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19ae38677a324b0/ALM/FI_TradeIdeas/Oct-12 - Copy/"/>
    </mc:Choice>
  </mc:AlternateContent>
  <xr:revisionPtr revIDLastSave="712" documentId="13_ncr:1_{EC05E0C8-EC5D-4BFF-9880-DE3CCC5E4D88}" xr6:coauthVersionLast="47" xr6:coauthVersionMax="47" xr10:uidLastSave="{1C51566B-3196-4B73-8E9A-B22AD1CDA993}"/>
  <bookViews>
    <workbookView xWindow="-120" yWindow="-16320" windowWidth="29040" windowHeight="15840" xr2:uid="{7DEA870B-4580-4DA4-8932-22B2A5BEF268}"/>
  </bookViews>
  <sheets>
    <sheet name="SellSide" sheetId="12" r:id="rId1"/>
    <sheet name="BuySide" sheetId="5" r:id="rId2"/>
    <sheet name="Keys" sheetId="8" r:id="rId3"/>
    <sheet name="Sellside_PastID" sheetId="13" r:id="rId4"/>
    <sheet name="Buyside_PastID" sheetId="10" r:id="rId5"/>
    <sheet name="SN_LIMIT_JULY" sheetId="7" r:id="rId6"/>
    <sheet name="Default Provision" sheetId="6" r:id="rId7"/>
    <sheet name="Settings" sheetId="2" r:id="rId8"/>
  </sheets>
  <externalReferences>
    <externalReference r:id="rId9"/>
  </externalReferences>
  <definedNames>
    <definedName name="_xlnm._FilterDatabase" localSheetId="1" hidden="1">BuySide!$A$1:$AY$66</definedName>
    <definedName name="_xlnm._FilterDatabase" localSheetId="0" hidden="1">SellSide!$A$1:$AY$92</definedName>
    <definedName name="_xlnm._FilterDatabase" localSheetId="5" hidden="1">SN_LIMIT_JULY!$A$1:$G$770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48" i="12" l="1" a="1"/>
  <c r="AF48" i="12"/>
  <c r="AF70" i="12" a="1"/>
  <c r="AF70" i="12"/>
  <c r="AI91" i="12" a="1"/>
  <c r="AI91" i="12"/>
  <c r="AF89" i="12" a="1"/>
  <c r="AF89" i="12"/>
  <c r="AA72" i="12" a="1"/>
  <c r="AA72" i="12"/>
  <c r="AF82" i="12" a="1"/>
  <c r="AF82" i="12"/>
  <c r="AF35" i="12" a="1"/>
  <c r="AF35" i="12"/>
  <c r="AI61" i="12" a="1"/>
  <c r="AI61" i="12"/>
  <c r="AF92" i="12" a="1"/>
  <c r="AF92" i="12"/>
  <c r="AA35" i="12" a="1"/>
  <c r="AA35" i="12"/>
  <c r="AA70" i="12" a="1"/>
  <c r="AA70" i="12"/>
  <c r="AA82" i="12" a="1"/>
  <c r="AA82" i="12"/>
  <c r="AA61" i="12" a="1"/>
  <c r="AA61" i="12"/>
  <c r="AA89" i="12" a="1"/>
  <c r="AA89" i="12"/>
  <c r="AF91" i="12" a="1"/>
  <c r="AF91" i="12"/>
  <c r="AI48" i="12" a="1"/>
  <c r="AI48" i="12"/>
  <c r="AF72" i="12" a="1"/>
  <c r="AF72" i="12"/>
  <c r="AF68" i="12" a="1"/>
  <c r="AF68" i="12"/>
  <c r="AA92" i="12" a="1"/>
  <c r="AA92" i="12"/>
  <c r="AI89" i="12" a="1"/>
  <c r="AI89" i="12"/>
  <c r="AI68" i="12" a="1"/>
  <c r="AI68" i="12"/>
  <c r="AI92" i="12" a="1"/>
  <c r="AI92" i="12"/>
  <c r="AI72" i="12" a="1"/>
  <c r="AI72" i="12"/>
  <c r="AI35" i="12" a="1"/>
  <c r="AI35" i="12"/>
  <c r="AI82" i="12" a="1"/>
  <c r="AI82" i="12"/>
  <c r="AA48" i="12" a="1"/>
  <c r="AA48" i="12"/>
  <c r="AF61" i="12" a="1"/>
  <c r="AF61" i="12"/>
  <c r="AI70" i="12" a="1"/>
  <c r="AI70" i="12"/>
  <c r="AF80" i="12" a="1"/>
  <c r="AF80" i="12"/>
  <c r="AF65" i="12" a="1"/>
  <c r="AF65" i="12"/>
  <c r="AI49" i="12" a="1"/>
  <c r="AI49" i="12"/>
  <c r="AF46" i="12" a="1"/>
  <c r="AF46" i="12"/>
  <c r="AF41" i="12" a="1"/>
  <c r="AF41" i="12"/>
  <c r="AA80" i="12" a="1"/>
  <c r="AA80" i="12"/>
  <c r="AI58" i="12" a="1"/>
  <c r="AI58" i="12"/>
  <c r="AA49" i="12" a="1"/>
  <c r="AA49" i="12"/>
  <c r="AI44" i="12" a="1"/>
  <c r="AI44" i="12"/>
  <c r="AI67" i="12" a="1"/>
  <c r="AI67" i="12"/>
  <c r="AA73" i="12" a="1"/>
  <c r="AA73" i="12"/>
  <c r="AA62" i="12" a="1"/>
  <c r="AA62" i="12"/>
  <c r="AA65" i="12" a="1"/>
  <c r="AA65" i="12"/>
  <c r="AI46" i="12" a="1"/>
  <c r="AI46" i="12"/>
  <c r="AF73" i="12" a="1"/>
  <c r="AF73" i="12"/>
  <c r="AF58" i="12" a="1"/>
  <c r="AF58" i="12"/>
  <c r="AF62" i="12" a="1"/>
  <c r="AF62" i="12"/>
  <c r="AI80" i="12" a="1"/>
  <c r="AI80" i="12"/>
  <c r="AA46" i="12" a="1"/>
  <c r="AA46" i="12"/>
  <c r="AI62" i="12" a="1"/>
  <c r="AI62" i="12"/>
  <c r="AI65" i="12" a="1"/>
  <c r="AI65" i="12"/>
  <c r="AI73" i="12" a="1"/>
  <c r="AI73" i="12"/>
  <c r="AI41" i="12" a="1"/>
  <c r="AI41" i="12"/>
  <c r="AF44" i="12" a="1"/>
  <c r="AF44" i="12"/>
  <c r="AF67" i="12" a="1"/>
  <c r="AF67" i="12"/>
  <c r="AF49" i="12" a="1"/>
  <c r="AF49" i="12"/>
  <c r="AI56" i="12" a="1"/>
  <c r="AI56" i="12"/>
  <c r="AF75" i="12" a="1"/>
  <c r="AF75" i="12"/>
  <c r="AI40" i="12" a="1"/>
  <c r="AI40" i="12"/>
  <c r="AF57" i="12" a="1"/>
  <c r="AF57" i="12"/>
  <c r="AF59" i="12" a="1"/>
  <c r="AF59" i="12"/>
  <c r="AA40" i="12" a="1"/>
  <c r="AA40" i="12"/>
  <c r="AA69" i="12" a="1"/>
  <c r="AA69" i="12"/>
  <c r="AF55" i="12" a="1"/>
  <c r="AF55" i="12"/>
  <c r="AI69" i="12" a="1"/>
  <c r="AI69" i="12"/>
  <c r="AA43" i="12" a="1"/>
  <c r="AA43" i="12"/>
  <c r="AI60" i="12" a="1"/>
  <c r="AI60" i="12"/>
  <c r="AI57" i="12" a="1"/>
  <c r="AI57" i="12"/>
  <c r="AA75" i="12" a="1"/>
  <c r="AA75" i="12"/>
  <c r="AI43" i="12" a="1"/>
  <c r="AI43" i="12"/>
  <c r="AA56" i="12" a="1"/>
  <c r="AA56" i="12"/>
  <c r="AI55" i="12" a="1"/>
  <c r="AI55" i="12"/>
  <c r="AA59" i="12" a="1"/>
  <c r="AA59" i="12"/>
  <c r="AI54" i="12" a="1"/>
  <c r="AI54" i="12"/>
  <c r="AA54" i="12" a="1"/>
  <c r="AA54" i="12"/>
  <c r="AF56" i="12" a="1"/>
  <c r="AF56" i="12"/>
  <c r="AI59" i="12" a="1"/>
  <c r="AI59" i="12"/>
  <c r="AI75" i="12" a="1"/>
  <c r="AI75" i="12"/>
  <c r="AF43" i="12" a="1"/>
  <c r="AF43" i="12"/>
  <c r="AF60" i="12" a="1"/>
  <c r="AF60" i="12"/>
  <c r="AF69" i="12" a="1"/>
  <c r="AF69" i="12"/>
  <c r="AF54" i="12" a="1"/>
  <c r="AF54" i="12"/>
  <c r="AF40" i="12" a="1"/>
  <c r="AF40" i="12"/>
  <c r="AA55" i="12" a="1"/>
  <c r="AA55" i="12"/>
  <c r="AM86" i="12" a="1"/>
  <c r="AM86" i="12"/>
  <c r="AM72" i="12" a="1"/>
  <c r="AM72" i="12"/>
  <c r="AM80" i="12" a="1"/>
  <c r="AM80" i="12"/>
  <c r="AM82" i="12" a="1"/>
  <c r="AM82" i="12"/>
  <c r="AM63" i="12" a="1"/>
  <c r="AM63" i="12"/>
  <c r="AM40" i="12" a="1"/>
  <c r="AM40" i="12"/>
  <c r="AM79" i="12" a="1"/>
  <c r="AM79" i="12"/>
  <c r="AM76" i="12" a="1"/>
  <c r="AM76" i="12"/>
  <c r="AM51" i="12" a="1"/>
  <c r="AM51" i="12"/>
  <c r="AM69" i="12" a="1"/>
  <c r="AM69" i="12"/>
  <c r="AA66" i="12" a="1"/>
  <c r="AA66" i="12"/>
  <c r="AI66" i="12" a="1"/>
  <c r="AI66" i="12"/>
  <c r="AI76" i="12" a="1"/>
  <c r="AI76" i="12"/>
  <c r="AF85" i="12" a="1"/>
  <c r="AF85" i="12"/>
  <c r="AI87" i="12" a="1"/>
  <c r="AI87" i="12"/>
  <c r="AA79" i="12" a="1"/>
  <c r="AA79" i="12"/>
  <c r="AA83" i="12" a="1"/>
  <c r="AA83" i="12"/>
  <c r="AA85" i="12" a="1"/>
  <c r="AA85" i="12"/>
  <c r="AF64" i="12" a="1"/>
  <c r="AF64" i="12"/>
  <c r="AF79" i="12" a="1"/>
  <c r="AF79" i="12"/>
  <c r="AI79" i="12" a="1"/>
  <c r="AI79" i="12"/>
  <c r="AI64" i="12" a="1"/>
  <c r="AI64" i="12"/>
  <c r="AI86" i="12" a="1"/>
  <c r="AI86" i="12"/>
  <c r="AI85" i="12" a="1"/>
  <c r="AI85" i="12"/>
  <c r="AF87" i="12" a="1"/>
  <c r="AF87" i="12"/>
  <c r="AI83" i="12" a="1"/>
  <c r="AI83" i="12"/>
  <c r="AA64" i="12" a="1"/>
  <c r="AA64" i="12"/>
  <c r="AF83" i="12" a="1"/>
  <c r="AF83" i="12"/>
  <c r="AF86" i="12" a="1"/>
  <c r="AF86" i="12"/>
  <c r="AF66" i="12" a="1"/>
  <c r="AF66" i="12"/>
  <c r="AF76" i="12" a="1"/>
  <c r="AF76" i="12"/>
  <c r="AF39" i="12" a="1"/>
  <c r="AF39" i="12"/>
  <c r="AI74" i="12" a="1"/>
  <c r="AI74" i="12"/>
  <c r="AF71" i="12" a="1"/>
  <c r="AF71" i="12"/>
  <c r="AF47" i="12" a="1"/>
  <c r="AF47" i="12"/>
  <c r="AF74" i="12" a="1"/>
  <c r="AF74" i="12"/>
  <c r="AI47" i="12" a="1"/>
  <c r="AI47" i="12"/>
  <c r="AA38" i="12" a="1"/>
  <c r="AA38" i="12"/>
  <c r="AI77" i="12" a="1"/>
  <c r="AI77" i="12"/>
  <c r="AA88" i="12" a="1"/>
  <c r="AA88" i="12"/>
  <c r="AF77" i="12" a="1"/>
  <c r="AF77" i="12"/>
  <c r="AI71" i="12" a="1"/>
  <c r="AI71" i="12"/>
  <c r="AF84" i="12" a="1"/>
  <c r="AF84" i="12"/>
  <c r="AI37" i="12" a="1"/>
  <c r="AI37" i="12"/>
  <c r="AF88" i="12" a="1"/>
  <c r="AF88" i="12"/>
  <c r="AI39" i="12" a="1"/>
  <c r="AI39" i="12"/>
  <c r="AI38" i="12" a="1"/>
  <c r="AI38" i="12"/>
  <c r="AF52" i="12" a="1"/>
  <c r="AF52" i="12"/>
  <c r="AA37" i="12" a="1"/>
  <c r="AA37" i="12"/>
  <c r="AA84" i="12" a="1"/>
  <c r="AA84" i="12"/>
  <c r="AI52" i="12" a="1"/>
  <c r="AI52" i="12"/>
  <c r="AI84" i="12" a="1"/>
  <c r="AI84" i="12"/>
  <c r="AI88" i="12" a="1"/>
  <c r="AI88" i="12"/>
  <c r="AA39" i="12" a="1"/>
  <c r="AA39" i="12"/>
  <c r="AA74" i="12" a="1"/>
  <c r="AA74" i="12"/>
  <c r="AA71" i="12" a="1"/>
  <c r="AA71" i="12"/>
  <c r="AF37" i="12" a="1"/>
  <c r="AF37" i="12"/>
  <c r="AF38" i="12" a="1"/>
  <c r="AF38" i="12"/>
  <c r="AA52" i="12" a="1"/>
  <c r="AA52" i="12"/>
  <c r="AO70" i="12" a="1"/>
  <c r="AO70" i="12"/>
  <c r="AO51" i="12" a="1"/>
  <c r="AO51" i="12"/>
  <c r="AO75" i="12" a="1"/>
  <c r="AO75" i="12"/>
  <c r="AO68" i="12" a="1"/>
  <c r="AO68" i="12"/>
  <c r="AM90" i="12" a="1"/>
  <c r="AM90" i="12"/>
  <c r="AO80" i="12" a="1"/>
  <c r="AO80" i="12"/>
  <c r="AM55" i="12" a="1"/>
  <c r="AM55" i="12"/>
  <c r="AM57" i="12" a="1"/>
  <c r="AM57" i="12"/>
  <c r="AO77" i="12" a="1"/>
  <c r="AO77" i="12"/>
  <c r="AO63" i="12" a="1"/>
  <c r="AO63" i="12"/>
  <c r="AO76" i="12" a="1"/>
  <c r="AO76" i="12"/>
  <c r="AM61" i="12" a="1"/>
  <c r="AM61" i="12"/>
  <c r="AO55" i="12" a="1"/>
  <c r="AO55" i="12"/>
  <c r="AO52" i="12" a="1"/>
  <c r="AO52" i="12"/>
  <c r="AM84" i="12" a="1"/>
  <c r="AM84" i="12"/>
  <c r="AM45" i="12" a="1"/>
  <c r="AM45" i="12"/>
  <c r="AM49" i="12" a="1"/>
  <c r="AM49" i="12"/>
  <c r="AM44" i="12" a="1"/>
  <c r="AM44" i="12"/>
  <c r="AP82" i="12" a="1"/>
  <c r="AP82" i="12"/>
  <c r="AP73" i="12" a="1"/>
  <c r="AP73" i="12"/>
  <c r="AP58" i="12" a="1"/>
  <c r="AP58" i="12"/>
  <c r="AP57" i="12" a="1"/>
  <c r="AP57" i="12"/>
  <c r="AP46" i="12" a="1"/>
  <c r="AP46" i="12"/>
  <c r="AP71" i="12" a="1"/>
  <c r="AP71" i="12"/>
  <c r="AP55" i="12" a="1"/>
  <c r="AP55" i="12"/>
  <c r="AP38" i="12" a="1"/>
  <c r="AP38" i="12"/>
  <c r="AP39" i="12" a="1"/>
  <c r="AP39" i="12"/>
  <c r="AP43" i="12" a="1"/>
  <c r="AP43" i="12"/>
  <c r="AO35" i="12" a="1"/>
  <c r="AO35" i="12"/>
  <c r="AO79" i="12" a="1"/>
  <c r="AO79" i="12"/>
  <c r="AO45" i="12" a="1"/>
  <c r="AO45" i="12"/>
  <c r="AO38" i="12" a="1"/>
  <c r="AO38" i="12"/>
  <c r="AO43" i="12" a="1"/>
  <c r="AO43" i="12"/>
  <c r="AO71" i="12" a="1"/>
  <c r="AO71" i="12"/>
  <c r="AO72" i="12" a="1"/>
  <c r="AO72" i="12"/>
  <c r="AO37" i="12" a="1"/>
  <c r="AO37" i="12"/>
  <c r="AO86" i="12" a="1"/>
  <c r="AO86" i="12"/>
  <c r="AO87" i="12" a="1"/>
  <c r="AO87" i="12"/>
  <c r="AO60" i="12" a="1"/>
  <c r="AO60" i="12"/>
  <c r="AO48" i="12" a="1"/>
  <c r="AO48" i="12"/>
  <c r="AO64" i="12" a="1"/>
  <c r="AO64" i="12"/>
  <c r="AO90" i="12" a="1"/>
  <c r="AO90" i="12"/>
  <c r="AO61" i="12" a="1"/>
  <c r="AO61" i="12"/>
  <c r="AO74" i="12" a="1"/>
  <c r="AO74" i="12"/>
  <c r="AO83" i="12" a="1"/>
  <c r="AO83" i="12"/>
  <c r="AO91" i="12" a="1"/>
  <c r="AO91" i="12"/>
  <c r="AO39" i="12" a="1"/>
  <c r="AO39" i="12"/>
  <c r="AO78" i="12" a="1"/>
  <c r="AO78" i="12"/>
  <c r="AF81" i="12" a="1"/>
  <c r="AF81" i="12"/>
  <c r="AF42" i="12" a="1"/>
  <c r="AF42" i="12"/>
  <c r="AA53" i="12" a="1"/>
  <c r="AA53" i="12"/>
  <c r="AI53" i="12" a="1"/>
  <c r="AI53" i="12"/>
  <c r="AI50" i="12" a="1"/>
  <c r="AI50" i="12"/>
  <c r="AA50" i="12" a="1"/>
  <c r="AA50" i="12"/>
  <c r="AA81" i="12" a="1"/>
  <c r="AA81" i="12"/>
  <c r="AF51" i="12" a="1"/>
  <c r="AF51" i="12"/>
  <c r="AI63" i="12" a="1"/>
  <c r="AI63" i="12"/>
  <c r="AI78" i="12" a="1"/>
  <c r="AI78" i="12"/>
  <c r="AF90" i="12" a="1"/>
  <c r="AF90" i="12"/>
  <c r="AA78" i="12" a="1"/>
  <c r="AA78" i="12"/>
  <c r="AF45" i="12" a="1"/>
  <c r="AF45" i="12"/>
  <c r="AF63" i="12" a="1"/>
  <c r="AF63" i="12"/>
  <c r="AA36" i="12" a="1"/>
  <c r="AA36" i="12"/>
  <c r="AF36" i="12" a="1"/>
  <c r="AF36" i="12"/>
  <c r="AI51" i="12" a="1"/>
  <c r="AI51" i="12"/>
  <c r="AF78" i="12" a="1"/>
  <c r="AF78" i="12"/>
  <c r="AF50" i="12" a="1"/>
  <c r="AF50" i="12"/>
  <c r="AA51" i="12" a="1"/>
  <c r="AA51" i="12"/>
  <c r="AI90" i="12" a="1"/>
  <c r="AI90" i="12"/>
  <c r="AI36" i="12" a="1"/>
  <c r="AI36" i="12"/>
  <c r="AI45" i="12" a="1"/>
  <c r="AI45" i="12"/>
  <c r="AI42" i="12" a="1"/>
  <c r="AI42" i="12"/>
  <c r="AA63" i="12" a="1"/>
  <c r="AA63" i="12"/>
  <c r="AF53" i="12" a="1"/>
  <c r="AF53" i="12"/>
  <c r="AI81" i="12" a="1"/>
  <c r="AI81" i="12"/>
  <c r="AM66" i="12" a="1"/>
  <c r="AM66" i="12"/>
  <c r="AM53" i="12" a="1"/>
  <c r="AM53" i="12"/>
  <c r="AM60" i="12" a="1"/>
  <c r="AM60" i="12"/>
  <c r="AM47" i="12" a="1"/>
  <c r="AM47" i="12"/>
  <c r="AM38" i="12" a="1"/>
  <c r="AM38" i="12"/>
  <c r="AM81" i="12" a="1"/>
  <c r="AM81" i="12"/>
  <c r="AM92" i="12" a="1"/>
  <c r="AM92" i="12"/>
  <c r="AM50" i="12" a="1"/>
  <c r="AM50" i="12"/>
  <c r="AM67" i="12" a="1"/>
  <c r="AM67" i="12"/>
  <c r="AM59" i="12" a="1"/>
  <c r="AM59" i="12"/>
  <c r="AM73" i="12" a="1"/>
  <c r="AM73" i="12"/>
  <c r="AM52" i="12" a="1"/>
  <c r="AM52" i="12"/>
  <c r="AM36" i="12" a="1"/>
  <c r="AM36" i="12"/>
  <c r="AM58" i="12" a="1"/>
  <c r="AM58" i="12"/>
  <c r="AM83" i="12" a="1"/>
  <c r="AM83" i="12"/>
  <c r="AM56" i="12" a="1"/>
  <c r="AM56" i="12"/>
  <c r="AM41" i="12" a="1"/>
  <c r="AM41" i="12"/>
  <c r="AM85" i="12" a="1"/>
  <c r="AM85" i="12"/>
  <c r="AM65" i="12" a="1"/>
  <c r="AM65" i="12"/>
  <c r="AM89" i="12" a="1"/>
  <c r="AM89" i="12"/>
  <c r="AO92" i="12" a="1"/>
  <c r="AO92" i="12"/>
  <c r="AO46" i="12" a="1"/>
  <c r="AO46" i="12"/>
  <c r="AO82" i="12" a="1"/>
  <c r="AO82" i="12"/>
  <c r="AO44" i="12" a="1"/>
  <c r="AO44" i="12"/>
  <c r="AO65" i="12" a="1"/>
  <c r="AO65" i="12"/>
  <c r="AO58" i="12" a="1"/>
  <c r="AO58" i="12"/>
  <c r="AO53" i="12" a="1"/>
  <c r="AO53" i="12"/>
  <c r="AO49" i="12" a="1"/>
  <c r="AO49" i="12"/>
  <c r="AO50" i="12" a="1"/>
  <c r="AO50" i="12"/>
  <c r="AO84" i="12" a="1"/>
  <c r="AO84" i="12"/>
  <c r="AP69" i="12" a="1"/>
  <c r="AP69" i="12"/>
  <c r="AP74" i="12" a="1"/>
  <c r="AP74" i="12"/>
  <c r="AP41" i="12" a="1"/>
  <c r="AP41" i="12"/>
  <c r="AP70" i="12" a="1"/>
  <c r="AP70" i="12"/>
  <c r="AP44" i="12" a="1"/>
  <c r="AP44" i="12"/>
  <c r="AP65" i="12" a="1"/>
  <c r="AP65" i="12"/>
  <c r="AP35" i="12" a="1"/>
  <c r="AP35" i="12"/>
  <c r="AP51" i="12" a="1"/>
  <c r="AP51" i="12"/>
  <c r="AP53" i="12" a="1"/>
  <c r="AP53" i="12"/>
  <c r="AP76" i="12" a="1"/>
  <c r="AP76" i="12"/>
  <c r="AP84" i="12" a="1"/>
  <c r="AP84" i="12"/>
  <c r="AP45" i="12" a="1"/>
  <c r="AP45" i="12"/>
  <c r="AP36" i="12" a="1"/>
  <c r="AP36" i="12"/>
  <c r="AP90" i="12" a="1"/>
  <c r="AP90" i="12"/>
  <c r="AP83" i="12" a="1"/>
  <c r="AP83" i="12"/>
  <c r="AP87" i="12" a="1"/>
  <c r="AP87" i="12"/>
  <c r="AP47" i="12" a="1"/>
  <c r="AP47" i="12"/>
  <c r="AP91" i="12" a="1"/>
  <c r="AP91" i="12"/>
  <c r="AP89" i="12" a="1"/>
  <c r="AP89" i="12"/>
  <c r="AP66" i="12" a="1"/>
  <c r="AP66" i="12"/>
  <c r="AO47" i="12" a="1"/>
  <c r="AO47" i="12"/>
  <c r="AO67" i="12" a="1"/>
  <c r="AO67" i="12"/>
  <c r="AO66" i="12" a="1"/>
  <c r="AO66" i="12"/>
  <c r="AO89" i="12" a="1"/>
  <c r="AO89" i="12"/>
  <c r="AO59" i="12" a="1"/>
  <c r="AO59" i="12"/>
  <c r="AO41" i="12" a="1"/>
  <c r="AO41" i="12"/>
  <c r="AO88" i="12" a="1"/>
  <c r="AO88" i="12"/>
  <c r="AO36" i="12" a="1"/>
  <c r="AO36" i="12"/>
  <c r="AM46" i="12" a="1"/>
  <c r="AM46" i="12"/>
  <c r="AM74" i="12" a="1"/>
  <c r="AM74" i="12"/>
  <c r="AM62" i="12" a="1"/>
  <c r="AM62" i="12"/>
  <c r="AO81" i="12" a="1"/>
  <c r="AO81" i="12"/>
  <c r="AM77" i="12" a="1"/>
  <c r="AM77" i="12"/>
  <c r="AO42" i="12" a="1"/>
  <c r="AO42" i="12"/>
  <c r="AM87" i="12" a="1"/>
  <c r="AM87" i="12"/>
  <c r="AO85" i="12" a="1"/>
  <c r="AO85" i="12"/>
  <c r="AO73" i="12" a="1"/>
  <c r="AO73" i="12"/>
  <c r="AO40" i="12" a="1"/>
  <c r="AO40" i="12"/>
  <c r="AM42" i="12" a="1"/>
  <c r="AM42" i="12"/>
  <c r="AM54" i="12" a="1"/>
  <c r="AM54" i="12"/>
  <c r="AM48" i="12" a="1"/>
  <c r="AM48" i="12"/>
  <c r="AO57" i="12" a="1"/>
  <c r="AO57" i="12"/>
  <c r="AO56" i="12" a="1"/>
  <c r="AO56" i="12"/>
  <c r="AM35" i="12" a="1"/>
  <c r="AM35" i="12"/>
  <c r="AO69" i="12" a="1"/>
  <c r="AO69" i="12"/>
  <c r="AM75" i="12" a="1"/>
  <c r="AM75" i="12"/>
  <c r="AO54" i="12" a="1"/>
  <c r="AO54" i="12"/>
  <c r="AO62" i="12" a="1"/>
  <c r="AO62" i="12"/>
  <c r="AM64" i="12" a="1"/>
  <c r="AM64" i="12"/>
  <c r="AM91" i="12" a="1"/>
  <c r="AM91" i="12"/>
  <c r="AM37" i="12" a="1"/>
  <c r="AM37" i="12"/>
  <c r="AM71" i="12" a="1"/>
  <c r="AM71" i="12"/>
  <c r="AM39" i="12" a="1"/>
  <c r="AM39" i="12"/>
  <c r="AM88" i="12" a="1"/>
  <c r="AM88" i="12"/>
  <c r="AM78" i="12" a="1"/>
  <c r="AM78" i="12"/>
  <c r="AM43" i="12" a="1"/>
  <c r="AM43" i="12"/>
  <c r="AM70" i="12" a="1"/>
  <c r="AM70" i="12"/>
  <c r="AM68" i="12" a="1"/>
  <c r="AM68" i="12"/>
  <c r="AP50" i="12" a="1"/>
  <c r="AP50" i="12"/>
  <c r="AP92" i="12" a="1"/>
  <c r="AP92" i="12"/>
  <c r="AP79" i="12" a="1"/>
  <c r="AP79" i="12"/>
  <c r="AP72" i="12" a="1"/>
  <c r="AP72" i="12"/>
  <c r="AP62" i="12" a="1"/>
  <c r="AP62" i="12"/>
  <c r="AP85" i="12" a="1"/>
  <c r="AP85" i="12"/>
  <c r="AP60" i="12" a="1"/>
  <c r="AP60" i="12"/>
  <c r="AP67" i="12" a="1"/>
  <c r="AP67" i="12"/>
  <c r="AP64" i="12" a="1"/>
  <c r="AP64" i="12"/>
  <c r="AP68" i="12" a="1"/>
  <c r="AP68" i="12"/>
  <c r="AP56" i="12" a="1"/>
  <c r="AP56" i="12"/>
  <c r="AP63" i="12" a="1"/>
  <c r="AP63" i="12"/>
  <c r="AP54" i="12" a="1"/>
  <c r="AP54" i="12"/>
  <c r="AP42" i="12" a="1"/>
  <c r="AP42" i="12"/>
  <c r="AP48" i="12" a="1"/>
  <c r="AP48" i="12"/>
  <c r="AP75" i="12" a="1"/>
  <c r="AP75" i="12"/>
  <c r="AP78" i="12" a="1"/>
  <c r="AP78" i="12"/>
  <c r="AP80" i="12" a="1"/>
  <c r="AP80" i="12"/>
  <c r="AP81" i="12" a="1"/>
  <c r="AP81" i="12"/>
  <c r="AP49" i="12" a="1"/>
  <c r="AP49" i="12"/>
  <c r="AP61" i="12" a="1"/>
  <c r="AP61" i="12"/>
  <c r="AP52" i="12" a="1"/>
  <c r="AP52" i="12"/>
  <c r="AP59" i="12" a="1"/>
  <c r="AP59" i="12"/>
  <c r="AP86" i="12" a="1"/>
  <c r="AP86" i="12"/>
  <c r="AP88" i="12" a="1"/>
  <c r="AP88" i="12"/>
  <c r="AP37" i="12" a="1"/>
  <c r="AP37" i="12"/>
  <c r="AP40" i="12" a="1"/>
  <c r="AP40" i="12"/>
  <c r="AP77" i="12" a="1"/>
  <c r="AP77" i="12"/>
  <c r="AB56" i="12" a="1"/>
  <c r="AB56" i="12"/>
  <c r="AH87" i="12" a="1"/>
  <c r="AH87" i="12"/>
  <c r="AH45" i="12" a="1"/>
  <c r="AH45" i="12"/>
  <c r="AB65" i="12" a="1"/>
  <c r="AB65" i="12"/>
  <c r="AB40" i="12" a="1"/>
  <c r="AB40" i="12"/>
  <c r="AH40" i="12" a="1"/>
  <c r="AH40" i="12"/>
  <c r="AG44" i="12" a="1"/>
  <c r="AG44" i="12"/>
  <c r="AB87" i="12" a="1"/>
  <c r="AB87" i="12"/>
  <c r="AB91" i="12" a="1"/>
  <c r="AB91" i="12"/>
  <c r="AH56" i="12" a="1"/>
  <c r="AH56" i="12"/>
  <c r="AG91" i="12" a="1"/>
  <c r="AG91" i="12"/>
  <c r="AH91" i="12" a="1"/>
  <c r="AH91" i="12"/>
  <c r="AB44" i="12" a="1"/>
  <c r="AB44" i="12"/>
  <c r="AG56" i="12" a="1"/>
  <c r="AG56" i="12"/>
  <c r="AG40" i="12" a="1"/>
  <c r="AG40" i="12"/>
  <c r="AD65" i="12" a="1"/>
  <c r="AD65" i="12"/>
  <c r="AD88" i="12" a="1"/>
  <c r="AD88" i="12"/>
  <c r="AD87" i="12" a="1"/>
  <c r="AD87" i="12"/>
  <c r="AH88" i="12" a="1"/>
  <c r="AH88" i="12"/>
  <c r="AB75" i="12" a="1"/>
  <c r="AB75" i="12"/>
  <c r="AG73" i="12" a="1"/>
  <c r="AG73" i="12"/>
  <c r="AD44" i="12" a="1"/>
  <c r="AD44" i="12"/>
  <c r="AH75" i="12" a="1"/>
  <c r="AH75" i="12"/>
  <c r="AH73" i="12" a="1"/>
  <c r="AH73" i="12"/>
  <c r="AG45" i="12" a="1"/>
  <c r="AG45" i="12"/>
  <c r="AB73" i="12" a="1"/>
  <c r="AB73" i="12"/>
  <c r="AD45" i="12" a="1"/>
  <c r="AD45" i="12"/>
  <c r="AB88" i="12" a="1"/>
  <c r="AB88" i="12"/>
  <c r="AG75" i="12" a="1"/>
  <c r="AG75" i="12"/>
  <c r="AH65" i="12" a="1"/>
  <c r="AH65" i="12"/>
  <c r="AH44" i="12" a="1"/>
  <c r="AH44" i="12"/>
  <c r="AG88" i="12" a="1"/>
  <c r="AG88" i="12"/>
  <c r="AD75" i="12" a="1"/>
  <c r="AD75" i="12"/>
  <c r="AG87" i="12" a="1"/>
  <c r="AG87" i="12"/>
  <c r="AD91" i="12" a="1"/>
  <c r="AD91" i="12"/>
  <c r="AB45" i="12" a="1"/>
  <c r="AB45" i="12"/>
  <c r="AD73" i="12" a="1"/>
  <c r="AD73" i="12"/>
  <c r="AD56" i="12" a="1"/>
  <c r="AD56" i="12"/>
  <c r="AD40" i="12" a="1"/>
  <c r="AD40" i="12"/>
  <c r="AG65" i="12" a="1"/>
  <c r="AG65" i="12"/>
  <c r="W51" i="12" a="1"/>
  <c r="W51" i="12"/>
  <c r="W47" i="12" a="1"/>
  <c r="W47" i="12"/>
  <c r="W87" i="12" a="1"/>
  <c r="W87" i="12"/>
  <c r="W52" i="12" a="1"/>
  <c r="W52" i="12"/>
  <c r="W48" i="12" a="1"/>
  <c r="W48" i="12"/>
  <c r="W80" i="12" a="1"/>
  <c r="W80" i="12"/>
  <c r="W36" i="12" a="1"/>
  <c r="W36" i="12"/>
  <c r="W78" i="12" a="1"/>
  <c r="W78" i="12"/>
  <c r="W68" i="12" a="1"/>
  <c r="W68" i="12"/>
  <c r="W90" i="12" a="1"/>
  <c r="W90" i="12"/>
  <c r="AB53" i="12" a="1"/>
  <c r="AB53" i="12"/>
  <c r="AB70" i="12" a="1"/>
  <c r="AB70" i="12"/>
  <c r="AB67" i="12" a="1"/>
  <c r="AB67" i="12"/>
  <c r="AD53" i="12" a="1"/>
  <c r="AD53" i="12"/>
  <c r="AG43" i="12" a="1"/>
  <c r="AG43" i="12"/>
  <c r="AB41" i="12" a="1"/>
  <c r="AB41" i="12"/>
  <c r="AD67" i="12" a="1"/>
  <c r="AD67" i="12"/>
  <c r="AG70" i="12" a="1"/>
  <c r="AG70" i="12"/>
  <c r="AH47" i="12" a="1"/>
  <c r="AH47" i="12"/>
  <c r="AG53" i="12" a="1"/>
  <c r="AG53" i="12"/>
  <c r="AG47" i="12" a="1"/>
  <c r="AG47" i="12"/>
  <c r="AB43" i="12" a="1"/>
  <c r="AB43" i="12"/>
  <c r="AH41" i="12" a="1"/>
  <c r="AH41" i="12"/>
  <c r="AH48" i="12" a="1"/>
  <c r="AH48" i="12"/>
  <c r="AG41" i="12" a="1"/>
  <c r="AG41" i="12"/>
  <c r="AD70" i="12" a="1"/>
  <c r="AD70" i="12"/>
  <c r="AD43" i="12" a="1"/>
  <c r="AD43" i="12"/>
  <c r="AG79" i="12" a="1"/>
  <c r="AG79" i="12"/>
  <c r="AD47" i="12" a="1"/>
  <c r="AD47" i="12"/>
  <c r="AG46" i="12" a="1"/>
  <c r="AG46" i="12"/>
  <c r="AH82" i="12" a="1"/>
  <c r="AH82" i="12"/>
  <c r="AH46" i="12" a="1"/>
  <c r="AH46" i="12"/>
  <c r="AG82" i="12" a="1"/>
  <c r="AG82" i="12"/>
  <c r="AG48" i="12" a="1"/>
  <c r="AG48" i="12"/>
  <c r="AB46" i="12" a="1"/>
  <c r="AB46" i="12"/>
  <c r="AB82" i="12" a="1"/>
  <c r="AB82" i="12"/>
  <c r="AH67" i="12" a="1"/>
  <c r="AH67" i="12"/>
  <c r="AB48" i="12" a="1"/>
  <c r="AB48" i="12"/>
  <c r="AB47" i="12" a="1"/>
  <c r="AB47" i="12"/>
  <c r="AH43" i="12" a="1"/>
  <c r="AH43" i="12"/>
  <c r="AH79" i="12" a="1"/>
  <c r="AH79" i="12"/>
  <c r="AD48" i="12" a="1"/>
  <c r="AD48" i="12"/>
  <c r="AG67" i="12" a="1"/>
  <c r="AG67" i="12"/>
  <c r="AH53" i="12" a="1"/>
  <c r="AH53" i="12"/>
  <c r="AD82" i="12" a="1"/>
  <c r="AD82" i="12"/>
  <c r="AD79" i="12" a="1"/>
  <c r="AD79" i="12"/>
  <c r="AB79" i="12" a="1"/>
  <c r="AB79" i="12"/>
  <c r="AD41" i="12" a="1"/>
  <c r="AD41" i="12"/>
  <c r="AD46" i="12" a="1"/>
  <c r="AD46" i="12"/>
  <c r="AH70" i="12" a="1"/>
  <c r="AH70" i="12"/>
  <c r="W63" i="12" a="1"/>
  <c r="W63" i="12"/>
  <c r="W53" i="12" a="1"/>
  <c r="W53" i="12"/>
  <c r="W69" i="12" a="1"/>
  <c r="W69" i="12"/>
  <c r="W73" i="12" a="1"/>
  <c r="W73" i="12"/>
  <c r="W67" i="12" a="1"/>
  <c r="W67" i="12"/>
  <c r="W84" i="12" a="1"/>
  <c r="W84" i="12"/>
  <c r="W57" i="12" a="1"/>
  <c r="W57" i="12"/>
  <c r="W79" i="12" a="1"/>
  <c r="W79" i="12"/>
  <c r="W66" i="12" a="1"/>
  <c r="W66" i="12"/>
  <c r="W74" i="12" a="1"/>
  <c r="W74" i="12"/>
  <c r="W35" i="12" a="1"/>
  <c r="W35" i="12"/>
  <c r="W91" i="12" a="1"/>
  <c r="W91" i="12"/>
  <c r="W43" i="12" a="1"/>
  <c r="W43" i="12"/>
  <c r="W46" i="12" a="1"/>
  <c r="W46" i="12"/>
  <c r="W60" i="12" a="1"/>
  <c r="W60" i="12"/>
  <c r="W86" i="12" a="1"/>
  <c r="W86" i="12"/>
  <c r="W76" i="12" a="1"/>
  <c r="W76" i="12"/>
  <c r="W77" i="12" a="1"/>
  <c r="W77" i="12"/>
  <c r="W49" i="12" a="1"/>
  <c r="W49" i="12"/>
  <c r="W41" i="12" a="1"/>
  <c r="W41" i="12"/>
  <c r="AH86" i="12" a="1"/>
  <c r="AH86" i="12"/>
  <c r="AB60" i="12" a="1"/>
  <c r="AB60" i="12"/>
  <c r="AG66" i="12" a="1"/>
  <c r="AG66" i="12"/>
  <c r="AG51" i="12" a="1"/>
  <c r="AG51" i="12"/>
  <c r="AH62" i="12" a="1"/>
  <c r="AH62" i="12"/>
  <c r="AG86" i="12" a="1"/>
  <c r="AG86" i="12"/>
  <c r="AD51" i="12" a="1"/>
  <c r="AD51" i="12"/>
  <c r="AH89" i="12" a="1"/>
  <c r="AH89" i="12"/>
  <c r="AD49" i="12" a="1"/>
  <c r="AD49" i="12"/>
  <c r="AB62" i="12" a="1"/>
  <c r="AB62" i="12"/>
  <c r="AD72" i="12" a="1"/>
  <c r="AD72" i="12"/>
  <c r="AH69" i="12" a="1"/>
  <c r="AH69" i="12"/>
  <c r="AG60" i="12" a="1"/>
  <c r="AG60" i="12"/>
  <c r="AH51" i="12" a="1"/>
  <c r="AH51" i="12"/>
  <c r="AH72" i="12" a="1"/>
  <c r="AH72" i="12"/>
  <c r="AD69" i="12" a="1"/>
  <c r="AD69" i="12"/>
  <c r="AB49" i="12" a="1"/>
  <c r="AB49" i="12"/>
  <c r="AB69" i="12" a="1"/>
  <c r="AB69" i="12"/>
  <c r="AD86" i="12" a="1"/>
  <c r="AD86" i="12"/>
  <c r="AH92" i="12" a="1"/>
  <c r="AH92" i="12"/>
  <c r="AD92" i="12" a="1"/>
  <c r="AD92" i="12"/>
  <c r="AG89" i="12" a="1"/>
  <c r="AG89" i="12"/>
  <c r="AG49" i="12" a="1"/>
  <c r="AG49" i="12"/>
  <c r="AG72" i="12" a="1"/>
  <c r="AG72" i="12"/>
  <c r="AD62" i="12" a="1"/>
  <c r="AD62" i="12"/>
  <c r="AH60" i="12" a="1"/>
  <c r="AH60" i="12"/>
  <c r="AB66" i="12" a="1"/>
  <c r="AB66" i="12"/>
  <c r="AH66" i="12" a="1"/>
  <c r="AH66" i="12"/>
  <c r="AB89" i="12" a="1"/>
  <c r="AB89" i="12"/>
  <c r="AG92" i="12" a="1"/>
  <c r="AG92" i="12"/>
  <c r="AB86" i="12" a="1"/>
  <c r="AB86" i="12"/>
  <c r="AD89" i="12" a="1"/>
  <c r="AD89" i="12"/>
  <c r="AG69" i="12" a="1"/>
  <c r="AG69" i="12"/>
  <c r="AG62" i="12" a="1"/>
  <c r="AG62" i="12"/>
  <c r="AB72" i="12" a="1"/>
  <c r="AB72" i="12"/>
  <c r="AB92" i="12" a="1"/>
  <c r="AB92" i="12"/>
  <c r="AD60" i="12" a="1"/>
  <c r="AD60" i="12"/>
  <c r="AD66" i="12" a="1"/>
  <c r="AD66" i="12"/>
  <c r="AB51" i="12" a="1"/>
  <c r="AB51" i="12"/>
  <c r="AH49" i="12" a="1"/>
  <c r="AH49" i="12"/>
  <c r="W83" i="12" a="1"/>
  <c r="W83" i="12"/>
  <c r="W44" i="12" a="1"/>
  <c r="W44" i="12"/>
  <c r="W62" i="12" a="1"/>
  <c r="W62" i="12"/>
  <c r="W92" i="12" a="1"/>
  <c r="W92" i="12"/>
  <c r="W65" i="12" a="1"/>
  <c r="W65" i="12"/>
  <c r="W50" i="12" a="1"/>
  <c r="W50" i="12"/>
  <c r="W54" i="12" a="1"/>
  <c r="W54" i="12"/>
  <c r="W40" i="12" a="1"/>
  <c r="W40" i="12"/>
  <c r="Q69" i="12" a="1"/>
  <c r="Q69" i="12"/>
  <c r="N69" i="12" a="1"/>
  <c r="N69" i="12"/>
  <c r="I44" i="12" a="1"/>
  <c r="I44" i="12"/>
  <c r="K41" i="12" a="1"/>
  <c r="K41" i="12"/>
  <c r="S44" i="12" a="1"/>
  <c r="S44" i="12"/>
  <c r="L69" i="12" a="1"/>
  <c r="L69" i="12"/>
  <c r="N41" i="12" a="1"/>
  <c r="N41" i="12"/>
  <c r="T35" i="12" a="1"/>
  <c r="T35" i="12"/>
  <c r="N44" i="12" a="1"/>
  <c r="N44" i="12"/>
  <c r="AQ47" i="12" a="1"/>
  <c r="AQ47" i="12"/>
  <c r="AQ35" i="12" a="1"/>
  <c r="AQ35" i="12"/>
  <c r="O44" i="12" a="1"/>
  <c r="O44" i="12"/>
  <c r="P41" i="12" a="1"/>
  <c r="P41" i="12"/>
  <c r="I47" i="12" a="1"/>
  <c r="I47" i="12"/>
  <c r="AQ44" i="12" a="1"/>
  <c r="AQ44" i="12"/>
  <c r="R49" i="12" a="1"/>
  <c r="R49" i="12"/>
  <c r="U49" i="12" a="1"/>
  <c r="U49" i="12"/>
  <c r="Q49" i="12" a="1"/>
  <c r="Q49" i="12"/>
  <c r="L41" i="12" a="1"/>
  <c r="L41" i="12"/>
  <c r="K56" i="12" a="1"/>
  <c r="K56" i="12"/>
  <c r="U35" i="12" a="1"/>
  <c r="U35" i="12"/>
  <c r="O47" i="12" a="1"/>
  <c r="O47" i="12"/>
  <c r="K47" i="12" a="1"/>
  <c r="K47" i="12"/>
  <c r="R41" i="12" a="1"/>
  <c r="R41" i="12"/>
  <c r="T69" i="12" a="1"/>
  <c r="T69" i="12"/>
  <c r="J47" i="12" a="1"/>
  <c r="J47" i="12"/>
  <c r="M41" i="12" a="1"/>
  <c r="M41" i="12"/>
  <c r="I35" i="12" a="1"/>
  <c r="I35" i="12"/>
  <c r="L88" i="12" a="1"/>
  <c r="L88" i="12"/>
  <c r="U47" i="12" a="1"/>
  <c r="U47" i="12"/>
  <c r="L56" i="12" a="1"/>
  <c r="L56" i="12"/>
  <c r="O41" i="12" a="1"/>
  <c r="O41" i="12"/>
  <c r="S35" i="12" a="1"/>
  <c r="S35" i="12"/>
  <c r="M69" i="12" a="1"/>
  <c r="M69" i="12"/>
  <c r="M88" i="12" a="1"/>
  <c r="M88" i="12"/>
  <c r="J35" i="12" a="1"/>
  <c r="J35" i="12"/>
  <c r="L47" i="12" a="1"/>
  <c r="L47" i="12"/>
  <c r="P44" i="12" a="1"/>
  <c r="P44" i="12"/>
  <c r="AQ41" i="12" a="1"/>
  <c r="AQ41" i="12"/>
  <c r="Q44" i="12" a="1"/>
  <c r="Q44" i="12"/>
  <c r="T47" i="12" a="1"/>
  <c r="T47" i="12"/>
  <c r="U69" i="12" a="1"/>
  <c r="U69" i="12"/>
  <c r="S41" i="12" a="1"/>
  <c r="S41" i="12"/>
  <c r="I41" i="12" a="1"/>
  <c r="I41" i="12"/>
  <c r="U56" i="12" a="1"/>
  <c r="U56" i="12"/>
  <c r="T41" i="12" a="1"/>
  <c r="T41" i="12"/>
  <c r="R44" i="12" a="1"/>
  <c r="R44" i="12"/>
  <c r="T56" i="12" a="1"/>
  <c r="T56" i="12"/>
  <c r="S88" i="12" a="1"/>
  <c r="S88" i="12"/>
  <c r="AQ49" i="12" a="1"/>
  <c r="AQ49" i="12"/>
  <c r="N49" i="12" a="1"/>
  <c r="N49" i="12"/>
  <c r="Q88" i="12" a="1"/>
  <c r="Q88" i="12"/>
  <c r="M35" i="12" a="1"/>
  <c r="M35" i="12"/>
  <c r="U44" i="12" a="1"/>
  <c r="U44" i="12"/>
  <c r="Q47" i="12" a="1"/>
  <c r="Q47" i="12"/>
  <c r="N47" i="12" a="1"/>
  <c r="N47" i="12"/>
  <c r="J69" i="12" a="1"/>
  <c r="J69" i="12"/>
  <c r="U41" i="12" a="1"/>
  <c r="U41" i="12"/>
  <c r="J56" i="12" a="1"/>
  <c r="J56" i="12"/>
  <c r="T44" i="12" a="1"/>
  <c r="T44" i="12"/>
  <c r="J49" i="12" a="1"/>
  <c r="J49" i="12"/>
  <c r="M49" i="12" a="1"/>
  <c r="M49" i="12"/>
  <c r="N56" i="12" a="1"/>
  <c r="N56" i="12"/>
  <c r="K35" i="12" a="1"/>
  <c r="K35" i="12"/>
  <c r="R88" i="12" a="1"/>
  <c r="R88" i="12"/>
  <c r="S69" i="12" a="1"/>
  <c r="S69" i="12"/>
  <c r="P69" i="12" a="1"/>
  <c r="P69" i="12"/>
  <c r="L44" i="12" a="1"/>
  <c r="L44" i="12"/>
  <c r="S49" i="12" a="1"/>
  <c r="S49" i="12"/>
  <c r="O88" i="12" a="1"/>
  <c r="O88" i="12"/>
  <c r="I69" i="12" a="1"/>
  <c r="I69" i="12"/>
  <c r="R69" i="12" a="1"/>
  <c r="R69" i="12"/>
  <c r="P47" i="12" a="1"/>
  <c r="P47" i="12"/>
  <c r="R35" i="12" a="1"/>
  <c r="R35" i="12"/>
  <c r="R56" i="12" a="1"/>
  <c r="R56" i="12"/>
  <c r="R47" i="12" a="1"/>
  <c r="R47" i="12"/>
  <c r="J88" i="12" a="1"/>
  <c r="J88" i="12"/>
  <c r="K44" i="12" a="1"/>
  <c r="K44" i="12"/>
  <c r="T88" i="12" a="1"/>
  <c r="T88" i="12"/>
  <c r="S56" i="12" a="1"/>
  <c r="S56" i="12"/>
  <c r="L35" i="12" a="1"/>
  <c r="L35" i="12"/>
  <c r="L49" i="12" a="1"/>
  <c r="L49" i="12"/>
  <c r="O69" i="12" a="1"/>
  <c r="O69" i="12"/>
  <c r="M56" i="12" a="1"/>
  <c r="M56" i="12"/>
  <c r="O35" i="12" a="1"/>
  <c r="O35" i="12"/>
  <c r="Q56" i="12" a="1"/>
  <c r="Q56" i="12"/>
  <c r="AQ69" i="12" a="1"/>
  <c r="AQ69" i="12"/>
  <c r="P49" i="12" a="1"/>
  <c r="P49" i="12"/>
  <c r="J41" i="12" a="1"/>
  <c r="J41" i="12"/>
  <c r="I56" i="12" a="1"/>
  <c r="I56" i="12"/>
  <c r="T49" i="12" a="1"/>
  <c r="T49" i="12"/>
  <c r="AQ88" i="12" a="1"/>
  <c r="AQ88" i="12"/>
  <c r="K69" i="12" a="1"/>
  <c r="K69" i="12"/>
  <c r="J44" i="12" a="1"/>
  <c r="J44" i="12"/>
  <c r="M44" i="12" a="1"/>
  <c r="M44" i="12"/>
  <c r="I49" i="12" a="1"/>
  <c r="I49" i="12"/>
  <c r="S47" i="12" a="1"/>
  <c r="S47" i="12"/>
  <c r="P88" i="12" a="1"/>
  <c r="P88" i="12"/>
  <c r="I88" i="12" a="1"/>
  <c r="I88" i="12"/>
  <c r="N35" i="12" a="1"/>
  <c r="N35" i="12"/>
  <c r="K49" i="12" a="1"/>
  <c r="K49" i="12"/>
  <c r="K88" i="12" a="1"/>
  <c r="K88" i="12"/>
  <c r="M47" i="12" a="1"/>
  <c r="M47" i="12"/>
  <c r="P56" i="12" a="1"/>
  <c r="P56" i="12"/>
  <c r="AQ56" i="12" a="1"/>
  <c r="AQ56" i="12"/>
  <c r="O49" i="12" a="1"/>
  <c r="O49" i="12"/>
  <c r="Q41" i="12" a="1"/>
  <c r="Q41" i="12"/>
  <c r="N88" i="12" a="1"/>
  <c r="N88" i="12"/>
  <c r="P35" i="12" a="1"/>
  <c r="P35" i="12"/>
  <c r="U88" i="12" a="1"/>
  <c r="U88" i="12"/>
  <c r="O56" i="12" a="1"/>
  <c r="O56" i="12"/>
  <c r="Q35" i="12" a="1"/>
  <c r="Q35" i="12"/>
  <c r="AK87" i="12" a="1"/>
  <c r="AK87" i="12"/>
  <c r="AK65" i="12" a="1"/>
  <c r="AK65" i="12"/>
  <c r="AK48" i="12" a="1"/>
  <c r="AK48" i="12"/>
  <c r="AK56" i="12" a="1"/>
  <c r="AK56" i="12"/>
  <c r="AK84" i="12" a="1"/>
  <c r="AK84" i="12"/>
  <c r="AK71" i="12" a="1"/>
  <c r="AK71" i="12"/>
  <c r="AK72" i="12" a="1"/>
  <c r="AK72" i="12"/>
  <c r="AK77" i="12" a="1"/>
  <c r="AK77" i="12"/>
  <c r="AK51" i="12" a="1"/>
  <c r="AK51" i="12"/>
  <c r="AK61" i="12" a="1"/>
  <c r="AK61" i="12"/>
  <c r="W85" i="12" a="1"/>
  <c r="W85" i="12"/>
  <c r="W38" i="12" a="1"/>
  <c r="W38" i="12"/>
  <c r="W75" i="12" a="1"/>
  <c r="W75" i="12"/>
  <c r="W42" i="12" a="1"/>
  <c r="W42" i="12"/>
  <c r="W82" i="12" a="1"/>
  <c r="W82" i="12"/>
  <c r="W70" i="12" a="1"/>
  <c r="W70" i="12"/>
  <c r="W39" i="12" a="1"/>
  <c r="W39" i="12"/>
  <c r="W45" i="12" a="1"/>
  <c r="W45" i="12"/>
  <c r="W37" i="12" a="1"/>
  <c r="W37" i="12"/>
  <c r="W64" i="12" a="1"/>
  <c r="W64" i="12"/>
  <c r="W58" i="12" a="1"/>
  <c r="W58" i="12"/>
  <c r="W59" i="12" a="1"/>
  <c r="W59" i="12"/>
  <c r="W55" i="12" a="1"/>
  <c r="W55" i="12"/>
  <c r="W81" i="12" a="1"/>
  <c r="W81" i="12"/>
  <c r="W72" i="12" a="1"/>
  <c r="W72" i="12"/>
  <c r="W56" i="12" a="1"/>
  <c r="W56" i="12"/>
  <c r="W88" i="12" a="1"/>
  <c r="W88" i="12"/>
  <c r="W89" i="12" a="1"/>
  <c r="W89" i="12"/>
  <c r="W61" i="12" a="1"/>
  <c r="W61" i="12"/>
  <c r="W71" i="12" a="1"/>
  <c r="W71" i="12"/>
  <c r="O46" i="12" a="1"/>
  <c r="O46" i="12"/>
  <c r="N39" i="12" a="1"/>
  <c r="N39" i="12"/>
  <c r="K89" i="12" a="1"/>
  <c r="K89" i="12"/>
  <c r="K40" i="12" a="1"/>
  <c r="K40" i="12"/>
  <c r="O82" i="12" a="1"/>
  <c r="O82" i="12"/>
  <c r="L42" i="12" a="1"/>
  <c r="L42" i="12"/>
  <c r="U71" i="12" a="1"/>
  <c r="U71" i="12"/>
  <c r="N82" i="12" a="1"/>
  <c r="N82" i="12"/>
  <c r="R60" i="12" a="1"/>
  <c r="R60" i="12"/>
  <c r="K82" i="12" a="1"/>
  <c r="K82" i="12"/>
  <c r="T70" i="12" a="1"/>
  <c r="T70" i="12"/>
  <c r="AQ40" i="12" a="1"/>
  <c r="AQ40" i="12"/>
  <c r="R82" i="12" a="1"/>
  <c r="R82" i="12"/>
  <c r="R40" i="12" a="1"/>
  <c r="R40" i="12"/>
  <c r="I39" i="12" a="1"/>
  <c r="I39" i="12"/>
  <c r="S70" i="12" a="1"/>
  <c r="S70" i="12"/>
  <c r="K46" i="12" a="1"/>
  <c r="K46" i="12"/>
  <c r="I91" i="12" a="1"/>
  <c r="I91" i="12"/>
  <c r="M89" i="12" a="1"/>
  <c r="M89" i="12"/>
  <c r="AQ46" i="12" a="1"/>
  <c r="AQ46" i="12"/>
  <c r="Q60" i="12" a="1"/>
  <c r="Q60" i="12"/>
  <c r="K60" i="12" a="1"/>
  <c r="K60" i="12"/>
  <c r="S82" i="12" a="1"/>
  <c r="S82" i="12"/>
  <c r="J82" i="12" a="1"/>
  <c r="J82" i="12"/>
  <c r="AQ42" i="12" a="1"/>
  <c r="AQ42" i="12"/>
  <c r="I70" i="12" a="1"/>
  <c r="I70" i="12"/>
  <c r="J71" i="12" a="1"/>
  <c r="J71" i="12"/>
  <c r="N91" i="12" a="1"/>
  <c r="N91" i="12"/>
  <c r="AQ91" i="12" a="1"/>
  <c r="AQ91" i="12"/>
  <c r="Q40" i="12" a="1"/>
  <c r="Q40" i="12"/>
  <c r="Q39" i="12" a="1"/>
  <c r="Q39" i="12"/>
  <c r="J42" i="12" a="1"/>
  <c r="J42" i="12"/>
  <c r="O42" i="12" a="1"/>
  <c r="O42" i="12"/>
  <c r="P91" i="12" a="1"/>
  <c r="P91" i="12"/>
  <c r="N60" i="12" a="1"/>
  <c r="N60" i="12"/>
  <c r="M91" i="12" a="1"/>
  <c r="M91" i="12"/>
  <c r="U42" i="12" a="1"/>
  <c r="U42" i="12"/>
  <c r="J40" i="12" a="1"/>
  <c r="J40" i="12"/>
  <c r="L60" i="12" a="1"/>
  <c r="L60" i="12"/>
  <c r="U46" i="12" a="1"/>
  <c r="U46" i="12"/>
  <c r="P60" i="12" a="1"/>
  <c r="P60" i="12"/>
  <c r="AQ70" i="12" a="1"/>
  <c r="AQ70" i="12"/>
  <c r="M39" i="12" a="1"/>
  <c r="M39" i="12"/>
  <c r="L46" i="12" a="1"/>
  <c r="L46" i="12"/>
  <c r="L71" i="12" a="1"/>
  <c r="L71" i="12"/>
  <c r="AQ60" i="12" a="1"/>
  <c r="AQ60" i="12"/>
  <c r="K42" i="12" a="1"/>
  <c r="K42" i="12"/>
  <c r="N89" i="12" a="1"/>
  <c r="N89" i="12"/>
  <c r="AQ71" i="12" a="1"/>
  <c r="AQ71" i="12"/>
  <c r="S42" i="12" a="1"/>
  <c r="S42" i="12"/>
  <c r="N42" i="12" a="1"/>
  <c r="N42" i="12"/>
  <c r="L91" i="12" a="1"/>
  <c r="L91" i="12"/>
  <c r="L39" i="12" a="1"/>
  <c r="L39" i="12"/>
  <c r="P46" i="12" a="1"/>
  <c r="P46" i="12"/>
  <c r="P71" i="12" a="1"/>
  <c r="P71" i="12"/>
  <c r="T60" i="12" a="1"/>
  <c r="T60" i="12"/>
  <c r="P42" i="12" a="1"/>
  <c r="P42" i="12"/>
  <c r="P40" i="12" a="1"/>
  <c r="P40" i="12"/>
  <c r="I46" i="12" a="1"/>
  <c r="I46" i="12"/>
  <c r="O71" i="12" a="1"/>
  <c r="O71" i="12"/>
  <c r="T42" i="12" a="1"/>
  <c r="T42" i="12"/>
  <c r="N46" i="12" a="1"/>
  <c r="N46" i="12"/>
  <c r="S89" i="12" a="1"/>
  <c r="S89" i="12"/>
  <c r="U91" i="12" a="1"/>
  <c r="U91" i="12"/>
  <c r="P70" i="12" a="1"/>
  <c r="P70" i="12"/>
  <c r="Q71" i="12" a="1"/>
  <c r="Q71" i="12"/>
  <c r="O91" i="12" a="1"/>
  <c r="O91" i="12"/>
  <c r="I82" i="12" a="1"/>
  <c r="I82" i="12"/>
  <c r="O60" i="12" a="1"/>
  <c r="O60" i="12"/>
  <c r="T40" i="12" a="1"/>
  <c r="T40" i="12"/>
  <c r="Q70" i="12" a="1"/>
  <c r="Q70" i="12"/>
  <c r="K39" i="12" a="1"/>
  <c r="K39" i="12"/>
  <c r="U70" i="12" a="1"/>
  <c r="U70" i="12"/>
  <c r="L89" i="12" a="1"/>
  <c r="L89" i="12"/>
  <c r="O39" i="12" a="1"/>
  <c r="O39" i="12"/>
  <c r="R42" i="12" a="1"/>
  <c r="R42" i="12"/>
  <c r="Q91" i="12" a="1"/>
  <c r="Q91" i="12"/>
  <c r="S40" i="12" a="1"/>
  <c r="S40" i="12"/>
  <c r="L40" i="12" a="1"/>
  <c r="L40" i="12"/>
  <c r="J89" i="12" a="1"/>
  <c r="J89" i="12"/>
  <c r="O70" i="12" a="1"/>
  <c r="O70" i="12"/>
  <c r="O89" i="12" a="1"/>
  <c r="O89" i="12"/>
  <c r="T39" i="12" a="1"/>
  <c r="T39" i="12"/>
  <c r="R71" i="12" a="1"/>
  <c r="R71" i="12"/>
  <c r="Q46" i="12" a="1"/>
  <c r="Q46" i="12"/>
  <c r="I42" i="12" a="1"/>
  <c r="I42" i="12"/>
  <c r="S91" i="12" a="1"/>
  <c r="S91" i="12"/>
  <c r="T46" i="12" a="1"/>
  <c r="T46" i="12"/>
  <c r="R70" i="12" a="1"/>
  <c r="R70" i="12"/>
  <c r="AQ89" i="12" a="1"/>
  <c r="AQ89" i="12"/>
  <c r="I60" i="12" a="1"/>
  <c r="I60" i="12"/>
  <c r="R39" i="12" a="1"/>
  <c r="R39" i="12"/>
  <c r="T91" i="12" a="1"/>
  <c r="T91" i="12"/>
  <c r="K71" i="12" a="1"/>
  <c r="K71" i="12"/>
  <c r="U60" i="12" a="1"/>
  <c r="U60" i="12"/>
  <c r="L70" i="12" a="1"/>
  <c r="L70" i="12"/>
  <c r="P82" i="12" a="1"/>
  <c r="P82" i="12"/>
  <c r="I71" i="12" a="1"/>
  <c r="I71" i="12"/>
  <c r="M70" i="12" a="1"/>
  <c r="M70" i="12"/>
  <c r="M60" i="12" a="1"/>
  <c r="M60" i="12"/>
  <c r="P89" i="12" a="1"/>
  <c r="P89" i="12"/>
  <c r="K91" i="12" a="1"/>
  <c r="K91" i="12"/>
  <c r="T71" i="12" a="1"/>
  <c r="T71" i="12"/>
  <c r="M82" i="12" a="1"/>
  <c r="M82" i="12"/>
  <c r="J39" i="12" a="1"/>
  <c r="J39" i="12"/>
  <c r="Q82" i="12" a="1"/>
  <c r="Q82" i="12"/>
  <c r="U39" i="12" a="1"/>
  <c r="U39" i="12"/>
  <c r="J91" i="12" a="1"/>
  <c r="J91" i="12"/>
  <c r="T82" i="12" a="1"/>
  <c r="T82" i="12"/>
  <c r="N40" i="12" a="1"/>
  <c r="N40" i="12"/>
  <c r="P39" i="12" a="1"/>
  <c r="P39" i="12"/>
  <c r="I89" i="12" a="1"/>
  <c r="I89" i="12"/>
  <c r="J70" i="12" a="1"/>
  <c r="J70" i="12"/>
  <c r="S71" i="12" a="1"/>
  <c r="S71" i="12"/>
  <c r="Q89" i="12" a="1"/>
  <c r="Q89" i="12"/>
  <c r="O40" i="12" a="1"/>
  <c r="O40" i="12"/>
  <c r="AQ39" i="12" a="1"/>
  <c r="AQ39" i="12"/>
  <c r="N70" i="12" a="1"/>
  <c r="N70" i="12"/>
  <c r="M46" i="12" a="1"/>
  <c r="M46" i="12"/>
  <c r="M40" i="12" a="1"/>
  <c r="M40" i="12"/>
  <c r="J46" i="12" a="1"/>
  <c r="J46" i="12"/>
  <c r="M71" i="12" a="1"/>
  <c r="M71" i="12"/>
  <c r="J60" i="12" a="1"/>
  <c r="J60" i="12"/>
  <c r="L82" i="12" a="1"/>
  <c r="L82" i="12"/>
  <c r="I40" i="12" a="1"/>
  <c r="I40" i="12"/>
  <c r="T89" i="12" a="1"/>
  <c r="T89" i="12"/>
  <c r="R46" i="12" a="1"/>
  <c r="R46" i="12"/>
  <c r="Q42" i="12" a="1"/>
  <c r="Q42" i="12"/>
  <c r="AQ82" i="12" a="1"/>
  <c r="AQ82" i="12"/>
  <c r="K70" i="12" a="1"/>
  <c r="K70" i="12"/>
  <c r="R91" i="12" a="1"/>
  <c r="R91" i="12"/>
  <c r="S39" i="12" a="1"/>
  <c r="S39" i="12"/>
  <c r="R89" i="12" a="1"/>
  <c r="R89" i="12"/>
  <c r="S46" i="12" a="1"/>
  <c r="S46" i="12"/>
  <c r="U82" i="12" a="1"/>
  <c r="U82" i="12"/>
  <c r="N71" i="12" a="1"/>
  <c r="N71" i="12"/>
  <c r="U40" i="12" a="1"/>
  <c r="U40" i="12"/>
  <c r="M42" i="12" a="1"/>
  <c r="M42" i="12"/>
  <c r="S60" i="12" a="1"/>
  <c r="S60" i="12"/>
  <c r="U89" i="12" a="1"/>
  <c r="U89" i="12"/>
  <c r="AH42" i="12" a="1"/>
  <c r="AH42" i="12"/>
  <c r="AH68" i="12" a="1"/>
  <c r="AH68" i="12"/>
  <c r="AD80" i="12" a="1"/>
  <c r="AD80" i="12"/>
  <c r="AG71" i="12" a="1"/>
  <c r="AG71" i="12"/>
  <c r="AD39" i="12" a="1"/>
  <c r="AD39" i="12"/>
  <c r="AD84" i="12" a="1"/>
  <c r="AD84" i="12"/>
  <c r="AD78" i="12" a="1"/>
  <c r="AD78" i="12"/>
  <c r="AB42" i="12" a="1"/>
  <c r="AB42" i="12"/>
  <c r="AG39" i="12" a="1"/>
  <c r="AG39" i="12"/>
  <c r="AD64" i="12" a="1"/>
  <c r="AD64" i="12"/>
  <c r="AG64" i="12" a="1"/>
  <c r="AG64" i="12"/>
  <c r="AD68" i="12" a="1"/>
  <c r="AD68" i="12"/>
  <c r="AD42" i="12" a="1"/>
  <c r="AD42" i="12"/>
  <c r="AG84" i="12" a="1"/>
  <c r="AG84" i="12"/>
  <c r="AH39" i="12" a="1"/>
  <c r="AH39" i="12"/>
  <c r="AG42" i="12" a="1"/>
  <c r="AG42" i="12"/>
  <c r="AB71" i="12" a="1"/>
  <c r="AB71" i="12"/>
  <c r="AH64" i="12" a="1"/>
  <c r="AH64" i="12"/>
  <c r="AB84" i="12" a="1"/>
  <c r="AB84" i="12"/>
  <c r="AD71" i="12" a="1"/>
  <c r="AD71" i="12"/>
  <c r="AH71" i="12" a="1"/>
  <c r="AH71" i="12"/>
  <c r="AB78" i="12" a="1"/>
  <c r="AB78" i="12"/>
  <c r="AB80" i="12" a="1"/>
  <c r="AB80" i="12"/>
  <c r="AB39" i="12" a="1"/>
  <c r="AB39" i="12"/>
  <c r="AH78" i="12" a="1"/>
  <c r="AH78" i="12"/>
  <c r="AG80" i="12" a="1"/>
  <c r="AG80" i="12"/>
  <c r="AB64" i="12" a="1"/>
  <c r="AB64" i="12"/>
  <c r="AH80" i="12" a="1"/>
  <c r="AH80" i="12"/>
  <c r="AG78" i="12" a="1"/>
  <c r="AG78" i="12"/>
  <c r="AG68" i="12" a="1"/>
  <c r="AG68" i="12"/>
  <c r="AH84" i="12" a="1"/>
  <c r="AH84" i="12"/>
  <c r="AB68" i="12" a="1"/>
  <c r="AB68" i="12"/>
  <c r="AH38" i="12" a="1"/>
  <c r="AH38" i="12"/>
  <c r="AD58" i="12" a="1"/>
  <c r="AD58" i="12"/>
  <c r="AG74" i="12" a="1"/>
  <c r="AG74" i="12"/>
  <c r="AD36" i="12" a="1"/>
  <c r="AD36" i="12"/>
  <c r="AD37" i="12" a="1"/>
  <c r="AD37" i="12"/>
  <c r="AB52" i="12" a="1"/>
  <c r="AB52" i="12"/>
  <c r="AH52" i="12" a="1"/>
  <c r="AH52" i="12"/>
  <c r="AB50" i="12" a="1"/>
  <c r="AB50" i="12"/>
  <c r="AD50" i="12" a="1"/>
  <c r="AD50" i="12"/>
  <c r="AG50" i="12" a="1"/>
  <c r="AG50" i="12"/>
  <c r="AB55" i="12" a="1"/>
  <c r="AB55" i="12"/>
  <c r="AB54" i="12" a="1"/>
  <c r="AB54" i="12"/>
  <c r="AG36" i="12" a="1"/>
  <c r="AG36" i="12"/>
  <c r="AG54" i="12" a="1"/>
  <c r="AG54" i="12"/>
  <c r="AG52" i="12" a="1"/>
  <c r="AG52" i="12"/>
  <c r="AB38" i="12" a="1"/>
  <c r="AB38" i="12"/>
  <c r="AD74" i="12" a="1"/>
  <c r="AD74" i="12"/>
  <c r="AH57" i="12" a="1"/>
  <c r="AH57" i="12"/>
  <c r="AD55" i="12" a="1"/>
  <c r="AD55" i="12"/>
  <c r="AB74" i="12" a="1"/>
  <c r="AB74" i="12"/>
  <c r="AB58" i="12" a="1"/>
  <c r="AB58" i="12"/>
  <c r="AH54" i="12" a="1"/>
  <c r="AH54" i="12"/>
  <c r="AB57" i="12" a="1"/>
  <c r="AB57" i="12"/>
  <c r="AG57" i="12" a="1"/>
  <c r="AG57" i="12"/>
  <c r="AB37" i="12" a="1"/>
  <c r="AB37" i="12"/>
  <c r="AG37" i="12" a="1"/>
  <c r="AG37" i="12"/>
  <c r="AD38" i="12" a="1"/>
  <c r="AD38" i="12"/>
  <c r="AH58" i="12" a="1"/>
  <c r="AH58" i="12"/>
  <c r="AD57" i="12" a="1"/>
  <c r="AD57" i="12"/>
  <c r="AH50" i="12" a="1"/>
  <c r="AH50" i="12"/>
  <c r="AH74" i="12" a="1"/>
  <c r="AH74" i="12"/>
  <c r="AH55" i="12" a="1"/>
  <c r="AH55" i="12"/>
  <c r="AH37" i="12" a="1"/>
  <c r="AH37" i="12"/>
  <c r="AG55" i="12" a="1"/>
  <c r="AG55" i="12"/>
  <c r="AD52" i="12" a="1"/>
  <c r="AD52" i="12"/>
  <c r="AB36" i="12" a="1"/>
  <c r="AB36" i="12"/>
  <c r="AH36" i="12" a="1"/>
  <c r="AH36" i="12"/>
  <c r="AG38" i="12" a="1"/>
  <c r="AG38" i="12"/>
  <c r="AG58" i="12" a="1"/>
  <c r="AG58" i="12"/>
  <c r="AD54" i="12" a="1"/>
  <c r="AD54" i="12"/>
  <c r="AH35" i="12" a="1"/>
  <c r="AH35" i="12"/>
  <c r="AH85" i="12" a="1"/>
  <c r="AH85" i="12"/>
  <c r="AB83" i="12" a="1"/>
  <c r="AB83" i="12"/>
  <c r="AB85" i="12" a="1"/>
  <c r="AB85" i="12"/>
  <c r="AH61" i="12" a="1"/>
  <c r="AH61" i="12"/>
  <c r="AD35" i="12" a="1"/>
  <c r="AD35" i="12"/>
  <c r="AG76" i="12" a="1"/>
  <c r="AG76" i="12"/>
  <c r="AD59" i="12" a="1"/>
  <c r="AD59" i="12"/>
  <c r="AH81" i="12" a="1"/>
  <c r="AH81" i="12"/>
  <c r="AB59" i="12" a="1"/>
  <c r="AB59" i="12"/>
  <c r="AB35" i="12" a="1"/>
  <c r="AB35" i="12"/>
  <c r="AD76" i="12" a="1"/>
  <c r="AD76" i="12"/>
  <c r="AD81" i="12" a="1"/>
  <c r="AD81" i="12"/>
  <c r="AD85" i="12" a="1"/>
  <c r="AD85" i="12"/>
  <c r="AH83" i="12" a="1"/>
  <c r="AH83" i="12"/>
  <c r="AH90" i="12" a="1"/>
  <c r="AH90" i="12"/>
  <c r="AG77" i="12" a="1"/>
  <c r="AG77" i="12"/>
  <c r="AG83" i="12" a="1"/>
  <c r="AG83" i="12"/>
  <c r="AH76" i="12" a="1"/>
  <c r="AH76" i="12"/>
  <c r="AB61" i="12" a="1"/>
  <c r="AB61" i="12"/>
  <c r="AB63" i="12" a="1"/>
  <c r="AB63" i="12"/>
  <c r="AH63" i="12" a="1"/>
  <c r="AH63" i="12"/>
  <c r="AB77" i="12" a="1"/>
  <c r="AB77" i="12"/>
  <c r="AG59" i="12" a="1"/>
  <c r="AG59" i="12"/>
  <c r="AG81" i="12" a="1"/>
  <c r="AG81" i="12"/>
  <c r="AG61" i="12" a="1"/>
  <c r="AG61" i="12"/>
  <c r="AG90" i="12" a="1"/>
  <c r="AG90" i="12"/>
  <c r="AG63" i="12" a="1"/>
  <c r="AG63" i="12"/>
  <c r="AD90" i="12" a="1"/>
  <c r="AD90" i="12"/>
  <c r="AD77" i="12" a="1"/>
  <c r="AD77" i="12"/>
  <c r="AD63" i="12" a="1"/>
  <c r="AD63" i="12"/>
  <c r="AH59" i="12" a="1"/>
  <c r="AH59" i="12"/>
  <c r="AD83" i="12" a="1"/>
  <c r="AD83" i="12"/>
  <c r="AB81" i="12" a="1"/>
  <c r="AB81" i="12"/>
  <c r="AH77" i="12" a="1"/>
  <c r="AH77" i="12"/>
  <c r="AB90" i="12" a="1"/>
  <c r="AB90" i="12"/>
  <c r="AB76" i="12" a="1"/>
  <c r="AB76" i="12"/>
  <c r="AD61" i="12" a="1"/>
  <c r="AD61" i="12"/>
  <c r="AG85" i="12" a="1"/>
  <c r="AG85" i="12"/>
  <c r="AG35" i="12" a="1"/>
  <c r="AG35" i="12"/>
  <c r="R53" i="12" a="1"/>
  <c r="R53" i="12"/>
  <c r="J53" i="12" a="1"/>
  <c r="J53" i="12"/>
  <c r="N53" i="12" a="1"/>
  <c r="N53" i="12"/>
  <c r="N75" i="12" a="1"/>
  <c r="N75" i="12"/>
  <c r="P63" i="12" a="1"/>
  <c r="P63" i="12"/>
  <c r="I63" i="12" a="1"/>
  <c r="I63" i="12"/>
  <c r="Q53" i="12" a="1"/>
  <c r="Q53" i="12"/>
  <c r="T78" i="12" a="1"/>
  <c r="T78" i="12"/>
  <c r="AQ78" i="12" a="1"/>
  <c r="AQ78" i="12"/>
  <c r="S43" i="12" a="1"/>
  <c r="S43" i="12"/>
  <c r="O45" i="12" a="1"/>
  <c r="O45" i="12"/>
  <c r="Q61" i="12" a="1"/>
  <c r="Q61" i="12"/>
  <c r="I54" i="12" a="1"/>
  <c r="I54" i="12"/>
  <c r="P78" i="12" a="1"/>
  <c r="P78" i="12"/>
  <c r="R43" i="12" a="1"/>
  <c r="R43" i="12"/>
  <c r="O79" i="12" a="1"/>
  <c r="O79" i="12"/>
  <c r="K83" i="12" a="1"/>
  <c r="K83" i="12"/>
  <c r="M54" i="12" a="1"/>
  <c r="M54" i="12"/>
  <c r="L43" i="12" a="1"/>
  <c r="L43" i="12"/>
  <c r="S45" i="12" a="1"/>
  <c r="S45" i="12"/>
  <c r="J45" i="12" a="1"/>
  <c r="J45" i="12"/>
  <c r="T45" i="12" a="1"/>
  <c r="T45" i="12"/>
  <c r="Q78" i="12" a="1"/>
  <c r="Q78" i="12"/>
  <c r="P54" i="12" a="1"/>
  <c r="P54" i="12"/>
  <c r="O78" i="12" a="1"/>
  <c r="O78" i="12"/>
  <c r="S75" i="12" a="1"/>
  <c r="S75" i="12"/>
  <c r="AQ53" i="12" a="1"/>
  <c r="AQ53" i="12"/>
  <c r="M53" i="12" a="1"/>
  <c r="M53" i="12"/>
  <c r="K43" i="12" a="1"/>
  <c r="K43" i="12"/>
  <c r="U79" i="12" a="1"/>
  <c r="U79" i="12"/>
  <c r="N43" i="12" a="1"/>
  <c r="N43" i="12"/>
  <c r="L45" i="12" a="1"/>
  <c r="L45" i="12"/>
  <c r="AQ54" i="12" a="1"/>
  <c r="AQ54" i="12"/>
  <c r="M79" i="12" a="1"/>
  <c r="M79" i="12"/>
  <c r="R61" i="12" a="1"/>
  <c r="R61" i="12"/>
  <c r="U75" i="12" a="1"/>
  <c r="U75" i="12"/>
  <c r="T61" i="12" a="1"/>
  <c r="T61" i="12"/>
  <c r="M75" i="12" a="1"/>
  <c r="M75" i="12"/>
  <c r="S53" i="12" a="1"/>
  <c r="S53" i="12"/>
  <c r="S83" i="12" a="1"/>
  <c r="S83" i="12"/>
  <c r="O53" i="12" a="1"/>
  <c r="O53" i="12"/>
  <c r="S61" i="12" a="1"/>
  <c r="S61" i="12"/>
  <c r="T79" i="12" a="1"/>
  <c r="T79" i="12"/>
  <c r="M61" i="12" a="1"/>
  <c r="M61" i="12"/>
  <c r="N45" i="12" a="1"/>
  <c r="N45" i="12"/>
  <c r="J43" i="12" a="1"/>
  <c r="J43" i="12"/>
  <c r="L54" i="12" a="1"/>
  <c r="L54" i="12"/>
  <c r="P79" i="12" a="1"/>
  <c r="P79" i="12"/>
  <c r="I61" i="12" a="1"/>
  <c r="I61" i="12"/>
  <c r="J83" i="12" a="1"/>
  <c r="J83" i="12"/>
  <c r="T75" i="12" a="1"/>
  <c r="T75" i="12"/>
  <c r="M83" i="12" a="1"/>
  <c r="M83" i="12"/>
  <c r="T63" i="12" a="1"/>
  <c r="T63" i="12"/>
  <c r="K61" i="12" a="1"/>
  <c r="K61" i="12"/>
  <c r="Q75" i="12" a="1"/>
  <c r="Q75" i="12"/>
  <c r="K78" i="12" a="1"/>
  <c r="K78" i="12"/>
  <c r="O83" i="12" a="1"/>
  <c r="O83" i="12"/>
  <c r="S54" i="12" a="1"/>
  <c r="S54" i="12"/>
  <c r="R78" i="12" a="1"/>
  <c r="R78" i="12"/>
  <c r="I75" i="12" a="1"/>
  <c r="I75" i="12"/>
  <c r="AQ63" i="12" a="1"/>
  <c r="AQ63" i="12"/>
  <c r="I79" i="12" a="1"/>
  <c r="I79" i="12"/>
  <c r="I53" i="12" a="1"/>
  <c r="I53" i="12"/>
  <c r="P45" i="12" a="1"/>
  <c r="P45" i="12"/>
  <c r="J63" i="12" a="1"/>
  <c r="J63" i="12"/>
  <c r="M78" i="12" a="1"/>
  <c r="M78" i="12"/>
  <c r="S78" i="12" a="1"/>
  <c r="S78" i="12"/>
  <c r="N79" i="12" a="1"/>
  <c r="N79" i="12"/>
  <c r="R79" i="12" a="1"/>
  <c r="R79" i="12"/>
  <c r="K54" i="12" a="1"/>
  <c r="K54" i="12"/>
  <c r="I43" i="12" a="1"/>
  <c r="I43" i="12"/>
  <c r="O61" i="12" a="1"/>
  <c r="O61" i="12"/>
  <c r="K79" i="12" a="1"/>
  <c r="K79" i="12"/>
  <c r="K53" i="12" a="1"/>
  <c r="K53" i="12"/>
  <c r="L78" i="12" a="1"/>
  <c r="L78" i="12"/>
  <c r="Q45" i="12" a="1"/>
  <c r="Q45" i="12"/>
  <c r="R75" i="12" a="1"/>
  <c r="R75" i="12"/>
  <c r="AQ43" i="12" a="1"/>
  <c r="AQ43" i="12"/>
  <c r="N63" i="12" a="1"/>
  <c r="N63" i="12"/>
  <c r="S79" i="12" a="1"/>
  <c r="S79" i="12"/>
  <c r="J78" i="12" a="1"/>
  <c r="J78" i="12"/>
  <c r="L63" i="12" a="1"/>
  <c r="L63" i="12"/>
  <c r="L61" i="12" a="1"/>
  <c r="L61" i="12"/>
  <c r="P53" i="12" a="1"/>
  <c r="P53" i="12"/>
  <c r="U63" i="12" a="1"/>
  <c r="U63" i="12"/>
  <c r="U43" i="12" a="1"/>
  <c r="U43" i="12"/>
  <c r="I83" i="12" a="1"/>
  <c r="I83" i="12"/>
  <c r="U61" i="12" a="1"/>
  <c r="U61" i="12"/>
  <c r="AQ45" i="12" a="1"/>
  <c r="AQ45" i="12"/>
  <c r="T83" i="12" a="1"/>
  <c r="T83" i="12"/>
  <c r="U45" i="12" a="1"/>
  <c r="U45" i="12"/>
  <c r="S63" i="12" a="1"/>
  <c r="S63" i="12"/>
  <c r="P83" i="12" a="1"/>
  <c r="P83" i="12"/>
  <c r="U83" i="12" a="1"/>
  <c r="U83" i="12"/>
  <c r="O54" i="12" a="1"/>
  <c r="O54" i="12"/>
  <c r="N54" i="12" a="1"/>
  <c r="N54" i="12"/>
  <c r="N83" i="12" a="1"/>
  <c r="N83" i="12"/>
  <c r="Q79" i="12" a="1"/>
  <c r="Q79" i="12"/>
  <c r="L75" i="12" a="1"/>
  <c r="L75" i="12"/>
  <c r="L79" i="12" a="1"/>
  <c r="L79" i="12"/>
  <c r="J75" i="12" a="1"/>
  <c r="J75" i="12"/>
  <c r="R83" i="12" a="1"/>
  <c r="R83" i="12"/>
  <c r="T43" i="12" a="1"/>
  <c r="T43" i="12"/>
  <c r="P61" i="12" a="1"/>
  <c r="P61" i="12"/>
  <c r="O43" i="12" a="1"/>
  <c r="O43" i="12"/>
  <c r="AQ79" i="12" a="1"/>
  <c r="AQ79" i="12"/>
  <c r="L53" i="12" a="1"/>
  <c r="L53" i="12"/>
  <c r="K75" i="12" a="1"/>
  <c r="K75" i="12"/>
  <c r="I45" i="12" a="1"/>
  <c r="I45" i="12"/>
  <c r="O63" i="12" a="1"/>
  <c r="O63" i="12"/>
  <c r="P43" i="12" a="1"/>
  <c r="P43" i="12"/>
  <c r="M63" i="12" a="1"/>
  <c r="M63" i="12"/>
  <c r="J54" i="12" a="1"/>
  <c r="J54" i="12"/>
  <c r="L83" i="12" a="1"/>
  <c r="L83" i="12"/>
  <c r="R45" i="12" a="1"/>
  <c r="R45" i="12"/>
  <c r="AQ75" i="12" a="1"/>
  <c r="AQ75" i="12"/>
  <c r="N78" i="12" a="1"/>
  <c r="N78" i="12"/>
  <c r="T54" i="12" a="1"/>
  <c r="T54" i="12"/>
  <c r="J61" i="12" a="1"/>
  <c r="J61" i="12"/>
  <c r="AQ61" i="12" a="1"/>
  <c r="AQ61" i="12"/>
  <c r="Q54" i="12" a="1"/>
  <c r="Q54" i="12"/>
  <c r="T53" i="12" a="1"/>
  <c r="T53" i="12"/>
  <c r="M45" i="12" a="1"/>
  <c r="M45" i="12"/>
  <c r="M43" i="12" a="1"/>
  <c r="M43" i="12"/>
  <c r="Q83" i="12" a="1"/>
  <c r="Q83" i="12"/>
  <c r="R63" i="12" a="1"/>
  <c r="R63" i="12"/>
  <c r="U54" i="12" a="1"/>
  <c r="U54" i="12"/>
  <c r="N61" i="12" a="1"/>
  <c r="N61" i="12"/>
  <c r="U78" i="12" a="1"/>
  <c r="U78" i="12"/>
  <c r="R54" i="12" a="1"/>
  <c r="R54" i="12"/>
  <c r="J79" i="12" a="1"/>
  <c r="J79" i="12"/>
  <c r="O75" i="12" a="1"/>
  <c r="O75" i="12"/>
  <c r="Q43" i="12" a="1"/>
  <c r="Q43" i="12"/>
  <c r="K63" i="12" a="1"/>
  <c r="K63" i="12"/>
  <c r="I78" i="12" a="1"/>
  <c r="I78" i="12"/>
  <c r="U53" i="12" a="1"/>
  <c r="U53" i="12"/>
  <c r="P75" i="12" a="1"/>
  <c r="P75" i="12"/>
  <c r="Q63" i="12" a="1"/>
  <c r="Q63" i="12"/>
  <c r="AQ83" i="12" a="1"/>
  <c r="AQ83" i="12"/>
  <c r="K45" i="12" a="1"/>
  <c r="K45" i="12"/>
  <c r="AK82" i="12" a="1"/>
  <c r="AK82" i="12"/>
  <c r="AK43" i="12" a="1"/>
  <c r="AK43" i="12"/>
  <c r="AK83" i="12" a="1"/>
  <c r="AK83" i="12"/>
  <c r="AK91" i="12" a="1"/>
  <c r="AK91" i="12"/>
  <c r="AK66" i="12" a="1"/>
  <c r="AK66" i="12"/>
  <c r="AK60" i="12" a="1"/>
  <c r="AK60" i="12"/>
  <c r="AK85" i="12" a="1"/>
  <c r="AK85" i="12"/>
  <c r="AK73" i="12" a="1"/>
  <c r="AK73" i="12"/>
  <c r="P87" i="12" a="1"/>
  <c r="P87" i="12"/>
  <c r="J55" i="12" a="1"/>
  <c r="J55" i="12"/>
  <c r="L92" i="12" a="1"/>
  <c r="L92" i="12"/>
  <c r="T67" i="12" a="1"/>
  <c r="T67" i="12"/>
  <c r="AQ92" i="12" a="1"/>
  <c r="AQ92" i="12"/>
  <c r="M64" i="12" a="1"/>
  <c r="M64" i="12"/>
  <c r="N81" i="12" a="1"/>
  <c r="N81" i="12"/>
  <c r="N80" i="12" a="1"/>
  <c r="N80" i="12"/>
  <c r="N37" i="12" a="1"/>
  <c r="N37" i="12"/>
  <c r="K85" i="12" a="1"/>
  <c r="K85" i="12"/>
  <c r="O85" i="12" a="1"/>
  <c r="O85" i="12"/>
  <c r="R92" i="12" a="1"/>
  <c r="R92" i="12"/>
  <c r="K87" i="12" a="1"/>
  <c r="K87" i="12"/>
  <c r="AQ87" i="12" a="1"/>
  <c r="AQ87" i="12"/>
  <c r="T80" i="12" a="1"/>
  <c r="T80" i="12"/>
  <c r="J37" i="12" a="1"/>
  <c r="J37" i="12"/>
  <c r="Q37" i="12" a="1"/>
  <c r="Q37" i="12"/>
  <c r="O92" i="12" a="1"/>
  <c r="O92" i="12"/>
  <c r="M86" i="12" a="1"/>
  <c r="M86" i="12"/>
  <c r="Q85" i="12" a="1"/>
  <c r="Q85" i="12"/>
  <c r="N55" i="12" a="1"/>
  <c r="N55" i="12"/>
  <c r="R64" i="12" a="1"/>
  <c r="R64" i="12"/>
  <c r="U85" i="12" a="1"/>
  <c r="U85" i="12"/>
  <c r="L87" i="12" a="1"/>
  <c r="L87" i="12"/>
  <c r="I92" i="12" a="1"/>
  <c r="I92" i="12"/>
  <c r="L37" i="12" a="1"/>
  <c r="L37" i="12"/>
  <c r="K37" i="12" a="1"/>
  <c r="K37" i="12"/>
  <c r="AQ81" i="12" a="1"/>
  <c r="AQ81" i="12"/>
  <c r="R87" i="12" a="1"/>
  <c r="R87" i="12"/>
  <c r="P55" i="12" a="1"/>
  <c r="P55" i="12"/>
  <c r="S86" i="12" a="1"/>
  <c r="S86" i="12"/>
  <c r="J86" i="12" a="1"/>
  <c r="J86" i="12"/>
  <c r="L64" i="12" a="1"/>
  <c r="L64" i="12"/>
  <c r="S37" i="12" a="1"/>
  <c r="S37" i="12"/>
  <c r="L81" i="12" a="1"/>
  <c r="L81" i="12"/>
  <c r="P81" i="12" a="1"/>
  <c r="P81" i="12"/>
  <c r="O80" i="12" a="1"/>
  <c r="O80" i="12"/>
  <c r="T37" i="12" a="1"/>
  <c r="T37" i="12"/>
  <c r="K92" i="12" a="1"/>
  <c r="K92" i="12"/>
  <c r="T92" i="12" a="1"/>
  <c r="T92" i="12"/>
  <c r="P86" i="12" a="1"/>
  <c r="P86" i="12"/>
  <c r="I87" i="12" a="1"/>
  <c r="I87" i="12"/>
  <c r="R67" i="12" a="1"/>
  <c r="R67" i="12"/>
  <c r="P80" i="12" a="1"/>
  <c r="P80" i="12"/>
  <c r="N92" i="12" a="1"/>
  <c r="N92" i="12"/>
  <c r="U64" i="12" a="1"/>
  <c r="U64" i="12"/>
  <c r="O87" i="12" a="1"/>
  <c r="O87" i="12"/>
  <c r="L86" i="12" a="1"/>
  <c r="L86" i="12"/>
  <c r="M55" i="12" a="1"/>
  <c r="M55" i="12"/>
  <c r="S64" i="12" a="1"/>
  <c r="S64" i="12"/>
  <c r="K64" i="12" a="1"/>
  <c r="K64" i="12"/>
  <c r="Q55" i="12" a="1"/>
  <c r="Q55" i="12"/>
  <c r="M67" i="12" a="1"/>
  <c r="M67" i="12"/>
  <c r="J80" i="12" a="1"/>
  <c r="J80" i="12"/>
  <c r="R85" i="12" a="1"/>
  <c r="R85" i="12"/>
  <c r="K67" i="12" a="1"/>
  <c r="K67" i="12"/>
  <c r="P37" i="12" a="1"/>
  <c r="P37" i="12"/>
  <c r="U92" i="12" a="1"/>
  <c r="U92" i="12"/>
  <c r="I81" i="12" a="1"/>
  <c r="I81" i="12"/>
  <c r="P67" i="12" a="1"/>
  <c r="P67" i="12"/>
  <c r="J64" i="12" a="1"/>
  <c r="J64" i="12"/>
  <c r="R37" i="12" a="1"/>
  <c r="R37" i="12"/>
  <c r="M81" i="12" a="1"/>
  <c r="M81" i="12"/>
  <c r="S85" i="12" a="1"/>
  <c r="S85" i="12"/>
  <c r="M80" i="12" a="1"/>
  <c r="M80" i="12"/>
  <c r="U86" i="12" a="1"/>
  <c r="U86" i="12"/>
  <c r="M85" i="12" a="1"/>
  <c r="M85" i="12"/>
  <c r="U67" i="12" a="1"/>
  <c r="U67" i="12"/>
  <c r="N64" i="12" a="1"/>
  <c r="N64" i="12"/>
  <c r="L85" i="12" a="1"/>
  <c r="L85" i="12"/>
  <c r="U81" i="12" a="1"/>
  <c r="U81" i="12"/>
  <c r="O81" i="12" a="1"/>
  <c r="O81" i="12"/>
  <c r="T64" i="12" a="1"/>
  <c r="T64" i="12"/>
  <c r="J85" i="12" a="1"/>
  <c r="J85" i="12"/>
  <c r="O64" i="12" a="1"/>
  <c r="O64" i="12"/>
  <c r="J67" i="12" a="1"/>
  <c r="J67" i="12"/>
  <c r="T81" i="12" a="1"/>
  <c r="T81" i="12"/>
  <c r="S92" i="12" a="1"/>
  <c r="S92" i="12"/>
  <c r="I86" i="12" a="1"/>
  <c r="I86" i="12"/>
  <c r="I55" i="12" a="1"/>
  <c r="I55" i="12"/>
  <c r="P64" i="12" a="1"/>
  <c r="P64" i="12"/>
  <c r="M92" i="12" a="1"/>
  <c r="M92" i="12"/>
  <c r="K81" i="12" a="1"/>
  <c r="K81" i="12"/>
  <c r="J87" i="12" a="1"/>
  <c r="J87" i="12"/>
  <c r="S55" i="12" a="1"/>
  <c r="S55" i="12"/>
  <c r="R86" i="12" a="1"/>
  <c r="R86" i="12"/>
  <c r="AQ55" i="12" a="1"/>
  <c r="AQ55" i="12"/>
  <c r="I37" i="12" a="1"/>
  <c r="I37" i="12"/>
  <c r="Q87" i="12" a="1"/>
  <c r="Q87" i="12"/>
  <c r="Q86" i="12" a="1"/>
  <c r="Q86" i="12"/>
  <c r="J81" i="12" a="1"/>
  <c r="J81" i="12"/>
  <c r="S67" i="12" a="1"/>
  <c r="S67" i="12"/>
  <c r="Q80" i="12" a="1"/>
  <c r="Q80" i="12"/>
  <c r="N67" i="12" a="1"/>
  <c r="N67" i="12"/>
  <c r="K80" i="12" a="1"/>
  <c r="K80" i="12"/>
  <c r="AQ86" i="12" a="1"/>
  <c r="AQ86" i="12"/>
  <c r="K55" i="12" a="1"/>
  <c r="K55" i="12"/>
  <c r="K86" i="12" a="1"/>
  <c r="K86" i="12"/>
  <c r="Q67" i="12" a="1"/>
  <c r="Q67" i="12"/>
  <c r="R55" i="12" a="1"/>
  <c r="R55" i="12"/>
  <c r="U55" i="12" a="1"/>
  <c r="U55" i="12"/>
  <c r="M37" i="12" a="1"/>
  <c r="M37" i="12"/>
  <c r="R81" i="12" a="1"/>
  <c r="R81" i="12"/>
  <c r="L80" i="12" a="1"/>
  <c r="L80" i="12"/>
  <c r="O86" i="12" a="1"/>
  <c r="O86" i="12"/>
  <c r="I67" i="12" a="1"/>
  <c r="I67" i="12"/>
  <c r="L55" i="12" a="1"/>
  <c r="L55" i="12"/>
  <c r="AQ37" i="12" a="1"/>
  <c r="AQ37" i="12"/>
  <c r="I85" i="12" a="1"/>
  <c r="I85" i="12"/>
  <c r="T85" i="12" a="1"/>
  <c r="T85" i="12"/>
  <c r="N85" i="12" a="1"/>
  <c r="N85" i="12"/>
  <c r="AQ80" i="12" a="1"/>
  <c r="AQ80" i="12"/>
  <c r="T55" i="12" a="1"/>
  <c r="T55" i="12"/>
  <c r="Q92" i="12" a="1"/>
  <c r="Q92" i="12"/>
  <c r="P85" i="12" a="1"/>
  <c r="P85" i="12"/>
  <c r="M87" i="12" a="1"/>
  <c r="M87" i="12"/>
  <c r="I64" i="12" a="1"/>
  <c r="I64" i="12"/>
  <c r="T87" i="12" a="1"/>
  <c r="T87" i="12"/>
  <c r="Q64" i="12" a="1"/>
  <c r="Q64" i="12"/>
  <c r="O37" i="12" a="1"/>
  <c r="O37" i="12"/>
  <c r="I80" i="12" a="1"/>
  <c r="I80" i="12"/>
  <c r="U80" i="12" a="1"/>
  <c r="U80" i="12"/>
  <c r="Q81" i="12" a="1"/>
  <c r="Q81" i="12"/>
  <c r="S87" i="12" a="1"/>
  <c r="S87" i="12"/>
  <c r="N86" i="12" a="1"/>
  <c r="N86" i="12"/>
  <c r="S80" i="12" a="1"/>
  <c r="S80" i="12"/>
  <c r="O67" i="12" a="1"/>
  <c r="O67" i="12"/>
  <c r="P92" i="12" a="1"/>
  <c r="P92" i="12"/>
  <c r="AQ67" i="12" a="1"/>
  <c r="AQ67" i="12"/>
  <c r="U87" i="12" a="1"/>
  <c r="U87" i="12"/>
  <c r="AQ64" i="12" a="1"/>
  <c r="AQ64" i="12"/>
  <c r="L67" i="12" a="1"/>
  <c r="L67" i="12"/>
  <c r="N87" i="12" a="1"/>
  <c r="N87" i="12"/>
  <c r="S81" i="12" a="1"/>
  <c r="S81" i="12"/>
  <c r="R80" i="12" a="1"/>
  <c r="R80" i="12"/>
  <c r="AQ85" i="12" a="1"/>
  <c r="AQ85" i="12"/>
  <c r="T86" i="12" a="1"/>
  <c r="T86" i="12"/>
  <c r="J92" i="12" a="1"/>
  <c r="J92" i="12"/>
  <c r="O55" i="12" a="1"/>
  <c r="O55" i="12"/>
  <c r="U37" i="12" a="1"/>
  <c r="U37" i="12"/>
  <c r="S59" i="12" a="1"/>
  <c r="S59" i="12"/>
  <c r="T48" i="12" a="1"/>
  <c r="T48" i="12"/>
  <c r="N57" i="12" a="1"/>
  <c r="N57" i="12"/>
  <c r="P59" i="12" a="1"/>
  <c r="P59" i="12"/>
  <c r="I72" i="12" a="1"/>
  <c r="I72" i="12"/>
  <c r="R38" i="12" a="1"/>
  <c r="R38" i="12"/>
  <c r="N51" i="12" a="1"/>
  <c r="N51" i="12"/>
  <c r="AQ84" i="12" a="1"/>
  <c r="AQ84" i="12"/>
  <c r="Q51" i="12" a="1"/>
  <c r="Q51" i="12"/>
  <c r="R51" i="12" a="1"/>
  <c r="R51" i="12"/>
  <c r="K90" i="12" a="1"/>
  <c r="K90" i="12"/>
  <c r="K72" i="12" a="1"/>
  <c r="K72" i="12"/>
  <c r="J59" i="12" a="1"/>
  <c r="J59" i="12"/>
  <c r="R68" i="12" a="1"/>
  <c r="R68" i="12"/>
  <c r="Q72" i="12" a="1"/>
  <c r="Q72" i="12"/>
  <c r="M51" i="12" a="1"/>
  <c r="M51" i="12"/>
  <c r="S84" i="12" a="1"/>
  <c r="S84" i="12"/>
  <c r="M68" i="12" a="1"/>
  <c r="M68" i="12"/>
  <c r="L51" i="12" a="1"/>
  <c r="L51" i="12"/>
  <c r="N38" i="12" a="1"/>
  <c r="N38" i="12"/>
  <c r="T59" i="12" a="1"/>
  <c r="T59" i="12"/>
  <c r="U57" i="12" a="1"/>
  <c r="U57" i="12"/>
  <c r="M38" i="12" a="1"/>
  <c r="M38" i="12"/>
  <c r="T68" i="12" a="1"/>
  <c r="T68" i="12"/>
  <c r="R59" i="12" a="1"/>
  <c r="R59" i="12"/>
  <c r="T51" i="12" a="1"/>
  <c r="T51" i="12"/>
  <c r="T90" i="12" a="1"/>
  <c r="T90" i="12"/>
  <c r="S48" i="12" a="1"/>
  <c r="S48" i="12"/>
  <c r="AQ48" i="12" a="1"/>
  <c r="AQ48" i="12"/>
  <c r="J48" i="12" a="1"/>
  <c r="J48" i="12"/>
  <c r="AQ90" i="12" a="1"/>
  <c r="AQ90" i="12"/>
  <c r="S72" i="12" a="1"/>
  <c r="S72" i="12"/>
  <c r="O57" i="12" a="1"/>
  <c r="O57" i="12"/>
  <c r="O68" i="12" a="1"/>
  <c r="O68" i="12"/>
  <c r="N68" i="12" a="1"/>
  <c r="N68" i="12"/>
  <c r="T72" i="12" a="1"/>
  <c r="T72" i="12"/>
  <c r="M48" i="12" a="1"/>
  <c r="M48" i="12"/>
  <c r="P57" i="12" a="1"/>
  <c r="P57" i="12"/>
  <c r="N58" i="12" a="1"/>
  <c r="N58" i="12"/>
  <c r="J84" i="12" a="1"/>
  <c r="J84" i="12"/>
  <c r="L38" i="12" a="1"/>
  <c r="L38" i="12"/>
  <c r="L84" i="12" a="1"/>
  <c r="L84" i="12"/>
  <c r="T38" i="12" a="1"/>
  <c r="T38" i="12"/>
  <c r="L72" i="12" a="1"/>
  <c r="L72" i="12"/>
  <c r="L59" i="12" a="1"/>
  <c r="L59" i="12"/>
  <c r="P84" i="12" a="1"/>
  <c r="P84" i="12"/>
  <c r="J90" i="12" a="1"/>
  <c r="J90" i="12"/>
  <c r="I51" i="12" a="1"/>
  <c r="I51" i="12"/>
  <c r="Q48" i="12" a="1"/>
  <c r="Q48" i="12"/>
  <c r="Q59" i="12" a="1"/>
  <c r="Q59" i="12"/>
  <c r="M90" i="12" a="1"/>
  <c r="M90" i="12"/>
  <c r="U59" i="12" a="1"/>
  <c r="U59" i="12"/>
  <c r="M58" i="12" a="1"/>
  <c r="M58" i="12"/>
  <c r="AQ72" i="12" a="1"/>
  <c r="AQ72" i="12"/>
  <c r="M57" i="12" a="1"/>
  <c r="M57" i="12"/>
  <c r="U68" i="12" a="1"/>
  <c r="U68" i="12"/>
  <c r="T58" i="12" a="1"/>
  <c r="T58" i="12"/>
  <c r="O38" i="12" a="1"/>
  <c r="O38" i="12"/>
  <c r="R90" i="12" a="1"/>
  <c r="R90" i="12"/>
  <c r="O90" i="12" a="1"/>
  <c r="O90" i="12"/>
  <c r="S58" i="12" a="1"/>
  <c r="S58" i="12"/>
  <c r="Q84" i="12" a="1"/>
  <c r="Q84" i="12"/>
  <c r="T57" i="12" a="1"/>
  <c r="T57" i="12"/>
  <c r="L90" i="12" a="1"/>
  <c r="L90" i="12"/>
  <c r="L68" i="12" a="1"/>
  <c r="L68" i="12"/>
  <c r="AQ51" i="12" a="1"/>
  <c r="AQ51" i="12"/>
  <c r="I84" i="12" a="1"/>
  <c r="I84" i="12"/>
  <c r="S38" i="12" a="1"/>
  <c r="S38" i="12"/>
  <c r="Q90" i="12" a="1"/>
  <c r="Q90" i="12"/>
  <c r="AQ38" i="12" a="1"/>
  <c r="AQ38" i="12"/>
  <c r="J57" i="12" a="1"/>
  <c r="J57" i="12"/>
  <c r="U48" i="12" a="1"/>
  <c r="U48" i="12"/>
  <c r="I57" i="12" a="1"/>
  <c r="I57" i="12"/>
  <c r="U72" i="12" a="1"/>
  <c r="U72" i="12"/>
  <c r="AQ58" i="12" a="1"/>
  <c r="AQ58" i="12"/>
  <c r="O59" i="12" a="1"/>
  <c r="O59" i="12"/>
  <c r="Q38" i="12" a="1"/>
  <c r="Q38" i="12"/>
  <c r="K59" i="12" a="1"/>
  <c r="K59" i="12"/>
  <c r="K48" i="12" a="1"/>
  <c r="K48" i="12"/>
  <c r="O72" i="12" a="1"/>
  <c r="O72" i="12"/>
  <c r="O84" i="12" a="1"/>
  <c r="O84" i="12"/>
  <c r="Q57" i="12" a="1"/>
  <c r="Q57" i="12"/>
  <c r="P68" i="12" a="1"/>
  <c r="P68" i="12"/>
  <c r="M59" i="12" a="1"/>
  <c r="M59" i="12"/>
  <c r="J68" i="12" a="1"/>
  <c r="J68" i="12"/>
  <c r="R72" i="12" a="1"/>
  <c r="R72" i="12"/>
  <c r="P90" i="12" a="1"/>
  <c r="P90" i="12"/>
  <c r="L58" i="12" a="1"/>
  <c r="L58" i="12"/>
  <c r="L57" i="12" a="1"/>
  <c r="L57" i="12"/>
  <c r="P48" i="12" a="1"/>
  <c r="P48" i="12"/>
  <c r="U84" i="12" a="1"/>
  <c r="U84" i="12"/>
  <c r="AQ57" i="12" a="1"/>
  <c r="AQ57" i="12"/>
  <c r="P38" i="12" a="1"/>
  <c r="P38" i="12"/>
  <c r="I90" i="12" a="1"/>
  <c r="I90" i="12"/>
  <c r="J38" i="12" a="1"/>
  <c r="J38" i="12"/>
  <c r="J72" i="12" a="1"/>
  <c r="J72" i="12"/>
  <c r="M72" i="12" a="1"/>
  <c r="M72" i="12"/>
  <c r="O58" i="12" a="1"/>
  <c r="O58" i="12"/>
  <c r="I59" i="12" a="1"/>
  <c r="I59" i="12"/>
  <c r="Q58" i="12" a="1"/>
  <c r="Q58" i="12"/>
  <c r="S51" i="12" a="1"/>
  <c r="S51" i="12"/>
  <c r="L48" i="12" a="1"/>
  <c r="L48" i="12"/>
  <c r="I58" i="12" a="1"/>
  <c r="I58" i="12"/>
  <c r="R57" i="12" a="1"/>
  <c r="R57" i="12"/>
  <c r="I38" i="12" a="1"/>
  <c r="I38" i="12"/>
  <c r="J58" i="12" a="1"/>
  <c r="J58" i="12"/>
  <c r="M84" i="12" a="1"/>
  <c r="M84" i="12"/>
  <c r="R84" i="12" a="1"/>
  <c r="R84" i="12"/>
  <c r="K51" i="12" a="1"/>
  <c r="K51" i="12"/>
  <c r="K68" i="12" a="1"/>
  <c r="K68" i="12"/>
  <c r="N72" i="12" a="1"/>
  <c r="N72" i="12"/>
  <c r="I68" i="12" a="1"/>
  <c r="I68" i="12"/>
  <c r="I48" i="12" a="1"/>
  <c r="I48" i="12"/>
  <c r="O48" i="12" a="1"/>
  <c r="O48" i="12"/>
  <c r="J51" i="12" a="1"/>
  <c r="J51" i="12"/>
  <c r="R48" i="12" a="1"/>
  <c r="R48" i="12"/>
  <c r="R58" i="12" a="1"/>
  <c r="R58" i="12"/>
  <c r="S68" i="12" a="1"/>
  <c r="S68" i="12"/>
  <c r="K57" i="12" a="1"/>
  <c r="K57" i="12"/>
  <c r="P58" i="12" a="1"/>
  <c r="P58" i="12"/>
  <c r="K38" i="12" a="1"/>
  <c r="K38" i="12"/>
  <c r="U90" i="12" a="1"/>
  <c r="U90" i="12"/>
  <c r="K58" i="12" a="1"/>
  <c r="K58" i="12"/>
  <c r="N90" i="12" a="1"/>
  <c r="N90" i="12"/>
  <c r="P72" i="12" a="1"/>
  <c r="P72" i="12"/>
  <c r="S90" i="12" a="1"/>
  <c r="S90" i="12"/>
  <c r="P51" i="12" a="1"/>
  <c r="P51" i="12"/>
  <c r="U58" i="12" a="1"/>
  <c r="U58" i="12"/>
  <c r="U38" i="12" a="1"/>
  <c r="U38" i="12"/>
  <c r="AQ59" i="12" a="1"/>
  <c r="AQ59" i="12"/>
  <c r="U51" i="12" a="1"/>
  <c r="U51" i="12"/>
  <c r="N84" i="12" a="1"/>
  <c r="N84" i="12"/>
  <c r="N48" i="12" a="1"/>
  <c r="N48" i="12"/>
  <c r="Q68" i="12" a="1"/>
  <c r="Q68" i="12"/>
  <c r="O51" i="12" a="1"/>
  <c r="O51" i="12"/>
  <c r="K84" i="12" a="1"/>
  <c r="K84" i="12"/>
  <c r="T84" i="12" a="1"/>
  <c r="T84" i="12"/>
  <c r="S57" i="12" a="1"/>
  <c r="S57" i="12"/>
  <c r="AQ68" i="12" a="1"/>
  <c r="AQ68" i="12"/>
  <c r="N59" i="12" a="1"/>
  <c r="N59" i="12"/>
  <c r="AQ36" i="12" a="1"/>
  <c r="AQ36" i="12"/>
  <c r="L36" i="12" a="1"/>
  <c r="L36" i="12"/>
  <c r="S50" i="12" a="1"/>
  <c r="S50" i="12"/>
  <c r="M52" i="12" a="1"/>
  <c r="M52" i="12"/>
  <c r="I73" i="12" a="1"/>
  <c r="I73" i="12"/>
  <c r="O66" i="12" a="1"/>
  <c r="O66" i="12"/>
  <c r="M65" i="12" a="1"/>
  <c r="M65" i="12"/>
  <c r="P36" i="12" a="1"/>
  <c r="P36" i="12"/>
  <c r="S52" i="12" a="1"/>
  <c r="S52" i="12"/>
  <c r="T74" i="12" a="1"/>
  <c r="T74" i="12"/>
  <c r="AQ50" i="12" a="1"/>
  <c r="AQ50" i="12"/>
  <c r="Q73" i="12" a="1"/>
  <c r="Q73" i="12"/>
  <c r="M76" i="12" a="1"/>
  <c r="M76" i="12"/>
  <c r="K66" i="12" a="1"/>
  <c r="K66" i="12"/>
  <c r="AQ66" i="12" a="1"/>
  <c r="AQ66" i="12"/>
  <c r="P66" i="12" a="1"/>
  <c r="P66" i="12"/>
  <c r="Q52" i="12" a="1"/>
  <c r="Q52" i="12"/>
  <c r="R77" i="12" a="1"/>
  <c r="R77" i="12"/>
  <c r="Q77" i="12" a="1"/>
  <c r="Q77" i="12"/>
  <c r="AQ76" i="12" a="1"/>
  <c r="AQ76" i="12"/>
  <c r="O76" i="12" a="1"/>
  <c r="O76" i="12"/>
  <c r="T62" i="12" a="1"/>
  <c r="T62" i="12"/>
  <c r="N66" i="12" a="1"/>
  <c r="N66" i="12"/>
  <c r="L74" i="12" a="1"/>
  <c r="L74" i="12"/>
  <c r="P76" i="12" a="1"/>
  <c r="P76" i="12"/>
  <c r="Q74" i="12" a="1"/>
  <c r="Q74" i="12"/>
  <c r="N74" i="12" a="1"/>
  <c r="N74" i="12"/>
  <c r="Q76" i="12" a="1"/>
  <c r="Q76" i="12"/>
  <c r="I65" i="12" a="1"/>
  <c r="I65" i="12"/>
  <c r="S66" i="12" a="1"/>
  <c r="S66" i="12"/>
  <c r="AQ52" i="12" a="1"/>
  <c r="AQ52" i="12"/>
  <c r="O65" i="12" a="1"/>
  <c r="O65" i="12"/>
  <c r="K65" i="12" a="1"/>
  <c r="K65" i="12"/>
  <c r="T65" i="12" a="1"/>
  <c r="T65" i="12"/>
  <c r="J52" i="12" a="1"/>
  <c r="J52" i="12"/>
  <c r="L50" i="12" a="1"/>
  <c r="L50" i="12"/>
  <c r="L65" i="12" a="1"/>
  <c r="L65" i="12"/>
  <c r="S36" i="12" a="1"/>
  <c r="S36" i="12"/>
  <c r="K77" i="12" a="1"/>
  <c r="K77" i="12"/>
  <c r="S73" i="12" a="1"/>
  <c r="S73" i="12"/>
  <c r="R62" i="12" a="1"/>
  <c r="R62" i="12"/>
  <c r="AQ65" i="12" a="1"/>
  <c r="AQ65" i="12"/>
  <c r="R74" i="12" a="1"/>
  <c r="R74" i="12"/>
  <c r="S62" i="12" a="1"/>
  <c r="S62" i="12"/>
  <c r="P62" i="12" a="1"/>
  <c r="P62" i="12"/>
  <c r="R36" i="12" a="1"/>
  <c r="R36" i="12"/>
  <c r="Q36" i="12" a="1"/>
  <c r="Q36" i="12"/>
  <c r="M73" i="12" a="1"/>
  <c r="M73" i="12"/>
  <c r="S65" i="12" a="1"/>
  <c r="S65" i="12"/>
  <c r="I62" i="12" a="1"/>
  <c r="I62" i="12"/>
  <c r="Q62" i="12" a="1"/>
  <c r="Q62" i="12"/>
  <c r="T77" i="12" a="1"/>
  <c r="T77" i="12"/>
  <c r="J66" i="12" a="1"/>
  <c r="J66" i="12"/>
  <c r="P73" i="12" a="1"/>
  <c r="P73" i="12"/>
  <c r="N62" i="12" a="1"/>
  <c r="N62" i="12"/>
  <c r="J73" i="12" a="1"/>
  <c r="J73" i="12"/>
  <c r="N76" i="12" a="1"/>
  <c r="N76" i="12"/>
  <c r="T76" i="12" a="1"/>
  <c r="T76" i="12"/>
  <c r="I50" i="12" a="1"/>
  <c r="I50" i="12"/>
  <c r="J50" i="12" a="1"/>
  <c r="J50" i="12"/>
  <c r="T66" i="12" a="1"/>
  <c r="T66" i="12"/>
  <c r="AQ77" i="12" a="1"/>
  <c r="AQ77" i="12"/>
  <c r="O52" i="12" a="1"/>
  <c r="O52" i="12"/>
  <c r="U66" i="12" a="1"/>
  <c r="U66" i="12"/>
  <c r="I74" i="12" a="1"/>
  <c r="I74" i="12"/>
  <c r="Q65" i="12" a="1"/>
  <c r="Q65" i="12"/>
  <c r="M50" i="12" a="1"/>
  <c r="M50" i="12"/>
  <c r="J36" i="12" a="1"/>
  <c r="J36" i="12"/>
  <c r="U62" i="12" a="1"/>
  <c r="U62" i="12"/>
  <c r="T73" i="12" a="1"/>
  <c r="T73" i="12"/>
  <c r="L76" i="12" a="1"/>
  <c r="L76" i="12"/>
  <c r="J62" i="12" a="1"/>
  <c r="J62" i="12"/>
  <c r="AQ62" i="12" a="1"/>
  <c r="AQ62" i="12"/>
  <c r="U50" i="12" a="1"/>
  <c r="U50" i="12"/>
  <c r="N36" i="12" a="1"/>
  <c r="N36" i="12"/>
  <c r="N77" i="12" a="1"/>
  <c r="N77" i="12"/>
  <c r="O50" i="12" a="1"/>
  <c r="O50" i="12"/>
  <c r="K50" i="12" a="1"/>
  <c r="K50" i="12"/>
  <c r="P74" i="12" a="1"/>
  <c r="P74" i="12"/>
  <c r="U36" i="12" a="1"/>
  <c r="U36" i="12"/>
  <c r="M62" i="12" a="1"/>
  <c r="M62" i="12"/>
  <c r="S77" i="12" a="1"/>
  <c r="S77" i="12"/>
  <c r="I76" i="12" a="1"/>
  <c r="I76" i="12"/>
  <c r="Q50" i="12" a="1"/>
  <c r="Q50" i="12"/>
  <c r="R52" i="12" a="1"/>
  <c r="R52" i="12"/>
  <c r="M74" i="12" a="1"/>
  <c r="M74" i="12"/>
  <c r="J74" i="12" a="1"/>
  <c r="J74" i="12"/>
  <c r="P52" i="12" a="1"/>
  <c r="P52" i="12"/>
  <c r="U52" i="12" a="1"/>
  <c r="U52" i="12"/>
  <c r="L52" i="12" a="1"/>
  <c r="L52" i="12"/>
  <c r="Q66" i="12" a="1"/>
  <c r="Q66" i="12"/>
  <c r="AQ73" i="12" a="1"/>
  <c r="AQ73" i="12"/>
  <c r="U77" i="12" a="1"/>
  <c r="U77" i="12"/>
  <c r="K73" i="12" a="1"/>
  <c r="K73" i="12"/>
  <c r="N52" i="12" a="1"/>
  <c r="N52" i="12"/>
  <c r="T36" i="12" a="1"/>
  <c r="T36" i="12"/>
  <c r="U76" i="12" a="1"/>
  <c r="U76" i="12"/>
  <c r="R50" i="12" a="1"/>
  <c r="R50" i="12"/>
  <c r="K74" i="12" a="1"/>
  <c r="K74" i="12"/>
  <c r="R65" i="12" a="1"/>
  <c r="R65" i="12"/>
  <c r="U73" i="12" a="1"/>
  <c r="U73" i="12"/>
  <c r="K36" i="12" a="1"/>
  <c r="K36" i="12"/>
  <c r="L62" i="12" a="1"/>
  <c r="L62" i="12"/>
  <c r="O36" i="12" a="1"/>
  <c r="O36" i="12"/>
  <c r="S74" i="12" a="1"/>
  <c r="S74" i="12"/>
  <c r="O73" i="12" a="1"/>
  <c r="O73" i="12"/>
  <c r="P65" i="12" a="1"/>
  <c r="P65" i="12"/>
  <c r="M36" i="12" a="1"/>
  <c r="M36" i="12"/>
  <c r="T50" i="12" a="1"/>
  <c r="T50" i="12"/>
  <c r="K76" i="12" a="1"/>
  <c r="K76" i="12"/>
  <c r="L77" i="12" a="1"/>
  <c r="L77" i="12"/>
  <c r="J65" i="12" a="1"/>
  <c r="J65" i="12"/>
  <c r="N65" i="12" a="1"/>
  <c r="N65" i="12"/>
  <c r="P77" i="12" a="1"/>
  <c r="P77" i="12"/>
  <c r="R66" i="12" a="1"/>
  <c r="R66" i="12"/>
  <c r="O74" i="12" a="1"/>
  <c r="O74" i="12"/>
  <c r="J76" i="12" a="1"/>
  <c r="J76" i="12"/>
  <c r="R73" i="12" a="1"/>
  <c r="R73" i="12"/>
  <c r="N73" i="12" a="1"/>
  <c r="N73" i="12"/>
  <c r="O62" i="12" a="1"/>
  <c r="O62" i="12"/>
  <c r="L66" i="12" a="1"/>
  <c r="L66" i="12"/>
  <c r="I77" i="12" a="1"/>
  <c r="I77" i="12"/>
  <c r="R76" i="12" a="1"/>
  <c r="R76" i="12"/>
  <c r="K52" i="12" a="1"/>
  <c r="K52" i="12"/>
  <c r="P50" i="12" a="1"/>
  <c r="P50" i="12"/>
  <c r="J77" i="12" a="1"/>
  <c r="J77" i="12"/>
  <c r="I52" i="12" a="1"/>
  <c r="I52" i="12"/>
  <c r="U74" i="12" a="1"/>
  <c r="U74" i="12"/>
  <c r="I66" i="12" a="1"/>
  <c r="I66" i="12"/>
  <c r="I36" i="12" a="1"/>
  <c r="I36" i="12"/>
  <c r="O77" i="12" a="1"/>
  <c r="O77" i="12"/>
  <c r="M77" i="12" a="1"/>
  <c r="M77" i="12"/>
  <c r="L73" i="12" a="1"/>
  <c r="L73" i="12"/>
  <c r="N50" i="12" a="1"/>
  <c r="N50" i="12"/>
  <c r="U65" i="12" a="1"/>
  <c r="U65" i="12"/>
  <c r="AQ74" i="12" a="1"/>
  <c r="AQ74" i="12"/>
  <c r="K62" i="12" a="1"/>
  <c r="K62" i="12"/>
  <c r="M66" i="12" a="1"/>
  <c r="M66" i="12"/>
  <c r="T52" i="12" a="1"/>
  <c r="T52" i="12"/>
  <c r="S76" i="12" a="1"/>
  <c r="S76" i="12"/>
  <c r="AK55" i="12" a="1"/>
  <c r="AK55" i="12"/>
  <c r="AK88" i="12" a="1"/>
  <c r="AK88" i="12"/>
  <c r="AK52" i="12" a="1"/>
  <c r="AK52" i="12"/>
  <c r="AK74" i="12" a="1"/>
  <c r="AK74" i="12"/>
  <c r="AK70" i="12" a="1"/>
  <c r="AK70" i="12"/>
  <c r="AK63" i="12" a="1"/>
  <c r="AK63" i="12"/>
  <c r="AK40" i="12" a="1"/>
  <c r="AK40" i="12"/>
  <c r="AK41" i="12" a="1"/>
  <c r="AK41" i="12"/>
  <c r="AK36" i="12" a="1"/>
  <c r="AK36" i="12"/>
  <c r="AK80" i="12" a="1"/>
  <c r="AK80" i="12"/>
  <c r="AK54" i="12" a="1"/>
  <c r="AK54" i="12"/>
  <c r="AK37" i="12" a="1"/>
  <c r="AK37" i="12"/>
  <c r="AK90" i="12" a="1"/>
  <c r="AK90" i="12"/>
  <c r="AK58" i="12" a="1"/>
  <c r="AK58" i="12"/>
  <c r="AK78" i="12" a="1"/>
  <c r="AK78" i="12"/>
  <c r="AK79" i="12" a="1"/>
  <c r="AK79" i="12"/>
  <c r="AK42" i="12" a="1"/>
  <c r="AK42" i="12"/>
  <c r="AK50" i="12" a="1"/>
  <c r="AK50" i="12"/>
  <c r="AK39" i="12" a="1"/>
  <c r="AK39" i="12"/>
  <c r="AK89" i="12" a="1"/>
  <c r="AK89" i="12"/>
  <c r="AK76" i="12" a="1"/>
  <c r="AK76" i="12"/>
  <c r="AK75" i="12" a="1"/>
  <c r="AK75" i="12"/>
  <c r="AK86" i="12" a="1"/>
  <c r="AK86" i="12"/>
  <c r="AK49" i="12" a="1"/>
  <c r="AK49" i="12"/>
  <c r="AK68" i="12" a="1"/>
  <c r="AK68" i="12"/>
  <c r="AK81" i="12" a="1"/>
  <c r="AK81" i="12"/>
  <c r="AK47" i="12" a="1"/>
  <c r="AK47" i="12"/>
  <c r="AK53" i="12" a="1"/>
  <c r="AK53" i="12"/>
  <c r="AK67" i="12" a="1"/>
  <c r="AK67" i="12"/>
  <c r="AK35" i="12" a="1"/>
  <c r="AK35" i="12"/>
  <c r="AK45" i="12" a="1"/>
  <c r="AK45" i="12"/>
  <c r="AK38" i="12" a="1"/>
  <c r="AK38" i="12"/>
  <c r="AK46" i="12" a="1"/>
  <c r="AK46" i="12"/>
  <c r="AK69" i="12" a="1"/>
  <c r="AK69" i="12"/>
  <c r="AK44" i="12" a="1"/>
  <c r="AK44" i="12"/>
  <c r="AK57" i="12" a="1"/>
  <c r="AK57" i="12"/>
  <c r="AK62" i="12" a="1"/>
  <c r="AK62" i="12"/>
  <c r="AK64" i="12" a="1"/>
  <c r="AK64" i="12"/>
  <c r="AK59" i="12" a="1"/>
  <c r="AK59" i="12"/>
  <c r="AK92" i="12" a="1"/>
  <c r="AK92" i="12"/>
  <c r="AJ87" i="12" a="1"/>
  <c r="AJ87" i="12"/>
  <c r="AJ73" i="12" a="1"/>
  <c r="AJ73" i="12"/>
  <c r="AJ89" i="12" a="1"/>
  <c r="AJ89" i="12"/>
  <c r="AJ78" i="12" a="1"/>
  <c r="AJ78" i="12"/>
  <c r="AJ79" i="12" a="1"/>
  <c r="AJ79" i="12"/>
  <c r="AJ86" i="12" a="1"/>
  <c r="AJ86" i="12"/>
  <c r="AJ92" i="12" a="1"/>
  <c r="AJ92" i="12"/>
  <c r="AJ88" i="12" a="1"/>
  <c r="AJ88" i="12"/>
  <c r="AJ80" i="12" a="1"/>
  <c r="AJ80" i="12"/>
  <c r="AJ54" i="12" a="1"/>
  <c r="AJ54" i="12"/>
  <c r="AJ72" i="12" a="1"/>
  <c r="AJ72" i="12"/>
  <c r="AJ82" i="12" a="1"/>
  <c r="AJ82" i="12"/>
  <c r="AJ66" i="12" a="1"/>
  <c r="AJ66" i="12"/>
  <c r="AJ74" i="12" a="1"/>
  <c r="AJ74" i="12"/>
  <c r="AJ71" i="12" a="1"/>
  <c r="AJ71" i="12"/>
  <c r="AJ61" i="12" a="1"/>
  <c r="AJ61" i="12"/>
  <c r="AJ90" i="12" a="1"/>
  <c r="AJ90" i="12"/>
  <c r="AJ83" i="12" a="1"/>
  <c r="AJ83" i="12"/>
  <c r="AJ75" i="12" a="1"/>
  <c r="AJ75" i="12"/>
  <c r="AJ84" i="12" a="1"/>
  <c r="AJ84" i="12"/>
  <c r="AJ45" i="12" a="1"/>
  <c r="AJ45" i="12"/>
  <c r="AJ85" i="12" a="1"/>
  <c r="AJ85" i="12"/>
  <c r="AJ76" i="12" a="1"/>
  <c r="AJ76" i="12"/>
  <c r="AJ62" i="12" a="1"/>
  <c r="AJ62" i="12"/>
  <c r="AJ68" i="12" a="1"/>
  <c r="AJ68" i="12"/>
  <c r="AJ63" i="12" a="1"/>
  <c r="AJ63" i="12"/>
  <c r="AJ70" i="12" a="1"/>
  <c r="AJ70" i="12"/>
  <c r="AJ69" i="12" a="1"/>
  <c r="AJ69" i="12"/>
  <c r="AJ57" i="12" a="1"/>
  <c r="AJ57" i="12"/>
  <c r="AJ64" i="12" a="1"/>
  <c r="AJ64" i="12"/>
  <c r="AJ60" i="12" a="1"/>
  <c r="AJ60" i="12"/>
  <c r="AJ56" i="12" a="1"/>
  <c r="AJ56" i="12"/>
  <c r="AJ55" i="12" a="1"/>
  <c r="AJ55" i="12"/>
  <c r="AJ52" i="12" a="1"/>
  <c r="AJ52" i="12"/>
  <c r="AJ59" i="12" a="1"/>
  <c r="AJ59" i="12"/>
  <c r="AJ48" i="12" a="1"/>
  <c r="AJ48" i="12"/>
  <c r="AJ49" i="12" a="1"/>
  <c r="AJ49" i="12"/>
  <c r="AJ46" i="12" a="1"/>
  <c r="AJ46" i="12"/>
  <c r="AJ51" i="12" a="1"/>
  <c r="AJ51" i="12"/>
  <c r="AJ41" i="12" a="1"/>
  <c r="AJ41" i="12"/>
  <c r="AJ38" i="12" a="1"/>
  <c r="AJ38" i="12"/>
  <c r="AJ50" i="12" a="1"/>
  <c r="AJ50" i="12"/>
  <c r="AJ39" i="12" a="1"/>
  <c r="AJ39" i="12"/>
  <c r="AJ43" i="12" a="1"/>
  <c r="AJ43" i="12"/>
  <c r="AJ35" i="12" a="1"/>
  <c r="AJ35" i="12"/>
  <c r="AJ36" i="12" a="1"/>
  <c r="AJ36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84" i="12"/>
  <c r="AE85" i="12"/>
  <c r="AE86" i="12"/>
  <c r="AE87" i="12"/>
  <c r="AE88" i="12"/>
  <c r="AE89" i="12"/>
  <c r="AE90" i="12"/>
  <c r="AE91" i="12"/>
  <c r="AE9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AJ42" i="12" a="1"/>
  <c r="AJ40" i="12" a="1"/>
  <c r="AJ37" i="12" a="1"/>
  <c r="AJ44" i="12" a="1"/>
  <c r="AJ47" i="12" a="1"/>
  <c r="AJ53" i="12" a="1"/>
  <c r="AJ58" i="12" a="1"/>
  <c r="AJ67" i="12" a="1"/>
  <c r="AJ77" i="12" a="1"/>
  <c r="AJ65" i="12" a="1"/>
  <c r="AJ81" i="12" a="1"/>
  <c r="AJ91" i="12" a="1"/>
  <c r="AF22" i="12" a="1"/>
  <c r="AJ91" i="12" l="1"/>
  <c r="X92" i="12"/>
  <c r="X74" i="12"/>
  <c r="X73" i="12"/>
  <c r="X90" i="12"/>
  <c r="X89" i="12"/>
  <c r="X84" i="12"/>
  <c r="X82" i="12"/>
  <c r="AJ81" i="12"/>
  <c r="X81" i="12"/>
  <c r="X76" i="12"/>
  <c r="X91" i="12"/>
  <c r="V91" i="12" a="1"/>
  <c r="V91" i="12" s="1"/>
  <c r="X83" i="12"/>
  <c r="X75" i="12"/>
  <c r="X71" i="12"/>
  <c r="X70" i="12"/>
  <c r="AJ65" i="12"/>
  <c r="X85" i="12"/>
  <c r="X77" i="12"/>
  <c r="X86" i="12"/>
  <c r="V86" i="12" a="1"/>
  <c r="V86" i="12" s="1"/>
  <c r="X78" i="12"/>
  <c r="X69" i="12"/>
  <c r="X87" i="12"/>
  <c r="V87" i="12" a="1"/>
  <c r="V87" i="12" s="1"/>
  <c r="X79" i="12"/>
  <c r="V71" i="12" a="1"/>
  <c r="V71" i="12" s="1"/>
  <c r="X88" i="12"/>
  <c r="X80" i="12"/>
  <c r="AJ77" i="12"/>
  <c r="X68" i="12"/>
  <c r="AJ67" i="12"/>
  <c r="X60" i="12"/>
  <c r="X55" i="12"/>
  <c r="X72" i="12"/>
  <c r="V72" i="12" a="1"/>
  <c r="V72" i="12" s="1"/>
  <c r="X64" i="12"/>
  <c r="V64" i="12" a="1"/>
  <c r="V64" i="12" s="1"/>
  <c r="X65" i="12"/>
  <c r="X61" i="12"/>
  <c r="X58" i="12"/>
  <c r="X51" i="12"/>
  <c r="X66" i="12"/>
  <c r="V66" i="12" a="1"/>
  <c r="V66" i="12" s="1"/>
  <c r="V60" i="12" a="1"/>
  <c r="V60" i="12" s="1"/>
  <c r="X67" i="12"/>
  <c r="V67" i="12" a="1"/>
  <c r="V67" i="12" s="1"/>
  <c r="AJ58" i="12"/>
  <c r="X56" i="12"/>
  <c r="X62" i="12"/>
  <c r="X63" i="12"/>
  <c r="X57" i="12"/>
  <c r="X48" i="12"/>
  <c r="X47" i="12"/>
  <c r="V45" i="12" a="1"/>
  <c r="V45" i="12" s="1"/>
  <c r="X52" i="12"/>
  <c r="X49" i="12"/>
  <c r="X59" i="12"/>
  <c r="AJ53" i="12"/>
  <c r="X50" i="12"/>
  <c r="AJ47" i="12"/>
  <c r="AJ44" i="12"/>
  <c r="AJ37" i="12"/>
  <c r="X53" i="12"/>
  <c r="V53" i="12" a="1"/>
  <c r="V53" i="12" s="1"/>
  <c r="X45" i="12"/>
  <c r="X54" i="12"/>
  <c r="V54" i="12" a="1"/>
  <c r="V54" i="12" s="1"/>
  <c r="X46" i="12"/>
  <c r="X41" i="12"/>
  <c r="X40" i="12"/>
  <c r="X42" i="12"/>
  <c r="X43" i="12"/>
  <c r="V43" i="12" a="1"/>
  <c r="V43" i="12" s="1"/>
  <c r="AJ40" i="12"/>
  <c r="X35" i="12"/>
  <c r="X44" i="12"/>
  <c r="X36" i="12"/>
  <c r="V36" i="12" a="1"/>
  <c r="V36" i="12" s="1"/>
  <c r="AJ42" i="12"/>
  <c r="X37" i="12"/>
  <c r="X38" i="12"/>
  <c r="V38" i="12" a="1"/>
  <c r="V38" i="12" s="1"/>
  <c r="X39" i="12"/>
  <c r="V39" i="12" a="1"/>
  <c r="V39" i="12" s="1"/>
  <c r="AF22" i="12"/>
  <c r="AA86" i="12" a="1"/>
  <c r="AA68" i="12" a="1"/>
  <c r="AA44" i="12" a="1"/>
  <c r="AA41" i="12" a="1"/>
  <c r="AA87" i="12" a="1"/>
  <c r="AA60" i="12" a="1"/>
  <c r="AA77" i="12" a="1"/>
  <c r="AA90" i="12" a="1"/>
  <c r="AA91" i="12" a="1"/>
  <c r="AA67" i="12" a="1"/>
  <c r="AA45" i="12" a="1"/>
  <c r="AA58" i="12" a="1"/>
  <c r="AA47" i="12" a="1"/>
  <c r="AA42" i="12" a="1"/>
  <c r="AA76" i="12" a="1"/>
  <c r="AA57" i="12" a="1"/>
  <c r="AA15" i="12" a="1"/>
  <c r="AA57" i="12" l="1"/>
  <c r="AA76" i="12"/>
  <c r="AA42" i="12"/>
  <c r="AA47" i="12"/>
  <c r="AA58" i="12"/>
  <c r="AA45" i="12"/>
  <c r="AA67" i="12"/>
  <c r="AA91" i="12"/>
  <c r="AA90" i="12"/>
  <c r="AA77" i="12"/>
  <c r="AA60" i="12"/>
  <c r="AA87" i="12"/>
  <c r="AA41" i="12"/>
  <c r="AA44" i="12"/>
  <c r="AA68" i="12"/>
  <c r="AA86" i="12"/>
  <c r="Z61" i="12"/>
  <c r="Z67" i="12"/>
  <c r="Z65" i="12"/>
  <c r="B66" i="12"/>
  <c r="Z68" i="12"/>
  <c r="B43" i="12"/>
  <c r="V37" i="12" a="1"/>
  <c r="V37" i="12" s="1"/>
  <c r="B40" i="12"/>
  <c r="V35" i="12" a="1"/>
  <c r="V35" i="12" s="1"/>
  <c r="B47" i="12"/>
  <c r="V42" i="12" a="1"/>
  <c r="V42" i="12" s="1"/>
  <c r="B49" i="12"/>
  <c r="Z49" i="12"/>
  <c r="B53" i="12"/>
  <c r="Z58" i="12"/>
  <c r="V48" i="12" a="1"/>
  <c r="V48" i="12" s="1"/>
  <c r="B58" i="12"/>
  <c r="V65" i="12" a="1"/>
  <c r="V65" i="12" s="1"/>
  <c r="V56" i="12" a="1"/>
  <c r="V56" i="12" s="1"/>
  <c r="Z87" i="12"/>
  <c r="Z86" i="12"/>
  <c r="Z91" i="12"/>
  <c r="Z92" i="12"/>
  <c r="V73" i="12" a="1"/>
  <c r="V73" i="12" s="1"/>
  <c r="V82" i="12" a="1"/>
  <c r="V82" i="12" s="1"/>
  <c r="B77" i="12"/>
  <c r="B36" i="12"/>
  <c r="B56" i="12"/>
  <c r="B41" i="12"/>
  <c r="Z51" i="12"/>
  <c r="B71" i="12"/>
  <c r="Z78" i="12"/>
  <c r="Z69" i="12"/>
  <c r="Z83" i="12"/>
  <c r="Z45" i="12"/>
  <c r="Z40" i="12"/>
  <c r="V50" i="12" a="1"/>
  <c r="V50" i="12" s="1"/>
  <c r="Z46" i="12"/>
  <c r="Z55" i="12"/>
  <c r="B51" i="12"/>
  <c r="B57" i="12"/>
  <c r="Z63" i="12"/>
  <c r="B55" i="12"/>
  <c r="Z62" i="12"/>
  <c r="Z47" i="12"/>
  <c r="V51" i="12" a="1"/>
  <c r="V51" i="12" s="1"/>
  <c r="Z66" i="12"/>
  <c r="V46" i="12" a="1"/>
  <c r="V46" i="12" s="1"/>
  <c r="Z72" i="12"/>
  <c r="B67" i="12"/>
  <c r="B45" i="12"/>
  <c r="Z88" i="12"/>
  <c r="V79" i="12" a="1"/>
  <c r="V79" i="12" s="1"/>
  <c r="B91" i="12"/>
  <c r="V78" i="12" a="1"/>
  <c r="V78" i="12" s="1"/>
  <c r="B90" i="12"/>
  <c r="Z77" i="12"/>
  <c r="V85" i="12" a="1"/>
  <c r="V85" i="12" s="1"/>
  <c r="Z70" i="12"/>
  <c r="Z75" i="12"/>
  <c r="V83" i="12" a="1"/>
  <c r="V83" i="12" s="1"/>
  <c r="Z73" i="12"/>
  <c r="Z76" i="12"/>
  <c r="B65" i="12"/>
  <c r="Z89" i="12"/>
  <c r="Z42" i="12"/>
  <c r="B46" i="12"/>
  <c r="Z50" i="12"/>
  <c r="B69" i="12"/>
  <c r="B85" i="12"/>
  <c r="Z81" i="12"/>
  <c r="B54" i="12"/>
  <c r="V63" i="12" a="1"/>
  <c r="V63" i="12" s="1"/>
  <c r="V62" i="12" a="1"/>
  <c r="V62" i="12" s="1"/>
  <c r="Z56" i="12"/>
  <c r="B59" i="12"/>
  <c r="Z64" i="12"/>
  <c r="Z80" i="12"/>
  <c r="V88" i="12" a="1"/>
  <c r="V88" i="12" s="1"/>
  <c r="B72" i="12"/>
  <c r="B83" i="12"/>
  <c r="B82" i="12"/>
  <c r="V77" i="12" a="1"/>
  <c r="V77" i="12" s="1"/>
  <c r="B89" i="12"/>
  <c r="V75" i="12" a="1"/>
  <c r="V75" i="12" s="1"/>
  <c r="B87" i="12"/>
  <c r="V69" i="12" a="1"/>
  <c r="V69" i="12" s="1"/>
  <c r="Z82" i="12"/>
  <c r="V68" i="12" a="1"/>
  <c r="V68" i="12" s="1"/>
  <c r="B39" i="12"/>
  <c r="Z79" i="12"/>
  <c r="B63" i="12"/>
  <c r="Z85" i="12"/>
  <c r="B86" i="12"/>
  <c r="V76" i="12" a="1"/>
  <c r="V76" i="12" s="1"/>
  <c r="B78" i="12"/>
  <c r="B48" i="12"/>
  <c r="B60" i="12"/>
  <c r="B70" i="12"/>
  <c r="V49" i="12" a="1"/>
  <c r="V49" i="12" s="1"/>
  <c r="V61" i="12" a="1"/>
  <c r="V61" i="12" s="1"/>
  <c r="V80" i="12" a="1"/>
  <c r="V80" i="12" s="1"/>
  <c r="B92" i="12"/>
  <c r="B75" i="12"/>
  <c r="B74" i="12"/>
  <c r="B81" i="12"/>
  <c r="B79" i="12"/>
  <c r="Z74" i="12"/>
  <c r="V74" i="12" a="1"/>
  <c r="V74" i="12" s="1"/>
  <c r="Z90" i="12"/>
  <c r="B42" i="12"/>
  <c r="Z35" i="12"/>
  <c r="Z60" i="12"/>
  <c r="B38" i="12"/>
  <c r="Z41" i="12"/>
  <c r="V57" i="12" a="1"/>
  <c r="V57" i="12" s="1"/>
  <c r="V52" i="12" a="1"/>
  <c r="V52" i="12" s="1"/>
  <c r="Z38" i="12"/>
  <c r="Z44" i="12"/>
  <c r="Z53" i="12"/>
  <c r="Z52" i="12"/>
  <c r="V55" i="12" a="1"/>
  <c r="V55" i="12" s="1"/>
  <c r="Z48" i="12"/>
  <c r="B52" i="12"/>
  <c r="Z59" i="12"/>
  <c r="V58" i="12" a="1"/>
  <c r="V58" i="12" s="1"/>
  <c r="V41" i="12" a="1"/>
  <c r="V41" i="12" s="1"/>
  <c r="Z57" i="12"/>
  <c r="B64" i="12"/>
  <c r="B62" i="12"/>
  <c r="B68" i="12"/>
  <c r="B84" i="12"/>
  <c r="B73" i="12"/>
  <c r="Z71" i="12"/>
  <c r="B88" i="12"/>
  <c r="V92" i="12" a="1"/>
  <c r="V92" i="12" s="1"/>
  <c r="Z84" i="12"/>
  <c r="B80" i="12"/>
  <c r="Z37" i="12"/>
  <c r="B35" i="12"/>
  <c r="Z54" i="12"/>
  <c r="Z39" i="12"/>
  <c r="Z36" i="12"/>
  <c r="V44" i="12" a="1"/>
  <c r="V44" i="12" s="1"/>
  <c r="Z43" i="12"/>
  <c r="V47" i="12" a="1"/>
  <c r="V47" i="12" s="1"/>
  <c r="B50" i="12"/>
  <c r="B37" i="12"/>
  <c r="B44" i="12"/>
  <c r="V59" i="12" a="1"/>
  <c r="V59" i="12" s="1"/>
  <c r="V40" i="12" a="1"/>
  <c r="V40" i="12" s="1"/>
  <c r="B61" i="12"/>
  <c r="B76" i="12"/>
  <c r="V70" i="12" a="1"/>
  <c r="V70" i="12" s="1"/>
  <c r="V89" i="12" a="1"/>
  <c r="V89" i="12" s="1"/>
  <c r="V81" i="12" a="1"/>
  <c r="V81" i="12" s="1"/>
  <c r="V90" i="12" a="1"/>
  <c r="V90" i="12" s="1"/>
  <c r="V84" i="12" a="1"/>
  <c r="V84" i="12" s="1"/>
  <c r="AA15" i="12"/>
  <c r="AA29" i="12" a="1"/>
  <c r="AL79" i="12" l="1"/>
  <c r="AL62" i="12"/>
  <c r="AL46" i="12"/>
  <c r="AN53" i="12"/>
  <c r="AL89" i="12"/>
  <c r="AL43" i="12"/>
  <c r="AN80" i="12"/>
  <c r="AL57" i="12"/>
  <c r="AL56" i="12"/>
  <c r="AL81" i="12"/>
  <c r="AL75" i="12"/>
  <c r="AL88" i="12"/>
  <c r="AL72" i="12"/>
  <c r="AN57" i="12"/>
  <c r="AL69" i="12"/>
  <c r="AN36" i="12"/>
  <c r="AL91" i="12"/>
  <c r="AL65" i="12"/>
  <c r="AL84" i="12"/>
  <c r="AL44" i="12"/>
  <c r="AN42" i="12"/>
  <c r="AN82" i="12"/>
  <c r="AN90" i="12"/>
  <c r="AL78" i="12"/>
  <c r="AL49" i="12"/>
  <c r="AN43" i="12"/>
  <c r="AL50" i="12"/>
  <c r="AL48" i="12"/>
  <c r="AN75" i="12"/>
  <c r="AL85" i="12"/>
  <c r="AL80" i="12"/>
  <c r="AL70" i="12"/>
  <c r="AL40" i="12"/>
  <c r="AN41" i="12"/>
  <c r="AL67" i="12"/>
  <c r="AN35" i="12"/>
  <c r="AN73" i="12"/>
  <c r="AL38" i="12"/>
  <c r="AL60" i="12"/>
  <c r="AL90" i="12"/>
  <c r="AN70" i="12"/>
  <c r="AN85" i="12"/>
  <c r="AN46" i="12"/>
  <c r="AL76" i="12"/>
  <c r="AL66" i="12"/>
  <c r="AN55" i="12"/>
  <c r="AN51" i="12"/>
  <c r="AN77" i="12"/>
  <c r="AL86" i="12"/>
  <c r="AL68" i="12"/>
  <c r="AL61" i="12"/>
  <c r="AL71" i="12"/>
  <c r="AL41" i="12"/>
  <c r="AN72" i="12"/>
  <c r="AL59" i="12"/>
  <c r="AN81" i="12"/>
  <c r="AN89" i="12"/>
  <c r="AL64" i="12"/>
  <c r="AL42" i="12"/>
  <c r="AL55" i="12"/>
  <c r="AL45" i="12"/>
  <c r="AL54" i="12"/>
  <c r="AL36" i="12"/>
  <c r="AL37" i="12"/>
  <c r="AL52" i="12"/>
  <c r="AL35" i="12"/>
  <c r="AN92" i="12"/>
  <c r="AN63" i="12"/>
  <c r="AL82" i="12"/>
  <c r="AL63" i="12"/>
  <c r="AL83" i="12"/>
  <c r="AL87" i="12"/>
  <c r="AL58" i="12"/>
  <c r="AN40" i="12"/>
  <c r="AN50" i="12"/>
  <c r="AL39" i="12"/>
  <c r="AN84" i="12"/>
  <c r="AL53" i="12"/>
  <c r="AL74" i="12"/>
  <c r="AN60" i="12"/>
  <c r="AN54" i="12"/>
  <c r="AL73" i="12"/>
  <c r="AL77" i="12"/>
  <c r="AL47" i="12"/>
  <c r="AL51" i="12"/>
  <c r="AL92" i="12"/>
  <c r="AC84" i="12"/>
  <c r="Y84" i="12"/>
  <c r="AC79" i="12"/>
  <c r="Y79" i="12"/>
  <c r="AC88" i="12"/>
  <c r="Y88" i="12"/>
  <c r="AC54" i="12"/>
  <c r="Y54" i="12"/>
  <c r="AC51" i="12"/>
  <c r="Y51" i="12"/>
  <c r="Y69" i="12"/>
  <c r="AC69" i="12"/>
  <c r="AC56" i="12"/>
  <c r="Y56" i="12"/>
  <c r="AC68" i="12"/>
  <c r="Y68" i="12"/>
  <c r="AC81" i="12"/>
  <c r="Y81" i="12"/>
  <c r="Y48" i="12"/>
  <c r="AC48" i="12"/>
  <c r="Y46" i="12"/>
  <c r="AC46" i="12"/>
  <c r="AC45" i="12"/>
  <c r="Y45" i="12"/>
  <c r="Y71" i="12"/>
  <c r="AC71" i="12"/>
  <c r="Y42" i="12"/>
  <c r="AC42" i="12"/>
  <c r="AC44" i="12"/>
  <c r="Y44" i="12"/>
  <c r="Y74" i="12"/>
  <c r="AC74" i="12"/>
  <c r="AC87" i="12"/>
  <c r="Y87" i="12"/>
  <c r="Y53" i="12"/>
  <c r="AC53" i="12"/>
  <c r="AC38" i="12"/>
  <c r="Y38" i="12"/>
  <c r="Y49" i="12"/>
  <c r="AC49" i="12"/>
  <c r="Y85" i="12"/>
  <c r="AC85" i="12"/>
  <c r="AC37" i="12"/>
  <c r="Y37" i="12"/>
  <c r="Y75" i="12"/>
  <c r="AC75" i="12"/>
  <c r="AC89" i="12"/>
  <c r="Y89" i="12"/>
  <c r="Y77" i="12"/>
  <c r="AC77" i="12"/>
  <c r="AC39" i="12"/>
  <c r="Y39" i="12"/>
  <c r="AC47" i="12"/>
  <c r="Y47" i="12"/>
  <c r="AC78" i="12"/>
  <c r="Y78" i="12"/>
  <c r="AC35" i="12"/>
  <c r="Y35" i="12"/>
  <c r="AC92" i="12"/>
  <c r="Y92" i="12"/>
  <c r="Y82" i="12"/>
  <c r="AC82" i="12"/>
  <c r="Y90" i="12"/>
  <c r="AC90" i="12"/>
  <c r="Y58" i="12"/>
  <c r="AC58" i="12"/>
  <c r="AC64" i="12"/>
  <c r="Y64" i="12"/>
  <c r="Y59" i="12"/>
  <c r="AC59" i="12"/>
  <c r="AC36" i="12"/>
  <c r="Y36" i="12"/>
  <c r="AC72" i="12"/>
  <c r="Y72" i="12"/>
  <c r="Y83" i="12"/>
  <c r="AC83" i="12"/>
  <c r="Y91" i="12"/>
  <c r="AC91" i="12"/>
  <c r="AC43" i="12"/>
  <c r="Y43" i="12"/>
  <c r="AC66" i="12"/>
  <c r="Y66" i="12"/>
  <c r="AC76" i="12"/>
  <c r="Y76" i="12"/>
  <c r="AC86" i="12"/>
  <c r="Y86" i="12"/>
  <c r="AC40" i="12"/>
  <c r="Y40" i="12"/>
  <c r="Y70" i="12"/>
  <c r="AC70" i="12"/>
  <c r="Y60" i="12"/>
  <c r="AC60" i="12"/>
  <c r="AC65" i="12"/>
  <c r="Y65" i="12"/>
  <c r="AC80" i="12"/>
  <c r="Y80" i="12"/>
  <c r="AC63" i="12"/>
  <c r="Y63" i="12"/>
  <c r="AC57" i="12"/>
  <c r="Y57" i="12"/>
  <c r="AC73" i="12"/>
  <c r="Y73" i="12"/>
  <c r="AC50" i="12"/>
  <c r="Y50" i="12"/>
  <c r="Y41" i="12"/>
  <c r="AC41" i="12"/>
  <c r="AC52" i="12"/>
  <c r="Y52" i="12"/>
  <c r="AC67" i="12"/>
  <c r="Y67" i="12"/>
  <c r="AC62" i="12"/>
  <c r="Y62" i="12"/>
  <c r="AC55" i="12"/>
  <c r="Y55" i="12"/>
  <c r="AC61" i="12"/>
  <c r="Y61" i="12"/>
  <c r="AA29" i="12"/>
  <c r="AI29" i="12" a="1"/>
  <c r="AN47" i="12" l="1"/>
  <c r="AN68" i="12"/>
  <c r="AN91" i="12"/>
  <c r="AN83" i="12"/>
  <c r="AN62" i="12"/>
  <c r="AN44" i="12"/>
  <c r="AN76" i="12"/>
  <c r="AN66" i="12"/>
  <c r="AN69" i="12"/>
  <c r="AN58" i="12"/>
  <c r="AN48" i="12"/>
  <c r="AN88" i="12"/>
  <c r="AN71" i="12"/>
  <c r="AN74" i="12"/>
  <c r="AN39" i="12"/>
  <c r="AN49" i="12"/>
  <c r="AN86" i="12"/>
  <c r="AN56" i="12"/>
  <c r="AN37" i="12"/>
  <c r="AN79" i="12"/>
  <c r="AN67" i="12"/>
  <c r="AN45" i="12"/>
  <c r="AN78" i="12"/>
  <c r="AN61" i="12"/>
  <c r="AN52" i="12"/>
  <c r="AN64" i="12"/>
  <c r="AN87" i="12"/>
  <c r="AN59" i="12"/>
  <c r="AN65" i="12"/>
  <c r="AN38" i="12"/>
  <c r="AI29" i="12"/>
  <c r="AF15" i="12" a="1"/>
  <c r="AF15" i="12"/>
  <c r="AI23" i="12" a="1"/>
  <c r="AI23" i="12"/>
  <c r="AA19" i="12" a="1"/>
  <c r="AA19" i="12"/>
  <c r="AF5" i="12" a="1"/>
  <c r="AF5" i="12"/>
  <c r="AI26" i="12" a="1"/>
  <c r="AI26" i="12"/>
  <c r="AI19" i="12" a="1"/>
  <c r="AI19" i="12"/>
  <c r="AI22" i="12" a="1"/>
  <c r="AI22" i="12"/>
  <c r="AF33" i="12" a="1"/>
  <c r="AF33" i="12"/>
  <c r="AI6" i="12" a="1"/>
  <c r="AI6" i="12"/>
  <c r="AA5" i="12" a="1"/>
  <c r="AA5" i="12"/>
  <c r="AI33" i="12" a="1"/>
  <c r="AI33" i="12"/>
  <c r="AF26" i="12" a="1"/>
  <c r="AF26" i="12"/>
  <c r="AA23" i="12" a="1"/>
  <c r="AA23" i="12"/>
  <c r="AA26" i="12" a="1"/>
  <c r="AA26" i="12"/>
  <c r="AA22" i="12" a="1"/>
  <c r="AA22" i="12"/>
  <c r="AA6" i="12" a="1"/>
  <c r="AA6" i="12"/>
  <c r="AF29" i="12" a="1"/>
  <c r="AF29" i="12"/>
  <c r="AF19" i="12" a="1"/>
  <c r="AF19" i="12"/>
  <c r="AA7" i="12" a="1"/>
  <c r="AA7" i="12"/>
  <c r="AI5" i="12" a="1"/>
  <c r="AI5" i="12"/>
  <c r="AI15" i="12" a="1"/>
  <c r="AI15" i="12"/>
  <c r="AF6" i="12" a="1"/>
  <c r="AF6" i="12"/>
  <c r="AF23" i="12" a="1"/>
  <c r="AF23" i="12"/>
  <c r="AI7" i="12" a="1"/>
  <c r="AI7" i="12"/>
  <c r="AF7" i="12" a="1"/>
  <c r="AF7" i="12"/>
  <c r="AI32" i="12" a="1"/>
  <c r="AI32" i="12"/>
  <c r="AF8" i="12" a="1"/>
  <c r="AF8" i="12"/>
  <c r="AI8" i="12" a="1"/>
  <c r="AI8" i="12"/>
  <c r="AF14" i="12" a="1"/>
  <c r="AF14" i="12"/>
  <c r="AI17" i="12" a="1"/>
  <c r="AI17" i="12"/>
  <c r="AA17" i="12" a="1"/>
  <c r="AA17" i="12"/>
  <c r="AA16" i="12" a="1"/>
  <c r="AA16" i="12"/>
  <c r="AA27" i="12" a="1"/>
  <c r="AA27" i="12"/>
  <c r="AA31" i="12" a="1"/>
  <c r="AA31" i="12"/>
  <c r="AA30" i="12" a="1"/>
  <c r="AA30" i="12"/>
  <c r="AI30" i="12" a="1"/>
  <c r="AI30" i="12"/>
  <c r="AF20" i="12" a="1"/>
  <c r="AF20" i="12"/>
  <c r="AI16" i="12" a="1"/>
  <c r="AI16" i="12"/>
  <c r="AF31" i="12" a="1"/>
  <c r="AF31" i="12"/>
  <c r="AF27" i="12" a="1"/>
  <c r="AF27" i="12"/>
  <c r="AF28" i="12" a="1"/>
  <c r="AF28" i="12"/>
  <c r="AI20" i="12" a="1"/>
  <c r="AI20" i="12"/>
  <c r="AF30" i="12" a="1"/>
  <c r="AF30" i="12"/>
  <c r="AI28" i="12" a="1"/>
  <c r="AI28" i="12"/>
  <c r="AF32" i="12" a="1"/>
  <c r="AF32" i="12"/>
  <c r="AA8" i="12" a="1"/>
  <c r="AA8" i="12"/>
  <c r="AI31" i="12" a="1"/>
  <c r="AI31" i="12"/>
  <c r="AI14" i="12" a="1"/>
  <c r="AI14" i="12"/>
  <c r="AF17" i="12" a="1"/>
  <c r="AF17" i="12"/>
  <c r="AF16" i="12" a="1"/>
  <c r="AF16" i="12"/>
  <c r="AI27" i="12" a="1"/>
  <c r="AI27" i="12"/>
  <c r="AI12" i="12" a="1"/>
  <c r="AI12" i="12"/>
  <c r="AA18" i="12" a="1"/>
  <c r="AA18" i="12"/>
  <c r="AI3" i="12" a="1"/>
  <c r="AI3" i="12"/>
  <c r="AF24" i="12" a="1"/>
  <c r="AF24" i="12"/>
  <c r="AI9" i="12" a="1"/>
  <c r="AI9" i="12"/>
  <c r="AF10" i="12" a="1"/>
  <c r="AF10" i="12"/>
  <c r="AA3" i="12" a="1"/>
  <c r="AA3" i="12"/>
  <c r="AI21" i="12" a="1"/>
  <c r="AI21" i="12"/>
  <c r="AA4" i="12" a="1"/>
  <c r="AA4" i="12"/>
  <c r="AI18" i="12" a="1"/>
  <c r="AI18" i="12"/>
  <c r="AI13" i="12" a="1"/>
  <c r="AI13" i="12"/>
  <c r="AI10" i="12" a="1"/>
  <c r="AI10" i="12"/>
  <c r="AA24" i="12" a="1"/>
  <c r="AA24" i="12"/>
  <c r="AI2" i="12" a="1"/>
  <c r="AI2" i="12"/>
  <c r="AI4" i="12" a="1"/>
  <c r="AI4" i="12"/>
  <c r="AF9" i="12" a="1"/>
  <c r="AF9" i="12"/>
  <c r="AF21" i="12" a="1"/>
  <c r="AF21" i="12"/>
  <c r="AA2" i="12" a="1"/>
  <c r="AA2" i="12"/>
  <c r="AF18" i="12" a="1"/>
  <c r="AF18" i="12"/>
  <c r="AA12" i="12" a="1"/>
  <c r="AA12" i="12"/>
  <c r="AA21" i="12" a="1"/>
  <c r="AA21" i="12"/>
  <c r="AA9" i="12" a="1"/>
  <c r="AA9" i="12"/>
  <c r="AF4" i="12" a="1"/>
  <c r="AF4" i="12"/>
  <c r="AF12" i="12" a="1"/>
  <c r="AF12" i="12"/>
  <c r="AI24" i="12" a="1"/>
  <c r="AI24" i="12"/>
  <c r="AF13" i="12" a="1"/>
  <c r="AF13" i="12"/>
  <c r="AF3" i="12" a="1"/>
  <c r="AF3" i="12"/>
  <c r="AF2" i="12" a="1"/>
  <c r="AF2" i="12"/>
  <c r="AO3" i="12" a="1"/>
  <c r="AO3" i="12"/>
  <c r="AO10" i="12" a="1"/>
  <c r="AO10" i="12"/>
  <c r="AO19" i="12" a="1"/>
  <c r="AO19" i="12"/>
  <c r="AO32" i="12" a="1"/>
  <c r="AO32" i="12"/>
  <c r="AM6" i="12" a="1"/>
  <c r="AM6" i="12"/>
  <c r="AO7" i="12" a="1"/>
  <c r="AO7" i="12"/>
  <c r="AM30" i="12" a="1"/>
  <c r="AM30" i="12"/>
  <c r="AO26" i="12" a="1"/>
  <c r="AO26" i="12"/>
  <c r="AO4" i="12" a="1"/>
  <c r="AO4" i="12"/>
  <c r="AM15" i="12" a="1"/>
  <c r="AM15" i="12"/>
  <c r="AM26" i="12" a="1"/>
  <c r="AM26" i="12"/>
  <c r="AO15" i="12" a="1"/>
  <c r="AO15" i="12"/>
  <c r="AO21" i="12" a="1"/>
  <c r="AO21" i="12"/>
  <c r="AM22" i="12" a="1"/>
  <c r="AM22" i="12"/>
  <c r="AM32" i="12" a="1"/>
  <c r="AM32" i="12"/>
  <c r="AM34" i="12" a="1"/>
  <c r="AM34" i="12"/>
  <c r="AO16" i="12" a="1"/>
  <c r="AO16" i="12"/>
  <c r="AM28" i="12" a="1"/>
  <c r="AM28" i="12"/>
  <c r="AM4" i="12" a="1"/>
  <c r="AM4" i="12"/>
  <c r="AM3" i="12" a="1"/>
  <c r="AM3" i="12"/>
  <c r="AP31" i="12" a="1"/>
  <c r="AP31" i="12"/>
  <c r="AP11" i="12" a="1"/>
  <c r="AP11" i="12"/>
  <c r="AP16" i="12" a="1"/>
  <c r="AP16" i="12"/>
  <c r="AP27" i="12" a="1"/>
  <c r="AP27" i="12"/>
  <c r="AP6" i="12" a="1"/>
  <c r="AP6" i="12"/>
  <c r="AP28" i="12" a="1"/>
  <c r="AP28" i="12"/>
  <c r="AP9" i="12" a="1"/>
  <c r="AP9" i="12"/>
  <c r="AP25" i="12" a="1"/>
  <c r="AP25" i="12"/>
  <c r="AP30" i="12" a="1"/>
  <c r="AP30" i="12"/>
  <c r="AP26" i="12" a="1"/>
  <c r="AP26" i="12"/>
  <c r="AO27" i="12" a="1"/>
  <c r="AO27" i="12"/>
  <c r="AO31" i="12" a="1"/>
  <c r="AO31" i="12"/>
  <c r="AO20" i="12" a="1"/>
  <c r="AO20" i="12"/>
  <c r="AO8" i="12" a="1"/>
  <c r="AO8" i="12"/>
  <c r="AO6" i="12" a="1"/>
  <c r="AO6" i="12"/>
  <c r="AO12" i="12" a="1"/>
  <c r="AO12" i="12"/>
  <c r="AO18" i="12" a="1"/>
  <c r="AO18" i="12"/>
  <c r="AO34" i="12" a="1"/>
  <c r="AO34" i="12"/>
  <c r="AO23" i="12" a="1"/>
  <c r="AO23" i="12"/>
  <c r="AO9" i="12" a="1"/>
  <c r="AO9" i="12"/>
  <c r="AM24" i="12" a="1"/>
  <c r="AM24" i="12"/>
  <c r="AM20" i="12" a="1"/>
  <c r="AM20" i="12"/>
  <c r="AM18" i="12" a="1"/>
  <c r="AM18" i="12"/>
  <c r="AM31" i="12" a="1"/>
  <c r="AM31" i="12"/>
  <c r="AM27" i="12" a="1"/>
  <c r="AM27" i="12"/>
  <c r="AM10" i="12" a="1"/>
  <c r="AM10" i="12"/>
  <c r="AM8" i="12" a="1"/>
  <c r="AM8" i="12"/>
  <c r="AM16" i="12" a="1"/>
  <c r="AM16" i="12"/>
  <c r="AM17" i="12" a="1"/>
  <c r="AM17" i="12"/>
  <c r="AM11" i="12" a="1"/>
  <c r="AM11" i="12"/>
  <c r="AP20" i="12" a="1"/>
  <c r="AP20" i="12"/>
  <c r="AP18" i="12" a="1"/>
  <c r="AP18" i="12"/>
  <c r="AP19" i="12" a="1"/>
  <c r="AP19" i="12"/>
  <c r="AP17" i="12" a="1"/>
  <c r="AP17" i="12"/>
  <c r="AP34" i="12" a="1"/>
  <c r="AP34" i="12"/>
  <c r="AP24" i="12" a="1"/>
  <c r="AP24" i="12"/>
  <c r="AP10" i="12" a="1"/>
  <c r="AP10" i="12"/>
  <c r="AP29" i="12" a="1"/>
  <c r="AP29" i="12"/>
  <c r="AP14" i="12" a="1"/>
  <c r="AP14" i="12"/>
  <c r="AP3" i="12" a="1"/>
  <c r="AP3" i="12"/>
  <c r="AO24" i="12" a="1"/>
  <c r="AO24" i="12"/>
  <c r="AO29" i="12" a="1"/>
  <c r="AO29" i="12"/>
  <c r="AO28" i="12" a="1"/>
  <c r="AO28" i="12"/>
  <c r="AO17" i="12" a="1"/>
  <c r="AO17" i="12"/>
  <c r="AO14" i="12" a="1"/>
  <c r="AO14" i="12"/>
  <c r="AO2" i="12" a="1"/>
  <c r="AO2" i="12"/>
  <c r="AO13" i="12" a="1"/>
  <c r="AO13" i="12"/>
  <c r="AO11" i="12" a="1"/>
  <c r="AO11" i="12"/>
  <c r="AO25" i="12" a="1"/>
  <c r="AO25" i="12"/>
  <c r="AO5" i="12" a="1"/>
  <c r="AO5" i="12"/>
  <c r="AP23" i="12" a="1"/>
  <c r="AP23" i="12"/>
  <c r="AP13" i="12" a="1"/>
  <c r="AP13" i="12"/>
  <c r="AP5" i="12" a="1"/>
  <c r="AP5" i="12"/>
  <c r="AP21" i="12" a="1"/>
  <c r="AP21" i="12"/>
  <c r="AP8" i="12" a="1"/>
  <c r="AP8" i="12"/>
  <c r="AP22" i="12" a="1"/>
  <c r="AP22" i="12"/>
  <c r="AP32" i="12" a="1"/>
  <c r="AP32" i="12"/>
  <c r="AP2" i="12" a="1"/>
  <c r="AP2" i="12"/>
  <c r="AP7" i="12" a="1"/>
  <c r="AP7" i="12"/>
  <c r="AP15" i="12" a="1"/>
  <c r="AP15" i="12"/>
  <c r="AM21" i="12" a="1"/>
  <c r="AM21" i="12"/>
  <c r="AM12" i="12" a="1"/>
  <c r="AM12" i="12"/>
  <c r="AM19" i="12" a="1"/>
  <c r="AM19" i="12"/>
  <c r="AM2" i="12" a="1"/>
  <c r="AM2" i="12"/>
  <c r="AM33" i="12" a="1"/>
  <c r="AM33" i="12"/>
  <c r="AM29" i="12" a="1"/>
  <c r="AM29" i="12"/>
  <c r="AM7" i="12" a="1"/>
  <c r="AM7" i="12"/>
  <c r="AM14" i="12" a="1"/>
  <c r="AM14" i="12"/>
  <c r="AM25" i="12" a="1"/>
  <c r="AM25" i="12"/>
  <c r="AM13" i="12" a="1"/>
  <c r="AM13" i="12"/>
  <c r="AO30" i="12" a="1"/>
  <c r="AO30" i="12"/>
  <c r="AO33" i="12" a="1"/>
  <c r="AO33" i="12"/>
  <c r="AO22" i="12" a="1"/>
  <c r="AO22" i="12"/>
  <c r="AM9" i="12" a="1"/>
  <c r="AM9" i="12"/>
  <c r="AM23" i="12" a="1"/>
  <c r="AM23" i="12"/>
  <c r="AM5" i="12" a="1"/>
  <c r="AM5" i="12"/>
  <c r="AP33" i="12" a="1"/>
  <c r="AP33" i="12"/>
  <c r="AP4" i="12" a="1"/>
  <c r="AP4" i="12"/>
  <c r="AP12" i="12" a="1"/>
  <c r="AP12" i="12"/>
  <c r="AI11" i="12" a="1"/>
  <c r="AI11" i="12"/>
  <c r="AF25" i="12" a="1"/>
  <c r="AF25" i="12"/>
  <c r="AI25" i="12" a="1"/>
  <c r="AI25" i="12"/>
  <c r="AA25" i="12" a="1"/>
  <c r="AA25" i="12"/>
  <c r="AA11" i="12" a="1"/>
  <c r="AA11" i="12"/>
  <c r="AF34" i="12" a="1"/>
  <c r="AF34" i="12"/>
  <c r="AI34" i="12" a="1"/>
  <c r="AI34" i="12"/>
  <c r="AF11" i="12" a="1"/>
  <c r="AF11" i="12"/>
  <c r="R33" i="12" a="1"/>
  <c r="R33" i="12"/>
  <c r="N14" i="12" a="1"/>
  <c r="N14" i="12"/>
  <c r="Q18" i="12" a="1"/>
  <c r="Q18" i="12"/>
  <c r="Q14" i="12" a="1"/>
  <c r="Q14" i="12"/>
  <c r="U9" i="12" a="1"/>
  <c r="U9" i="12"/>
  <c r="S25" i="12" a="1"/>
  <c r="S25" i="12"/>
  <c r="O3" i="12" a="1"/>
  <c r="O3" i="12"/>
  <c r="M18" i="12" a="1"/>
  <c r="M18" i="12"/>
  <c r="P26" i="12" a="1"/>
  <c r="P26" i="12"/>
  <c r="O33" i="12" a="1"/>
  <c r="O33" i="12"/>
  <c r="I26" i="12" a="1"/>
  <c r="I26" i="12"/>
  <c r="L2" i="12" a="1"/>
  <c r="L2" i="12"/>
  <c r="R9" i="12" a="1"/>
  <c r="R9" i="12"/>
  <c r="M3" i="12" a="1"/>
  <c r="M3" i="12"/>
  <c r="O26" i="12" a="1"/>
  <c r="O26" i="12"/>
  <c r="K24" i="12" a="1"/>
  <c r="K24" i="12"/>
  <c r="L14" i="12" a="1"/>
  <c r="L14" i="12"/>
  <c r="I9" i="12" a="1"/>
  <c r="I9" i="12"/>
  <c r="T9" i="12" a="1"/>
  <c r="T9" i="12"/>
  <c r="P24" i="12" a="1"/>
  <c r="P24" i="12"/>
  <c r="S33" i="12" a="1"/>
  <c r="S33" i="12"/>
  <c r="L18" i="12" a="1"/>
  <c r="L18" i="12"/>
  <c r="O25" i="12" a="1"/>
  <c r="O25" i="12"/>
  <c r="U33" i="12" a="1"/>
  <c r="U33" i="12"/>
  <c r="P2" i="12" a="1"/>
  <c r="P2" i="12"/>
  <c r="AQ14" i="12" a="1"/>
  <c r="AQ14" i="12"/>
  <c r="J25" i="12" a="1"/>
  <c r="J25" i="12"/>
  <c r="M9" i="12" a="1"/>
  <c r="M9" i="12"/>
  <c r="O9" i="12" a="1"/>
  <c r="O9" i="12"/>
  <c r="K3" i="12" a="1"/>
  <c r="K3" i="12"/>
  <c r="J30" i="12" a="1"/>
  <c r="J30" i="12"/>
  <c r="S14" i="12" a="1"/>
  <c r="S14" i="12"/>
  <c r="U30" i="12" a="1"/>
  <c r="U30" i="12"/>
  <c r="P3" i="12" a="1"/>
  <c r="P3" i="12"/>
  <c r="R26" i="12" a="1"/>
  <c r="R26" i="12"/>
  <c r="J18" i="12" a="1"/>
  <c r="J18" i="12"/>
  <c r="M30" i="12" a="1"/>
  <c r="M30" i="12"/>
  <c r="N30" i="12" a="1"/>
  <c r="N30" i="12"/>
  <c r="L9" i="12" a="1"/>
  <c r="L9" i="12"/>
  <c r="AQ25" i="12" a="1"/>
  <c r="AQ25" i="12"/>
  <c r="J14" i="12" a="1"/>
  <c r="J14" i="12"/>
  <c r="S3" i="12" a="1"/>
  <c r="S3" i="12"/>
  <c r="I30" i="12" a="1"/>
  <c r="I30" i="12"/>
  <c r="P18" i="12" a="1"/>
  <c r="P18" i="12"/>
  <c r="S24" i="12" a="1"/>
  <c r="S24" i="12"/>
  <c r="Q2" i="12" a="1"/>
  <c r="Q2" i="12"/>
  <c r="J2" i="12" a="1"/>
  <c r="J2" i="12"/>
  <c r="I24" i="12" a="1"/>
  <c r="I24" i="12"/>
  <c r="S30" i="12" a="1"/>
  <c r="S30" i="12"/>
  <c r="U2" i="12" a="1"/>
  <c r="U2" i="12"/>
  <c r="K18" i="12" a="1"/>
  <c r="K18" i="12"/>
  <c r="T14" i="12" a="1"/>
  <c r="T14" i="12"/>
  <c r="Q24" i="12" a="1"/>
  <c r="Q24" i="12"/>
  <c r="P25" i="12" a="1"/>
  <c r="P25" i="12"/>
  <c r="AQ26" i="12" a="1"/>
  <c r="AQ26" i="12"/>
  <c r="Q25" i="12" a="1"/>
  <c r="Q25" i="12"/>
  <c r="N25" i="12" a="1"/>
  <c r="N25" i="12"/>
  <c r="M14" i="12" a="1"/>
  <c r="M14" i="12"/>
  <c r="N24" i="12" a="1"/>
  <c r="N24" i="12"/>
  <c r="T30" i="12" a="1"/>
  <c r="T30" i="12"/>
  <c r="I14" i="12" a="1"/>
  <c r="I14" i="12"/>
  <c r="K33" i="12" a="1"/>
  <c r="K33" i="12"/>
  <c r="R25" i="12" a="1"/>
  <c r="R25" i="12"/>
  <c r="S26" i="12" a="1"/>
  <c r="S26" i="12"/>
  <c r="AQ33" i="12" a="1"/>
  <c r="AQ33" i="12"/>
  <c r="T26" i="12" a="1"/>
  <c r="T26" i="12"/>
  <c r="Q33" i="12" a="1"/>
  <c r="Q33" i="12"/>
  <c r="AQ24" i="12" a="1"/>
  <c r="AQ24" i="12"/>
  <c r="J26" i="12" a="1"/>
  <c r="J26" i="12"/>
  <c r="J24" i="12" a="1"/>
  <c r="J24" i="12"/>
  <c r="T18" i="12" a="1"/>
  <c r="T18" i="12"/>
  <c r="T33" i="12" a="1"/>
  <c r="T33" i="12"/>
  <c r="P30" i="12" a="1"/>
  <c r="P30" i="12"/>
  <c r="N26" i="12" a="1"/>
  <c r="N26" i="12"/>
  <c r="M25" i="12" a="1"/>
  <c r="M25" i="12"/>
  <c r="O18" i="12" a="1"/>
  <c r="O18" i="12"/>
  <c r="N9" i="12" a="1"/>
  <c r="N9" i="12"/>
  <c r="O30" i="12" a="1"/>
  <c r="O30" i="12"/>
  <c r="K14" i="12" a="1"/>
  <c r="K14" i="12"/>
  <c r="M33" i="12" a="1"/>
  <c r="M33" i="12"/>
  <c r="K9" i="12" a="1"/>
  <c r="K9" i="12"/>
  <c r="R30" i="12" a="1"/>
  <c r="R30" i="12"/>
  <c r="L24" i="12" a="1"/>
  <c r="L24" i="12"/>
  <c r="J3" i="12" a="1"/>
  <c r="J3" i="12"/>
  <c r="O2" i="12" a="1"/>
  <c r="O2" i="12"/>
  <c r="U18" i="12" a="1"/>
  <c r="U18" i="12"/>
  <c r="Q26" i="12" a="1"/>
  <c r="Q26" i="12"/>
  <c r="AQ30" i="12" a="1"/>
  <c r="AQ30" i="12"/>
  <c r="U24" i="12" a="1"/>
  <c r="U24" i="12"/>
  <c r="P33" i="12" a="1"/>
  <c r="P33" i="12"/>
  <c r="K2" i="12" a="1"/>
  <c r="K2" i="12"/>
  <c r="I3" i="12" a="1"/>
  <c r="I3" i="12"/>
  <c r="AQ2" i="12" a="1"/>
  <c r="AQ2" i="12"/>
  <c r="AQ3" i="12" a="1"/>
  <c r="AQ3" i="12"/>
  <c r="N3" i="12" a="1"/>
  <c r="N3" i="12"/>
  <c r="S9" i="12" a="1"/>
  <c r="S9" i="12"/>
  <c r="R18" i="12" a="1"/>
  <c r="R18" i="12"/>
  <c r="P9" i="12" a="1"/>
  <c r="P9" i="12"/>
  <c r="U3" i="12" a="1"/>
  <c r="U3" i="12"/>
  <c r="K30" i="12" a="1"/>
  <c r="K30" i="12"/>
  <c r="AQ18" i="12" a="1"/>
  <c r="AQ18" i="12"/>
  <c r="U26" i="12" a="1"/>
  <c r="U26" i="12"/>
  <c r="Q9" i="12" a="1"/>
  <c r="Q9" i="12"/>
  <c r="M26" i="12" a="1"/>
  <c r="M26" i="12"/>
  <c r="R14" i="12" a="1"/>
  <c r="R14" i="12"/>
  <c r="N2" i="12" a="1"/>
  <c r="N2" i="12"/>
  <c r="T24" i="12" a="1"/>
  <c r="T24" i="12"/>
  <c r="U25" i="12" a="1"/>
  <c r="U25" i="12"/>
  <c r="U14" i="12" a="1"/>
  <c r="U14" i="12"/>
  <c r="I25" i="12" a="1"/>
  <c r="I25" i="12"/>
  <c r="L33" i="12" a="1"/>
  <c r="L33" i="12"/>
  <c r="Q3" i="12" a="1"/>
  <c r="Q3" i="12"/>
  <c r="M2" i="12" a="1"/>
  <c r="M2" i="12"/>
  <c r="J9" i="12" a="1"/>
  <c r="J9" i="12"/>
  <c r="T25" i="12" a="1"/>
  <c r="T25" i="12"/>
  <c r="S18" i="12" a="1"/>
  <c r="S18" i="12"/>
  <c r="Q30" i="12" a="1"/>
  <c r="Q30" i="12"/>
  <c r="T2" i="12" a="1"/>
  <c r="T2" i="12"/>
  <c r="I18" i="12" a="1"/>
  <c r="I18" i="12"/>
  <c r="S2" i="12" a="1"/>
  <c r="S2" i="12"/>
  <c r="L25" i="12" a="1"/>
  <c r="L25" i="12"/>
  <c r="L3" i="12" a="1"/>
  <c r="L3" i="12"/>
  <c r="R3" i="12" a="1"/>
  <c r="R3" i="12"/>
  <c r="N33" i="12" a="1"/>
  <c r="N33" i="12"/>
  <c r="R24" i="12" a="1"/>
  <c r="R24" i="12"/>
  <c r="O24" i="12" a="1"/>
  <c r="O24" i="12"/>
  <c r="I33" i="12" a="1"/>
  <c r="I33" i="12"/>
  <c r="P14" i="12" a="1"/>
  <c r="P14" i="12"/>
  <c r="K26" i="12" a="1"/>
  <c r="K26" i="12"/>
  <c r="R2" i="12" a="1"/>
  <c r="R2" i="12"/>
  <c r="O14" i="12" a="1"/>
  <c r="O14" i="12"/>
  <c r="L30" i="12" a="1"/>
  <c r="L30" i="12"/>
  <c r="K25" i="12" a="1"/>
  <c r="K25" i="12"/>
  <c r="I2" i="12" a="1"/>
  <c r="I2" i="12"/>
  <c r="N18" i="12" a="1"/>
  <c r="N18" i="12"/>
  <c r="T3" i="12" a="1"/>
  <c r="T3" i="12"/>
  <c r="L26" i="12" a="1"/>
  <c r="L26" i="12"/>
  <c r="M24" i="12" a="1"/>
  <c r="M24" i="12"/>
  <c r="AQ9" i="12" a="1"/>
  <c r="AQ9" i="12"/>
  <c r="J33" i="12" a="1"/>
  <c r="J33" i="12"/>
  <c r="W8" i="12" a="1"/>
  <c r="W8" i="12"/>
  <c r="W4" i="12" a="1"/>
  <c r="W4" i="12"/>
  <c r="W3" i="12" a="1"/>
  <c r="W3" i="12"/>
  <c r="W15" i="12" a="1"/>
  <c r="W15" i="12"/>
  <c r="W19" i="12" a="1"/>
  <c r="W19" i="12"/>
  <c r="W10" i="12" a="1"/>
  <c r="W10" i="12"/>
  <c r="W14" i="12" a="1"/>
  <c r="W14" i="12"/>
  <c r="W28" i="12" a="1"/>
  <c r="W28" i="12"/>
  <c r="W31" i="12" a="1"/>
  <c r="W31" i="12"/>
  <c r="W16" i="12" a="1"/>
  <c r="W16" i="12"/>
  <c r="W23" i="12" a="1"/>
  <c r="W23" i="12"/>
  <c r="W13" i="12" a="1"/>
  <c r="W13" i="12"/>
  <c r="W12" i="12" a="1"/>
  <c r="W12" i="12"/>
  <c r="W22" i="12" a="1"/>
  <c r="W22" i="12"/>
  <c r="W27" i="12" a="1"/>
  <c r="W27" i="12"/>
  <c r="W32" i="12" a="1"/>
  <c r="W32" i="12"/>
  <c r="W20" i="12" a="1"/>
  <c r="W20" i="12"/>
  <c r="W5" i="12" a="1"/>
  <c r="W5" i="12"/>
  <c r="W26" i="12" a="1"/>
  <c r="W26" i="12"/>
  <c r="W29" i="12" a="1"/>
  <c r="W29" i="12"/>
  <c r="I20" i="12" a="1"/>
  <c r="I20" i="12"/>
  <c r="P27" i="12" a="1"/>
  <c r="P27" i="12"/>
  <c r="R20" i="12" a="1"/>
  <c r="R20" i="12"/>
  <c r="P32" i="12" a="1"/>
  <c r="P32" i="12"/>
  <c r="J8" i="12" a="1"/>
  <c r="J8" i="12"/>
  <c r="R22" i="12" a="1"/>
  <c r="R22" i="12"/>
  <c r="I27" i="12" a="1"/>
  <c r="I27" i="12"/>
  <c r="J20" i="12" a="1"/>
  <c r="J20" i="12"/>
  <c r="N4" i="12" a="1"/>
  <c r="N4" i="12"/>
  <c r="O23" i="12" a="1"/>
  <c r="O23" i="12"/>
  <c r="R23" i="12" a="1"/>
  <c r="R23" i="12"/>
  <c r="K22" i="12" a="1"/>
  <c r="K22" i="12"/>
  <c r="S19" i="12" a="1"/>
  <c r="S19" i="12"/>
  <c r="J27" i="12" a="1"/>
  <c r="J27" i="12"/>
  <c r="N13" i="12" a="1"/>
  <c r="N13" i="12"/>
  <c r="I23" i="12" a="1"/>
  <c r="I23" i="12"/>
  <c r="U11" i="12" a="1"/>
  <c r="U11" i="12"/>
  <c r="S11" i="12" a="1"/>
  <c r="S11" i="12"/>
  <c r="O11" i="12" a="1"/>
  <c r="O11" i="12"/>
  <c r="T27" i="12" a="1"/>
  <c r="T27" i="12"/>
  <c r="Q22" i="12" a="1"/>
  <c r="Q22" i="12"/>
  <c r="O27" i="12" a="1"/>
  <c r="O27" i="12"/>
  <c r="AQ19" i="12" a="1"/>
  <c r="AQ19" i="12"/>
  <c r="Q20" i="12" a="1"/>
  <c r="Q20" i="12"/>
  <c r="J22" i="12" a="1"/>
  <c r="J22" i="12"/>
  <c r="T8" i="12" a="1"/>
  <c r="T8" i="12"/>
  <c r="O8" i="12" a="1"/>
  <c r="O8" i="12"/>
  <c r="L27" i="12" a="1"/>
  <c r="L27" i="12"/>
  <c r="N8" i="12" a="1"/>
  <c r="N8" i="12"/>
  <c r="U32" i="12" a="1"/>
  <c r="U32" i="12"/>
  <c r="R27" i="12" a="1"/>
  <c r="R27" i="12"/>
  <c r="O13" i="12" a="1"/>
  <c r="O13" i="12"/>
  <c r="R19" i="12" a="1"/>
  <c r="R19" i="12"/>
  <c r="L8" i="12" a="1"/>
  <c r="L8" i="12"/>
  <c r="AQ4" i="12" a="1"/>
  <c r="AQ4" i="12"/>
  <c r="I4" i="12" a="1"/>
  <c r="I4" i="12"/>
  <c r="P19" i="12" a="1"/>
  <c r="P19" i="12"/>
  <c r="K11" i="12" a="1"/>
  <c r="K11" i="12"/>
  <c r="Q4" i="12" a="1"/>
  <c r="Q4" i="12"/>
  <c r="Q11" i="12" a="1"/>
  <c r="Q11" i="12"/>
  <c r="M20" i="12" a="1"/>
  <c r="M20" i="12"/>
  <c r="T4" i="12" a="1"/>
  <c r="T4" i="12"/>
  <c r="S20" i="12" a="1"/>
  <c r="S20" i="12"/>
  <c r="N27" i="12" a="1"/>
  <c r="N27" i="12"/>
  <c r="M13" i="12" a="1"/>
  <c r="M13" i="12"/>
  <c r="T11" i="12" a="1"/>
  <c r="T11" i="12"/>
  <c r="U8" i="12" a="1"/>
  <c r="U8" i="12"/>
  <c r="S4" i="12" a="1"/>
  <c r="S4" i="12"/>
  <c r="M32" i="12" a="1"/>
  <c r="M32" i="12"/>
  <c r="P23" i="12" a="1"/>
  <c r="P23" i="12"/>
  <c r="P20" i="12" a="1"/>
  <c r="P20" i="12"/>
  <c r="Q19" i="12" a="1"/>
  <c r="Q19" i="12"/>
  <c r="AQ23" i="12" a="1"/>
  <c r="AQ23" i="12"/>
  <c r="O32" i="12" a="1"/>
  <c r="O32" i="12"/>
  <c r="S8" i="12" a="1"/>
  <c r="S8" i="12"/>
  <c r="O19" i="12" a="1"/>
  <c r="O19" i="12"/>
  <c r="S32" i="12" a="1"/>
  <c r="S32" i="12"/>
  <c r="S23" i="12" a="1"/>
  <c r="S23" i="12"/>
  <c r="T19" i="12" a="1"/>
  <c r="T19" i="12"/>
  <c r="L19" i="12" a="1"/>
  <c r="L19" i="12"/>
  <c r="J19" i="12" a="1"/>
  <c r="J19" i="12"/>
  <c r="U19" i="12" a="1"/>
  <c r="U19" i="12"/>
  <c r="U4" i="12" a="1"/>
  <c r="U4" i="12"/>
  <c r="N22" i="12" a="1"/>
  <c r="N22" i="12"/>
  <c r="J4" i="12" a="1"/>
  <c r="J4" i="12"/>
  <c r="I13" i="12" a="1"/>
  <c r="I13" i="12"/>
  <c r="O4" i="12" a="1"/>
  <c r="O4" i="12"/>
  <c r="T13" i="12" a="1"/>
  <c r="T13" i="12"/>
  <c r="AQ11" i="12" a="1"/>
  <c r="AQ11" i="12"/>
  <c r="O22" i="12" a="1"/>
  <c r="O22" i="12"/>
  <c r="S27" i="12" a="1"/>
  <c r="S27" i="12"/>
  <c r="Q27" i="12" a="1"/>
  <c r="Q27" i="12"/>
  <c r="J23" i="12" a="1"/>
  <c r="J23" i="12"/>
  <c r="P22" i="12" a="1"/>
  <c r="P22" i="12"/>
  <c r="AQ22" i="12" a="1"/>
  <c r="AQ22" i="12"/>
  <c r="K20" i="12" a="1"/>
  <c r="K20" i="12"/>
  <c r="I11" i="12" a="1"/>
  <c r="I11" i="12"/>
  <c r="K19" i="12" a="1"/>
  <c r="K19" i="12"/>
  <c r="T32" i="12" a="1"/>
  <c r="T32" i="12"/>
  <c r="T23" i="12" a="1"/>
  <c r="T23" i="12"/>
  <c r="U13" i="12" a="1"/>
  <c r="U13" i="12"/>
  <c r="L32" i="12" a="1"/>
  <c r="L32" i="12"/>
  <c r="M19" i="12" a="1"/>
  <c r="M19" i="12"/>
  <c r="L11" i="12" a="1"/>
  <c r="L11" i="12"/>
  <c r="N32" i="12" a="1"/>
  <c r="N32" i="12"/>
  <c r="L13" i="12" a="1"/>
  <c r="L13" i="12"/>
  <c r="L20" i="12" a="1"/>
  <c r="L20" i="12"/>
  <c r="Q13" i="12" a="1"/>
  <c r="Q13" i="12"/>
  <c r="T20" i="12" a="1"/>
  <c r="T20" i="12"/>
  <c r="Q8" i="12" a="1"/>
  <c r="Q8" i="12"/>
  <c r="P4" i="12" a="1"/>
  <c r="P4" i="12"/>
  <c r="AQ13" i="12" a="1"/>
  <c r="AQ13" i="12"/>
  <c r="U27" i="12" a="1"/>
  <c r="U27" i="12"/>
  <c r="S13" i="12" a="1"/>
  <c r="S13" i="12"/>
  <c r="M4" i="12" a="1"/>
  <c r="M4" i="12"/>
  <c r="K27" i="12" a="1"/>
  <c r="K27" i="12"/>
  <c r="I8" i="12" a="1"/>
  <c r="I8" i="12"/>
  <c r="R32" i="12" a="1"/>
  <c r="R32" i="12"/>
  <c r="L22" i="12" a="1"/>
  <c r="L22" i="12"/>
  <c r="J32" i="12" a="1"/>
  <c r="J32" i="12"/>
  <c r="I22" i="12" a="1"/>
  <c r="I22" i="12"/>
  <c r="I32" i="12" a="1"/>
  <c r="I32" i="12"/>
  <c r="N23" i="12" a="1"/>
  <c r="N23" i="12"/>
  <c r="P11" i="12" a="1"/>
  <c r="P11" i="12"/>
  <c r="T22" i="12" a="1"/>
  <c r="T22" i="12"/>
  <c r="AQ8" i="12" a="1"/>
  <c r="AQ8" i="12"/>
  <c r="J13" i="12" a="1"/>
  <c r="J13" i="12"/>
  <c r="R8" i="12" a="1"/>
  <c r="R8" i="12"/>
  <c r="I19" i="12" a="1"/>
  <c r="I19" i="12"/>
  <c r="N11" i="12" a="1"/>
  <c r="N11" i="12"/>
  <c r="Q32" i="12" a="1"/>
  <c r="Q32" i="12"/>
  <c r="S22" i="12" a="1"/>
  <c r="S22" i="12"/>
  <c r="O20" i="12" a="1"/>
  <c r="O20" i="12"/>
  <c r="U20" i="12" a="1"/>
  <c r="U20" i="12"/>
  <c r="K4" i="12" a="1"/>
  <c r="K4" i="12"/>
  <c r="M8" i="12" a="1"/>
  <c r="M8" i="12"/>
  <c r="R11" i="12" a="1"/>
  <c r="R11" i="12"/>
  <c r="J11" i="12" a="1"/>
  <c r="J11" i="12"/>
  <c r="K32" i="12" a="1"/>
  <c r="K32" i="12"/>
  <c r="K23" i="12" a="1"/>
  <c r="K23" i="12"/>
  <c r="L4" i="12" a="1"/>
  <c r="L4" i="12"/>
  <c r="K8" i="12" a="1"/>
  <c r="K8" i="12"/>
  <c r="K13" i="12" a="1"/>
  <c r="K13" i="12"/>
  <c r="R13" i="12" a="1"/>
  <c r="R13" i="12"/>
  <c r="M23" i="12" a="1"/>
  <c r="M23" i="12"/>
  <c r="AQ20" i="12" a="1"/>
  <c r="AQ20" i="12"/>
  <c r="P13" i="12" a="1"/>
  <c r="P13" i="12"/>
  <c r="Q23" i="12" a="1"/>
  <c r="Q23" i="12"/>
  <c r="P8" i="12" a="1"/>
  <c r="P8" i="12"/>
  <c r="U22" i="12" a="1"/>
  <c r="U22" i="12"/>
  <c r="M27" i="12" a="1"/>
  <c r="M27" i="12"/>
  <c r="N20" i="12" a="1"/>
  <c r="N20" i="12"/>
  <c r="L23" i="12" a="1"/>
  <c r="L23" i="12"/>
  <c r="M22" i="12" a="1"/>
  <c r="M22" i="12"/>
  <c r="M11" i="12" a="1"/>
  <c r="M11" i="12"/>
  <c r="N19" i="12" a="1"/>
  <c r="N19" i="12"/>
  <c r="R4" i="12" a="1"/>
  <c r="R4" i="12"/>
  <c r="AQ32" i="12" a="1"/>
  <c r="AQ32" i="12"/>
  <c r="AQ27" i="12" a="1"/>
  <c r="AQ27" i="12"/>
  <c r="U23" i="12" a="1"/>
  <c r="U23" i="12"/>
  <c r="AG7" i="12" a="1"/>
  <c r="AG7" i="12"/>
  <c r="AB27" i="12" a="1"/>
  <c r="AB27" i="12"/>
  <c r="AB7" i="12" a="1"/>
  <c r="AB7" i="12"/>
  <c r="AD27" i="12" a="1"/>
  <c r="AD27" i="12"/>
  <c r="AG34" i="12" a="1"/>
  <c r="AG34" i="12"/>
  <c r="AG24" i="12" a="1"/>
  <c r="AG24" i="12"/>
  <c r="AD10" i="12" a="1"/>
  <c r="AD10" i="12"/>
  <c r="AH24" i="12" a="1"/>
  <c r="AH24" i="12"/>
  <c r="AB28" i="12" a="1"/>
  <c r="AB28" i="12"/>
  <c r="AB22" i="12" a="1"/>
  <c r="AB22" i="12"/>
  <c r="AG14" i="12" a="1"/>
  <c r="AG14" i="12"/>
  <c r="AB10" i="12" a="1"/>
  <c r="AB10" i="12"/>
  <c r="AD24" i="12" a="1"/>
  <c r="AD24" i="12"/>
  <c r="AG31" i="12" a="1"/>
  <c r="AG31" i="12"/>
  <c r="AD22" i="12" a="1"/>
  <c r="AD22" i="12"/>
  <c r="AG28" i="12" a="1"/>
  <c r="AG28" i="12"/>
  <c r="AD7" i="12" a="1"/>
  <c r="AD7" i="12"/>
  <c r="AB34" i="12" a="1"/>
  <c r="AB34" i="12"/>
  <c r="AB31" i="12" a="1"/>
  <c r="AB31" i="12"/>
  <c r="AG10" i="12" a="1"/>
  <c r="AG10" i="12"/>
  <c r="AD28" i="12" a="1"/>
  <c r="AD28" i="12"/>
  <c r="AB14" i="12" a="1"/>
  <c r="AB14" i="12"/>
  <c r="AD14" i="12" a="1"/>
  <c r="AD14" i="12"/>
  <c r="AD34" i="12" a="1"/>
  <c r="AD34" i="12"/>
  <c r="AB26" i="12" a="1"/>
  <c r="AB26" i="12"/>
  <c r="AG26" i="12" a="1"/>
  <c r="AG26" i="12"/>
  <c r="AD26" i="12" a="1"/>
  <c r="AD26" i="12"/>
  <c r="AH14" i="12" a="1"/>
  <c r="AH14" i="12"/>
  <c r="AH10" i="12" a="1"/>
  <c r="AH10" i="12"/>
  <c r="AH27" i="12" a="1"/>
  <c r="AH27" i="12"/>
  <c r="AH7" i="12" a="1"/>
  <c r="AH7" i="12"/>
  <c r="AB24" i="12" a="1"/>
  <c r="AB24" i="12"/>
  <c r="AH28" i="12" a="1"/>
  <c r="AH28" i="12"/>
  <c r="AH26" i="12" a="1"/>
  <c r="AH26" i="12"/>
  <c r="AH34" i="12" a="1"/>
  <c r="AH34" i="12"/>
  <c r="AG22" i="12" a="1"/>
  <c r="AG22" i="12"/>
  <c r="AH22" i="12" a="1"/>
  <c r="AH22" i="12"/>
  <c r="AG27" i="12" a="1"/>
  <c r="AG27" i="12"/>
  <c r="AH31" i="12" a="1"/>
  <c r="AH31" i="12"/>
  <c r="AD31" i="12" a="1"/>
  <c r="AD31" i="12"/>
  <c r="AH6" i="12" a="1"/>
  <c r="AH6" i="12"/>
  <c r="AG18" i="12" a="1"/>
  <c r="AG18" i="12"/>
  <c r="AB13" i="12" a="1"/>
  <c r="AB13" i="12"/>
  <c r="AD19" i="12" a="1"/>
  <c r="AD19" i="12"/>
  <c r="AH30" i="12" a="1"/>
  <c r="AH30" i="12"/>
  <c r="AH33" i="12" a="1"/>
  <c r="AH33" i="12"/>
  <c r="AG25" i="12" a="1"/>
  <c r="AG25" i="12"/>
  <c r="AB6" i="12" a="1"/>
  <c r="AB6" i="12"/>
  <c r="AB19" i="12" a="1"/>
  <c r="AB19" i="12"/>
  <c r="AD18" i="12" a="1"/>
  <c r="AD18" i="12"/>
  <c r="AB16" i="12" a="1"/>
  <c r="AB16" i="12"/>
  <c r="AG33" i="12" a="1"/>
  <c r="AG33" i="12"/>
  <c r="AB30" i="12" a="1"/>
  <c r="AB30" i="12"/>
  <c r="AH18" i="12" a="1"/>
  <c r="AH18" i="12"/>
  <c r="AB5" i="12" a="1"/>
  <c r="AB5" i="12"/>
  <c r="AB25" i="12" a="1"/>
  <c r="AB25" i="12"/>
  <c r="AH23" i="12" a="1"/>
  <c r="AH23" i="12"/>
  <c r="AD16" i="12" a="1"/>
  <c r="AD16" i="12"/>
  <c r="AG16" i="12" a="1"/>
  <c r="AG16" i="12"/>
  <c r="AH13" i="12" a="1"/>
  <c r="AH13" i="12"/>
  <c r="AD6" i="12" a="1"/>
  <c r="AD6" i="12"/>
  <c r="AH5" i="12" a="1"/>
  <c r="AH5" i="12"/>
  <c r="AG23" i="12" a="1"/>
  <c r="AG23" i="12"/>
  <c r="AG5" i="12" a="1"/>
  <c r="AG5" i="12"/>
  <c r="AB23" i="12" a="1"/>
  <c r="AB23" i="12"/>
  <c r="AB33" i="12" a="1"/>
  <c r="AB33" i="12"/>
  <c r="AD23" i="12" a="1"/>
  <c r="AD23" i="12"/>
  <c r="AD13" i="12" a="1"/>
  <c r="AD13" i="12"/>
  <c r="AD25" i="12" a="1"/>
  <c r="AD25" i="12"/>
  <c r="AD5" i="12" a="1"/>
  <c r="AD5" i="12"/>
  <c r="AD30" i="12" a="1"/>
  <c r="AD30" i="12"/>
  <c r="AG19" i="12" a="1"/>
  <c r="AG19" i="12"/>
  <c r="AB18" i="12" a="1"/>
  <c r="AB18" i="12"/>
  <c r="AG6" i="12" a="1"/>
  <c r="AG6" i="12"/>
  <c r="AH16" i="12" a="1"/>
  <c r="AH16" i="12"/>
  <c r="AG30" i="12" a="1"/>
  <c r="AG30" i="12"/>
  <c r="AH19" i="12" a="1"/>
  <c r="AH19" i="12"/>
  <c r="AD33" i="12" a="1"/>
  <c r="AD33" i="12"/>
  <c r="AG13" i="12" a="1"/>
  <c r="AG13" i="12"/>
  <c r="AH25" i="12" a="1"/>
  <c r="AH25" i="12"/>
  <c r="W24" i="12" a="1"/>
  <c r="W24" i="12"/>
  <c r="W21" i="12" a="1"/>
  <c r="W21" i="12"/>
  <c r="W33" i="12" a="1"/>
  <c r="W33" i="12"/>
  <c r="W6" i="12" a="1"/>
  <c r="W6" i="12"/>
  <c r="W17" i="12" a="1"/>
  <c r="W17" i="12"/>
  <c r="W18" i="12" a="1"/>
  <c r="W18" i="12"/>
  <c r="W7" i="12" a="1"/>
  <c r="W7" i="12"/>
  <c r="W30" i="12" a="1"/>
  <c r="W30" i="12"/>
  <c r="W34" i="12" a="1"/>
  <c r="W34" i="12"/>
  <c r="W2" i="12" a="1"/>
  <c r="W2" i="12"/>
  <c r="L28" i="12" a="1"/>
  <c r="L28" i="12"/>
  <c r="M16" i="12" a="1"/>
  <c r="M16" i="12"/>
  <c r="O21" i="12" a="1"/>
  <c r="O21" i="12"/>
  <c r="N34" i="12" a="1"/>
  <c r="N34" i="12"/>
  <c r="J34" i="12" a="1"/>
  <c r="J34" i="12"/>
  <c r="L10" i="12" a="1"/>
  <c r="L10" i="12"/>
  <c r="I10" i="12" a="1"/>
  <c r="I10" i="12"/>
  <c r="L29" i="12" a="1"/>
  <c r="L29" i="12"/>
  <c r="I28" i="12" a="1"/>
  <c r="I28" i="12"/>
  <c r="P15" i="12" a="1"/>
  <c r="P15" i="12"/>
  <c r="S10" i="12" a="1"/>
  <c r="S10" i="12"/>
  <c r="P6" i="12" a="1"/>
  <c r="P6" i="12"/>
  <c r="K29" i="12" a="1"/>
  <c r="K29" i="12"/>
  <c r="S6" i="12" a="1"/>
  <c r="S6" i="12"/>
  <c r="K10" i="12" a="1"/>
  <c r="K10" i="12"/>
  <c r="R5" i="12" a="1"/>
  <c r="R5" i="12"/>
  <c r="L6" i="12" a="1"/>
  <c r="L6" i="12"/>
  <c r="N10" i="12" a="1"/>
  <c r="N10" i="12"/>
  <c r="T28" i="12" a="1"/>
  <c r="T28" i="12"/>
  <c r="I34" i="12" a="1"/>
  <c r="I34" i="12"/>
  <c r="P28" i="12" a="1"/>
  <c r="P28" i="12"/>
  <c r="L15" i="12" a="1"/>
  <c r="L15" i="12"/>
  <c r="M10" i="12" a="1"/>
  <c r="M10" i="12"/>
  <c r="N6" i="12" a="1"/>
  <c r="N6" i="12"/>
  <c r="O16" i="12" a="1"/>
  <c r="O16" i="12"/>
  <c r="P10" i="12" a="1"/>
  <c r="P10" i="12"/>
  <c r="U17" i="12" a="1"/>
  <c r="U17" i="12"/>
  <c r="K28" i="12" a="1"/>
  <c r="K28" i="12"/>
  <c r="J10" i="12" a="1"/>
  <c r="J10" i="12"/>
  <c r="I5" i="12" a="1"/>
  <c r="I5" i="12"/>
  <c r="Q21" i="12" a="1"/>
  <c r="Q21" i="12"/>
  <c r="P29" i="12" a="1"/>
  <c r="P29" i="12"/>
  <c r="K15" i="12" a="1"/>
  <c r="K15" i="12"/>
  <c r="O15" i="12" a="1"/>
  <c r="O15" i="12"/>
  <c r="K17" i="12" a="1"/>
  <c r="K17" i="12"/>
  <c r="AQ10" i="12" a="1"/>
  <c r="AQ10" i="12"/>
  <c r="Q10" i="12" a="1"/>
  <c r="Q10" i="12"/>
  <c r="R6" i="12" a="1"/>
  <c r="R6" i="12"/>
  <c r="O28" i="12" a="1"/>
  <c r="O28" i="12"/>
  <c r="U29" i="12" a="1"/>
  <c r="U29" i="12"/>
  <c r="U21" i="12" a="1"/>
  <c r="U21" i="12"/>
  <c r="Q28" i="12" a="1"/>
  <c r="Q28" i="12"/>
  <c r="M29" i="12" a="1"/>
  <c r="M29" i="12"/>
  <c r="T21" i="12" a="1"/>
  <c r="T21" i="12"/>
  <c r="S15" i="12" a="1"/>
  <c r="S15" i="12"/>
  <c r="S17" i="12" a="1"/>
  <c r="S17" i="12"/>
  <c r="S28" i="12" a="1"/>
  <c r="S28" i="12"/>
  <c r="Q34" i="12" a="1"/>
  <c r="Q34" i="12"/>
  <c r="R34" i="12" a="1"/>
  <c r="R34" i="12"/>
  <c r="AQ15" i="12" a="1"/>
  <c r="AQ15" i="12"/>
  <c r="Q16" i="12" a="1"/>
  <c r="Q16" i="12"/>
  <c r="N17" i="12" a="1"/>
  <c r="N17" i="12"/>
  <c r="R17" i="12" a="1"/>
  <c r="R17" i="12"/>
  <c r="J17" i="12" a="1"/>
  <c r="J17" i="12"/>
  <c r="J16" i="12" a="1"/>
  <c r="J16" i="12"/>
  <c r="O10" i="12" a="1"/>
  <c r="O10" i="12"/>
  <c r="N29" i="12" a="1"/>
  <c r="N29" i="12"/>
  <c r="AQ17" i="12" a="1"/>
  <c r="AQ17" i="12"/>
  <c r="Q15" i="12" a="1"/>
  <c r="Q15" i="12"/>
  <c r="N28" i="12" a="1"/>
  <c r="N28" i="12"/>
  <c r="M15" i="12" a="1"/>
  <c r="M15" i="12"/>
  <c r="AQ16" i="12" a="1"/>
  <c r="AQ16" i="12"/>
  <c r="U16" i="12" a="1"/>
  <c r="U16" i="12"/>
  <c r="S34" i="12" a="1"/>
  <c r="S34" i="12"/>
  <c r="P17" i="12" a="1"/>
  <c r="P17" i="12"/>
  <c r="R16" i="12" a="1"/>
  <c r="R16" i="12"/>
  <c r="I16" i="12" a="1"/>
  <c r="I16" i="12"/>
  <c r="AQ5" i="12" a="1"/>
  <c r="AQ5" i="12"/>
  <c r="S16" i="12" a="1"/>
  <c r="S16" i="12"/>
  <c r="R29" i="12" a="1"/>
  <c r="R29" i="12"/>
  <c r="T34" i="12" a="1"/>
  <c r="T34" i="12"/>
  <c r="T6" i="12" a="1"/>
  <c r="T6" i="12"/>
  <c r="S21" i="12" a="1"/>
  <c r="S21" i="12"/>
  <c r="J21" i="12" a="1"/>
  <c r="J21" i="12"/>
  <c r="T17" i="12" a="1"/>
  <c r="T17" i="12"/>
  <c r="J29" i="12" a="1"/>
  <c r="J29" i="12"/>
  <c r="L5" i="12" a="1"/>
  <c r="L5" i="12"/>
  <c r="I15" i="12" a="1"/>
  <c r="I15" i="12"/>
  <c r="L34" i="12" a="1"/>
  <c r="L34" i="12"/>
  <c r="U10" i="12" a="1"/>
  <c r="U10" i="12"/>
  <c r="Q5" i="12" a="1"/>
  <c r="Q5" i="12"/>
  <c r="K21" i="12" a="1"/>
  <c r="K21" i="12"/>
  <c r="I17" i="12" a="1"/>
  <c r="I17" i="12"/>
  <c r="N15" i="12" a="1"/>
  <c r="N15" i="12"/>
  <c r="M28" i="12" a="1"/>
  <c r="M28" i="12"/>
  <c r="T5" i="12" a="1"/>
  <c r="T5" i="12"/>
  <c r="U15" i="12" a="1"/>
  <c r="U15" i="12"/>
  <c r="R10" i="12" a="1"/>
  <c r="R10" i="12"/>
  <c r="R21" i="12" a="1"/>
  <c r="R21" i="12"/>
  <c r="M34" i="12" a="1"/>
  <c r="M34" i="12"/>
  <c r="M21" i="12" a="1"/>
  <c r="M21" i="12"/>
  <c r="M5" i="12" a="1"/>
  <c r="M5" i="12"/>
  <c r="N21" i="12" a="1"/>
  <c r="N21" i="12"/>
  <c r="M6" i="12" a="1"/>
  <c r="M6" i="12"/>
  <c r="Q29" i="12" a="1"/>
  <c r="Q29" i="12"/>
  <c r="K5" i="12" a="1"/>
  <c r="K5" i="12"/>
  <c r="Q6" i="12" a="1"/>
  <c r="Q6" i="12"/>
  <c r="I6" i="12" a="1"/>
  <c r="I6" i="12"/>
  <c r="J6" i="12" a="1"/>
  <c r="J6" i="12"/>
  <c r="R15" i="12" a="1"/>
  <c r="R15" i="12"/>
  <c r="N16" i="12" a="1"/>
  <c r="N16" i="12"/>
  <c r="K6" i="12" a="1"/>
  <c r="K6" i="12"/>
  <c r="T15" i="12" a="1"/>
  <c r="T15" i="12"/>
  <c r="S5" i="12" a="1"/>
  <c r="S5" i="12"/>
  <c r="O34" i="12" a="1"/>
  <c r="O34" i="12"/>
  <c r="O17" i="12" a="1"/>
  <c r="O17" i="12"/>
  <c r="P21" i="12" a="1"/>
  <c r="P21" i="12"/>
  <c r="S29" i="12" a="1"/>
  <c r="S29" i="12"/>
  <c r="J28" i="12" a="1"/>
  <c r="J28" i="12"/>
  <c r="N5" i="12" a="1"/>
  <c r="N5" i="12"/>
  <c r="L16" i="12" a="1"/>
  <c r="L16" i="12"/>
  <c r="AQ21" i="12" a="1"/>
  <c r="AQ21" i="12"/>
  <c r="U28" i="12" a="1"/>
  <c r="U28" i="12"/>
  <c r="U6" i="12" a="1"/>
  <c r="U6" i="12"/>
  <c r="I21" i="12" a="1"/>
  <c r="I21" i="12"/>
  <c r="O29" i="12" a="1"/>
  <c r="O29" i="12"/>
  <c r="AQ29" i="12" a="1"/>
  <c r="AQ29" i="12"/>
  <c r="L17" i="12" a="1"/>
  <c r="L17" i="12"/>
  <c r="U34" i="12" a="1"/>
  <c r="U34" i="12"/>
  <c r="AQ6" i="12" a="1"/>
  <c r="AQ6" i="12"/>
  <c r="AQ34" i="12" a="1"/>
  <c r="AQ34" i="12"/>
  <c r="K16" i="12" a="1"/>
  <c r="K16" i="12"/>
  <c r="P16" i="12" a="1"/>
  <c r="P16" i="12"/>
  <c r="J5" i="12" a="1"/>
  <c r="J5" i="12"/>
  <c r="M17" i="12" a="1"/>
  <c r="M17" i="12"/>
  <c r="T29" i="12" a="1"/>
  <c r="T29" i="12"/>
  <c r="L21" i="12" a="1"/>
  <c r="L21" i="12"/>
  <c r="P5" i="12" a="1"/>
  <c r="P5" i="12"/>
  <c r="R28" i="12" a="1"/>
  <c r="R28" i="12"/>
  <c r="I29" i="12" a="1"/>
  <c r="I29" i="12"/>
  <c r="U5" i="12" a="1"/>
  <c r="U5" i="12"/>
  <c r="J15" i="12" a="1"/>
  <c r="J15" i="12"/>
  <c r="Q17" i="12" a="1"/>
  <c r="Q17" i="12"/>
  <c r="T16" i="12" a="1"/>
  <c r="T16" i="12"/>
  <c r="O5" i="12" a="1"/>
  <c r="O5" i="12"/>
  <c r="K34" i="12" a="1"/>
  <c r="K34" i="12"/>
  <c r="T10" i="12" a="1"/>
  <c r="T10" i="12"/>
  <c r="O6" i="12" a="1"/>
  <c r="O6" i="12"/>
  <c r="AQ28" i="12" a="1"/>
  <c r="AQ28" i="12"/>
  <c r="P34" i="12" a="1"/>
  <c r="P34" i="12"/>
  <c r="AD12" i="12" a="1"/>
  <c r="AD12" i="12"/>
  <c r="AG2" i="12" a="1"/>
  <c r="AG2" i="12"/>
  <c r="AB12" i="12" a="1"/>
  <c r="AB12" i="12"/>
  <c r="AG4" i="12" a="1"/>
  <c r="AG4" i="12"/>
  <c r="AH2" i="12" a="1"/>
  <c r="AH2" i="12"/>
  <c r="AH15" i="12" a="1"/>
  <c r="AH15" i="12"/>
  <c r="AD15" i="12" a="1"/>
  <c r="AD15" i="12"/>
  <c r="AH20" i="12" a="1"/>
  <c r="AH20" i="12"/>
  <c r="AB9" i="12" a="1"/>
  <c r="AB9" i="12"/>
  <c r="AG21" i="12" a="1"/>
  <c r="AG21" i="12"/>
  <c r="AB11" i="12" a="1"/>
  <c r="AB11" i="12"/>
  <c r="AB29" i="12" a="1"/>
  <c r="AB29" i="12"/>
  <c r="AD29" i="12" a="1"/>
  <c r="AD29" i="12"/>
  <c r="AD4" i="12" a="1"/>
  <c r="AD4" i="12"/>
  <c r="AG3" i="12" a="1"/>
  <c r="AG3" i="12"/>
  <c r="AG20" i="12" a="1"/>
  <c r="AG20" i="12"/>
  <c r="AD9" i="12" a="1"/>
  <c r="AD9" i="12"/>
  <c r="AH21" i="12" a="1"/>
  <c r="AH21" i="12"/>
  <c r="AD11" i="12" a="1"/>
  <c r="AD11" i="12"/>
  <c r="AG11" i="12" a="1"/>
  <c r="AG11" i="12"/>
  <c r="AD20" i="12" a="1"/>
  <c r="AD20" i="12"/>
  <c r="AD3" i="12" a="1"/>
  <c r="AD3" i="12"/>
  <c r="AH29" i="12" a="1"/>
  <c r="AH29" i="12"/>
  <c r="AB21" i="12" a="1"/>
  <c r="AB21" i="12"/>
  <c r="AG15" i="12" a="1"/>
  <c r="AG15" i="12"/>
  <c r="AH3" i="12" a="1"/>
  <c r="AH3" i="12"/>
  <c r="AD2" i="12" a="1"/>
  <c r="AD2" i="12"/>
  <c r="AB4" i="12" a="1"/>
  <c r="AB4" i="12"/>
  <c r="AH12" i="12" a="1"/>
  <c r="AH12" i="12"/>
  <c r="AG9" i="12" a="1"/>
  <c r="AG9" i="12"/>
  <c r="AH9" i="12" a="1"/>
  <c r="AH9" i="12"/>
  <c r="AB15" i="12" a="1"/>
  <c r="AB15" i="12"/>
  <c r="AG12" i="12" a="1"/>
  <c r="AG12" i="12"/>
  <c r="AB2" i="12" a="1"/>
  <c r="AB2" i="12"/>
  <c r="AB3" i="12" a="1"/>
  <c r="AB3" i="12"/>
  <c r="AD21" i="12" a="1"/>
  <c r="AD21" i="12"/>
  <c r="AH4" i="12" a="1"/>
  <c r="AH4" i="12"/>
  <c r="AG29" i="12" a="1"/>
  <c r="AG29" i="12"/>
  <c r="AH11" i="12" a="1"/>
  <c r="AH11" i="12"/>
  <c r="AB20" i="12" a="1"/>
  <c r="AB20" i="12"/>
  <c r="AG8" i="12" a="1"/>
  <c r="AG8" i="12"/>
  <c r="AH32" i="12" a="1"/>
  <c r="AH32" i="12"/>
  <c r="AB17" i="12" a="1"/>
  <c r="AB17" i="12"/>
  <c r="AB8" i="12" a="1"/>
  <c r="AB8" i="12"/>
  <c r="AH8" i="12" a="1"/>
  <c r="AH8" i="12"/>
  <c r="AG17" i="12" a="1"/>
  <c r="AG17" i="12"/>
  <c r="AH17" i="12" a="1"/>
  <c r="AH17" i="12"/>
  <c r="AG32" i="12" a="1"/>
  <c r="AG32" i="12"/>
  <c r="AB32" i="12" a="1"/>
  <c r="AB32" i="12"/>
  <c r="AD17" i="12" a="1"/>
  <c r="AD17" i="12"/>
  <c r="AD32" i="12" a="1"/>
  <c r="AD32" i="12"/>
  <c r="AD8" i="12" a="1"/>
  <c r="AD8" i="12"/>
  <c r="R31" i="12" a="1"/>
  <c r="R31" i="12"/>
  <c r="O7" i="12" a="1"/>
  <c r="O7" i="12"/>
  <c r="K12" i="12" a="1"/>
  <c r="K12" i="12"/>
  <c r="T7" i="12" a="1"/>
  <c r="T7" i="12"/>
  <c r="M12" i="12" a="1"/>
  <c r="M12" i="12"/>
  <c r="O12" i="12" a="1"/>
  <c r="O12" i="12"/>
  <c r="I7" i="12" a="1"/>
  <c r="I7" i="12"/>
  <c r="AQ12" i="12" a="1"/>
  <c r="AQ12" i="12"/>
  <c r="Q12" i="12" a="1"/>
  <c r="Q12" i="12"/>
  <c r="U31" i="12" a="1"/>
  <c r="U31" i="12"/>
  <c r="S12" i="12" a="1"/>
  <c r="S12" i="12"/>
  <c r="S31" i="12" a="1"/>
  <c r="S31" i="12"/>
  <c r="L12" i="12" a="1"/>
  <c r="L12" i="12"/>
  <c r="M31" i="12" a="1"/>
  <c r="M31" i="12"/>
  <c r="K7" i="12" a="1"/>
  <c r="K7" i="12"/>
  <c r="Q7" i="12" a="1"/>
  <c r="Q7" i="12"/>
  <c r="U7" i="12" a="1"/>
  <c r="U7" i="12"/>
  <c r="I31" i="12" a="1"/>
  <c r="I31" i="12"/>
  <c r="P31" i="12" a="1"/>
  <c r="P31" i="12"/>
  <c r="O31" i="12" a="1"/>
  <c r="O31" i="12"/>
  <c r="U12" i="12" a="1"/>
  <c r="U12" i="12"/>
  <c r="T31" i="12" a="1"/>
  <c r="T31" i="12"/>
  <c r="L31" i="12" a="1"/>
  <c r="L31" i="12"/>
  <c r="N7" i="12" a="1"/>
  <c r="N7" i="12"/>
  <c r="S7" i="12" a="1"/>
  <c r="S7" i="12"/>
  <c r="AQ31" i="12" a="1"/>
  <c r="AQ31" i="12"/>
  <c r="AQ7" i="12" a="1"/>
  <c r="AQ7" i="12"/>
  <c r="P7" i="12" a="1"/>
  <c r="P7" i="12"/>
  <c r="J31" i="12" a="1"/>
  <c r="J31" i="12"/>
  <c r="N12" i="12" a="1"/>
  <c r="N12" i="12"/>
  <c r="L7" i="12" a="1"/>
  <c r="L7" i="12"/>
  <c r="M7" i="12" a="1"/>
  <c r="M7" i="12"/>
  <c r="K31" i="12" a="1"/>
  <c r="K31" i="12"/>
  <c r="J7" i="12" a="1"/>
  <c r="J7" i="12"/>
  <c r="I12" i="12" a="1"/>
  <c r="I12" i="12"/>
  <c r="AK13" i="12" a="1"/>
  <c r="AK13" i="12"/>
  <c r="AK23" i="12" a="1"/>
  <c r="AK23" i="12"/>
  <c r="AK10" i="12" a="1"/>
  <c r="AK10" i="12"/>
  <c r="AK33" i="12" a="1"/>
  <c r="AK33" i="12"/>
  <c r="AK19" i="12" a="1"/>
  <c r="AK19" i="12"/>
  <c r="AK4" i="12" a="1"/>
  <c r="AK4" i="12"/>
  <c r="AK8" i="12" a="1"/>
  <c r="AK8" i="12"/>
  <c r="AK12" i="12" a="1"/>
  <c r="AK12" i="12"/>
  <c r="AK2" i="12" a="1"/>
  <c r="AK2" i="12"/>
  <c r="AK28" i="12" a="1"/>
  <c r="AK28" i="12"/>
  <c r="Q31" i="12" a="1"/>
  <c r="Q31" i="12"/>
  <c r="R12" i="12" a="1"/>
  <c r="R12" i="12"/>
  <c r="T12" i="12" a="1"/>
  <c r="T12" i="12"/>
  <c r="P12" i="12" a="1"/>
  <c r="P12" i="12"/>
  <c r="R7" i="12" a="1"/>
  <c r="R7" i="12"/>
  <c r="N31" i="12" a="1"/>
  <c r="N31" i="12"/>
  <c r="J12" i="12" a="1"/>
  <c r="J12" i="12"/>
  <c r="W11" i="12" a="1"/>
  <c r="W11" i="12"/>
  <c r="W25" i="12" a="1"/>
  <c r="W25" i="12"/>
  <c r="W9" i="12" a="1"/>
  <c r="W9" i="12"/>
  <c r="AK15" i="12" a="1"/>
  <c r="AK15" i="12"/>
  <c r="AK20" i="12" a="1"/>
  <c r="AK20" i="12"/>
  <c r="AK3" i="12" a="1"/>
  <c r="AK3" i="12"/>
  <c r="AK34" i="12" a="1"/>
  <c r="AK34" i="12"/>
  <c r="AK11" i="12" a="1"/>
  <c r="AK11" i="12"/>
  <c r="AK31" i="12" a="1"/>
  <c r="AK31" i="12"/>
  <c r="AK32" i="12" a="1"/>
  <c r="AK32" i="12"/>
  <c r="AK29" i="12" a="1"/>
  <c r="AK29" i="12"/>
  <c r="AK25" i="12" a="1"/>
  <c r="AK25" i="12"/>
  <c r="AK24" i="12" a="1"/>
  <c r="AK24" i="12"/>
  <c r="AK26" i="12" a="1"/>
  <c r="AK26" i="12"/>
  <c r="AK6" i="12" a="1"/>
  <c r="AK6" i="12"/>
  <c r="AK22" i="12" a="1"/>
  <c r="AK22" i="12"/>
  <c r="AK18" i="12" a="1"/>
  <c r="AK18" i="12"/>
  <c r="AK17" i="12" a="1"/>
  <c r="AK17" i="12"/>
  <c r="AK7" i="12" a="1"/>
  <c r="AK7" i="12"/>
  <c r="AK21" i="12" a="1"/>
  <c r="AK21" i="12"/>
  <c r="AK16" i="12" a="1"/>
  <c r="AK16" i="12"/>
  <c r="AK5" i="12" a="1"/>
  <c r="AK5" i="12"/>
  <c r="AK9" i="12" a="1"/>
  <c r="AK9" i="12"/>
  <c r="AK14" i="12" a="1"/>
  <c r="AK14" i="12"/>
  <c r="AK30" i="12" a="1"/>
  <c r="AK30" i="12"/>
  <c r="AK27" i="12" a="1"/>
  <c r="AK27" i="12"/>
  <c r="AJ30" i="12" a="1"/>
  <c r="AJ30" i="12"/>
  <c r="AJ17" i="12" a="1"/>
  <c r="AJ17" i="12"/>
  <c r="AJ31" i="12" a="1"/>
  <c r="AJ31" i="12"/>
  <c r="AJ25" i="12" a="1"/>
  <c r="AJ25" i="12"/>
  <c r="AJ26" i="12" a="1"/>
  <c r="AJ26" i="12"/>
  <c r="AJ14" i="12" a="1"/>
  <c r="AJ14" i="12"/>
  <c r="AJ5" i="12" a="1"/>
  <c r="AJ5" i="12"/>
  <c r="AJ23" i="12" a="1"/>
  <c r="AJ23" i="12"/>
  <c r="AJ18" i="12" a="1"/>
  <c r="AJ18" i="12"/>
  <c r="AJ9" i="12" a="1"/>
  <c r="AJ9" i="12"/>
  <c r="AJ3" i="12" a="1"/>
  <c r="AJ3" i="12"/>
  <c r="AJ2" i="12" a="1"/>
  <c r="AJ2" i="12"/>
  <c r="AJ13" i="12" a="1"/>
  <c r="AJ13" i="12"/>
  <c r="AJ4" i="12" a="1"/>
  <c r="AJ4" i="12"/>
  <c r="AJ28" i="12" a="1"/>
  <c r="AJ28" i="12"/>
  <c r="AJ20" i="12" a="1"/>
  <c r="AJ20" i="12"/>
  <c r="AT35" i="12"/>
  <c r="AT36" i="12"/>
  <c r="AT37" i="12"/>
  <c r="AT38" i="12"/>
  <c r="AT39" i="12"/>
  <c r="AT40" i="12"/>
  <c r="AT41" i="12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AT73" i="12"/>
  <c r="AT74" i="12"/>
  <c r="AT75" i="12"/>
  <c r="AT76" i="12"/>
  <c r="AT77" i="12"/>
  <c r="AT78" i="12"/>
  <c r="AT79" i="12"/>
  <c r="AT80" i="12"/>
  <c r="AT81" i="12"/>
  <c r="AT82" i="12"/>
  <c r="AT83" i="12"/>
  <c r="AT84" i="12"/>
  <c r="AT85" i="12"/>
  <c r="AT86" i="12"/>
  <c r="AT87" i="12"/>
  <c r="AT88" i="12"/>
  <c r="AT89" i="12"/>
  <c r="AT90" i="12"/>
  <c r="AT91" i="12"/>
  <c r="AT92" i="12"/>
  <c r="AU35" i="12"/>
  <c r="AU36" i="12"/>
  <c r="AU37" i="12"/>
  <c r="AU38" i="12"/>
  <c r="AU39" i="12"/>
  <c r="AU40" i="12"/>
  <c r="AU41" i="12"/>
  <c r="AU42" i="12"/>
  <c r="AU43" i="12"/>
  <c r="AU44" i="12"/>
  <c r="AU45" i="12"/>
  <c r="AU46" i="12"/>
  <c r="AU47" i="12"/>
  <c r="AU48" i="12"/>
  <c r="AU49" i="12"/>
  <c r="AU50" i="12"/>
  <c r="AU51" i="12"/>
  <c r="AU52" i="12"/>
  <c r="AU53" i="12"/>
  <c r="AU54" i="12"/>
  <c r="AU55" i="12"/>
  <c r="AU56" i="12"/>
  <c r="AU57" i="12"/>
  <c r="AU58" i="12"/>
  <c r="AU59" i="12"/>
  <c r="AU60" i="12"/>
  <c r="AU61" i="12"/>
  <c r="AU62" i="12"/>
  <c r="AU63" i="12"/>
  <c r="AU64" i="12"/>
  <c r="AU65" i="12"/>
  <c r="AU66" i="12"/>
  <c r="AU67" i="12"/>
  <c r="AU68" i="12"/>
  <c r="AU69" i="12"/>
  <c r="AU70" i="12"/>
  <c r="AU71" i="12"/>
  <c r="AU72" i="12"/>
  <c r="AU73" i="12"/>
  <c r="AU74" i="12"/>
  <c r="AU75" i="12"/>
  <c r="AU76" i="12"/>
  <c r="AU77" i="12"/>
  <c r="AU78" i="12"/>
  <c r="AU79" i="12"/>
  <c r="AU80" i="12"/>
  <c r="AU81" i="12"/>
  <c r="AU82" i="12"/>
  <c r="AU83" i="12"/>
  <c r="AU84" i="12"/>
  <c r="AU85" i="12"/>
  <c r="AU86" i="12"/>
  <c r="AU87" i="12"/>
  <c r="AU88" i="12"/>
  <c r="AU89" i="12"/>
  <c r="AU90" i="12"/>
  <c r="AU91" i="12"/>
  <c r="AU92" i="12"/>
  <c r="AV35" i="12"/>
  <c r="AV36" i="12"/>
  <c r="AV37" i="12"/>
  <c r="AV38" i="12"/>
  <c r="AV39" i="12"/>
  <c r="AV40" i="12"/>
  <c r="AV41" i="12"/>
  <c r="AV42" i="12"/>
  <c r="AV43" i="12"/>
  <c r="AV44" i="12"/>
  <c r="AV45" i="12"/>
  <c r="AV46" i="12"/>
  <c r="AV47" i="12"/>
  <c r="AV48" i="12"/>
  <c r="AV49" i="12"/>
  <c r="AV50" i="12"/>
  <c r="AV51" i="12"/>
  <c r="AV52" i="12"/>
  <c r="AV53" i="12"/>
  <c r="AV54" i="12"/>
  <c r="AV55" i="12"/>
  <c r="AV56" i="12"/>
  <c r="AV57" i="12"/>
  <c r="AV58" i="12"/>
  <c r="AV59" i="12"/>
  <c r="AV60" i="12"/>
  <c r="AV61" i="12"/>
  <c r="AV62" i="12"/>
  <c r="AV63" i="12"/>
  <c r="AV64" i="12"/>
  <c r="AV65" i="12"/>
  <c r="AV66" i="12"/>
  <c r="AV67" i="12"/>
  <c r="AV68" i="12"/>
  <c r="AV69" i="12"/>
  <c r="AV70" i="12"/>
  <c r="AV71" i="12"/>
  <c r="AV72" i="12"/>
  <c r="AV73" i="12"/>
  <c r="AV74" i="12"/>
  <c r="AV75" i="12"/>
  <c r="AV76" i="12"/>
  <c r="AV77" i="12"/>
  <c r="AV78" i="12"/>
  <c r="AV79" i="12"/>
  <c r="AV80" i="12"/>
  <c r="AV81" i="12"/>
  <c r="AV82" i="12"/>
  <c r="AV83" i="12"/>
  <c r="AV84" i="12"/>
  <c r="AV85" i="12"/>
  <c r="AV86" i="12"/>
  <c r="AV87" i="12"/>
  <c r="AV88" i="12"/>
  <c r="AV89" i="12"/>
  <c r="AV90" i="12"/>
  <c r="AV91" i="12"/>
  <c r="AV92" i="12"/>
  <c r="AW35" i="12"/>
  <c r="AW36" i="12"/>
  <c r="AW37" i="12"/>
  <c r="AW38" i="12"/>
  <c r="AW39" i="12"/>
  <c r="AW40" i="12"/>
  <c r="AW41" i="12"/>
  <c r="AW42" i="12"/>
  <c r="AW43" i="12"/>
  <c r="AW44" i="12"/>
  <c r="AW45" i="12"/>
  <c r="AW46" i="12"/>
  <c r="AW47" i="12"/>
  <c r="AW48" i="12"/>
  <c r="AW49" i="12"/>
  <c r="AW50" i="12"/>
  <c r="AW51" i="12"/>
  <c r="AW52" i="12"/>
  <c r="AW53" i="12"/>
  <c r="AW54" i="12"/>
  <c r="AW55" i="12"/>
  <c r="AW56" i="12"/>
  <c r="AW57" i="12"/>
  <c r="AW58" i="12"/>
  <c r="AW59" i="12"/>
  <c r="AW60" i="12"/>
  <c r="AW61" i="12"/>
  <c r="AW62" i="12"/>
  <c r="AW63" i="12"/>
  <c r="AW64" i="12"/>
  <c r="AW65" i="12"/>
  <c r="AW66" i="12"/>
  <c r="AW67" i="12"/>
  <c r="AW68" i="12"/>
  <c r="AW69" i="12"/>
  <c r="AW70" i="12"/>
  <c r="AW71" i="12"/>
  <c r="AW72" i="12"/>
  <c r="AW73" i="12"/>
  <c r="AW74" i="12"/>
  <c r="AW75" i="12"/>
  <c r="AW76" i="12"/>
  <c r="AW77" i="12"/>
  <c r="AW78" i="12"/>
  <c r="AW79" i="12"/>
  <c r="AW80" i="12"/>
  <c r="AW81" i="12"/>
  <c r="AW82" i="12"/>
  <c r="AW83" i="12"/>
  <c r="AW84" i="12"/>
  <c r="AW85" i="12"/>
  <c r="AW86" i="12"/>
  <c r="AW87" i="12"/>
  <c r="AW88" i="12"/>
  <c r="AW89" i="12"/>
  <c r="AW90" i="12"/>
  <c r="AW91" i="12"/>
  <c r="AW92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1" i="12"/>
  <c r="AX82" i="12"/>
  <c r="AX83" i="12"/>
  <c r="AX84" i="12"/>
  <c r="AX85" i="12"/>
  <c r="AX86" i="12"/>
  <c r="AX87" i="12"/>
  <c r="AX88" i="12"/>
  <c r="AX89" i="12"/>
  <c r="AX90" i="12"/>
  <c r="AX91" i="12"/>
  <c r="AX92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AZ73" i="12"/>
  <c r="AZ74" i="12"/>
  <c r="AZ75" i="12"/>
  <c r="AZ76" i="12"/>
  <c r="AZ77" i="12"/>
  <c r="AZ78" i="12"/>
  <c r="AZ79" i="12"/>
  <c r="AZ80" i="12"/>
  <c r="AZ81" i="12"/>
  <c r="AZ82" i="12"/>
  <c r="AZ83" i="12"/>
  <c r="AZ84" i="12"/>
  <c r="AZ85" i="12"/>
  <c r="AZ86" i="12"/>
  <c r="AZ87" i="12"/>
  <c r="AZ88" i="12"/>
  <c r="AZ89" i="12"/>
  <c r="AZ90" i="12"/>
  <c r="AZ91" i="12"/>
  <c r="AZ92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BA73" i="12"/>
  <c r="BA74" i="12"/>
  <c r="BA75" i="12"/>
  <c r="BA76" i="12"/>
  <c r="BA77" i="12"/>
  <c r="BA78" i="12"/>
  <c r="BA79" i="12"/>
  <c r="BA80" i="12"/>
  <c r="BA81" i="12"/>
  <c r="BA82" i="12"/>
  <c r="BA83" i="12"/>
  <c r="BA84" i="12"/>
  <c r="BA85" i="12"/>
  <c r="BA86" i="12"/>
  <c r="BA87" i="12"/>
  <c r="BA88" i="12"/>
  <c r="BA89" i="12"/>
  <c r="BA90" i="12"/>
  <c r="BA91" i="12"/>
  <c r="BA92" i="12"/>
  <c r="BB35" i="12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B73" i="12"/>
  <c r="BB74" i="12"/>
  <c r="BB75" i="12"/>
  <c r="BB76" i="12"/>
  <c r="BB77" i="12"/>
  <c r="BB78" i="12"/>
  <c r="BB79" i="12"/>
  <c r="BB80" i="12"/>
  <c r="BB81" i="12"/>
  <c r="BB82" i="12"/>
  <c r="BB83" i="12"/>
  <c r="BB84" i="12"/>
  <c r="BB85" i="12"/>
  <c r="BB86" i="12"/>
  <c r="BB87" i="12"/>
  <c r="BB88" i="12"/>
  <c r="BB89" i="12"/>
  <c r="BB90" i="12"/>
  <c r="BB91" i="12"/>
  <c r="BB92" i="12"/>
  <c r="AJ8" i="5" a="1"/>
  <c r="AJ8" i="5"/>
  <c r="AJ3" i="5" a="1"/>
  <c r="AJ3" i="5"/>
  <c r="AJ7" i="5" a="1"/>
  <c r="AJ7" i="5"/>
  <c r="AJ4" i="5" a="1"/>
  <c r="AJ4" i="5"/>
  <c r="AJ10" i="5" a="1"/>
  <c r="AJ10" i="5"/>
  <c r="AJ5" i="5" a="1"/>
  <c r="AJ5" i="5"/>
  <c r="AJ20" i="5" a="1"/>
  <c r="AJ20" i="5"/>
  <c r="AJ9" i="5" a="1"/>
  <c r="AJ9" i="5"/>
  <c r="AJ6" i="5" a="1"/>
  <c r="AJ6" i="5"/>
  <c r="AJ2" i="5" a="1"/>
  <c r="AJ2" i="5"/>
  <c r="AJ11" i="5" a="1"/>
  <c r="AJ11" i="5"/>
  <c r="AJ12" i="5" a="1"/>
  <c r="AJ12" i="5"/>
  <c r="AJ13" i="5" a="1"/>
  <c r="AJ13" i="5"/>
  <c r="AJ15" i="5" a="1"/>
  <c r="AJ15" i="5"/>
  <c r="AJ24" i="5" a="1"/>
  <c r="AJ24" i="5"/>
  <c r="AJ18" i="5" a="1"/>
  <c r="AJ18" i="5"/>
  <c r="AJ19" i="5" a="1"/>
  <c r="AJ19" i="5"/>
  <c r="AJ14" i="5" a="1"/>
  <c r="AJ14" i="5"/>
  <c r="AJ23" i="5" a="1"/>
  <c r="AJ23" i="5"/>
  <c r="AJ17" i="5" a="1"/>
  <c r="AJ17" i="5"/>
  <c r="AJ26" i="5" a="1"/>
  <c r="AJ26" i="5"/>
  <c r="AJ16" i="5" a="1"/>
  <c r="AJ16" i="5"/>
  <c r="AJ21" i="5" a="1"/>
  <c r="AJ21" i="5"/>
  <c r="AJ27" i="5" a="1"/>
  <c r="AJ27" i="5"/>
  <c r="AJ33" i="5" a="1"/>
  <c r="AJ33" i="5"/>
  <c r="AJ22" i="5" a="1"/>
  <c r="AJ22" i="5"/>
  <c r="AJ25" i="5" a="1"/>
  <c r="AJ25" i="5"/>
  <c r="AJ29" i="5" a="1"/>
  <c r="AJ29" i="5"/>
  <c r="AJ30" i="5" a="1"/>
  <c r="AJ30" i="5"/>
  <c r="AJ28" i="5" a="1"/>
  <c r="AJ28" i="5"/>
  <c r="AJ32" i="5" a="1"/>
  <c r="AJ32" i="5"/>
  <c r="AJ31" i="5" a="1"/>
  <c r="AJ31" i="5"/>
  <c r="AJ34" i="5" a="1"/>
  <c r="AJ34" i="5"/>
  <c r="AJ44" i="5" a="1"/>
  <c r="AJ44" i="5"/>
  <c r="AJ35" i="5" a="1"/>
  <c r="AJ35" i="5"/>
  <c r="AJ40" i="5" a="1"/>
  <c r="AJ40" i="5"/>
  <c r="AJ38" i="5" a="1"/>
  <c r="AJ38" i="5"/>
  <c r="AJ36" i="5" a="1"/>
  <c r="AJ36" i="5"/>
  <c r="AJ39" i="5" a="1"/>
  <c r="AJ39" i="5"/>
  <c r="AJ41" i="5" a="1"/>
  <c r="AJ41" i="5"/>
  <c r="AJ42" i="5" a="1"/>
  <c r="AJ42" i="5"/>
  <c r="AJ43" i="5" a="1"/>
  <c r="AJ43" i="5"/>
  <c r="AJ37" i="5" a="1"/>
  <c r="AJ37" i="5"/>
  <c r="AJ46" i="5" a="1"/>
  <c r="AJ46" i="5"/>
  <c r="AJ45" i="5" a="1"/>
  <c r="AJ45" i="5"/>
  <c r="AJ47" i="5" a="1"/>
  <c r="AJ47" i="5"/>
  <c r="AJ50" i="5" a="1"/>
  <c r="AJ50" i="5"/>
  <c r="AJ56" i="5" a="1"/>
  <c r="AJ56" i="5"/>
  <c r="AJ48" i="5" a="1"/>
  <c r="AJ48" i="5"/>
  <c r="AJ49" i="5" a="1"/>
  <c r="AJ49" i="5"/>
  <c r="AJ51" i="5" a="1"/>
  <c r="AJ51" i="5"/>
  <c r="AJ55" i="5" a="1"/>
  <c r="AJ55" i="5"/>
  <c r="AJ54" i="5" a="1"/>
  <c r="AJ54" i="5"/>
  <c r="AJ53" i="5" a="1"/>
  <c r="AJ53" i="5"/>
  <c r="AJ52" i="5" a="1"/>
  <c r="AJ52" i="5"/>
  <c r="AJ58" i="5" a="1"/>
  <c r="AJ58" i="5"/>
  <c r="AJ60" i="5" a="1"/>
  <c r="AJ60" i="5"/>
  <c r="AJ62" i="5" a="1"/>
  <c r="AJ62" i="5"/>
  <c r="AJ57" i="5" a="1"/>
  <c r="AJ57" i="5"/>
  <c r="AJ65" i="5" a="1"/>
  <c r="AJ65" i="5"/>
  <c r="AJ61" i="5" a="1"/>
  <c r="AJ61" i="5"/>
  <c r="AJ59" i="5" a="1"/>
  <c r="AJ59" i="5"/>
  <c r="AJ64" i="5" a="1"/>
  <c r="AJ64" i="5"/>
  <c r="AJ63" i="5" a="1"/>
  <c r="AJ63" i="5"/>
  <c r="AJ67" i="5" a="1"/>
  <c r="AJ67" i="5"/>
  <c r="AJ69" i="5" a="1"/>
  <c r="AJ69" i="5"/>
  <c r="AJ70" i="5" a="1"/>
  <c r="AJ70" i="5"/>
  <c r="AJ68" i="5" a="1"/>
  <c r="AJ68" i="5"/>
  <c r="AJ66" i="5" a="1"/>
  <c r="AJ66" i="5"/>
  <c r="AJ71" i="5" a="1"/>
  <c r="AJ71" i="5"/>
  <c r="AJ74" i="5" a="1"/>
  <c r="AJ74" i="5"/>
  <c r="AJ73" i="5" a="1"/>
  <c r="AJ73" i="5"/>
  <c r="AJ75" i="5" a="1"/>
  <c r="AJ75" i="5"/>
  <c r="AJ85" i="5" a="1"/>
  <c r="AJ85" i="5"/>
  <c r="AJ72" i="5" a="1"/>
  <c r="AJ72" i="5"/>
  <c r="AJ76" i="5" a="1"/>
  <c r="AJ76" i="5"/>
  <c r="AJ77" i="5" a="1"/>
  <c r="AJ77" i="5"/>
  <c r="AJ78" i="5" a="1"/>
  <c r="AJ78" i="5"/>
  <c r="AJ79" i="5" a="1"/>
  <c r="AJ79" i="5"/>
  <c r="AJ80" i="5" a="1"/>
  <c r="AJ80" i="5"/>
  <c r="AJ82" i="5" a="1"/>
  <c r="AJ82" i="5"/>
  <c r="AJ86" i="5" a="1"/>
  <c r="AJ86" i="5"/>
  <c r="AJ81" i="5" a="1"/>
  <c r="AJ81" i="5"/>
  <c r="AJ84" i="5" a="1"/>
  <c r="AJ84" i="5"/>
  <c r="AJ83" i="5" a="1"/>
  <c r="AJ83" i="5"/>
  <c r="AJ87" i="5" a="1"/>
  <c r="AJ87" i="5"/>
  <c r="AJ92" i="5" a="1"/>
  <c r="AJ92" i="5"/>
  <c r="AJ89" i="5" a="1"/>
  <c r="AJ89" i="5"/>
  <c r="AJ90" i="5" a="1"/>
  <c r="AJ90" i="5"/>
  <c r="AJ91" i="5" a="1"/>
  <c r="AJ91" i="5"/>
  <c r="AJ94" i="5" a="1"/>
  <c r="AJ94" i="5"/>
  <c r="AJ93" i="5" a="1"/>
  <c r="AJ93" i="5"/>
  <c r="AJ88" i="5" a="1"/>
  <c r="AJ88" i="5"/>
  <c r="AJ106" i="5" a="1"/>
  <c r="AJ106" i="5"/>
  <c r="AJ95" i="5" a="1"/>
  <c r="AJ95" i="5"/>
  <c r="AJ97" i="5" a="1"/>
  <c r="AJ97" i="5"/>
  <c r="AJ98" i="5" a="1"/>
  <c r="AJ98" i="5"/>
  <c r="AJ99" i="5" a="1"/>
  <c r="AJ99" i="5"/>
  <c r="AJ96" i="5" a="1"/>
  <c r="AJ96" i="5"/>
  <c r="AJ101" i="5" a="1"/>
  <c r="AJ101" i="5"/>
  <c r="AJ103" i="5" a="1"/>
  <c r="AJ103" i="5"/>
  <c r="AJ102" i="5" a="1"/>
  <c r="AJ102" i="5"/>
  <c r="AJ104" i="5" a="1"/>
  <c r="AJ104" i="5"/>
  <c r="AJ100" i="5" a="1"/>
  <c r="AJ100" i="5"/>
  <c r="AJ105" i="5" a="1"/>
  <c r="AJ105" i="5"/>
  <c r="AJ109" i="5" a="1"/>
  <c r="AJ109" i="5"/>
  <c r="AJ108" i="5" a="1"/>
  <c r="AJ108" i="5"/>
  <c r="AJ107" i="5" a="1"/>
  <c r="AJ107" i="5"/>
  <c r="AJ111" i="5" a="1"/>
  <c r="AJ111" i="5"/>
  <c r="AJ115" i="5" a="1"/>
  <c r="AJ115" i="5"/>
  <c r="AJ114" i="5" a="1"/>
  <c r="AJ114" i="5"/>
  <c r="AJ112" i="5" a="1"/>
  <c r="AJ112" i="5"/>
  <c r="AJ113" i="5" a="1"/>
  <c r="AJ113" i="5"/>
  <c r="AJ110" i="5" a="1"/>
  <c r="AJ110" i="5"/>
  <c r="AJ119" i="5" a="1"/>
  <c r="AJ119" i="5"/>
  <c r="AJ120" i="5" a="1"/>
  <c r="AJ120" i="5"/>
  <c r="AJ117" i="5" a="1"/>
  <c r="AJ117" i="5"/>
  <c r="AJ123" i="5" a="1"/>
  <c r="AJ123" i="5"/>
  <c r="AJ118" i="5" a="1"/>
  <c r="AJ118" i="5"/>
  <c r="AJ116" i="5" a="1"/>
  <c r="AJ116" i="5"/>
  <c r="AJ124" i="5" a="1"/>
  <c r="AJ124" i="5"/>
  <c r="AJ122" i="5" a="1"/>
  <c r="AJ122" i="5"/>
  <c r="AJ121" i="5" a="1"/>
  <c r="AJ121" i="5"/>
  <c r="AJ125" i="5" a="1"/>
  <c r="AJ125" i="5"/>
  <c r="AJ127" i="5" a="1"/>
  <c r="AJ127" i="5"/>
  <c r="AJ131" i="5" a="1"/>
  <c r="AJ131" i="5"/>
  <c r="AJ128" i="5" a="1"/>
  <c r="AJ128" i="5"/>
  <c r="AJ126" i="5" a="1"/>
  <c r="AJ126" i="5"/>
  <c r="AJ176" i="5" a="1"/>
  <c r="AJ176" i="5"/>
  <c r="AJ129" i="5" a="1"/>
  <c r="AJ129" i="5"/>
  <c r="AJ130" i="5" a="1"/>
  <c r="AJ130" i="5"/>
  <c r="AJ133" i="5" a="1"/>
  <c r="AJ133" i="5"/>
  <c r="AJ132" i="5" a="1"/>
  <c r="AJ132" i="5"/>
  <c r="AJ134" i="5" a="1"/>
  <c r="AJ134" i="5"/>
  <c r="AJ136" i="5" a="1"/>
  <c r="AJ136" i="5"/>
  <c r="AJ137" i="5" a="1"/>
  <c r="AJ137" i="5"/>
  <c r="AJ143" i="5" a="1"/>
  <c r="AJ143" i="5"/>
  <c r="AJ135" i="5" a="1"/>
  <c r="AJ135" i="5"/>
  <c r="AJ142" i="5" a="1"/>
  <c r="AJ142" i="5"/>
  <c r="AJ139" i="5" a="1"/>
  <c r="AJ139" i="5"/>
  <c r="AJ144" i="5" a="1"/>
  <c r="AJ144" i="5"/>
  <c r="AJ140" i="5" a="1"/>
  <c r="AJ140" i="5"/>
  <c r="AJ159" i="5" a="1"/>
  <c r="AJ159" i="5"/>
  <c r="AJ147" i="5" a="1"/>
  <c r="AJ147" i="5"/>
  <c r="AJ138" i="5" a="1"/>
  <c r="AJ138" i="5"/>
  <c r="AJ141" i="5" a="1"/>
  <c r="AJ141" i="5"/>
  <c r="AJ149" i="5" a="1"/>
  <c r="AJ149" i="5"/>
  <c r="AJ145" i="5" a="1"/>
  <c r="AJ145" i="5"/>
  <c r="AJ148" i="5" a="1"/>
  <c r="AJ148" i="5"/>
  <c r="AJ150" i="5" a="1"/>
  <c r="AJ150" i="5"/>
  <c r="AJ152" i="5" a="1"/>
  <c r="AJ152" i="5"/>
  <c r="AJ153" i="5" a="1"/>
  <c r="AJ153" i="5"/>
  <c r="AJ146" i="5" a="1"/>
  <c r="AJ146" i="5"/>
  <c r="AJ155" i="5" a="1"/>
  <c r="AJ155" i="5"/>
  <c r="AJ157" i="5" a="1"/>
  <c r="AJ157" i="5"/>
  <c r="AJ164" i="5" a="1"/>
  <c r="AJ164" i="5"/>
  <c r="AJ158" i="5" a="1"/>
  <c r="AJ158" i="5"/>
  <c r="AJ154" i="5" a="1"/>
  <c r="AJ154" i="5"/>
  <c r="AJ151" i="5" a="1"/>
  <c r="AJ151" i="5"/>
  <c r="AJ156" i="5" a="1"/>
  <c r="AJ156" i="5"/>
  <c r="AJ162" i="5" a="1"/>
  <c r="AJ162" i="5"/>
  <c r="AJ161" i="5" a="1"/>
  <c r="AJ161" i="5"/>
  <c r="AJ163" i="5" a="1"/>
  <c r="AJ163" i="5"/>
  <c r="AJ160" i="5" a="1"/>
  <c r="AJ160" i="5"/>
  <c r="AJ165" i="5" a="1"/>
  <c r="AJ165" i="5"/>
  <c r="AJ168" i="5" a="1"/>
  <c r="AJ168" i="5"/>
  <c r="AJ166" i="5" a="1"/>
  <c r="AJ166" i="5"/>
  <c r="AJ185" i="5" a="1"/>
  <c r="AJ185" i="5"/>
  <c r="AJ169" i="5" a="1"/>
  <c r="AJ169" i="5"/>
  <c r="AJ167" i="5" a="1"/>
  <c r="AJ167" i="5"/>
  <c r="AJ174" i="5" a="1"/>
  <c r="AJ174" i="5"/>
  <c r="AJ180" i="5" a="1"/>
  <c r="AJ180" i="5"/>
  <c r="AJ177" i="5" a="1"/>
  <c r="AJ177" i="5"/>
  <c r="AJ170" i="5" a="1"/>
  <c r="AJ170" i="5"/>
  <c r="AJ175" i="5" a="1"/>
  <c r="AJ175" i="5"/>
  <c r="AJ172" i="5" a="1"/>
  <c r="AJ172" i="5"/>
  <c r="AJ171" i="5" a="1"/>
  <c r="AJ171" i="5"/>
  <c r="AJ179" i="5" a="1"/>
  <c r="AJ179" i="5"/>
  <c r="AJ173" i="5" a="1"/>
  <c r="AJ173" i="5"/>
  <c r="AJ182" i="5" a="1"/>
  <c r="AJ182" i="5"/>
  <c r="AJ184" i="5" a="1"/>
  <c r="AJ184" i="5"/>
  <c r="AJ191" i="5" a="1"/>
  <c r="AJ191" i="5"/>
  <c r="AJ181" i="5" a="1"/>
  <c r="AJ181" i="5"/>
  <c r="AJ192" i="5" a="1"/>
  <c r="AJ192" i="5"/>
  <c r="AJ183" i="5" a="1"/>
  <c r="AJ183" i="5"/>
  <c r="AJ178" i="5" a="1"/>
  <c r="AJ178" i="5"/>
  <c r="AJ188" i="5" a="1"/>
  <c r="AJ188" i="5"/>
  <c r="AJ197" i="5" a="1"/>
  <c r="AJ197" i="5"/>
  <c r="AJ189" i="5" a="1"/>
  <c r="AJ189" i="5"/>
  <c r="AJ190" i="5" a="1"/>
  <c r="AJ190" i="5"/>
  <c r="AJ187" i="5" a="1"/>
  <c r="AJ187" i="5"/>
  <c r="AJ194" i="5" a="1"/>
  <c r="AJ194" i="5"/>
  <c r="AJ186" i="5" a="1"/>
  <c r="AJ186" i="5"/>
  <c r="AJ198" i="5" a="1"/>
  <c r="AJ198" i="5"/>
  <c r="AJ196" i="5" a="1"/>
  <c r="AJ196" i="5"/>
  <c r="AJ193" i="5" a="1"/>
  <c r="AJ193" i="5"/>
  <c r="AJ199" i="5" a="1"/>
  <c r="AJ199" i="5"/>
  <c r="AJ195" i="5" a="1"/>
  <c r="AJ195" i="5"/>
  <c r="AJ202" i="5" a="1"/>
  <c r="AJ202" i="5"/>
  <c r="AJ200" i="5" a="1"/>
  <c r="AJ200" i="5"/>
  <c r="AJ204" i="5" a="1"/>
  <c r="AJ204" i="5"/>
  <c r="AJ207" i="5" a="1"/>
  <c r="AJ207" i="5"/>
  <c r="AJ210" i="5" a="1"/>
  <c r="AJ210" i="5"/>
  <c r="AJ201" i="5" a="1"/>
  <c r="AJ201" i="5"/>
  <c r="AJ206" i="5" a="1"/>
  <c r="AJ206" i="5"/>
  <c r="AJ205" i="5" a="1"/>
  <c r="AJ205" i="5"/>
  <c r="AJ213" i="5" a="1"/>
  <c r="AJ213" i="5"/>
  <c r="AJ212" i="5" a="1"/>
  <c r="AJ212" i="5"/>
  <c r="AJ203" i="5" a="1"/>
  <c r="AJ203" i="5"/>
  <c r="AJ208" i="5" a="1"/>
  <c r="AJ208" i="5"/>
  <c r="AJ217" i="5" a="1"/>
  <c r="AJ217" i="5"/>
  <c r="AJ209" i="5" a="1"/>
  <c r="AJ209" i="5"/>
  <c r="AJ211" i="5" a="1"/>
  <c r="AJ211" i="5"/>
  <c r="AJ214" i="5" a="1"/>
  <c r="AJ214" i="5"/>
  <c r="AJ216" i="5" a="1"/>
  <c r="AJ216" i="5"/>
  <c r="AJ218" i="5" a="1"/>
  <c r="AJ218" i="5"/>
  <c r="AJ215" i="5" a="1"/>
  <c r="AJ215" i="5"/>
  <c r="AJ223" i="5" a="1"/>
  <c r="AJ223" i="5"/>
  <c r="AJ219" i="5" a="1"/>
  <c r="AJ219" i="5"/>
  <c r="AJ220" i="5" a="1"/>
  <c r="AJ220" i="5"/>
  <c r="AJ230" i="5" a="1"/>
  <c r="AJ230" i="5"/>
  <c r="AJ224" i="5" a="1"/>
  <c r="AJ224" i="5"/>
  <c r="AJ228" i="5" a="1"/>
  <c r="AJ228" i="5"/>
  <c r="AJ222" i="5" a="1"/>
  <c r="AJ222" i="5"/>
  <c r="AJ221" i="5" a="1"/>
  <c r="AJ221" i="5"/>
  <c r="AJ227" i="5" a="1"/>
  <c r="AJ227" i="5"/>
  <c r="AJ233" i="5" a="1"/>
  <c r="AJ233" i="5"/>
  <c r="AJ232" i="5" a="1"/>
  <c r="AJ232" i="5"/>
  <c r="AJ229" i="5" a="1"/>
  <c r="AJ229" i="5"/>
  <c r="AJ225" i="5" a="1"/>
  <c r="AJ225" i="5"/>
  <c r="AJ226" i="5" a="1"/>
  <c r="AJ226" i="5"/>
  <c r="AJ237" i="5" a="1"/>
  <c r="AJ237" i="5"/>
  <c r="AJ231" i="5" a="1"/>
  <c r="AJ231" i="5"/>
  <c r="AJ242" i="5" a="1"/>
  <c r="AJ242" i="5"/>
  <c r="AJ235" i="5" a="1"/>
  <c r="AJ235" i="5"/>
  <c r="AJ234" i="5" a="1"/>
  <c r="AJ234" i="5"/>
  <c r="AJ250" i="5" a="1"/>
  <c r="AJ250" i="5"/>
  <c r="AJ244" i="5" a="1"/>
  <c r="AJ244" i="5"/>
  <c r="AJ243" i="5" a="1"/>
  <c r="AJ243" i="5"/>
  <c r="AJ236" i="5" a="1"/>
  <c r="AJ236" i="5"/>
  <c r="AJ238" i="5" a="1"/>
  <c r="AJ238" i="5"/>
  <c r="AJ245" i="5" a="1"/>
  <c r="AJ245" i="5"/>
  <c r="AJ241" i="5" a="1"/>
  <c r="AJ241" i="5"/>
  <c r="AJ239" i="5" a="1"/>
  <c r="AJ239" i="5"/>
  <c r="AJ257" i="5" a="1"/>
  <c r="AJ257" i="5"/>
  <c r="AJ246" i="5" a="1"/>
  <c r="AJ246" i="5"/>
  <c r="AJ240" i="5" a="1"/>
  <c r="AJ240" i="5"/>
  <c r="AJ249" i="5" a="1"/>
  <c r="AJ249" i="5"/>
  <c r="AJ253" i="5" a="1"/>
  <c r="AJ253" i="5"/>
  <c r="AJ247" i="5" a="1"/>
  <c r="AJ247" i="5"/>
  <c r="AJ255" i="5" a="1"/>
  <c r="AJ255" i="5"/>
  <c r="AJ252" i="5" a="1"/>
  <c r="AJ252" i="5"/>
  <c r="AJ248" i="5" a="1"/>
  <c r="AJ248" i="5"/>
  <c r="AJ258" i="5" a="1"/>
  <c r="AJ258" i="5"/>
  <c r="AJ259" i="5" a="1"/>
  <c r="AJ259" i="5"/>
  <c r="AJ251" i="5" a="1"/>
  <c r="AJ251" i="5"/>
  <c r="AJ254" i="5" a="1"/>
  <c r="AJ254" i="5"/>
  <c r="AJ256" i="5" a="1"/>
  <c r="AJ256" i="5"/>
  <c r="AJ261" i="5" a="1"/>
  <c r="AJ261" i="5"/>
  <c r="AJ264" i="5" a="1"/>
  <c r="AJ264" i="5"/>
  <c r="AJ262" i="5" a="1"/>
  <c r="AJ262" i="5"/>
  <c r="AJ269" i="5" a="1"/>
  <c r="AJ269" i="5"/>
  <c r="AJ267" i="5" a="1"/>
  <c r="AJ267" i="5"/>
  <c r="AJ270" i="5" a="1"/>
  <c r="AJ270" i="5"/>
  <c r="AJ263" i="5" a="1"/>
  <c r="AJ263" i="5"/>
  <c r="AJ268" i="5" a="1"/>
  <c r="AJ268" i="5"/>
  <c r="AJ265" i="5" a="1"/>
  <c r="AJ265" i="5"/>
  <c r="AJ273" i="5" a="1"/>
  <c r="AJ273" i="5"/>
  <c r="AJ285" i="5" a="1"/>
  <c r="AJ285" i="5"/>
  <c r="AJ266" i="5" a="1"/>
  <c r="AJ266" i="5"/>
  <c r="AJ275" i="5" a="1"/>
  <c r="AJ275" i="5"/>
  <c r="AJ272" i="5" a="1"/>
  <c r="AJ272" i="5"/>
  <c r="AJ274" i="5" a="1"/>
  <c r="AJ274" i="5"/>
  <c r="AJ276" i="5" a="1"/>
  <c r="AJ276" i="5"/>
  <c r="AJ278" i="5" a="1"/>
  <c r="AJ278" i="5"/>
  <c r="AJ284" i="5" a="1"/>
  <c r="AJ284" i="5"/>
  <c r="AJ277" i="5" a="1"/>
  <c r="AJ277" i="5"/>
  <c r="AJ271" i="5" a="1"/>
  <c r="AJ271" i="5"/>
  <c r="AJ288" i="5" a="1"/>
  <c r="AJ288" i="5"/>
  <c r="AJ280" i="5" a="1"/>
  <c r="AJ280" i="5"/>
  <c r="AJ279" i="5" a="1"/>
  <c r="AJ279" i="5"/>
  <c r="AJ281" i="5" a="1"/>
  <c r="AJ281" i="5"/>
  <c r="AJ310" i="5" a="1"/>
  <c r="AJ310" i="5"/>
  <c r="AJ283" i="5" a="1"/>
  <c r="AJ283" i="5"/>
  <c r="AJ282" i="5" a="1"/>
  <c r="AJ282" i="5"/>
  <c r="AJ289" i="5" a="1"/>
  <c r="AJ289" i="5"/>
  <c r="AJ290" i="5" a="1"/>
  <c r="AJ290" i="5"/>
  <c r="AJ291" i="5" a="1"/>
  <c r="AJ291" i="5"/>
  <c r="AJ286" i="5" a="1"/>
  <c r="AJ286" i="5"/>
  <c r="AJ287" i="5" a="1"/>
  <c r="AJ287" i="5"/>
  <c r="AJ293" i="5" a="1"/>
  <c r="AJ293" i="5"/>
  <c r="AJ294" i="5" a="1"/>
  <c r="AJ294" i="5"/>
  <c r="AJ292" i="5" a="1"/>
  <c r="AJ292" i="5"/>
  <c r="AJ300" i="5" a="1"/>
  <c r="AJ300" i="5"/>
  <c r="AJ301" i="5" a="1"/>
  <c r="AJ301" i="5"/>
  <c r="AJ298" i="5" a="1"/>
  <c r="AJ298" i="5"/>
  <c r="AJ296" i="5" a="1"/>
  <c r="AJ296" i="5"/>
  <c r="AJ302" i="5" a="1"/>
  <c r="AJ302" i="5"/>
  <c r="AJ297" i="5" a="1"/>
  <c r="AJ297" i="5"/>
  <c r="AJ295" i="5" a="1"/>
  <c r="AJ295" i="5"/>
  <c r="AJ299" i="5" a="1"/>
  <c r="AJ299" i="5"/>
  <c r="AJ313" i="5" a="1"/>
  <c r="AJ313" i="5"/>
  <c r="AJ304" i="5" a="1"/>
  <c r="AJ304" i="5"/>
  <c r="AJ308" i="5" a="1"/>
  <c r="AJ308" i="5"/>
  <c r="AJ331" i="5" a="1"/>
  <c r="AJ331" i="5"/>
  <c r="AJ305" i="5" a="1"/>
  <c r="AJ305" i="5"/>
  <c r="AJ307" i="5" a="1"/>
  <c r="AJ307" i="5"/>
  <c r="AJ303" i="5" a="1"/>
  <c r="AJ303" i="5"/>
  <c r="AJ306" i="5" a="1"/>
  <c r="AJ306" i="5"/>
  <c r="AJ311" i="5" a="1"/>
  <c r="AJ311" i="5"/>
  <c r="AJ309" i="5" a="1"/>
  <c r="AJ309" i="5"/>
  <c r="AJ318" i="5" a="1"/>
  <c r="AJ318" i="5"/>
  <c r="AJ329" i="5" a="1"/>
  <c r="AJ329" i="5"/>
  <c r="AJ314" i="5" a="1"/>
  <c r="AJ314" i="5"/>
  <c r="AJ315" i="5" a="1"/>
  <c r="AJ315" i="5"/>
  <c r="AJ320" i="5" a="1"/>
  <c r="AJ320" i="5"/>
  <c r="AJ321" i="5" a="1"/>
  <c r="AJ321" i="5"/>
  <c r="AJ312" i="5" a="1"/>
  <c r="AJ312" i="5"/>
  <c r="AJ327" i="5" a="1"/>
  <c r="AJ327" i="5"/>
  <c r="AJ316" i="5" a="1"/>
  <c r="AJ316" i="5"/>
  <c r="AJ346" i="5" a="1"/>
  <c r="AJ346" i="5"/>
  <c r="AJ317" i="5" a="1"/>
  <c r="AJ317" i="5"/>
  <c r="AJ323" i="5" a="1"/>
  <c r="AJ323" i="5"/>
  <c r="AJ330" i="5" a="1"/>
  <c r="AJ330" i="5"/>
  <c r="AJ319" i="5" a="1"/>
  <c r="AJ319" i="5"/>
  <c r="AJ328" i="5" a="1"/>
  <c r="AJ328" i="5"/>
  <c r="AJ326" i="5" a="1"/>
  <c r="AJ326" i="5"/>
  <c r="AJ325" i="5" a="1"/>
  <c r="AJ325" i="5"/>
  <c r="AJ322" i="5" a="1"/>
  <c r="AJ322" i="5"/>
  <c r="AJ324" i="5" a="1"/>
  <c r="AJ324" i="5"/>
  <c r="AJ334" i="5" a="1"/>
  <c r="AJ334" i="5"/>
  <c r="AJ349" i="5" a="1"/>
  <c r="AJ349" i="5"/>
  <c r="AJ339" i="5" a="1"/>
  <c r="AJ339" i="5"/>
  <c r="AJ338" i="5" a="1"/>
  <c r="AJ338" i="5"/>
  <c r="AJ340" i="5" a="1"/>
  <c r="AJ340" i="5"/>
  <c r="AJ333" i="5" a="1"/>
  <c r="AJ333" i="5"/>
  <c r="AJ336" i="5" a="1"/>
  <c r="AJ336" i="5"/>
  <c r="AJ335" i="5" a="1"/>
  <c r="AJ335" i="5"/>
  <c r="AJ348" i="5" a="1"/>
  <c r="AJ348" i="5"/>
  <c r="AJ344" i="5" a="1"/>
  <c r="AJ344" i="5"/>
  <c r="AJ351" i="5" a="1"/>
  <c r="AJ351" i="5"/>
  <c r="AJ345" i="5" a="1"/>
  <c r="AJ345" i="5"/>
  <c r="AJ337" i="5" a="1"/>
  <c r="AJ337" i="5"/>
  <c r="AJ347" i="5" a="1"/>
  <c r="AJ347" i="5"/>
  <c r="AJ342" i="5" a="1"/>
  <c r="AJ342" i="5"/>
  <c r="AJ341" i="5" a="1"/>
  <c r="AJ341" i="5"/>
  <c r="AJ343" i="5" a="1"/>
  <c r="AJ343" i="5"/>
  <c r="AJ350" i="5" a="1"/>
  <c r="AJ350" i="5"/>
  <c r="AJ352" i="5" a="1"/>
  <c r="AJ352" i="5"/>
  <c r="AJ353" i="5" a="1"/>
  <c r="AJ353" i="5"/>
  <c r="AJ355" i="5" a="1"/>
  <c r="AJ355" i="5"/>
  <c r="AJ359" i="5" a="1"/>
  <c r="AJ359" i="5"/>
  <c r="AJ358" i="5" a="1"/>
  <c r="AJ358" i="5"/>
  <c r="AJ363" i="5" a="1"/>
  <c r="AJ363" i="5"/>
  <c r="AJ357" i="5" a="1"/>
  <c r="AJ357" i="5"/>
  <c r="AJ354" i="5" a="1"/>
  <c r="AJ354" i="5"/>
  <c r="AJ371" i="5" a="1"/>
  <c r="AJ371" i="5"/>
  <c r="AJ356" i="5" a="1"/>
  <c r="AJ356" i="5"/>
  <c r="AJ369" i="5" a="1"/>
  <c r="AJ369" i="5"/>
  <c r="AJ360" i="5" a="1"/>
  <c r="AJ360" i="5"/>
  <c r="AJ364" i="5" a="1"/>
  <c r="AJ364" i="5"/>
  <c r="AJ361" i="5" a="1"/>
  <c r="AJ361" i="5"/>
  <c r="AJ366" i="5" a="1"/>
  <c r="AJ366" i="5"/>
  <c r="AJ362" i="5" a="1"/>
  <c r="AJ362" i="5"/>
  <c r="AJ367" i="5" a="1"/>
  <c r="AJ367" i="5"/>
  <c r="AJ380" i="5" a="1"/>
  <c r="AJ380" i="5"/>
  <c r="AJ368" i="5" a="1"/>
  <c r="AJ368" i="5"/>
  <c r="AJ382" i="5" a="1"/>
  <c r="AJ382" i="5"/>
  <c r="AJ370" i="5" a="1"/>
  <c r="AJ370" i="5"/>
  <c r="AJ383" i="5" a="1"/>
  <c r="AJ383" i="5"/>
  <c r="AJ373" i="5" a="1"/>
  <c r="AJ373" i="5"/>
  <c r="AJ375" i="5" a="1"/>
  <c r="AJ375" i="5"/>
  <c r="AJ394" i="5" a="1"/>
  <c r="AJ394" i="5"/>
  <c r="AJ379" i="5" a="1"/>
  <c r="AJ379" i="5"/>
  <c r="AJ385" i="5" a="1"/>
  <c r="AJ385" i="5"/>
  <c r="AJ374" i="5" a="1"/>
  <c r="AJ374" i="5"/>
  <c r="AJ372" i="5" a="1"/>
  <c r="AJ372" i="5"/>
  <c r="AJ395" i="5" a="1"/>
  <c r="AJ395" i="5"/>
  <c r="AJ377" i="5" a="1"/>
  <c r="AJ377" i="5"/>
  <c r="AJ387" i="5" a="1"/>
  <c r="AJ387" i="5"/>
  <c r="AJ376" i="5" a="1"/>
  <c r="AJ376" i="5"/>
  <c r="AJ384" i="5" a="1"/>
  <c r="AJ384" i="5"/>
  <c r="AJ381" i="5" a="1"/>
  <c r="AJ381" i="5"/>
  <c r="AJ378" i="5" a="1"/>
  <c r="AJ378" i="5"/>
  <c r="AJ396" i="5" a="1"/>
  <c r="AJ396" i="5"/>
  <c r="AJ388" i="5" a="1"/>
  <c r="AJ388" i="5"/>
  <c r="AJ386" i="5" a="1"/>
  <c r="AJ386" i="5"/>
  <c r="AJ392" i="5" a="1"/>
  <c r="AJ392" i="5"/>
  <c r="AJ389" i="5" a="1"/>
  <c r="AJ389" i="5"/>
  <c r="AJ391" i="5" a="1"/>
  <c r="AJ391" i="5"/>
  <c r="AJ409" i="5" a="1"/>
  <c r="AJ409" i="5"/>
  <c r="AJ390" i="5" a="1"/>
  <c r="AJ390" i="5"/>
  <c r="AJ393" i="5" a="1"/>
  <c r="AJ393" i="5"/>
  <c r="AJ397" i="5" a="1"/>
  <c r="AJ397" i="5"/>
  <c r="AJ399" i="5" a="1"/>
  <c r="AJ399" i="5"/>
  <c r="AJ408" i="5" a="1"/>
  <c r="AJ408" i="5"/>
  <c r="AJ398" i="5" a="1"/>
  <c r="AJ398" i="5"/>
  <c r="AJ402" i="5" a="1"/>
  <c r="AJ402" i="5"/>
  <c r="AJ403" i="5" a="1"/>
  <c r="AJ403" i="5"/>
  <c r="AJ406" i="5" a="1"/>
  <c r="AJ406" i="5"/>
  <c r="AJ400" i="5" a="1"/>
  <c r="AJ400" i="5"/>
  <c r="AJ405" i="5" a="1"/>
  <c r="AJ405" i="5"/>
  <c r="AJ401" i="5" a="1"/>
  <c r="AJ401" i="5"/>
  <c r="AJ410" i="5" a="1"/>
  <c r="AJ410" i="5"/>
  <c r="AJ412" i="5" a="1"/>
  <c r="AJ412" i="5"/>
  <c r="AJ404" i="5" a="1"/>
  <c r="AJ404" i="5"/>
  <c r="AJ415" i="5" a="1"/>
  <c r="AJ415" i="5"/>
  <c r="AJ411" i="5" a="1"/>
  <c r="AJ411" i="5"/>
  <c r="AJ407" i="5" a="1"/>
  <c r="AJ407" i="5"/>
  <c r="AJ418" i="5" a="1"/>
  <c r="AJ418" i="5"/>
  <c r="AJ424" i="5" a="1"/>
  <c r="AJ424" i="5"/>
  <c r="AJ414" i="5" a="1"/>
  <c r="AJ414" i="5"/>
  <c r="AJ416" i="5" a="1"/>
  <c r="AJ416" i="5"/>
  <c r="AJ417" i="5" a="1"/>
  <c r="AJ417" i="5"/>
  <c r="AJ413" i="5" a="1"/>
  <c r="AJ413" i="5"/>
  <c r="AJ419" i="5" a="1"/>
  <c r="AJ419" i="5"/>
  <c r="AJ425" i="5" a="1"/>
  <c r="AJ425" i="5"/>
  <c r="AJ420" i="5" a="1"/>
  <c r="AJ420" i="5"/>
  <c r="AJ421" i="5" a="1"/>
  <c r="AJ421" i="5"/>
  <c r="AJ426" i="5" a="1"/>
  <c r="AJ426" i="5"/>
  <c r="AJ422" i="5" a="1"/>
  <c r="AJ422" i="5"/>
  <c r="AJ430" i="5" a="1"/>
  <c r="AJ430" i="5"/>
  <c r="AJ427" i="5" a="1"/>
  <c r="AJ427" i="5"/>
  <c r="AJ423" i="5" a="1"/>
  <c r="AJ423" i="5"/>
  <c r="AJ429" i="5" a="1"/>
  <c r="AJ429" i="5"/>
  <c r="AJ428" i="5" a="1"/>
  <c r="AJ428" i="5"/>
  <c r="AJ431" i="5" a="1"/>
  <c r="AJ431" i="5"/>
  <c r="AJ437" i="5" a="1"/>
  <c r="AJ437" i="5"/>
  <c r="AJ432" i="5" a="1"/>
  <c r="AJ432" i="5"/>
  <c r="AJ436" i="5" a="1"/>
  <c r="AJ436" i="5"/>
  <c r="AJ433" i="5" a="1"/>
  <c r="AJ433" i="5"/>
  <c r="AJ434" i="5" a="1"/>
  <c r="AJ434" i="5"/>
  <c r="AJ435" i="5" a="1"/>
  <c r="AJ435" i="5"/>
  <c r="AJ440" i="5" a="1"/>
  <c r="AJ440" i="5"/>
  <c r="AJ438" i="5" a="1"/>
  <c r="AJ438" i="5"/>
  <c r="AJ447" i="5" a="1"/>
  <c r="AJ447" i="5"/>
  <c r="AJ446" i="5" a="1"/>
  <c r="AJ446" i="5"/>
  <c r="AJ439" i="5" a="1"/>
  <c r="AJ439" i="5"/>
  <c r="AJ445" i="5" a="1"/>
  <c r="AJ445" i="5"/>
  <c r="AJ442" i="5" a="1"/>
  <c r="AJ442" i="5"/>
  <c r="AJ443" i="5" a="1"/>
  <c r="AJ443" i="5"/>
  <c r="AJ441" i="5" a="1"/>
  <c r="AJ441" i="5"/>
  <c r="AJ444" i="5" a="1"/>
  <c r="AJ444" i="5"/>
  <c r="AJ450" i="5" a="1"/>
  <c r="AJ450" i="5"/>
  <c r="AJ448" i="5" a="1"/>
  <c r="AJ448" i="5"/>
  <c r="AJ449" i="5" a="1"/>
  <c r="AJ449" i="5"/>
  <c r="AJ451" i="5" a="1"/>
  <c r="AJ451" i="5"/>
  <c r="AJ454" i="5" a="1"/>
  <c r="AJ454" i="5"/>
  <c r="AJ452" i="5" a="1"/>
  <c r="AJ452" i="5"/>
  <c r="AJ456" i="5" a="1"/>
  <c r="AJ456" i="5"/>
  <c r="AJ459" i="5" a="1"/>
  <c r="AJ459" i="5"/>
  <c r="AJ467" i="5" a="1"/>
  <c r="AJ467" i="5"/>
  <c r="AJ494" i="5" a="1"/>
  <c r="AJ494" i="5"/>
  <c r="AJ453" i="5" a="1"/>
  <c r="AJ453" i="5"/>
  <c r="AJ458" i="5" a="1"/>
  <c r="AJ458" i="5"/>
  <c r="AJ461" i="5" a="1"/>
  <c r="AJ461" i="5"/>
  <c r="AJ460" i="5" a="1"/>
  <c r="AJ460" i="5"/>
  <c r="AJ457" i="5" a="1"/>
  <c r="AJ457" i="5"/>
  <c r="AJ455" i="5" a="1"/>
  <c r="AJ455" i="5"/>
  <c r="AJ463" i="5" a="1"/>
  <c r="AJ463" i="5"/>
  <c r="AJ462" i="5" a="1"/>
  <c r="AJ462" i="5"/>
  <c r="AJ468" i="5" a="1"/>
  <c r="AJ468" i="5"/>
  <c r="AJ464" i="5" a="1"/>
  <c r="AJ464" i="5"/>
  <c r="AJ465" i="5" a="1"/>
  <c r="AJ465" i="5"/>
  <c r="AJ470" i="5" a="1"/>
  <c r="AJ470" i="5"/>
  <c r="AJ472" i="5" a="1"/>
  <c r="AJ472" i="5"/>
  <c r="AJ477" i="5" a="1"/>
  <c r="AJ477" i="5"/>
  <c r="AJ466" i="5" a="1"/>
  <c r="AJ466" i="5"/>
  <c r="AJ471" i="5" a="1"/>
  <c r="AJ471" i="5"/>
  <c r="AJ481" i="5" a="1"/>
  <c r="AJ481" i="5"/>
  <c r="AJ469" i="5" a="1"/>
  <c r="AJ469" i="5"/>
  <c r="AJ475" i="5" a="1"/>
  <c r="AJ475" i="5"/>
  <c r="AJ473" i="5" a="1"/>
  <c r="AJ473" i="5"/>
  <c r="AJ474" i="5" a="1"/>
  <c r="AJ474" i="5"/>
  <c r="AJ479" i="5" a="1"/>
  <c r="AJ479" i="5"/>
  <c r="AJ478" i="5" a="1"/>
  <c r="AJ478" i="5"/>
  <c r="AJ480" i="5" a="1"/>
  <c r="AJ480" i="5"/>
  <c r="AJ476" i="5" a="1"/>
  <c r="AJ476" i="5"/>
  <c r="AJ483" i="5" a="1"/>
  <c r="AJ483" i="5"/>
  <c r="AJ482" i="5" a="1"/>
  <c r="AJ482" i="5"/>
  <c r="AJ484" i="5" a="1"/>
  <c r="AJ484" i="5"/>
  <c r="AJ495" i="5" a="1"/>
  <c r="AJ495" i="5"/>
  <c r="AJ493" i="5" a="1"/>
  <c r="AJ493" i="5"/>
  <c r="AJ486" i="5" a="1"/>
  <c r="AJ486" i="5"/>
  <c r="AJ485" i="5" a="1"/>
  <c r="AJ485" i="5"/>
  <c r="AJ492" i="5" a="1"/>
  <c r="AJ492" i="5"/>
  <c r="AJ491" i="5" a="1"/>
  <c r="AJ491" i="5"/>
  <c r="AJ487" i="5" a="1"/>
  <c r="AJ487" i="5"/>
  <c r="AJ489" i="5" a="1"/>
  <c r="AJ489" i="5"/>
  <c r="AJ497" i="5" a="1"/>
  <c r="AJ497" i="5"/>
  <c r="AJ500" i="5" a="1"/>
  <c r="AJ500" i="5"/>
  <c r="AJ496" i="5" a="1"/>
  <c r="AJ496" i="5"/>
  <c r="AJ490" i="5" a="1"/>
  <c r="AJ490" i="5"/>
  <c r="AJ499" i="5" a="1"/>
  <c r="AJ499" i="5"/>
  <c r="AJ498" i="5" a="1"/>
  <c r="AJ498" i="5"/>
  <c r="AJ488" i="5" a="1"/>
  <c r="AJ488" i="5"/>
  <c r="AJ501" i="5" a="1"/>
  <c r="AJ501" i="5"/>
  <c r="AJ510" i="5" a="1"/>
  <c r="AJ510" i="5"/>
  <c r="AJ505" i="5" a="1"/>
  <c r="AJ505" i="5"/>
  <c r="AJ507" i="5" a="1"/>
  <c r="AJ507" i="5"/>
  <c r="AJ503" i="5" a="1"/>
  <c r="AJ503" i="5"/>
  <c r="AJ504" i="5" a="1"/>
  <c r="AJ504" i="5"/>
  <c r="AJ502" i="5" a="1"/>
  <c r="AJ502" i="5"/>
  <c r="AJ509" i="5" a="1"/>
  <c r="AJ509" i="5"/>
  <c r="AJ506" i="5" a="1"/>
  <c r="AJ506" i="5"/>
  <c r="AJ515" i="5" a="1"/>
  <c r="AJ515" i="5"/>
  <c r="AJ512" i="5" a="1"/>
  <c r="AJ512" i="5"/>
  <c r="AJ508" i="5" a="1"/>
  <c r="AJ508" i="5"/>
  <c r="AJ513" i="5" a="1"/>
  <c r="AJ513" i="5"/>
  <c r="AJ522" i="5" a="1"/>
  <c r="AJ522" i="5"/>
  <c r="AJ516" i="5" a="1"/>
  <c r="AJ516" i="5"/>
  <c r="AJ531" i="5" a="1"/>
  <c r="AJ531" i="5"/>
  <c r="AJ514" i="5" a="1"/>
  <c r="AJ514" i="5"/>
  <c r="AJ511" i="5" a="1"/>
  <c r="AJ511" i="5"/>
  <c r="AJ517" i="5" a="1"/>
  <c r="AJ517" i="5"/>
  <c r="AJ518" i="5" a="1"/>
  <c r="AJ518" i="5"/>
  <c r="AJ519" i="5" a="1"/>
  <c r="AJ519" i="5"/>
  <c r="AJ527" i="5" a="1"/>
  <c r="AJ527" i="5"/>
  <c r="AJ524" i="5" a="1"/>
  <c r="AJ524" i="5"/>
  <c r="AJ520" i="5" a="1"/>
  <c r="AJ520" i="5"/>
  <c r="AJ523" i="5" a="1"/>
  <c r="AJ523" i="5"/>
  <c r="AJ526" i="5" a="1"/>
  <c r="AJ526" i="5"/>
  <c r="AJ521" i="5" a="1"/>
  <c r="AJ521" i="5"/>
  <c r="AJ525" i="5" a="1"/>
  <c r="AJ525" i="5"/>
  <c r="AJ529" i="5" a="1"/>
  <c r="AJ529" i="5"/>
  <c r="AJ537" i="5" a="1"/>
  <c r="AJ537" i="5"/>
  <c r="AJ528" i="5" a="1"/>
  <c r="AJ528" i="5"/>
  <c r="AJ533" i="5" a="1"/>
  <c r="AJ533" i="5"/>
  <c r="AJ534" i="5" a="1"/>
  <c r="AJ534" i="5"/>
  <c r="AJ536" i="5" a="1"/>
  <c r="AJ536" i="5"/>
  <c r="AJ530" i="5" a="1"/>
  <c r="AJ530" i="5"/>
  <c r="AJ532" i="5" a="1"/>
  <c r="AJ532" i="5"/>
  <c r="AJ535" i="5" a="1"/>
  <c r="AJ535" i="5"/>
  <c r="AJ540" i="5" a="1"/>
  <c r="AJ540" i="5"/>
  <c r="AJ539" i="5" a="1"/>
  <c r="AJ539" i="5"/>
  <c r="AJ547" i="5" a="1"/>
  <c r="AJ547" i="5"/>
  <c r="AJ541" i="5" a="1"/>
  <c r="AJ541" i="5"/>
  <c r="AJ542" i="5" a="1"/>
  <c r="AJ542" i="5"/>
  <c r="AJ548" i="5" a="1"/>
  <c r="AJ548" i="5"/>
  <c r="AJ538" i="5" a="1"/>
  <c r="AJ538" i="5"/>
  <c r="AJ544" i="5" a="1"/>
  <c r="AJ544" i="5"/>
  <c r="AJ546" i="5" a="1"/>
  <c r="AJ546" i="5"/>
  <c r="AJ555" i="5" a="1"/>
  <c r="AJ555" i="5"/>
  <c r="AJ554" i="5" a="1"/>
  <c r="AJ554" i="5"/>
  <c r="AJ545" i="5" a="1"/>
  <c r="AJ545" i="5"/>
  <c r="AJ556" i="5" a="1"/>
  <c r="AJ556" i="5"/>
  <c r="AJ550" i="5" a="1"/>
  <c r="AJ550" i="5"/>
  <c r="AJ543" i="5" a="1"/>
  <c r="AJ543" i="5"/>
  <c r="AJ549" i="5" a="1"/>
  <c r="AJ549" i="5"/>
  <c r="AJ552" i="5" a="1"/>
  <c r="AJ552" i="5"/>
  <c r="AJ559" i="5" a="1"/>
  <c r="AJ559" i="5"/>
  <c r="AJ553" i="5" a="1"/>
  <c r="AJ553" i="5"/>
  <c r="AJ551" i="5" a="1"/>
  <c r="AJ551" i="5"/>
  <c r="AJ562" i="5" a="1"/>
  <c r="AJ562" i="5"/>
  <c r="AJ563" i="5" a="1"/>
  <c r="AJ563" i="5"/>
  <c r="AJ560" i="5" a="1"/>
  <c r="AJ560" i="5"/>
  <c r="AJ557" i="5" a="1"/>
  <c r="AJ557" i="5"/>
  <c r="AJ564" i="5" a="1"/>
  <c r="AJ564" i="5"/>
  <c r="AJ566" i="5" a="1"/>
  <c r="AJ566" i="5"/>
  <c r="AJ561" i="5" a="1"/>
  <c r="AJ561" i="5"/>
  <c r="AJ558" i="5" a="1"/>
  <c r="AJ558" i="5"/>
  <c r="AJ578" i="5" a="1"/>
  <c r="AJ578" i="5"/>
  <c r="AJ568" i="5" a="1"/>
  <c r="AJ568" i="5"/>
  <c r="AJ565" i="5" a="1"/>
  <c r="AJ565" i="5"/>
  <c r="AJ569" i="5" a="1"/>
  <c r="AJ569" i="5"/>
  <c r="AJ570" i="5" a="1"/>
  <c r="AJ570" i="5"/>
  <c r="AJ572" i="5" a="1"/>
  <c r="AJ572" i="5"/>
  <c r="AJ567" i="5" a="1"/>
  <c r="AJ567" i="5"/>
  <c r="AJ577" i="5" a="1"/>
  <c r="AJ577" i="5"/>
  <c r="AJ592" i="5" a="1"/>
  <c r="AJ592" i="5"/>
  <c r="AJ574" i="5" a="1"/>
  <c r="AJ574" i="5"/>
  <c r="AJ571" i="5" a="1"/>
  <c r="AJ571" i="5"/>
  <c r="AJ573" i="5" a="1"/>
  <c r="AJ573" i="5"/>
  <c r="AJ575" i="5" a="1"/>
  <c r="AJ575" i="5"/>
  <c r="AJ576" i="5" a="1"/>
  <c r="AJ576" i="5"/>
  <c r="AJ579" i="5" a="1"/>
  <c r="AJ579" i="5"/>
  <c r="AJ589" i="5" a="1"/>
  <c r="AJ589" i="5"/>
  <c r="AJ580" i="5" a="1"/>
  <c r="AJ580" i="5"/>
  <c r="AJ581" i="5" a="1"/>
  <c r="AJ581" i="5"/>
  <c r="AJ585" i="5" a="1"/>
  <c r="AJ585" i="5"/>
  <c r="AJ586" i="5" a="1"/>
  <c r="AJ586" i="5"/>
  <c r="AJ582" i="5" a="1"/>
  <c r="AJ582" i="5"/>
  <c r="AJ583" i="5" a="1"/>
  <c r="AJ583" i="5"/>
  <c r="AJ584" i="5" a="1"/>
  <c r="AJ584" i="5"/>
  <c r="AJ591" i="5" a="1"/>
  <c r="AJ591" i="5"/>
  <c r="AJ593" i="5" a="1"/>
  <c r="AJ593" i="5"/>
  <c r="AJ596" i="5" a="1"/>
  <c r="AJ596" i="5"/>
  <c r="AJ587" i="5" a="1"/>
  <c r="AJ587" i="5"/>
  <c r="AJ588" i="5" a="1"/>
  <c r="AJ588" i="5"/>
  <c r="AJ590" i="5" a="1"/>
  <c r="AJ590" i="5"/>
  <c r="AJ10" i="12" a="1"/>
  <c r="AJ10" i="12"/>
  <c r="AJ594" i="5" a="1"/>
  <c r="AJ594" i="5"/>
  <c r="AJ603" i="5" a="1"/>
  <c r="AJ603" i="5"/>
  <c r="AJ595" i="5" a="1"/>
  <c r="AJ595" i="5"/>
  <c r="AJ599" i="5" a="1"/>
  <c r="AJ599" i="5"/>
  <c r="AJ601" i="5" a="1"/>
  <c r="AJ601" i="5"/>
  <c r="AJ598" i="5" a="1"/>
  <c r="AJ598" i="5"/>
  <c r="AJ600" i="5" a="1"/>
  <c r="AJ600" i="5"/>
  <c r="AJ602" i="5" a="1"/>
  <c r="AJ602" i="5"/>
  <c r="AJ613" i="5" a="1"/>
  <c r="AJ613" i="5"/>
  <c r="AJ605" i="5" a="1"/>
  <c r="AJ605" i="5"/>
  <c r="AJ597" i="5" a="1"/>
  <c r="AJ597" i="5"/>
  <c r="AJ604" i="5" a="1"/>
  <c r="AJ604" i="5"/>
  <c r="AJ606" i="5" a="1"/>
  <c r="AJ606" i="5"/>
  <c r="AJ607" i="5" a="1"/>
  <c r="AJ607" i="5"/>
  <c r="AJ609" i="5" a="1"/>
  <c r="AJ609" i="5"/>
  <c r="AJ614" i="5" a="1"/>
  <c r="AJ614" i="5"/>
  <c r="AJ610" i="5" a="1"/>
  <c r="AJ610" i="5"/>
  <c r="AJ612" i="5" a="1"/>
  <c r="AJ612" i="5"/>
  <c r="AJ611" i="5" a="1"/>
  <c r="AJ611" i="5"/>
  <c r="AJ619" i="5" a="1"/>
  <c r="AJ619" i="5"/>
  <c r="AJ617" i="5" a="1"/>
  <c r="AJ617" i="5"/>
  <c r="AJ608" i="5" a="1"/>
  <c r="AJ608" i="5"/>
  <c r="AJ615" i="5" a="1"/>
  <c r="AJ615" i="5"/>
  <c r="AJ628" i="5" a="1"/>
  <c r="AJ628" i="5"/>
  <c r="AJ618" i="5" a="1"/>
  <c r="AJ618" i="5"/>
  <c r="AJ616" i="5" a="1"/>
  <c r="AJ616" i="5"/>
  <c r="AJ620" i="5" a="1"/>
  <c r="AJ620" i="5"/>
  <c r="AJ629" i="5" a="1"/>
  <c r="AJ629" i="5"/>
  <c r="AJ621" i="5" a="1"/>
  <c r="AJ621" i="5"/>
  <c r="AJ627" i="5" a="1"/>
  <c r="AJ627" i="5"/>
  <c r="AJ624" i="5" a="1"/>
  <c r="AJ624" i="5"/>
  <c r="AJ626" i="5" a="1"/>
  <c r="AJ626" i="5"/>
  <c r="AJ623" i="5" a="1"/>
  <c r="AJ623" i="5"/>
  <c r="AJ631" i="5" a="1"/>
  <c r="AJ631" i="5"/>
  <c r="AJ632" i="5" a="1"/>
  <c r="AJ632" i="5"/>
  <c r="AJ625" i="5" a="1"/>
  <c r="AJ625" i="5"/>
  <c r="AJ637" i="5" a="1"/>
  <c r="AJ637" i="5"/>
  <c r="AJ639" i="5" a="1"/>
  <c r="AJ639" i="5"/>
  <c r="AJ634" i="5" a="1"/>
  <c r="AJ634" i="5"/>
  <c r="AJ642" i="5" a="1"/>
  <c r="AJ642" i="5"/>
  <c r="AJ633" i="5" a="1"/>
  <c r="AJ633" i="5"/>
  <c r="AJ641" i="5" a="1"/>
  <c r="AJ641" i="5"/>
  <c r="AJ630" i="5" a="1"/>
  <c r="AJ630" i="5"/>
  <c r="AJ640" i="5" a="1"/>
  <c r="AJ640" i="5"/>
  <c r="AJ635" i="5" a="1"/>
  <c r="AJ635" i="5"/>
  <c r="AJ643" i="5" a="1"/>
  <c r="AJ643" i="5"/>
  <c r="AJ644" i="5" a="1"/>
  <c r="AJ644" i="5"/>
  <c r="AJ636" i="5" a="1"/>
  <c r="AJ636" i="5"/>
  <c r="AJ645" i="5" a="1"/>
  <c r="AJ645" i="5"/>
  <c r="AJ638" i="5" a="1"/>
  <c r="AJ638" i="5"/>
  <c r="AJ6" i="12" a="1"/>
  <c r="AJ6" i="12"/>
  <c r="AJ8" i="12" a="1"/>
  <c r="AJ8" i="12"/>
  <c r="AJ7" i="12" a="1"/>
  <c r="AJ7" i="12"/>
  <c r="AJ11" i="12" a="1"/>
  <c r="AJ11" i="12"/>
  <c r="AJ12" i="12" a="1"/>
  <c r="AJ12" i="12"/>
  <c r="AJ16" i="12" a="1"/>
  <c r="AJ16" i="12"/>
  <c r="AJ19" i="12" a="1"/>
  <c r="AJ19" i="12"/>
  <c r="AJ15" i="12" a="1"/>
  <c r="AJ15" i="12"/>
  <c r="AJ622" i="5" a="1"/>
  <c r="AJ622" i="5"/>
  <c r="AJ365" i="5" a="1"/>
  <c r="AJ365" i="5"/>
  <c r="AJ260" i="5" a="1"/>
  <c r="AJ260" i="5"/>
  <c r="AJ34" i="12" a="1"/>
  <c r="AJ34" i="12"/>
  <c r="AJ24" i="12" a="1"/>
  <c r="AJ24" i="12"/>
  <c r="AJ22" i="12" a="1"/>
  <c r="AJ22" i="12"/>
  <c r="AJ21" i="12" a="1"/>
  <c r="AJ21" i="12"/>
  <c r="AJ33" i="12" a="1"/>
  <c r="AJ33" i="12"/>
  <c r="AJ32" i="12" a="1"/>
  <c r="AJ32" i="12"/>
  <c r="AJ29" i="12" a="1"/>
  <c r="AJ29" i="12"/>
  <c r="AJ27" i="12" a="1"/>
  <c r="AJ27" i="12"/>
  <c r="AJ332" i="5" a="1"/>
  <c r="AJ332" i="5"/>
  <c r="AW34" i="12" l="1"/>
  <c r="BB34" i="12" s="1"/>
  <c r="AT34" i="12"/>
  <c r="AZ34" i="12" l="1"/>
  <c r="AA10" i="12" a="1"/>
  <c r="AA34" i="12" a="1"/>
  <c r="AA28" i="12" a="1"/>
  <c r="AA32" i="12" a="1"/>
  <c r="AA20" i="12" a="1"/>
  <c r="AA33" i="12" a="1"/>
  <c r="AA13" i="12" a="1"/>
  <c r="AA14" i="12" a="1"/>
  <c r="AA14" i="12" l="1"/>
  <c r="AA13" i="12"/>
  <c r="AA33" i="12"/>
  <c r="AA20" i="12"/>
  <c r="AA32" i="12"/>
  <c r="AA28" i="12"/>
  <c r="AA34" i="12"/>
  <c r="AA10" i="12"/>
  <c r="X34" i="12"/>
  <c r="V34" i="12" l="1" a="1"/>
  <c r="V34" i="12" s="1"/>
  <c r="AL34" i="12" l="1"/>
  <c r="AU34" i="12" s="1"/>
  <c r="Z34" i="12"/>
  <c r="AY34" i="12" l="1"/>
  <c r="AE34" i="12" s="1"/>
  <c r="AC34" i="12" l="1"/>
  <c r="AX34" i="12" s="1"/>
  <c r="Y34" i="12"/>
  <c r="AS34" i="12" l="1"/>
  <c r="BA34" i="12" s="1"/>
  <c r="AR34" i="12"/>
  <c r="AW33" i="12" l="1"/>
  <c r="BB33" i="12" s="1"/>
  <c r="AT33" i="12"/>
  <c r="AZ33" i="12" l="1"/>
  <c r="AN34" i="12"/>
  <c r="AV34" i="12" s="1"/>
  <c r="X33" i="12" l="1"/>
  <c r="V33" i="12" l="1" a="1"/>
  <c r="V33" i="12" s="1"/>
  <c r="AL33" i="12" l="1"/>
  <c r="AU33" i="12" s="1"/>
  <c r="Z33" i="12"/>
  <c r="AY33" i="12" l="1"/>
  <c r="AE33" i="12" s="1"/>
  <c r="AC33" i="12" l="1"/>
  <c r="AX33" i="12" s="1"/>
  <c r="Y33" i="12"/>
  <c r="AR33" i="12" l="1"/>
  <c r="AS33" i="12"/>
  <c r="BA33" i="12" s="1"/>
  <c r="AW32" i="12" l="1"/>
  <c r="BB32" i="12" s="1"/>
  <c r="AT32" i="12"/>
  <c r="AZ32" i="12" l="1"/>
  <c r="AN33" i="12"/>
  <c r="AV33" i="12" s="1"/>
  <c r="X32" i="12" l="1"/>
  <c r="V32" i="12" l="1" a="1"/>
  <c r="V32" i="12" s="1"/>
  <c r="AL32" i="12" l="1"/>
  <c r="AU32" i="12" s="1"/>
  <c r="Z32" i="12"/>
  <c r="AY32" i="12" l="1"/>
  <c r="AE32" i="12" s="1"/>
  <c r="AC32" i="12" l="1"/>
  <c r="AX32" i="12" s="1"/>
  <c r="Y32" i="12"/>
  <c r="AS32" i="12" l="1"/>
  <c r="BA32" i="12" s="1"/>
  <c r="AR32" i="12"/>
  <c r="AW31" i="12" l="1"/>
  <c r="BB31" i="12" s="1"/>
  <c r="AT31" i="12"/>
  <c r="AZ31" i="12" l="1"/>
  <c r="AN32" i="12" l="1"/>
  <c r="AV32" i="12" s="1"/>
  <c r="X31" i="12" l="1"/>
  <c r="V31" i="12" l="1" a="1"/>
  <c r="V31" i="12" s="1"/>
  <c r="AL31" i="12" l="1"/>
  <c r="AU31" i="12" s="1"/>
  <c r="Z31" i="12"/>
  <c r="AY31" i="12" l="1"/>
  <c r="AE31" i="12" s="1"/>
  <c r="AC31" i="12" l="1"/>
  <c r="AX31" i="12" s="1"/>
  <c r="Y31" i="12"/>
  <c r="AR31" i="12" l="1"/>
  <c r="AS31" i="12"/>
  <c r="BA31" i="12" s="1"/>
  <c r="AW30" i="12" l="1"/>
  <c r="BB30" i="12" s="1"/>
  <c r="AT30" i="12"/>
  <c r="AZ30" i="12" l="1"/>
  <c r="AN31" i="12" l="1"/>
  <c r="AV31" i="12" s="1"/>
  <c r="X30" i="12" l="1"/>
  <c r="V30" i="12" l="1" a="1"/>
  <c r="V30" i="12" s="1"/>
  <c r="AL30" i="12" l="1"/>
  <c r="AU30" i="12" s="1"/>
  <c r="Z30" i="12"/>
  <c r="AY30" i="12" l="1"/>
  <c r="AE30" i="12" s="1"/>
  <c r="AC30" i="12" l="1"/>
  <c r="AX30" i="12" s="1"/>
  <c r="Y30" i="12"/>
  <c r="AS30" i="12" l="1"/>
  <c r="BA30" i="12" s="1"/>
  <c r="AR30" i="12"/>
  <c r="AW29" i="12" l="1"/>
  <c r="BB29" i="12" s="1"/>
  <c r="AT29" i="12"/>
  <c r="AZ29" i="12" l="1"/>
  <c r="AN30" i="12"/>
  <c r="AV30" i="12" s="1"/>
  <c r="X29" i="12" l="1"/>
  <c r="V29" i="12" l="1" a="1"/>
  <c r="V29" i="12" s="1"/>
  <c r="AL29" i="12" l="1"/>
  <c r="AU29" i="12" s="1"/>
  <c r="Z29" i="12"/>
  <c r="AY29" i="12" l="1"/>
  <c r="AE29" i="12" s="1"/>
  <c r="AC29" i="12" l="1"/>
  <c r="AX29" i="12" s="1"/>
  <c r="Y29" i="12"/>
  <c r="AS29" i="12" l="1"/>
  <c r="BA29" i="12" s="1"/>
  <c r="AR29" i="12"/>
  <c r="AW28" i="12" l="1"/>
  <c r="BB28" i="12" s="1"/>
  <c r="AT28" i="12"/>
  <c r="AZ28" i="12" l="1"/>
  <c r="AN29" i="12"/>
  <c r="AV29" i="12" s="1"/>
  <c r="X28" i="12" l="1"/>
  <c r="V28" i="12" l="1" a="1"/>
  <c r="V28" i="12" s="1"/>
  <c r="AL28" i="12" l="1"/>
  <c r="AU28" i="12" s="1"/>
  <c r="Z28" i="12"/>
  <c r="AY28" i="12" l="1"/>
  <c r="AE28" i="12" s="1"/>
  <c r="AC28" i="12" l="1"/>
  <c r="AX28" i="12" s="1"/>
  <c r="Y28" i="12"/>
  <c r="AR28" i="12" l="1"/>
  <c r="AS28" i="12"/>
  <c r="BA28" i="12" s="1"/>
  <c r="AW27" i="12" l="1"/>
  <c r="BB27" i="12" s="1"/>
  <c r="AT27" i="12"/>
  <c r="AZ27" i="12" l="1"/>
  <c r="AN28" i="12"/>
  <c r="AV28" i="12" s="1"/>
  <c r="X27" i="12" l="1"/>
  <c r="V27" i="12" l="1" a="1"/>
  <c r="V27" i="12" s="1"/>
  <c r="AL27" i="12" l="1"/>
  <c r="AU27" i="12" s="1"/>
  <c r="Z27" i="12"/>
  <c r="AY27" i="12" l="1"/>
  <c r="AE27" i="12" s="1"/>
  <c r="AC27" i="12" l="1"/>
  <c r="AX27" i="12" s="1"/>
  <c r="Y27" i="12"/>
  <c r="AR27" i="12" l="1"/>
  <c r="AS27" i="12"/>
  <c r="BA27" i="12" s="1"/>
  <c r="AW26" i="12" l="1"/>
  <c r="BB26" i="12" s="1"/>
  <c r="AT26" i="12"/>
  <c r="AZ26" i="12" l="1"/>
  <c r="AN27" i="12" l="1"/>
  <c r="AV27" i="12" s="1"/>
  <c r="X26" i="12" l="1"/>
  <c r="V26" i="12" l="1" a="1"/>
  <c r="V26" i="12" s="1"/>
  <c r="AL26" i="12" l="1"/>
  <c r="AU26" i="12" s="1"/>
  <c r="Z26" i="12"/>
  <c r="AY26" i="12" l="1"/>
  <c r="AE26" i="12" s="1"/>
  <c r="AC26" i="12" l="1"/>
  <c r="AX26" i="12" s="1"/>
  <c r="Y26" i="12"/>
  <c r="AS26" i="12" l="1"/>
  <c r="BA26" i="12" s="1"/>
  <c r="AR26" i="12"/>
  <c r="AW25" i="12" l="1"/>
  <c r="BB25" i="12" s="1"/>
  <c r="AT25" i="12"/>
  <c r="AZ25" i="12" l="1"/>
  <c r="AN26" i="12"/>
  <c r="AV26" i="12" s="1"/>
  <c r="X25" i="12" l="1"/>
  <c r="V25" i="12" l="1" a="1"/>
  <c r="V25" i="12" s="1"/>
  <c r="AL25" i="12" l="1"/>
  <c r="AU25" i="12" s="1"/>
  <c r="Z25" i="12"/>
  <c r="AY25" i="12" l="1"/>
  <c r="AE25" i="12" s="1"/>
  <c r="AC25" i="12" l="1"/>
  <c r="AX25" i="12" s="1"/>
  <c r="Y25" i="12"/>
  <c r="AS25" i="12" l="1"/>
  <c r="BA25" i="12" s="1"/>
  <c r="AR25" i="12"/>
  <c r="AW24" i="12" l="1"/>
  <c r="BB24" i="12" s="1"/>
  <c r="AT24" i="12"/>
  <c r="AZ24" i="12" l="1"/>
  <c r="AN25" i="12" l="1"/>
  <c r="AV25" i="12" s="1"/>
  <c r="X24" i="12" l="1"/>
  <c r="V24" i="12" l="1" a="1"/>
  <c r="V24" i="12" s="1"/>
  <c r="AL24" i="12" l="1"/>
  <c r="AU24" i="12" s="1"/>
  <c r="Z24" i="12"/>
  <c r="AY24" i="12" l="1"/>
  <c r="AE24" i="12" s="1"/>
  <c r="AC24" i="12" l="1"/>
  <c r="AX24" i="12" s="1"/>
  <c r="Y24" i="12"/>
  <c r="AS24" i="12" l="1"/>
  <c r="BA24" i="12" s="1"/>
  <c r="AR24" i="12"/>
  <c r="AW23" i="12" l="1"/>
  <c r="BB23" i="12" s="1"/>
  <c r="AT23" i="12"/>
  <c r="AZ23" i="12" l="1"/>
  <c r="AN24" i="12"/>
  <c r="AV24" i="12" s="1"/>
  <c r="X23" i="12" l="1"/>
  <c r="V23" i="12" l="1" a="1"/>
  <c r="V23" i="12" s="1"/>
  <c r="AL23" i="12" l="1"/>
  <c r="AU23" i="12" s="1"/>
  <c r="Z23" i="12"/>
  <c r="AY23" i="12" l="1"/>
  <c r="AE23" i="12" s="1"/>
  <c r="AC23" i="12" l="1"/>
  <c r="AX23" i="12" s="1"/>
  <c r="Y23" i="12"/>
  <c r="AS23" i="12" l="1"/>
  <c r="BA23" i="12" s="1"/>
  <c r="AR23" i="12"/>
  <c r="AW22" i="12" l="1"/>
  <c r="BB22" i="12" s="1"/>
  <c r="AT22" i="12"/>
  <c r="AZ22" i="12" l="1"/>
  <c r="AN23" i="12"/>
  <c r="AV23" i="12" s="1"/>
  <c r="X22" i="12" l="1"/>
  <c r="V22" i="12" l="1" a="1"/>
  <c r="V22" i="12" s="1"/>
  <c r="AL22" i="12" l="1"/>
  <c r="AU22" i="12" s="1"/>
  <c r="Z22" i="12"/>
  <c r="AY22" i="12" l="1"/>
  <c r="AE22" i="12" s="1"/>
  <c r="AC22" i="12" l="1"/>
  <c r="AX22" i="12" s="1"/>
  <c r="Y22" i="12"/>
  <c r="AS22" i="12" l="1"/>
  <c r="BA22" i="12" s="1"/>
  <c r="AR22" i="12"/>
  <c r="AW21" i="12" l="1"/>
  <c r="BB21" i="12" s="1"/>
  <c r="AT21" i="12"/>
  <c r="AZ21" i="12" l="1"/>
  <c r="AN22" i="12"/>
  <c r="AV22" i="12" s="1"/>
  <c r="X21" i="12" l="1"/>
  <c r="V21" i="12" l="1" a="1"/>
  <c r="V21" i="12" s="1"/>
  <c r="AL21" i="12" l="1"/>
  <c r="AU21" i="12" s="1"/>
  <c r="Z21" i="12"/>
  <c r="AY21" i="12" l="1"/>
  <c r="AE21" i="12" s="1"/>
  <c r="AC21" i="12" l="1"/>
  <c r="AX21" i="12" s="1"/>
  <c r="Y21" i="12"/>
  <c r="AS21" i="12" l="1"/>
  <c r="BA21" i="12" s="1"/>
  <c r="AR21" i="12"/>
  <c r="AW20" i="12" l="1"/>
  <c r="BB20" i="12" s="1"/>
  <c r="AT20" i="12"/>
  <c r="AZ20" i="12" l="1"/>
  <c r="AN21" i="12" l="1"/>
  <c r="AV21" i="12" s="1"/>
  <c r="X20" i="12" l="1"/>
  <c r="V20" i="12" l="1" a="1"/>
  <c r="V20" i="12" s="1"/>
  <c r="AL20" i="12" l="1"/>
  <c r="AU20" i="12" s="1"/>
  <c r="Z20" i="12"/>
  <c r="AY20" i="12" l="1"/>
  <c r="AE20" i="12" s="1"/>
  <c r="AC20" i="12" l="1"/>
  <c r="AX20" i="12" s="1"/>
  <c r="Y20" i="12"/>
  <c r="AS20" i="12" l="1"/>
  <c r="BA20" i="12" s="1"/>
  <c r="AR20" i="12"/>
  <c r="AW19" i="12" l="1"/>
  <c r="BB19" i="12" s="1"/>
  <c r="AT19" i="12"/>
  <c r="AZ19" i="12" l="1"/>
  <c r="AN20" i="12"/>
  <c r="AV20" i="12" s="1"/>
  <c r="X19" i="12" l="1"/>
  <c r="V19" i="12" l="1" a="1"/>
  <c r="V19" i="12" s="1"/>
  <c r="AL19" i="12" l="1"/>
  <c r="AU19" i="12" s="1"/>
  <c r="Z19" i="12"/>
  <c r="AY19" i="12" l="1"/>
  <c r="AE19" i="12" s="1"/>
  <c r="AC19" i="12" l="1"/>
  <c r="AX19" i="12" s="1"/>
  <c r="Y19" i="12"/>
  <c r="AS19" i="12" l="1"/>
  <c r="BA19" i="12" s="1"/>
  <c r="AR19" i="12"/>
  <c r="AW18" i="12" l="1"/>
  <c r="BB18" i="12" s="1"/>
  <c r="AT18" i="12"/>
  <c r="AZ18" i="12" l="1"/>
  <c r="AN19" i="12"/>
  <c r="AV19" i="12" s="1"/>
  <c r="X18" i="12" l="1"/>
  <c r="V18" i="12" l="1" a="1"/>
  <c r="V18" i="12" s="1"/>
  <c r="AL18" i="12" l="1"/>
  <c r="AU18" i="12" s="1"/>
  <c r="Z18" i="12"/>
  <c r="AY18" i="12" l="1"/>
  <c r="AE18" i="12" s="1"/>
  <c r="AC18" i="12" l="1"/>
  <c r="AX18" i="12" s="1"/>
  <c r="Y18" i="12"/>
  <c r="AS18" i="12" l="1"/>
  <c r="BA18" i="12" s="1"/>
  <c r="AR18" i="12"/>
  <c r="AW17" i="12" l="1"/>
  <c r="BB17" i="12" s="1"/>
  <c r="AT17" i="12"/>
  <c r="AZ17" i="12" l="1"/>
  <c r="AN18" i="12"/>
  <c r="AV18" i="12" s="1"/>
  <c r="X17" i="12" l="1"/>
  <c r="V17" i="12" l="1" a="1"/>
  <c r="V17" i="12" s="1"/>
  <c r="AL17" i="12" l="1"/>
  <c r="AU17" i="12" s="1"/>
  <c r="Z17" i="12"/>
  <c r="AY17" i="12" l="1"/>
  <c r="AE17" i="12" s="1"/>
  <c r="AC17" i="12" l="1"/>
  <c r="AX17" i="12" s="1"/>
  <c r="Y17" i="12"/>
  <c r="AS17" i="12" l="1"/>
  <c r="BA17" i="12" s="1"/>
  <c r="AR17" i="12"/>
  <c r="AW16" i="12" l="1"/>
  <c r="BB16" i="12" s="1"/>
  <c r="AT16" i="12"/>
  <c r="AZ16" i="12" l="1"/>
  <c r="AN17" i="12"/>
  <c r="AV17" i="12" s="1"/>
  <c r="X16" i="12" l="1"/>
  <c r="V16" i="12" l="1" a="1"/>
  <c r="V16" i="12" s="1"/>
  <c r="AL16" i="12" l="1"/>
  <c r="AU16" i="12" s="1"/>
  <c r="Z16" i="12"/>
  <c r="AY16" i="12" l="1"/>
  <c r="AE16" i="12" s="1"/>
  <c r="AC16" i="12" l="1"/>
  <c r="AX16" i="12" s="1"/>
  <c r="Y16" i="12"/>
  <c r="AS16" i="12" l="1"/>
  <c r="BA16" i="12" s="1"/>
  <c r="AR16" i="12"/>
  <c r="AW15" i="12" l="1"/>
  <c r="BB15" i="12" s="1"/>
  <c r="AT15" i="12"/>
  <c r="AZ15" i="12" l="1"/>
  <c r="AN16" i="12"/>
  <c r="AV16" i="12" s="1"/>
  <c r="X15" i="12" l="1"/>
  <c r="V15" i="12" l="1" a="1"/>
  <c r="V15" i="12" s="1"/>
  <c r="AL15" i="12" l="1"/>
  <c r="AU15" i="12" s="1"/>
  <c r="Z15" i="12"/>
  <c r="AY15" i="12" l="1"/>
  <c r="AE15" i="12" s="1"/>
  <c r="AC15" i="12" l="1"/>
  <c r="AX15" i="12" s="1"/>
  <c r="Y15" i="12"/>
  <c r="AS15" i="12" l="1"/>
  <c r="BA15" i="12" s="1"/>
  <c r="AR15" i="12"/>
  <c r="AW14" i="12" l="1"/>
  <c r="BB14" i="12" s="1"/>
  <c r="AT14" i="12"/>
  <c r="AZ14" i="12" l="1"/>
  <c r="AN15" i="12"/>
  <c r="AV15" i="12" s="1"/>
  <c r="X14" i="12" l="1"/>
  <c r="V14" i="12" l="1" a="1"/>
  <c r="V14" i="12" s="1"/>
  <c r="AL14" i="12" l="1"/>
  <c r="AU14" i="12" s="1"/>
  <c r="Z14" i="12"/>
  <c r="AY14" i="12" l="1"/>
  <c r="AE14" i="12" s="1"/>
  <c r="AC14" i="12" l="1"/>
  <c r="AX14" i="12" s="1"/>
  <c r="Y14" i="12"/>
  <c r="AS14" i="12" l="1"/>
  <c r="BA14" i="12" s="1"/>
  <c r="AR14" i="12"/>
  <c r="AW13" i="12" l="1"/>
  <c r="BB13" i="12" s="1"/>
  <c r="AT13" i="12"/>
  <c r="AZ13" i="12" l="1"/>
  <c r="AN14" i="12"/>
  <c r="AV14" i="12" s="1"/>
  <c r="X13" i="12" l="1"/>
  <c r="V13" i="12" l="1" a="1"/>
  <c r="V13" i="12" s="1"/>
  <c r="AL13" i="12" l="1"/>
  <c r="AU13" i="12" s="1"/>
  <c r="Z13" i="12"/>
  <c r="AY13" i="12" l="1"/>
  <c r="AE13" i="12" s="1"/>
  <c r="AC13" i="12" l="1"/>
  <c r="AX13" i="12" s="1"/>
  <c r="Y13" i="12"/>
  <c r="AS13" i="12" l="1"/>
  <c r="BA13" i="12" s="1"/>
  <c r="AR13" i="12"/>
  <c r="AW12" i="12" l="1"/>
  <c r="BB12" i="12" s="1"/>
  <c r="AT12" i="12"/>
  <c r="AZ12" i="12" l="1"/>
  <c r="AN13" i="12"/>
  <c r="AV13" i="12" s="1"/>
  <c r="X12" i="12" l="1"/>
  <c r="V12" i="12" l="1" a="1"/>
  <c r="V12" i="12" s="1"/>
  <c r="AL12" i="12" l="1"/>
  <c r="AU12" i="12" s="1"/>
  <c r="Z12" i="12"/>
  <c r="AY12" i="12" l="1"/>
  <c r="AE12" i="12" s="1"/>
  <c r="AC12" i="12" l="1"/>
  <c r="AX12" i="12" s="1"/>
  <c r="Y12" i="12"/>
  <c r="AS12" i="12" l="1"/>
  <c r="BA12" i="12" s="1"/>
  <c r="AR12" i="12"/>
  <c r="AW11" i="12" l="1"/>
  <c r="BB11" i="12" s="1"/>
  <c r="AT11" i="12"/>
  <c r="AZ11" i="12" l="1"/>
  <c r="AN12" i="12"/>
  <c r="AV12" i="12" s="1"/>
  <c r="X11" i="12" l="1"/>
  <c r="V11" i="12" l="1" a="1"/>
  <c r="V11" i="12" s="1"/>
  <c r="AL11" i="12" l="1"/>
  <c r="AU11" i="12" s="1"/>
  <c r="Z11" i="12"/>
  <c r="AY11" i="12" l="1"/>
  <c r="AE11" i="12" s="1"/>
  <c r="AC11" i="12" l="1"/>
  <c r="AX11" i="12" s="1"/>
  <c r="Y11" i="12"/>
  <c r="AS11" i="12" l="1"/>
  <c r="BA11" i="12" s="1"/>
  <c r="AR11" i="12"/>
  <c r="AW10" i="12" l="1"/>
  <c r="BB10" i="12" s="1"/>
  <c r="AT10" i="12"/>
  <c r="AZ10" i="12" l="1"/>
  <c r="AN11" i="12"/>
  <c r="AV11" i="12" s="1"/>
  <c r="X10" i="12" l="1"/>
  <c r="V10" i="12" l="1" a="1"/>
  <c r="V10" i="12" s="1"/>
  <c r="AL10" i="12" l="1"/>
  <c r="AU10" i="12" s="1"/>
  <c r="Z10" i="12"/>
  <c r="AY10" i="12" l="1"/>
  <c r="AE10" i="12" s="1"/>
  <c r="AC10" i="12" l="1"/>
  <c r="AX10" i="12" s="1"/>
  <c r="Y10" i="12"/>
  <c r="AS10" i="12" l="1"/>
  <c r="BA10" i="12" s="1"/>
  <c r="AR10" i="12"/>
  <c r="AW9" i="12" l="1"/>
  <c r="BB9" i="12" s="1"/>
  <c r="AT9" i="12"/>
  <c r="AZ9" i="12" l="1"/>
  <c r="AN10" i="12" l="1"/>
  <c r="AV10" i="12" s="1"/>
  <c r="X9" i="12" l="1"/>
  <c r="V9" i="12" l="1" a="1"/>
  <c r="V9" i="12" s="1"/>
  <c r="AL9" i="12" l="1"/>
  <c r="AU9" i="12" s="1"/>
  <c r="Z9" i="12"/>
  <c r="AY9" i="12" l="1"/>
  <c r="AE9" i="12" s="1"/>
  <c r="AC9" i="12" l="1"/>
  <c r="AX9" i="12" s="1"/>
  <c r="Y9" i="12"/>
  <c r="AS9" i="12" l="1"/>
  <c r="BA9" i="12" s="1"/>
  <c r="AR9" i="12"/>
  <c r="AW8" i="12" l="1"/>
  <c r="BB8" i="12" s="1"/>
  <c r="AT8" i="12"/>
  <c r="AZ8" i="12" l="1"/>
  <c r="AN9" i="12"/>
  <c r="AV9" i="12" s="1"/>
  <c r="X8" i="12" l="1"/>
  <c r="V8" i="12" l="1" a="1"/>
  <c r="V8" i="12" s="1"/>
  <c r="AL8" i="12" l="1"/>
  <c r="AU8" i="12" s="1"/>
  <c r="Z8" i="12"/>
  <c r="AY8" i="12" l="1"/>
  <c r="AE8" i="12" s="1"/>
  <c r="AC8" i="12" l="1"/>
  <c r="AX8" i="12" s="1"/>
  <c r="Y8" i="12"/>
  <c r="AS8" i="12" l="1"/>
  <c r="BA8" i="12" s="1"/>
  <c r="AR8" i="12"/>
  <c r="AW7" i="12" l="1"/>
  <c r="BB7" i="12" s="1"/>
  <c r="AT7" i="12"/>
  <c r="AZ7" i="12" l="1"/>
  <c r="AN8" i="12"/>
  <c r="AV8" i="12" s="1"/>
  <c r="X7" i="12" l="1"/>
  <c r="V7" i="12" l="1" a="1"/>
  <c r="V7" i="12" s="1"/>
  <c r="AL7" i="12" l="1"/>
  <c r="AU7" i="12" s="1"/>
  <c r="Z7" i="12"/>
  <c r="AY7" i="12" l="1"/>
  <c r="AE7" i="12" s="1"/>
  <c r="AC7" i="12" l="1"/>
  <c r="AX7" i="12" s="1"/>
  <c r="Y7" i="12"/>
  <c r="AS7" i="12" l="1"/>
  <c r="BA7" i="12" s="1"/>
  <c r="AR7" i="12"/>
  <c r="AW6" i="12" l="1"/>
  <c r="BB6" i="12" s="1"/>
  <c r="AT6" i="12"/>
  <c r="AZ6" i="12" l="1"/>
  <c r="AN7" i="12" l="1"/>
  <c r="AV7" i="12" s="1"/>
  <c r="X6" i="12" l="1"/>
  <c r="V6" i="12" l="1" a="1"/>
  <c r="V6" i="12" s="1"/>
  <c r="AL6" i="12" l="1"/>
  <c r="AU6" i="12" s="1"/>
  <c r="Z6" i="12"/>
  <c r="AY6" i="12" l="1"/>
  <c r="AE6" i="12" s="1"/>
  <c r="AC6" i="12" l="1"/>
  <c r="AX6" i="12" s="1"/>
  <c r="Y6" i="12"/>
  <c r="AS6" i="12" l="1"/>
  <c r="BA6" i="12" s="1"/>
  <c r="AR6" i="12"/>
  <c r="AW5" i="12" l="1"/>
  <c r="BB5" i="12" s="1"/>
  <c r="AT5" i="12"/>
  <c r="AZ5" i="12" l="1"/>
  <c r="AN6" i="12"/>
  <c r="AV6" i="12" s="1"/>
  <c r="X5" i="12" l="1"/>
  <c r="V5" i="12" l="1" a="1"/>
  <c r="V5" i="12" s="1"/>
  <c r="AL5" i="12" l="1"/>
  <c r="AU5" i="12" s="1"/>
  <c r="Z5" i="12"/>
  <c r="AY5" i="12" l="1"/>
  <c r="AE5" i="12" s="1"/>
  <c r="AC5" i="12" l="1"/>
  <c r="AX5" i="12" s="1"/>
  <c r="Y5" i="12"/>
  <c r="AS5" i="12" l="1"/>
  <c r="BA5" i="12" s="1"/>
  <c r="AR5" i="12"/>
  <c r="AW4" i="12" l="1"/>
  <c r="BB4" i="12" s="1"/>
  <c r="AT4" i="12"/>
  <c r="AZ4" i="12" l="1"/>
  <c r="AN5" i="12"/>
  <c r="AV5" i="12" s="1"/>
  <c r="X4" i="12" l="1"/>
  <c r="V4" i="12" l="1" a="1"/>
  <c r="V4" i="12" s="1"/>
  <c r="AL4" i="12" l="1"/>
  <c r="AU4" i="12" s="1"/>
  <c r="Z4" i="12"/>
  <c r="AY4" i="12" l="1"/>
  <c r="AE4" i="12" s="1"/>
  <c r="AC4" i="12" l="1"/>
  <c r="AX4" i="12" s="1"/>
  <c r="Y4" i="12"/>
  <c r="AS4" i="12" l="1"/>
  <c r="BA4" i="12" s="1"/>
  <c r="AR4" i="12"/>
  <c r="AW3" i="12" l="1"/>
  <c r="BB3" i="12" s="1"/>
  <c r="AT3" i="12"/>
  <c r="AZ3" i="12" l="1"/>
  <c r="AN4" i="12"/>
  <c r="AV4" i="12" s="1"/>
  <c r="X3" i="12" l="1"/>
  <c r="V3" i="12" l="1" a="1"/>
  <c r="V3" i="12" s="1"/>
  <c r="AL3" i="12" l="1"/>
  <c r="AU3" i="12" s="1"/>
  <c r="Z3" i="12"/>
  <c r="AY3" i="12" l="1"/>
  <c r="AE3" i="12" s="1"/>
  <c r="AC3" i="12" l="1"/>
  <c r="AX3" i="12" s="1"/>
  <c r="Y3" i="12"/>
  <c r="AS3" i="12" l="1"/>
  <c r="BA3" i="12" s="1"/>
  <c r="AR3" i="12"/>
  <c r="AW2" i="12" l="1"/>
  <c r="BB2" i="12" s="1"/>
  <c r="AT2" i="12"/>
  <c r="AZ2" i="12" l="1"/>
  <c r="AN3" i="12"/>
  <c r="AV3" i="12" s="1"/>
  <c r="X2" i="12" l="1"/>
  <c r="V2" i="12" l="1" a="1"/>
  <c r="V2" i="12" s="1"/>
  <c r="Z2" i="12" l="1"/>
  <c r="AY2" i="12" l="1"/>
  <c r="AE2" i="12" s="1"/>
  <c r="AC2" i="12" l="1"/>
  <c r="AX2" i="12" s="1"/>
  <c r="Y2" i="12"/>
  <c r="AR2" i="12" l="1"/>
  <c r="AS2" i="12"/>
  <c r="BA2" i="12" s="1"/>
  <c r="B2" i="12" l="1"/>
  <c r="AP240" i="5" a="1"/>
  <c r="AN2" i="12" l="1"/>
  <c r="AV2" i="12" s="1"/>
  <c r="AL2" i="12"/>
  <c r="AU2" i="12" s="1"/>
  <c r="AP240" i="5"/>
  <c r="AP224" i="5" a="1"/>
  <c r="AP224" i="5"/>
  <c r="AP614" i="5" a="1"/>
  <c r="AP614" i="5"/>
  <c r="AP20" i="5" a="1"/>
  <c r="AP20" i="5"/>
  <c r="AP88" i="5" a="1"/>
  <c r="AP88" i="5"/>
  <c r="AP641" i="5" a="1"/>
  <c r="AP641" i="5"/>
  <c r="AP575" i="5" a="1"/>
  <c r="AP575" i="5"/>
  <c r="AP388" i="5" a="1"/>
  <c r="AP388" i="5"/>
  <c r="AP325" i="5" a="1"/>
  <c r="AP325" i="5"/>
  <c r="AP512" i="5" a="1"/>
  <c r="AP512" i="5"/>
  <c r="AP519" i="5" a="1"/>
  <c r="AP519" i="5"/>
  <c r="AP87" i="5" a="1"/>
  <c r="AP87" i="5"/>
  <c r="AP419" i="5" a="1"/>
  <c r="AP419" i="5"/>
  <c r="AP347" i="5" a="1"/>
  <c r="AP347" i="5"/>
  <c r="AP455" i="5" a="1"/>
  <c r="AP455" i="5"/>
  <c r="AP140" i="5" a="1"/>
  <c r="AP140" i="5"/>
  <c r="AP187" i="5" a="1"/>
  <c r="AP187" i="5"/>
  <c r="AP28" i="5" a="1"/>
  <c r="AP28" i="5"/>
  <c r="AP374" i="5" a="1"/>
  <c r="AP374" i="5"/>
  <c r="AP470" i="5" a="1"/>
  <c r="AP470" i="5"/>
  <c r="AP460" i="5" a="1"/>
  <c r="AP460" i="5"/>
  <c r="AP502" i="5" a="1"/>
  <c r="AP502" i="5"/>
  <c r="AP100" i="5" a="1"/>
  <c r="AP100" i="5"/>
  <c r="AP457" i="5" a="1"/>
  <c r="AP457" i="5"/>
  <c r="AP551" i="5" a="1"/>
  <c r="AP551" i="5"/>
  <c r="AP98" i="5" a="1"/>
  <c r="AP98" i="5"/>
  <c r="AP494" i="5" a="1"/>
  <c r="AP494" i="5"/>
  <c r="AP129" i="5" a="1"/>
  <c r="AP129" i="5"/>
  <c r="AP354" i="5" a="1"/>
  <c r="AP354" i="5"/>
  <c r="AP21" i="5" a="1"/>
  <c r="AP21" i="5"/>
  <c r="AP334" i="5" a="1"/>
  <c r="AP334" i="5"/>
  <c r="AP506" i="5" a="1"/>
  <c r="AP506" i="5"/>
  <c r="AP2" i="5" a="1"/>
  <c r="AP2" i="5"/>
  <c r="AP258" i="5" a="1"/>
  <c r="AP258" i="5"/>
  <c r="AP499" i="5" a="1"/>
  <c r="AP499" i="5"/>
  <c r="AP550" i="5" a="1"/>
  <c r="AP550" i="5"/>
  <c r="AP219" i="5" a="1"/>
  <c r="AP219" i="5"/>
  <c r="AP310" i="5" a="1"/>
  <c r="AP310" i="5"/>
  <c r="AP545" i="5" a="1"/>
  <c r="AP545" i="5"/>
  <c r="AP451" i="5" a="1"/>
  <c r="AP451" i="5"/>
  <c r="AP246" i="5" a="1"/>
  <c r="AP246" i="5"/>
  <c r="AP44" i="5" a="1"/>
  <c r="AP44" i="5"/>
  <c r="AP307" i="5" a="1"/>
  <c r="AP307" i="5"/>
  <c r="AP54" i="5" a="1"/>
  <c r="AP54" i="5"/>
  <c r="AP488" i="5" a="1"/>
  <c r="AP488" i="5"/>
  <c r="AP69" i="5" a="1"/>
  <c r="AP69" i="5"/>
  <c r="AP535" i="5" a="1"/>
  <c r="AP535" i="5"/>
  <c r="AP387" i="5" a="1"/>
  <c r="AP387" i="5"/>
  <c r="AP534" i="5" a="1"/>
  <c r="AP534" i="5"/>
  <c r="AP233" i="5" a="1"/>
  <c r="AP233" i="5"/>
  <c r="AP50" i="5" a="1"/>
  <c r="AP50" i="5"/>
  <c r="AP119" i="5" a="1"/>
  <c r="AP119" i="5"/>
  <c r="AP66" i="5" a="1"/>
  <c r="AP66" i="5"/>
  <c r="AP182" i="5" a="1"/>
  <c r="AP182" i="5"/>
  <c r="AP293" i="5" a="1"/>
  <c r="AP293" i="5"/>
  <c r="AP317" i="5" a="1"/>
  <c r="AP317" i="5"/>
  <c r="AP465" i="5" a="1"/>
  <c r="AP465" i="5"/>
  <c r="AP406" i="5" a="1"/>
  <c r="AP406" i="5"/>
  <c r="AP31" i="5" a="1"/>
  <c r="AP31" i="5"/>
  <c r="AP636" i="5" a="1"/>
  <c r="AP636" i="5"/>
  <c r="AP549" i="5" a="1"/>
  <c r="AP549" i="5"/>
  <c r="AP101" i="5" a="1"/>
  <c r="AP101" i="5"/>
  <c r="AP156" i="5" a="1"/>
  <c r="AP156" i="5"/>
  <c r="AP271" i="5" a="1"/>
  <c r="AP271" i="5"/>
  <c r="AP552" i="5" a="1"/>
  <c r="AP552" i="5"/>
  <c r="AP429" i="5" a="1"/>
  <c r="AP429" i="5"/>
  <c r="AP217" i="5" a="1"/>
  <c r="AP217" i="5"/>
  <c r="AP471" i="5" a="1"/>
  <c r="AP471" i="5"/>
  <c r="AP623" i="5" a="1"/>
  <c r="AP623" i="5"/>
  <c r="AP259" i="5" a="1"/>
  <c r="AP259" i="5"/>
  <c r="AP464" i="5" a="1"/>
  <c r="AP464" i="5"/>
  <c r="AP368" i="5" a="1"/>
  <c r="AP368" i="5"/>
  <c r="AP579" i="5" a="1"/>
  <c r="AP579" i="5"/>
  <c r="AP273" i="5" a="1"/>
  <c r="AP273" i="5"/>
  <c r="AP204" i="5" a="1"/>
  <c r="AP204" i="5"/>
  <c r="AP591" i="5" a="1"/>
  <c r="AP591" i="5"/>
  <c r="AP371" i="5" a="1"/>
  <c r="AP371" i="5"/>
  <c r="AP103" i="5" a="1"/>
  <c r="AP103" i="5"/>
  <c r="AP222" i="5" a="1"/>
  <c r="AP222" i="5"/>
  <c r="AP392" i="5" a="1"/>
  <c r="AP392" i="5"/>
  <c r="AP136" i="5" a="1"/>
  <c r="AP136" i="5"/>
  <c r="AP25" i="5" a="1"/>
  <c r="AP25" i="5"/>
  <c r="AP399" i="5" a="1"/>
  <c r="AP399" i="5"/>
  <c r="AP474" i="5" a="1"/>
  <c r="AP474" i="5"/>
  <c r="AP14" i="5" a="1"/>
  <c r="AP14" i="5"/>
  <c r="AP598" i="5" a="1"/>
  <c r="AP598" i="5"/>
  <c r="AP446" i="5" a="1"/>
  <c r="AP446" i="5"/>
  <c r="AP625" i="5" a="1"/>
  <c r="AP625" i="5"/>
  <c r="AP561" i="5" a="1"/>
  <c r="AP561" i="5"/>
  <c r="AP343" i="5" a="1"/>
  <c r="AP343" i="5"/>
  <c r="AP556" i="5" a="1"/>
  <c r="AP556" i="5"/>
  <c r="AP475" i="5" a="1"/>
  <c r="AP475" i="5"/>
  <c r="AP62" i="5" a="1"/>
  <c r="AP62" i="5"/>
  <c r="AP263" i="5" a="1"/>
  <c r="AP263" i="5"/>
  <c r="AP557" i="5" a="1"/>
  <c r="AP557" i="5"/>
  <c r="AP78" i="5" a="1"/>
  <c r="AP78" i="5"/>
  <c r="AP313" i="5" a="1"/>
  <c r="AP313" i="5"/>
  <c r="AP269" i="5" a="1"/>
  <c r="AP269" i="5"/>
  <c r="AP315" i="5" a="1"/>
  <c r="AP315" i="5"/>
  <c r="AP250" i="5" a="1"/>
  <c r="AP250" i="5"/>
  <c r="AP272" i="5" a="1"/>
  <c r="AP272" i="5"/>
  <c r="AP131" i="5" a="1"/>
  <c r="AP131" i="5"/>
  <c r="AP4" i="5" a="1"/>
  <c r="AP4" i="5"/>
  <c r="AP261" i="5" a="1"/>
  <c r="AP261" i="5"/>
  <c r="AP29" i="5" a="1"/>
  <c r="AP29" i="5"/>
  <c r="AP157" i="5" a="1"/>
  <c r="AP157" i="5"/>
  <c r="AP329" i="5" a="1"/>
  <c r="AP329" i="5"/>
  <c r="AP162" i="5" a="1"/>
  <c r="AP162" i="5"/>
  <c r="AP369" i="5" a="1"/>
  <c r="AP369" i="5"/>
  <c r="AP41" i="5" a="1"/>
  <c r="AP41" i="5"/>
  <c r="AP336" i="5" a="1"/>
  <c r="AP336" i="5"/>
  <c r="AP330" i="5" a="1"/>
  <c r="AP330" i="5"/>
  <c r="AP303" i="5" a="1"/>
  <c r="AP303" i="5"/>
  <c r="AP447" i="5" a="1"/>
  <c r="AP447" i="5"/>
  <c r="AP174" i="5" a="1"/>
  <c r="AP174" i="5"/>
  <c r="AP255" i="5" a="1"/>
  <c r="AP255" i="5"/>
  <c r="AP16" i="5" a="1"/>
  <c r="AP16" i="5"/>
  <c r="AP397" i="5" a="1"/>
  <c r="AP397" i="5"/>
  <c r="AP277" i="5" a="1"/>
  <c r="AP277" i="5"/>
  <c r="AP603" i="5" a="1"/>
  <c r="AP603" i="5"/>
  <c r="AP631" i="5" a="1"/>
  <c r="AP631" i="5"/>
  <c r="AP596" i="5" a="1"/>
  <c r="AP596" i="5"/>
  <c r="AP67" i="5" a="1"/>
  <c r="AP67" i="5"/>
  <c r="AP104" i="5" a="1"/>
  <c r="AP104" i="5"/>
  <c r="AP405" i="5" a="1"/>
  <c r="AP405" i="5"/>
  <c r="AP125" i="5" a="1"/>
  <c r="AP125" i="5"/>
  <c r="AP180" i="5" a="1"/>
  <c r="AP180" i="5"/>
  <c r="AP346" i="5" a="1"/>
  <c r="AP346" i="5"/>
  <c r="AP72" i="5" a="1"/>
  <c r="AP72" i="5"/>
  <c r="AP37" i="5" a="1"/>
  <c r="AP37" i="5"/>
  <c r="AP445" i="5" a="1"/>
  <c r="AP445" i="5"/>
  <c r="AP523" i="5" a="1"/>
  <c r="AP523" i="5"/>
  <c r="AP306" i="5" a="1"/>
  <c r="AP306" i="5"/>
  <c r="AP46" i="5" a="1"/>
  <c r="AP46" i="5"/>
  <c r="AP11" i="5" a="1"/>
  <c r="AP11" i="5"/>
  <c r="AP84" i="5" a="1"/>
  <c r="AP84" i="5"/>
  <c r="AP576" i="5" a="1"/>
  <c r="AP576" i="5"/>
  <c r="AP477" i="5" a="1"/>
  <c r="AP477" i="5"/>
  <c r="AP312" i="5" a="1"/>
  <c r="AP312" i="5"/>
  <c r="AP276" i="5" a="1"/>
  <c r="AP276" i="5"/>
  <c r="AP426" i="5" a="1"/>
  <c r="AP426" i="5"/>
  <c r="AP85" i="5" a="1"/>
  <c r="AP85" i="5"/>
  <c r="AP65" i="5" a="1"/>
  <c r="AP65" i="5"/>
  <c r="AP639" i="5" a="1"/>
  <c r="AP639" i="5"/>
  <c r="AP63" i="5" a="1"/>
  <c r="AP63" i="5"/>
  <c r="AP197" i="5" a="1"/>
  <c r="AP197" i="5"/>
  <c r="AP562" i="5" a="1"/>
  <c r="AP562" i="5"/>
  <c r="AP584" i="5" a="1"/>
  <c r="AP584" i="5"/>
  <c r="AP414" i="5" a="1"/>
  <c r="AP414" i="5"/>
  <c r="AP433" i="5" a="1"/>
  <c r="AP433" i="5"/>
  <c r="AP442" i="5" a="1"/>
  <c r="AP442" i="5"/>
  <c r="AP402" i="5" a="1"/>
  <c r="AP402" i="5"/>
  <c r="AP514" i="5" a="1"/>
  <c r="AP514" i="5"/>
  <c r="AP395" i="5" a="1"/>
  <c r="AP395" i="5"/>
  <c r="AP409" i="5" a="1"/>
  <c r="AP409" i="5"/>
  <c r="AP135" i="5" a="1"/>
  <c r="AP135" i="5"/>
  <c r="AP617" i="5" a="1"/>
  <c r="AP617" i="5"/>
  <c r="AP572" i="5" a="1"/>
  <c r="AP572" i="5"/>
  <c r="AP626" i="5" a="1"/>
  <c r="AP626" i="5"/>
  <c r="AP82" i="5" a="1"/>
  <c r="AP82" i="5"/>
  <c r="AP265" i="5" a="1"/>
  <c r="AP265" i="5"/>
  <c r="AP287" i="5" a="1"/>
  <c r="AP287" i="5"/>
  <c r="AP9" i="5" a="1"/>
  <c r="AP9" i="5"/>
  <c r="AP424" i="5" a="1"/>
  <c r="AP424" i="5"/>
  <c r="AP300" i="5" a="1"/>
  <c r="AP300" i="5"/>
  <c r="AP586" i="5" a="1"/>
  <c r="AP586" i="5"/>
  <c r="AP522" i="5" a="1"/>
  <c r="AP522" i="5"/>
  <c r="AP393" i="5" a="1"/>
  <c r="AP393" i="5"/>
  <c r="AP482" i="5" a="1"/>
  <c r="AP482" i="5"/>
  <c r="AP211" i="5" a="1"/>
  <c r="AP211" i="5"/>
  <c r="AP495" i="5" a="1"/>
  <c r="AP495" i="5"/>
  <c r="AP165" i="5" a="1"/>
  <c r="AP165" i="5"/>
  <c r="AP607" i="5" a="1"/>
  <c r="AP607" i="5"/>
  <c r="AP526" i="5" a="1"/>
  <c r="AP526" i="5"/>
  <c r="AP407" i="5" a="1"/>
  <c r="AP407" i="5"/>
  <c r="AP43" i="5" a="1"/>
  <c r="AP43" i="5"/>
  <c r="AP577" i="5" a="1"/>
  <c r="AP577" i="5"/>
  <c r="AP205" i="5" a="1"/>
  <c r="AP205" i="5"/>
  <c r="AP51" i="5" a="1"/>
  <c r="AP51" i="5"/>
  <c r="AP504" i="5" a="1"/>
  <c r="AP504" i="5"/>
  <c r="AP175" i="5" a="1"/>
  <c r="AP175" i="5"/>
  <c r="AP324" i="5" a="1"/>
  <c r="AP324" i="5"/>
  <c r="AP560" i="5" a="1"/>
  <c r="AP560" i="5"/>
  <c r="AP142" i="5" a="1"/>
  <c r="AP142" i="5"/>
  <c r="AP244" i="5" a="1"/>
  <c r="AP244" i="5"/>
  <c r="AP540" i="5" a="1"/>
  <c r="AP540" i="5"/>
  <c r="AP13" i="5" a="1"/>
  <c r="AP13" i="5"/>
  <c r="AP571" i="5" a="1"/>
  <c r="AP571" i="5"/>
  <c r="AP408" i="5" a="1"/>
  <c r="AP408" i="5"/>
  <c r="AP115" i="5" a="1"/>
  <c r="AP115" i="5"/>
  <c r="AP138" i="5" a="1"/>
  <c r="AP138" i="5"/>
  <c r="AP323" i="5" a="1"/>
  <c r="AP323" i="5"/>
  <c r="AP353" i="5" a="1"/>
  <c r="AP353" i="5"/>
  <c r="AP185" i="5" a="1"/>
  <c r="AP185" i="5"/>
  <c r="AP355" i="5" a="1"/>
  <c r="AP355" i="5"/>
  <c r="AP238" i="5" a="1"/>
  <c r="AP238" i="5"/>
  <c r="AP413" i="5" a="1"/>
  <c r="AP413" i="5"/>
  <c r="AP190" i="5" a="1"/>
  <c r="AP190" i="5"/>
  <c r="AP366" i="5" a="1"/>
  <c r="AP366" i="5"/>
  <c r="AP473" i="5" a="1"/>
  <c r="AP473" i="5"/>
  <c r="AP279" i="5" a="1"/>
  <c r="AP279" i="5"/>
  <c r="AP558" i="5" a="1"/>
  <c r="AP558" i="5"/>
  <c r="AP7" i="5" a="1"/>
  <c r="AP7" i="5"/>
  <c r="AP147" i="5" a="1"/>
  <c r="AP147" i="5"/>
  <c r="AP568" i="5" a="1"/>
  <c r="AP568" i="5"/>
  <c r="AP282" i="5" a="1"/>
  <c r="AP282" i="5"/>
  <c r="AP24" i="5" a="1"/>
  <c r="AP24" i="5"/>
  <c r="AP581" i="5" a="1"/>
  <c r="AP581" i="5"/>
  <c r="AP624" i="5" a="1"/>
  <c r="AP624" i="5"/>
  <c r="AP207" i="5" a="1"/>
  <c r="AP207" i="5"/>
  <c r="AP601" i="5" a="1"/>
  <c r="AP601" i="5"/>
  <c r="AP305" i="5" a="1"/>
  <c r="AP305" i="5"/>
  <c r="AP248" i="5" a="1"/>
  <c r="AP248" i="5"/>
  <c r="AP206" i="5" a="1"/>
  <c r="AP206" i="5"/>
  <c r="AP79" i="5" a="1"/>
  <c r="AP79" i="5"/>
  <c r="AP183" i="5" a="1"/>
  <c r="AP183" i="5"/>
  <c r="AP450" i="5" a="1"/>
  <c r="AP450" i="5"/>
  <c r="AP26" i="5" a="1"/>
  <c r="AP26" i="5"/>
  <c r="AP385" i="5" a="1"/>
  <c r="AP385" i="5"/>
  <c r="AP302" i="5" a="1"/>
  <c r="AP302" i="5"/>
  <c r="AP15" i="5" a="1"/>
  <c r="AP15" i="5"/>
  <c r="AP505" i="5" a="1"/>
  <c r="AP505" i="5"/>
  <c r="AP236" i="5" a="1"/>
  <c r="AP236" i="5"/>
  <c r="AP92" i="5" a="1"/>
  <c r="AP92" i="5"/>
  <c r="AP167" i="5" a="1"/>
  <c r="AP167" i="5"/>
  <c r="AP216" i="5" a="1"/>
  <c r="AP216" i="5"/>
  <c r="AP52" i="5" a="1"/>
  <c r="AP52" i="5"/>
  <c r="AP438" i="5" a="1"/>
  <c r="AP438" i="5"/>
  <c r="AP304" i="5" a="1"/>
  <c r="AP304" i="5"/>
  <c r="AP422" i="5" a="1"/>
  <c r="AP422" i="5"/>
  <c r="AP5" i="5" a="1"/>
  <c r="AP5" i="5"/>
  <c r="AP58" i="5" a="1"/>
  <c r="AP58" i="5"/>
  <c r="AP415" i="5" a="1"/>
  <c r="AP415" i="5"/>
  <c r="AP3" i="5" a="1"/>
  <c r="AP3" i="5"/>
  <c r="AP102" i="5" a="1"/>
  <c r="AP102" i="5"/>
  <c r="AP496" i="5" a="1"/>
  <c r="AP496" i="5"/>
  <c r="AP203" i="5" a="1"/>
  <c r="AP203" i="5"/>
  <c r="AP386" i="5" a="1"/>
  <c r="AP386" i="5"/>
  <c r="AP630" i="5" a="1"/>
  <c r="AP630" i="5"/>
  <c r="AP537" i="5" a="1"/>
  <c r="AP537" i="5"/>
  <c r="AP593" i="5" a="1"/>
  <c r="AP593" i="5"/>
  <c r="AP463" i="5" a="1"/>
  <c r="AP463" i="5"/>
  <c r="AP481" i="5" a="1"/>
  <c r="AP481" i="5"/>
  <c r="AP361" i="5" a="1"/>
  <c r="AP361" i="5"/>
  <c r="AP391" i="5" a="1"/>
  <c r="AP391" i="5"/>
  <c r="AP360" i="5" a="1"/>
  <c r="AP360" i="5"/>
  <c r="AP225" i="5" a="1"/>
  <c r="AP225" i="5"/>
  <c r="AP620" i="5" a="1"/>
  <c r="AP620" i="5"/>
  <c r="AP370" i="5" a="1"/>
  <c r="AP370" i="5"/>
  <c r="AP247" i="5" a="1"/>
  <c r="AP247" i="5"/>
  <c r="AP379" i="5" a="1"/>
  <c r="AP379" i="5"/>
  <c r="AP121" i="5" a="1"/>
  <c r="AP121" i="5"/>
  <c r="AP345" i="5" a="1"/>
  <c r="AP345" i="5"/>
  <c r="AP249" i="5" a="1"/>
  <c r="AP249" i="5"/>
  <c r="AP580" i="5" a="1"/>
  <c r="AP580" i="5"/>
  <c r="AP435" i="5" a="1"/>
  <c r="AP435" i="5"/>
  <c r="AP285" i="5" a="1"/>
  <c r="AP285" i="5"/>
  <c r="AP320" i="5" a="1"/>
  <c r="AP320" i="5"/>
  <c r="AP48" i="5" a="1"/>
  <c r="AP48" i="5"/>
  <c r="AP322" i="5" a="1"/>
  <c r="AP322" i="5"/>
  <c r="AP242" i="5" a="1"/>
  <c r="AP242" i="5"/>
  <c r="AP278" i="5" a="1"/>
  <c r="AP278" i="5"/>
  <c r="AP144" i="5" a="1"/>
  <c r="AP144" i="5"/>
  <c r="AP585" i="5" a="1"/>
  <c r="AP585" i="5"/>
  <c r="AP289" i="5" a="1"/>
  <c r="AP289" i="5"/>
  <c r="AP59" i="5" a="1"/>
  <c r="AP59" i="5"/>
  <c r="AP635" i="5" a="1"/>
  <c r="AP635" i="5"/>
  <c r="AP531" i="5" a="1"/>
  <c r="AP531" i="5"/>
  <c r="AP213" i="5" a="1"/>
  <c r="AP213" i="5"/>
  <c r="AP410" i="5" a="1"/>
  <c r="AP410" i="5"/>
  <c r="AP510" i="5" a="1"/>
  <c r="AP510" i="5"/>
  <c r="AP254" i="5" a="1"/>
  <c r="AP254" i="5"/>
  <c r="AP8" i="5" a="1"/>
  <c r="AP8" i="5"/>
  <c r="AP389" i="5" a="1"/>
  <c r="AP389" i="5"/>
  <c r="AP520" i="5" a="1"/>
  <c r="AP520" i="5"/>
  <c r="AP220" i="5" a="1"/>
  <c r="AP220" i="5"/>
  <c r="AP469" i="5" a="1"/>
  <c r="AP469" i="5"/>
  <c r="AP492" i="5" a="1"/>
  <c r="AP492" i="5"/>
  <c r="AP436" i="5" a="1"/>
  <c r="AP436" i="5"/>
  <c r="AP127" i="5" a="1"/>
  <c r="AP127" i="5"/>
  <c r="AP640" i="5" a="1"/>
  <c r="AP640" i="5"/>
  <c r="AP454" i="5" a="1"/>
  <c r="AP454" i="5"/>
  <c r="AP164" i="5" a="1"/>
  <c r="AP164" i="5"/>
  <c r="AP376" i="5" a="1"/>
  <c r="AP376" i="5"/>
  <c r="AP264" i="5" a="1"/>
  <c r="AP264" i="5"/>
  <c r="AP56" i="5" a="1"/>
  <c r="AP56" i="5"/>
  <c r="AP196" i="5" a="1"/>
  <c r="AP196" i="5"/>
  <c r="AP543" i="5" a="1"/>
  <c r="AP543" i="5"/>
  <c r="AP517" i="5" a="1"/>
  <c r="AP517" i="5"/>
  <c r="AP153" i="5" a="1"/>
  <c r="AP153" i="5"/>
  <c r="AP375" i="5" a="1"/>
  <c r="AP375" i="5"/>
  <c r="AP158" i="5" a="1"/>
  <c r="AP158" i="5"/>
  <c r="AP301" i="5" a="1"/>
  <c r="AP301" i="5"/>
  <c r="AP124" i="5" a="1"/>
  <c r="AP124" i="5"/>
  <c r="AP47" i="5" a="1"/>
  <c r="AP47" i="5"/>
  <c r="AP122" i="5" a="1"/>
  <c r="AP122" i="5"/>
  <c r="AP335" i="5" a="1"/>
  <c r="AP335" i="5"/>
  <c r="AP191" i="5" a="1"/>
  <c r="AP191" i="5"/>
  <c r="AP288" i="5" a="1"/>
  <c r="AP288" i="5"/>
  <c r="AP235" i="5" a="1"/>
  <c r="AP235" i="5"/>
  <c r="AP348" i="5" a="1"/>
  <c r="AP348" i="5"/>
  <c r="AP331" i="5" a="1"/>
  <c r="AP331" i="5"/>
  <c r="AP231" i="5" a="1"/>
  <c r="AP231" i="5"/>
  <c r="AP284" i="5" a="1"/>
  <c r="AP284" i="5"/>
  <c r="AP12" i="5" a="1"/>
  <c r="AP12" i="5"/>
  <c r="AP30" i="5" a="1"/>
  <c r="AP30" i="5"/>
  <c r="AP189" i="5" a="1"/>
  <c r="AP189" i="5"/>
  <c r="AP590" i="5" a="1"/>
  <c r="AP590" i="5"/>
  <c r="AP421" i="5" a="1"/>
  <c r="AP421" i="5"/>
  <c r="AP214" i="5" a="1"/>
  <c r="AP214" i="5"/>
  <c r="AP39" i="5" a="1"/>
  <c r="AP39" i="5"/>
  <c r="AP53" i="5" a="1"/>
  <c r="AP53" i="5"/>
  <c r="AP283" i="5" a="1"/>
  <c r="AP283" i="5"/>
  <c r="AP245" i="5" a="1"/>
  <c r="AP245" i="5"/>
  <c r="AP637" i="5" a="1"/>
  <c r="AP637" i="5"/>
  <c r="AP112" i="5" a="1"/>
  <c r="AP112" i="5"/>
  <c r="AP267" i="5" a="1"/>
  <c r="AP267" i="5"/>
  <c r="AP611" i="5" a="1"/>
  <c r="AP611" i="5"/>
  <c r="AP539" i="5" a="1"/>
  <c r="AP539" i="5"/>
  <c r="AP430" i="5" a="1"/>
  <c r="AP430" i="5"/>
  <c r="AP154" i="5" a="1"/>
  <c r="AP154" i="5"/>
  <c r="AP582" i="5" a="1"/>
  <c r="AP582" i="5"/>
  <c r="AP547" i="5" a="1"/>
  <c r="AP547" i="5"/>
  <c r="AP55" i="5" a="1"/>
  <c r="AP55" i="5"/>
  <c r="AP57" i="5" a="1"/>
  <c r="AP57" i="5"/>
  <c r="AP228" i="5" a="1"/>
  <c r="AP228" i="5"/>
  <c r="AP437" i="5" a="1"/>
  <c r="AP437" i="5"/>
  <c r="AP536" i="5" a="1"/>
  <c r="AP536" i="5"/>
  <c r="AP114" i="5" a="1"/>
  <c r="AP114" i="5"/>
  <c r="AP425" i="5" a="1"/>
  <c r="AP425" i="5"/>
  <c r="AP594" i="5" a="1"/>
  <c r="AP594" i="5"/>
  <c r="AP518" i="5" a="1"/>
  <c r="AP518" i="5"/>
  <c r="AP403" i="5" a="1"/>
  <c r="AP403" i="5"/>
  <c r="AP268" i="5" a="1"/>
  <c r="AP268" i="5"/>
  <c r="AP508" i="5" a="1"/>
  <c r="AP508" i="5"/>
  <c r="AP453" i="5" a="1"/>
  <c r="AP453" i="5"/>
  <c r="AP229" i="5" a="1"/>
  <c r="AP229" i="5"/>
  <c r="AP570" i="5" a="1"/>
  <c r="AP570" i="5"/>
  <c r="AP404" i="5" a="1"/>
  <c r="AP404" i="5"/>
  <c r="AP34" i="5" a="1"/>
  <c r="AP34" i="5"/>
  <c r="AP297" i="5" a="1"/>
  <c r="AP297" i="5"/>
  <c r="AP99" i="5" a="1"/>
  <c r="AP99" i="5"/>
  <c r="AP194" i="5" a="1"/>
  <c r="AP194" i="5"/>
  <c r="AP36" i="5" a="1"/>
  <c r="AP36" i="5"/>
  <c r="AP411" i="5" a="1"/>
  <c r="AP411" i="5"/>
  <c r="AP610" i="5" a="1"/>
  <c r="AP610" i="5"/>
  <c r="AP427" i="5" a="1"/>
  <c r="AP427" i="5"/>
  <c r="AP468" i="5" a="1"/>
  <c r="AP468" i="5"/>
  <c r="AP544" i="5" a="1"/>
  <c r="AP544" i="5"/>
  <c r="AP542" i="5" a="1"/>
  <c r="AP542" i="5"/>
  <c r="AP497" i="5" a="1"/>
  <c r="AP497" i="5"/>
  <c r="AP294" i="5" a="1"/>
  <c r="AP294" i="5"/>
  <c r="AP565" i="5" a="1"/>
  <c r="AP565" i="5"/>
  <c r="AP237" i="5" a="1"/>
  <c r="AP237" i="5"/>
  <c r="AP352" i="5" a="1"/>
  <c r="AP352" i="5"/>
  <c r="AP75" i="5" a="1"/>
  <c r="AP75" i="5"/>
  <c r="AP202" i="5" a="1"/>
  <c r="AP202" i="5"/>
  <c r="AP257" i="5" a="1"/>
  <c r="AP257" i="5"/>
  <c r="AP316" i="5" a="1"/>
  <c r="AP316" i="5"/>
  <c r="AP595" i="5" a="1"/>
  <c r="AP595" i="5"/>
  <c r="AP339" i="5" a="1"/>
  <c r="AP339" i="5"/>
  <c r="AP173" i="5" a="1"/>
  <c r="AP173" i="5"/>
  <c r="AP478" i="5" a="1"/>
  <c r="AP478" i="5"/>
  <c r="AP440" i="5" a="1"/>
  <c r="AP440" i="5"/>
  <c r="AP126" i="5" a="1"/>
  <c r="AP126" i="5"/>
  <c r="AP337" i="5" a="1"/>
  <c r="AP337" i="5"/>
  <c r="AP489" i="5" a="1"/>
  <c r="AP489" i="5"/>
  <c r="AP364" i="5" a="1"/>
  <c r="AP364" i="5"/>
  <c r="AP253" i="5" a="1"/>
  <c r="AP253" i="5"/>
  <c r="AP145" i="5" a="1"/>
  <c r="AP145" i="5"/>
  <c r="AP412" i="5" a="1"/>
  <c r="AP412" i="5"/>
  <c r="AP298" i="5" a="1"/>
  <c r="AP298" i="5"/>
  <c r="AP439" i="5" a="1"/>
  <c r="AP439" i="5"/>
  <c r="AP530" i="5" a="1"/>
  <c r="AP530" i="5"/>
  <c r="AP40" i="5" a="1"/>
  <c r="AP40" i="5"/>
  <c r="AP226" i="5" a="1"/>
  <c r="AP226" i="5"/>
  <c r="AP192" i="5" a="1"/>
  <c r="AP192" i="5"/>
  <c r="AP434" i="5" a="1"/>
  <c r="AP434" i="5"/>
  <c r="AP382" i="5" a="1"/>
  <c r="AP382" i="5"/>
  <c r="AP509" i="5" a="1"/>
  <c r="AP509" i="5"/>
  <c r="AP578" i="5" a="1"/>
  <c r="AP578" i="5"/>
  <c r="AP83" i="5" a="1"/>
  <c r="AP83" i="5"/>
  <c r="AP592" i="5" a="1"/>
  <c r="AP592" i="5"/>
  <c r="AP45" i="5" a="1"/>
  <c r="AP45" i="5"/>
  <c r="AP94" i="5" a="1"/>
  <c r="AP94" i="5"/>
  <c r="AP529" i="5" a="1"/>
  <c r="AP529" i="5"/>
  <c r="AP130" i="5" a="1"/>
  <c r="AP130" i="5"/>
  <c r="AP179" i="5" a="1"/>
  <c r="AP179" i="5"/>
  <c r="AP573" i="5" a="1"/>
  <c r="AP573" i="5"/>
  <c r="AP27" i="5" a="1"/>
  <c r="AP27" i="5"/>
  <c r="AP420" i="5" a="1"/>
  <c r="AP420" i="5"/>
  <c r="AP151" i="5" a="1"/>
  <c r="AP151" i="5"/>
  <c r="AP472" i="5" a="1"/>
  <c r="AP472" i="5"/>
  <c r="AP234" i="5" a="1"/>
  <c r="AP234" i="5"/>
  <c r="AP221" i="5" a="1"/>
  <c r="AP221" i="5"/>
  <c r="AP563" i="5" a="1"/>
  <c r="AP563" i="5"/>
  <c r="AP89" i="5" a="1"/>
  <c r="AP89" i="5"/>
  <c r="AP362" i="5" a="1"/>
  <c r="AP362" i="5"/>
  <c r="AP423" i="5" a="1"/>
  <c r="AP423" i="5"/>
  <c r="AP638" i="5" a="1"/>
  <c r="AP638" i="5"/>
  <c r="AP486" i="5" a="1"/>
  <c r="AP486" i="5"/>
  <c r="AP466" i="5" a="1"/>
  <c r="AP466" i="5"/>
  <c r="AP311" i="5" a="1"/>
  <c r="AP311" i="5"/>
  <c r="AP252" i="5" a="1"/>
  <c r="AP252" i="5"/>
  <c r="AP341" i="5" a="1"/>
  <c r="AP341" i="5"/>
  <c r="AP444" i="5" a="1"/>
  <c r="AP444" i="5"/>
  <c r="AP281" i="5" a="1"/>
  <c r="AP281" i="5"/>
  <c r="AP199" i="5" a="1"/>
  <c r="AP199" i="5"/>
  <c r="AP643" i="5" a="1"/>
  <c r="AP643" i="5"/>
  <c r="AP146" i="5" a="1"/>
  <c r="AP146" i="5"/>
  <c r="AP381" i="5" a="1"/>
  <c r="AP381" i="5"/>
  <c r="AP609" i="5" a="1"/>
  <c r="AP609" i="5"/>
  <c r="AP599" i="5" a="1"/>
  <c r="AP599" i="5"/>
  <c r="AP120" i="5" a="1"/>
  <c r="AP120" i="5"/>
  <c r="AP70" i="5" a="1"/>
  <c r="AP70" i="5"/>
  <c r="AP186" i="5" a="1"/>
  <c r="AP186" i="5"/>
  <c r="AP239" i="5" a="1"/>
  <c r="AP239" i="5"/>
  <c r="AP143" i="5" a="1"/>
  <c r="AP143" i="5"/>
  <c r="AP394" i="5" a="1"/>
  <c r="AP394" i="5"/>
  <c r="AP344" i="5" a="1"/>
  <c r="AP344" i="5"/>
  <c r="AP110" i="5" a="1"/>
  <c r="AP110" i="5"/>
  <c r="AP619" i="5" a="1"/>
  <c r="AP619" i="5"/>
  <c r="AP327" i="5" a="1"/>
  <c r="AP327" i="5"/>
  <c r="AP201" i="5" a="1"/>
  <c r="AP201" i="5"/>
  <c r="AP188" i="5" a="1"/>
  <c r="AP188" i="5"/>
  <c r="AP493" i="5" a="1"/>
  <c r="AP493" i="5"/>
  <c r="AP134" i="5" a="1"/>
  <c r="AP134" i="5"/>
  <c r="AP209" i="5" a="1"/>
  <c r="AP209" i="5"/>
  <c r="AP616" i="5" a="1"/>
  <c r="AP616" i="5"/>
  <c r="AP642" i="5" a="1"/>
  <c r="AP642" i="5"/>
  <c r="AP342" i="5" a="1"/>
  <c r="AP342" i="5"/>
  <c r="AP18" i="5" a="1"/>
  <c r="AP18" i="5"/>
  <c r="AP491" i="5" a="1"/>
  <c r="AP491" i="5"/>
  <c r="AP458" i="5" a="1"/>
  <c r="AP458" i="5"/>
  <c r="AP485" i="5" a="1"/>
  <c r="AP485" i="5"/>
  <c r="AP589" i="5" a="1"/>
  <c r="AP589" i="5"/>
  <c r="AP318" i="5" a="1"/>
  <c r="AP318" i="5"/>
  <c r="AP118" i="5" a="1"/>
  <c r="AP118" i="5"/>
  <c r="AP480" i="5" a="1"/>
  <c r="AP480" i="5"/>
  <c r="AP111" i="5" a="1"/>
  <c r="AP111" i="5"/>
  <c r="AP270" i="5" a="1"/>
  <c r="AP270" i="5"/>
  <c r="AP359" i="5" a="1"/>
  <c r="AP359" i="5"/>
  <c r="AP564" i="5" a="1"/>
  <c r="AP564" i="5"/>
  <c r="AP546" i="5" a="1"/>
  <c r="AP546" i="5"/>
  <c r="AP533" i="5" a="1"/>
  <c r="AP533" i="5"/>
  <c r="AP553" i="5" a="1"/>
  <c r="AP553" i="5"/>
  <c r="AP132" i="5" a="1"/>
  <c r="AP132" i="5"/>
  <c r="AP241" i="5" a="1"/>
  <c r="AP241" i="5"/>
  <c r="AP274" i="5" a="1"/>
  <c r="AP274" i="5"/>
  <c r="AP290" i="5" a="1"/>
  <c r="AP290" i="5"/>
  <c r="AP200" i="5" a="1"/>
  <c r="AP200" i="5"/>
  <c r="AP383" i="5" a="1"/>
  <c r="AP383" i="5"/>
  <c r="AP629" i="5" a="1"/>
  <c r="AP629" i="5"/>
  <c r="AP456" i="5" a="1"/>
  <c r="AP456" i="5"/>
  <c r="AP418" i="5" a="1"/>
  <c r="AP418" i="5"/>
  <c r="AP319" i="5" a="1"/>
  <c r="AP319" i="5"/>
  <c r="AP608" i="5" a="1"/>
  <c r="AP608" i="5"/>
  <c r="AP569" i="5" a="1"/>
  <c r="AP569" i="5"/>
  <c r="AP166" i="5" a="1"/>
  <c r="AP166" i="5"/>
  <c r="AP113" i="5" a="1"/>
  <c r="AP113" i="5"/>
  <c r="AP487" i="5" a="1"/>
  <c r="AP487" i="5"/>
  <c r="AP432" i="5" a="1"/>
  <c r="AP432" i="5"/>
  <c r="AP23" i="5" a="1"/>
  <c r="AP23" i="5"/>
  <c r="AP178" i="5" a="1"/>
  <c r="AP178" i="5"/>
  <c r="AP286" i="5" a="1"/>
  <c r="AP286" i="5"/>
  <c r="AP417" i="5" a="1"/>
  <c r="AP417" i="5"/>
  <c r="AP184" i="5" a="1"/>
  <c r="AP184" i="5"/>
  <c r="AP377" i="5" a="1"/>
  <c r="AP377" i="5"/>
  <c r="AP160" i="5" a="1"/>
  <c r="AP160" i="5"/>
  <c r="AP333" i="5" a="1"/>
  <c r="AP333" i="5"/>
  <c r="AP351" i="5" a="1"/>
  <c r="AP351" i="5"/>
  <c r="AP528" i="5" a="1"/>
  <c r="AP528" i="5"/>
  <c r="AP150" i="5" a="1"/>
  <c r="AP150" i="5"/>
  <c r="AP299" i="5" a="1"/>
  <c r="AP299" i="5"/>
  <c r="AP291" i="5" a="1"/>
  <c r="AP291" i="5"/>
  <c r="AP498" i="5" a="1"/>
  <c r="AP498" i="5"/>
  <c r="AP525" i="5" a="1"/>
  <c r="AP525" i="5"/>
  <c r="AP171" i="5" a="1"/>
  <c r="AP171" i="5"/>
  <c r="AP583" i="5" a="1"/>
  <c r="AP583" i="5"/>
  <c r="AP181" i="5" a="1"/>
  <c r="AP181" i="5"/>
  <c r="AP554" i="5" a="1"/>
  <c r="AP554" i="5"/>
  <c r="AP384" i="5" a="1"/>
  <c r="AP384" i="5"/>
  <c r="AP17" i="5" a="1"/>
  <c r="AP17" i="5"/>
  <c r="AP452" i="5" a="1"/>
  <c r="AP452" i="5"/>
  <c r="AP32" i="5" a="1"/>
  <c r="AP32" i="5"/>
  <c r="AP95" i="5" a="1"/>
  <c r="AP95" i="5"/>
  <c r="AP567" i="5" a="1"/>
  <c r="AP567" i="5"/>
  <c r="AP314" i="5" a="1"/>
  <c r="AP314" i="5"/>
  <c r="AP105" i="5" a="1"/>
  <c r="AP105" i="5"/>
  <c r="AP373" i="5" a="1"/>
  <c r="AP373" i="5"/>
  <c r="AP559" i="5" a="1"/>
  <c r="AP559" i="5"/>
  <c r="AP350" i="5" a="1"/>
  <c r="AP350" i="5"/>
  <c r="AP634" i="5" a="1"/>
  <c r="AP634" i="5"/>
  <c r="AP49" i="5" a="1"/>
  <c r="AP49" i="5"/>
  <c r="AP416" i="5" a="1"/>
  <c r="AP416" i="5"/>
  <c r="AP176" i="5" a="1"/>
  <c r="AP176" i="5"/>
  <c r="AP159" i="5" a="1"/>
  <c r="AP159" i="5"/>
  <c r="AP632" i="5" a="1"/>
  <c r="AP632" i="5"/>
  <c r="AP19" i="5" a="1"/>
  <c r="AP19" i="5"/>
  <c r="AP128" i="5" a="1"/>
  <c r="AP128" i="5"/>
  <c r="AP91" i="5" a="1"/>
  <c r="AP91" i="5"/>
  <c r="AP644" i="5" a="1"/>
  <c r="AP644" i="5"/>
  <c r="AP33" i="5" a="1"/>
  <c r="AP33" i="5"/>
  <c r="AP513" i="5" a="1"/>
  <c r="AP513" i="5"/>
  <c r="AP208" i="5" a="1"/>
  <c r="AP208" i="5"/>
  <c r="AP169" i="5" a="1"/>
  <c r="AP169" i="5"/>
  <c r="AP90" i="5" a="1"/>
  <c r="AP90" i="5"/>
  <c r="AP621" i="5" a="1"/>
  <c r="AP621" i="5"/>
  <c r="AP628" i="5" a="1"/>
  <c r="AP628" i="5"/>
  <c r="AP80" i="5" a="1"/>
  <c r="AP80" i="5"/>
  <c r="AP467" i="5" a="1"/>
  <c r="AP467" i="5"/>
  <c r="AP149" i="5" a="1"/>
  <c r="AP149" i="5"/>
  <c r="AP548" i="5" a="1"/>
  <c r="AP548" i="5"/>
  <c r="AP230" i="5" a="1"/>
  <c r="AP230" i="5"/>
  <c r="AP633" i="5" a="1"/>
  <c r="AP633" i="5"/>
  <c r="AP97" i="5" a="1"/>
  <c r="AP97" i="5"/>
  <c r="AP152" i="5" a="1"/>
  <c r="AP152" i="5"/>
  <c r="AP483" i="5" a="1"/>
  <c r="AP483" i="5"/>
  <c r="AP443" i="5" a="1"/>
  <c r="AP443" i="5"/>
  <c r="AP81" i="5" a="1"/>
  <c r="AP81" i="5"/>
  <c r="AO278" i="5" a="1"/>
  <c r="AO278" i="5"/>
  <c r="AO460" i="5" a="1"/>
  <c r="AO460" i="5"/>
  <c r="AO206" i="5" a="1"/>
  <c r="AO206" i="5"/>
  <c r="AO446" i="5" a="1"/>
  <c r="AO446" i="5"/>
  <c r="AO545" i="5" a="1"/>
  <c r="AO545" i="5"/>
  <c r="AO322" i="5" a="1"/>
  <c r="AO322" i="5"/>
  <c r="AO202" i="5" a="1"/>
  <c r="AO202" i="5"/>
  <c r="AO236" i="5" a="1"/>
  <c r="AO236" i="5"/>
  <c r="AO228" i="5" a="1"/>
  <c r="AO228" i="5"/>
  <c r="AO177" i="5" a="1"/>
  <c r="AO177" i="5"/>
  <c r="AP64" i="5" a="1"/>
  <c r="AP64" i="5"/>
  <c r="AP613" i="5" a="1"/>
  <c r="AP613" i="5"/>
  <c r="AP42" i="5" a="1"/>
  <c r="AP42" i="5"/>
  <c r="AP507" i="5" a="1"/>
  <c r="AP507" i="5"/>
  <c r="AP161" i="5" a="1"/>
  <c r="AP161" i="5"/>
  <c r="AP605" i="5" a="1"/>
  <c r="AP605" i="5"/>
  <c r="AP521" i="5" a="1"/>
  <c r="AP521" i="5"/>
  <c r="AP349" i="5" a="1"/>
  <c r="AP349" i="5"/>
  <c r="AP215" i="5" a="1"/>
  <c r="AP215" i="5"/>
  <c r="AP484" i="5" a="1"/>
  <c r="AP484" i="5"/>
  <c r="AP168" i="5" a="1"/>
  <c r="AP168" i="5"/>
  <c r="AP137" i="5" a="1"/>
  <c r="AP137" i="5"/>
  <c r="AP606" i="5" a="1"/>
  <c r="AP606" i="5"/>
  <c r="AP490" i="5" a="1"/>
  <c r="AP490" i="5"/>
  <c r="AP501" i="5" a="1"/>
  <c r="AP501" i="5"/>
  <c r="AP309" i="5" a="1"/>
  <c r="AP309" i="5"/>
  <c r="AP597" i="5" a="1"/>
  <c r="AP597" i="5"/>
  <c r="AP210" i="5" a="1"/>
  <c r="AP210" i="5"/>
  <c r="AP117" i="5" a="1"/>
  <c r="AP117" i="5"/>
  <c r="AP35" i="5" a="1"/>
  <c r="AP35" i="5"/>
  <c r="AP398" i="5" a="1"/>
  <c r="AP398" i="5"/>
  <c r="AP177" i="5" a="1"/>
  <c r="AP177" i="5"/>
  <c r="AP390" i="5" a="1"/>
  <c r="AP390" i="5"/>
  <c r="AP511" i="5" a="1"/>
  <c r="AP511" i="5"/>
  <c r="AP428" i="5" a="1"/>
  <c r="AP428" i="5"/>
  <c r="AP86" i="5" a="1"/>
  <c r="AP86" i="5"/>
  <c r="AP141" i="5" a="1"/>
  <c r="AP141" i="5"/>
  <c r="AP123" i="5" a="1"/>
  <c r="AP123" i="5"/>
  <c r="AP441" i="5" a="1"/>
  <c r="AP441" i="5"/>
  <c r="AP22" i="5" a="1"/>
  <c r="AP22" i="5"/>
  <c r="AP372" i="5" a="1"/>
  <c r="AP372" i="5"/>
  <c r="AP645" i="5" a="1"/>
  <c r="AP645" i="5"/>
  <c r="AP587" i="5" a="1"/>
  <c r="AP587" i="5"/>
  <c r="AP172" i="5" a="1"/>
  <c r="AP172" i="5"/>
  <c r="AP198" i="5" a="1"/>
  <c r="AP198" i="5"/>
  <c r="AP74" i="5" a="1"/>
  <c r="AP74" i="5"/>
  <c r="AP10" i="5" a="1"/>
  <c r="AP10" i="5"/>
  <c r="AP541" i="5" a="1"/>
  <c r="AP541" i="5"/>
  <c r="AP163" i="5" a="1"/>
  <c r="AP163" i="5"/>
  <c r="AP295" i="5" a="1"/>
  <c r="AP295" i="5"/>
  <c r="AP296" i="5" a="1"/>
  <c r="AP296" i="5"/>
  <c r="AP378" i="5" a="1"/>
  <c r="AP378" i="5"/>
  <c r="AP516" i="5" a="1"/>
  <c r="AP516" i="5"/>
  <c r="AP71" i="5" a="1"/>
  <c r="AP71" i="5"/>
  <c r="AP380" i="5" a="1"/>
  <c r="AP380" i="5"/>
  <c r="AP448" i="5" a="1"/>
  <c r="AP448" i="5"/>
  <c r="AP338" i="5" a="1"/>
  <c r="AP338" i="5"/>
  <c r="AP500" i="5" a="1"/>
  <c r="AP500" i="5"/>
  <c r="AP566" i="5" a="1"/>
  <c r="AP566" i="5"/>
  <c r="AP212" i="5" a="1"/>
  <c r="AP212" i="5"/>
  <c r="AO180" i="5" a="1"/>
  <c r="AO180" i="5"/>
  <c r="AO104" i="5" a="1"/>
  <c r="AO104" i="5"/>
  <c r="AO214" i="5" a="1"/>
  <c r="AO214" i="5"/>
  <c r="AO121" i="5" a="1"/>
  <c r="AO121" i="5"/>
  <c r="AO185" i="5" a="1"/>
  <c r="AO185" i="5"/>
  <c r="AO208" i="5" a="1"/>
  <c r="AO208" i="5"/>
  <c r="AO331" i="5" a="1"/>
  <c r="AO331" i="5"/>
  <c r="AO589" i="5" a="1"/>
  <c r="AO589" i="5"/>
  <c r="AO641" i="5" a="1"/>
  <c r="AO641" i="5"/>
  <c r="AO87" i="5" a="1"/>
  <c r="AO87" i="5"/>
  <c r="AP243" i="5" a="1"/>
  <c r="AP243" i="5"/>
  <c r="AP107" i="5" a="1"/>
  <c r="AP107" i="5"/>
  <c r="AP574" i="5" a="1"/>
  <c r="AP574" i="5"/>
  <c r="AP116" i="5" a="1"/>
  <c r="AP116" i="5"/>
  <c r="AP76" i="5" a="1"/>
  <c r="AP76" i="5"/>
  <c r="AP328" i="5" a="1"/>
  <c r="AP328" i="5"/>
  <c r="AP538" i="5" a="1"/>
  <c r="AP538" i="5"/>
  <c r="AP93" i="5" a="1"/>
  <c r="AP93" i="5"/>
  <c r="AP232" i="5" a="1"/>
  <c r="AP232" i="5"/>
  <c r="AP503" i="5" a="1"/>
  <c r="AP503" i="5"/>
  <c r="AP195" i="5" a="1"/>
  <c r="AP195" i="5"/>
  <c r="AP462" i="5" a="1"/>
  <c r="AP462" i="5"/>
  <c r="AP461" i="5" a="1"/>
  <c r="AP461" i="5"/>
  <c r="AP588" i="5" a="1"/>
  <c r="AP588" i="5"/>
  <c r="AP555" i="5" a="1"/>
  <c r="AP555" i="5"/>
  <c r="AP602" i="5" a="1"/>
  <c r="AP602" i="5"/>
  <c r="AP524" i="5" a="1"/>
  <c r="AP524" i="5"/>
  <c r="AP280" i="5" a="1"/>
  <c r="AP280" i="5"/>
  <c r="AP155" i="5" a="1"/>
  <c r="AP155" i="5"/>
  <c r="AP615" i="5" a="1"/>
  <c r="AP615" i="5"/>
  <c r="AP68" i="5" a="1"/>
  <c r="AP68" i="5"/>
  <c r="AP627" i="5" a="1"/>
  <c r="AP627" i="5"/>
  <c r="AP60" i="5" a="1"/>
  <c r="AP60" i="5"/>
  <c r="AP476" i="5" a="1"/>
  <c r="AP476" i="5"/>
  <c r="AP133" i="5" a="1"/>
  <c r="AP133" i="5"/>
  <c r="AP223" i="5" a="1"/>
  <c r="AP223" i="5"/>
  <c r="AP340" i="5" a="1"/>
  <c r="AP340" i="5"/>
  <c r="AP266" i="5" a="1"/>
  <c r="AP266" i="5"/>
  <c r="AP6" i="5" a="1"/>
  <c r="AP6" i="5"/>
  <c r="AP193" i="5" a="1"/>
  <c r="AP193" i="5"/>
  <c r="AO535" i="5" a="1"/>
  <c r="AO535" i="5"/>
  <c r="AO515" i="5" a="1"/>
  <c r="AO515" i="5"/>
  <c r="AO469" i="5" a="1"/>
  <c r="AO469" i="5"/>
  <c r="AO284" i="5" a="1"/>
  <c r="AO284" i="5"/>
  <c r="AO229" i="5" a="1"/>
  <c r="AO229" i="5"/>
  <c r="AO254" i="5" a="1"/>
  <c r="AO254" i="5"/>
  <c r="AO153" i="5" a="1"/>
  <c r="AO153" i="5"/>
  <c r="AO171" i="5" a="1"/>
  <c r="AO171" i="5"/>
  <c r="AO61" i="5" a="1"/>
  <c r="AO61" i="5"/>
  <c r="AO491" i="5" a="1"/>
  <c r="AO491" i="5"/>
  <c r="AP308" i="5" a="1"/>
  <c r="AP308" i="5"/>
  <c r="AP109" i="5" a="1"/>
  <c r="AP109" i="5"/>
  <c r="AP367" i="5" a="1"/>
  <c r="AP367" i="5"/>
  <c r="AP396" i="5" a="1"/>
  <c r="AP396" i="5"/>
  <c r="AP431" i="5" a="1"/>
  <c r="AP431" i="5"/>
  <c r="AP139" i="5" a="1"/>
  <c r="AP139" i="5"/>
  <c r="AP251" i="5" a="1"/>
  <c r="AP251" i="5"/>
  <c r="AP527" i="5" a="1"/>
  <c r="AP527" i="5"/>
  <c r="AP358" i="5" a="1"/>
  <c r="AP358" i="5"/>
  <c r="AP479" i="5" a="1"/>
  <c r="AP479" i="5"/>
  <c r="AP618" i="5" a="1"/>
  <c r="AP618" i="5"/>
  <c r="AP61" i="5" a="1"/>
  <c r="AP61" i="5"/>
  <c r="AP515" i="5" a="1"/>
  <c r="AP515" i="5"/>
  <c r="AP321" i="5" a="1"/>
  <c r="AP321" i="5"/>
  <c r="AP262" i="5" a="1"/>
  <c r="AP262" i="5"/>
  <c r="AP96" i="5" a="1"/>
  <c r="AP96" i="5"/>
  <c r="AP400" i="5" a="1"/>
  <c r="AP400" i="5"/>
  <c r="AP170" i="5" a="1"/>
  <c r="AP170" i="5"/>
  <c r="AP108" i="5" a="1"/>
  <c r="AP108" i="5"/>
  <c r="AP600" i="5" a="1"/>
  <c r="AP600" i="5"/>
  <c r="AP363" i="5" a="1"/>
  <c r="AP363" i="5"/>
  <c r="AP227" i="5" a="1"/>
  <c r="AP227" i="5"/>
  <c r="AP449" i="5" a="1"/>
  <c r="AP449" i="5"/>
  <c r="AP38" i="5" a="1"/>
  <c r="AP38" i="5"/>
  <c r="AP401" i="5" a="1"/>
  <c r="AP401" i="5"/>
  <c r="AP357" i="5" a="1"/>
  <c r="AP357" i="5"/>
  <c r="AP73" i="5" a="1"/>
  <c r="AP73" i="5"/>
  <c r="AP292" i="5" a="1"/>
  <c r="AP292" i="5"/>
  <c r="AP604" i="5" a="1"/>
  <c r="AP604" i="5"/>
  <c r="AP326" i="5" a="1"/>
  <c r="AP326" i="5"/>
  <c r="AO483" i="5" a="1"/>
  <c r="AO483" i="5"/>
  <c r="AO432" i="5" a="1"/>
  <c r="AO432" i="5"/>
  <c r="AO473" i="5" a="1"/>
  <c r="AO473" i="5"/>
  <c r="AO467" i="5" a="1"/>
  <c r="AO467" i="5"/>
  <c r="AO438" i="5" a="1"/>
  <c r="AO438" i="5"/>
  <c r="AO150" i="5" a="1"/>
  <c r="AO150" i="5"/>
  <c r="AO57" i="5" a="1"/>
  <c r="AO57" i="5"/>
  <c r="AO452" i="5" a="1"/>
  <c r="AO452" i="5"/>
  <c r="AO266" i="5" a="1"/>
  <c r="AO266" i="5"/>
  <c r="AO420" i="5" a="1"/>
  <c r="AO420" i="5"/>
  <c r="AP218" i="5" a="1"/>
  <c r="AP218" i="5"/>
  <c r="AP148" i="5" a="1"/>
  <c r="AP148" i="5"/>
  <c r="AP275" i="5" a="1"/>
  <c r="AP275" i="5"/>
  <c r="AP532" i="5" a="1"/>
  <c r="AP532" i="5"/>
  <c r="AP106" i="5" a="1"/>
  <c r="AP106" i="5"/>
  <c r="AP356" i="5" a="1"/>
  <c r="AP356" i="5"/>
  <c r="AP459" i="5" a="1"/>
  <c r="AP459" i="5"/>
  <c r="AP612" i="5" a="1"/>
  <c r="AP612" i="5"/>
  <c r="AP256" i="5" a="1"/>
  <c r="AP256" i="5"/>
  <c r="AP77" i="5" a="1"/>
  <c r="AP77" i="5"/>
  <c r="AO318" i="5" a="1"/>
  <c r="AO318" i="5"/>
  <c r="AO275" i="5" a="1"/>
  <c r="AO275" i="5"/>
  <c r="AO187" i="5" a="1"/>
  <c r="AO187" i="5"/>
  <c r="AO188" i="5" a="1"/>
  <c r="AO188" i="5"/>
  <c r="AO196" i="5" a="1"/>
  <c r="AO196" i="5"/>
  <c r="AO436" i="5" a="1"/>
  <c r="AO436" i="5"/>
  <c r="AO207" i="5" a="1"/>
  <c r="AO207" i="5"/>
  <c r="AO345" i="5" a="1"/>
  <c r="AO345" i="5"/>
  <c r="AO170" i="5" a="1"/>
  <c r="AO170" i="5"/>
  <c r="AO390" i="5" a="1"/>
  <c r="AO390" i="5"/>
  <c r="AO538" i="5" a="1"/>
  <c r="AO538" i="5"/>
  <c r="AO402" i="5" a="1"/>
  <c r="AO402" i="5"/>
  <c r="AO290" i="5" a="1"/>
  <c r="AO290" i="5"/>
  <c r="AO252" i="5" a="1"/>
  <c r="AO252" i="5"/>
  <c r="AO448" i="5" a="1"/>
  <c r="AO448" i="5"/>
  <c r="AO536" i="5" a="1"/>
  <c r="AO536" i="5"/>
  <c r="AO168" i="5" a="1"/>
  <c r="AO168" i="5"/>
  <c r="AO174" i="5" a="1"/>
  <c r="AO174" i="5"/>
  <c r="AO546" i="5" a="1"/>
  <c r="AO546" i="5"/>
  <c r="AO524" i="5" a="1"/>
  <c r="AO524" i="5"/>
  <c r="AO429" i="5" a="1"/>
  <c r="AO429" i="5"/>
  <c r="AO39" i="5" a="1"/>
  <c r="AO39" i="5"/>
  <c r="AO510" i="5" a="1"/>
  <c r="AO510" i="5"/>
  <c r="AO135" i="5" a="1"/>
  <c r="AO135" i="5"/>
  <c r="AO477" i="5" a="1"/>
  <c r="AO477" i="5"/>
  <c r="AO399" i="5" a="1"/>
  <c r="AO399" i="5"/>
  <c r="AO6" i="5" a="1"/>
  <c r="AO6" i="5"/>
  <c r="AO300" i="5" a="1"/>
  <c r="AO300" i="5"/>
  <c r="AO428" i="5" a="1"/>
  <c r="AO428" i="5"/>
  <c r="AO230" i="5" a="1"/>
  <c r="AO230" i="5"/>
  <c r="AO437" i="5" a="1"/>
  <c r="AO437" i="5"/>
  <c r="AO599" i="5" a="1"/>
  <c r="AO599" i="5"/>
  <c r="AO137" i="5" a="1"/>
  <c r="AO137" i="5"/>
  <c r="AO316" i="5" a="1"/>
  <c r="AO316" i="5"/>
  <c r="AO285" i="5" a="1"/>
  <c r="AO285" i="5"/>
  <c r="AO371" i="5" a="1"/>
  <c r="AO371" i="5"/>
  <c r="AO131" i="5" a="1"/>
  <c r="AO131" i="5"/>
  <c r="AO298" i="5" a="1"/>
  <c r="AO298" i="5"/>
  <c r="AO50" i="5" a="1"/>
  <c r="AO50" i="5"/>
  <c r="AO566" i="5" a="1"/>
  <c r="AO566" i="5"/>
  <c r="AM12" i="5" a="1"/>
  <c r="AM12" i="5"/>
  <c r="AM263" i="5" a="1"/>
  <c r="AM263" i="5"/>
  <c r="AM387" i="5" a="1"/>
  <c r="AM387" i="5"/>
  <c r="AM486" i="5" a="1"/>
  <c r="AM486" i="5"/>
  <c r="AM385" i="5" a="1"/>
  <c r="AM385" i="5"/>
  <c r="AM600" i="5" a="1"/>
  <c r="AM600" i="5"/>
  <c r="AM279" i="5" a="1"/>
  <c r="AM279" i="5"/>
  <c r="AM407" i="5" a="1"/>
  <c r="AM407" i="5"/>
  <c r="AM392" i="5" a="1"/>
  <c r="AM392" i="5"/>
  <c r="AM433" i="5" a="1"/>
  <c r="AM433" i="5"/>
  <c r="AO200" i="5" a="1"/>
  <c r="AO200" i="5"/>
  <c r="AO638" i="5" a="1"/>
  <c r="AO638" i="5"/>
  <c r="AO295" i="5" a="1"/>
  <c r="AO295" i="5"/>
  <c r="AO355" i="5" a="1"/>
  <c r="AO355" i="5"/>
  <c r="AO221" i="5" a="1"/>
  <c r="AO221" i="5"/>
  <c r="AO181" i="5" a="1"/>
  <c r="AO181" i="5"/>
  <c r="AO470" i="5" a="1"/>
  <c r="AO470" i="5"/>
  <c r="AO126" i="5" a="1"/>
  <c r="AO126" i="5"/>
  <c r="AO56" i="5" a="1"/>
  <c r="AO56" i="5"/>
  <c r="AO416" i="5" a="1"/>
  <c r="AO416" i="5"/>
  <c r="AO198" i="5" a="1"/>
  <c r="AO198" i="5"/>
  <c r="AO561" i="5" a="1"/>
  <c r="AO561" i="5"/>
  <c r="AO2" i="5" a="1"/>
  <c r="AO2" i="5"/>
  <c r="AO30" i="5" a="1"/>
  <c r="AO30" i="5"/>
  <c r="AO512" i="5" a="1"/>
  <c r="AO512" i="5"/>
  <c r="AO519" i="5" a="1"/>
  <c r="AO519" i="5"/>
  <c r="AO115" i="5" a="1"/>
  <c r="AO115" i="5"/>
  <c r="AO556" i="5" a="1"/>
  <c r="AO556" i="5"/>
  <c r="AO581" i="5" a="1"/>
  <c r="AO581" i="5"/>
  <c r="AO314" i="5" a="1"/>
  <c r="AO314" i="5"/>
  <c r="AO28" i="5" a="1"/>
  <c r="AO28" i="5"/>
  <c r="AO91" i="5" a="1"/>
  <c r="AO91" i="5"/>
  <c r="AO620" i="5" a="1"/>
  <c r="AO620" i="5"/>
  <c r="AO215" i="5" a="1"/>
  <c r="AO215" i="5"/>
  <c r="AO367" i="5" a="1"/>
  <c r="AO367" i="5"/>
  <c r="AO247" i="5" a="1"/>
  <c r="AO247" i="5"/>
  <c r="AO413" i="5" a="1"/>
  <c r="AO413" i="5"/>
  <c r="AO227" i="5" a="1"/>
  <c r="AO227" i="5"/>
  <c r="AO312" i="5" a="1"/>
  <c r="AO312" i="5"/>
  <c r="AO366" i="5" a="1"/>
  <c r="AO366" i="5"/>
  <c r="AO70" i="5" a="1"/>
  <c r="AO70" i="5"/>
  <c r="AO433" i="5" a="1"/>
  <c r="AO433" i="5"/>
  <c r="AO543" i="5" a="1"/>
  <c r="AO543" i="5"/>
  <c r="AO606" i="5" a="1"/>
  <c r="AO606" i="5"/>
  <c r="AO485" i="5" a="1"/>
  <c r="AO485" i="5"/>
  <c r="AO502" i="5" a="1"/>
  <c r="AO502" i="5"/>
  <c r="AO291" i="5" a="1"/>
  <c r="AO291" i="5"/>
  <c r="AO349" i="5" a="1"/>
  <c r="AO349" i="5"/>
  <c r="AO102" i="5" a="1"/>
  <c r="AO102" i="5"/>
  <c r="AO308" i="5" a="1"/>
  <c r="AO308" i="5"/>
  <c r="AO98" i="5" a="1"/>
  <c r="AO98" i="5"/>
  <c r="AO453" i="5" a="1"/>
  <c r="AO453" i="5"/>
  <c r="AO500" i="5" a="1"/>
  <c r="AO500" i="5"/>
  <c r="AO79" i="5" a="1"/>
  <c r="AO79" i="5"/>
  <c r="AO580" i="5" a="1"/>
  <c r="AO580" i="5"/>
  <c r="AO539" i="5" a="1"/>
  <c r="AO539" i="5"/>
  <c r="AO8" i="5" a="1"/>
  <c r="AO8" i="5"/>
  <c r="AO96" i="5" a="1"/>
  <c r="AO96" i="5"/>
  <c r="AO439" i="5" a="1"/>
  <c r="AO439" i="5"/>
  <c r="AO350" i="5" a="1"/>
  <c r="AO350" i="5"/>
  <c r="AO53" i="5" a="1"/>
  <c r="AO53" i="5"/>
  <c r="AO267" i="5" a="1"/>
  <c r="AO267" i="5"/>
  <c r="AO351" i="5" a="1"/>
  <c r="AO351" i="5"/>
  <c r="AO455" i="5" a="1"/>
  <c r="AO455" i="5"/>
  <c r="AO112" i="5" a="1"/>
  <c r="AO112" i="5"/>
  <c r="AO584" i="5" a="1"/>
  <c r="AO584" i="5"/>
  <c r="AO610" i="5" a="1"/>
  <c r="AO610" i="5"/>
  <c r="AO243" i="5" a="1"/>
  <c r="AO243" i="5"/>
  <c r="AO348" i="5" a="1"/>
  <c r="AO348" i="5"/>
  <c r="AO511" i="5" a="1"/>
  <c r="AO511" i="5"/>
  <c r="AO66" i="5" a="1"/>
  <c r="AO66" i="5"/>
  <c r="AO157" i="5" a="1"/>
  <c r="AO157" i="5"/>
  <c r="AO526" i="5" a="1"/>
  <c r="AO526" i="5"/>
  <c r="AO472" i="5" a="1"/>
  <c r="AO472" i="5"/>
  <c r="AO146" i="5" a="1"/>
  <c r="AO146" i="5"/>
  <c r="AO41" i="5" a="1"/>
  <c r="AO41" i="5"/>
  <c r="AO129" i="5" a="1"/>
  <c r="AO129" i="5"/>
  <c r="AO597" i="5" a="1"/>
  <c r="AO597" i="5"/>
  <c r="AO634" i="5" a="1"/>
  <c r="AO634" i="5"/>
  <c r="AO163" i="5" a="1"/>
  <c r="AO163" i="5"/>
  <c r="AO419" i="5" a="1"/>
  <c r="AO419" i="5"/>
  <c r="AO26" i="5" a="1"/>
  <c r="AO26" i="5"/>
  <c r="AO406" i="5" a="1"/>
  <c r="AO406" i="5"/>
  <c r="AO346" i="5" a="1"/>
  <c r="AO346" i="5"/>
  <c r="AO127" i="5" a="1"/>
  <c r="AO127" i="5"/>
  <c r="AO489" i="5" a="1"/>
  <c r="AO489" i="5"/>
  <c r="AO445" i="5" a="1"/>
  <c r="AO445" i="5"/>
  <c r="AO339" i="5" a="1"/>
  <c r="AO339" i="5"/>
  <c r="AO454" i="5" a="1"/>
  <c r="AO454" i="5"/>
  <c r="AO387" i="5" a="1"/>
  <c r="AO387" i="5"/>
  <c r="AO374" i="5" a="1"/>
  <c r="AO374" i="5"/>
  <c r="AO304" i="5" a="1"/>
  <c r="AO304" i="5"/>
  <c r="AO239" i="5" a="1"/>
  <c r="AO239" i="5"/>
  <c r="AO344" i="5" a="1"/>
  <c r="AO344" i="5"/>
  <c r="AO441" i="5" a="1"/>
  <c r="AO441" i="5"/>
  <c r="AO141" i="5" a="1"/>
  <c r="AO141" i="5"/>
  <c r="AO277" i="5" a="1"/>
  <c r="AO277" i="5"/>
  <c r="AO571" i="5" a="1"/>
  <c r="AO571" i="5"/>
  <c r="AO418" i="5" a="1"/>
  <c r="AO418" i="5"/>
  <c r="AO505" i="5" a="1"/>
  <c r="AO505" i="5"/>
  <c r="AM341" i="5" a="1"/>
  <c r="AM341" i="5"/>
  <c r="AM495" i="5" a="1"/>
  <c r="AM495" i="5"/>
  <c r="AM173" i="5" a="1"/>
  <c r="AM173" i="5"/>
  <c r="AM450" i="5" a="1"/>
  <c r="AM450" i="5"/>
  <c r="AM178" i="5" a="1"/>
  <c r="AM178" i="5"/>
  <c r="AM522" i="5" a="1"/>
  <c r="AM522" i="5"/>
  <c r="AM431" i="5" a="1"/>
  <c r="AM431" i="5"/>
  <c r="AM100" i="5" a="1"/>
  <c r="AM100" i="5"/>
  <c r="AM227" i="5" a="1"/>
  <c r="AM227" i="5"/>
  <c r="AM193" i="5" a="1"/>
  <c r="AM193" i="5"/>
  <c r="AO44" i="5" a="1"/>
  <c r="AO44" i="5"/>
  <c r="AO301" i="5" a="1"/>
  <c r="AO301" i="5"/>
  <c r="AO101" i="5" a="1"/>
  <c r="AO101" i="5"/>
  <c r="AO78" i="5" a="1"/>
  <c r="AO78" i="5"/>
  <c r="AO608" i="5" a="1"/>
  <c r="AO608" i="5"/>
  <c r="AO451" i="5" a="1"/>
  <c r="AO451" i="5"/>
  <c r="AO11" i="5" a="1"/>
  <c r="AO11" i="5"/>
  <c r="AO99" i="5" a="1"/>
  <c r="AO99" i="5"/>
  <c r="AO357" i="5" a="1"/>
  <c r="AO357" i="5"/>
  <c r="AO525" i="5" a="1"/>
  <c r="AO525" i="5"/>
  <c r="AO329" i="5" a="1"/>
  <c r="AO329" i="5"/>
  <c r="AO280" i="5" a="1"/>
  <c r="AO280" i="5"/>
  <c r="AO353" i="5" a="1"/>
  <c r="AO353" i="5"/>
  <c r="AO359" i="5" a="1"/>
  <c r="AO359" i="5"/>
  <c r="AO617" i="5" a="1"/>
  <c r="AO617" i="5"/>
  <c r="AO74" i="5" a="1"/>
  <c r="AO74" i="5"/>
  <c r="AO415" i="5" a="1"/>
  <c r="AO415" i="5"/>
  <c r="AO173" i="5" a="1"/>
  <c r="AO173" i="5"/>
  <c r="AO97" i="5" a="1"/>
  <c r="AO97" i="5"/>
  <c r="AO321" i="5" a="1"/>
  <c r="AO321" i="5"/>
  <c r="AO577" i="5" a="1"/>
  <c r="AO577" i="5"/>
  <c r="AO232" i="5" a="1"/>
  <c r="AO232" i="5"/>
  <c r="AO166" i="5" a="1"/>
  <c r="AO166" i="5"/>
  <c r="AO47" i="5" a="1"/>
  <c r="AO47" i="5"/>
  <c r="AO55" i="5" a="1"/>
  <c r="AO55" i="5"/>
  <c r="AO224" i="5" a="1"/>
  <c r="AO224" i="5"/>
  <c r="AO46" i="5" a="1"/>
  <c r="AO46" i="5"/>
  <c r="AO40" i="5" a="1"/>
  <c r="AO40" i="5"/>
  <c r="AO306" i="5" a="1"/>
  <c r="AO306" i="5"/>
  <c r="AO186" i="5" a="1"/>
  <c r="AO186" i="5"/>
  <c r="AM427" i="5" a="1"/>
  <c r="AM427" i="5"/>
  <c r="AM352" i="5" a="1"/>
  <c r="AM352" i="5"/>
  <c r="AM612" i="5" a="1"/>
  <c r="AM612" i="5"/>
  <c r="AM511" i="5" a="1"/>
  <c r="AM511" i="5"/>
  <c r="AM56" i="5" a="1"/>
  <c r="AM56" i="5"/>
  <c r="AM426" i="5" a="1"/>
  <c r="AM426" i="5"/>
  <c r="AM28" i="5" a="1"/>
  <c r="AM28" i="5"/>
  <c r="AM446" i="5" a="1"/>
  <c r="AM446" i="5"/>
  <c r="AM401" i="5" a="1"/>
  <c r="AM401" i="5"/>
  <c r="AM645" i="5" a="1"/>
  <c r="AM645" i="5"/>
  <c r="AM158" i="5" a="1"/>
  <c r="AM158" i="5"/>
  <c r="AM515" i="5" a="1"/>
  <c r="AM515" i="5"/>
  <c r="AM393" i="5" a="1"/>
  <c r="AM393" i="5"/>
  <c r="AM639" i="5" a="1"/>
  <c r="AM639" i="5"/>
  <c r="AM106" i="5" a="1"/>
  <c r="AM106" i="5"/>
  <c r="AM190" i="5" a="1"/>
  <c r="AM190" i="5"/>
  <c r="AM517" i="5" a="1"/>
  <c r="AM517" i="5"/>
  <c r="AM302" i="5" a="1"/>
  <c r="AM302" i="5"/>
  <c r="AM135" i="5" a="1"/>
  <c r="AM135" i="5"/>
  <c r="AM202" i="5" a="1"/>
  <c r="AM202" i="5"/>
  <c r="AM197" i="5" a="1"/>
  <c r="AM197" i="5"/>
  <c r="AM548" i="5" a="1"/>
  <c r="AM548" i="5"/>
  <c r="AM304" i="5" a="1"/>
  <c r="AM304" i="5"/>
  <c r="AM472" i="5" a="1"/>
  <c r="AM472" i="5"/>
  <c r="AM528" i="5" a="1"/>
  <c r="AM528" i="5"/>
  <c r="AM156" i="5" a="1"/>
  <c r="AM156" i="5"/>
  <c r="AM563" i="5" a="1"/>
  <c r="AM563" i="5"/>
  <c r="AM508" i="5" a="1"/>
  <c r="AM508" i="5"/>
  <c r="AM616" i="5" a="1"/>
  <c r="AM616" i="5"/>
  <c r="AM545" i="5" a="1"/>
  <c r="AM545" i="5"/>
  <c r="AO42" i="5" a="1"/>
  <c r="AO42" i="5"/>
  <c r="AO179" i="5" a="1"/>
  <c r="AO179" i="5"/>
  <c r="AO95" i="5" a="1"/>
  <c r="AO95" i="5"/>
  <c r="AO623" i="5" a="1"/>
  <c r="AO623" i="5"/>
  <c r="AO598" i="5" a="1"/>
  <c r="AO598" i="5"/>
  <c r="AO450" i="5" a="1"/>
  <c r="AO450" i="5"/>
  <c r="AO289" i="5" a="1"/>
  <c r="AO289" i="5"/>
  <c r="AO495" i="5" a="1"/>
  <c r="AO495" i="5"/>
  <c r="AO392" i="5" a="1"/>
  <c r="AO392" i="5"/>
  <c r="AO216" i="5" a="1"/>
  <c r="AO216" i="5"/>
  <c r="AO383" i="5" a="1"/>
  <c r="AO383" i="5"/>
  <c r="AO562" i="5" a="1"/>
  <c r="AO562" i="5"/>
  <c r="AO378" i="5" a="1"/>
  <c r="AO378" i="5"/>
  <c r="AO178" i="5" a="1"/>
  <c r="AO178" i="5"/>
  <c r="AO261" i="5" a="1"/>
  <c r="AO261" i="5"/>
  <c r="AO113" i="5" a="1"/>
  <c r="AO113" i="5"/>
  <c r="AO352" i="5" a="1"/>
  <c r="AO352" i="5"/>
  <c r="AO62" i="5" a="1"/>
  <c r="AO62" i="5"/>
  <c r="AO565" i="5" a="1"/>
  <c r="AO565" i="5"/>
  <c r="AO480" i="5" a="1"/>
  <c r="AO480" i="5"/>
  <c r="AO456" i="5" a="1"/>
  <c r="AO456" i="5"/>
  <c r="AO497" i="5" a="1"/>
  <c r="AO497" i="5"/>
  <c r="AO124" i="5" a="1"/>
  <c r="AO124" i="5"/>
  <c r="AO396" i="5" a="1"/>
  <c r="AO396" i="5"/>
  <c r="AO615" i="5" a="1"/>
  <c r="AO615" i="5"/>
  <c r="AO136" i="5" a="1"/>
  <c r="AO136" i="5"/>
  <c r="AO15" i="5" a="1"/>
  <c r="AO15" i="5"/>
  <c r="AO5" i="5" a="1"/>
  <c r="AO5" i="5"/>
  <c r="AO508" i="5" a="1"/>
  <c r="AO508" i="5"/>
  <c r="AO471" i="5" a="1"/>
  <c r="AO471" i="5"/>
  <c r="AO569" i="5" a="1"/>
  <c r="AO569" i="5"/>
  <c r="AO76" i="5" a="1"/>
  <c r="AO76" i="5"/>
  <c r="AO411" i="5" a="1"/>
  <c r="AO411" i="5"/>
  <c r="AO541" i="5" a="1"/>
  <c r="AO541" i="5"/>
  <c r="AO572" i="5" a="1"/>
  <c r="AO572" i="5"/>
  <c r="AO251" i="5" a="1"/>
  <c r="AO251" i="5"/>
  <c r="AO333" i="5" a="1"/>
  <c r="AO333" i="5"/>
  <c r="AO368" i="5" a="1"/>
  <c r="AO368" i="5"/>
  <c r="AO100" i="5" a="1"/>
  <c r="AO100" i="5"/>
  <c r="AO514" i="5" a="1"/>
  <c r="AO514" i="5"/>
  <c r="AO559" i="5" a="1"/>
  <c r="AO559" i="5"/>
  <c r="AO64" i="5" a="1"/>
  <c r="AO64" i="5"/>
  <c r="AO130" i="5" a="1"/>
  <c r="AO130" i="5"/>
  <c r="AO235" i="5" a="1"/>
  <c r="AO235" i="5"/>
  <c r="AO246" i="5" a="1"/>
  <c r="AO246" i="5"/>
  <c r="AO139" i="5" a="1"/>
  <c r="AO139" i="5"/>
  <c r="AO144" i="5" a="1"/>
  <c r="AO144" i="5"/>
  <c r="AO183" i="5" a="1"/>
  <c r="AO183" i="5"/>
  <c r="AO244" i="5" a="1"/>
  <c r="AO244" i="5"/>
  <c r="AO602" i="5" a="1"/>
  <c r="AO602" i="5"/>
  <c r="AO16" i="5" a="1"/>
  <c r="AO16" i="5"/>
  <c r="AO490" i="5" a="1"/>
  <c r="AO490" i="5"/>
  <c r="AO80" i="5" a="1"/>
  <c r="AO80" i="5"/>
  <c r="AO407" i="5" a="1"/>
  <c r="AO407" i="5"/>
  <c r="AO142" i="5" a="1"/>
  <c r="AO142" i="5"/>
  <c r="AO605" i="5" a="1"/>
  <c r="AO605" i="5"/>
  <c r="AO640" i="5" a="1"/>
  <c r="AO640" i="5"/>
  <c r="AO103" i="5" a="1"/>
  <c r="AO103" i="5"/>
  <c r="AO147" i="5" a="1"/>
  <c r="AO147" i="5"/>
  <c r="AO401" i="5" a="1"/>
  <c r="AO401" i="5"/>
  <c r="AO388" i="5" a="1"/>
  <c r="AO388" i="5"/>
  <c r="AO335" i="5" a="1"/>
  <c r="AO335" i="5"/>
  <c r="AO372" i="5" a="1"/>
  <c r="AO372" i="5"/>
  <c r="AO258" i="5" a="1"/>
  <c r="AO258" i="5"/>
  <c r="AO190" i="5" a="1"/>
  <c r="AO190" i="5"/>
  <c r="AO20" i="5" a="1"/>
  <c r="AO20" i="5"/>
  <c r="AO240" i="5" a="1"/>
  <c r="AO240" i="5"/>
  <c r="AO63" i="5" a="1"/>
  <c r="AO63" i="5"/>
  <c r="AO276" i="5" a="1"/>
  <c r="AO276" i="5"/>
  <c r="AO134" i="5" a="1"/>
  <c r="AO134" i="5"/>
  <c r="AO462" i="5" a="1"/>
  <c r="AO462" i="5"/>
  <c r="AO616" i="5" a="1"/>
  <c r="AO616" i="5"/>
  <c r="AO370" i="5" a="1"/>
  <c r="AO370" i="5"/>
  <c r="AO310" i="5" a="1"/>
  <c r="AO310" i="5"/>
  <c r="AO642" i="5" a="1"/>
  <c r="AO642" i="5"/>
  <c r="AO391" i="5" a="1"/>
  <c r="AO391" i="5"/>
  <c r="AO194" i="5" a="1"/>
  <c r="AO194" i="5"/>
  <c r="AO122" i="5" a="1"/>
  <c r="AO122" i="5"/>
  <c r="AO265" i="5" a="1"/>
  <c r="AO265" i="5"/>
  <c r="AO242" i="5" a="1"/>
  <c r="AO242" i="5"/>
  <c r="AO600" i="5" a="1"/>
  <c r="AO600" i="5"/>
  <c r="AO614" i="5" a="1"/>
  <c r="AO614" i="5"/>
  <c r="AO264" i="5" a="1"/>
  <c r="AO264" i="5"/>
  <c r="AO503" i="5" a="1"/>
  <c r="AO503" i="5"/>
  <c r="AO199" i="5" a="1"/>
  <c r="AO199" i="5"/>
  <c r="AO89" i="5" a="1"/>
  <c r="AO89" i="5"/>
  <c r="AO435" i="5" a="1"/>
  <c r="AO435" i="5"/>
  <c r="AO498" i="5" a="1"/>
  <c r="AO498" i="5"/>
  <c r="AO625" i="5" a="1"/>
  <c r="AO625" i="5"/>
  <c r="AO553" i="5" a="1"/>
  <c r="AO553" i="5"/>
  <c r="AO14" i="5" a="1"/>
  <c r="AO14" i="5"/>
  <c r="AO223" i="5" a="1"/>
  <c r="AO223" i="5"/>
  <c r="AO132" i="5" a="1"/>
  <c r="AO132" i="5"/>
  <c r="AO35" i="5" a="1"/>
  <c r="AO35" i="5"/>
  <c r="AO579" i="5" a="1"/>
  <c r="AO579" i="5"/>
  <c r="AO27" i="5" a="1"/>
  <c r="AO27" i="5"/>
  <c r="AO12" i="5" a="1"/>
  <c r="AO12" i="5"/>
  <c r="AO151" i="5" a="1"/>
  <c r="AO151" i="5"/>
  <c r="AO311" i="5" a="1"/>
  <c r="AO311" i="5"/>
  <c r="AO342" i="5" a="1"/>
  <c r="AO342" i="5"/>
  <c r="AO192" i="5" a="1"/>
  <c r="AO192" i="5"/>
  <c r="AO447" i="5" a="1"/>
  <c r="AO447" i="5"/>
  <c r="AO404" i="5" a="1"/>
  <c r="AO404" i="5"/>
  <c r="AO628" i="5" a="1"/>
  <c r="AO628" i="5"/>
  <c r="AO513" i="5" a="1"/>
  <c r="AO513" i="5"/>
  <c r="AO164" i="5" a="1"/>
  <c r="AO164" i="5"/>
  <c r="AO381" i="5" a="1"/>
  <c r="AO381" i="5"/>
  <c r="AO393" i="5" a="1"/>
  <c r="AO393" i="5"/>
  <c r="AO149" i="5" a="1"/>
  <c r="AO149" i="5"/>
  <c r="AO468" i="5" a="1"/>
  <c r="AO468" i="5"/>
  <c r="AO532" i="5" a="1"/>
  <c r="AO532" i="5"/>
  <c r="AO550" i="5" a="1"/>
  <c r="AO550" i="5"/>
  <c r="AO563" i="5" a="1"/>
  <c r="AO563" i="5"/>
  <c r="AO621" i="5" a="1"/>
  <c r="AO621" i="5"/>
  <c r="AO377" i="5" a="1"/>
  <c r="AO377" i="5"/>
  <c r="AO645" i="5" a="1"/>
  <c r="AO645" i="5"/>
  <c r="AO133" i="5" a="1"/>
  <c r="AO133" i="5"/>
  <c r="AO596" i="5" a="1"/>
  <c r="AO596" i="5"/>
  <c r="AO297" i="5" a="1"/>
  <c r="AO297" i="5"/>
  <c r="AO430" i="5" a="1"/>
  <c r="AO430" i="5"/>
  <c r="AO578" i="5" a="1"/>
  <c r="AO578" i="5"/>
  <c r="AO496" i="5" a="1"/>
  <c r="AO496" i="5"/>
  <c r="AO283" i="5" a="1"/>
  <c r="AO283" i="5"/>
  <c r="AO568" i="5" a="1"/>
  <c r="AO568" i="5"/>
  <c r="AO594" i="5" a="1"/>
  <c r="AO594" i="5"/>
  <c r="AO302" i="5" a="1"/>
  <c r="AO302" i="5"/>
  <c r="AO354" i="5" a="1"/>
  <c r="AO354" i="5"/>
  <c r="AO557" i="5" a="1"/>
  <c r="AO557" i="5"/>
  <c r="AO442" i="5" a="1"/>
  <c r="AO442" i="5"/>
  <c r="AO175" i="5" a="1"/>
  <c r="AO175" i="5"/>
  <c r="AO140" i="5" a="1"/>
  <c r="AO140" i="5"/>
  <c r="AO271" i="5" a="1"/>
  <c r="AO271" i="5"/>
  <c r="AO330" i="5" a="1"/>
  <c r="AO330" i="5"/>
  <c r="AO373" i="5" a="1"/>
  <c r="AO373" i="5"/>
  <c r="AO403" i="5" a="1"/>
  <c r="AO403" i="5"/>
  <c r="AO218" i="5" a="1"/>
  <c r="AO218" i="5"/>
  <c r="AO193" i="5" a="1"/>
  <c r="AO193" i="5"/>
  <c r="AO222" i="5" a="1"/>
  <c r="AO222" i="5"/>
  <c r="AO521" i="5" a="1"/>
  <c r="AO521" i="5"/>
  <c r="AO172" i="5" a="1"/>
  <c r="AO172" i="5"/>
  <c r="AO376" i="5" a="1"/>
  <c r="AO376" i="5"/>
  <c r="AO328" i="5" a="1"/>
  <c r="AO328" i="5"/>
  <c r="AO256" i="5" a="1"/>
  <c r="AO256" i="5"/>
  <c r="AO613" i="5" a="1"/>
  <c r="AO613" i="5"/>
  <c r="AO294" i="5" a="1"/>
  <c r="AO294" i="5"/>
  <c r="AO587" i="5" a="1"/>
  <c r="AO587" i="5"/>
  <c r="AO611" i="5" a="1"/>
  <c r="AO611" i="5"/>
  <c r="AO506" i="5" a="1"/>
  <c r="AO506" i="5"/>
  <c r="AO315" i="5" a="1"/>
  <c r="AO315" i="5"/>
  <c r="AO327" i="5" a="1"/>
  <c r="AO327" i="5"/>
  <c r="AO424" i="5" a="1"/>
  <c r="AO424" i="5"/>
  <c r="AO88" i="5" a="1"/>
  <c r="AO88" i="5"/>
  <c r="AO542" i="5" a="1"/>
  <c r="AO542" i="5"/>
  <c r="AO631" i="5" a="1"/>
  <c r="AO631" i="5"/>
  <c r="AO182" i="5" a="1"/>
  <c r="AO182" i="5"/>
  <c r="AO586" i="5" a="1"/>
  <c r="AO586" i="5"/>
  <c r="AO431" i="5" a="1"/>
  <c r="AO431" i="5"/>
  <c r="AO486" i="5" a="1"/>
  <c r="AO486" i="5"/>
  <c r="AO481" i="5" a="1"/>
  <c r="AO481" i="5"/>
  <c r="AO544" i="5" a="1"/>
  <c r="AO544" i="5"/>
  <c r="AO516" i="5" a="1"/>
  <c r="AO516" i="5"/>
  <c r="AO305" i="5" a="1"/>
  <c r="AO305" i="5"/>
  <c r="AO564" i="5" a="1"/>
  <c r="AO564" i="5"/>
  <c r="AO245" i="5" a="1"/>
  <c r="AO245" i="5"/>
  <c r="AO110" i="5" a="1"/>
  <c r="AO110" i="5"/>
  <c r="AO286" i="5" a="1"/>
  <c r="AO286" i="5"/>
  <c r="AO517" i="5" a="1"/>
  <c r="AO517" i="5"/>
  <c r="AO358" i="5" a="1"/>
  <c r="AO358" i="5"/>
  <c r="AO629" i="5" a="1"/>
  <c r="AO629" i="5"/>
  <c r="AO119" i="5" a="1"/>
  <c r="AO119" i="5"/>
  <c r="AO427" i="5" a="1"/>
  <c r="AO427" i="5"/>
  <c r="AO552" i="5" a="1"/>
  <c r="AO552" i="5"/>
  <c r="AO618" i="5" a="1"/>
  <c r="AO618" i="5"/>
  <c r="AO575" i="5" a="1"/>
  <c r="AO575" i="5"/>
  <c r="AO45" i="5" a="1"/>
  <c r="AO45" i="5"/>
  <c r="AO117" i="5" a="1"/>
  <c r="AO117" i="5"/>
  <c r="AO527" i="5" a="1"/>
  <c r="AO527" i="5"/>
  <c r="AO21" i="5" a="1"/>
  <c r="AO21" i="5"/>
  <c r="AO17" i="5" a="1"/>
  <c r="AO17" i="5"/>
  <c r="AO71" i="5" a="1"/>
  <c r="AO71" i="5"/>
  <c r="AO499" i="5" a="1"/>
  <c r="AO499" i="5"/>
  <c r="AO341" i="5" a="1"/>
  <c r="AO341" i="5"/>
  <c r="AO309" i="5" a="1"/>
  <c r="AO309" i="5"/>
  <c r="AO340" i="5" a="1"/>
  <c r="AO340" i="5"/>
  <c r="AO60" i="5" a="1"/>
  <c r="AO60" i="5"/>
  <c r="AO493" i="5" a="1"/>
  <c r="AO493" i="5"/>
  <c r="AO90" i="5" a="1"/>
  <c r="AO90" i="5"/>
  <c r="AO382" i="5" a="1"/>
  <c r="AO382" i="5"/>
  <c r="AO226" i="5" a="1"/>
  <c r="AO226" i="5"/>
  <c r="AO231" i="5" a="1"/>
  <c r="AO231" i="5"/>
  <c r="AO400" i="5" a="1"/>
  <c r="AO400" i="5"/>
  <c r="AO443" i="5" a="1"/>
  <c r="AO443" i="5"/>
  <c r="AO162" i="5" a="1"/>
  <c r="AO162" i="5"/>
  <c r="AO459" i="5" a="1"/>
  <c r="AO459" i="5"/>
  <c r="AO530" i="5" a="1"/>
  <c r="AO530" i="5"/>
  <c r="AO423" i="5" a="1"/>
  <c r="AO423" i="5"/>
  <c r="AO68" i="5" a="1"/>
  <c r="AO68" i="5"/>
  <c r="AO363" i="5" a="1"/>
  <c r="AO363" i="5"/>
  <c r="AO395" i="5" a="1"/>
  <c r="AO395" i="5"/>
  <c r="AO282" i="5" a="1"/>
  <c r="AO282" i="5"/>
  <c r="AO504" i="5" a="1"/>
  <c r="AO504" i="5"/>
  <c r="AO507" i="5" a="1"/>
  <c r="AO507" i="5"/>
  <c r="AO195" i="5" a="1"/>
  <c r="AO195" i="5"/>
  <c r="AO405" i="5" a="1"/>
  <c r="AO405" i="5"/>
  <c r="AO82" i="5" a="1"/>
  <c r="AO82" i="5"/>
  <c r="AO384" i="5" a="1"/>
  <c r="AO384" i="5"/>
  <c r="AO475" i="5" a="1"/>
  <c r="AO475" i="5"/>
  <c r="AO426" i="5" a="1"/>
  <c r="AO426" i="5"/>
  <c r="AO409" i="5" a="1"/>
  <c r="AO409" i="5"/>
  <c r="AO494" i="5" a="1"/>
  <c r="AO494" i="5"/>
  <c r="AO534" i="5" a="1"/>
  <c r="AO534" i="5"/>
  <c r="AO75" i="5" a="1"/>
  <c r="AO75" i="5"/>
  <c r="AO635" i="5" a="1"/>
  <c r="AO635" i="5"/>
  <c r="AO269" i="5" a="1"/>
  <c r="AO269" i="5"/>
  <c r="AO154" i="5" a="1"/>
  <c r="AO154" i="5"/>
  <c r="AO69" i="5" a="1"/>
  <c r="AO69" i="5"/>
  <c r="AO385" i="5" a="1"/>
  <c r="AO385" i="5"/>
  <c r="AO528" i="5" a="1"/>
  <c r="AO528" i="5"/>
  <c r="AO52" i="5" a="1"/>
  <c r="AO52" i="5"/>
  <c r="AO220" i="5" a="1"/>
  <c r="AO220" i="5"/>
  <c r="AO337" i="5" a="1"/>
  <c r="AO337" i="5"/>
  <c r="AO518" i="5" a="1"/>
  <c r="AO518" i="5"/>
  <c r="AO249" i="5" a="1"/>
  <c r="AO249" i="5"/>
  <c r="AO120" i="5" a="1"/>
  <c r="AO120" i="5"/>
  <c r="AO287" i="5" a="1"/>
  <c r="AO287" i="5"/>
  <c r="AO627" i="5" a="1"/>
  <c r="AO627" i="5"/>
  <c r="AO547" i="5" a="1"/>
  <c r="AO547" i="5"/>
  <c r="AO379" i="5" a="1"/>
  <c r="AO379" i="5"/>
  <c r="AO191" i="5" a="1"/>
  <c r="AO191" i="5"/>
  <c r="AO484" i="5" a="1"/>
  <c r="AO484" i="5"/>
  <c r="AO125" i="5" a="1"/>
  <c r="AO125" i="5"/>
  <c r="AO253" i="5" a="1"/>
  <c r="AO253" i="5"/>
  <c r="AO268" i="5" a="1"/>
  <c r="AO268" i="5"/>
  <c r="AO248" i="5" a="1"/>
  <c r="AO248" i="5"/>
  <c r="AO325" i="5" a="1"/>
  <c r="AO325" i="5"/>
  <c r="AO523" i="5" a="1"/>
  <c r="AO523" i="5"/>
  <c r="AO551" i="5" a="1"/>
  <c r="AO551" i="5"/>
  <c r="AO81" i="5" a="1"/>
  <c r="AO81" i="5"/>
  <c r="AO281" i="5" a="1"/>
  <c r="AO281" i="5"/>
  <c r="AO272" i="5" a="1"/>
  <c r="AO272" i="5"/>
  <c r="AO479" i="5" a="1"/>
  <c r="AO479" i="5"/>
  <c r="AO537" i="5" a="1"/>
  <c r="AO537" i="5"/>
  <c r="AO29" i="5" a="1"/>
  <c r="AO29" i="5"/>
  <c r="AO9" i="5" a="1"/>
  <c r="AO9" i="5"/>
  <c r="AO4" i="5" a="1"/>
  <c r="AO4" i="5"/>
  <c r="AO487" i="5" a="1"/>
  <c r="AO487" i="5"/>
  <c r="AO203" i="5" a="1"/>
  <c r="AO203" i="5"/>
  <c r="AO361" i="5" a="1"/>
  <c r="AO361" i="5"/>
  <c r="AO34" i="5" a="1"/>
  <c r="AO34" i="5"/>
  <c r="AO522" i="5" a="1"/>
  <c r="AO522" i="5"/>
  <c r="AO167" i="5" a="1"/>
  <c r="AO167" i="5"/>
  <c r="AO233" i="5" a="1"/>
  <c r="AO233" i="5"/>
  <c r="AO92" i="5" a="1"/>
  <c r="AO92" i="5"/>
  <c r="AO299" i="5" a="1"/>
  <c r="AO299" i="5"/>
  <c r="AO237" i="5" a="1"/>
  <c r="AO237" i="5"/>
  <c r="AO296" i="5" a="1"/>
  <c r="AO296" i="5"/>
  <c r="AO156" i="5" a="1"/>
  <c r="AO156" i="5"/>
  <c r="AO201" i="5" a="1"/>
  <c r="AO201" i="5"/>
  <c r="AO118" i="5" a="1"/>
  <c r="AO118" i="5"/>
  <c r="AO123" i="5" a="1"/>
  <c r="AO123" i="5"/>
  <c r="AO238" i="5" a="1"/>
  <c r="AO238" i="5"/>
  <c r="AO13" i="5" a="1"/>
  <c r="AO13" i="5"/>
  <c r="AO138" i="5" a="1"/>
  <c r="AO138" i="5"/>
  <c r="AO375" i="5" a="1"/>
  <c r="AO375" i="5"/>
  <c r="AO338" i="5" a="1"/>
  <c r="AO338" i="5"/>
  <c r="AO83" i="5" a="1"/>
  <c r="AO83" i="5"/>
  <c r="AO165" i="5" a="1"/>
  <c r="AO165" i="5"/>
  <c r="AO639" i="5" a="1"/>
  <c r="AO639" i="5"/>
  <c r="AO434" i="5" a="1"/>
  <c r="AO434" i="5"/>
  <c r="AO145" i="5" a="1"/>
  <c r="AO145" i="5"/>
  <c r="AO582" i="5" a="1"/>
  <c r="AO582" i="5"/>
  <c r="AO488" i="5" a="1"/>
  <c r="AO488" i="5"/>
  <c r="AO160" i="5" a="1"/>
  <c r="AO160" i="5"/>
  <c r="AO94" i="5" a="1"/>
  <c r="AO94" i="5"/>
  <c r="AO414" i="5" a="1"/>
  <c r="AO414" i="5"/>
  <c r="AO323" i="5" a="1"/>
  <c r="AO323" i="5"/>
  <c r="AO449" i="5" a="1"/>
  <c r="AO449" i="5"/>
  <c r="AO558" i="5" a="1"/>
  <c r="AO558" i="5"/>
  <c r="AO51" i="5" a="1"/>
  <c r="AO51" i="5"/>
  <c r="AO607" i="5" a="1"/>
  <c r="AO607" i="5"/>
  <c r="AO270" i="5" a="1"/>
  <c r="AO270" i="5"/>
  <c r="AO106" i="5" a="1"/>
  <c r="AO106" i="5"/>
  <c r="AO533" i="5" a="1"/>
  <c r="AO533" i="5"/>
  <c r="AO274" i="5" a="1"/>
  <c r="AO274" i="5"/>
  <c r="AO105" i="5" a="1"/>
  <c r="AO105" i="5"/>
  <c r="AO262" i="5" a="1"/>
  <c r="AO262" i="5"/>
  <c r="AO603" i="5" a="1"/>
  <c r="AO603" i="5"/>
  <c r="AO54" i="5" a="1"/>
  <c r="AO54" i="5"/>
  <c r="AO612" i="5" a="1"/>
  <c r="AO612" i="5"/>
  <c r="AO492" i="5" a="1"/>
  <c r="AO492" i="5"/>
  <c r="AO293" i="5" a="1"/>
  <c r="AO293" i="5"/>
  <c r="AO463" i="5" a="1"/>
  <c r="AO463" i="5"/>
  <c r="AO241" i="5" a="1"/>
  <c r="AO241" i="5"/>
  <c r="AO25" i="5" a="1"/>
  <c r="AO25" i="5"/>
  <c r="AO155" i="5" a="1"/>
  <c r="AO155" i="5"/>
  <c r="AO412" i="5" a="1"/>
  <c r="AO412" i="5"/>
  <c r="AO49" i="5" a="1"/>
  <c r="AO49" i="5"/>
  <c r="AO212" i="5" a="1"/>
  <c r="AO212" i="5"/>
  <c r="AO307" i="5" a="1"/>
  <c r="AO307" i="5"/>
  <c r="AO397" i="5" a="1"/>
  <c r="AO397" i="5"/>
  <c r="AO116" i="5" a="1"/>
  <c r="AO116" i="5"/>
  <c r="AO417" i="5" a="1"/>
  <c r="AO417" i="5"/>
  <c r="AO636" i="5" a="1"/>
  <c r="AO636" i="5"/>
  <c r="AO478" i="5" a="1"/>
  <c r="AO478" i="5"/>
  <c r="AO209" i="5" a="1"/>
  <c r="AO209" i="5"/>
  <c r="AO143" i="5" a="1"/>
  <c r="AO143" i="5"/>
  <c r="AO458" i="5" a="1"/>
  <c r="AO458" i="5"/>
  <c r="AO152" i="5" a="1"/>
  <c r="AO152" i="5"/>
  <c r="AO184" i="5" a="1"/>
  <c r="AO184" i="5"/>
  <c r="AO255" i="5" a="1"/>
  <c r="AO255" i="5"/>
  <c r="AO585" i="5" a="1"/>
  <c r="AO585" i="5"/>
  <c r="AO197" i="5" a="1"/>
  <c r="AO197" i="5"/>
  <c r="AO422" i="5" a="1"/>
  <c r="AO422" i="5"/>
  <c r="AO520" i="5" a="1"/>
  <c r="AO520" i="5"/>
  <c r="AO334" i="5" a="1"/>
  <c r="AO334" i="5"/>
  <c r="AO161" i="5" a="1"/>
  <c r="AO161" i="5"/>
  <c r="AO210" i="5" a="1"/>
  <c r="AO210" i="5"/>
  <c r="AO205" i="5" a="1"/>
  <c r="AO205" i="5"/>
  <c r="AO570" i="5" a="1"/>
  <c r="AO570" i="5"/>
  <c r="AO326" i="5" a="1"/>
  <c r="AO326" i="5"/>
  <c r="AO601" i="5" a="1"/>
  <c r="AO601" i="5"/>
  <c r="AO476" i="5" a="1"/>
  <c r="AO476" i="5"/>
  <c r="AO389" i="5" a="1"/>
  <c r="AO389" i="5"/>
  <c r="AO158" i="5" a="1"/>
  <c r="AO158" i="5"/>
  <c r="AO380" i="5" a="1"/>
  <c r="AO380" i="5"/>
  <c r="AO360" i="5" a="1"/>
  <c r="AO360" i="5"/>
  <c r="AO85" i="5" a="1"/>
  <c r="AO85" i="5"/>
  <c r="AO425" i="5" a="1"/>
  <c r="AO425" i="5"/>
  <c r="AO3" i="5" a="1"/>
  <c r="AO3" i="5"/>
  <c r="AO644" i="5" a="1"/>
  <c r="AO644" i="5"/>
  <c r="AO356" i="5" a="1"/>
  <c r="AO356" i="5"/>
  <c r="AO319" i="5" a="1"/>
  <c r="AO319" i="5"/>
  <c r="AO549" i="5" a="1"/>
  <c r="AO549" i="5"/>
  <c r="AO72" i="5" a="1"/>
  <c r="AO72" i="5"/>
  <c r="AO279" i="5" a="1"/>
  <c r="AO279" i="5"/>
  <c r="AO588" i="5" a="1"/>
  <c r="AO588" i="5"/>
  <c r="AO591" i="5" a="1"/>
  <c r="AO591" i="5"/>
  <c r="AO292" i="5" a="1"/>
  <c r="AO292" i="5"/>
  <c r="AO509" i="5" a="1"/>
  <c r="AO509" i="5"/>
  <c r="AO84" i="5" a="1"/>
  <c r="AO84" i="5"/>
  <c r="AO465" i="5" a="1"/>
  <c r="AO465" i="5"/>
  <c r="AO58" i="5" a="1"/>
  <c r="AO58" i="5"/>
  <c r="AO540" i="5" a="1"/>
  <c r="AO540" i="5"/>
  <c r="AO317" i="5" a="1"/>
  <c r="AO317" i="5"/>
  <c r="AO259" i="5" a="1"/>
  <c r="AO259" i="5"/>
  <c r="AO529" i="5" a="1"/>
  <c r="AO529" i="5"/>
  <c r="AO604" i="5" a="1"/>
  <c r="AO604" i="5"/>
  <c r="AO225" i="5" a="1"/>
  <c r="AO225" i="5"/>
  <c r="AO86" i="5" a="1"/>
  <c r="AO86" i="5"/>
  <c r="AO43" i="5" a="1"/>
  <c r="AO43" i="5"/>
  <c r="AO108" i="5" a="1"/>
  <c r="AO108" i="5"/>
  <c r="AO31" i="5" a="1"/>
  <c r="AO31" i="5"/>
  <c r="AO592" i="5" a="1"/>
  <c r="AO592" i="5"/>
  <c r="AO630" i="5" a="1"/>
  <c r="AO630" i="5"/>
  <c r="AO440" i="5" a="1"/>
  <c r="AO440" i="5"/>
  <c r="AO7" i="5" a="1"/>
  <c r="AO7" i="5"/>
  <c r="AO24" i="5" a="1"/>
  <c r="AO24" i="5"/>
  <c r="AO398" i="5" a="1"/>
  <c r="AO398" i="5"/>
  <c r="AO320" i="5" a="1"/>
  <c r="AO320" i="5"/>
  <c r="AO573" i="5" a="1"/>
  <c r="AO573" i="5"/>
  <c r="AO93" i="5" a="1"/>
  <c r="AO93" i="5"/>
  <c r="AO364" i="5" a="1"/>
  <c r="AO364" i="5"/>
  <c r="AO482" i="5" a="1"/>
  <c r="AO482" i="5"/>
  <c r="AO531" i="5" a="1"/>
  <c r="AO531" i="5"/>
  <c r="AO109" i="5" a="1"/>
  <c r="AO109" i="5"/>
  <c r="AO567" i="5" a="1"/>
  <c r="AO567" i="5"/>
  <c r="AO336" i="5" a="1"/>
  <c r="AO336" i="5"/>
  <c r="AO576" i="5" a="1"/>
  <c r="AO576" i="5"/>
  <c r="AO19" i="5" a="1"/>
  <c r="AO19" i="5"/>
  <c r="AO169" i="5" a="1"/>
  <c r="AO169" i="5"/>
  <c r="AO574" i="5" a="1"/>
  <c r="AO574" i="5"/>
  <c r="AO583" i="5" a="1"/>
  <c r="AO583" i="5"/>
  <c r="AO313" i="5" a="1"/>
  <c r="AO313" i="5"/>
  <c r="AO217" i="5" a="1"/>
  <c r="AO217" i="5"/>
  <c r="AO67" i="5" a="1"/>
  <c r="AO67" i="5"/>
  <c r="AO595" i="5" a="1"/>
  <c r="AO595" i="5"/>
  <c r="AO33" i="5" a="1"/>
  <c r="AO33" i="5"/>
  <c r="AO288" i="5" a="1"/>
  <c r="AO288" i="5"/>
  <c r="AO394" i="5" a="1"/>
  <c r="AO394" i="5"/>
  <c r="AO257" i="5" a="1"/>
  <c r="AO257" i="5"/>
  <c r="AO632" i="5" a="1"/>
  <c r="AO632" i="5"/>
  <c r="AO32" i="5" a="1"/>
  <c r="AO32" i="5"/>
  <c r="AO176" i="5" a="1"/>
  <c r="AO176" i="5"/>
  <c r="AO107" i="5" a="1"/>
  <c r="AO107" i="5"/>
  <c r="AO23" i="5" a="1"/>
  <c r="AO23" i="5"/>
  <c r="AO369" i="5" a="1"/>
  <c r="AO369" i="5"/>
  <c r="AO590" i="5" a="1"/>
  <c r="AO590" i="5"/>
  <c r="AO444" i="5" a="1"/>
  <c r="AO444" i="5"/>
  <c r="AO128" i="5" a="1"/>
  <c r="AO128" i="5"/>
  <c r="AO633" i="5" a="1"/>
  <c r="AO633" i="5"/>
  <c r="AO466" i="5" a="1"/>
  <c r="AO466" i="5"/>
  <c r="AO324" i="5" a="1"/>
  <c r="AO324" i="5"/>
  <c r="AO637" i="5" a="1"/>
  <c r="AO637" i="5"/>
  <c r="AO555" i="5" a="1"/>
  <c r="AO555" i="5"/>
  <c r="AO10" i="5" a="1"/>
  <c r="AO10" i="5"/>
  <c r="AO48" i="5" a="1"/>
  <c r="AO48" i="5"/>
  <c r="AO273" i="5" a="1"/>
  <c r="AO273" i="5"/>
  <c r="AO59" i="5" a="1"/>
  <c r="AO59" i="5"/>
  <c r="AO250" i="5" a="1"/>
  <c r="AO250" i="5"/>
  <c r="AO263" i="5" a="1"/>
  <c r="AO263" i="5"/>
  <c r="AM462" i="5" a="1"/>
  <c r="AM462" i="5"/>
  <c r="AM366" i="5" a="1"/>
  <c r="AM366" i="5"/>
  <c r="AM381" i="5" a="1"/>
  <c r="AM381" i="5"/>
  <c r="AM440" i="5" a="1"/>
  <c r="AM440" i="5"/>
  <c r="AM477" i="5" a="1"/>
  <c r="AM477" i="5"/>
  <c r="AM428" i="5" a="1"/>
  <c r="AM428" i="5"/>
  <c r="AM388" i="5" a="1"/>
  <c r="AM388" i="5"/>
  <c r="AM500" i="5" a="1"/>
  <c r="AM500" i="5"/>
  <c r="AM456" i="5" a="1"/>
  <c r="AM456" i="5"/>
  <c r="AM249" i="5" a="1"/>
  <c r="AM249" i="5"/>
  <c r="AO219" i="5" a="1"/>
  <c r="AO219" i="5"/>
  <c r="AO111" i="5" a="1"/>
  <c r="AO111" i="5"/>
  <c r="AO408" i="5" a="1"/>
  <c r="AO408" i="5"/>
  <c r="AO347" i="5" a="1"/>
  <c r="AO347" i="5"/>
  <c r="AO626" i="5" a="1"/>
  <c r="AO626" i="5"/>
  <c r="AO38" i="5" a="1"/>
  <c r="AO38" i="5"/>
  <c r="AO189" i="5" a="1"/>
  <c r="AO189" i="5"/>
  <c r="AO234" i="5" a="1"/>
  <c r="AO234" i="5"/>
  <c r="AO593" i="5" a="1"/>
  <c r="AO593" i="5"/>
  <c r="AO36" i="5" a="1"/>
  <c r="AO36" i="5"/>
  <c r="AO77" i="5" a="1"/>
  <c r="AO77" i="5"/>
  <c r="AO22" i="5" a="1"/>
  <c r="AO22" i="5"/>
  <c r="AO343" i="5" a="1"/>
  <c r="AO343" i="5"/>
  <c r="AO148" i="5" a="1"/>
  <c r="AO148" i="5"/>
  <c r="AO386" i="5" a="1"/>
  <c r="AO386" i="5"/>
  <c r="AO643" i="5" a="1"/>
  <c r="AO643" i="5"/>
  <c r="AO410" i="5" a="1"/>
  <c r="AO410" i="5"/>
  <c r="AO421" i="5" a="1"/>
  <c r="AO421" i="5"/>
  <c r="AO114" i="5" a="1"/>
  <c r="AO114" i="5"/>
  <c r="AO73" i="5" a="1"/>
  <c r="AO73" i="5"/>
  <c r="AM414" i="5" a="1"/>
  <c r="AM414" i="5"/>
  <c r="AM224" i="5" a="1"/>
  <c r="AM224" i="5"/>
  <c r="AM578" i="5" a="1"/>
  <c r="AM578" i="5"/>
  <c r="AM242" i="5" a="1"/>
  <c r="AM242" i="5"/>
  <c r="AM631" i="5" a="1"/>
  <c r="AM631" i="5"/>
  <c r="AM442" i="5" a="1"/>
  <c r="AM442" i="5"/>
  <c r="AM103" i="5" a="1"/>
  <c r="AM103" i="5"/>
  <c r="AM222" i="5" a="1"/>
  <c r="AM222" i="5"/>
  <c r="AM349" i="5" a="1"/>
  <c r="AM349" i="5"/>
  <c r="AM13" i="5" a="1"/>
  <c r="AM13" i="5"/>
  <c r="AM286" i="5" a="1"/>
  <c r="AM286" i="5"/>
  <c r="AM405" i="5" a="1"/>
  <c r="AM405" i="5"/>
  <c r="AM175" i="5" a="1"/>
  <c r="AM175" i="5"/>
  <c r="AM637" i="5" a="1"/>
  <c r="AM637" i="5"/>
  <c r="AM580" i="5" a="1"/>
  <c r="AM580" i="5"/>
  <c r="AM391" i="5" a="1"/>
  <c r="AM391" i="5"/>
  <c r="AM316" i="5" a="1"/>
  <c r="AM316" i="5"/>
  <c r="AM449" i="5" a="1"/>
  <c r="AM449" i="5"/>
  <c r="AM138" i="5" a="1"/>
  <c r="AM138" i="5"/>
  <c r="AM641" i="5" a="1"/>
  <c r="AM641" i="5"/>
  <c r="AO474" i="5" a="1"/>
  <c r="AO474" i="5"/>
  <c r="AO501" i="5" a="1"/>
  <c r="AO501" i="5"/>
  <c r="AO554" i="5" a="1"/>
  <c r="AO554" i="5"/>
  <c r="AO37" i="5" a="1"/>
  <c r="AO37" i="5"/>
  <c r="AO65" i="5" a="1"/>
  <c r="AO65" i="5"/>
  <c r="AO560" i="5" a="1"/>
  <c r="AO560" i="5"/>
  <c r="AO303" i="5" a="1"/>
  <c r="AO303" i="5"/>
  <c r="AO159" i="5" a="1"/>
  <c r="AO159" i="5"/>
  <c r="AO211" i="5" a="1"/>
  <c r="AO211" i="5"/>
  <c r="AO548" i="5" a="1"/>
  <c r="AO548" i="5"/>
  <c r="AM258" i="5" a="1"/>
  <c r="AM258" i="5"/>
  <c r="AM445" i="5" a="1"/>
  <c r="AM445" i="5"/>
  <c r="AM25" i="5" a="1"/>
  <c r="AM25" i="5"/>
  <c r="AM3" i="5" a="1"/>
  <c r="AM3" i="5"/>
  <c r="AM404" i="5" a="1"/>
  <c r="AM404" i="5"/>
  <c r="AM413" i="5" a="1"/>
  <c r="AM413" i="5"/>
  <c r="AM463" i="5" a="1"/>
  <c r="AM463" i="5"/>
  <c r="AM306" i="5" a="1"/>
  <c r="AM306" i="5"/>
  <c r="AM505" i="5" a="1"/>
  <c r="AM505" i="5"/>
  <c r="AM281" i="5" a="1"/>
  <c r="AM281" i="5"/>
  <c r="AM125" i="5" a="1"/>
  <c r="AM125" i="5"/>
  <c r="AM367" i="5" a="1"/>
  <c r="AM367" i="5"/>
  <c r="AM591" i="5" a="1"/>
  <c r="AM591" i="5"/>
  <c r="AM327" i="5" a="1"/>
  <c r="AM327" i="5"/>
  <c r="AM516" i="5" a="1"/>
  <c r="AM516" i="5"/>
  <c r="AM211" i="5" a="1"/>
  <c r="AM211" i="5"/>
  <c r="AM606" i="5" a="1"/>
  <c r="AM606" i="5"/>
  <c r="AM475" i="5" a="1"/>
  <c r="AM475" i="5"/>
  <c r="AM493" i="5" a="1"/>
  <c r="AM493" i="5"/>
  <c r="AM114" i="5" a="1"/>
  <c r="AM114" i="5"/>
  <c r="AM117" i="5" a="1"/>
  <c r="AM117" i="5"/>
  <c r="AM15" i="5" a="1"/>
  <c r="AM15" i="5"/>
  <c r="AM236" i="5" a="1"/>
  <c r="AM236" i="5"/>
  <c r="AM361" i="5" a="1"/>
  <c r="AM361" i="5"/>
  <c r="AM561" i="5" a="1"/>
  <c r="AM561" i="5"/>
  <c r="AM354" i="5" a="1"/>
  <c r="AM354" i="5"/>
  <c r="AM307" i="5" a="1"/>
  <c r="AM307" i="5"/>
  <c r="AM565" i="5" a="1"/>
  <c r="AM565" i="5"/>
  <c r="AM95" i="5" a="1"/>
  <c r="AM95" i="5"/>
  <c r="AM350" i="5" a="1"/>
  <c r="AM350" i="5"/>
  <c r="AO204" i="5" a="1"/>
  <c r="AO204" i="5"/>
  <c r="AO609" i="5" a="1"/>
  <c r="AO609" i="5"/>
  <c r="AO362" i="5" a="1"/>
  <c r="AO362" i="5"/>
  <c r="AO457" i="5" a="1"/>
  <c r="AO457" i="5"/>
  <c r="AO213" i="5" a="1"/>
  <c r="AO213" i="5"/>
  <c r="AO624" i="5" a="1"/>
  <c r="AO624" i="5"/>
  <c r="AO464" i="5" a="1"/>
  <c r="AO464" i="5"/>
  <c r="AO18" i="5" a="1"/>
  <c r="AO18" i="5"/>
  <c r="AO619" i="5" a="1"/>
  <c r="AO619" i="5"/>
  <c r="AO461" i="5" a="1"/>
  <c r="AO461" i="5"/>
  <c r="AM122" i="5" a="1"/>
  <c r="AM122" i="5"/>
  <c r="AM599" i="5" a="1"/>
  <c r="AM599" i="5"/>
  <c r="AM398" i="5" a="1"/>
  <c r="AM398" i="5"/>
  <c r="AM573" i="5" a="1"/>
  <c r="AM573" i="5"/>
  <c r="AM75" i="5" a="1"/>
  <c r="AM75" i="5"/>
  <c r="AM344" i="5" a="1"/>
  <c r="AM344" i="5"/>
  <c r="AM269" i="5" a="1"/>
  <c r="AM269" i="5"/>
  <c r="AM185" i="5" a="1"/>
  <c r="AM185" i="5"/>
  <c r="AM429" i="5" a="1"/>
  <c r="AM429" i="5"/>
  <c r="AM165" i="5" a="1"/>
  <c r="AM165" i="5"/>
  <c r="AM546" i="5" a="1"/>
  <c r="AM546" i="5"/>
  <c r="AM48" i="5" a="1"/>
  <c r="AM48" i="5"/>
  <c r="AM416" i="5" a="1"/>
  <c r="AM416" i="5"/>
  <c r="AM623" i="5" a="1"/>
  <c r="AM623" i="5"/>
  <c r="AM402" i="5" a="1"/>
  <c r="AM402" i="5"/>
  <c r="AM432" i="5" a="1"/>
  <c r="AM432" i="5"/>
  <c r="AM69" i="5" a="1"/>
  <c r="AM69" i="5"/>
  <c r="AM8" i="5" a="1"/>
  <c r="AM8" i="5"/>
  <c r="AM206" i="5" a="1"/>
  <c r="AM206" i="5"/>
  <c r="AM32" i="5" a="1"/>
  <c r="AM32" i="5"/>
  <c r="AM359" i="5" a="1"/>
  <c r="AM359" i="5"/>
  <c r="AM150" i="5" a="1"/>
  <c r="AM150" i="5"/>
  <c r="AM271" i="5" a="1"/>
  <c r="AM271" i="5"/>
  <c r="AM246" i="5" a="1"/>
  <c r="AM246" i="5"/>
  <c r="AM80" i="5" a="1"/>
  <c r="AM80" i="5"/>
  <c r="AM168" i="5" a="1"/>
  <c r="AM168" i="5"/>
  <c r="AM129" i="5" a="1"/>
  <c r="AM129" i="5"/>
  <c r="AM550" i="5" a="1"/>
  <c r="AM550" i="5"/>
  <c r="AM363" i="5" a="1"/>
  <c r="AM363" i="5"/>
  <c r="AM390" i="5" a="1"/>
  <c r="AM390" i="5"/>
  <c r="AM184" i="5" a="1"/>
  <c r="AM184" i="5"/>
  <c r="AM35" i="5" a="1"/>
  <c r="AM35" i="5"/>
  <c r="AM237" i="5" a="1"/>
  <c r="AM237" i="5"/>
  <c r="AM451" i="5" a="1"/>
  <c r="AM451" i="5"/>
  <c r="AM441" i="5" a="1"/>
  <c r="AM441" i="5"/>
  <c r="AM102" i="5" a="1"/>
  <c r="AM102" i="5"/>
  <c r="AM314" i="5" a="1"/>
  <c r="AM314" i="5"/>
  <c r="AM17" i="5" a="1"/>
  <c r="AM17" i="5"/>
  <c r="AM430" i="5" a="1"/>
  <c r="AM430" i="5"/>
  <c r="AM597" i="5" a="1"/>
  <c r="AM597" i="5"/>
  <c r="AM116" i="5" a="1"/>
  <c r="AM116" i="5"/>
  <c r="AM544" i="5" a="1"/>
  <c r="AM544" i="5"/>
  <c r="AM629" i="5" a="1"/>
  <c r="AM629" i="5"/>
  <c r="AM2" i="5" a="1"/>
  <c r="AM2" i="5"/>
  <c r="AM640" i="5" a="1"/>
  <c r="AM640" i="5"/>
  <c r="AM167" i="5" a="1"/>
  <c r="AM167" i="5"/>
  <c r="AM348" i="5" a="1"/>
  <c r="AM348" i="5"/>
  <c r="AM613" i="5" a="1"/>
  <c r="AM613" i="5"/>
  <c r="AM435" i="5" a="1"/>
  <c r="AM435" i="5"/>
  <c r="AM614" i="5" a="1"/>
  <c r="AM614" i="5"/>
  <c r="AM384" i="5" a="1"/>
  <c r="AM384" i="5"/>
  <c r="AM74" i="5" a="1"/>
  <c r="AM74" i="5"/>
  <c r="AM621" i="5" a="1"/>
  <c r="AM621" i="5"/>
  <c r="AM562" i="5" a="1"/>
  <c r="AM562" i="5"/>
  <c r="AM162" i="5" a="1"/>
  <c r="AM162" i="5"/>
  <c r="AM643" i="5" a="1"/>
  <c r="AM643" i="5"/>
  <c r="AM527" i="5" a="1"/>
  <c r="AM527" i="5"/>
  <c r="AM63" i="5" a="1"/>
  <c r="AM63" i="5"/>
  <c r="AM226" i="5" a="1"/>
  <c r="AM226" i="5"/>
  <c r="AM337" i="5" a="1"/>
  <c r="AM337" i="5"/>
  <c r="AM121" i="5" a="1"/>
  <c r="AM121" i="5"/>
  <c r="AM254" i="5" a="1"/>
  <c r="AM254" i="5"/>
  <c r="AM593" i="5" a="1"/>
  <c r="AM593" i="5"/>
  <c r="AM439" i="5" a="1"/>
  <c r="AM439" i="5"/>
  <c r="AM143" i="5" a="1"/>
  <c r="AM143" i="5"/>
  <c r="AM247" i="5" a="1"/>
  <c r="AM247" i="5"/>
  <c r="AM498" i="5" a="1"/>
  <c r="AM498" i="5"/>
  <c r="AM373" i="5" a="1"/>
  <c r="AM373" i="5"/>
  <c r="AM244" i="5" a="1"/>
  <c r="AM244" i="5"/>
  <c r="AM124" i="5" a="1"/>
  <c r="AM124" i="5"/>
  <c r="AM276" i="5" a="1"/>
  <c r="AM276" i="5"/>
  <c r="AM634" i="5" a="1"/>
  <c r="AM634" i="5"/>
  <c r="AM607" i="5" a="1"/>
  <c r="AM607" i="5"/>
  <c r="AM42" i="5" a="1"/>
  <c r="AM42" i="5"/>
  <c r="AM10" i="5" a="1"/>
  <c r="AM10" i="5"/>
  <c r="AM340" i="5" a="1"/>
  <c r="AM340" i="5"/>
  <c r="AM78" i="5" a="1"/>
  <c r="AM78" i="5"/>
  <c r="AM379" i="5" a="1"/>
  <c r="AM379" i="5"/>
  <c r="AM210" i="5" a="1"/>
  <c r="AM210" i="5"/>
  <c r="AM346" i="5" a="1"/>
  <c r="AM346" i="5"/>
  <c r="AM189" i="5" a="1"/>
  <c r="AM189" i="5"/>
  <c r="AM465" i="5" a="1"/>
  <c r="AM465" i="5"/>
  <c r="AM273" i="5" a="1"/>
  <c r="AM273" i="5"/>
  <c r="AM19" i="5" a="1"/>
  <c r="AM19" i="5"/>
  <c r="AM618" i="5" a="1"/>
  <c r="AM618" i="5"/>
  <c r="AM136" i="5" a="1"/>
  <c r="AM136" i="5"/>
  <c r="AM88" i="5" a="1"/>
  <c r="AM88" i="5"/>
  <c r="AM239" i="5" a="1"/>
  <c r="AM239" i="5"/>
  <c r="AM490" i="5" a="1"/>
  <c r="AM490" i="5"/>
  <c r="AM265" i="5" a="1"/>
  <c r="AM265" i="5"/>
  <c r="AM134" i="5" a="1"/>
  <c r="AM134" i="5"/>
  <c r="AM434" i="5" a="1"/>
  <c r="AM434" i="5"/>
  <c r="AM253" i="5" a="1"/>
  <c r="AM253" i="5"/>
  <c r="AM457" i="5" a="1"/>
  <c r="AM457" i="5"/>
  <c r="AM105" i="5" a="1"/>
  <c r="AM105" i="5"/>
  <c r="AM576" i="5" a="1"/>
  <c r="AM576" i="5"/>
  <c r="AM504" i="5" a="1"/>
  <c r="AM504" i="5"/>
  <c r="AM585" i="5" a="1"/>
  <c r="AM585" i="5"/>
  <c r="AM199" i="5" a="1"/>
  <c r="AM199" i="5"/>
  <c r="AM204" i="5" a="1"/>
  <c r="AM204" i="5"/>
  <c r="AM394" i="5" a="1"/>
  <c r="AM394" i="5"/>
  <c r="AM228" i="5" a="1"/>
  <c r="AM228" i="5"/>
  <c r="AM50" i="5" a="1"/>
  <c r="AM50" i="5"/>
  <c r="AM584" i="5" a="1"/>
  <c r="AM584" i="5"/>
  <c r="AM411" i="5" a="1"/>
  <c r="AM411" i="5"/>
  <c r="AM218" i="5" a="1"/>
  <c r="AM218" i="5"/>
  <c r="AM482" i="5" a="1"/>
  <c r="AM482" i="5"/>
  <c r="AM53" i="5" a="1"/>
  <c r="AM53" i="5"/>
  <c r="AM18" i="5" a="1"/>
  <c r="AM18" i="5"/>
  <c r="AM89" i="5" a="1"/>
  <c r="AM89" i="5"/>
  <c r="AM52" i="5" a="1"/>
  <c r="AM52" i="5"/>
  <c r="AM280" i="5" a="1"/>
  <c r="AM280" i="5"/>
  <c r="AM38" i="5" a="1"/>
  <c r="AM38" i="5"/>
  <c r="AM290" i="5" a="1"/>
  <c r="AM290" i="5"/>
  <c r="AM146" i="5" a="1"/>
  <c r="AM146" i="5"/>
  <c r="AM234" i="5" a="1"/>
  <c r="AM234" i="5"/>
  <c r="AM581" i="5" a="1"/>
  <c r="AM581" i="5"/>
  <c r="AM532" i="5" a="1"/>
  <c r="AM532" i="5"/>
  <c r="AM201" i="5" a="1"/>
  <c r="AM201" i="5"/>
  <c r="AM467" i="5" a="1"/>
  <c r="AM467" i="5"/>
  <c r="AM514" i="5" a="1"/>
  <c r="AM514" i="5"/>
  <c r="AM436" i="5" a="1"/>
  <c r="AM436" i="5"/>
  <c r="AM420" i="5" a="1"/>
  <c r="AM420" i="5"/>
  <c r="AM205" i="5" a="1"/>
  <c r="AM205" i="5"/>
  <c r="AM161" i="5" a="1"/>
  <c r="AM161" i="5"/>
  <c r="AM36" i="5" a="1"/>
  <c r="AM36" i="5"/>
  <c r="AM334" i="5" a="1"/>
  <c r="AM334" i="5"/>
  <c r="AM539" i="5" a="1"/>
  <c r="AM539" i="5"/>
  <c r="AM113" i="5" a="1"/>
  <c r="AM113" i="5"/>
  <c r="AM479" i="5" a="1"/>
  <c r="AM479" i="5"/>
  <c r="AM21" i="5" a="1"/>
  <c r="AM21" i="5"/>
  <c r="AM336" i="5" a="1"/>
  <c r="AM336" i="5"/>
  <c r="AM492" i="5" a="1"/>
  <c r="AM492" i="5"/>
  <c r="AM589" i="5" a="1"/>
  <c r="AM589" i="5"/>
  <c r="AM464" i="5" a="1"/>
  <c r="AM464" i="5"/>
  <c r="AM261" i="5" a="1"/>
  <c r="AM261" i="5"/>
  <c r="AM328" i="5" a="1"/>
  <c r="AM328" i="5"/>
  <c r="AM14" i="5" a="1"/>
  <c r="AM14" i="5"/>
  <c r="AM590" i="5" a="1"/>
  <c r="AM590" i="5"/>
  <c r="AM587" i="5" a="1"/>
  <c r="AM587" i="5"/>
  <c r="AM303" i="5" a="1"/>
  <c r="AM303" i="5"/>
  <c r="AM496" i="5" a="1"/>
  <c r="AM496" i="5"/>
  <c r="AM403" i="5" a="1"/>
  <c r="AM403" i="5"/>
  <c r="AM212" i="5" a="1"/>
  <c r="AM212" i="5"/>
  <c r="AM610" i="5" a="1"/>
  <c r="AM610" i="5"/>
  <c r="AM531" i="5" a="1"/>
  <c r="AM531" i="5"/>
  <c r="AM628" i="5" a="1"/>
  <c r="AM628" i="5"/>
  <c r="AM620" i="5" a="1"/>
  <c r="AM620" i="5"/>
  <c r="AM256" i="5" a="1"/>
  <c r="AM256" i="5"/>
  <c r="AM252" i="5" a="1"/>
  <c r="AM252" i="5"/>
  <c r="AM566" i="5" a="1"/>
  <c r="AM566" i="5"/>
  <c r="AM172" i="5" a="1"/>
  <c r="AM172" i="5"/>
  <c r="AM257" i="5" a="1"/>
  <c r="AM257" i="5"/>
  <c r="AM506" i="5" a="1"/>
  <c r="AM506" i="5"/>
  <c r="AM163" i="5" a="1"/>
  <c r="AM163" i="5"/>
  <c r="AM203" i="5" a="1"/>
  <c r="AM203" i="5"/>
  <c r="AM423" i="5" a="1"/>
  <c r="AM423" i="5"/>
  <c r="AM207" i="5" a="1"/>
  <c r="AM207" i="5"/>
  <c r="AM288" i="5" a="1"/>
  <c r="AM288" i="5"/>
  <c r="AM47" i="5" a="1"/>
  <c r="AM47" i="5"/>
  <c r="AM308" i="5" a="1"/>
  <c r="AM308" i="5"/>
  <c r="AM40" i="5" a="1"/>
  <c r="AM40" i="5"/>
  <c r="AM410" i="5" a="1"/>
  <c r="AM410" i="5"/>
  <c r="AM266" i="5" a="1"/>
  <c r="AM266" i="5"/>
  <c r="AM512" i="5" a="1"/>
  <c r="AM512" i="5"/>
  <c r="AM633" i="5" a="1"/>
  <c r="AM633" i="5"/>
  <c r="AM255" i="5" a="1"/>
  <c r="AM255" i="5"/>
  <c r="AM370" i="5" a="1"/>
  <c r="AM370" i="5"/>
  <c r="AM130" i="5" a="1"/>
  <c r="AM130" i="5"/>
  <c r="AM325" i="5" a="1"/>
  <c r="AM325" i="5"/>
  <c r="AM217" i="5" a="1"/>
  <c r="AM217" i="5"/>
  <c r="AM577" i="5" a="1"/>
  <c r="AM577" i="5"/>
  <c r="AM83" i="5" a="1"/>
  <c r="AM83" i="5"/>
  <c r="AM529" i="5" a="1"/>
  <c r="AM529" i="5"/>
  <c r="AM274" i="5" a="1"/>
  <c r="AM274" i="5"/>
  <c r="AM586" i="5" a="1"/>
  <c r="AM586" i="5"/>
  <c r="AM55" i="5" a="1"/>
  <c r="AM55" i="5"/>
  <c r="AM160" i="5" a="1"/>
  <c r="AM160" i="5"/>
  <c r="AM22" i="5" a="1"/>
  <c r="AM22" i="5"/>
  <c r="AM644" i="5" a="1"/>
  <c r="AM644" i="5"/>
  <c r="AM369" i="5" a="1"/>
  <c r="AM369" i="5"/>
  <c r="AM321" i="5" a="1"/>
  <c r="AM321" i="5"/>
  <c r="AM39" i="5" a="1"/>
  <c r="AM39" i="5"/>
  <c r="AM619" i="5" a="1"/>
  <c r="AM619" i="5"/>
  <c r="AM476" i="5" a="1"/>
  <c r="AM476" i="5"/>
  <c r="AM44" i="5" a="1"/>
  <c r="AM44" i="5"/>
  <c r="AM419" i="5" a="1"/>
  <c r="AM419" i="5"/>
  <c r="AM466" i="5" a="1"/>
  <c r="AM466" i="5"/>
  <c r="AM362" i="5" a="1"/>
  <c r="AM362" i="5"/>
  <c r="AM345" i="5" a="1"/>
  <c r="AM345" i="5"/>
  <c r="AM588" i="5" a="1"/>
  <c r="AM588" i="5"/>
  <c r="AM70" i="5" a="1"/>
  <c r="AM70" i="5"/>
  <c r="AM268" i="5" a="1"/>
  <c r="AM268" i="5"/>
  <c r="AM630" i="5" a="1"/>
  <c r="AM630" i="5"/>
  <c r="AM301" i="5" a="1"/>
  <c r="AM301" i="5"/>
  <c r="AM61" i="5" a="1"/>
  <c r="AM61" i="5"/>
  <c r="AM331" i="5" a="1"/>
  <c r="AM331" i="5"/>
  <c r="AM230" i="5" a="1"/>
  <c r="AM230" i="5"/>
  <c r="AM553" i="5" a="1"/>
  <c r="AM553" i="5"/>
  <c r="AM570" i="5" a="1"/>
  <c r="AM570" i="5"/>
  <c r="AM447" i="5" a="1"/>
  <c r="AM447" i="5"/>
  <c r="AM455" i="5" a="1"/>
  <c r="AM455" i="5"/>
  <c r="AM31" i="5" a="1"/>
  <c r="AM31" i="5"/>
  <c r="AM499" i="5" a="1"/>
  <c r="AM499" i="5"/>
  <c r="AM171" i="5" a="1"/>
  <c r="AM171" i="5"/>
  <c r="AM282" i="5" a="1"/>
  <c r="AM282" i="5"/>
  <c r="AM214" i="5" a="1"/>
  <c r="AM214" i="5"/>
  <c r="AM330" i="5" a="1"/>
  <c r="AM330" i="5"/>
  <c r="AM11" i="5" a="1"/>
  <c r="AM11" i="5"/>
  <c r="AM223" i="5" a="1"/>
  <c r="AM223" i="5"/>
  <c r="AM180" i="5" a="1"/>
  <c r="AM180" i="5"/>
  <c r="AM480" i="5" a="1"/>
  <c r="AM480" i="5"/>
  <c r="AM415" i="5" a="1"/>
  <c r="AM415" i="5"/>
  <c r="AM294" i="5" a="1"/>
  <c r="AM294" i="5"/>
  <c r="AM153" i="5" a="1"/>
  <c r="AM153" i="5"/>
  <c r="AM323" i="5" a="1"/>
  <c r="AM323" i="5"/>
  <c r="AM4" i="5" a="1"/>
  <c r="AM4" i="5"/>
  <c r="AM538" i="5" a="1"/>
  <c r="AM538" i="5"/>
  <c r="AM632" i="5" a="1"/>
  <c r="AM632" i="5"/>
  <c r="AM636" i="5" a="1"/>
  <c r="AM636" i="5"/>
  <c r="AM101" i="5" a="1"/>
  <c r="AM101" i="5"/>
  <c r="AM583" i="5" a="1"/>
  <c r="AM583" i="5"/>
  <c r="AM534" i="5" a="1"/>
  <c r="AM534" i="5"/>
  <c r="AM376" i="5" a="1"/>
  <c r="AM376" i="5"/>
  <c r="AM24" i="5" a="1"/>
  <c r="AM24" i="5"/>
  <c r="AM470" i="5" a="1"/>
  <c r="AM470" i="5"/>
  <c r="AM29" i="5" a="1"/>
  <c r="AM29" i="5"/>
  <c r="AM82" i="5" a="1"/>
  <c r="AM82" i="5"/>
  <c r="AM595" i="5" a="1"/>
  <c r="AM595" i="5"/>
  <c r="AM241" i="5" a="1"/>
  <c r="AM241" i="5"/>
  <c r="AM603" i="5" a="1"/>
  <c r="AM603" i="5"/>
  <c r="AM399" i="5" a="1"/>
  <c r="AM399" i="5"/>
  <c r="AM310" i="5" a="1"/>
  <c r="AM310" i="5"/>
  <c r="AM159" i="5" a="1"/>
  <c r="AM159" i="5"/>
  <c r="AM66" i="5" a="1"/>
  <c r="AM66" i="5"/>
  <c r="AM617" i="5" a="1"/>
  <c r="AM617" i="5"/>
  <c r="AM322" i="5" a="1"/>
  <c r="AM322" i="5"/>
  <c r="AM278" i="5" a="1"/>
  <c r="AM278" i="5"/>
  <c r="AM471" i="5" a="1"/>
  <c r="AM471" i="5"/>
  <c r="AM425" i="5" a="1"/>
  <c r="AM425" i="5"/>
  <c r="AM358" i="5" a="1"/>
  <c r="AM358" i="5"/>
  <c r="AM250" i="5" a="1"/>
  <c r="AM250" i="5"/>
  <c r="AM93" i="5" a="1"/>
  <c r="AM93" i="5"/>
  <c r="AM468" i="5" a="1"/>
  <c r="AM468" i="5"/>
  <c r="AM96" i="5" a="1"/>
  <c r="AM96" i="5"/>
  <c r="AM488" i="5" a="1"/>
  <c r="AM488" i="5"/>
  <c r="AM615" i="5" a="1"/>
  <c r="AM615" i="5"/>
  <c r="AM183" i="5" a="1"/>
  <c r="AM183" i="5"/>
  <c r="AM625" i="5" a="1"/>
  <c r="AM625" i="5"/>
  <c r="AM238" i="5" a="1"/>
  <c r="AM238" i="5"/>
  <c r="AM453" i="5" a="1"/>
  <c r="AM453" i="5"/>
  <c r="AM81" i="5" a="1"/>
  <c r="AM81" i="5"/>
  <c r="AM554" i="5" a="1"/>
  <c r="AM554" i="5"/>
  <c r="AM371" i="5" a="1"/>
  <c r="AM371" i="5"/>
  <c r="AM497" i="5" a="1"/>
  <c r="AM497" i="5"/>
  <c r="AM270" i="5" a="1"/>
  <c r="AM270" i="5"/>
  <c r="AM140" i="5" a="1"/>
  <c r="AM140" i="5"/>
  <c r="AM179" i="5" a="1"/>
  <c r="AM179" i="5"/>
  <c r="AM118" i="5" a="1"/>
  <c r="AM118" i="5"/>
  <c r="AM235" i="5" a="1"/>
  <c r="AM235" i="5"/>
  <c r="AM62" i="5" a="1"/>
  <c r="AM62" i="5"/>
  <c r="AM319" i="5" a="1"/>
  <c r="AM319" i="5"/>
  <c r="AM521" i="5" a="1"/>
  <c r="AM521" i="5"/>
  <c r="AM128" i="5" a="1"/>
  <c r="AM128" i="5"/>
  <c r="AM33" i="5" a="1"/>
  <c r="AM33" i="5"/>
  <c r="AM605" i="5" a="1"/>
  <c r="AM605" i="5"/>
  <c r="AM187" i="5" a="1"/>
  <c r="AM187" i="5"/>
  <c r="AM347" i="5" a="1"/>
  <c r="AM347" i="5"/>
  <c r="AM485" i="5" a="1"/>
  <c r="AM485" i="5"/>
  <c r="AM41" i="5" a="1"/>
  <c r="AM41" i="5"/>
  <c r="AM195" i="5" a="1"/>
  <c r="AM195" i="5"/>
  <c r="AM176" i="5" a="1"/>
  <c r="AM176" i="5"/>
  <c r="AM86" i="5" a="1"/>
  <c r="AM86" i="5"/>
  <c r="AM594" i="5" a="1"/>
  <c r="AM594" i="5"/>
  <c r="AM559" i="5" a="1"/>
  <c r="AM559" i="5"/>
  <c r="AM59" i="5" a="1"/>
  <c r="AM59" i="5"/>
  <c r="AM540" i="5" a="1"/>
  <c r="AM540" i="5"/>
  <c r="AM507" i="5" a="1"/>
  <c r="AM507" i="5"/>
  <c r="AM351" i="5" a="1"/>
  <c r="AM351" i="5"/>
  <c r="AM272" i="5" a="1"/>
  <c r="AM272" i="5"/>
  <c r="AM232" i="5" a="1"/>
  <c r="AM232" i="5"/>
  <c r="AM339" i="5" a="1"/>
  <c r="AM339" i="5"/>
  <c r="AM16" i="5" a="1"/>
  <c r="AM16" i="5"/>
  <c r="AM627" i="5" a="1"/>
  <c r="AM627" i="5"/>
  <c r="AM170" i="5" a="1"/>
  <c r="AM170" i="5"/>
  <c r="AM107" i="5" a="1"/>
  <c r="AM107" i="5"/>
  <c r="AM174" i="5" a="1"/>
  <c r="AM174" i="5"/>
  <c r="AM560" i="5" a="1"/>
  <c r="AM560" i="5"/>
  <c r="AM422" i="5" a="1"/>
  <c r="AM422" i="5"/>
  <c r="AM395" i="5" a="1"/>
  <c r="AM395" i="5"/>
  <c r="AM149" i="5" a="1"/>
  <c r="AM149" i="5"/>
  <c r="AM133" i="5" a="1"/>
  <c r="AM133" i="5"/>
  <c r="AM519" i="5" a="1"/>
  <c r="AM519" i="5"/>
  <c r="AM23" i="5" a="1"/>
  <c r="AM23" i="5"/>
  <c r="AM5" i="5" a="1"/>
  <c r="AM5" i="5"/>
  <c r="AM329" i="5" a="1"/>
  <c r="AM329" i="5"/>
  <c r="AM353" i="5" a="1"/>
  <c r="AM353" i="5"/>
  <c r="AM112" i="5" a="1"/>
  <c r="AM112" i="5"/>
  <c r="AM152" i="5" a="1"/>
  <c r="AM152" i="5"/>
  <c r="AM126" i="5" a="1"/>
  <c r="AM126" i="5"/>
  <c r="AM45" i="5" a="1"/>
  <c r="AM45" i="5"/>
  <c r="AM26" i="5" a="1"/>
  <c r="AM26" i="5"/>
  <c r="AM110" i="5" a="1"/>
  <c r="AM110" i="5"/>
  <c r="AM243" i="5" a="1"/>
  <c r="AM243" i="5"/>
  <c r="AM389" i="5" a="1"/>
  <c r="AM389" i="5"/>
  <c r="AM454" i="5" a="1"/>
  <c r="AM454" i="5"/>
  <c r="AM84" i="5" a="1"/>
  <c r="AM84" i="5"/>
  <c r="AM460" i="5" a="1"/>
  <c r="AM460" i="5"/>
  <c r="AM484" i="5" a="1"/>
  <c r="AM484" i="5"/>
  <c r="AM502" i="5" a="1"/>
  <c r="AM502" i="5"/>
  <c r="AM285" i="5" a="1"/>
  <c r="AM285" i="5"/>
  <c r="AM335" i="5" a="1"/>
  <c r="AM335" i="5"/>
  <c r="AM448" i="5" a="1"/>
  <c r="AM448" i="5"/>
  <c r="AM311" i="5" a="1"/>
  <c r="AM311" i="5"/>
  <c r="AM200" i="5" a="1"/>
  <c r="AM200" i="5"/>
  <c r="AM123" i="5" a="1"/>
  <c r="AM123" i="5"/>
  <c r="AM609" i="5" a="1"/>
  <c r="AM609" i="5"/>
  <c r="AM478" i="5" a="1"/>
  <c r="AM478" i="5"/>
  <c r="AM65" i="5" a="1"/>
  <c r="AM65" i="5"/>
  <c r="AM94" i="5" a="1"/>
  <c r="AM94" i="5"/>
  <c r="AM459" i="5" a="1"/>
  <c r="AM459" i="5"/>
  <c r="AM259" i="5" a="1"/>
  <c r="AM259" i="5"/>
  <c r="AM132" i="5" a="1"/>
  <c r="AM132" i="5"/>
  <c r="AM461" i="5" a="1"/>
  <c r="AM461" i="5"/>
  <c r="AM320" i="5" a="1"/>
  <c r="AM320" i="5"/>
  <c r="AM154" i="5" a="1"/>
  <c r="AM154" i="5"/>
  <c r="AM342" i="5" a="1"/>
  <c r="AM342" i="5"/>
  <c r="AM513" i="5" a="1"/>
  <c r="AM513" i="5"/>
  <c r="AM72" i="5" a="1"/>
  <c r="AM72" i="5"/>
  <c r="AM377" i="5" a="1"/>
  <c r="AM377" i="5"/>
  <c r="AM469" i="5" a="1"/>
  <c r="AM469" i="5"/>
  <c r="AM489" i="5" a="1"/>
  <c r="AM489" i="5"/>
  <c r="AM541" i="5" a="1"/>
  <c r="AM541" i="5"/>
  <c r="AM452" i="5" a="1"/>
  <c r="AM452" i="5"/>
  <c r="AM20" i="5" a="1"/>
  <c r="AM20" i="5"/>
  <c r="AM188" i="5" a="1"/>
  <c r="AM188" i="5"/>
  <c r="AM155" i="5" a="1"/>
  <c r="AM155" i="5"/>
  <c r="AM292" i="5" a="1"/>
  <c r="AM292" i="5"/>
  <c r="AM509" i="5" a="1"/>
  <c r="AM509" i="5"/>
  <c r="AM324" i="5" a="1"/>
  <c r="AM324" i="5"/>
  <c r="AM526" i="5" a="1"/>
  <c r="AM526" i="5"/>
  <c r="AM111" i="5" a="1"/>
  <c r="AM111" i="5"/>
  <c r="AM533" i="5" a="1"/>
  <c r="AM533" i="5"/>
  <c r="AM289" i="5" a="1"/>
  <c r="AM289" i="5"/>
  <c r="AM481" i="5" a="1"/>
  <c r="AM481" i="5"/>
  <c r="AM7" i="5" a="1"/>
  <c r="AM7" i="5"/>
  <c r="AM208" i="5" a="1"/>
  <c r="AM208" i="5"/>
  <c r="AM157" i="5" a="1"/>
  <c r="AM157" i="5"/>
  <c r="AM9" i="5" a="1"/>
  <c r="AM9" i="5"/>
  <c r="AM579" i="5" a="1"/>
  <c r="AM579" i="5"/>
  <c r="AM77" i="5" a="1"/>
  <c r="AM77" i="5"/>
  <c r="AM567" i="5" a="1"/>
  <c r="AM567" i="5"/>
  <c r="AM372" i="5" a="1"/>
  <c r="AM372" i="5"/>
  <c r="AM169" i="5" a="1"/>
  <c r="AM169" i="5"/>
  <c r="AM542" i="5" a="1"/>
  <c r="AM542" i="5"/>
  <c r="AM267" i="5" a="1"/>
  <c r="AM267" i="5"/>
  <c r="AM601" i="5" a="1"/>
  <c r="AM601" i="5"/>
  <c r="AM318" i="5" a="1"/>
  <c r="AM318" i="5"/>
  <c r="AM525" i="5" a="1"/>
  <c r="AM525" i="5"/>
  <c r="AM510" i="5" a="1"/>
  <c r="AM510" i="5"/>
  <c r="AM192" i="5" a="1"/>
  <c r="AM192" i="5"/>
  <c r="AM60" i="5" a="1"/>
  <c r="AM60" i="5"/>
  <c r="AM248" i="5" a="1"/>
  <c r="AM248" i="5"/>
  <c r="AM374" i="5" a="1"/>
  <c r="AM374" i="5"/>
  <c r="AM151" i="5" a="1"/>
  <c r="AM151" i="5"/>
  <c r="AM333" i="5" a="1"/>
  <c r="AM333" i="5"/>
  <c r="AM421" i="5" a="1"/>
  <c r="AM421" i="5"/>
  <c r="AM473" i="5" a="1"/>
  <c r="AM473" i="5"/>
  <c r="AM137" i="5" a="1"/>
  <c r="AM137" i="5"/>
  <c r="AM417" i="5" a="1"/>
  <c r="AM417" i="5"/>
  <c r="AM145" i="5" a="1"/>
  <c r="AM145" i="5"/>
  <c r="AM537" i="5" a="1"/>
  <c r="AM537" i="5"/>
  <c r="AM283" i="5" a="1"/>
  <c r="AM283" i="5"/>
  <c r="AM596" i="5" a="1"/>
  <c r="AM596" i="5"/>
  <c r="AM543" i="5" a="1"/>
  <c r="AM543" i="5"/>
  <c r="AM219" i="5" a="1"/>
  <c r="AM219" i="5"/>
  <c r="AM494" i="5" a="1"/>
  <c r="AM494" i="5"/>
  <c r="AM287" i="5" a="1"/>
  <c r="AM287" i="5"/>
  <c r="AM549" i="5" a="1"/>
  <c r="AM549" i="5"/>
  <c r="AM277" i="5" a="1"/>
  <c r="AM277" i="5"/>
  <c r="AM264" i="5" a="1"/>
  <c r="AM264" i="5"/>
  <c r="AM296" i="5" a="1"/>
  <c r="AM296" i="5"/>
  <c r="AM233" i="5" a="1"/>
  <c r="AM233" i="5"/>
  <c r="AM501" i="5" a="1"/>
  <c r="AM501" i="5"/>
  <c r="AM104" i="5" a="1"/>
  <c r="AM104" i="5"/>
  <c r="AM568" i="5" a="1"/>
  <c r="AM568" i="5"/>
  <c r="AM27" i="5" a="1"/>
  <c r="AM27" i="5"/>
  <c r="AM30" i="5" a="1"/>
  <c r="AM30" i="5"/>
  <c r="AM99" i="5" a="1"/>
  <c r="AM99" i="5"/>
  <c r="AM191" i="5" a="1"/>
  <c r="AM191" i="5"/>
  <c r="AM148" i="5" a="1"/>
  <c r="AM148" i="5"/>
  <c r="AM87" i="5" a="1"/>
  <c r="AM87" i="5"/>
  <c r="AM598" i="5" a="1"/>
  <c r="AM598" i="5"/>
  <c r="AM251" i="5" a="1"/>
  <c r="AM251" i="5"/>
  <c r="AM76" i="5" a="1"/>
  <c r="AM76" i="5"/>
  <c r="AM186" i="5" a="1"/>
  <c r="AM186" i="5"/>
  <c r="AM109" i="5" a="1"/>
  <c r="AM109" i="5"/>
  <c r="AM139" i="5" a="1"/>
  <c r="AM139" i="5"/>
  <c r="AM438" i="5" a="1"/>
  <c r="AM438" i="5"/>
  <c r="AM6" i="5" a="1"/>
  <c r="AM6" i="5"/>
  <c r="AM309" i="5" a="1"/>
  <c r="AM309" i="5"/>
  <c r="AM194" i="5" a="1"/>
  <c r="AM194" i="5"/>
  <c r="AM98" i="5" a="1"/>
  <c r="AM98" i="5"/>
  <c r="AM552" i="5" a="1"/>
  <c r="AM552" i="5"/>
  <c r="AM213" i="5" a="1"/>
  <c r="AM213" i="5"/>
  <c r="AM221" i="5" a="1"/>
  <c r="AM221" i="5"/>
  <c r="AM92" i="5" a="1"/>
  <c r="AM92" i="5"/>
  <c r="AM275" i="5" a="1"/>
  <c r="AM275" i="5"/>
  <c r="AM518" i="5" a="1"/>
  <c r="AM518" i="5"/>
  <c r="AM284" i="5" a="1"/>
  <c r="AM284" i="5"/>
  <c r="AM483" i="5" a="1"/>
  <c r="AM483" i="5"/>
  <c r="AM357" i="5" a="1"/>
  <c r="AM357" i="5"/>
  <c r="AM97" i="5" a="1"/>
  <c r="AM97" i="5"/>
  <c r="AM604" i="5" a="1"/>
  <c r="AM604" i="5"/>
  <c r="AM108" i="5" a="1"/>
  <c r="AM108" i="5"/>
  <c r="AM291" i="5" a="1"/>
  <c r="AM291" i="5"/>
  <c r="AM297" i="5" a="1"/>
  <c r="AM297" i="5"/>
  <c r="AM317" i="5" a="1"/>
  <c r="AM317" i="5"/>
  <c r="AM220" i="5" a="1"/>
  <c r="AM220" i="5"/>
  <c r="AM46" i="5" a="1"/>
  <c r="AM46" i="5"/>
  <c r="AM380" i="5" a="1"/>
  <c r="AM380" i="5"/>
  <c r="AM572" i="5" a="1"/>
  <c r="AM572" i="5"/>
  <c r="AM131" i="5" a="1"/>
  <c r="AM131" i="5"/>
  <c r="AM530" i="5" a="1"/>
  <c r="AM530" i="5"/>
  <c r="AM536" i="5" a="1"/>
  <c r="AM536" i="5"/>
  <c r="AM79" i="5" a="1"/>
  <c r="AM79" i="5"/>
  <c r="AM182" i="5" a="1"/>
  <c r="AM182" i="5"/>
  <c r="AM397" i="5" a="1"/>
  <c r="AM397" i="5"/>
  <c r="AM91" i="5" a="1"/>
  <c r="AM91" i="5"/>
  <c r="AM115" i="5" a="1"/>
  <c r="AM115" i="5"/>
  <c r="AM240" i="5" a="1"/>
  <c r="AM240" i="5"/>
  <c r="AM375" i="5" a="1"/>
  <c r="AM375" i="5"/>
  <c r="AM487" i="5" a="1"/>
  <c r="AM487" i="5"/>
  <c r="AM119" i="5" a="1"/>
  <c r="AM119" i="5"/>
  <c r="AM300" i="5" a="1"/>
  <c r="AM300" i="5"/>
  <c r="AM43" i="5" a="1"/>
  <c r="AM43" i="5"/>
  <c r="AM611" i="5" a="1"/>
  <c r="AM611" i="5"/>
  <c r="AM424" i="5" a="1"/>
  <c r="AM424" i="5"/>
  <c r="AM356" i="5" a="1"/>
  <c r="AM356" i="5"/>
  <c r="AM229" i="5" a="1"/>
  <c r="AM229" i="5"/>
  <c r="AM312" i="5" a="1"/>
  <c r="AM312" i="5"/>
  <c r="AM551" i="5" a="1"/>
  <c r="AM551" i="5"/>
  <c r="AM68" i="5" a="1"/>
  <c r="AM68" i="5"/>
  <c r="AM569" i="5" a="1"/>
  <c r="AM569" i="5"/>
  <c r="AM164" i="5" a="1"/>
  <c r="AM164" i="5"/>
  <c r="AM315" i="5" a="1"/>
  <c r="AM315" i="5"/>
  <c r="AM313" i="5" a="1"/>
  <c r="AM313" i="5"/>
  <c r="AM574" i="5" a="1"/>
  <c r="AM574" i="5"/>
  <c r="AM642" i="5" a="1"/>
  <c r="AM642" i="5"/>
  <c r="AM412" i="5" a="1"/>
  <c r="AM412" i="5"/>
  <c r="AM626" i="5" a="1"/>
  <c r="AM626" i="5"/>
  <c r="AM37" i="5" a="1"/>
  <c r="AM37" i="5"/>
  <c r="AM144" i="5" a="1"/>
  <c r="AM144" i="5"/>
  <c r="AM64" i="5" a="1"/>
  <c r="AM64" i="5"/>
  <c r="AM556" i="5" a="1"/>
  <c r="AM556" i="5"/>
  <c r="AM523" i="5" a="1"/>
  <c r="AM523" i="5"/>
  <c r="AM592" i="5" a="1"/>
  <c r="AM592" i="5"/>
  <c r="AM299" i="5" a="1"/>
  <c r="AM299" i="5"/>
  <c r="AM225" i="5" a="1"/>
  <c r="AM225" i="5"/>
  <c r="AM524" i="5" a="1"/>
  <c r="AM524" i="5"/>
  <c r="AM326" i="5" a="1"/>
  <c r="AM326" i="5"/>
  <c r="AM147" i="5" a="1"/>
  <c r="AM147" i="5"/>
  <c r="AM555" i="5" a="1"/>
  <c r="AM555" i="5"/>
  <c r="AM196" i="5" a="1"/>
  <c r="AM196" i="5"/>
  <c r="AM231" i="5" a="1"/>
  <c r="AM231" i="5"/>
  <c r="AM305" i="5" a="1"/>
  <c r="AM305" i="5"/>
  <c r="AM635" i="5" a="1"/>
  <c r="AM635" i="5"/>
  <c r="AM602" i="5" a="1"/>
  <c r="AM602" i="5"/>
  <c r="AM418" i="5" a="1"/>
  <c r="AM418" i="5"/>
  <c r="AM378" i="5" a="1"/>
  <c r="AM378" i="5"/>
  <c r="AM364" i="5" a="1"/>
  <c r="AM364" i="5"/>
  <c r="AM360" i="5" a="1"/>
  <c r="AM360" i="5"/>
  <c r="AM120" i="5" a="1"/>
  <c r="AM120" i="5"/>
  <c r="AM295" i="5" a="1"/>
  <c r="AM295" i="5"/>
  <c r="AM209" i="5" a="1"/>
  <c r="AM209" i="5"/>
  <c r="AM575" i="5" a="1"/>
  <c r="AM575" i="5"/>
  <c r="AM520" i="5" a="1"/>
  <c r="AM520" i="5"/>
  <c r="AM437" i="5" a="1"/>
  <c r="AM437" i="5"/>
  <c r="AM582" i="5" a="1"/>
  <c r="AM582" i="5"/>
  <c r="AM215" i="5" a="1"/>
  <c r="AM215" i="5"/>
  <c r="AM491" i="5" a="1"/>
  <c r="AM491" i="5"/>
  <c r="AM386" i="5" a="1"/>
  <c r="AM386" i="5"/>
  <c r="AM166" i="5" a="1"/>
  <c r="AM166" i="5"/>
  <c r="AM58" i="5" a="1"/>
  <c r="AM58" i="5"/>
  <c r="AM557" i="5" a="1"/>
  <c r="AM557" i="5"/>
  <c r="AM458" i="5" a="1"/>
  <c r="AM458" i="5"/>
  <c r="AM181" i="5" a="1"/>
  <c r="AM181" i="5"/>
  <c r="AM408" i="5" a="1"/>
  <c r="AM408" i="5"/>
  <c r="AM444" i="5" a="1"/>
  <c r="AM444" i="5"/>
  <c r="AM443" i="5" a="1"/>
  <c r="AM443" i="5"/>
  <c r="AM409" i="5" a="1"/>
  <c r="AM409" i="5"/>
  <c r="AM177" i="5" a="1"/>
  <c r="AM177" i="5"/>
  <c r="AM73" i="5" a="1"/>
  <c r="AM73" i="5"/>
  <c r="AM49" i="5" a="1"/>
  <c r="AM49" i="5"/>
  <c r="AM406" i="5" a="1"/>
  <c r="AM406" i="5"/>
  <c r="AM293" i="5" a="1"/>
  <c r="AM293" i="5"/>
  <c r="AM558" i="5" a="1"/>
  <c r="AM558" i="5"/>
  <c r="AM338" i="5" a="1"/>
  <c r="AM338" i="5"/>
  <c r="AM54" i="5" a="1"/>
  <c r="AM54" i="5"/>
  <c r="AM71" i="5" a="1"/>
  <c r="AM71" i="5"/>
  <c r="AM343" i="5" a="1"/>
  <c r="AM343" i="5"/>
  <c r="AM396" i="5" a="1"/>
  <c r="AM396" i="5"/>
  <c r="AM571" i="5" a="1"/>
  <c r="AM571" i="5"/>
  <c r="AM547" i="5" a="1"/>
  <c r="AM547" i="5"/>
  <c r="AM245" i="5" a="1"/>
  <c r="AM245" i="5"/>
  <c r="AM503" i="5" a="1"/>
  <c r="AM503" i="5"/>
  <c r="AM368" i="5" a="1"/>
  <c r="AM368" i="5"/>
  <c r="AM57" i="5" a="1"/>
  <c r="AM57" i="5"/>
  <c r="AM85" i="5" a="1"/>
  <c r="AM85" i="5"/>
  <c r="AM142" i="5" a="1"/>
  <c r="AM142" i="5"/>
  <c r="AM608" i="5" a="1"/>
  <c r="AM608" i="5"/>
  <c r="AM564" i="5" a="1"/>
  <c r="AM564" i="5"/>
  <c r="AM34" i="5" a="1"/>
  <c r="AM34" i="5"/>
  <c r="AM262" i="5" a="1"/>
  <c r="AM262" i="5"/>
  <c r="AM383" i="5" a="1"/>
  <c r="AM383" i="5"/>
  <c r="AM90" i="5" a="1"/>
  <c r="AM90" i="5"/>
  <c r="AM638" i="5" a="1"/>
  <c r="AM638" i="5"/>
  <c r="AM51" i="5" a="1"/>
  <c r="AM51" i="5"/>
  <c r="AM67" i="5" a="1"/>
  <c r="AM67" i="5"/>
  <c r="AM535" i="5" a="1"/>
  <c r="AM535" i="5"/>
  <c r="AM624" i="5" a="1"/>
  <c r="AM624" i="5"/>
  <c r="AM141" i="5" a="1"/>
  <c r="AM141" i="5"/>
  <c r="AM382" i="5" a="1"/>
  <c r="AM382" i="5"/>
  <c r="AM355" i="5" a="1"/>
  <c r="AM355" i="5"/>
  <c r="AM400" i="5" a="1"/>
  <c r="AM400" i="5"/>
  <c r="AM474" i="5" a="1"/>
  <c r="AM474" i="5"/>
  <c r="AM298" i="5" a="1"/>
  <c r="AM298" i="5"/>
  <c r="AM198" i="5" a="1"/>
  <c r="AM198" i="5"/>
  <c r="AM127" i="5" a="1"/>
  <c r="AM127" i="5"/>
  <c r="AM216" i="5" a="1"/>
  <c r="AM216" i="5"/>
  <c r="W310" i="5" a="1"/>
  <c r="W310" i="5"/>
  <c r="W139" i="5" a="1"/>
  <c r="W139" i="5"/>
  <c r="W260" i="5" a="1"/>
  <c r="W260" i="5"/>
  <c r="W520" i="5" a="1"/>
  <c r="W520" i="5"/>
  <c r="W255" i="5" a="1"/>
  <c r="W255" i="5"/>
  <c r="W210" i="5" a="1"/>
  <c r="W210" i="5"/>
  <c r="W136" i="5" a="1"/>
  <c r="W136" i="5"/>
  <c r="W5" i="5" a="1"/>
  <c r="W5" i="5"/>
  <c r="W109" i="5" a="1"/>
  <c r="W109" i="5"/>
  <c r="W202" i="5" a="1"/>
  <c r="W202" i="5"/>
  <c r="W281" i="5" a="1"/>
  <c r="W281" i="5"/>
  <c r="W372" i="5" a="1"/>
  <c r="W372" i="5"/>
  <c r="W78" i="5" a="1"/>
  <c r="W78" i="5"/>
  <c r="W159" i="5" a="1"/>
  <c r="W159" i="5"/>
  <c r="W324" i="5" a="1"/>
  <c r="W324" i="5"/>
  <c r="W498" i="5" a="1"/>
  <c r="W498" i="5"/>
  <c r="W441" i="5" a="1"/>
  <c r="W441" i="5"/>
  <c r="W352" i="5" a="1"/>
  <c r="W352" i="5"/>
  <c r="W288" i="5" a="1"/>
  <c r="W288" i="5"/>
  <c r="W240" i="5" a="1"/>
  <c r="W240" i="5"/>
  <c r="W624" i="5" a="1"/>
  <c r="W624" i="5"/>
  <c r="W233" i="5" a="1"/>
  <c r="W233" i="5"/>
  <c r="W542" i="5" a="1"/>
  <c r="W542" i="5"/>
  <c r="W325" i="5" a="1"/>
  <c r="W325" i="5"/>
  <c r="W149" i="5" a="1"/>
  <c r="W149" i="5"/>
  <c r="W95" i="5" a="1"/>
  <c r="W95" i="5"/>
  <c r="W465" i="5" a="1"/>
  <c r="W465" i="5"/>
  <c r="W155" i="5" a="1"/>
  <c r="W155" i="5"/>
  <c r="W63" i="5" a="1"/>
  <c r="W63" i="5"/>
  <c r="W369" i="5" a="1"/>
  <c r="W369" i="5"/>
  <c r="W489" i="5" a="1"/>
  <c r="W489" i="5"/>
  <c r="W350" i="5" a="1"/>
  <c r="W350" i="5"/>
  <c r="W50" i="5" a="1"/>
  <c r="W50" i="5"/>
  <c r="W411" i="5" a="1"/>
  <c r="W411" i="5"/>
  <c r="W370" i="5" a="1"/>
  <c r="W370" i="5"/>
  <c r="W26" i="5" a="1"/>
  <c r="W26" i="5"/>
  <c r="W597" i="5" a="1"/>
  <c r="W597" i="5"/>
  <c r="W166" i="5" a="1"/>
  <c r="W166" i="5"/>
  <c r="W439" i="5" a="1"/>
  <c r="W439" i="5"/>
  <c r="W460" i="5" a="1"/>
  <c r="W460" i="5"/>
  <c r="W553" i="5" a="1"/>
  <c r="W553" i="5"/>
  <c r="W604" i="5" a="1"/>
  <c r="W604" i="5"/>
  <c r="W245" i="5" a="1"/>
  <c r="W245" i="5"/>
  <c r="W174" i="5" a="1"/>
  <c r="W174" i="5"/>
  <c r="W25" i="5" a="1"/>
  <c r="W25" i="5"/>
  <c r="W499" i="5" a="1"/>
  <c r="W499" i="5"/>
  <c r="W314" i="5" a="1"/>
  <c r="W314" i="5"/>
  <c r="W222" i="5" a="1"/>
  <c r="W222" i="5"/>
  <c r="W623" i="5" a="1"/>
  <c r="W623" i="5"/>
  <c r="W179" i="5" a="1"/>
  <c r="W179" i="5"/>
  <c r="W547" i="5" a="1"/>
  <c r="W547" i="5"/>
  <c r="W471" i="5" a="1"/>
  <c r="W471" i="5"/>
  <c r="W309" i="5" a="1"/>
  <c r="W309" i="5"/>
  <c r="W178" i="5" a="1"/>
  <c r="W178" i="5"/>
  <c r="W374" i="5" a="1"/>
  <c r="W374" i="5"/>
  <c r="W52" i="5" a="1"/>
  <c r="W52" i="5"/>
  <c r="W42" i="5" a="1"/>
  <c r="W42" i="5"/>
  <c r="W566" i="5" a="1"/>
  <c r="W566" i="5"/>
  <c r="W153" i="5" a="1"/>
  <c r="W153" i="5"/>
  <c r="W297" i="5" a="1"/>
  <c r="W297" i="5"/>
  <c r="W351" i="5" a="1"/>
  <c r="W351" i="5"/>
  <c r="W49" i="5" a="1"/>
  <c r="W49" i="5"/>
  <c r="W328" i="5" a="1"/>
  <c r="W328" i="5"/>
  <c r="W591" i="5" a="1"/>
  <c r="W591" i="5"/>
  <c r="W91" i="5" a="1"/>
  <c r="W91" i="5"/>
  <c r="W225" i="5" a="1"/>
  <c r="W225" i="5"/>
  <c r="W386" i="5" a="1"/>
  <c r="W386" i="5"/>
  <c r="W642" i="5" a="1"/>
  <c r="W642" i="5"/>
  <c r="W110" i="5" a="1"/>
  <c r="W110" i="5"/>
  <c r="W250" i="5" a="1"/>
  <c r="W250" i="5"/>
  <c r="W449" i="5" a="1"/>
  <c r="W449" i="5"/>
  <c r="W613" i="5" a="1"/>
  <c r="W613" i="5"/>
  <c r="W338" i="5" a="1"/>
  <c r="W338" i="5"/>
  <c r="W564" i="5" a="1"/>
  <c r="W564" i="5"/>
  <c r="W570" i="5" a="1"/>
  <c r="W570" i="5"/>
  <c r="W2" i="5" a="1"/>
  <c r="W2" i="5"/>
  <c r="W587" i="5" a="1"/>
  <c r="W587" i="5"/>
  <c r="W58" i="5" a="1"/>
  <c r="W58" i="5"/>
  <c r="W145" i="5" a="1"/>
  <c r="W145" i="5"/>
  <c r="W577" i="5" a="1"/>
  <c r="W577" i="5"/>
  <c r="W393" i="5" a="1"/>
  <c r="W393" i="5"/>
  <c r="W286" i="5" a="1"/>
  <c r="W286" i="5"/>
  <c r="W417" i="5" a="1"/>
  <c r="W417" i="5"/>
  <c r="W138" i="5" a="1"/>
  <c r="W138" i="5"/>
  <c r="W299" i="5" a="1"/>
  <c r="W299" i="5"/>
  <c r="W437" i="5" a="1"/>
  <c r="W437" i="5"/>
  <c r="W127" i="5" a="1"/>
  <c r="W127" i="5"/>
  <c r="W508" i="5" a="1"/>
  <c r="W508" i="5"/>
  <c r="W171" i="5" a="1"/>
  <c r="W171" i="5"/>
  <c r="W434" i="5" a="1"/>
  <c r="W434" i="5"/>
  <c r="W81" i="5" a="1"/>
  <c r="W81" i="5"/>
  <c r="W15" i="5" a="1"/>
  <c r="W15" i="5"/>
  <c r="W11" i="5" a="1"/>
  <c r="W11" i="5"/>
  <c r="W610" i="5" a="1"/>
  <c r="W610" i="5"/>
  <c r="W21" i="5" a="1"/>
  <c r="W21" i="5"/>
  <c r="W295" i="5" a="1"/>
  <c r="W295" i="5"/>
  <c r="W31" i="5" a="1"/>
  <c r="W31" i="5"/>
  <c r="W223" i="5" a="1"/>
  <c r="W223" i="5"/>
  <c r="W254" i="5" a="1"/>
  <c r="W254" i="5"/>
  <c r="W32" i="5" a="1"/>
  <c r="W32" i="5"/>
  <c r="W8" i="5" a="1"/>
  <c r="W8" i="5"/>
  <c r="W502" i="5" a="1"/>
  <c r="W502" i="5"/>
  <c r="W483" i="5" a="1"/>
  <c r="W483" i="5"/>
  <c r="W358" i="5" a="1"/>
  <c r="W358" i="5"/>
  <c r="W265" i="5" a="1"/>
  <c r="W265" i="5"/>
  <c r="W514" i="5" a="1"/>
  <c r="W514" i="5"/>
  <c r="W360" i="5" a="1"/>
  <c r="W360" i="5"/>
  <c r="W51" i="5" a="1"/>
  <c r="W51" i="5"/>
  <c r="W607" i="5" a="1"/>
  <c r="W607" i="5"/>
  <c r="W307" i="5" a="1"/>
  <c r="W307" i="5"/>
  <c r="W414" i="5" a="1"/>
  <c r="W414" i="5"/>
  <c r="W538" i="5" a="1"/>
  <c r="W538" i="5"/>
  <c r="W446" i="5" a="1"/>
  <c r="W446" i="5"/>
  <c r="W404" i="5" a="1"/>
  <c r="W404" i="5"/>
  <c r="W412" i="5" a="1"/>
  <c r="W412" i="5"/>
  <c r="W567" i="5" a="1"/>
  <c r="W567" i="5"/>
  <c r="W595" i="5" a="1"/>
  <c r="W595" i="5"/>
  <c r="W399" i="5" a="1"/>
  <c r="W399" i="5"/>
  <c r="W606" i="5" a="1"/>
  <c r="W606" i="5"/>
  <c r="W320" i="5" a="1"/>
  <c r="W320" i="5"/>
  <c r="W246" i="5" a="1"/>
  <c r="W246" i="5"/>
  <c r="W555" i="5" a="1"/>
  <c r="W555" i="5"/>
  <c r="W125" i="5" a="1"/>
  <c r="W125" i="5"/>
  <c r="W377" i="5" a="1"/>
  <c r="W377" i="5"/>
  <c r="W443" i="5" a="1"/>
  <c r="W443" i="5"/>
  <c r="W267" i="5" a="1"/>
  <c r="W267" i="5"/>
  <c r="W20" i="5" a="1"/>
  <c r="W20" i="5"/>
  <c r="W167" i="5" a="1"/>
  <c r="W167" i="5"/>
  <c r="W247" i="5" a="1"/>
  <c r="W247" i="5"/>
  <c r="W616" i="5" a="1"/>
  <c r="W616" i="5"/>
  <c r="W204" i="5" a="1"/>
  <c r="W204" i="5"/>
  <c r="W608" i="5" a="1"/>
  <c r="W608" i="5"/>
  <c r="W207" i="5" a="1"/>
  <c r="W207" i="5"/>
  <c r="W62" i="5" a="1"/>
  <c r="W62" i="5"/>
  <c r="W637" i="5" a="1"/>
  <c r="W637" i="5"/>
  <c r="W71" i="5" a="1"/>
  <c r="W71" i="5"/>
  <c r="W48" i="5" a="1"/>
  <c r="W48" i="5"/>
  <c r="W510" i="5" a="1"/>
  <c r="W510" i="5"/>
  <c r="W221" i="5" a="1"/>
  <c r="W221" i="5"/>
  <c r="W268" i="5" a="1"/>
  <c r="W268" i="5"/>
  <c r="W47" i="5" a="1"/>
  <c r="W47" i="5"/>
  <c r="W18" i="5" a="1"/>
  <c r="W18" i="5"/>
  <c r="W525" i="5" a="1"/>
  <c r="W525" i="5"/>
  <c r="W558" i="5" a="1"/>
  <c r="W558" i="5"/>
  <c r="W598" i="5" a="1"/>
  <c r="W598" i="5"/>
  <c r="W228" i="5" a="1"/>
  <c r="W228" i="5"/>
  <c r="W169" i="5" a="1"/>
  <c r="W169" i="5"/>
  <c r="W101" i="5" a="1"/>
  <c r="W101" i="5"/>
  <c r="W634" i="5" a="1"/>
  <c r="W634" i="5"/>
  <c r="W421" i="5" a="1"/>
  <c r="W421" i="5"/>
  <c r="W519" i="5" a="1"/>
  <c r="W519" i="5"/>
  <c r="W284" i="5" a="1"/>
  <c r="W284" i="5"/>
  <c r="W588" i="5" a="1"/>
  <c r="W588" i="5"/>
  <c r="W253" i="5" a="1"/>
  <c r="W253" i="5"/>
  <c r="W529" i="5" a="1"/>
  <c r="W529" i="5"/>
  <c r="W433" i="5" a="1"/>
  <c r="W433" i="5"/>
  <c r="W334" i="5" a="1"/>
  <c r="W334" i="5"/>
  <c r="W635" i="5" a="1"/>
  <c r="W635" i="5"/>
  <c r="W459" i="5" a="1"/>
  <c r="W459" i="5"/>
  <c r="W575" i="5" a="1"/>
  <c r="W575" i="5"/>
  <c r="W431" i="5" a="1"/>
  <c r="W431" i="5"/>
  <c r="W274" i="5" a="1"/>
  <c r="W274" i="5"/>
  <c r="W304" i="5" a="1"/>
  <c r="W304" i="5"/>
  <c r="W158" i="5" a="1"/>
  <c r="W158" i="5"/>
  <c r="W486" i="5" a="1"/>
  <c r="W486" i="5"/>
  <c r="W3" i="5" a="1"/>
  <c r="W3" i="5"/>
  <c r="W382" i="5" a="1"/>
  <c r="W382" i="5"/>
  <c r="W550" i="5" a="1"/>
  <c r="W550" i="5"/>
  <c r="W539" i="5" a="1"/>
  <c r="W539" i="5"/>
  <c r="W482" i="5" a="1"/>
  <c r="W482" i="5"/>
  <c r="W322" i="5" a="1"/>
  <c r="W322" i="5"/>
  <c r="W61" i="5" a="1"/>
  <c r="W61" i="5"/>
  <c r="W478" i="5" a="1"/>
  <c r="W478" i="5"/>
  <c r="W100" i="5" a="1"/>
  <c r="W100" i="5"/>
  <c r="W33" i="5" a="1"/>
  <c r="W33" i="5"/>
  <c r="W116" i="5" a="1"/>
  <c r="W116" i="5"/>
  <c r="W67" i="5" a="1"/>
  <c r="W67" i="5"/>
  <c r="W568" i="5" a="1"/>
  <c r="W568" i="5"/>
  <c r="W406" i="5" a="1"/>
  <c r="W406" i="5"/>
  <c r="W29" i="5" a="1"/>
  <c r="W29" i="5"/>
  <c r="W128" i="5" a="1"/>
  <c r="W128" i="5"/>
  <c r="W39" i="5" a="1"/>
  <c r="W39" i="5"/>
  <c r="W455" i="5" a="1"/>
  <c r="W455" i="5"/>
  <c r="W73" i="5" a="1"/>
  <c r="W73" i="5"/>
  <c r="W589" i="5" a="1"/>
  <c r="W589" i="5"/>
  <c r="W602" i="5" a="1"/>
  <c r="W602" i="5"/>
  <c r="W97" i="5" a="1"/>
  <c r="W97" i="5"/>
  <c r="W144" i="5" a="1"/>
  <c r="W144" i="5"/>
  <c r="W151" i="5" a="1"/>
  <c r="W151" i="5"/>
  <c r="W99" i="5" a="1"/>
  <c r="W99" i="5"/>
  <c r="W563" i="5" a="1"/>
  <c r="W563" i="5"/>
  <c r="W114" i="5" a="1"/>
  <c r="W114" i="5"/>
  <c r="W523" i="5" a="1"/>
  <c r="W523" i="5"/>
  <c r="W600" i="5" a="1"/>
  <c r="W600" i="5"/>
  <c r="W252" i="5" a="1"/>
  <c r="W252" i="5"/>
  <c r="W237" i="5" a="1"/>
  <c r="W237" i="5"/>
  <c r="W294" i="5" a="1"/>
  <c r="W294" i="5"/>
  <c r="W311" i="5" a="1"/>
  <c r="W311" i="5"/>
  <c r="W426" i="5" a="1"/>
  <c r="W426" i="5"/>
  <c r="W628" i="5" a="1"/>
  <c r="W628" i="5"/>
  <c r="W368" i="5" a="1"/>
  <c r="W368" i="5"/>
  <c r="W559" i="5" a="1"/>
  <c r="W559" i="5"/>
  <c r="W603" i="5" a="1"/>
  <c r="W603" i="5"/>
  <c r="W212" i="5" a="1"/>
  <c r="W212" i="5"/>
  <c r="W621" i="5" a="1"/>
  <c r="W621" i="5"/>
  <c r="W535" i="5" a="1"/>
  <c r="W535" i="5"/>
  <c r="W80" i="5" a="1"/>
  <c r="W80" i="5"/>
  <c r="W349" i="5" a="1"/>
  <c r="W349" i="5"/>
  <c r="W373" i="5" a="1"/>
  <c r="W373" i="5"/>
  <c r="W198" i="5" a="1"/>
  <c r="W198" i="5"/>
  <c r="W262" i="5" a="1"/>
  <c r="W262" i="5"/>
  <c r="W543" i="5" a="1"/>
  <c r="W543" i="5"/>
  <c r="W620" i="5" a="1"/>
  <c r="W620" i="5"/>
  <c r="W94" i="5" a="1"/>
  <c r="W94" i="5"/>
  <c r="W200" i="5" a="1"/>
  <c r="W200" i="5"/>
  <c r="W422" i="5" a="1"/>
  <c r="W422" i="5"/>
  <c r="W217" i="5" a="1"/>
  <c r="W217" i="5"/>
  <c r="W206" i="5" a="1"/>
  <c r="W206" i="5"/>
  <c r="W195" i="5" a="1"/>
  <c r="W195" i="5"/>
  <c r="W532" i="5" a="1"/>
  <c r="W532" i="5"/>
  <c r="W511" i="5" a="1"/>
  <c r="W511" i="5"/>
  <c r="W261" i="5" a="1"/>
  <c r="W261" i="5"/>
  <c r="W308" i="5" a="1"/>
  <c r="W308" i="5"/>
  <c r="W641" i="5" a="1"/>
  <c r="W641" i="5"/>
  <c r="W586" i="5" a="1"/>
  <c r="W586" i="5"/>
  <c r="W428" i="5" a="1"/>
  <c r="W428" i="5"/>
  <c r="W133" i="5" a="1"/>
  <c r="W133" i="5"/>
  <c r="W120" i="5" a="1"/>
  <c r="W120" i="5"/>
  <c r="W438" i="5" a="1"/>
  <c r="W438" i="5"/>
  <c r="W86" i="5" a="1"/>
  <c r="W86" i="5"/>
  <c r="W376" i="5" a="1"/>
  <c r="W376" i="5"/>
  <c r="W270" i="5" a="1"/>
  <c r="W270" i="5"/>
  <c r="W219" i="5" a="1"/>
  <c r="W219" i="5"/>
  <c r="W37" i="5" a="1"/>
  <c r="W37" i="5"/>
  <c r="W582" i="5" a="1"/>
  <c r="W582" i="5"/>
  <c r="W55" i="5" a="1"/>
  <c r="W55" i="5"/>
  <c r="W400" i="5" a="1"/>
  <c r="W400" i="5"/>
  <c r="W574" i="5" a="1"/>
  <c r="W574" i="5"/>
  <c r="W231" i="5" a="1"/>
  <c r="W231" i="5"/>
  <c r="W23" i="5" a="1"/>
  <c r="W23" i="5"/>
  <c r="W429" i="5" a="1"/>
  <c r="W429" i="5"/>
  <c r="W557" i="5" a="1"/>
  <c r="W557" i="5"/>
  <c r="W540" i="5" a="1"/>
  <c r="W540" i="5"/>
  <c r="W236" i="5" a="1"/>
  <c r="W236" i="5"/>
  <c r="W383" i="5" a="1"/>
  <c r="W383" i="5"/>
  <c r="W211" i="5" a="1"/>
  <c r="W211" i="5"/>
  <c r="W367" i="5" a="1"/>
  <c r="W367" i="5"/>
  <c r="W102" i="5" a="1"/>
  <c r="W102" i="5"/>
  <c r="W160" i="5" a="1"/>
  <c r="W160" i="5"/>
  <c r="W323" i="5" a="1"/>
  <c r="W323" i="5"/>
  <c r="W327" i="5" a="1"/>
  <c r="W327" i="5"/>
  <c r="W4" i="5" a="1"/>
  <c r="W4" i="5"/>
  <c r="W345" i="5" a="1"/>
  <c r="W345" i="5"/>
  <c r="W181" i="5" a="1"/>
  <c r="W181" i="5"/>
  <c r="W46" i="5" a="1"/>
  <c r="W46" i="5"/>
  <c r="W611" i="5" a="1"/>
  <c r="W611" i="5"/>
  <c r="W341" i="5" a="1"/>
  <c r="W341" i="5"/>
  <c r="W24" i="5" a="1"/>
  <c r="W24" i="5"/>
  <c r="W111" i="5" a="1"/>
  <c r="W111" i="5"/>
  <c r="W524" i="5" a="1"/>
  <c r="W524" i="5"/>
  <c r="W187" i="5" a="1"/>
  <c r="W187" i="5"/>
  <c r="W528" i="5" a="1"/>
  <c r="W528" i="5"/>
  <c r="W124" i="5" a="1"/>
  <c r="W124" i="5"/>
  <c r="W405" i="5" a="1"/>
  <c r="W405" i="5"/>
  <c r="W645" i="5" a="1"/>
  <c r="W645" i="5"/>
  <c r="W362" i="5" a="1"/>
  <c r="W362" i="5"/>
  <c r="W342" i="5" a="1"/>
  <c r="W342" i="5"/>
  <c r="W180" i="5" a="1"/>
  <c r="W180" i="5"/>
  <c r="W576" i="5" a="1"/>
  <c r="W576" i="5"/>
  <c r="W137" i="5" a="1"/>
  <c r="W137" i="5"/>
  <c r="W569" i="5" a="1"/>
  <c r="W569" i="5"/>
  <c r="W537" i="5" a="1"/>
  <c r="W537" i="5"/>
  <c r="W578" i="5" a="1"/>
  <c r="W578" i="5"/>
  <c r="W627" i="5" a="1"/>
  <c r="W627" i="5"/>
  <c r="W326" i="5" a="1"/>
  <c r="W326" i="5"/>
  <c r="W548" i="5" a="1"/>
  <c r="W548" i="5"/>
  <c r="W335" i="5" a="1"/>
  <c r="W335" i="5"/>
  <c r="W213" i="5" a="1"/>
  <c r="W213" i="5"/>
  <c r="W118" i="5" a="1"/>
  <c r="W118" i="5"/>
  <c r="W584" i="5" a="1"/>
  <c r="W584" i="5"/>
  <c r="W251" i="5" a="1"/>
  <c r="W251" i="5"/>
  <c r="W119" i="5" a="1"/>
  <c r="W119" i="5"/>
  <c r="W462" i="5" a="1"/>
  <c r="W462" i="5"/>
  <c r="W629" i="5" a="1"/>
  <c r="W629" i="5"/>
  <c r="W509" i="5" a="1"/>
  <c r="W509" i="5"/>
  <c r="W413" i="5" a="1"/>
  <c r="W413" i="5"/>
  <c r="W544" i="5" a="1"/>
  <c r="W544" i="5"/>
  <c r="W476" i="5" a="1"/>
  <c r="W476" i="5"/>
  <c r="W280" i="5" a="1"/>
  <c r="W280" i="5"/>
  <c r="W244" i="5" a="1"/>
  <c r="W244" i="5"/>
  <c r="W186" i="5" a="1"/>
  <c r="W186" i="5"/>
  <c r="W287" i="5" a="1"/>
  <c r="W287" i="5"/>
  <c r="W612" i="5" a="1"/>
  <c r="W612" i="5"/>
  <c r="W463" i="5" a="1"/>
  <c r="W463" i="5"/>
  <c r="W117" i="5" a="1"/>
  <c r="W117" i="5"/>
  <c r="W464" i="5" a="1"/>
  <c r="W464" i="5"/>
  <c r="W53" i="5" a="1"/>
  <c r="W53" i="5"/>
  <c r="W57" i="5" a="1"/>
  <c r="W57" i="5"/>
  <c r="W76" i="5" a="1"/>
  <c r="W76" i="5"/>
  <c r="W177" i="5" a="1"/>
  <c r="W177" i="5"/>
  <c r="W313" i="5" a="1"/>
  <c r="W313" i="5"/>
  <c r="W36" i="5" a="1"/>
  <c r="W36" i="5"/>
  <c r="W191" i="5" a="1"/>
  <c r="W191" i="5"/>
  <c r="W315" i="5" a="1"/>
  <c r="W315" i="5"/>
  <c r="W633" i="5" a="1"/>
  <c r="W633" i="5"/>
  <c r="W408" i="5" a="1"/>
  <c r="W408" i="5"/>
  <c r="W28" i="5" a="1"/>
  <c r="W28" i="5"/>
  <c r="W190" i="5" a="1"/>
  <c r="W190" i="5"/>
  <c r="W84" i="5" a="1"/>
  <c r="W84" i="5"/>
  <c r="W215" i="5" a="1"/>
  <c r="W215" i="5"/>
  <c r="W90" i="5" a="1"/>
  <c r="W90" i="5"/>
  <c r="W385" i="5" a="1"/>
  <c r="W385" i="5"/>
  <c r="W224" i="5" a="1"/>
  <c r="W224" i="5"/>
  <c r="W74" i="5" a="1"/>
  <c r="W74" i="5"/>
  <c r="W445" i="5" a="1"/>
  <c r="W445" i="5"/>
  <c r="W331" i="5" a="1"/>
  <c r="W331" i="5"/>
  <c r="W533" i="5" a="1"/>
  <c r="W533" i="5"/>
  <c r="W172" i="5" a="1"/>
  <c r="W172" i="5"/>
  <c r="W430" i="5" a="1"/>
  <c r="W430" i="5"/>
  <c r="W188" i="5" a="1"/>
  <c r="W188" i="5"/>
  <c r="W72" i="5" a="1"/>
  <c r="W72" i="5"/>
  <c r="W164" i="5" a="1"/>
  <c r="W164" i="5"/>
  <c r="W306" i="5" a="1"/>
  <c r="W306" i="5"/>
  <c r="W104" i="5" a="1"/>
  <c r="W104" i="5"/>
  <c r="W592" i="5" a="1"/>
  <c r="W592" i="5"/>
  <c r="W518" i="5" a="1"/>
  <c r="W518" i="5"/>
  <c r="W609" i="5" a="1"/>
  <c r="W609" i="5"/>
  <c r="W425" i="5" a="1"/>
  <c r="W425" i="5"/>
  <c r="W401" i="5" a="1"/>
  <c r="W401" i="5"/>
  <c r="W44" i="5" a="1"/>
  <c r="W44" i="5"/>
  <c r="W479" i="5" a="1"/>
  <c r="W479" i="5"/>
  <c r="W378" i="5" a="1"/>
  <c r="W378" i="5"/>
  <c r="W107" i="5" a="1"/>
  <c r="W107" i="5"/>
  <c r="W504" i="5" a="1"/>
  <c r="W504" i="5"/>
  <c r="W470" i="5" a="1"/>
  <c r="W470" i="5"/>
  <c r="W594" i="5" a="1"/>
  <c r="W594" i="5"/>
  <c r="W14" i="5" a="1"/>
  <c r="W14" i="5"/>
  <c r="W68" i="5" a="1"/>
  <c r="W68" i="5"/>
  <c r="W364" i="5" a="1"/>
  <c r="W364" i="5"/>
  <c r="W562" i="5" a="1"/>
  <c r="W562" i="5"/>
  <c r="W162" i="5" a="1"/>
  <c r="W162" i="5"/>
  <c r="W9" i="5" a="1"/>
  <c r="W9" i="5"/>
  <c r="W148" i="5" a="1"/>
  <c r="W148" i="5"/>
  <c r="W266" i="5" a="1"/>
  <c r="W266" i="5"/>
  <c r="W536" i="5" a="1"/>
  <c r="W536" i="5"/>
  <c r="W60" i="5" a="1"/>
  <c r="W60" i="5"/>
  <c r="W396" i="5" a="1"/>
  <c r="W396" i="5"/>
  <c r="W554" i="5" a="1"/>
  <c r="W554" i="5"/>
  <c r="W141" i="5" a="1"/>
  <c r="W141" i="5"/>
  <c r="W631" i="5" a="1"/>
  <c r="W631" i="5"/>
  <c r="W619" i="5" a="1"/>
  <c r="W619" i="5"/>
  <c r="W599" i="5" a="1"/>
  <c r="W599" i="5"/>
  <c r="W340" i="5" a="1"/>
  <c r="W340" i="5"/>
  <c r="W643" i="5" a="1"/>
  <c r="W643" i="5"/>
  <c r="W132" i="5" a="1"/>
  <c r="W132" i="5"/>
  <c r="W346" i="5" a="1"/>
  <c r="W346" i="5"/>
  <c r="W189" i="5" a="1"/>
  <c r="W189" i="5"/>
  <c r="W343" i="5" a="1"/>
  <c r="W343" i="5"/>
  <c r="W122" i="5" a="1"/>
  <c r="W122" i="5"/>
  <c r="W283" i="5" a="1"/>
  <c r="W283" i="5"/>
  <c r="W157" i="5" a="1"/>
  <c r="W157" i="5"/>
  <c r="W192" i="5" a="1"/>
  <c r="W192" i="5"/>
  <c r="W361" i="5" a="1"/>
  <c r="W361" i="5"/>
  <c r="W135" i="5" a="1"/>
  <c r="W135" i="5"/>
  <c r="W22" i="5" a="1"/>
  <c r="W22" i="5"/>
  <c r="W269" i="5" a="1"/>
  <c r="W269" i="5"/>
  <c r="W87" i="5" a="1"/>
  <c r="W87" i="5"/>
  <c r="W113" i="5" a="1"/>
  <c r="W113" i="5"/>
  <c r="W390" i="5" a="1"/>
  <c r="W390" i="5"/>
  <c r="W235" i="5" a="1"/>
  <c r="W235" i="5"/>
  <c r="W230" i="5" a="1"/>
  <c r="W230" i="5"/>
  <c r="W427" i="5" a="1"/>
  <c r="W427" i="5"/>
  <c r="W526" i="5" a="1"/>
  <c r="W526" i="5"/>
  <c r="W354" i="5" a="1"/>
  <c r="W354" i="5"/>
  <c r="W182" i="5" a="1"/>
  <c r="W182" i="5"/>
  <c r="W375" i="5" a="1"/>
  <c r="W375" i="5"/>
  <c r="W134" i="5" a="1"/>
  <c r="W134" i="5"/>
  <c r="W316" i="5" a="1"/>
  <c r="W316" i="5"/>
  <c r="W259" i="5" a="1"/>
  <c r="W259" i="5"/>
  <c r="W389" i="5" a="1"/>
  <c r="W389" i="5"/>
  <c r="W638" i="5" a="1"/>
  <c r="W638" i="5"/>
  <c r="W273" i="5" a="1"/>
  <c r="W273" i="5"/>
  <c r="W625" i="5" a="1"/>
  <c r="W625" i="5"/>
  <c r="W492" i="5" a="1"/>
  <c r="W492" i="5"/>
  <c r="W318" i="5" a="1"/>
  <c r="W318" i="5"/>
  <c r="W64" i="5" a="1"/>
  <c r="W64" i="5"/>
  <c r="W541" i="5" a="1"/>
  <c r="W541" i="5"/>
  <c r="W106" i="5" a="1"/>
  <c r="W106" i="5"/>
  <c r="W506" i="5" a="1"/>
  <c r="W506" i="5"/>
  <c r="W285" i="5" a="1"/>
  <c r="W285" i="5"/>
  <c r="W436" i="5" a="1"/>
  <c r="W436" i="5"/>
  <c r="W488" i="5" a="1"/>
  <c r="W488" i="5"/>
  <c r="W105" i="5" a="1"/>
  <c r="W105" i="5"/>
  <c r="W229" i="5" a="1"/>
  <c r="W229" i="5"/>
  <c r="W552" i="5" a="1"/>
  <c r="W552" i="5"/>
  <c r="W303" i="5" a="1"/>
  <c r="W303" i="5"/>
  <c r="W123" i="5" a="1"/>
  <c r="W123" i="5"/>
  <c r="W289" i="5" a="1"/>
  <c r="W289" i="5"/>
  <c r="W503" i="5" a="1"/>
  <c r="W503" i="5"/>
  <c r="W561" i="5" a="1"/>
  <c r="W561" i="5"/>
  <c r="W512" i="5" a="1"/>
  <c r="W512" i="5"/>
  <c r="W379" i="5" a="1"/>
  <c r="W379" i="5"/>
  <c r="W485" i="5" a="1"/>
  <c r="W485" i="5"/>
  <c r="W496" i="5" a="1"/>
  <c r="W496" i="5"/>
  <c r="W475" i="5" a="1"/>
  <c r="W475" i="5"/>
  <c r="W38" i="5" a="1"/>
  <c r="W38" i="5"/>
  <c r="W632" i="5" a="1"/>
  <c r="W632" i="5"/>
  <c r="W275" i="5" a="1"/>
  <c r="W275" i="5"/>
  <c r="W56" i="5" a="1"/>
  <c r="W56" i="5"/>
  <c r="W216" i="5" a="1"/>
  <c r="W216" i="5"/>
  <c r="W444" i="5" a="1"/>
  <c r="W444" i="5"/>
  <c r="W409" i="5" a="1"/>
  <c r="W409" i="5"/>
  <c r="W194" i="5" a="1"/>
  <c r="W194" i="5"/>
  <c r="W40" i="5" a="1"/>
  <c r="W40" i="5"/>
  <c r="W241" i="5" a="1"/>
  <c r="W241" i="5"/>
  <c r="W487" i="5" a="1"/>
  <c r="W487" i="5"/>
  <c r="W209" i="5" a="1"/>
  <c r="W209" i="5"/>
  <c r="W35" i="5" a="1"/>
  <c r="W35" i="5"/>
  <c r="W388" i="5" a="1"/>
  <c r="W388" i="5"/>
  <c r="W333" i="5" a="1"/>
  <c r="W333" i="5"/>
  <c r="W147" i="5" a="1"/>
  <c r="W147" i="5"/>
  <c r="W243" i="5" a="1"/>
  <c r="W243" i="5"/>
  <c r="W170" i="5" a="1"/>
  <c r="W170" i="5"/>
  <c r="W112" i="5" a="1"/>
  <c r="W112" i="5"/>
  <c r="W435" i="5" a="1"/>
  <c r="W435" i="5"/>
  <c r="W527" i="5" a="1"/>
  <c r="W527" i="5"/>
  <c r="W183" i="5" a="1"/>
  <c r="W183" i="5"/>
  <c r="W85" i="5" a="1"/>
  <c r="W85" i="5"/>
  <c r="W329" i="5" a="1"/>
  <c r="W329" i="5"/>
  <c r="W452" i="5" a="1"/>
  <c r="W452" i="5"/>
  <c r="W467" i="5" a="1"/>
  <c r="W467" i="5"/>
  <c r="W419" i="5" a="1"/>
  <c r="W419" i="5"/>
  <c r="W279" i="5" a="1"/>
  <c r="W279" i="5"/>
  <c r="W176" i="5" a="1"/>
  <c r="W176" i="5"/>
  <c r="W521" i="5" a="1"/>
  <c r="W521" i="5"/>
  <c r="W263" i="5" a="1"/>
  <c r="W263" i="5"/>
  <c r="W16" i="5" a="1"/>
  <c r="W16" i="5"/>
  <c r="W579" i="5" a="1"/>
  <c r="W579" i="5"/>
  <c r="W522" i="5" a="1"/>
  <c r="W522" i="5"/>
  <c r="W344" i="5" a="1"/>
  <c r="W344" i="5"/>
  <c r="W13" i="5" a="1"/>
  <c r="W13" i="5"/>
  <c r="W271" i="5" a="1"/>
  <c r="W271" i="5"/>
  <c r="W491" i="5" a="1"/>
  <c r="W491" i="5"/>
  <c r="W130" i="5" a="1"/>
  <c r="W130" i="5"/>
  <c r="W59" i="5" a="1"/>
  <c r="W59" i="5"/>
  <c r="W321" i="5" a="1"/>
  <c r="W321" i="5"/>
  <c r="W472" i="5" a="1"/>
  <c r="W472" i="5"/>
  <c r="W601" i="5" a="1"/>
  <c r="W601" i="5"/>
  <c r="W442" i="5" a="1"/>
  <c r="W442" i="5"/>
  <c r="W560" i="5" a="1"/>
  <c r="W560" i="5"/>
  <c r="W573" i="5" a="1"/>
  <c r="W573" i="5"/>
  <c r="W493" i="5" a="1"/>
  <c r="W493" i="5"/>
  <c r="W143" i="5" a="1"/>
  <c r="W143" i="5"/>
  <c r="W302" i="5" a="1"/>
  <c r="W302" i="5"/>
  <c r="W424" i="5" a="1"/>
  <c r="W424" i="5"/>
  <c r="W249" i="5" a="1"/>
  <c r="W249" i="5"/>
  <c r="W196" i="5" a="1"/>
  <c r="W196" i="5"/>
  <c r="W17" i="5" a="1"/>
  <c r="W17" i="5"/>
  <c r="W448" i="5" a="1"/>
  <c r="W448" i="5"/>
  <c r="W593" i="5" a="1"/>
  <c r="W593" i="5"/>
  <c r="W572" i="5" a="1"/>
  <c r="W572" i="5"/>
  <c r="W605" i="5" a="1"/>
  <c r="W605" i="5"/>
  <c r="W296" i="5" a="1"/>
  <c r="W296" i="5"/>
  <c r="W490" i="5" a="1"/>
  <c r="W490" i="5"/>
  <c r="W420" i="5" a="1"/>
  <c r="W420" i="5"/>
  <c r="W7" i="5" a="1"/>
  <c r="W7" i="5"/>
  <c r="W469" i="5" a="1"/>
  <c r="W469" i="5"/>
  <c r="W165" i="5" a="1"/>
  <c r="W165" i="5"/>
  <c r="W248" i="5" a="1"/>
  <c r="W248" i="5"/>
  <c r="W185" i="5" a="1"/>
  <c r="W185" i="5"/>
  <c r="W626" i="5" a="1"/>
  <c r="W626" i="5"/>
  <c r="W416" i="5" a="1"/>
  <c r="W416" i="5"/>
  <c r="W353" i="5" a="1"/>
  <c r="W353" i="5"/>
  <c r="W359" i="5" a="1"/>
  <c r="W359" i="5"/>
  <c r="W193" i="5" a="1"/>
  <c r="W193" i="5"/>
  <c r="W256" i="5" a="1"/>
  <c r="W256" i="5"/>
  <c r="W556" i="5" a="1"/>
  <c r="W556" i="5"/>
  <c r="W451" i="5" a="1"/>
  <c r="W451" i="5"/>
  <c r="W473" i="5" a="1"/>
  <c r="W473" i="5"/>
  <c r="W103" i="5" a="1"/>
  <c r="W103" i="5"/>
  <c r="W27" i="5" a="1"/>
  <c r="W27" i="5"/>
  <c r="W494" i="5" a="1"/>
  <c r="W494" i="5"/>
  <c r="W583" i="5" a="1"/>
  <c r="W583" i="5"/>
  <c r="W146" i="5" a="1"/>
  <c r="W146" i="5"/>
  <c r="W154" i="5" a="1"/>
  <c r="W154" i="5"/>
  <c r="W639" i="5" a="1"/>
  <c r="W639" i="5"/>
  <c r="W69" i="5" a="1"/>
  <c r="W69" i="5"/>
  <c r="W513" i="5" a="1"/>
  <c r="W513" i="5"/>
  <c r="W357" i="5" a="1"/>
  <c r="W357" i="5"/>
  <c r="W500" i="5" a="1"/>
  <c r="W500" i="5"/>
  <c r="W291" i="5" a="1"/>
  <c r="W291" i="5"/>
  <c r="W208" i="5" a="1"/>
  <c r="W208" i="5"/>
  <c r="W580" i="5" a="1"/>
  <c r="W580" i="5"/>
  <c r="W142" i="5" a="1"/>
  <c r="W142" i="5"/>
  <c r="W129" i="5" a="1"/>
  <c r="W129" i="5"/>
  <c r="W226" i="5" a="1"/>
  <c r="W226" i="5"/>
  <c r="W495" i="5" a="1"/>
  <c r="W495" i="5"/>
  <c r="W391" i="5" a="1"/>
  <c r="W391" i="5"/>
  <c r="W432" i="5" a="1"/>
  <c r="W432" i="5"/>
  <c r="W615" i="5" a="1"/>
  <c r="W615" i="5"/>
  <c r="W312" i="5" a="1"/>
  <c r="W312" i="5"/>
  <c r="W77" i="5" a="1"/>
  <c r="W77" i="5"/>
  <c r="W140" i="5" a="1"/>
  <c r="W140" i="5"/>
  <c r="W622" i="5" a="1"/>
  <c r="W622" i="5"/>
  <c r="W197" i="5" a="1"/>
  <c r="W197" i="5"/>
  <c r="W173" i="5" a="1"/>
  <c r="W173" i="5"/>
  <c r="W238" i="5" a="1"/>
  <c r="W238" i="5"/>
  <c r="W234" i="5" a="1"/>
  <c r="W234" i="5"/>
  <c r="W305" i="5" a="1"/>
  <c r="W305" i="5"/>
  <c r="W272" i="5" a="1"/>
  <c r="W272" i="5"/>
  <c r="W330" i="5" a="1"/>
  <c r="W330" i="5"/>
  <c r="W227" i="5" a="1"/>
  <c r="W227" i="5"/>
  <c r="W115" i="5" a="1"/>
  <c r="W115" i="5"/>
  <c r="W534" i="5" a="1"/>
  <c r="W534" i="5"/>
  <c r="W348" i="5" a="1"/>
  <c r="W348" i="5"/>
  <c r="W290" i="5" a="1"/>
  <c r="W290" i="5"/>
  <c r="W168" i="5" a="1"/>
  <c r="W168" i="5"/>
  <c r="W175" i="5" a="1"/>
  <c r="W175" i="5"/>
  <c r="W337" i="5" a="1"/>
  <c r="W337" i="5"/>
  <c r="W336" i="5" a="1"/>
  <c r="W336" i="5"/>
  <c r="W640" i="5" a="1"/>
  <c r="W640" i="5"/>
  <c r="W278" i="5" a="1"/>
  <c r="W278" i="5"/>
  <c r="W41" i="5" a="1"/>
  <c r="W41" i="5"/>
  <c r="W397" i="5" a="1"/>
  <c r="W397" i="5"/>
  <c r="W184" i="5" a="1"/>
  <c r="W184" i="5"/>
  <c r="W163" i="5" a="1"/>
  <c r="W163" i="5"/>
  <c r="W387" i="5" a="1"/>
  <c r="W387" i="5"/>
  <c r="W258" i="5" a="1"/>
  <c r="W258" i="5"/>
  <c r="W507" i="5" a="1"/>
  <c r="W507" i="5"/>
  <c r="W108" i="5" a="1"/>
  <c r="W108" i="5"/>
  <c r="W581" i="5" a="1"/>
  <c r="W581" i="5"/>
  <c r="W214" i="5" a="1"/>
  <c r="W214" i="5"/>
  <c r="W630" i="5" a="1"/>
  <c r="W630" i="5"/>
  <c r="W395" i="5" a="1"/>
  <c r="W395" i="5"/>
  <c r="AB500" i="5" a="1"/>
  <c r="AB500" i="5"/>
  <c r="AB475" i="5" a="1"/>
  <c r="AB475" i="5"/>
  <c r="AD171" i="5" a="1"/>
  <c r="AD171" i="5"/>
  <c r="AD54" i="5" a="1"/>
  <c r="AD54" i="5"/>
  <c r="AD36" i="5" a="1"/>
  <c r="AD36" i="5"/>
  <c r="AH416" i="5" a="1"/>
  <c r="AH416" i="5"/>
  <c r="AD105" i="5" a="1"/>
  <c r="AD105" i="5"/>
  <c r="AG475" i="5" a="1"/>
  <c r="AG475" i="5"/>
  <c r="AB452" i="5" a="1"/>
  <c r="AB452" i="5"/>
  <c r="AH171" i="5" a="1"/>
  <c r="AH171" i="5"/>
  <c r="AG54" i="5" a="1"/>
  <c r="AG54" i="5"/>
  <c r="AH452" i="5" a="1"/>
  <c r="AH452" i="5"/>
  <c r="AB416" i="5" a="1"/>
  <c r="AB416" i="5"/>
  <c r="AH54" i="5" a="1"/>
  <c r="AH54" i="5"/>
  <c r="AB286" i="5" a="1"/>
  <c r="AB286" i="5"/>
  <c r="AG416" i="5" a="1"/>
  <c r="AG416" i="5"/>
  <c r="AG286" i="5" a="1"/>
  <c r="AG286" i="5"/>
  <c r="AH500" i="5" a="1"/>
  <c r="AH500" i="5"/>
  <c r="AD286" i="5" a="1"/>
  <c r="AD286" i="5"/>
  <c r="AG171" i="5" a="1"/>
  <c r="AG171" i="5"/>
  <c r="AG105" i="5" a="1"/>
  <c r="AG105" i="5"/>
  <c r="AH36" i="5" a="1"/>
  <c r="AH36" i="5"/>
  <c r="AB148" i="5" a="1"/>
  <c r="AB148" i="5"/>
  <c r="AD475" i="5" a="1"/>
  <c r="AD475" i="5"/>
  <c r="AB105" i="5" a="1"/>
  <c r="AB105" i="5"/>
  <c r="AH286" i="5" a="1"/>
  <c r="AH286" i="5"/>
  <c r="AD452" i="5" a="1"/>
  <c r="AD452" i="5"/>
  <c r="AB36" i="5" a="1"/>
  <c r="AB36" i="5"/>
  <c r="AB171" i="5" a="1"/>
  <c r="AB171" i="5"/>
  <c r="AH148" i="5" a="1"/>
  <c r="AH148" i="5"/>
  <c r="AH105" i="5" a="1"/>
  <c r="AH105" i="5"/>
  <c r="AG148" i="5" a="1"/>
  <c r="AG148" i="5"/>
  <c r="AB54" i="5" a="1"/>
  <c r="AB54" i="5"/>
  <c r="AH475" i="5" a="1"/>
  <c r="AH475" i="5"/>
  <c r="AG452" i="5" a="1"/>
  <c r="AG452" i="5"/>
  <c r="AG500" i="5" a="1"/>
  <c r="AG500" i="5"/>
  <c r="AD148" i="5" a="1"/>
  <c r="AD148" i="5"/>
  <c r="AG36" i="5" a="1"/>
  <c r="AG36" i="5"/>
  <c r="AD416" i="5" a="1"/>
  <c r="AD416" i="5"/>
  <c r="AD500" i="5" a="1"/>
  <c r="AD500" i="5"/>
  <c r="W458" i="5" a="1"/>
  <c r="W458" i="5"/>
  <c r="W461" i="5" a="1"/>
  <c r="W461" i="5"/>
  <c r="W276" i="5" a="1"/>
  <c r="W276" i="5"/>
  <c r="W65" i="5" a="1"/>
  <c r="W65" i="5"/>
  <c r="W54" i="5" a="1"/>
  <c r="W54" i="5"/>
  <c r="W239" i="5" a="1"/>
  <c r="W239" i="5"/>
  <c r="W89" i="5" a="1"/>
  <c r="W89" i="5"/>
  <c r="W403" i="5" a="1"/>
  <c r="W403" i="5"/>
  <c r="W10" i="5" a="1"/>
  <c r="W10" i="5"/>
  <c r="W450" i="5" a="1"/>
  <c r="W450" i="5"/>
  <c r="W96" i="5" a="1"/>
  <c r="W96" i="5"/>
  <c r="W636" i="5" a="1"/>
  <c r="W636" i="5"/>
  <c r="W126" i="5" a="1"/>
  <c r="W126" i="5"/>
  <c r="W220" i="5" a="1"/>
  <c r="W220" i="5"/>
  <c r="W88" i="5" a="1"/>
  <c r="W88" i="5"/>
  <c r="W277" i="5" a="1"/>
  <c r="W277" i="5"/>
  <c r="W242" i="5" a="1"/>
  <c r="W242" i="5"/>
  <c r="W6" i="5" a="1"/>
  <c r="W6" i="5"/>
  <c r="W410" i="5" a="1"/>
  <c r="W410" i="5"/>
  <c r="W371" i="5" a="1"/>
  <c r="W371" i="5"/>
  <c r="W30" i="5" a="1"/>
  <c r="W30" i="5"/>
  <c r="W156" i="5" a="1"/>
  <c r="W156" i="5"/>
  <c r="W83" i="5" a="1"/>
  <c r="W83" i="5"/>
  <c r="W617" i="5" a="1"/>
  <c r="W617" i="5"/>
  <c r="W546" i="5" a="1"/>
  <c r="W546" i="5"/>
  <c r="W480" i="5" a="1"/>
  <c r="W480" i="5"/>
  <c r="W75" i="5" a="1"/>
  <c r="W75" i="5"/>
  <c r="W596" i="5" a="1"/>
  <c r="W596" i="5"/>
  <c r="W565" i="5" a="1"/>
  <c r="W565" i="5"/>
  <c r="W218" i="5" a="1"/>
  <c r="W218" i="5"/>
  <c r="W531" i="5" a="1"/>
  <c r="W531" i="5"/>
  <c r="W317" i="5" a="1"/>
  <c r="W317" i="5"/>
  <c r="W45" i="5" a="1"/>
  <c r="W45" i="5"/>
  <c r="W131" i="5" a="1"/>
  <c r="W131" i="5"/>
  <c r="W79" i="5" a="1"/>
  <c r="W79" i="5"/>
  <c r="W457" i="5" a="1"/>
  <c r="W457" i="5"/>
  <c r="W199" i="5" a="1"/>
  <c r="W199" i="5"/>
  <c r="W356" i="5" a="1"/>
  <c r="W356" i="5"/>
  <c r="W93" i="5" a="1"/>
  <c r="W93" i="5"/>
  <c r="W394" i="5" a="1"/>
  <c r="W394" i="5"/>
  <c r="W347" i="5" a="1"/>
  <c r="W347" i="5"/>
  <c r="W644" i="5" a="1"/>
  <c r="W644" i="5"/>
  <c r="W590" i="5" a="1"/>
  <c r="W590" i="5"/>
  <c r="W402" i="5" a="1"/>
  <c r="W402" i="5"/>
  <c r="W201" i="5" a="1"/>
  <c r="W201" i="5"/>
  <c r="W392" i="5" a="1"/>
  <c r="W392" i="5"/>
  <c r="W571" i="5" a="1"/>
  <c r="W571" i="5"/>
  <c r="W292" i="5" a="1"/>
  <c r="W292" i="5"/>
  <c r="W618" i="5" a="1"/>
  <c r="W618" i="5"/>
  <c r="W257" i="5" a="1"/>
  <c r="W257" i="5"/>
  <c r="W477" i="5" a="1"/>
  <c r="W477" i="5"/>
  <c r="W92" i="5" a="1"/>
  <c r="W92" i="5"/>
  <c r="W12" i="5" a="1"/>
  <c r="W12" i="5"/>
  <c r="W365" i="5" a="1"/>
  <c r="W365" i="5"/>
  <c r="W516" i="5" a="1"/>
  <c r="W516" i="5"/>
  <c r="W468" i="5" a="1"/>
  <c r="W468" i="5"/>
  <c r="W66" i="5" a="1"/>
  <c r="W66" i="5"/>
  <c r="W98" i="5" a="1"/>
  <c r="W98" i="5"/>
  <c r="W530" i="5" a="1"/>
  <c r="W530" i="5"/>
  <c r="W453" i="5" a="1"/>
  <c r="W453" i="5"/>
  <c r="W456" i="5" a="1"/>
  <c r="W456" i="5"/>
  <c r="W82" i="5" a="1"/>
  <c r="W82" i="5"/>
  <c r="W384" i="5" a="1"/>
  <c r="W384" i="5"/>
  <c r="W501" i="5" a="1"/>
  <c r="W501" i="5"/>
  <c r="W484" i="5" a="1"/>
  <c r="W484" i="5"/>
  <c r="W545" i="5" a="1"/>
  <c r="W545" i="5"/>
  <c r="W505" i="5" a="1"/>
  <c r="W505" i="5"/>
  <c r="W319" i="5" a="1"/>
  <c r="W319" i="5"/>
  <c r="W585" i="5" a="1"/>
  <c r="W585" i="5"/>
  <c r="W466" i="5" a="1"/>
  <c r="W466" i="5"/>
  <c r="AB636" i="5" a="1"/>
  <c r="AB636" i="5"/>
  <c r="AB29" i="5" a="1"/>
  <c r="AB29" i="5"/>
  <c r="AD636" i="5" a="1"/>
  <c r="AD636" i="5"/>
  <c r="AB287" i="5" a="1"/>
  <c r="AB287" i="5"/>
  <c r="AG605" i="5" a="1"/>
  <c r="AG605" i="5"/>
  <c r="AH144" i="5" a="1"/>
  <c r="AH144" i="5"/>
  <c r="AH555" i="5" a="1"/>
  <c r="AH555" i="5"/>
  <c r="AH290" i="5" a="1"/>
  <c r="AH290" i="5"/>
  <c r="AH259" i="5" a="1"/>
  <c r="AH259" i="5"/>
  <c r="AG144" i="5" a="1"/>
  <c r="AG144" i="5"/>
  <c r="AB533" i="5" a="1"/>
  <c r="AB533" i="5"/>
  <c r="AG533" i="5" a="1"/>
  <c r="AG533" i="5"/>
  <c r="AB555" i="5" a="1"/>
  <c r="AB555" i="5"/>
  <c r="AB144" i="5" a="1"/>
  <c r="AB144" i="5"/>
  <c r="AD533" i="5" a="1"/>
  <c r="AD533" i="5"/>
  <c r="AD29" i="5" a="1"/>
  <c r="AD29" i="5"/>
  <c r="AB259" i="5" a="1"/>
  <c r="AB259" i="5"/>
  <c r="AG636" i="5" a="1"/>
  <c r="AG636" i="5"/>
  <c r="AB605" i="5" a="1"/>
  <c r="AB605" i="5"/>
  <c r="AG555" i="5" a="1"/>
  <c r="AG555" i="5"/>
  <c r="AG287" i="5" a="1"/>
  <c r="AG287" i="5"/>
  <c r="AD290" i="5" a="1"/>
  <c r="AD290" i="5"/>
  <c r="AG4" i="5" a="1"/>
  <c r="AG4" i="5"/>
  <c r="AB290" i="5" a="1"/>
  <c r="AB290" i="5"/>
  <c r="AH29" i="5" a="1"/>
  <c r="AH29" i="5"/>
  <c r="AH605" i="5" a="1"/>
  <c r="AH605" i="5"/>
  <c r="AH4" i="5" a="1"/>
  <c r="AH4" i="5"/>
  <c r="AD287" i="5" a="1"/>
  <c r="AD287" i="5"/>
  <c r="AD4" i="5" a="1"/>
  <c r="AD4" i="5"/>
  <c r="AG259" i="5" a="1"/>
  <c r="AG259" i="5"/>
  <c r="AH636" i="5" a="1"/>
  <c r="AH636" i="5"/>
  <c r="AB4" i="5" a="1"/>
  <c r="AB4" i="5"/>
  <c r="AH287" i="5" a="1"/>
  <c r="AH287" i="5"/>
  <c r="AG290" i="5" a="1"/>
  <c r="AG290" i="5"/>
  <c r="AD144" i="5" a="1"/>
  <c r="AD144" i="5"/>
  <c r="AD605" i="5" a="1"/>
  <c r="AD605" i="5"/>
  <c r="AD259" i="5" a="1"/>
  <c r="AD259" i="5"/>
  <c r="AG29" i="5" a="1"/>
  <c r="AG29" i="5"/>
  <c r="AH533" i="5" a="1"/>
  <c r="AH533" i="5"/>
  <c r="AD555" i="5" a="1"/>
  <c r="AD555" i="5"/>
  <c r="AD156" i="5" a="1"/>
  <c r="AD156" i="5"/>
  <c r="AD9" i="5" a="1"/>
  <c r="AD9" i="5"/>
  <c r="AB641" i="5" a="1"/>
  <c r="AB641" i="5"/>
  <c r="AB518" i="5" a="1"/>
  <c r="AB518" i="5"/>
  <c r="AD140" i="5" a="1"/>
  <c r="AD140" i="5"/>
  <c r="AB495" i="5" a="1"/>
  <c r="AB495" i="5"/>
  <c r="AH7" i="5" a="1"/>
  <c r="AH7" i="5"/>
  <c r="AB333" i="5" a="1"/>
  <c r="AB333" i="5"/>
  <c r="AG156" i="5" a="1"/>
  <c r="AG156" i="5"/>
  <c r="AB7" i="5" a="1"/>
  <c r="AB7" i="5"/>
  <c r="AB9" i="5" a="1"/>
  <c r="AB9" i="5"/>
  <c r="AB140" i="5" a="1"/>
  <c r="AB140" i="5"/>
  <c r="AD641" i="5" a="1"/>
  <c r="AD641" i="5"/>
  <c r="AH495" i="5" a="1"/>
  <c r="AH495" i="5"/>
  <c r="AH641" i="5" a="1"/>
  <c r="AH641" i="5"/>
  <c r="AG9" i="5" a="1"/>
  <c r="AG9" i="5"/>
  <c r="AD151" i="5" a="1"/>
  <c r="AD151" i="5"/>
  <c r="AD7" i="5" a="1"/>
  <c r="AD7" i="5"/>
  <c r="AG518" i="5" a="1"/>
  <c r="AG518" i="5"/>
  <c r="AB151" i="5" a="1"/>
  <c r="AB151" i="5"/>
  <c r="AH156" i="5" a="1"/>
  <c r="AH156" i="5"/>
  <c r="AG495" i="5" a="1"/>
  <c r="AG495" i="5"/>
  <c r="AG319" i="5" a="1"/>
  <c r="AG319" i="5"/>
  <c r="AH319" i="5" a="1"/>
  <c r="AH319" i="5"/>
  <c r="AG333" i="5" a="1"/>
  <c r="AG333" i="5"/>
  <c r="AD333" i="5" a="1"/>
  <c r="AD333" i="5"/>
  <c r="AG140" i="5" a="1"/>
  <c r="AG140" i="5"/>
  <c r="AD518" i="5" a="1"/>
  <c r="AD518" i="5"/>
  <c r="AH151" i="5" a="1"/>
  <c r="AH151" i="5"/>
  <c r="AD319" i="5" a="1"/>
  <c r="AD319" i="5"/>
  <c r="AH333" i="5" a="1"/>
  <c r="AH333" i="5"/>
  <c r="AG7" i="5" a="1"/>
  <c r="AG7" i="5"/>
  <c r="AG151" i="5" a="1"/>
  <c r="AG151" i="5"/>
  <c r="AB156" i="5" a="1"/>
  <c r="AB156" i="5"/>
  <c r="AH518" i="5" a="1"/>
  <c r="AH518" i="5"/>
  <c r="AD495" i="5" a="1"/>
  <c r="AD495" i="5"/>
  <c r="AG641" i="5" a="1"/>
  <c r="AG641" i="5"/>
  <c r="AH140" i="5" a="1"/>
  <c r="AH140" i="5"/>
  <c r="AB319" i="5" a="1"/>
  <c r="AB319" i="5"/>
  <c r="AH9" i="5" a="1"/>
  <c r="AH9" i="5"/>
  <c r="AD342" i="5" a="1"/>
  <c r="AD342" i="5"/>
  <c r="AG219" i="5" a="1"/>
  <c r="AG219" i="5"/>
  <c r="AB358" i="5" a="1"/>
  <c r="AB358" i="5"/>
  <c r="AB342" i="5" a="1"/>
  <c r="AB342" i="5"/>
  <c r="AH567" i="5" a="1"/>
  <c r="AH567" i="5"/>
  <c r="AG567" i="5" a="1"/>
  <c r="AG567" i="5"/>
  <c r="AG352" i="5" a="1"/>
  <c r="AG352" i="5"/>
  <c r="AH535" i="5" a="1"/>
  <c r="AH535" i="5"/>
  <c r="AH33" i="5" a="1"/>
  <c r="AH33" i="5"/>
  <c r="AD219" i="5" a="1"/>
  <c r="AD219" i="5"/>
  <c r="AH367" i="5" a="1"/>
  <c r="AH367" i="5"/>
  <c r="AG417" i="5" a="1"/>
  <c r="AG417" i="5"/>
  <c r="AB567" i="5" a="1"/>
  <c r="AB567" i="5"/>
  <c r="AG535" i="5" a="1"/>
  <c r="AG535" i="5"/>
  <c r="AB33" i="5" a="1"/>
  <c r="AB33" i="5"/>
  <c r="AB352" i="5" a="1"/>
  <c r="AB352" i="5"/>
  <c r="AD417" i="5" a="1"/>
  <c r="AD417" i="5"/>
  <c r="AB219" i="5" a="1"/>
  <c r="AB219" i="5"/>
  <c r="AH352" i="5" a="1"/>
  <c r="AH352" i="5"/>
  <c r="AH417" i="5" a="1"/>
  <c r="AH417" i="5"/>
  <c r="AB246" i="5" a="1"/>
  <c r="AB246" i="5"/>
  <c r="AB535" i="5" a="1"/>
  <c r="AB535" i="5"/>
  <c r="AH246" i="5" a="1"/>
  <c r="AH246" i="5"/>
  <c r="AD367" i="5" a="1"/>
  <c r="AD367" i="5"/>
  <c r="AG367" i="5" a="1"/>
  <c r="AG367" i="5"/>
  <c r="AG246" i="5" a="1"/>
  <c r="AG246" i="5"/>
  <c r="AG33" i="5" a="1"/>
  <c r="AG33" i="5"/>
  <c r="AD358" i="5" a="1"/>
  <c r="AD358" i="5"/>
  <c r="AG358" i="5" a="1"/>
  <c r="AG358" i="5"/>
  <c r="AD352" i="5" a="1"/>
  <c r="AD352" i="5"/>
  <c r="AG342" i="5" a="1"/>
  <c r="AG342" i="5"/>
  <c r="AH219" i="5" a="1"/>
  <c r="AH219" i="5"/>
  <c r="AD535" i="5" a="1"/>
  <c r="AD535" i="5"/>
  <c r="AB367" i="5" a="1"/>
  <c r="AB367" i="5"/>
  <c r="AD33" i="5" a="1"/>
  <c r="AD33" i="5"/>
  <c r="AD246" i="5" a="1"/>
  <c r="AD246" i="5"/>
  <c r="AH342" i="5" a="1"/>
  <c r="AH342" i="5"/>
  <c r="AD567" i="5" a="1"/>
  <c r="AD567" i="5"/>
  <c r="AB417" i="5" a="1"/>
  <c r="AB417" i="5"/>
  <c r="AH358" i="5" a="1"/>
  <c r="AH358" i="5"/>
  <c r="W70" i="5" a="1"/>
  <c r="W70" i="5"/>
  <c r="W332" i="5" a="1"/>
  <c r="W332" i="5"/>
  <c r="W150" i="5" a="1"/>
  <c r="W150" i="5"/>
  <c r="W454" i="5" a="1"/>
  <c r="W454" i="5"/>
  <c r="W300" i="5" a="1"/>
  <c r="W300" i="5"/>
  <c r="W398" i="5" a="1"/>
  <c r="W398" i="5"/>
  <c r="W339" i="5" a="1"/>
  <c r="W339" i="5"/>
  <c r="W232" i="5" a="1"/>
  <c r="W232" i="5"/>
  <c r="W264" i="5" a="1"/>
  <c r="W264" i="5"/>
  <c r="W34" i="5" a="1"/>
  <c r="W34" i="5"/>
  <c r="W380" i="5" a="1"/>
  <c r="W380" i="5"/>
  <c r="W551" i="5" a="1"/>
  <c r="W551" i="5"/>
  <c r="W447" i="5" a="1"/>
  <c r="W447" i="5"/>
  <c r="W19" i="5" a="1"/>
  <c r="W19" i="5"/>
  <c r="W293" i="5" a="1"/>
  <c r="W293" i="5"/>
  <c r="W614" i="5" a="1"/>
  <c r="W614" i="5"/>
  <c r="W407" i="5" a="1"/>
  <c r="W407" i="5"/>
  <c r="W481" i="5" a="1"/>
  <c r="W481" i="5"/>
  <c r="W355" i="5" a="1"/>
  <c r="W355" i="5"/>
  <c r="W298" i="5" a="1"/>
  <c r="W298" i="5"/>
  <c r="AB553" i="5" a="1"/>
  <c r="AB553" i="5"/>
  <c r="AH216" i="5" a="1"/>
  <c r="AH216" i="5"/>
  <c r="AB459" i="5" a="1"/>
  <c r="AB459" i="5"/>
  <c r="AH348" i="5" a="1"/>
  <c r="AH348" i="5"/>
  <c r="AB84" i="5" a="1"/>
  <c r="AB84" i="5"/>
  <c r="AG170" i="5" a="1"/>
  <c r="AG170" i="5"/>
  <c r="AG459" i="5" a="1"/>
  <c r="AG459" i="5"/>
  <c r="AG69" i="5" a="1"/>
  <c r="AG69" i="5"/>
  <c r="AD436" i="5" a="1"/>
  <c r="AD436" i="5"/>
  <c r="AD459" i="5" a="1"/>
  <c r="AD459" i="5"/>
  <c r="AH566" i="5" a="1"/>
  <c r="AH566" i="5"/>
  <c r="AG566" i="5" a="1"/>
  <c r="AG566" i="5"/>
  <c r="AH561" i="5" a="1"/>
  <c r="AH561" i="5"/>
  <c r="AG553" i="5" a="1"/>
  <c r="AG553" i="5"/>
  <c r="AD553" i="5" a="1"/>
  <c r="AD553" i="5"/>
  <c r="AD348" i="5" a="1"/>
  <c r="AD348" i="5"/>
  <c r="AH69" i="5" a="1"/>
  <c r="AH69" i="5"/>
  <c r="AD170" i="5" a="1"/>
  <c r="AD170" i="5"/>
  <c r="AD566" i="5" a="1"/>
  <c r="AD566" i="5"/>
  <c r="AB561" i="5" a="1"/>
  <c r="AB561" i="5"/>
  <c r="AB170" i="5" a="1"/>
  <c r="AB170" i="5"/>
  <c r="AD216" i="5" a="1"/>
  <c r="AD216" i="5"/>
  <c r="AB436" i="5" a="1"/>
  <c r="AB436" i="5"/>
  <c r="AH84" i="5" a="1"/>
  <c r="AH84" i="5"/>
  <c r="AG84" i="5" a="1"/>
  <c r="AG84" i="5"/>
  <c r="AD69" i="5" a="1"/>
  <c r="AD69" i="5"/>
  <c r="AB216" i="5" a="1"/>
  <c r="AB216" i="5"/>
  <c r="AD561" i="5" a="1"/>
  <c r="AD561" i="5"/>
  <c r="AG436" i="5" a="1"/>
  <c r="AG436" i="5"/>
  <c r="AB69" i="5" a="1"/>
  <c r="AB69" i="5"/>
  <c r="AH436" i="5" a="1"/>
  <c r="AH436" i="5"/>
  <c r="AB348" i="5" a="1"/>
  <c r="AB348" i="5"/>
  <c r="AG561" i="5" a="1"/>
  <c r="AG561" i="5"/>
  <c r="AH553" i="5" a="1"/>
  <c r="AH553" i="5"/>
  <c r="AD84" i="5" a="1"/>
  <c r="AD84" i="5"/>
  <c r="AG348" i="5" a="1"/>
  <c r="AG348" i="5"/>
  <c r="AB566" i="5" a="1"/>
  <c r="AB566" i="5"/>
  <c r="AH459" i="5" a="1"/>
  <c r="AH459" i="5"/>
  <c r="AG216" i="5" a="1"/>
  <c r="AG216" i="5"/>
  <c r="AH170" i="5" a="1"/>
  <c r="AH170" i="5"/>
  <c r="W515" i="5" a="1"/>
  <c r="W515" i="5"/>
  <c r="W363" i="5" a="1"/>
  <c r="W363" i="5"/>
  <c r="W497" i="5" a="1"/>
  <c r="W497" i="5"/>
  <c r="W282" i="5" a="1"/>
  <c r="W282" i="5"/>
  <c r="W203" i="5" a="1"/>
  <c r="W203" i="5"/>
  <c r="W474" i="5" a="1"/>
  <c r="W474" i="5"/>
  <c r="W517" i="5" a="1"/>
  <c r="W517" i="5"/>
  <c r="W301" i="5" a="1"/>
  <c r="W301" i="5"/>
  <c r="W381" i="5" a="1"/>
  <c r="W381" i="5"/>
  <c r="W423" i="5" a="1"/>
  <c r="W423" i="5"/>
  <c r="AH592" i="5" a="1"/>
  <c r="AH592" i="5"/>
  <c r="AG122" i="5" a="1"/>
  <c r="AG122" i="5"/>
  <c r="AD406" i="5" a="1"/>
  <c r="AD406" i="5"/>
  <c r="AH122" i="5" a="1"/>
  <c r="AH122" i="5"/>
  <c r="AG81" i="5" a="1"/>
  <c r="AG81" i="5"/>
  <c r="AB122" i="5" a="1"/>
  <c r="AB122" i="5"/>
  <c r="AD122" i="5" a="1"/>
  <c r="AD122" i="5"/>
  <c r="AG406" i="5" a="1"/>
  <c r="AG406" i="5"/>
  <c r="AD81" i="5" a="1"/>
  <c r="AD81" i="5"/>
  <c r="AB592" i="5" a="1"/>
  <c r="AB592" i="5"/>
  <c r="AD592" i="5" a="1"/>
  <c r="AD592" i="5"/>
  <c r="AH406" i="5" a="1"/>
  <c r="AH406" i="5"/>
  <c r="AB81" i="5" a="1"/>
  <c r="AB81" i="5"/>
  <c r="AH81" i="5" a="1"/>
  <c r="AH81" i="5"/>
  <c r="AG592" i="5" a="1"/>
  <c r="AG592" i="5"/>
  <c r="AB406" i="5" a="1"/>
  <c r="AB406" i="5"/>
  <c r="W121" i="5" a="1"/>
  <c r="W121" i="5"/>
  <c r="W549" i="5" a="1"/>
  <c r="W549" i="5"/>
  <c r="W43" i="5" a="1"/>
  <c r="W43" i="5"/>
  <c r="W440" i="5" a="1"/>
  <c r="W440" i="5"/>
  <c r="W366" i="5" a="1"/>
  <c r="W366" i="5"/>
  <c r="W161" i="5" a="1"/>
  <c r="W161" i="5"/>
  <c r="W152" i="5" a="1"/>
  <c r="W152" i="5"/>
  <c r="W418" i="5" a="1"/>
  <c r="W418" i="5"/>
  <c r="W415" i="5" a="1"/>
  <c r="W415" i="5"/>
  <c r="W205" i="5" a="1"/>
  <c r="W205" i="5"/>
  <c r="AG123" i="5" a="1"/>
  <c r="AG123" i="5"/>
  <c r="AD233" i="5" a="1"/>
  <c r="AD233" i="5"/>
  <c r="AD266" i="5" a="1"/>
  <c r="AD266" i="5"/>
  <c r="AH622" i="5" a="1"/>
  <c r="AH622" i="5"/>
  <c r="AG240" i="5" a="1"/>
  <c r="AG240" i="5"/>
  <c r="AG258" i="5" a="1"/>
  <c r="AG258" i="5"/>
  <c r="AG266" i="5" a="1"/>
  <c r="AG266" i="5"/>
  <c r="AB193" i="5" a="1"/>
  <c r="AB193" i="5"/>
  <c r="AH88" i="5" a="1"/>
  <c r="AH88" i="5"/>
  <c r="AD413" i="5" a="1"/>
  <c r="AD413" i="5"/>
  <c r="AD258" i="5" a="1"/>
  <c r="AD258" i="5"/>
  <c r="AH193" i="5" a="1"/>
  <c r="AH193" i="5"/>
  <c r="AD193" i="5" a="1"/>
  <c r="AD193" i="5"/>
  <c r="AG413" i="5" a="1"/>
  <c r="AG413" i="5"/>
  <c r="AB88" i="5" a="1"/>
  <c r="AB88" i="5"/>
  <c r="AG233" i="5" a="1"/>
  <c r="AG233" i="5"/>
  <c r="AH240" i="5" a="1"/>
  <c r="AH240" i="5"/>
  <c r="AH258" i="5" a="1"/>
  <c r="AH258" i="5"/>
  <c r="AD240" i="5" a="1"/>
  <c r="AD240" i="5"/>
  <c r="AH413" i="5" a="1"/>
  <c r="AH413" i="5"/>
  <c r="AD88" i="5" a="1"/>
  <c r="AD88" i="5"/>
  <c r="AD123" i="5" a="1"/>
  <c r="AD123" i="5"/>
  <c r="AD108" i="5" a="1"/>
  <c r="AD108" i="5"/>
  <c r="AG108" i="5" a="1"/>
  <c r="AG108" i="5"/>
  <c r="AG622" i="5" a="1"/>
  <c r="AG622" i="5"/>
  <c r="AB108" i="5" a="1"/>
  <c r="AB108" i="5"/>
  <c r="AB622" i="5" a="1"/>
  <c r="AB622" i="5"/>
  <c r="AB266" i="5" a="1"/>
  <c r="AB266" i="5"/>
  <c r="AB123" i="5" a="1"/>
  <c r="AB123" i="5"/>
  <c r="AB233" i="5" a="1"/>
  <c r="AB233" i="5"/>
  <c r="AG88" i="5" a="1"/>
  <c r="AG88" i="5"/>
  <c r="AH108" i="5" a="1"/>
  <c r="AH108" i="5"/>
  <c r="AB258" i="5" a="1"/>
  <c r="AB258" i="5"/>
  <c r="AB413" i="5" a="1"/>
  <c r="AB413" i="5"/>
  <c r="AH266" i="5" a="1"/>
  <c r="AH266" i="5"/>
  <c r="AH123" i="5" a="1"/>
  <c r="AH123" i="5"/>
  <c r="AD622" i="5" a="1"/>
  <c r="AD622" i="5"/>
  <c r="AH233" i="5" a="1"/>
  <c r="AH233" i="5"/>
  <c r="AB240" i="5" a="1"/>
  <c r="AB240" i="5"/>
  <c r="AG193" i="5" a="1"/>
  <c r="AG193" i="5"/>
  <c r="AD517" i="5" a="1"/>
  <c r="AD517" i="5"/>
  <c r="AG349" i="5" a="1"/>
  <c r="AG349" i="5"/>
  <c r="AG430" i="5" a="1"/>
  <c r="AG430" i="5"/>
  <c r="AB604" i="5" a="1"/>
  <c r="AB604" i="5"/>
  <c r="AH28" i="5" a="1"/>
  <c r="AH28" i="5"/>
  <c r="AG28" i="5" a="1"/>
  <c r="AG28" i="5"/>
  <c r="AG11" i="5" a="1"/>
  <c r="AG11" i="5"/>
  <c r="AB11" i="5" a="1"/>
  <c r="AB11" i="5"/>
  <c r="AB517" i="5" a="1"/>
  <c r="AB517" i="5"/>
  <c r="AB430" i="5" a="1"/>
  <c r="AB430" i="5"/>
  <c r="AG604" i="5" a="1"/>
  <c r="AG604" i="5"/>
  <c r="AB514" i="5" a="1"/>
  <c r="AB514" i="5"/>
  <c r="AD621" i="5" a="1"/>
  <c r="AD621" i="5"/>
  <c r="AB49" i="5" a="1"/>
  <c r="AB49" i="5"/>
  <c r="AD430" i="5" a="1"/>
  <c r="AD430" i="5"/>
  <c r="AG621" i="5" a="1"/>
  <c r="AG621" i="5"/>
  <c r="AD28" i="5" a="1"/>
  <c r="AD28" i="5"/>
  <c r="AD349" i="5" a="1"/>
  <c r="AD349" i="5"/>
  <c r="AH517" i="5" a="1"/>
  <c r="AH517" i="5"/>
  <c r="AG608" i="5" a="1"/>
  <c r="AG608" i="5"/>
  <c r="AH514" i="5" a="1"/>
  <c r="AH514" i="5"/>
  <c r="AD604" i="5" a="1"/>
  <c r="AD604" i="5"/>
  <c r="AH349" i="5" a="1"/>
  <c r="AH349" i="5"/>
  <c r="AG514" i="5" a="1"/>
  <c r="AG514" i="5"/>
  <c r="AH49" i="5" a="1"/>
  <c r="AH49" i="5"/>
  <c r="AB621" i="5" a="1"/>
  <c r="AB621" i="5"/>
  <c r="AB608" i="5" a="1"/>
  <c r="AB608" i="5"/>
  <c r="AD11" i="5" a="1"/>
  <c r="AD11" i="5"/>
  <c r="AD608" i="5" a="1"/>
  <c r="AD608" i="5"/>
  <c r="AG49" i="5" a="1"/>
  <c r="AG49" i="5"/>
  <c r="AH430" i="5" a="1"/>
  <c r="AH430" i="5"/>
  <c r="AB349" i="5" a="1"/>
  <c r="AB349" i="5"/>
  <c r="AD49" i="5" a="1"/>
  <c r="AD49" i="5"/>
  <c r="AH608" i="5" a="1"/>
  <c r="AH608" i="5"/>
  <c r="AH604" i="5" a="1"/>
  <c r="AH604" i="5"/>
  <c r="AG517" i="5" a="1"/>
  <c r="AG517" i="5"/>
  <c r="AD514" i="5" a="1"/>
  <c r="AD514" i="5"/>
  <c r="AH621" i="5" a="1"/>
  <c r="AH621" i="5"/>
  <c r="AB28" i="5" a="1"/>
  <c r="AB28" i="5"/>
  <c r="AH11" i="5" a="1"/>
  <c r="AH11" i="5"/>
  <c r="AD182" i="5" a="1"/>
  <c r="AD182" i="5"/>
  <c r="AG321" i="5" a="1"/>
  <c r="AG321" i="5"/>
  <c r="AG76" i="5" a="1"/>
  <c r="AG76" i="5"/>
  <c r="AG135" i="5" a="1"/>
  <c r="AG135" i="5"/>
  <c r="AB558" i="5" a="1"/>
  <c r="AB558" i="5"/>
  <c r="AD321" i="5" a="1"/>
  <c r="AD321" i="5"/>
  <c r="AH558" i="5" a="1"/>
  <c r="AH558" i="5"/>
  <c r="AB125" i="5" a="1"/>
  <c r="AB125" i="5"/>
  <c r="AG125" i="5" a="1"/>
  <c r="AG125" i="5"/>
  <c r="AD68" i="5" a="1"/>
  <c r="AD68" i="5"/>
  <c r="AH321" i="5" a="1"/>
  <c r="AH321" i="5"/>
  <c r="AH182" i="5" a="1"/>
  <c r="AH182" i="5"/>
  <c r="AG256" i="5" a="1"/>
  <c r="AG256" i="5"/>
  <c r="AD558" i="5" a="1"/>
  <c r="AD558" i="5"/>
  <c r="AD556" i="5" a="1"/>
  <c r="AD556" i="5"/>
  <c r="AB68" i="5" a="1"/>
  <c r="AB68" i="5"/>
  <c r="AH68" i="5" a="1"/>
  <c r="AH68" i="5"/>
  <c r="AG556" i="5" a="1"/>
  <c r="AG556" i="5"/>
  <c r="AB556" i="5" a="1"/>
  <c r="AB556" i="5"/>
  <c r="AB182" i="5" a="1"/>
  <c r="AB182" i="5"/>
  <c r="AD125" i="5" a="1"/>
  <c r="AD125" i="5"/>
  <c r="AB135" i="5" a="1"/>
  <c r="AB135" i="5"/>
  <c r="AB256" i="5" a="1"/>
  <c r="AB256" i="5"/>
  <c r="AD135" i="5" a="1"/>
  <c r="AD135" i="5"/>
  <c r="AB76" i="5" a="1"/>
  <c r="AB76" i="5"/>
  <c r="AH76" i="5" a="1"/>
  <c r="AH76" i="5"/>
  <c r="AH542" i="5" a="1"/>
  <c r="AH542" i="5"/>
  <c r="AD542" i="5" a="1"/>
  <c r="AD542" i="5"/>
  <c r="AH256" i="5" a="1"/>
  <c r="AH256" i="5"/>
  <c r="AB542" i="5" a="1"/>
  <c r="AB542" i="5"/>
  <c r="AG68" i="5" a="1"/>
  <c r="AG68" i="5"/>
  <c r="AH556" i="5" a="1"/>
  <c r="AH556" i="5"/>
  <c r="AD76" i="5" a="1"/>
  <c r="AD76" i="5"/>
  <c r="AG182" i="5" a="1"/>
  <c r="AG182" i="5"/>
  <c r="AH135" i="5" a="1"/>
  <c r="AH135" i="5"/>
  <c r="AB321" i="5" a="1"/>
  <c r="AB321" i="5"/>
  <c r="AH125" i="5" a="1"/>
  <c r="AH125" i="5"/>
  <c r="AG542" i="5" a="1"/>
  <c r="AG542" i="5"/>
  <c r="AD256" i="5" a="1"/>
  <c r="AD256" i="5"/>
  <c r="AG558" i="5" a="1"/>
  <c r="AG558" i="5"/>
  <c r="AB477" i="5" a="1"/>
  <c r="AB477" i="5"/>
  <c r="AB373" i="5" a="1"/>
  <c r="AB373" i="5"/>
  <c r="AD327" i="5" a="1"/>
  <c r="AD327" i="5"/>
  <c r="AG485" i="5" a="1"/>
  <c r="AG485" i="5"/>
  <c r="AG528" i="5" a="1"/>
  <c r="AG528" i="5"/>
  <c r="AB528" i="5" a="1"/>
  <c r="AB528" i="5"/>
  <c r="AG373" i="5" a="1"/>
  <c r="AG373" i="5"/>
  <c r="AB527" i="5" a="1"/>
  <c r="AB527" i="5"/>
  <c r="AH44" i="5" a="1"/>
  <c r="AH44" i="5"/>
  <c r="AH541" i="5" a="1"/>
  <c r="AH541" i="5"/>
  <c r="AG327" i="5" a="1"/>
  <c r="AG327" i="5"/>
  <c r="AG527" i="5" a="1"/>
  <c r="AG527" i="5"/>
  <c r="AD44" i="5" a="1"/>
  <c r="AD44" i="5"/>
  <c r="AD373" i="5" a="1"/>
  <c r="AD373" i="5"/>
  <c r="AH327" i="5" a="1"/>
  <c r="AH327" i="5"/>
  <c r="AH527" i="5" a="1"/>
  <c r="AH527" i="5"/>
  <c r="AH477" i="5" a="1"/>
  <c r="AH477" i="5"/>
  <c r="AH528" i="5" a="1"/>
  <c r="AH528" i="5"/>
  <c r="AB265" i="5" a="1"/>
  <c r="AB265" i="5"/>
  <c r="AD265" i="5" a="1"/>
  <c r="AD265" i="5"/>
  <c r="AD338" i="5" a="1"/>
  <c r="AD338" i="5"/>
  <c r="AB338" i="5" a="1"/>
  <c r="AB338" i="5"/>
  <c r="AG265" i="5" a="1"/>
  <c r="AG265" i="5"/>
  <c r="AD485" i="5" a="1"/>
  <c r="AD485" i="5"/>
  <c r="AG541" i="5" a="1"/>
  <c r="AG541" i="5"/>
  <c r="AG477" i="5" a="1"/>
  <c r="AG477" i="5"/>
  <c r="AD541" i="5" a="1"/>
  <c r="AD541" i="5"/>
  <c r="AB44" i="5" a="1"/>
  <c r="AB44" i="5"/>
  <c r="AB485" i="5" a="1"/>
  <c r="AB485" i="5"/>
  <c r="AH373" i="5" a="1"/>
  <c r="AH373" i="5"/>
  <c r="AB327" i="5" a="1"/>
  <c r="AB327" i="5"/>
  <c r="AG338" i="5" a="1"/>
  <c r="AG338" i="5"/>
  <c r="AD527" i="5" a="1"/>
  <c r="AD527" i="5"/>
  <c r="AD528" i="5" a="1"/>
  <c r="AD528" i="5"/>
  <c r="AH485" i="5" a="1"/>
  <c r="AH485" i="5"/>
  <c r="AD477" i="5" a="1"/>
  <c r="AD477" i="5"/>
  <c r="AG44" i="5" a="1"/>
  <c r="AG44" i="5"/>
  <c r="AH265" i="5" a="1"/>
  <c r="AH265" i="5"/>
  <c r="AH338" i="5" a="1"/>
  <c r="AH338" i="5"/>
  <c r="AB541" i="5" a="1"/>
  <c r="AB541" i="5"/>
  <c r="AH32" i="5" a="1"/>
  <c r="AH32" i="5"/>
  <c r="AB74" i="5" a="1"/>
  <c r="AB74" i="5"/>
  <c r="AD548" i="5" a="1"/>
  <c r="AD548" i="5"/>
  <c r="AB32" i="5" a="1"/>
  <c r="AB32" i="5"/>
  <c r="AD45" i="5" a="1"/>
  <c r="AD45" i="5"/>
  <c r="AB5" i="5" a="1"/>
  <c r="AB5" i="5"/>
  <c r="AB45" i="5" a="1"/>
  <c r="AB45" i="5"/>
  <c r="AD87" i="5" a="1"/>
  <c r="AD87" i="5"/>
  <c r="AB87" i="5" a="1"/>
  <c r="AB87" i="5"/>
  <c r="AH212" i="5" a="1"/>
  <c r="AH212" i="5"/>
  <c r="AD366" i="5" a="1"/>
  <c r="AD366" i="5"/>
  <c r="AB212" i="5" a="1"/>
  <c r="AB212" i="5"/>
  <c r="AD211" i="5" a="1"/>
  <c r="AD211" i="5"/>
  <c r="AH45" i="5" a="1"/>
  <c r="AH45" i="5"/>
  <c r="AG211" i="5" a="1"/>
  <c r="AG211" i="5"/>
  <c r="AD5" i="5" a="1"/>
  <c r="AD5" i="5"/>
  <c r="AH366" i="5" a="1"/>
  <c r="AH366" i="5"/>
  <c r="AB307" i="5" a="1"/>
  <c r="AB307" i="5"/>
  <c r="AB211" i="5" a="1"/>
  <c r="AB211" i="5"/>
  <c r="AH5" i="5" a="1"/>
  <c r="AH5" i="5"/>
  <c r="AG212" i="5" a="1"/>
  <c r="AG212" i="5"/>
  <c r="AH307" i="5" a="1"/>
  <c r="AH307" i="5"/>
  <c r="AH548" i="5" a="1"/>
  <c r="AH548" i="5"/>
  <c r="AG548" i="5" a="1"/>
  <c r="AG548" i="5"/>
  <c r="AH74" i="5" a="1"/>
  <c r="AH74" i="5"/>
  <c r="AB366" i="5" a="1"/>
  <c r="AB366" i="5"/>
  <c r="AD32" i="5" a="1"/>
  <c r="AD32" i="5"/>
  <c r="AD307" i="5" a="1"/>
  <c r="AD307" i="5"/>
  <c r="AG5" i="5" a="1"/>
  <c r="AG5" i="5"/>
  <c r="AG74" i="5" a="1"/>
  <c r="AG74" i="5"/>
  <c r="AH211" i="5" a="1"/>
  <c r="AH211" i="5"/>
  <c r="AB548" i="5" a="1"/>
  <c r="AB548" i="5"/>
  <c r="AG366" i="5" a="1"/>
  <c r="AG366" i="5"/>
  <c r="AG307" i="5" a="1"/>
  <c r="AG307" i="5"/>
  <c r="AG32" i="5" a="1"/>
  <c r="AG32" i="5"/>
  <c r="AG87" i="5" a="1"/>
  <c r="AG87" i="5"/>
  <c r="AD74" i="5" a="1"/>
  <c r="AD74" i="5"/>
  <c r="AH87" i="5" a="1"/>
  <c r="AH87" i="5"/>
  <c r="AD212" i="5" a="1"/>
  <c r="AD212" i="5"/>
  <c r="AG45" i="5" a="1"/>
  <c r="AG45" i="5"/>
  <c r="AG247" i="5" a="1"/>
  <c r="AG247" i="5"/>
  <c r="AG188" i="5" a="1"/>
  <c r="AG188" i="5"/>
  <c r="AB278" i="5" a="1"/>
  <c r="AB278" i="5"/>
  <c r="AB247" i="5" a="1"/>
  <c r="AB247" i="5"/>
  <c r="AH627" i="5" a="1"/>
  <c r="AH627" i="5"/>
  <c r="AB398" i="5" a="1"/>
  <c r="AB398" i="5"/>
  <c r="AG545" i="5" a="1"/>
  <c r="AG545" i="5"/>
  <c r="AG439" i="5" a="1"/>
  <c r="AG439" i="5"/>
  <c r="AH247" i="5" a="1"/>
  <c r="AH247" i="5"/>
  <c r="AH114" i="5" a="1"/>
  <c r="AH114" i="5"/>
  <c r="AD398" i="5" a="1"/>
  <c r="AD398" i="5"/>
  <c r="AD278" i="5" a="1"/>
  <c r="AD278" i="5"/>
  <c r="AG354" i="5" a="1"/>
  <c r="AG354" i="5"/>
  <c r="AB439" i="5" a="1"/>
  <c r="AB439" i="5"/>
  <c r="AD354" i="5" a="1"/>
  <c r="AD354" i="5"/>
  <c r="AB627" i="5" a="1"/>
  <c r="AB627" i="5"/>
  <c r="AH278" i="5" a="1"/>
  <c r="AH278" i="5"/>
  <c r="AG139" i="5" a="1"/>
  <c r="AG139" i="5"/>
  <c r="AG627" i="5" a="1"/>
  <c r="AG627" i="5"/>
  <c r="AD188" i="5" a="1"/>
  <c r="AD188" i="5"/>
  <c r="AH139" i="5" a="1"/>
  <c r="AH139" i="5"/>
  <c r="AH545" i="5" a="1"/>
  <c r="AH545" i="5"/>
  <c r="AH398" i="5" a="1"/>
  <c r="AH398" i="5"/>
  <c r="AB139" i="5" a="1"/>
  <c r="AB139" i="5"/>
  <c r="AG114" i="5" a="1"/>
  <c r="AG114" i="5"/>
  <c r="AD439" i="5" a="1"/>
  <c r="AD439" i="5"/>
  <c r="AB354" i="5" a="1"/>
  <c r="AB354" i="5"/>
  <c r="AB114" i="5" a="1"/>
  <c r="AB114" i="5"/>
  <c r="AB545" i="5" a="1"/>
  <c r="AB545" i="5"/>
  <c r="AH188" i="5" a="1"/>
  <c r="AH188" i="5"/>
  <c r="AD139" i="5" a="1"/>
  <c r="AD139" i="5"/>
  <c r="AG278" i="5" a="1"/>
  <c r="AG278" i="5"/>
  <c r="AB188" i="5" a="1"/>
  <c r="AB188" i="5"/>
  <c r="AD247" i="5" a="1"/>
  <c r="AD247" i="5"/>
  <c r="AH439" i="5" a="1"/>
  <c r="AH439" i="5"/>
  <c r="AD114" i="5" a="1"/>
  <c r="AD114" i="5"/>
  <c r="AG398" i="5" a="1"/>
  <c r="AG398" i="5"/>
  <c r="AH354" i="5" a="1"/>
  <c r="AH354" i="5"/>
  <c r="AD627" i="5" a="1"/>
  <c r="AD627" i="5"/>
  <c r="AD545" i="5" a="1"/>
  <c r="AD545" i="5"/>
  <c r="AG609" i="5" a="1"/>
  <c r="AG609" i="5"/>
  <c r="AG221" i="5" a="1"/>
  <c r="AG221" i="5"/>
  <c r="AB434" i="5" a="1"/>
  <c r="AB434" i="5"/>
  <c r="AG153" i="5" a="1"/>
  <c r="AG153" i="5"/>
  <c r="AH221" i="5" a="1"/>
  <c r="AH221" i="5"/>
  <c r="AG165" i="5" a="1"/>
  <c r="AG165" i="5"/>
  <c r="AB355" i="5" a="1"/>
  <c r="AB355" i="5"/>
  <c r="AB405" i="5" a="1"/>
  <c r="AB405" i="5"/>
  <c r="AH405" i="5" a="1"/>
  <c r="AH405" i="5"/>
  <c r="AG56" i="5" a="1"/>
  <c r="AG56" i="5"/>
  <c r="AH609" i="5" a="1"/>
  <c r="AH609" i="5"/>
  <c r="AB350" i="5" a="1"/>
  <c r="AB350" i="5"/>
  <c r="AB165" i="5" a="1"/>
  <c r="AB165" i="5"/>
  <c r="AD355" i="5" a="1"/>
  <c r="AD355" i="5"/>
  <c r="AG434" i="5" a="1"/>
  <c r="AG434" i="5"/>
  <c r="AD56" i="5" a="1"/>
  <c r="AD56" i="5"/>
  <c r="AD221" i="5" a="1"/>
  <c r="AD221" i="5"/>
  <c r="AH121" i="5" a="1"/>
  <c r="AH121" i="5"/>
  <c r="AG350" i="5" a="1"/>
  <c r="AG350" i="5"/>
  <c r="AD153" i="5" a="1"/>
  <c r="AD153" i="5"/>
  <c r="AH355" i="5" a="1"/>
  <c r="AH355" i="5"/>
  <c r="AD165" i="5" a="1"/>
  <c r="AD165" i="5"/>
  <c r="AB56" i="5" a="1"/>
  <c r="AB56" i="5"/>
  <c r="AD350" i="5" a="1"/>
  <c r="AD350" i="5"/>
  <c r="AD609" i="5" a="1"/>
  <c r="AD609" i="5"/>
  <c r="AH153" i="5" a="1"/>
  <c r="AH153" i="5"/>
  <c r="AG121" i="5" a="1"/>
  <c r="AG121" i="5"/>
  <c r="AD121" i="5" a="1"/>
  <c r="AD121" i="5"/>
  <c r="AD405" i="5" a="1"/>
  <c r="AD405" i="5"/>
  <c r="AH434" i="5" a="1"/>
  <c r="AH434" i="5"/>
  <c r="AH350" i="5" a="1"/>
  <c r="AH350" i="5"/>
  <c r="AD434" i="5" a="1"/>
  <c r="AD434" i="5"/>
  <c r="AH56" i="5" a="1"/>
  <c r="AH56" i="5"/>
  <c r="AB609" i="5" a="1"/>
  <c r="AB609" i="5"/>
  <c r="AG405" i="5" a="1"/>
  <c r="AG405" i="5"/>
  <c r="AB221" i="5" a="1"/>
  <c r="AB221" i="5"/>
  <c r="AG355" i="5" a="1"/>
  <c r="AG355" i="5"/>
  <c r="AB153" i="5" a="1"/>
  <c r="AB153" i="5"/>
  <c r="AH165" i="5" a="1"/>
  <c r="AH165" i="5"/>
  <c r="AB121" i="5" a="1"/>
  <c r="AB121" i="5"/>
  <c r="AD315" i="5" a="1"/>
  <c r="AD315" i="5"/>
  <c r="AD457" i="5" a="1"/>
  <c r="AD457" i="5"/>
  <c r="AB191" i="5" a="1"/>
  <c r="AB191" i="5"/>
  <c r="AH119" i="5" a="1"/>
  <c r="AH119" i="5"/>
  <c r="AD414" i="5" a="1"/>
  <c r="AD414" i="5"/>
  <c r="AH457" i="5" a="1"/>
  <c r="AH457" i="5"/>
  <c r="AH315" i="5" a="1"/>
  <c r="AH315" i="5"/>
  <c r="AD145" i="5" a="1"/>
  <c r="AD145" i="5"/>
  <c r="AB308" i="5" a="1"/>
  <c r="AB308" i="5"/>
  <c r="AH271" i="5" a="1"/>
  <c r="AH271" i="5"/>
  <c r="AG457" i="5" a="1"/>
  <c r="AG457" i="5"/>
  <c r="AB73" i="5" a="1"/>
  <c r="AB73" i="5"/>
  <c r="AB315" i="5" a="1"/>
  <c r="AB315" i="5"/>
  <c r="AG271" i="5" a="1"/>
  <c r="AG271" i="5"/>
  <c r="AG414" i="5" a="1"/>
  <c r="AG414" i="5"/>
  <c r="AG119" i="5" a="1"/>
  <c r="AG119" i="5"/>
  <c r="AH73" i="5" a="1"/>
  <c r="AH73" i="5"/>
  <c r="AB414" i="5" a="1"/>
  <c r="AB414" i="5"/>
  <c r="AB600" i="5" a="1"/>
  <c r="AB600" i="5"/>
  <c r="AD271" i="5" a="1"/>
  <c r="AD271" i="5"/>
  <c r="AD600" i="5" a="1"/>
  <c r="AD600" i="5"/>
  <c r="AH308" i="5" a="1"/>
  <c r="AH308" i="5"/>
  <c r="AD191" i="5" a="1"/>
  <c r="AD191" i="5"/>
  <c r="AG600" i="5" a="1"/>
  <c r="AG600" i="5"/>
  <c r="AG145" i="5" a="1"/>
  <c r="AG145" i="5"/>
  <c r="AG308" i="5" a="1"/>
  <c r="AG308" i="5"/>
  <c r="AB145" i="5" a="1"/>
  <c r="AB145" i="5"/>
  <c r="AG73" i="5" a="1"/>
  <c r="AG73" i="5"/>
  <c r="AG191" i="5" a="1"/>
  <c r="AG191" i="5"/>
  <c r="AB119" i="5" a="1"/>
  <c r="AB119" i="5"/>
  <c r="AB271" i="5" a="1"/>
  <c r="AB271" i="5"/>
  <c r="AD308" i="5" a="1"/>
  <c r="AD308" i="5"/>
  <c r="AH414" i="5" a="1"/>
  <c r="AH414" i="5"/>
  <c r="AH191" i="5" a="1"/>
  <c r="AH191" i="5"/>
  <c r="AH600" i="5" a="1"/>
  <c r="AH600" i="5"/>
  <c r="AH145" i="5" a="1"/>
  <c r="AH145" i="5"/>
  <c r="AD119" i="5" a="1"/>
  <c r="AD119" i="5"/>
  <c r="AB457" i="5" a="1"/>
  <c r="AB457" i="5"/>
  <c r="AD73" i="5" a="1"/>
  <c r="AD73" i="5"/>
  <c r="AG315" i="5" a="1"/>
  <c r="AG315" i="5"/>
  <c r="AH631" i="5" a="1"/>
  <c r="AH631" i="5"/>
  <c r="AG283" i="5" a="1"/>
  <c r="AG283" i="5"/>
  <c r="AB631" i="5" a="1"/>
  <c r="AB631" i="5"/>
  <c r="AG167" i="5" a="1"/>
  <c r="AG167" i="5"/>
  <c r="AB589" i="5" a="1"/>
  <c r="AB589" i="5"/>
  <c r="AH371" i="5" a="1"/>
  <c r="AH371" i="5"/>
  <c r="AB478" i="5" a="1"/>
  <c r="AB478" i="5"/>
  <c r="AD589" i="5" a="1"/>
  <c r="AD589" i="5"/>
  <c r="AD478" i="5" a="1"/>
  <c r="AD478" i="5"/>
  <c r="AD283" i="5" a="1"/>
  <c r="AD283" i="5"/>
  <c r="AH213" i="5" a="1"/>
  <c r="AH213" i="5"/>
  <c r="AB283" i="5" a="1"/>
  <c r="AB283" i="5"/>
  <c r="AB167" i="5" a="1"/>
  <c r="AB167" i="5"/>
  <c r="AG351" i="5" a="1"/>
  <c r="AG351" i="5"/>
  <c r="AD351" i="5" a="1"/>
  <c r="AD351" i="5"/>
  <c r="AH24" i="5" a="1"/>
  <c r="AH24" i="5"/>
  <c r="AB371" i="5" a="1"/>
  <c r="AB371" i="5"/>
  <c r="AB24" i="5" a="1"/>
  <c r="AB24" i="5"/>
  <c r="AD371" i="5" a="1"/>
  <c r="AD371" i="5"/>
  <c r="AH478" i="5" a="1"/>
  <c r="AH478" i="5"/>
  <c r="AG24" i="5" a="1"/>
  <c r="AG24" i="5"/>
  <c r="AH167" i="5" a="1"/>
  <c r="AH167" i="5"/>
  <c r="AD631" i="5" a="1"/>
  <c r="AD631" i="5"/>
  <c r="AD632" i="5" a="1"/>
  <c r="AD632" i="5"/>
  <c r="AB213" i="5" a="1"/>
  <c r="AB213" i="5"/>
  <c r="AH632" i="5" a="1"/>
  <c r="AH632" i="5"/>
  <c r="AG632" i="5" a="1"/>
  <c r="AG632" i="5"/>
  <c r="AH589" i="5" a="1"/>
  <c r="AH589" i="5"/>
  <c r="AH351" i="5" a="1"/>
  <c r="AH351" i="5"/>
  <c r="AG213" i="5" a="1"/>
  <c r="AG213" i="5"/>
  <c r="AD167" i="5" a="1"/>
  <c r="AD167" i="5"/>
  <c r="AG478" i="5" a="1"/>
  <c r="AG478" i="5"/>
  <c r="AG631" i="5" a="1"/>
  <c r="AG631" i="5"/>
  <c r="AB632" i="5" a="1"/>
  <c r="AB632" i="5"/>
  <c r="AD213" i="5" a="1"/>
  <c r="AD213" i="5"/>
  <c r="AG371" i="5" a="1"/>
  <c r="AG371" i="5"/>
  <c r="AH283" i="5" a="1"/>
  <c r="AH283" i="5"/>
  <c r="AG589" i="5" a="1"/>
  <c r="AG589" i="5"/>
  <c r="AB351" i="5" a="1"/>
  <c r="AB351" i="5"/>
  <c r="AD24" i="5" a="1"/>
  <c r="AD24" i="5"/>
  <c r="AG185" i="5" a="1"/>
  <c r="AG185" i="5"/>
  <c r="AB242" i="5" a="1"/>
  <c r="AB242" i="5"/>
  <c r="AH467" i="5" a="1"/>
  <c r="AH467" i="5"/>
  <c r="AB421" i="5" a="1"/>
  <c r="AB421" i="5"/>
  <c r="AH31" i="5" a="1"/>
  <c r="AH31" i="5"/>
  <c r="AH474" i="5" a="1"/>
  <c r="AH474" i="5"/>
  <c r="AH185" i="5" a="1"/>
  <c r="AH185" i="5"/>
  <c r="AD467" i="5" a="1"/>
  <c r="AD467" i="5"/>
  <c r="AB323" i="5" a="1"/>
  <c r="AB323" i="5"/>
  <c r="AG242" i="5" a="1"/>
  <c r="AG242" i="5"/>
  <c r="AD31" i="5" a="1"/>
  <c r="AD31" i="5"/>
  <c r="AG421" i="5" a="1"/>
  <c r="AG421" i="5"/>
  <c r="AD118" i="5" a="1"/>
  <c r="AD118" i="5"/>
  <c r="AB360" i="5" a="1"/>
  <c r="AB360" i="5"/>
  <c r="AG118" i="5" a="1"/>
  <c r="AG118" i="5"/>
  <c r="AB467" i="5" a="1"/>
  <c r="AB467" i="5"/>
  <c r="AD474" i="5" a="1"/>
  <c r="AD474" i="5"/>
  <c r="AH242" i="5" a="1"/>
  <c r="AH242" i="5"/>
  <c r="AG474" i="5" a="1"/>
  <c r="AG474" i="5"/>
  <c r="AB449" i="5" a="1"/>
  <c r="AB449" i="5"/>
  <c r="AG360" i="5" a="1"/>
  <c r="AG360" i="5"/>
  <c r="AB31" i="5" a="1"/>
  <c r="AB31" i="5"/>
  <c r="AG323" i="5" a="1"/>
  <c r="AG323" i="5"/>
  <c r="AD449" i="5" a="1"/>
  <c r="AD449" i="5"/>
  <c r="AH360" i="5" a="1"/>
  <c r="AH360" i="5"/>
  <c r="AB185" i="5" a="1"/>
  <c r="AB185" i="5"/>
  <c r="AD323" i="5" a="1"/>
  <c r="AD323" i="5"/>
  <c r="AG449" i="5" a="1"/>
  <c r="AG449" i="5"/>
  <c r="AH118" i="5" a="1"/>
  <c r="AH118" i="5"/>
  <c r="AD421" i="5" a="1"/>
  <c r="AD421" i="5"/>
  <c r="AG31" i="5" a="1"/>
  <c r="AG31" i="5"/>
  <c r="AH449" i="5" a="1"/>
  <c r="AH449" i="5"/>
  <c r="AD185" i="5" a="1"/>
  <c r="AD185" i="5"/>
  <c r="AH421" i="5" a="1"/>
  <c r="AH421" i="5"/>
  <c r="AD360" i="5" a="1"/>
  <c r="AD360" i="5"/>
  <c r="AD242" i="5" a="1"/>
  <c r="AD242" i="5"/>
  <c r="AB474" i="5" a="1"/>
  <c r="AB474" i="5"/>
  <c r="AG467" i="5" a="1"/>
  <c r="AG467" i="5"/>
  <c r="AH323" i="5" a="1"/>
  <c r="AH323" i="5"/>
  <c r="AB118" i="5" a="1"/>
  <c r="AB118" i="5"/>
  <c r="AD234" i="5" a="1"/>
  <c r="AD234" i="5"/>
  <c r="AB26" i="5" a="1"/>
  <c r="AB26" i="5"/>
  <c r="AB639" i="5" a="1"/>
  <c r="AB639" i="5"/>
  <c r="AD520" i="5" a="1"/>
  <c r="AD520" i="5"/>
  <c r="AB77" i="5" a="1"/>
  <c r="AB77" i="5"/>
  <c r="AB520" i="5" a="1"/>
  <c r="AB520" i="5"/>
  <c r="AB268" i="5" a="1"/>
  <c r="AB268" i="5"/>
  <c r="AB623" i="5" a="1"/>
  <c r="AB623" i="5"/>
  <c r="AD230" i="5" a="1"/>
  <c r="AD230" i="5"/>
  <c r="AG166" i="5" a="1"/>
  <c r="AG166" i="5"/>
  <c r="AB234" i="5" a="1"/>
  <c r="AB234" i="5"/>
  <c r="AG520" i="5" a="1"/>
  <c r="AG520" i="5"/>
  <c r="AG623" i="5" a="1"/>
  <c r="AG623" i="5"/>
  <c r="AH623" i="5" a="1"/>
  <c r="AH623" i="5"/>
  <c r="AD268" i="5" a="1"/>
  <c r="AD268" i="5"/>
  <c r="AH274" i="5" a="1"/>
  <c r="AH274" i="5"/>
  <c r="AD166" i="5" a="1"/>
  <c r="AD166" i="5"/>
  <c r="AH166" i="5" a="1"/>
  <c r="AH166" i="5"/>
  <c r="AB230" i="5" a="1"/>
  <c r="AB230" i="5"/>
  <c r="AH77" i="5" a="1"/>
  <c r="AH77" i="5"/>
  <c r="AG268" i="5" a="1"/>
  <c r="AG268" i="5"/>
  <c r="AH639" i="5" a="1"/>
  <c r="AH639" i="5"/>
  <c r="AD77" i="5" a="1"/>
  <c r="AD77" i="5"/>
  <c r="AD26" i="5" a="1"/>
  <c r="AD26" i="5"/>
  <c r="AG274" i="5" a="1"/>
  <c r="AG274" i="5"/>
  <c r="AG639" i="5" a="1"/>
  <c r="AG639" i="5"/>
  <c r="AD274" i="5" a="1"/>
  <c r="AD274" i="5"/>
  <c r="AH230" i="5" a="1"/>
  <c r="AH230" i="5"/>
  <c r="AG26" i="5" a="1"/>
  <c r="AG26" i="5"/>
  <c r="AH234" i="5" a="1"/>
  <c r="AH234" i="5"/>
  <c r="AD639" i="5" a="1"/>
  <c r="AD639" i="5"/>
  <c r="AG234" i="5" a="1"/>
  <c r="AG234" i="5"/>
  <c r="AD623" i="5" a="1"/>
  <c r="AD623" i="5"/>
  <c r="AH26" i="5" a="1"/>
  <c r="AH26" i="5"/>
  <c r="AH268" i="5" a="1"/>
  <c r="AH268" i="5"/>
  <c r="AB274" i="5" a="1"/>
  <c r="AB274" i="5"/>
  <c r="AB166" i="5" a="1"/>
  <c r="AB166" i="5"/>
  <c r="AH520" i="5" a="1"/>
  <c r="AH520" i="5"/>
  <c r="AG230" i="5" a="1"/>
  <c r="AG230" i="5"/>
  <c r="AG77" i="5" a="1"/>
  <c r="AG77" i="5"/>
  <c r="AB124" i="5" a="1"/>
  <c r="AB124" i="5"/>
  <c r="AB617" i="5" a="1"/>
  <c r="AB617" i="5"/>
  <c r="AG595" i="5" a="1"/>
  <c r="AG595" i="5"/>
  <c r="AG325" i="5" a="1"/>
  <c r="AG325" i="5"/>
  <c r="AD289" i="5" a="1"/>
  <c r="AD289" i="5"/>
  <c r="AD124" i="5" a="1"/>
  <c r="AD124" i="5"/>
  <c r="AG617" i="5" a="1"/>
  <c r="AG617" i="5"/>
  <c r="AG124" i="5" a="1"/>
  <c r="AG124" i="5"/>
  <c r="AB325" i="5" a="1"/>
  <c r="AB325" i="5"/>
  <c r="AG572" i="5" a="1"/>
  <c r="AG572" i="5"/>
  <c r="AH15" i="5" a="1"/>
  <c r="AH15" i="5"/>
  <c r="AG15" i="5" a="1"/>
  <c r="AG15" i="5"/>
  <c r="AG289" i="5" a="1"/>
  <c r="AG289" i="5"/>
  <c r="AB34" i="5" a="1"/>
  <c r="AB34" i="5"/>
  <c r="AH325" i="5" a="1"/>
  <c r="AH325" i="5"/>
  <c r="AB595" i="5" a="1"/>
  <c r="AB595" i="5"/>
  <c r="AB289" i="5" a="1"/>
  <c r="AB289" i="5"/>
  <c r="AG441" i="5" a="1"/>
  <c r="AG441" i="5"/>
  <c r="AD595" i="5" a="1"/>
  <c r="AD595" i="5"/>
  <c r="AH34" i="5" a="1"/>
  <c r="AH34" i="5"/>
  <c r="AH617" i="5" a="1"/>
  <c r="AH617" i="5"/>
  <c r="AB264" i="5" a="1"/>
  <c r="AB264" i="5"/>
  <c r="AH441" i="5" a="1"/>
  <c r="AH441" i="5"/>
  <c r="AB15" i="5" a="1"/>
  <c r="AB15" i="5"/>
  <c r="AG264" i="5" a="1"/>
  <c r="AG264" i="5"/>
  <c r="AB441" i="5" a="1"/>
  <c r="AB441" i="5"/>
  <c r="AH572" i="5" a="1"/>
  <c r="AH572" i="5"/>
  <c r="AB572" i="5" a="1"/>
  <c r="AB572" i="5"/>
  <c r="AH264" i="5" a="1"/>
  <c r="AH264" i="5"/>
  <c r="AG34" i="5" a="1"/>
  <c r="AG34" i="5"/>
  <c r="AD617" i="5" a="1"/>
  <c r="AD617" i="5"/>
  <c r="AD15" i="5" a="1"/>
  <c r="AD15" i="5"/>
  <c r="AD325" i="5" a="1"/>
  <c r="AD325" i="5"/>
  <c r="AH289" i="5" a="1"/>
  <c r="AH289" i="5"/>
  <c r="AD572" i="5" a="1"/>
  <c r="AD572" i="5"/>
  <c r="AH124" i="5" a="1"/>
  <c r="AH124" i="5"/>
  <c r="AD441" i="5" a="1"/>
  <c r="AD441" i="5"/>
  <c r="AD34" i="5" a="1"/>
  <c r="AD34" i="5"/>
  <c r="AD264" i="5" a="1"/>
  <c r="AD264" i="5"/>
  <c r="AH595" i="5" a="1"/>
  <c r="AH595" i="5"/>
  <c r="AG220" i="5" a="1"/>
  <c r="AG220" i="5"/>
  <c r="AD385" i="5" a="1"/>
  <c r="AD385" i="5"/>
  <c r="AG42" i="5" a="1"/>
  <c r="AG42" i="5"/>
  <c r="AB583" i="5" a="1"/>
  <c r="AB583" i="5"/>
  <c r="AB487" i="5" a="1"/>
  <c r="AB487" i="5"/>
  <c r="AB503" i="5" a="1"/>
  <c r="AB503" i="5"/>
  <c r="AH487" i="5" a="1"/>
  <c r="AH487" i="5"/>
  <c r="AG479" i="5" a="1"/>
  <c r="AG479" i="5"/>
  <c r="AH503" i="5" a="1"/>
  <c r="AH503" i="5"/>
  <c r="AD220" i="5" a="1"/>
  <c r="AD220" i="5"/>
  <c r="AD403" i="5" a="1"/>
  <c r="AD403" i="5"/>
  <c r="AH583" i="5" a="1"/>
  <c r="AH583" i="5"/>
  <c r="AH385" i="5" a="1"/>
  <c r="AH385" i="5"/>
  <c r="AG583" i="5" a="1"/>
  <c r="AG583" i="5"/>
  <c r="AH324" i="5" a="1"/>
  <c r="AH324" i="5"/>
  <c r="AB403" i="5" a="1"/>
  <c r="AB403" i="5"/>
  <c r="AH403" i="5" a="1"/>
  <c r="AH403" i="5"/>
  <c r="AG226" i="5" a="1"/>
  <c r="AG226" i="5"/>
  <c r="AD42" i="5" a="1"/>
  <c r="AD42" i="5"/>
  <c r="AH42" i="5" a="1"/>
  <c r="AH42" i="5"/>
  <c r="AH220" i="5" a="1"/>
  <c r="AH220" i="5"/>
  <c r="AD487" i="5" a="1"/>
  <c r="AD487" i="5"/>
  <c r="AB479" i="5" a="1"/>
  <c r="AB479" i="5"/>
  <c r="AG503" i="5" a="1"/>
  <c r="AG503" i="5"/>
  <c r="AG385" i="5" a="1"/>
  <c r="AG385" i="5"/>
  <c r="AH226" i="5" a="1"/>
  <c r="AH226" i="5"/>
  <c r="AD324" i="5" a="1"/>
  <c r="AD324" i="5"/>
  <c r="AB226" i="5" a="1"/>
  <c r="AB226" i="5"/>
  <c r="AD479" i="5" a="1"/>
  <c r="AD479" i="5"/>
  <c r="AB324" i="5" a="1"/>
  <c r="AB324" i="5"/>
  <c r="AB42" i="5" a="1"/>
  <c r="AB42" i="5"/>
  <c r="AD503" i="5" a="1"/>
  <c r="AD503" i="5"/>
  <c r="AD226" i="5" a="1"/>
  <c r="AD226" i="5"/>
  <c r="AH479" i="5" a="1"/>
  <c r="AH479" i="5"/>
  <c r="AB385" i="5" a="1"/>
  <c r="AB385" i="5"/>
  <c r="AG487" i="5" a="1"/>
  <c r="AG487" i="5"/>
  <c r="AD583" i="5" a="1"/>
  <c r="AD583" i="5"/>
  <c r="AB220" i="5" a="1"/>
  <c r="AB220" i="5"/>
  <c r="AG403" i="5" a="1"/>
  <c r="AG403" i="5"/>
  <c r="AG324" i="5" a="1"/>
  <c r="AG324" i="5"/>
  <c r="AG305" i="5" a="1"/>
  <c r="AG305" i="5"/>
  <c r="AH335" i="5" a="1"/>
  <c r="AH335" i="5"/>
  <c r="AD65" i="5" a="1"/>
  <c r="AD65" i="5"/>
  <c r="AG106" i="5" a="1"/>
  <c r="AG106" i="5"/>
  <c r="AB489" i="5" a="1"/>
  <c r="AB489" i="5"/>
  <c r="AH502" i="5" a="1"/>
  <c r="AH502" i="5"/>
  <c r="AH481" i="5" a="1"/>
  <c r="AH481" i="5"/>
  <c r="AG502" i="5" a="1"/>
  <c r="AG502" i="5"/>
  <c r="AD481" i="5" a="1"/>
  <c r="AD481" i="5"/>
  <c r="AH106" i="5" a="1"/>
  <c r="AH106" i="5"/>
  <c r="AH53" i="5" a="1"/>
  <c r="AH53" i="5"/>
  <c r="AD489" i="5" a="1"/>
  <c r="AD489" i="5"/>
  <c r="AB106" i="5" a="1"/>
  <c r="AB106" i="5"/>
  <c r="AH489" i="5" a="1"/>
  <c r="AH489" i="5"/>
  <c r="AH473" i="5" a="1"/>
  <c r="AH473" i="5"/>
  <c r="AB502" i="5" a="1"/>
  <c r="AB502" i="5"/>
  <c r="AB53" i="5" a="1"/>
  <c r="AB53" i="5"/>
  <c r="AG481" i="5" a="1"/>
  <c r="AG481" i="5"/>
  <c r="AG473" i="5" a="1"/>
  <c r="AG473" i="5"/>
  <c r="AB335" i="5" a="1"/>
  <c r="AB335" i="5"/>
  <c r="AH305" i="5" a="1"/>
  <c r="AH305" i="5"/>
  <c r="AB530" i="5" a="1"/>
  <c r="AB530" i="5"/>
  <c r="AB473" i="5" a="1"/>
  <c r="AB473" i="5"/>
  <c r="AB65" i="5" a="1"/>
  <c r="AB65" i="5"/>
  <c r="AD530" i="5" a="1"/>
  <c r="AD530" i="5"/>
  <c r="AD53" i="5" a="1"/>
  <c r="AD53" i="5"/>
  <c r="AG335" i="5" a="1"/>
  <c r="AG335" i="5"/>
  <c r="AB305" i="5" a="1"/>
  <c r="AB305" i="5"/>
  <c r="AH65" i="5" a="1"/>
  <c r="AH65" i="5"/>
  <c r="AH530" i="5" a="1"/>
  <c r="AH530" i="5"/>
  <c r="AD106" i="5" a="1"/>
  <c r="AD106" i="5"/>
  <c r="AD305" i="5" a="1"/>
  <c r="AD305" i="5"/>
  <c r="AG53" i="5" a="1"/>
  <c r="AG53" i="5"/>
  <c r="AD502" i="5" a="1"/>
  <c r="AD502" i="5"/>
  <c r="AG530" i="5" a="1"/>
  <c r="AG530" i="5"/>
  <c r="AD473" i="5" a="1"/>
  <c r="AD473" i="5"/>
  <c r="AD335" i="5" a="1"/>
  <c r="AD335" i="5"/>
  <c r="AB481" i="5" a="1"/>
  <c r="AB481" i="5"/>
  <c r="AG65" i="5" a="1"/>
  <c r="AG65" i="5"/>
  <c r="AG489" i="5" a="1"/>
  <c r="AG489" i="5"/>
  <c r="AB591" i="5" a="1"/>
  <c r="AB591" i="5"/>
  <c r="AG347" i="5" a="1"/>
  <c r="AG347" i="5"/>
  <c r="AG66" i="5" a="1"/>
  <c r="AG66" i="5"/>
  <c r="AH347" i="5" a="1"/>
  <c r="AH347" i="5"/>
  <c r="AD66" i="5" a="1"/>
  <c r="AD66" i="5"/>
  <c r="AH455" i="5" a="1"/>
  <c r="AH455" i="5"/>
  <c r="AB199" i="5" a="1"/>
  <c r="AB199" i="5"/>
  <c r="AB62" i="5" a="1"/>
  <c r="AB62" i="5"/>
  <c r="AG591" i="5" a="1"/>
  <c r="AG591" i="5"/>
  <c r="AH569" i="5" a="1"/>
  <c r="AH569" i="5"/>
  <c r="AD453" i="5" a="1"/>
  <c r="AD453" i="5"/>
  <c r="AB66" i="5" a="1"/>
  <c r="AB66" i="5"/>
  <c r="AD455" i="5" a="1"/>
  <c r="AD455" i="5"/>
  <c r="AD569" i="5" a="1"/>
  <c r="AD569" i="5"/>
  <c r="AD591" i="5" a="1"/>
  <c r="AD591" i="5"/>
  <c r="AD598" i="5" a="1"/>
  <c r="AD598" i="5"/>
  <c r="AB35" i="5" a="1"/>
  <c r="AB35" i="5"/>
  <c r="AG455" i="5" a="1"/>
  <c r="AG455" i="5"/>
  <c r="AB569" i="5" a="1"/>
  <c r="AB569" i="5"/>
  <c r="AH598" i="5" a="1"/>
  <c r="AH598" i="5"/>
  <c r="AD62" i="5" a="1"/>
  <c r="AD62" i="5"/>
  <c r="AG35" i="5" a="1"/>
  <c r="AG35" i="5"/>
  <c r="AD347" i="5" a="1"/>
  <c r="AD347" i="5"/>
  <c r="AG199" i="5" a="1"/>
  <c r="AG199" i="5"/>
  <c r="AH62" i="5" a="1"/>
  <c r="AH62" i="5"/>
  <c r="AB453" i="5" a="1"/>
  <c r="AB453" i="5"/>
  <c r="AH453" i="5" a="1"/>
  <c r="AH453" i="5"/>
  <c r="AD35" i="5" a="1"/>
  <c r="AD35" i="5"/>
  <c r="AB598" i="5" a="1"/>
  <c r="AB598" i="5"/>
  <c r="AH199" i="5" a="1"/>
  <c r="AH199" i="5"/>
  <c r="AH66" i="5" a="1"/>
  <c r="AH66" i="5"/>
  <c r="AH35" i="5" a="1"/>
  <c r="AH35" i="5"/>
  <c r="AG598" i="5" a="1"/>
  <c r="AG598" i="5"/>
  <c r="AD199" i="5" a="1"/>
  <c r="AD199" i="5"/>
  <c r="AB455" i="5" a="1"/>
  <c r="AB455" i="5"/>
  <c r="AG569" i="5" a="1"/>
  <c r="AG569" i="5"/>
  <c r="AG453" i="5" a="1"/>
  <c r="AG453" i="5"/>
  <c r="AG62" i="5" a="1"/>
  <c r="AG62" i="5"/>
  <c r="AH591" i="5" a="1"/>
  <c r="AH591" i="5"/>
  <c r="AB347" i="5" a="1"/>
  <c r="AB347" i="5"/>
  <c r="AG440" i="5" a="1"/>
  <c r="AG440" i="5"/>
  <c r="AG296" i="5" a="1"/>
  <c r="AG296" i="5"/>
  <c r="AG444" i="5" a="1"/>
  <c r="AG444" i="5"/>
  <c r="AG584" i="5" a="1"/>
  <c r="AG584" i="5"/>
  <c r="AB444" i="5" a="1"/>
  <c r="AB444" i="5"/>
  <c r="AH444" i="5" a="1"/>
  <c r="AH444" i="5"/>
  <c r="AG382" i="5" a="1"/>
  <c r="AG382" i="5"/>
  <c r="AB454" i="5" a="1"/>
  <c r="AB454" i="5"/>
  <c r="AD310" i="5" a="1"/>
  <c r="AD310" i="5"/>
  <c r="AD454" i="5" a="1"/>
  <c r="AD454" i="5"/>
  <c r="AD296" i="5" a="1"/>
  <c r="AD296" i="5"/>
  <c r="AH587" i="5" a="1"/>
  <c r="AH587" i="5"/>
  <c r="AB310" i="5" a="1"/>
  <c r="AB310" i="5"/>
  <c r="AG587" i="5" a="1"/>
  <c r="AG587" i="5"/>
  <c r="AG312" i="5" a="1"/>
  <c r="AG312" i="5"/>
  <c r="AG454" i="5" a="1"/>
  <c r="AG454" i="5"/>
  <c r="AH536" i="5" a="1"/>
  <c r="AH536" i="5"/>
  <c r="AB584" i="5" a="1"/>
  <c r="AB584" i="5"/>
  <c r="AH382" i="5" a="1"/>
  <c r="AH382" i="5"/>
  <c r="AH312" i="5" a="1"/>
  <c r="AH312" i="5"/>
  <c r="AB296" i="5" a="1"/>
  <c r="AB296" i="5"/>
  <c r="AD440" i="5" a="1"/>
  <c r="AD440" i="5"/>
  <c r="AG310" i="5" a="1"/>
  <c r="AG310" i="5"/>
  <c r="AD382" i="5" a="1"/>
  <c r="AD382" i="5"/>
  <c r="AB312" i="5" a="1"/>
  <c r="AB312" i="5"/>
  <c r="AD584" i="5" a="1"/>
  <c r="AD584" i="5"/>
  <c r="AB536" i="5" a="1"/>
  <c r="AB536" i="5"/>
  <c r="AH440" i="5" a="1"/>
  <c r="AH440" i="5"/>
  <c r="AD587" i="5" a="1"/>
  <c r="AD587" i="5"/>
  <c r="AG536" i="5" a="1"/>
  <c r="AG536" i="5"/>
  <c r="AB587" i="5" a="1"/>
  <c r="AB587" i="5"/>
  <c r="AH296" i="5" a="1"/>
  <c r="AH296" i="5"/>
  <c r="AD444" i="5" a="1"/>
  <c r="AD444" i="5"/>
  <c r="AH310" i="5" a="1"/>
  <c r="AH310" i="5"/>
  <c r="AD312" i="5" a="1"/>
  <c r="AD312" i="5"/>
  <c r="AD536" i="5" a="1"/>
  <c r="AD536" i="5"/>
  <c r="AH584" i="5" a="1"/>
  <c r="AH584" i="5"/>
  <c r="AH454" i="5" a="1"/>
  <c r="AH454" i="5"/>
  <c r="AB382" i="5" a="1"/>
  <c r="AB382" i="5"/>
  <c r="AB440" i="5" a="1"/>
  <c r="AB440" i="5"/>
  <c r="AB254" i="5" a="1"/>
  <c r="AB254" i="5"/>
  <c r="AG531" i="5" a="1"/>
  <c r="AG531" i="5"/>
  <c r="AG448" i="5" a="1"/>
  <c r="AG448" i="5"/>
  <c r="AH198" i="5" a="1"/>
  <c r="AH198" i="5"/>
  <c r="AG346" i="5" a="1"/>
  <c r="AG346" i="5"/>
  <c r="AB601" i="5" a="1"/>
  <c r="AB601" i="5"/>
  <c r="AG484" i="5" a="1"/>
  <c r="AG484" i="5"/>
  <c r="AD492" i="5" a="1"/>
  <c r="AD492" i="5"/>
  <c r="AB61" i="5" a="1"/>
  <c r="AB61" i="5"/>
  <c r="AD61" i="5" a="1"/>
  <c r="AD61" i="5"/>
  <c r="AG19" i="5" a="1"/>
  <c r="AG19" i="5"/>
  <c r="AH402" i="5" a="1"/>
  <c r="AH402" i="5"/>
  <c r="AB326" i="5" a="1"/>
  <c r="AB326" i="5"/>
  <c r="AG198" i="5" a="1"/>
  <c r="AG198" i="5"/>
  <c r="AG326" i="5" a="1"/>
  <c r="AG326" i="5"/>
  <c r="AG254" i="5" a="1"/>
  <c r="AG254" i="5"/>
  <c r="AD202" i="5" a="1"/>
  <c r="AD202" i="5"/>
  <c r="AH492" i="5" a="1"/>
  <c r="AH492" i="5"/>
  <c r="AH326" i="5" a="1"/>
  <c r="AH326" i="5"/>
  <c r="AH484" i="5" a="1"/>
  <c r="AH484" i="5"/>
  <c r="AD484" i="5" a="1"/>
  <c r="AD484" i="5"/>
  <c r="AG329" i="5" a="1"/>
  <c r="AG329" i="5"/>
  <c r="AB529" i="5" a="1"/>
  <c r="AB529" i="5"/>
  <c r="AD448" i="5" a="1"/>
  <c r="AD448" i="5"/>
  <c r="AB346" i="5" a="1"/>
  <c r="AB346" i="5"/>
  <c r="AG601" i="5" a="1"/>
  <c r="AG601" i="5"/>
  <c r="AD432" i="5" a="1"/>
  <c r="AD432" i="5"/>
  <c r="AH126" i="5" a="1"/>
  <c r="AH126" i="5"/>
  <c r="AG284" i="5" a="1"/>
  <c r="AG284" i="5"/>
  <c r="AD19" i="5" a="1"/>
  <c r="AD19" i="5"/>
  <c r="AB202" i="5" a="1"/>
  <c r="AB202" i="5"/>
  <c r="AH432" i="5" a="1"/>
  <c r="AH432" i="5"/>
  <c r="AB432" i="5" a="1"/>
  <c r="AB432" i="5"/>
  <c r="AB402" i="5" a="1"/>
  <c r="AB402" i="5"/>
  <c r="AB329" i="5" a="1"/>
  <c r="AB329" i="5"/>
  <c r="AH19" i="5" a="1"/>
  <c r="AH19" i="5"/>
  <c r="AD284" i="5" a="1"/>
  <c r="AD284" i="5"/>
  <c r="AH202" i="5" a="1"/>
  <c r="AH202" i="5"/>
  <c r="AH329" i="5" a="1"/>
  <c r="AH329" i="5"/>
  <c r="AH346" i="5" a="1"/>
  <c r="AH346" i="5"/>
  <c r="AD529" i="5" a="1"/>
  <c r="AD529" i="5"/>
  <c r="AD126" i="5" a="1"/>
  <c r="AD126" i="5"/>
  <c r="AH519" i="5" a="1"/>
  <c r="AH519" i="5"/>
  <c r="AB284" i="5" a="1"/>
  <c r="AB284" i="5"/>
  <c r="AB57" i="5" a="1"/>
  <c r="AB57" i="5"/>
  <c r="AH61" i="5" a="1"/>
  <c r="AH61" i="5"/>
  <c r="AB531" i="5" a="1"/>
  <c r="AB531" i="5"/>
  <c r="AB519" i="5" a="1"/>
  <c r="AB519" i="5"/>
  <c r="AG529" i="5" a="1"/>
  <c r="AG529" i="5"/>
  <c r="AH601" i="5" a="1"/>
  <c r="AH601" i="5"/>
  <c r="AH531" i="5" a="1"/>
  <c r="AH531" i="5"/>
  <c r="AH448" i="5" a="1"/>
  <c r="AH448" i="5"/>
  <c r="AB126" i="5" a="1"/>
  <c r="AB126" i="5"/>
  <c r="AB492" i="5" a="1"/>
  <c r="AB492" i="5"/>
  <c r="AD198" i="5" a="1"/>
  <c r="AD198" i="5"/>
  <c r="AG57" i="5" a="1"/>
  <c r="AG57" i="5"/>
  <c r="AD519" i="5" a="1"/>
  <c r="AD519" i="5"/>
  <c r="AH254" i="5" a="1"/>
  <c r="AH254" i="5"/>
  <c r="AD601" i="5" a="1"/>
  <c r="AD601" i="5"/>
  <c r="AD531" i="5" a="1"/>
  <c r="AD531" i="5"/>
  <c r="AG202" i="5" a="1"/>
  <c r="AG202" i="5"/>
  <c r="AG126" i="5" a="1"/>
  <c r="AG126" i="5"/>
  <c r="AH284" i="5" a="1"/>
  <c r="AH284" i="5"/>
  <c r="AD329" i="5" a="1"/>
  <c r="AD329" i="5"/>
  <c r="AH529" i="5" a="1"/>
  <c r="AH529" i="5"/>
  <c r="AB448" i="5" a="1"/>
  <c r="AB448" i="5"/>
  <c r="AD254" i="5" a="1"/>
  <c r="AD254" i="5"/>
  <c r="AG492" i="5" a="1"/>
  <c r="AG492" i="5"/>
  <c r="AD57" i="5" a="1"/>
  <c r="AD57" i="5"/>
  <c r="AH57" i="5" a="1"/>
  <c r="AH57" i="5"/>
  <c r="AB484" i="5" a="1"/>
  <c r="AB484" i="5"/>
  <c r="AD346" i="5" a="1"/>
  <c r="AD346" i="5"/>
  <c r="AG432" i="5" a="1"/>
  <c r="AG432" i="5"/>
  <c r="AB19" i="5" a="1"/>
  <c r="AB19" i="5"/>
  <c r="AB198" i="5" a="1"/>
  <c r="AB198" i="5"/>
  <c r="AD402" i="5" a="1"/>
  <c r="AD402" i="5"/>
  <c r="AG519" i="5" a="1"/>
  <c r="AG519" i="5"/>
  <c r="AG402" i="5" a="1"/>
  <c r="AG402" i="5"/>
  <c r="AD326" i="5" a="1"/>
  <c r="AD326" i="5"/>
  <c r="AG61" i="5" a="1"/>
  <c r="AG61" i="5"/>
  <c r="AH179" i="5" a="1"/>
  <c r="AH179" i="5"/>
  <c r="AB179" i="5" a="1"/>
  <c r="AB179" i="5"/>
  <c r="AG582" i="5" a="1"/>
  <c r="AG582" i="5"/>
  <c r="AD445" i="5" a="1"/>
  <c r="AD445" i="5"/>
  <c r="AH579" i="5" a="1"/>
  <c r="AH579" i="5"/>
  <c r="AG579" i="5" a="1"/>
  <c r="AG579" i="5"/>
  <c r="AH450" i="5" a="1"/>
  <c r="AH450" i="5"/>
  <c r="AG64" i="5" a="1"/>
  <c r="AG64" i="5"/>
  <c r="AH98" i="5" a="1"/>
  <c r="AH98" i="5"/>
  <c r="AH64" i="5" a="1"/>
  <c r="AH64" i="5"/>
  <c r="AG322" i="5" a="1"/>
  <c r="AG322" i="5"/>
  <c r="AG179" i="5" a="1"/>
  <c r="AG179" i="5"/>
  <c r="AD64" i="5" a="1"/>
  <c r="AD64" i="5"/>
  <c r="AB582" i="5" a="1"/>
  <c r="AB582" i="5"/>
  <c r="AB322" i="5" a="1"/>
  <c r="AB322" i="5"/>
  <c r="AG450" i="5" a="1"/>
  <c r="AG450" i="5"/>
  <c r="AG97" i="5" a="1"/>
  <c r="AG97" i="5"/>
  <c r="AH582" i="5" a="1"/>
  <c r="AH582" i="5"/>
  <c r="AG98" i="5" a="1"/>
  <c r="AG98" i="5"/>
  <c r="AD450" i="5" a="1"/>
  <c r="AD450" i="5"/>
  <c r="AH75" i="5" a="1"/>
  <c r="AH75" i="5"/>
  <c r="AB75" i="5" a="1"/>
  <c r="AB75" i="5"/>
  <c r="AG445" i="5" a="1"/>
  <c r="AG445" i="5"/>
  <c r="AD75" i="5" a="1"/>
  <c r="AD75" i="5"/>
  <c r="AD98" i="5" a="1"/>
  <c r="AD98" i="5"/>
  <c r="AB579" i="5" a="1"/>
  <c r="AB579" i="5"/>
  <c r="AB97" i="5" a="1"/>
  <c r="AB97" i="5"/>
  <c r="AD97" i="5" a="1"/>
  <c r="AD97" i="5"/>
  <c r="AH445" i="5" a="1"/>
  <c r="AH445" i="5"/>
  <c r="AD322" i="5" a="1"/>
  <c r="AD322" i="5"/>
  <c r="AH97" i="5" a="1"/>
  <c r="AH97" i="5"/>
  <c r="AD179" i="5" a="1"/>
  <c r="AD179" i="5"/>
  <c r="AH322" i="5" a="1"/>
  <c r="AH322" i="5"/>
  <c r="AB64" i="5" a="1"/>
  <c r="AB64" i="5"/>
  <c r="AB98" i="5" a="1"/>
  <c r="AB98" i="5"/>
  <c r="AD582" i="5" a="1"/>
  <c r="AD582" i="5"/>
  <c r="AB450" i="5" a="1"/>
  <c r="AB450" i="5"/>
  <c r="AG75" i="5" a="1"/>
  <c r="AG75" i="5"/>
  <c r="AD579" i="5" a="1"/>
  <c r="AD579" i="5"/>
  <c r="AB445" i="5" a="1"/>
  <c r="AB445" i="5"/>
  <c r="AD173" i="5" a="1"/>
  <c r="AD173" i="5"/>
  <c r="AB83" i="5" a="1"/>
  <c r="AB83" i="5"/>
  <c r="AH173" i="5" a="1"/>
  <c r="AH173" i="5"/>
  <c r="AB534" i="5" a="1"/>
  <c r="AB534" i="5"/>
  <c r="AB620" i="5" a="1"/>
  <c r="AB620" i="5"/>
  <c r="AB169" i="5" a="1"/>
  <c r="AB169" i="5"/>
  <c r="AD557" i="5" a="1"/>
  <c r="AD557" i="5"/>
  <c r="AD620" i="5" a="1"/>
  <c r="AD620" i="5"/>
  <c r="AB208" i="5" a="1"/>
  <c r="AB208" i="5"/>
  <c r="AB173" i="5" a="1"/>
  <c r="AB173" i="5"/>
  <c r="AG557" i="5" a="1"/>
  <c r="AG557" i="5"/>
  <c r="AD208" i="5" a="1"/>
  <c r="AD208" i="5"/>
  <c r="AG196" i="5" a="1"/>
  <c r="AG196" i="5"/>
  <c r="AG169" i="5" a="1"/>
  <c r="AG169" i="5"/>
  <c r="AG117" i="5" a="1"/>
  <c r="AG117" i="5"/>
  <c r="AG534" i="5" a="1"/>
  <c r="AG534" i="5"/>
  <c r="AH117" i="5" a="1"/>
  <c r="AH117" i="5"/>
  <c r="AD117" i="5" a="1"/>
  <c r="AD117" i="5"/>
  <c r="AD534" i="5" a="1"/>
  <c r="AD534" i="5"/>
  <c r="AB557" i="5" a="1"/>
  <c r="AB557" i="5"/>
  <c r="AD169" i="5" a="1"/>
  <c r="AD169" i="5"/>
  <c r="AG620" i="5" a="1"/>
  <c r="AG620" i="5"/>
  <c r="AG208" i="5" a="1"/>
  <c r="AG208" i="5"/>
  <c r="AD196" i="5" a="1"/>
  <c r="AD196" i="5"/>
  <c r="AD611" i="5" a="1"/>
  <c r="AD611" i="5"/>
  <c r="AG83" i="5" a="1"/>
  <c r="AG83" i="5"/>
  <c r="AB196" i="5" a="1"/>
  <c r="AB196" i="5"/>
  <c r="AB611" i="5" a="1"/>
  <c r="AB611" i="5"/>
  <c r="AH83" i="5" a="1"/>
  <c r="AH83" i="5"/>
  <c r="AH196" i="5" a="1"/>
  <c r="AH196" i="5"/>
  <c r="AH557" i="5" a="1"/>
  <c r="AH557" i="5"/>
  <c r="AH534" i="5" a="1"/>
  <c r="AH534" i="5"/>
  <c r="AG611" i="5" a="1"/>
  <c r="AG611" i="5"/>
  <c r="AG173" i="5" a="1"/>
  <c r="AG173" i="5"/>
  <c r="AB117" i="5" a="1"/>
  <c r="AB117" i="5"/>
  <c r="AH169" i="5" a="1"/>
  <c r="AH169" i="5"/>
  <c r="AH620" i="5" a="1"/>
  <c r="AH620" i="5"/>
  <c r="AH611" i="5" a="1"/>
  <c r="AH611" i="5"/>
  <c r="AD83" i="5" a="1"/>
  <c r="AD83" i="5"/>
  <c r="AH208" i="5" a="1"/>
  <c r="AH208" i="5"/>
  <c r="AF7" i="5" a="1"/>
  <c r="AF7" i="5"/>
  <c r="AA244" i="5" a="1"/>
  <c r="AA244" i="5"/>
  <c r="AI120" i="5" a="1"/>
  <c r="AI120" i="5"/>
  <c r="AF527" i="5" a="1"/>
  <c r="AF527" i="5"/>
  <c r="AI595" i="5" a="1"/>
  <c r="AI595" i="5"/>
  <c r="AA595" i="5" a="1"/>
  <c r="AA595" i="5"/>
  <c r="AI28" i="5" a="1"/>
  <c r="AI28" i="5"/>
  <c r="AF120" i="5" a="1"/>
  <c r="AF120" i="5"/>
  <c r="AF244" i="5" a="1"/>
  <c r="AF244" i="5"/>
  <c r="AF514" i="5" a="1"/>
  <c r="AF514" i="5"/>
  <c r="AI34" i="5" a="1"/>
  <c r="AI34" i="5"/>
  <c r="AF482" i="5" a="1"/>
  <c r="AF482" i="5"/>
  <c r="AI514" i="5" a="1"/>
  <c r="AI514" i="5"/>
  <c r="AA514" i="5" a="1"/>
  <c r="AA514" i="5"/>
  <c r="AA120" i="5" a="1"/>
  <c r="AA120" i="5"/>
  <c r="AF595" i="5" a="1"/>
  <c r="AF595" i="5"/>
  <c r="AI482" i="5" a="1"/>
  <c r="AI482" i="5"/>
  <c r="AF28" i="5" a="1"/>
  <c r="AF28" i="5"/>
  <c r="AA7" i="5" a="1"/>
  <c r="AA7" i="5"/>
  <c r="AI7" i="5" a="1"/>
  <c r="AI7" i="5"/>
  <c r="AF352" i="5" a="1"/>
  <c r="AF352" i="5"/>
  <c r="AF34" i="5" a="1"/>
  <c r="AF34" i="5"/>
  <c r="AI352" i="5" a="1"/>
  <c r="AI352" i="5"/>
  <c r="AI244" i="5" a="1"/>
  <c r="AI244" i="5"/>
  <c r="AI527" i="5" a="1"/>
  <c r="AI527" i="5"/>
  <c r="AA34" i="5" a="1"/>
  <c r="AA34" i="5"/>
  <c r="AH52" i="5" a="1"/>
  <c r="AH52" i="5"/>
  <c r="AH389" i="5" a="1"/>
  <c r="AH389" i="5"/>
  <c r="AB101" i="5" a="1"/>
  <c r="AB101" i="5"/>
  <c r="AB260" i="5" a="1"/>
  <c r="AB260" i="5"/>
  <c r="AG101" i="5" a="1"/>
  <c r="AG101" i="5"/>
  <c r="AB237" i="5" a="1"/>
  <c r="AB237" i="5"/>
  <c r="AG237" i="5" a="1"/>
  <c r="AG237" i="5"/>
  <c r="AB389" i="5" a="1"/>
  <c r="AB389" i="5"/>
  <c r="AH16" i="5" a="1"/>
  <c r="AH16" i="5"/>
  <c r="AH187" i="5" a="1"/>
  <c r="AH187" i="5"/>
  <c r="AD389" i="5" a="1"/>
  <c r="AD389" i="5"/>
  <c r="AD101" i="5" a="1"/>
  <c r="AD101" i="5"/>
  <c r="AH181" i="5" a="1"/>
  <c r="AH181" i="5"/>
  <c r="AB52" i="5" a="1"/>
  <c r="AB52" i="5"/>
  <c r="AD187" i="5" a="1"/>
  <c r="AD187" i="5"/>
  <c r="AD237" i="5" a="1"/>
  <c r="AD237" i="5"/>
  <c r="AD181" i="5" a="1"/>
  <c r="AD181" i="5"/>
  <c r="AD260" i="5" a="1"/>
  <c r="AD260" i="5"/>
  <c r="AB640" i="5" a="1"/>
  <c r="AB640" i="5"/>
  <c r="AG640" i="5" a="1"/>
  <c r="AG640" i="5"/>
  <c r="AD431" i="5" a="1"/>
  <c r="AD431" i="5"/>
  <c r="AB431" i="5" a="1"/>
  <c r="AB431" i="5"/>
  <c r="AD16" i="5" a="1"/>
  <c r="AD16" i="5"/>
  <c r="AG52" i="5" a="1"/>
  <c r="AG52" i="5"/>
  <c r="AG16" i="5" a="1"/>
  <c r="AG16" i="5"/>
  <c r="AB181" i="5" a="1"/>
  <c r="AB181" i="5"/>
  <c r="AH431" i="5" a="1"/>
  <c r="AH431" i="5"/>
  <c r="AH260" i="5" a="1"/>
  <c r="AH260" i="5"/>
  <c r="AG187" i="5" a="1"/>
  <c r="AG187" i="5"/>
  <c r="AB16" i="5" a="1"/>
  <c r="AB16" i="5"/>
  <c r="AH237" i="5" a="1"/>
  <c r="AH237" i="5"/>
  <c r="AH640" i="5" a="1"/>
  <c r="AH640" i="5"/>
  <c r="AG431" i="5" a="1"/>
  <c r="AG431" i="5"/>
  <c r="AG389" i="5" a="1"/>
  <c r="AG389" i="5"/>
  <c r="AG260" i="5" a="1"/>
  <c r="AG260" i="5"/>
  <c r="AB187" i="5" a="1"/>
  <c r="AB187" i="5"/>
  <c r="AH101" i="5" a="1"/>
  <c r="AH101" i="5"/>
  <c r="AD52" i="5" a="1"/>
  <c r="AD52" i="5"/>
  <c r="AD640" i="5" a="1"/>
  <c r="AD640" i="5"/>
  <c r="AG181" i="5" a="1"/>
  <c r="AG181" i="5"/>
  <c r="AB470" i="5" a="1"/>
  <c r="AB470" i="5"/>
  <c r="AG303" i="5" a="1"/>
  <c r="AG303" i="5"/>
  <c r="AB618" i="5" a="1"/>
  <c r="AB618" i="5"/>
  <c r="AB599" i="5" a="1"/>
  <c r="AB599" i="5"/>
  <c r="AG384" i="5" a="1"/>
  <c r="AG384" i="5"/>
  <c r="AD357" i="5" a="1"/>
  <c r="AD357" i="5"/>
  <c r="AD27" i="5" a="1"/>
  <c r="AD27" i="5"/>
  <c r="AG229" i="5" a="1"/>
  <c r="AG229" i="5"/>
  <c r="AB496" i="5" a="1"/>
  <c r="AB496" i="5"/>
  <c r="AG27" i="5" a="1"/>
  <c r="AG27" i="5"/>
  <c r="AD496" i="5" a="1"/>
  <c r="AD496" i="5"/>
  <c r="AG496" i="5" a="1"/>
  <c r="AG496" i="5"/>
  <c r="AD470" i="5" a="1"/>
  <c r="AD470" i="5"/>
  <c r="AH470" i="5" a="1"/>
  <c r="AH470" i="5"/>
  <c r="AH27" i="5" a="1"/>
  <c r="AH27" i="5"/>
  <c r="AH253" i="5" a="1"/>
  <c r="AH253" i="5"/>
  <c r="AH303" i="5" a="1"/>
  <c r="AH303" i="5"/>
  <c r="AH384" i="5" a="1"/>
  <c r="AH384" i="5"/>
  <c r="AB303" i="5" a="1"/>
  <c r="AB303" i="5"/>
  <c r="AB384" i="5" a="1"/>
  <c r="AB384" i="5"/>
  <c r="AD253" i="5" a="1"/>
  <c r="AD253" i="5"/>
  <c r="AH599" i="5" a="1"/>
  <c r="AH599" i="5"/>
  <c r="AD599" i="5" a="1"/>
  <c r="AD599" i="5"/>
  <c r="AD229" i="5" a="1"/>
  <c r="AD229" i="5"/>
  <c r="AB229" i="5" a="1"/>
  <c r="AB229" i="5"/>
  <c r="AD618" i="5" a="1"/>
  <c r="AD618" i="5"/>
  <c r="AG357" i="5" a="1"/>
  <c r="AG357" i="5"/>
  <c r="AB253" i="5" a="1"/>
  <c r="AB253" i="5"/>
  <c r="AG618" i="5" a="1"/>
  <c r="AG618" i="5"/>
  <c r="AB357" i="5" a="1"/>
  <c r="AB357" i="5"/>
  <c r="AH357" i="5" a="1"/>
  <c r="AH357" i="5"/>
  <c r="AH496" i="5" a="1"/>
  <c r="AH496" i="5"/>
  <c r="AG253" i="5" a="1"/>
  <c r="AG253" i="5"/>
  <c r="AD384" i="5" a="1"/>
  <c r="AD384" i="5"/>
  <c r="AH618" i="5" a="1"/>
  <c r="AH618" i="5"/>
  <c r="AD303" i="5" a="1"/>
  <c r="AD303" i="5"/>
  <c r="AB27" i="5" a="1"/>
  <c r="AB27" i="5"/>
  <c r="AG599" i="5" a="1"/>
  <c r="AG599" i="5"/>
  <c r="AH229" i="5" a="1"/>
  <c r="AH229" i="5"/>
  <c r="AG470" i="5" a="1"/>
  <c r="AG470" i="5"/>
  <c r="AA558" i="5" a="1"/>
  <c r="AA558" i="5"/>
  <c r="AA91" i="5" a="1"/>
  <c r="AA91" i="5"/>
  <c r="AI530" i="5" a="1"/>
  <c r="AI530" i="5"/>
  <c r="AI558" i="5" a="1"/>
  <c r="AI558" i="5"/>
  <c r="AI91" i="5" a="1"/>
  <c r="AI91" i="5"/>
  <c r="AF91" i="5" a="1"/>
  <c r="AF91" i="5"/>
  <c r="AF530" i="5" a="1"/>
  <c r="AF530" i="5"/>
  <c r="AF448" i="5" a="1"/>
  <c r="AF448" i="5"/>
  <c r="AI448" i="5" a="1"/>
  <c r="AI448" i="5"/>
  <c r="AF558" i="5" a="1"/>
  <c r="AF558" i="5"/>
  <c r="AB578" i="5" a="1"/>
  <c r="AB578" i="5"/>
  <c r="AD291" i="5" a="1"/>
  <c r="AD291" i="5"/>
  <c r="AD480" i="5" a="1"/>
  <c r="AD480" i="5"/>
  <c r="AG21" i="5" a="1"/>
  <c r="AG21" i="5"/>
  <c r="AB480" i="5" a="1"/>
  <c r="AB480" i="5"/>
  <c r="AD547" i="5" a="1"/>
  <c r="AD547" i="5"/>
  <c r="AH359" i="5" a="1"/>
  <c r="AH359" i="5"/>
  <c r="AG480" i="5" a="1"/>
  <c r="AG480" i="5"/>
  <c r="AG175" i="5" a="1"/>
  <c r="AG175" i="5"/>
  <c r="AB95" i="5" a="1"/>
  <c r="AB95" i="5"/>
  <c r="AH578" i="5" a="1"/>
  <c r="AH578" i="5"/>
  <c r="AG359" i="5" a="1"/>
  <c r="AG359" i="5"/>
  <c r="AG291" i="5" a="1"/>
  <c r="AG291" i="5"/>
  <c r="AH175" i="5" a="1"/>
  <c r="AH175" i="5"/>
  <c r="AG578" i="5" a="1"/>
  <c r="AG578" i="5"/>
  <c r="AB110" i="5" a="1"/>
  <c r="AB110" i="5"/>
  <c r="AD175" i="5" a="1"/>
  <c r="AD175" i="5"/>
  <c r="AG505" i="5" a="1"/>
  <c r="AG505" i="5"/>
  <c r="AB21" i="5" a="1"/>
  <c r="AB21" i="5"/>
  <c r="AB505" i="5" a="1"/>
  <c r="AB505" i="5"/>
  <c r="AB291" i="5" a="1"/>
  <c r="AB291" i="5"/>
  <c r="AD359" i="5" a="1"/>
  <c r="AD359" i="5"/>
  <c r="AG110" i="5" a="1"/>
  <c r="AG110" i="5"/>
  <c r="AH505" i="5" a="1"/>
  <c r="AH505" i="5"/>
  <c r="AG95" i="5" a="1"/>
  <c r="AG95" i="5"/>
  <c r="AB547" i="5" a="1"/>
  <c r="AB547" i="5"/>
  <c r="AH547" i="5" a="1"/>
  <c r="AH547" i="5"/>
  <c r="AH21" i="5" a="1"/>
  <c r="AH21" i="5"/>
  <c r="AD95" i="5" a="1"/>
  <c r="AD95" i="5"/>
  <c r="AH110" i="5" a="1"/>
  <c r="AH110" i="5"/>
  <c r="AB175" i="5" a="1"/>
  <c r="AB175" i="5"/>
  <c r="AD505" i="5" a="1"/>
  <c r="AD505" i="5"/>
  <c r="AD578" i="5" a="1"/>
  <c r="AD578" i="5"/>
  <c r="AH291" i="5" a="1"/>
  <c r="AH291" i="5"/>
  <c r="AD110" i="5" a="1"/>
  <c r="AD110" i="5"/>
  <c r="AH480" i="5" a="1"/>
  <c r="AH480" i="5"/>
  <c r="AD21" i="5" a="1"/>
  <c r="AD21" i="5"/>
  <c r="AG547" i="5" a="1"/>
  <c r="AG547" i="5"/>
  <c r="AH95" i="5" a="1"/>
  <c r="AH95" i="5"/>
  <c r="AB359" i="5" a="1"/>
  <c r="AB359" i="5"/>
  <c r="AH10" i="5" a="1"/>
  <c r="AH10" i="5"/>
  <c r="AH300" i="5" a="1"/>
  <c r="AH300" i="5"/>
  <c r="AB250" i="5" a="1"/>
  <c r="AB250" i="5"/>
  <c r="AH250" i="5" a="1"/>
  <c r="AH250" i="5"/>
  <c r="AG39" i="5" a="1"/>
  <c r="AG39" i="5"/>
  <c r="AD508" i="5" a="1"/>
  <c r="AD508" i="5"/>
  <c r="AD300" i="5" a="1"/>
  <c r="AD300" i="5"/>
  <c r="AB39" i="5" a="1"/>
  <c r="AB39" i="5"/>
  <c r="AB544" i="5" a="1"/>
  <c r="AB544" i="5"/>
  <c r="AH544" i="5" a="1"/>
  <c r="AH544" i="5"/>
  <c r="AB615" i="5" a="1"/>
  <c r="AB615" i="5"/>
  <c r="AG369" i="5" a="1"/>
  <c r="AG369" i="5"/>
  <c r="AB300" i="5" a="1"/>
  <c r="AB300" i="5"/>
  <c r="AH575" i="5" a="1"/>
  <c r="AH575" i="5"/>
  <c r="AG615" i="5" a="1"/>
  <c r="AG615" i="5"/>
  <c r="AG580" i="5" a="1"/>
  <c r="AG580" i="5"/>
  <c r="AB575" i="5" a="1"/>
  <c r="AB575" i="5"/>
  <c r="AG250" i="5" a="1"/>
  <c r="AG250" i="5"/>
  <c r="AG575" i="5" a="1"/>
  <c r="AG575" i="5"/>
  <c r="AG10" i="5" a="1"/>
  <c r="AG10" i="5"/>
  <c r="AD369" i="5" a="1"/>
  <c r="AD369" i="5"/>
  <c r="AD615" i="5" a="1"/>
  <c r="AD615" i="5"/>
  <c r="AD580" i="5" a="1"/>
  <c r="AD580" i="5"/>
  <c r="AD544" i="5" a="1"/>
  <c r="AD544" i="5"/>
  <c r="AD10" i="5" a="1"/>
  <c r="AD10" i="5"/>
  <c r="AH369" i="5" a="1"/>
  <c r="AH369" i="5"/>
  <c r="AB508" i="5" a="1"/>
  <c r="AB508" i="5"/>
  <c r="AH39" i="5" a="1"/>
  <c r="AH39" i="5"/>
  <c r="AH508" i="5" a="1"/>
  <c r="AH508" i="5"/>
  <c r="AB580" i="5" a="1"/>
  <c r="AB580" i="5"/>
  <c r="AH615" i="5" a="1"/>
  <c r="AH615" i="5"/>
  <c r="AB10" i="5" a="1"/>
  <c r="AB10" i="5"/>
  <c r="AD39" i="5" a="1"/>
  <c r="AD39" i="5"/>
  <c r="AB369" i="5" a="1"/>
  <c r="AB369" i="5"/>
  <c r="AH580" i="5" a="1"/>
  <c r="AH580" i="5"/>
  <c r="AG300" i="5" a="1"/>
  <c r="AG300" i="5"/>
  <c r="AD250" i="5" a="1"/>
  <c r="AD250" i="5"/>
  <c r="AG508" i="5" a="1"/>
  <c r="AG508" i="5"/>
  <c r="AD575" i="5" a="1"/>
  <c r="AD575" i="5"/>
  <c r="AG544" i="5" a="1"/>
  <c r="AG544" i="5"/>
  <c r="AH18" i="5" a="1"/>
  <c r="AH18" i="5"/>
  <c r="AD625" i="5" a="1"/>
  <c r="AD625" i="5"/>
  <c r="AD298" i="5" a="1"/>
  <c r="AD298" i="5"/>
  <c r="AB630" i="5" a="1"/>
  <c r="AB630" i="5"/>
  <c r="AD273" i="5" a="1"/>
  <c r="AD273" i="5"/>
  <c r="AH469" i="5" a="1"/>
  <c r="AH469" i="5"/>
  <c r="AH610" i="5" a="1"/>
  <c r="AH610" i="5"/>
  <c r="AD630" i="5" a="1"/>
  <c r="AD630" i="5"/>
  <c r="AD469" i="5" a="1"/>
  <c r="AD469" i="5"/>
  <c r="AD222" i="5" a="1"/>
  <c r="AD222" i="5"/>
  <c r="AH116" i="5" a="1"/>
  <c r="AH116" i="5"/>
  <c r="AB625" i="5" a="1"/>
  <c r="AB625" i="5"/>
  <c r="AB18" i="5" a="1"/>
  <c r="AB18" i="5"/>
  <c r="AD116" i="5" a="1"/>
  <c r="AD116" i="5"/>
  <c r="AG298" i="5" a="1"/>
  <c r="AG298" i="5"/>
  <c r="AH222" i="5" a="1"/>
  <c r="AH222" i="5"/>
  <c r="AG610" i="5" a="1"/>
  <c r="AG610" i="5"/>
  <c r="AH635" i="5" a="1"/>
  <c r="AH635" i="5"/>
  <c r="AB298" i="5" a="1"/>
  <c r="AB298" i="5"/>
  <c r="AB222" i="5" a="1"/>
  <c r="AB222" i="5"/>
  <c r="AG469" i="5" a="1"/>
  <c r="AG469" i="5"/>
  <c r="AD635" i="5" a="1"/>
  <c r="AD635" i="5"/>
  <c r="AD18" i="5" a="1"/>
  <c r="AD18" i="5"/>
  <c r="AH630" i="5" a="1"/>
  <c r="AH630" i="5"/>
  <c r="AG273" i="5" a="1"/>
  <c r="AG273" i="5"/>
  <c r="AB635" i="5" a="1"/>
  <c r="AB635" i="5"/>
  <c r="AB610" i="5" a="1"/>
  <c r="AB610" i="5"/>
  <c r="AG625" i="5" a="1"/>
  <c r="AG625" i="5"/>
  <c r="AG116" i="5" a="1"/>
  <c r="AG116" i="5"/>
  <c r="AH273" i="5" a="1"/>
  <c r="AH273" i="5"/>
  <c r="AB273" i="5" a="1"/>
  <c r="AB273" i="5"/>
  <c r="AH298" i="5" a="1"/>
  <c r="AH298" i="5"/>
  <c r="AG635" i="5" a="1"/>
  <c r="AG635" i="5"/>
  <c r="AB116" i="5" a="1"/>
  <c r="AB116" i="5"/>
  <c r="AD610" i="5" a="1"/>
  <c r="AD610" i="5"/>
  <c r="AB469" i="5" a="1"/>
  <c r="AB469" i="5"/>
  <c r="AG222" i="5" a="1"/>
  <c r="AG222" i="5"/>
  <c r="AG630" i="5" a="1"/>
  <c r="AG630" i="5"/>
  <c r="AH625" i="5" a="1"/>
  <c r="AH625" i="5"/>
  <c r="AG18" i="5" a="1"/>
  <c r="AG18" i="5"/>
  <c r="AD593" i="5" a="1"/>
  <c r="AD593" i="5"/>
  <c r="AH593" i="5" a="1"/>
  <c r="AH593" i="5"/>
  <c r="AG113" i="5" a="1"/>
  <c r="AG113" i="5"/>
  <c r="AB602" i="5" a="1"/>
  <c r="AB602" i="5"/>
  <c r="AG410" i="5" a="1"/>
  <c r="AG410" i="5"/>
  <c r="AG593" i="5" a="1"/>
  <c r="AG593" i="5"/>
  <c r="AH147" i="5" a="1"/>
  <c r="AH147" i="5"/>
  <c r="AG614" i="5" a="1"/>
  <c r="AG614" i="5"/>
  <c r="AH120" i="5" a="1"/>
  <c r="AH120" i="5"/>
  <c r="AH614" i="5" a="1"/>
  <c r="AH614" i="5"/>
  <c r="AB113" i="5" a="1"/>
  <c r="AB113" i="5"/>
  <c r="AH113" i="5" a="1"/>
  <c r="AH113" i="5"/>
  <c r="AB311" i="5" a="1"/>
  <c r="AB311" i="5"/>
  <c r="AG602" i="5" a="1"/>
  <c r="AG602" i="5"/>
  <c r="AH410" i="5" a="1"/>
  <c r="AH410" i="5"/>
  <c r="AG59" i="5" a="1"/>
  <c r="AG59" i="5"/>
  <c r="AD147" i="5" a="1"/>
  <c r="AD147" i="5"/>
  <c r="AG120" i="5" a="1"/>
  <c r="AG120" i="5"/>
  <c r="AD614" i="5" a="1"/>
  <c r="AD614" i="5"/>
  <c r="AH311" i="5" a="1"/>
  <c r="AH311" i="5"/>
  <c r="AB410" i="5" a="1"/>
  <c r="AB410" i="5"/>
  <c r="AD59" i="5" a="1"/>
  <c r="AD59" i="5"/>
  <c r="AH55" i="5" a="1"/>
  <c r="AH55" i="5"/>
  <c r="AH59" i="5" a="1"/>
  <c r="AH59" i="5"/>
  <c r="AD55" i="5" a="1"/>
  <c r="AD55" i="5"/>
  <c r="AB147" i="5" a="1"/>
  <c r="AB147" i="5"/>
  <c r="AG311" i="5" a="1"/>
  <c r="AG311" i="5"/>
  <c r="AB120" i="5" a="1"/>
  <c r="AB120" i="5"/>
  <c r="AG55" i="5" a="1"/>
  <c r="AG55" i="5"/>
  <c r="AD602" i="5" a="1"/>
  <c r="AD602" i="5"/>
  <c r="AG147" i="5" a="1"/>
  <c r="AG147" i="5"/>
  <c r="AD113" i="5" a="1"/>
  <c r="AD113" i="5"/>
  <c r="AB55" i="5" a="1"/>
  <c r="AB55" i="5"/>
  <c r="AH602" i="5" a="1"/>
  <c r="AH602" i="5"/>
  <c r="AD410" i="5" a="1"/>
  <c r="AD410" i="5"/>
  <c r="AD311" i="5" a="1"/>
  <c r="AD311" i="5"/>
  <c r="AB593" i="5" a="1"/>
  <c r="AB593" i="5"/>
  <c r="AB59" i="5" a="1"/>
  <c r="AB59" i="5"/>
  <c r="AD120" i="5" a="1"/>
  <c r="AD120" i="5"/>
  <c r="AB614" i="5" a="1"/>
  <c r="AB614" i="5"/>
  <c r="AB576" i="5" a="1"/>
  <c r="AB576" i="5"/>
  <c r="AG336" i="5" a="1"/>
  <c r="AG336" i="5"/>
  <c r="AH255" i="5" a="1"/>
  <c r="AH255" i="5"/>
  <c r="AH488" i="5" a="1"/>
  <c r="AH488" i="5"/>
  <c r="AH383" i="5" a="1"/>
  <c r="AH383" i="5"/>
  <c r="AG427" i="5" a="1"/>
  <c r="AG427" i="5"/>
  <c r="AB241" i="5" a="1"/>
  <c r="AB241" i="5"/>
  <c r="AG576" i="5" a="1"/>
  <c r="AG576" i="5"/>
  <c r="AG383" i="5" a="1"/>
  <c r="AG383" i="5"/>
  <c r="AB336" i="5" a="1"/>
  <c r="AB336" i="5"/>
  <c r="AH513" i="5" a="1"/>
  <c r="AH513" i="5"/>
  <c r="AG559" i="5" a="1"/>
  <c r="AG559" i="5"/>
  <c r="AG488" i="5" a="1"/>
  <c r="AG488" i="5"/>
  <c r="AH336" i="5" a="1"/>
  <c r="AH336" i="5"/>
  <c r="AG255" i="5" a="1"/>
  <c r="AG255" i="5"/>
  <c r="AD513" i="5" a="1"/>
  <c r="AD513" i="5"/>
  <c r="AH427" i="5" a="1"/>
  <c r="AH427" i="5"/>
  <c r="AG241" i="5" a="1"/>
  <c r="AG241" i="5"/>
  <c r="AD488" i="5" a="1"/>
  <c r="AD488" i="5"/>
  <c r="AD576" i="5" a="1"/>
  <c r="AD576" i="5"/>
  <c r="AD427" i="5" a="1"/>
  <c r="AD427" i="5"/>
  <c r="AH559" i="5" a="1"/>
  <c r="AH559" i="5"/>
  <c r="AB559" i="5" a="1"/>
  <c r="AB559" i="5"/>
  <c r="AD451" i="5" a="1"/>
  <c r="AD451" i="5"/>
  <c r="AD255" i="5" a="1"/>
  <c r="AD255" i="5"/>
  <c r="AG451" i="5" a="1"/>
  <c r="AG451" i="5"/>
  <c r="AB451" i="5" a="1"/>
  <c r="AB451" i="5"/>
  <c r="AG513" i="5" a="1"/>
  <c r="AG513" i="5"/>
  <c r="AB383" i="5" a="1"/>
  <c r="AB383" i="5"/>
  <c r="AH241" i="5" a="1"/>
  <c r="AH241" i="5"/>
  <c r="AH451" i="5" a="1"/>
  <c r="AH451" i="5"/>
  <c r="AB427" i="5" a="1"/>
  <c r="AB427" i="5"/>
  <c r="AB488" i="5" a="1"/>
  <c r="AB488" i="5"/>
  <c r="AB255" i="5" a="1"/>
  <c r="AB255" i="5"/>
  <c r="AD559" i="5" a="1"/>
  <c r="AD559" i="5"/>
  <c r="AD241" i="5" a="1"/>
  <c r="AD241" i="5"/>
  <c r="AH576" i="5" a="1"/>
  <c r="AH576" i="5"/>
  <c r="AB513" i="5" a="1"/>
  <c r="AB513" i="5"/>
  <c r="AD336" i="5" a="1"/>
  <c r="AD336" i="5"/>
  <c r="AD383" i="5" a="1"/>
  <c r="AD383" i="5"/>
  <c r="AH523" i="5" a="1"/>
  <c r="AH523" i="5"/>
  <c r="AG163" i="5" a="1"/>
  <c r="AG163" i="5"/>
  <c r="AD142" i="5" a="1"/>
  <c r="AD142" i="5"/>
  <c r="AH163" i="5" a="1"/>
  <c r="AH163" i="5"/>
  <c r="AD504" i="5" a="1"/>
  <c r="AD504" i="5"/>
  <c r="AH6" i="5" a="1"/>
  <c r="AH6" i="5"/>
  <c r="AD163" i="5" a="1"/>
  <c r="AD163" i="5"/>
  <c r="AB6" i="5" a="1"/>
  <c r="AB6" i="5"/>
  <c r="AH12" i="5" a="1"/>
  <c r="AH12" i="5"/>
  <c r="AD379" i="5" a="1"/>
  <c r="AD379" i="5"/>
  <c r="AG210" i="5" a="1"/>
  <c r="AG210" i="5"/>
  <c r="AB262" i="5" a="1"/>
  <c r="AB262" i="5"/>
  <c r="AD6" i="5" a="1"/>
  <c r="AD6" i="5"/>
  <c r="AH394" i="5" a="1"/>
  <c r="AH394" i="5"/>
  <c r="AG523" i="5" a="1"/>
  <c r="AG523" i="5"/>
  <c r="AG262" i="5" a="1"/>
  <c r="AG262" i="5"/>
  <c r="AD210" i="5" a="1"/>
  <c r="AD210" i="5"/>
  <c r="AD394" i="5" a="1"/>
  <c r="AD394" i="5"/>
  <c r="AH379" i="5" a="1"/>
  <c r="AH379" i="5"/>
  <c r="AB142" i="5" a="1"/>
  <c r="AB142" i="5"/>
  <c r="AB523" i="5" a="1"/>
  <c r="AB523" i="5"/>
  <c r="AB504" i="5" a="1"/>
  <c r="AB504" i="5"/>
  <c r="AG394" i="5" a="1"/>
  <c r="AG394" i="5"/>
  <c r="AD262" i="5" a="1"/>
  <c r="AD262" i="5"/>
  <c r="AG12" i="5" a="1"/>
  <c r="AG12" i="5"/>
  <c r="AB379" i="5" a="1"/>
  <c r="AB379" i="5"/>
  <c r="AB12" i="5" a="1"/>
  <c r="AB12" i="5"/>
  <c r="AG142" i="5" a="1"/>
  <c r="AG142" i="5"/>
  <c r="AH504" i="5" a="1"/>
  <c r="AH504" i="5"/>
  <c r="AB210" i="5" a="1"/>
  <c r="AB210" i="5"/>
  <c r="AB394" i="5" a="1"/>
  <c r="AB394" i="5"/>
  <c r="AH262" i="5" a="1"/>
  <c r="AH262" i="5"/>
  <c r="AD12" i="5" a="1"/>
  <c r="AD12" i="5"/>
  <c r="AH210" i="5" a="1"/>
  <c r="AH210" i="5"/>
  <c r="AB163" i="5" a="1"/>
  <c r="AB163" i="5"/>
  <c r="AD523" i="5" a="1"/>
  <c r="AD523" i="5"/>
  <c r="AG6" i="5" a="1"/>
  <c r="AG6" i="5"/>
  <c r="AG379" i="5" a="1"/>
  <c r="AG379" i="5"/>
  <c r="AG504" i="5" a="1"/>
  <c r="AG504" i="5"/>
  <c r="AH142" i="5" a="1"/>
  <c r="AH142" i="5"/>
  <c r="AB251" i="5" a="1"/>
  <c r="AB251" i="5"/>
  <c r="AH63" i="5" a="1"/>
  <c r="AH63" i="5"/>
  <c r="AG564" i="5" a="1"/>
  <c r="AG564" i="5"/>
  <c r="AD2" i="5" a="1"/>
  <c r="AD2" i="5"/>
  <c r="AH462" i="5" a="1"/>
  <c r="AH462" i="5"/>
  <c r="AB418" i="5" a="1"/>
  <c r="AB418" i="5"/>
  <c r="AD415" i="5" a="1"/>
  <c r="AD415" i="5"/>
  <c r="AB462" i="5" a="1"/>
  <c r="AB462" i="5"/>
  <c r="AD155" i="5" a="1"/>
  <c r="AD155" i="5"/>
  <c r="AH281" i="5" a="1"/>
  <c r="AH281" i="5"/>
  <c r="AB2" i="5" a="1"/>
  <c r="AB2" i="5"/>
  <c r="AG281" i="5" a="1"/>
  <c r="AG281" i="5"/>
  <c r="AG155" i="5" a="1"/>
  <c r="AG155" i="5"/>
  <c r="AG462" i="5" a="1"/>
  <c r="AG462" i="5"/>
  <c r="AB415" i="5" a="1"/>
  <c r="AB415" i="5"/>
  <c r="AH564" i="5" a="1"/>
  <c r="AH564" i="5"/>
  <c r="AH155" i="5" a="1"/>
  <c r="AH155" i="5"/>
  <c r="AG63" i="5" a="1"/>
  <c r="AG63" i="5"/>
  <c r="AG415" i="5" a="1"/>
  <c r="AG415" i="5"/>
  <c r="AD281" i="5" a="1"/>
  <c r="AD281" i="5"/>
  <c r="AB435" i="5" a="1"/>
  <c r="AB435" i="5"/>
  <c r="AH435" i="5" a="1"/>
  <c r="AH435" i="5"/>
  <c r="AG435" i="5" a="1"/>
  <c r="AG435" i="5"/>
  <c r="AG2" i="5" a="1"/>
  <c r="AG2" i="5"/>
  <c r="AH418" i="5" a="1"/>
  <c r="AH418" i="5"/>
  <c r="AB63" i="5" a="1"/>
  <c r="AB63" i="5"/>
  <c r="AG251" i="5" a="1"/>
  <c r="AG251" i="5"/>
  <c r="AD564" i="5" a="1"/>
  <c r="AD564" i="5"/>
  <c r="AD251" i="5" a="1"/>
  <c r="AD251" i="5"/>
  <c r="AG418" i="5" a="1"/>
  <c r="AG418" i="5"/>
  <c r="AH415" i="5" a="1"/>
  <c r="AH415" i="5"/>
  <c r="AD63" i="5" a="1"/>
  <c r="AD63" i="5"/>
  <c r="AB564" i="5" a="1"/>
  <c r="AB564" i="5"/>
  <c r="AH2" i="5" a="1"/>
  <c r="AH2" i="5"/>
  <c r="AB281" i="5" a="1"/>
  <c r="AB281" i="5"/>
  <c r="AD418" i="5" a="1"/>
  <c r="AD418" i="5"/>
  <c r="AD435" i="5" a="1"/>
  <c r="AD435" i="5"/>
  <c r="AD462" i="5" a="1"/>
  <c r="AD462" i="5"/>
  <c r="AH251" i="5" a="1"/>
  <c r="AH251" i="5"/>
  <c r="AB155" i="5" a="1"/>
  <c r="AB155" i="5"/>
  <c r="AB176" i="5" a="1"/>
  <c r="AB176" i="5"/>
  <c r="AB330" i="5" a="1"/>
  <c r="AB330" i="5"/>
  <c r="AB395" i="5" a="1"/>
  <c r="AB395" i="5"/>
  <c r="AB460" i="5" a="1"/>
  <c r="AB460" i="5"/>
  <c r="AH183" i="5" a="1"/>
  <c r="AH183" i="5"/>
  <c r="AD483" i="5" a="1"/>
  <c r="AD483" i="5"/>
  <c r="AG249" i="5" a="1"/>
  <c r="AG249" i="5"/>
  <c r="AD460" i="5" a="1"/>
  <c r="AD460" i="5"/>
  <c r="AB461" i="5" a="1"/>
  <c r="AB461" i="5"/>
  <c r="AG460" i="5" a="1"/>
  <c r="AG460" i="5"/>
  <c r="AD461" i="5" a="1"/>
  <c r="AD461" i="5"/>
  <c r="AH461" i="5" a="1"/>
  <c r="AH461" i="5"/>
  <c r="AG563" i="5" a="1"/>
  <c r="AG563" i="5"/>
  <c r="AH483" i="5" a="1"/>
  <c r="AH483" i="5"/>
  <c r="AG395" i="5" a="1"/>
  <c r="AG395" i="5"/>
  <c r="AG483" i="5" a="1"/>
  <c r="AG483" i="5"/>
  <c r="AG183" i="5" a="1"/>
  <c r="AG183" i="5"/>
  <c r="AG176" i="5" a="1"/>
  <c r="AG176" i="5"/>
  <c r="AB563" i="5" a="1"/>
  <c r="AB563" i="5"/>
  <c r="AD176" i="5" a="1"/>
  <c r="AD176" i="5"/>
  <c r="AB619" i="5" a="1"/>
  <c r="AB619" i="5"/>
  <c r="AG619" i="5" a="1"/>
  <c r="AG619" i="5"/>
  <c r="AH395" i="5" a="1"/>
  <c r="AH395" i="5"/>
  <c r="AD249" i="5" a="1"/>
  <c r="AD249" i="5"/>
  <c r="AD330" i="5" a="1"/>
  <c r="AD330" i="5"/>
  <c r="AB249" i="5" a="1"/>
  <c r="AB249" i="5"/>
  <c r="AH619" i="5" a="1"/>
  <c r="AH619" i="5"/>
  <c r="AH563" i="5" a="1"/>
  <c r="AH563" i="5"/>
  <c r="AD183" i="5" a="1"/>
  <c r="AD183" i="5"/>
  <c r="AG330" i="5" a="1"/>
  <c r="AG330" i="5"/>
  <c r="AD619" i="5" a="1"/>
  <c r="AD619" i="5"/>
  <c r="AH249" i="5" a="1"/>
  <c r="AH249" i="5"/>
  <c r="AB483" i="5" a="1"/>
  <c r="AB483" i="5"/>
  <c r="AD395" i="5" a="1"/>
  <c r="AD395" i="5"/>
  <c r="AB183" i="5" a="1"/>
  <c r="AB183" i="5"/>
  <c r="AD563" i="5" a="1"/>
  <c r="AD563" i="5"/>
  <c r="AH460" i="5" a="1"/>
  <c r="AH460" i="5"/>
  <c r="AH176" i="5" a="1"/>
  <c r="AH176" i="5"/>
  <c r="AG461" i="5" a="1"/>
  <c r="AG461" i="5"/>
  <c r="AH330" i="5" a="1"/>
  <c r="AH330" i="5"/>
  <c r="AD162" i="5" a="1"/>
  <c r="AD162" i="5"/>
  <c r="AD30" i="5" a="1"/>
  <c r="AD30" i="5"/>
  <c r="AH30" i="5" a="1"/>
  <c r="AH30" i="5"/>
  <c r="AH162" i="5" a="1"/>
  <c r="AH162" i="5"/>
  <c r="AB612" i="5" a="1"/>
  <c r="AB612" i="5"/>
  <c r="AH549" i="5" a="1"/>
  <c r="AH549" i="5"/>
  <c r="AG30" i="5" a="1"/>
  <c r="AG30" i="5"/>
  <c r="AD549" i="5" a="1"/>
  <c r="AD549" i="5"/>
  <c r="AH612" i="5" a="1"/>
  <c r="AH612" i="5"/>
  <c r="AB537" i="5" a="1"/>
  <c r="AB537" i="5"/>
  <c r="AD340" i="5" a="1"/>
  <c r="AD340" i="5"/>
  <c r="AG537" i="5" a="1"/>
  <c r="AG537" i="5"/>
  <c r="AG340" i="5" a="1"/>
  <c r="AG340" i="5"/>
  <c r="AD612" i="5" a="1"/>
  <c r="AD612" i="5"/>
  <c r="AB134" i="5" a="1"/>
  <c r="AB134" i="5"/>
  <c r="AB162" i="5" a="1"/>
  <c r="AB162" i="5"/>
  <c r="AH537" i="5" a="1"/>
  <c r="AH537" i="5"/>
  <c r="AH280" i="5" a="1"/>
  <c r="AH280" i="5"/>
  <c r="AD134" i="5" a="1"/>
  <c r="AD134" i="5"/>
  <c r="AH134" i="5" a="1"/>
  <c r="AH134" i="5"/>
  <c r="AB94" i="5" a="1"/>
  <c r="AB94" i="5"/>
  <c r="AG172" i="5" a="1"/>
  <c r="AG172" i="5"/>
  <c r="AG94" i="5" a="1"/>
  <c r="AG94" i="5"/>
  <c r="AB280" i="5" a="1"/>
  <c r="AB280" i="5"/>
  <c r="AB172" i="5" a="1"/>
  <c r="AB172" i="5"/>
  <c r="AH94" i="5" a="1"/>
  <c r="AH94" i="5"/>
  <c r="AG549" i="5" a="1"/>
  <c r="AG549" i="5"/>
  <c r="AD280" i="5" a="1"/>
  <c r="AD280" i="5"/>
  <c r="AH172" i="5" a="1"/>
  <c r="AH172" i="5"/>
  <c r="AH340" i="5" a="1"/>
  <c r="AH340" i="5"/>
  <c r="AG134" i="5" a="1"/>
  <c r="AG134" i="5"/>
  <c r="AG612" i="5" a="1"/>
  <c r="AG612" i="5"/>
  <c r="AB549" i="5" a="1"/>
  <c r="AB549" i="5"/>
  <c r="AG280" i="5" a="1"/>
  <c r="AG280" i="5"/>
  <c r="AB340" i="5" a="1"/>
  <c r="AB340" i="5"/>
  <c r="AD172" i="5" a="1"/>
  <c r="AD172" i="5"/>
  <c r="AB30" i="5" a="1"/>
  <c r="AB30" i="5"/>
  <c r="AD94" i="5" a="1"/>
  <c r="AD94" i="5"/>
  <c r="AG162" i="5" a="1"/>
  <c r="AG162" i="5"/>
  <c r="AD537" i="5" a="1"/>
  <c r="AD537" i="5"/>
  <c r="AB507" i="5" a="1"/>
  <c r="AB507" i="5"/>
  <c r="AH174" i="5" a="1"/>
  <c r="AH174" i="5"/>
  <c r="AD552" i="5" a="1"/>
  <c r="AD552" i="5"/>
  <c r="AH507" i="5" a="1"/>
  <c r="AH507" i="5"/>
  <c r="AG245" i="5" a="1"/>
  <c r="AG245" i="5"/>
  <c r="AB215" i="5" a="1"/>
  <c r="AB215" i="5"/>
  <c r="AD507" i="5" a="1"/>
  <c r="AD507" i="5"/>
  <c r="AB552" i="5" a="1"/>
  <c r="AB552" i="5"/>
  <c r="AB245" i="5" a="1"/>
  <c r="AB245" i="5"/>
  <c r="AG299" i="5" a="1"/>
  <c r="AG299" i="5"/>
  <c r="AH215" i="5" a="1"/>
  <c r="AH215" i="5"/>
  <c r="AG552" i="5" a="1"/>
  <c r="AG552" i="5"/>
  <c r="AH299" i="5" a="1"/>
  <c r="AH299" i="5"/>
  <c r="AD419" i="5" a="1"/>
  <c r="AD419" i="5"/>
  <c r="AG174" i="5" a="1"/>
  <c r="AG174" i="5"/>
  <c r="AG419" i="5" a="1"/>
  <c r="AG419" i="5"/>
  <c r="AG642" i="5" a="1"/>
  <c r="AG642" i="5"/>
  <c r="AB67" i="5" a="1"/>
  <c r="AB67" i="5"/>
  <c r="AH67" i="5" a="1"/>
  <c r="AH67" i="5"/>
  <c r="AG390" i="5" a="1"/>
  <c r="AG390" i="5"/>
  <c r="AB299" i="5" a="1"/>
  <c r="AB299" i="5"/>
  <c r="AD390" i="5" a="1"/>
  <c r="AD390" i="5"/>
  <c r="AB174" i="5" a="1"/>
  <c r="AB174" i="5"/>
  <c r="AH390" i="5" a="1"/>
  <c r="AH390" i="5"/>
  <c r="AD67" i="5" a="1"/>
  <c r="AD67" i="5"/>
  <c r="AH642" i="5" a="1"/>
  <c r="AH642" i="5"/>
  <c r="AD215" i="5" a="1"/>
  <c r="AD215" i="5"/>
  <c r="AD245" i="5" a="1"/>
  <c r="AD245" i="5"/>
  <c r="AB419" i="5" a="1"/>
  <c r="AB419" i="5"/>
  <c r="AB642" i="5" a="1"/>
  <c r="AB642" i="5"/>
  <c r="AB390" i="5" a="1"/>
  <c r="AB390" i="5"/>
  <c r="AH245" i="5" a="1"/>
  <c r="AH245" i="5"/>
  <c r="AH552" i="5" a="1"/>
  <c r="AH552" i="5"/>
  <c r="AD642" i="5" a="1"/>
  <c r="AD642" i="5"/>
  <c r="AH419" i="5" a="1"/>
  <c r="AH419" i="5"/>
  <c r="AD174" i="5" a="1"/>
  <c r="AD174" i="5"/>
  <c r="AG215" i="5" a="1"/>
  <c r="AG215" i="5"/>
  <c r="AD299" i="5" a="1"/>
  <c r="AD299" i="5"/>
  <c r="AG507" i="5" a="1"/>
  <c r="AG507" i="5"/>
  <c r="AG67" i="5" a="1"/>
  <c r="AG67" i="5"/>
  <c r="AG433" i="5" a="1"/>
  <c r="AG433" i="5"/>
  <c r="AD433" i="5" a="1"/>
  <c r="AD433" i="5"/>
  <c r="AH433" i="5" a="1"/>
  <c r="AH433" i="5"/>
  <c r="AH257" i="5" a="1"/>
  <c r="AH257" i="5"/>
  <c r="AB525" i="5" a="1"/>
  <c r="AB525" i="5"/>
  <c r="AG633" i="5" a="1"/>
  <c r="AG633" i="5"/>
  <c r="AD525" i="5" a="1"/>
  <c r="AD525" i="5"/>
  <c r="AH297" i="5" a="1"/>
  <c r="AH297" i="5"/>
  <c r="AD407" i="5" a="1"/>
  <c r="AD407" i="5"/>
  <c r="AB297" i="5" a="1"/>
  <c r="AB297" i="5"/>
  <c r="AH388" i="5" a="1"/>
  <c r="AH388" i="5"/>
  <c r="AH407" i="5" a="1"/>
  <c r="AH407" i="5"/>
  <c r="AB393" i="5" a="1"/>
  <c r="AB393" i="5"/>
  <c r="AB540" i="5" a="1"/>
  <c r="AB540" i="5"/>
  <c r="AB146" i="5" a="1"/>
  <c r="AB146" i="5"/>
  <c r="AG388" i="5" a="1"/>
  <c r="AG388" i="5"/>
  <c r="AH393" i="5" a="1"/>
  <c r="AH393" i="5"/>
  <c r="AG257" i="5" a="1"/>
  <c r="AG257" i="5"/>
  <c r="AG540" i="5" a="1"/>
  <c r="AG540" i="5"/>
  <c r="AD297" i="5" a="1"/>
  <c r="AD297" i="5"/>
  <c r="AB407" i="5" a="1"/>
  <c r="AB407" i="5"/>
  <c r="AH633" i="5" a="1"/>
  <c r="AH633" i="5"/>
  <c r="AG393" i="5" a="1"/>
  <c r="AG393" i="5"/>
  <c r="AD257" i="5" a="1"/>
  <c r="AD257" i="5"/>
  <c r="AB388" i="5" a="1"/>
  <c r="AB388" i="5"/>
  <c r="AD633" i="5" a="1"/>
  <c r="AD633" i="5"/>
  <c r="AH525" i="5" a="1"/>
  <c r="AH525" i="5"/>
  <c r="AG146" i="5" a="1"/>
  <c r="AG146" i="5"/>
  <c r="AH540" i="5" a="1"/>
  <c r="AH540" i="5"/>
  <c r="AH146" i="5" a="1"/>
  <c r="AH146" i="5"/>
  <c r="AD146" i="5" a="1"/>
  <c r="AD146" i="5"/>
  <c r="AG407" i="5" a="1"/>
  <c r="AG407" i="5"/>
  <c r="AD393" i="5" a="1"/>
  <c r="AD393" i="5"/>
  <c r="AG525" i="5" a="1"/>
  <c r="AG525" i="5"/>
  <c r="AB257" i="5" a="1"/>
  <c r="AB257" i="5"/>
  <c r="AD540" i="5" a="1"/>
  <c r="AD540" i="5"/>
  <c r="AB633" i="5" a="1"/>
  <c r="AB633" i="5"/>
  <c r="AD388" i="5" a="1"/>
  <c r="AD388" i="5"/>
  <c r="AB433" i="5" a="1"/>
  <c r="AB433" i="5"/>
  <c r="AG297" i="5" a="1"/>
  <c r="AG297" i="5"/>
  <c r="AG643" i="5" a="1"/>
  <c r="AG643" i="5"/>
  <c r="AD306" i="5" a="1"/>
  <c r="AD306" i="5"/>
  <c r="AG331" i="5" a="1"/>
  <c r="AG331" i="5"/>
  <c r="AG482" i="5" a="1"/>
  <c r="AG482" i="5"/>
  <c r="AD331" i="5" a="1"/>
  <c r="AD331" i="5"/>
  <c r="AH128" i="5" a="1"/>
  <c r="AH128" i="5"/>
  <c r="AB643" i="5" a="1"/>
  <c r="AB643" i="5"/>
  <c r="AG239" i="5" a="1"/>
  <c r="AG239" i="5"/>
  <c r="AH471" i="5" a="1"/>
  <c r="AH471" i="5"/>
  <c r="AB128" i="5" a="1"/>
  <c r="AB128" i="5"/>
  <c r="AH158" i="5" a="1"/>
  <c r="AH158" i="5"/>
  <c r="AB306" i="5" a="1"/>
  <c r="AB306" i="5"/>
  <c r="AB465" i="5" a="1"/>
  <c r="AB465" i="5"/>
  <c r="AH239" i="5" a="1"/>
  <c r="AH239" i="5"/>
  <c r="AG443" i="5" a="1"/>
  <c r="AG443" i="5"/>
  <c r="AG158" i="5" a="1"/>
  <c r="AG158" i="5"/>
  <c r="AB482" i="5" a="1"/>
  <c r="AB482" i="5"/>
  <c r="AH643" i="5" a="1"/>
  <c r="AH643" i="5"/>
  <c r="AB443" i="5" a="1"/>
  <c r="AB443" i="5"/>
  <c r="AG128" i="5" a="1"/>
  <c r="AG128" i="5"/>
  <c r="AG465" i="5" a="1"/>
  <c r="AG465" i="5"/>
  <c r="AB158" i="5" a="1"/>
  <c r="AB158" i="5"/>
  <c r="AD465" i="5" a="1"/>
  <c r="AD465" i="5"/>
  <c r="AG471" i="5" a="1"/>
  <c r="AG471" i="5"/>
  <c r="AD482" i="5" a="1"/>
  <c r="AD482" i="5"/>
  <c r="AD471" i="5" a="1"/>
  <c r="AD471" i="5"/>
  <c r="AD239" i="5" a="1"/>
  <c r="AD239" i="5"/>
  <c r="AH306" i="5" a="1"/>
  <c r="AH306" i="5"/>
  <c r="AD443" i="5" a="1"/>
  <c r="AD443" i="5"/>
  <c r="AH331" i="5" a="1"/>
  <c r="AH331" i="5"/>
  <c r="AD128" i="5" a="1"/>
  <c r="AD128" i="5"/>
  <c r="AG306" i="5" a="1"/>
  <c r="AG306" i="5"/>
  <c r="AB331" i="5" a="1"/>
  <c r="AB331" i="5"/>
  <c r="AB239" i="5" a="1"/>
  <c r="AB239" i="5"/>
  <c r="AH482" i="5" a="1"/>
  <c r="AH482" i="5"/>
  <c r="AB471" i="5" a="1"/>
  <c r="AB471" i="5"/>
  <c r="AD158" i="5" a="1"/>
  <c r="AD158" i="5"/>
  <c r="AD643" i="5" a="1"/>
  <c r="AD643" i="5"/>
  <c r="AH465" i="5" a="1"/>
  <c r="AH465" i="5"/>
  <c r="AH443" i="5" a="1"/>
  <c r="AH443" i="5"/>
  <c r="AD244" i="5" a="1"/>
  <c r="AD244" i="5"/>
  <c r="AG294" i="5" a="1"/>
  <c r="AG294" i="5"/>
  <c r="AD294" i="5" a="1"/>
  <c r="AD294" i="5"/>
  <c r="AB426" i="5" a="1"/>
  <c r="AB426" i="5"/>
  <c r="AH466" i="5" a="1"/>
  <c r="AH466" i="5"/>
  <c r="AD205" i="5" a="1"/>
  <c r="AD205" i="5"/>
  <c r="AD497" i="5" a="1"/>
  <c r="AD497" i="5"/>
  <c r="AG411" i="5" a="1"/>
  <c r="AG411" i="5"/>
  <c r="AH506" i="5" a="1"/>
  <c r="AH506" i="5"/>
  <c r="AG243" i="5" a="1"/>
  <c r="AG243" i="5"/>
  <c r="AB411" i="5" a="1"/>
  <c r="AB411" i="5"/>
  <c r="AB205" i="5" a="1"/>
  <c r="AB205" i="5"/>
  <c r="AG506" i="5" a="1"/>
  <c r="AG506" i="5"/>
  <c r="AD506" i="5" a="1"/>
  <c r="AD506" i="5"/>
  <c r="AH426" i="5" a="1"/>
  <c r="AH426" i="5"/>
  <c r="AH497" i="5" a="1"/>
  <c r="AH497" i="5"/>
  <c r="AB244" i="5" a="1"/>
  <c r="AB244" i="5"/>
  <c r="AB243" i="5" a="1"/>
  <c r="AB243" i="5"/>
  <c r="AB497" i="5" a="1"/>
  <c r="AB497" i="5"/>
  <c r="AG99" i="5" a="1"/>
  <c r="AG99" i="5"/>
  <c r="AD99" i="5" a="1"/>
  <c r="AD99" i="5"/>
  <c r="AD466" i="5" a="1"/>
  <c r="AD466" i="5"/>
  <c r="AD411" i="5" a="1"/>
  <c r="AD411" i="5"/>
  <c r="AG205" i="5" a="1"/>
  <c r="AG205" i="5"/>
  <c r="AH244" i="5" a="1"/>
  <c r="AH244" i="5"/>
  <c r="AH243" i="5" a="1"/>
  <c r="AH243" i="5"/>
  <c r="AH294" i="5" a="1"/>
  <c r="AH294" i="5"/>
  <c r="AH99" i="5" a="1"/>
  <c r="AH99" i="5"/>
  <c r="AG466" i="5" a="1"/>
  <c r="AG466" i="5"/>
  <c r="AD426" i="5" a="1"/>
  <c r="AD426" i="5"/>
  <c r="AH205" i="5" a="1"/>
  <c r="AH205" i="5"/>
  <c r="AG426" i="5" a="1"/>
  <c r="AG426" i="5"/>
  <c r="AG244" i="5" a="1"/>
  <c r="AG244" i="5"/>
  <c r="AB294" i="5" a="1"/>
  <c r="AB294" i="5"/>
  <c r="AG497" i="5" a="1"/>
  <c r="AG497" i="5"/>
  <c r="AB466" i="5" a="1"/>
  <c r="AB466" i="5"/>
  <c r="AD243" i="5" a="1"/>
  <c r="AD243" i="5"/>
  <c r="AH411" i="5" a="1"/>
  <c r="AH411" i="5"/>
  <c r="AB506" i="5" a="1"/>
  <c r="AB506" i="5"/>
  <c r="AB99" i="5" a="1"/>
  <c r="AB99" i="5"/>
  <c r="AG90" i="5" a="1"/>
  <c r="AG90" i="5"/>
  <c r="AD131" i="5" a="1"/>
  <c r="AD131" i="5"/>
  <c r="AB314" i="5" a="1"/>
  <c r="AB314" i="5"/>
  <c r="AH573" i="5" a="1"/>
  <c r="AH573" i="5"/>
  <c r="AG100" i="5" a="1"/>
  <c r="AG100" i="5"/>
  <c r="AB372" i="5" a="1"/>
  <c r="AB372" i="5"/>
  <c r="AD573" i="5" a="1"/>
  <c r="AD573" i="5"/>
  <c r="AD288" i="5" a="1"/>
  <c r="AD288" i="5"/>
  <c r="AG372" i="5" a="1"/>
  <c r="AG372" i="5"/>
  <c r="AG131" i="5" a="1"/>
  <c r="AG131" i="5"/>
  <c r="AB573" i="5" a="1"/>
  <c r="AB573" i="5"/>
  <c r="AG316" i="5" a="1"/>
  <c r="AG316" i="5"/>
  <c r="AB288" i="5" a="1"/>
  <c r="AB288" i="5"/>
  <c r="AH90" i="5" a="1"/>
  <c r="AH90" i="5"/>
  <c r="AG314" i="5" a="1"/>
  <c r="AG314" i="5"/>
  <c r="AH14" i="5" a="1"/>
  <c r="AH14" i="5"/>
  <c r="AH288" i="5" a="1"/>
  <c r="AH288" i="5"/>
  <c r="AH131" i="5" a="1"/>
  <c r="AH131" i="5"/>
  <c r="AG14" i="5" a="1"/>
  <c r="AG14" i="5"/>
  <c r="AB100" i="5" a="1"/>
  <c r="AB100" i="5"/>
  <c r="AD372" i="5" a="1"/>
  <c r="AD372" i="5"/>
  <c r="AD316" i="5" a="1"/>
  <c r="AD316" i="5"/>
  <c r="AB585" i="5" a="1"/>
  <c r="AB585" i="5"/>
  <c r="AH585" i="5" a="1"/>
  <c r="AH585" i="5"/>
  <c r="AG585" i="5" a="1"/>
  <c r="AG585" i="5"/>
  <c r="AH100" i="5" a="1"/>
  <c r="AH100" i="5"/>
  <c r="AH314" i="5" a="1"/>
  <c r="AH314" i="5"/>
  <c r="AB90" i="5" a="1"/>
  <c r="AB90" i="5"/>
  <c r="AD14" i="5" a="1"/>
  <c r="AD14" i="5"/>
  <c r="AB316" i="5" a="1"/>
  <c r="AB316" i="5"/>
  <c r="AD314" i="5" a="1"/>
  <c r="AD314" i="5"/>
  <c r="AB14" i="5" a="1"/>
  <c r="AB14" i="5"/>
  <c r="AD585" i="5" a="1"/>
  <c r="AD585" i="5"/>
  <c r="AG573" i="5" a="1"/>
  <c r="AG573" i="5"/>
  <c r="AD90" i="5" a="1"/>
  <c r="AD90" i="5"/>
  <c r="AH316" i="5" a="1"/>
  <c r="AH316" i="5"/>
  <c r="AD100" i="5" a="1"/>
  <c r="AD100" i="5"/>
  <c r="AG288" i="5" a="1"/>
  <c r="AG288" i="5"/>
  <c r="AB131" i="5" a="1"/>
  <c r="AB131" i="5"/>
  <c r="AH372" i="5" a="1"/>
  <c r="AH372" i="5"/>
  <c r="AD207" i="5" a="1"/>
  <c r="AD207" i="5"/>
  <c r="AG596" i="5" a="1"/>
  <c r="AG596" i="5"/>
  <c r="AH207" i="5" a="1"/>
  <c r="AH207" i="5"/>
  <c r="AD161" i="5" a="1"/>
  <c r="AD161" i="5"/>
  <c r="AH512" i="5" a="1"/>
  <c r="AH512" i="5"/>
  <c r="AB304" i="5" a="1"/>
  <c r="AB304" i="5"/>
  <c r="AG189" i="5" a="1"/>
  <c r="AG189" i="5"/>
  <c r="AB161" i="5" a="1"/>
  <c r="AB161" i="5"/>
  <c r="AG302" i="5" a="1"/>
  <c r="AG302" i="5"/>
  <c r="AH341" i="5" a="1"/>
  <c r="AH341" i="5"/>
  <c r="AG304" i="5" a="1"/>
  <c r="AG304" i="5"/>
  <c r="AG161" i="5" a="1"/>
  <c r="AG161" i="5"/>
  <c r="AB341" i="5" a="1"/>
  <c r="AB341" i="5"/>
  <c r="AB207" i="5" a="1"/>
  <c r="AB207" i="5"/>
  <c r="AD189" i="5" a="1"/>
  <c r="AD189" i="5"/>
  <c r="AH596" i="5" a="1"/>
  <c r="AH596" i="5"/>
  <c r="AH189" i="5" a="1"/>
  <c r="AH189" i="5"/>
  <c r="AB512" i="5" a="1"/>
  <c r="AB512" i="5"/>
  <c r="AH304" i="5" a="1"/>
  <c r="AH304" i="5"/>
  <c r="AB565" i="5" a="1"/>
  <c r="AB565" i="5"/>
  <c r="AB302" i="5" a="1"/>
  <c r="AB302" i="5"/>
  <c r="AG565" i="5" a="1"/>
  <c r="AG565" i="5"/>
  <c r="AB603" i="5" a="1"/>
  <c r="AB603" i="5"/>
  <c r="AG512" i="5" a="1"/>
  <c r="AG512" i="5"/>
  <c r="AD603" i="5" a="1"/>
  <c r="AD603" i="5"/>
  <c r="AD596" i="5" a="1"/>
  <c r="AD596" i="5"/>
  <c r="AD565" i="5" a="1"/>
  <c r="AD565" i="5"/>
  <c r="AD341" i="5" a="1"/>
  <c r="AD341" i="5"/>
  <c r="AH603" i="5" a="1"/>
  <c r="AH603" i="5"/>
  <c r="AH302" i="5" a="1"/>
  <c r="AH302" i="5"/>
  <c r="AG207" i="5" a="1"/>
  <c r="AG207" i="5"/>
  <c r="AH565" i="5" a="1"/>
  <c r="AH565" i="5"/>
  <c r="AG603" i="5" a="1"/>
  <c r="AG603" i="5"/>
  <c r="AD302" i="5" a="1"/>
  <c r="AD302" i="5"/>
  <c r="AD512" i="5" a="1"/>
  <c r="AD512" i="5"/>
  <c r="AG341" i="5" a="1"/>
  <c r="AG341" i="5"/>
  <c r="AB189" i="5" a="1"/>
  <c r="AB189" i="5"/>
  <c r="AD304" i="5" a="1"/>
  <c r="AD304" i="5"/>
  <c r="AH161" i="5" a="1"/>
  <c r="AH161" i="5"/>
  <c r="AB596" i="5" a="1"/>
  <c r="AB596" i="5"/>
  <c r="AH493" i="5" a="1"/>
  <c r="AH493" i="5"/>
  <c r="AG581" i="5" a="1"/>
  <c r="AG581" i="5"/>
  <c r="AG269" i="5" a="1"/>
  <c r="AG269" i="5"/>
  <c r="AG132" i="5" a="1"/>
  <c r="AG132" i="5"/>
  <c r="AH132" i="5" a="1"/>
  <c r="AH132" i="5"/>
  <c r="AB218" i="5" a="1"/>
  <c r="AB218" i="5"/>
  <c r="AH79" i="5" a="1"/>
  <c r="AH79" i="5"/>
  <c r="AH218" i="5" a="1"/>
  <c r="AH218" i="5"/>
  <c r="AB132" i="5" a="1"/>
  <c r="AB132" i="5"/>
  <c r="AD46" i="5" a="1"/>
  <c r="AD46" i="5"/>
  <c r="AD581" i="5" a="1"/>
  <c r="AD581" i="5"/>
  <c r="AB626" i="5" a="1"/>
  <c r="AB626" i="5"/>
  <c r="AG626" i="5" a="1"/>
  <c r="AG626" i="5"/>
  <c r="AB581" i="5" a="1"/>
  <c r="AB581" i="5"/>
  <c r="AD235" i="5" a="1"/>
  <c r="AD235" i="5"/>
  <c r="AD626" i="5" a="1"/>
  <c r="AD626" i="5"/>
  <c r="AB493" i="5" a="1"/>
  <c r="AB493" i="5"/>
  <c r="AG79" i="5" a="1"/>
  <c r="AG79" i="5"/>
  <c r="AG493" i="5" a="1"/>
  <c r="AG493" i="5"/>
  <c r="AH46" i="5" a="1"/>
  <c r="AH46" i="5"/>
  <c r="AH235" i="5" a="1"/>
  <c r="AH235" i="5"/>
  <c r="AD269" i="5" a="1"/>
  <c r="AD269" i="5"/>
  <c r="AD218" i="5" a="1"/>
  <c r="AD218" i="5"/>
  <c r="AB494" i="5" a="1"/>
  <c r="AB494" i="5"/>
  <c r="AG494" i="5" a="1"/>
  <c r="AG494" i="5"/>
  <c r="AD79" i="5" a="1"/>
  <c r="AD79" i="5"/>
  <c r="AB235" i="5" a="1"/>
  <c r="AB235" i="5"/>
  <c r="AD494" i="5" a="1"/>
  <c r="AD494" i="5"/>
  <c r="AH269" i="5" a="1"/>
  <c r="AH269" i="5"/>
  <c r="AG46" i="5" a="1"/>
  <c r="AG46" i="5"/>
  <c r="AB79" i="5" a="1"/>
  <c r="AB79" i="5"/>
  <c r="AD493" i="5" a="1"/>
  <c r="AD493" i="5"/>
  <c r="AD132" i="5" a="1"/>
  <c r="AD132" i="5"/>
  <c r="AH581" i="5" a="1"/>
  <c r="AH581" i="5"/>
  <c r="AB269" i="5" a="1"/>
  <c r="AB269" i="5"/>
  <c r="AH494" i="5" a="1"/>
  <c r="AH494" i="5"/>
  <c r="AH626" i="5" a="1"/>
  <c r="AH626" i="5"/>
  <c r="AB46" i="5" a="1"/>
  <c r="AB46" i="5"/>
  <c r="AG218" i="5" a="1"/>
  <c r="AG218" i="5"/>
  <c r="AG235" i="5" a="1"/>
  <c r="AG235" i="5"/>
  <c r="AF302" i="5" a="1"/>
  <c r="AF302" i="5"/>
  <c r="AI151" i="5" a="1"/>
  <c r="AI151" i="5"/>
  <c r="AI302" i="5" a="1"/>
  <c r="AI302" i="5"/>
  <c r="AI486" i="5" a="1"/>
  <c r="AI486" i="5"/>
  <c r="AF453" i="5" a="1"/>
  <c r="AF453" i="5"/>
  <c r="AA278" i="5" a="1"/>
  <c r="AA278" i="5"/>
  <c r="AF151" i="5" a="1"/>
  <c r="AF151" i="5"/>
  <c r="AI266" i="5" a="1"/>
  <c r="AI266" i="5"/>
  <c r="AI278" i="5" a="1"/>
  <c r="AI278" i="5"/>
  <c r="AA208" i="5" a="1"/>
  <c r="AA208" i="5"/>
  <c r="AI369" i="5" a="1"/>
  <c r="AI369" i="5"/>
  <c r="AA641" i="5" a="1"/>
  <c r="AA641" i="5"/>
  <c r="AF641" i="5" a="1"/>
  <c r="AF641" i="5"/>
  <c r="AF266" i="5" a="1"/>
  <c r="AF266" i="5"/>
  <c r="AF208" i="5" a="1"/>
  <c r="AF208" i="5"/>
  <c r="AI376" i="5" a="1"/>
  <c r="AI376" i="5"/>
  <c r="AF376" i="5" a="1"/>
  <c r="AF376" i="5"/>
  <c r="AA151" i="5" a="1"/>
  <c r="AA151" i="5"/>
  <c r="AI453" i="5" a="1"/>
  <c r="AI453" i="5"/>
  <c r="AF278" i="5" a="1"/>
  <c r="AF278" i="5"/>
  <c r="AF369" i="5" a="1"/>
  <c r="AF369" i="5"/>
  <c r="AA302" i="5" a="1"/>
  <c r="AA302" i="5"/>
  <c r="AI208" i="5" a="1"/>
  <c r="AI208" i="5"/>
  <c r="AI641" i="5" a="1"/>
  <c r="AI641" i="5"/>
  <c r="AF486" i="5" a="1"/>
  <c r="AF486" i="5"/>
  <c r="AG227" i="5" a="1"/>
  <c r="AG227" i="5"/>
  <c r="AG40" i="5" a="1"/>
  <c r="AG40" i="5"/>
  <c r="AD91" i="5" a="1"/>
  <c r="AD91" i="5"/>
  <c r="AG248" i="5" a="1"/>
  <c r="AG248" i="5"/>
  <c r="AG458" i="5" a="1"/>
  <c r="AG458" i="5"/>
  <c r="AB343" i="5" a="1"/>
  <c r="AB343" i="5"/>
  <c r="AH227" i="5" a="1"/>
  <c r="AH227" i="5"/>
  <c r="AH20" i="5" a="1"/>
  <c r="AH20" i="5"/>
  <c r="AB91" i="5" a="1"/>
  <c r="AB91" i="5"/>
  <c r="AB20" i="5" a="1"/>
  <c r="AB20" i="5"/>
  <c r="AD129" i="5" a="1"/>
  <c r="AD129" i="5"/>
  <c r="AD458" i="5" a="1"/>
  <c r="AD458" i="5"/>
  <c r="AH129" i="5" a="1"/>
  <c r="AH129" i="5"/>
  <c r="AB40" i="5" a="1"/>
  <c r="AB40" i="5"/>
  <c r="AG91" i="5" a="1"/>
  <c r="AG91" i="5"/>
  <c r="AD248" i="5" a="1"/>
  <c r="AD248" i="5"/>
  <c r="AH309" i="5" a="1"/>
  <c r="AH309" i="5"/>
  <c r="AG309" i="5" a="1"/>
  <c r="AG309" i="5"/>
  <c r="AD20" i="5" a="1"/>
  <c r="AD20" i="5"/>
  <c r="AG368" i="5" a="1"/>
  <c r="AG368" i="5"/>
  <c r="AG343" i="5" a="1"/>
  <c r="AG343" i="5"/>
  <c r="AB248" i="5" a="1"/>
  <c r="AB248" i="5"/>
  <c r="AD309" i="5" a="1"/>
  <c r="AD309" i="5"/>
  <c r="AB368" i="5" a="1"/>
  <c r="AB368" i="5"/>
  <c r="AH458" i="5" a="1"/>
  <c r="AH458" i="5"/>
  <c r="AD227" i="5" a="1"/>
  <c r="AD227" i="5"/>
  <c r="AH343" i="5" a="1"/>
  <c r="AH343" i="5"/>
  <c r="AG129" i="5" a="1"/>
  <c r="AG129" i="5"/>
  <c r="AD368" i="5" a="1"/>
  <c r="AD368" i="5"/>
  <c r="AD40" i="5" a="1"/>
  <c r="AD40" i="5"/>
  <c r="AB458" i="5" a="1"/>
  <c r="AB458" i="5"/>
  <c r="AH91" i="5" a="1"/>
  <c r="AH91" i="5"/>
  <c r="AB309" i="5" a="1"/>
  <c r="AB309" i="5"/>
  <c r="AB227" i="5" a="1"/>
  <c r="AB227" i="5"/>
  <c r="AD343" i="5" a="1"/>
  <c r="AD343" i="5"/>
  <c r="AH40" i="5" a="1"/>
  <c r="AH40" i="5"/>
  <c r="AH248" i="5" a="1"/>
  <c r="AH248" i="5"/>
  <c r="AB129" i="5" a="1"/>
  <c r="AB129" i="5"/>
  <c r="AG20" i="5" a="1"/>
  <c r="AG20" i="5"/>
  <c r="AH368" i="5" a="1"/>
  <c r="AH368" i="5"/>
  <c r="AB154" i="5" a="1"/>
  <c r="AB154" i="5"/>
  <c r="AD206" i="5" a="1"/>
  <c r="AD206" i="5"/>
  <c r="AG267" i="5" a="1"/>
  <c r="AG267" i="5"/>
  <c r="AG356" i="5" a="1"/>
  <c r="AG356" i="5"/>
  <c r="AH206" i="5" a="1"/>
  <c r="AH206" i="5"/>
  <c r="AG206" i="5" a="1"/>
  <c r="AG206" i="5"/>
  <c r="AG334" i="5" a="1"/>
  <c r="AG334" i="5"/>
  <c r="AD560" i="5" a="1"/>
  <c r="AD560" i="5"/>
  <c r="AD334" i="5" a="1"/>
  <c r="AD334" i="5"/>
  <c r="AD356" i="5" a="1"/>
  <c r="AD356" i="5"/>
  <c r="AH332" i="5" a="1"/>
  <c r="AH332" i="5"/>
  <c r="AB644" i="5" a="1"/>
  <c r="AB644" i="5"/>
  <c r="AB334" i="5" a="1"/>
  <c r="AB334" i="5"/>
  <c r="AD644" i="5" a="1"/>
  <c r="AD644" i="5"/>
  <c r="AH644" i="5" a="1"/>
  <c r="AH644" i="5"/>
  <c r="AB356" i="5" a="1"/>
  <c r="AB356" i="5"/>
  <c r="AH154" i="5" a="1"/>
  <c r="AH154" i="5"/>
  <c r="AD332" i="5" a="1"/>
  <c r="AD332" i="5"/>
  <c r="AD594" i="5" a="1"/>
  <c r="AD594" i="5"/>
  <c r="AB594" i="5" a="1"/>
  <c r="AB594" i="5"/>
  <c r="AB560" i="5" a="1"/>
  <c r="AB560" i="5"/>
  <c r="AH560" i="5" a="1"/>
  <c r="AH560" i="5"/>
  <c r="AH594" i="5" a="1"/>
  <c r="AH594" i="5"/>
  <c r="AB267" i="5" a="1"/>
  <c r="AB267" i="5"/>
  <c r="AH490" i="5" a="1"/>
  <c r="AH490" i="5"/>
  <c r="AG332" i="5" a="1"/>
  <c r="AG332" i="5"/>
  <c r="AH267" i="5" a="1"/>
  <c r="AH267" i="5"/>
  <c r="AD490" i="5" a="1"/>
  <c r="AD490" i="5"/>
  <c r="AD154" i="5" a="1"/>
  <c r="AD154" i="5"/>
  <c r="AG490" i="5" a="1"/>
  <c r="AG490" i="5"/>
  <c r="AB206" i="5" a="1"/>
  <c r="AB206" i="5"/>
  <c r="AG594" i="5" a="1"/>
  <c r="AG594" i="5"/>
  <c r="AG644" i="5" a="1"/>
  <c r="AG644" i="5"/>
  <c r="AB490" i="5" a="1"/>
  <c r="AB490" i="5"/>
  <c r="AG154" i="5" a="1"/>
  <c r="AG154" i="5"/>
  <c r="AB332" i="5" a="1"/>
  <c r="AB332" i="5"/>
  <c r="AH334" i="5" a="1"/>
  <c r="AH334" i="5"/>
  <c r="AG560" i="5" a="1"/>
  <c r="AG560" i="5"/>
  <c r="AD267" i="5" a="1"/>
  <c r="AD267" i="5"/>
  <c r="AH356" i="5" a="1"/>
  <c r="AH356" i="5"/>
  <c r="AB143" i="5" a="1"/>
  <c r="AB143" i="5"/>
  <c r="AH236" i="5" a="1"/>
  <c r="AH236" i="5"/>
  <c r="AD209" i="5" a="1"/>
  <c r="AD209" i="5"/>
  <c r="AH143" i="5" a="1"/>
  <c r="AH143" i="5"/>
  <c r="AH409" i="5" a="1"/>
  <c r="AH409" i="5"/>
  <c r="AB345" i="5" a="1"/>
  <c r="AB345" i="5"/>
  <c r="AG190" i="5" a="1"/>
  <c r="AG190" i="5"/>
  <c r="AD190" i="5" a="1"/>
  <c r="AD190" i="5"/>
  <c r="AG637" i="5" a="1"/>
  <c r="AG637" i="5"/>
  <c r="AH637" i="5" a="1"/>
  <c r="AH637" i="5"/>
  <c r="AB539" i="5" a="1"/>
  <c r="AB539" i="5"/>
  <c r="AB177" i="5" a="1"/>
  <c r="AB177" i="5"/>
  <c r="AD409" i="5" a="1"/>
  <c r="AD409" i="5"/>
  <c r="AH345" i="5" a="1"/>
  <c r="AH345" i="5"/>
  <c r="AG209" i="5" a="1"/>
  <c r="AG209" i="5"/>
  <c r="AD464" i="5" a="1"/>
  <c r="AD464" i="5"/>
  <c r="AB209" i="5" a="1"/>
  <c r="AB209" i="5"/>
  <c r="AH177" i="5" a="1"/>
  <c r="AH177" i="5"/>
  <c r="AG539" i="5" a="1"/>
  <c r="AG539" i="5"/>
  <c r="AD539" i="5" a="1"/>
  <c r="AD539" i="5"/>
  <c r="AG464" i="5" a="1"/>
  <c r="AG464" i="5"/>
  <c r="AD345" i="5" a="1"/>
  <c r="AD345" i="5"/>
  <c r="AD637" i="5" a="1"/>
  <c r="AD637" i="5"/>
  <c r="AH190" i="5" a="1"/>
  <c r="AH190" i="5"/>
  <c r="AB409" i="5" a="1"/>
  <c r="AB409" i="5"/>
  <c r="AD236" i="5" a="1"/>
  <c r="AD236" i="5"/>
  <c r="AB236" i="5" a="1"/>
  <c r="AB236" i="5"/>
  <c r="AG177" i="5" a="1"/>
  <c r="AG177" i="5"/>
  <c r="AD143" i="5" a="1"/>
  <c r="AD143" i="5"/>
  <c r="AG236" i="5" a="1"/>
  <c r="AG236" i="5"/>
  <c r="AG345" i="5" a="1"/>
  <c r="AG345" i="5"/>
  <c r="AH539" i="5" a="1"/>
  <c r="AH539" i="5"/>
  <c r="AH209" i="5" a="1"/>
  <c r="AH209" i="5"/>
  <c r="AB464" i="5" a="1"/>
  <c r="AB464" i="5"/>
  <c r="AH464" i="5" a="1"/>
  <c r="AH464" i="5"/>
  <c r="AD177" i="5" a="1"/>
  <c r="AD177" i="5"/>
  <c r="AB637" i="5" a="1"/>
  <c r="AB637" i="5"/>
  <c r="AB190" i="5" a="1"/>
  <c r="AB190" i="5"/>
  <c r="AG409" i="5" a="1"/>
  <c r="AG409" i="5"/>
  <c r="AG143" i="5" a="1"/>
  <c r="AG143" i="5"/>
  <c r="AB509" i="5" a="1"/>
  <c r="AB509" i="5"/>
  <c r="AD501" i="5" a="1"/>
  <c r="AD501" i="5"/>
  <c r="AH423" i="5" a="1"/>
  <c r="AH423" i="5"/>
  <c r="AH115" i="5" a="1"/>
  <c r="AH115" i="5"/>
  <c r="AG115" i="5" a="1"/>
  <c r="AG115" i="5"/>
  <c r="AH486" i="5" a="1"/>
  <c r="AH486" i="5"/>
  <c r="AG370" i="5" a="1"/>
  <c r="AG370" i="5"/>
  <c r="AB328" i="5" a="1"/>
  <c r="AB328" i="5"/>
  <c r="AB320" i="5" a="1"/>
  <c r="AB320" i="5"/>
  <c r="AG571" i="5" a="1"/>
  <c r="AG571" i="5"/>
  <c r="AG423" i="5" a="1"/>
  <c r="AG423" i="5"/>
  <c r="AH501" i="5" a="1"/>
  <c r="AH501" i="5"/>
  <c r="AG486" i="5" a="1"/>
  <c r="AG486" i="5"/>
  <c r="AH571" i="5" a="1"/>
  <c r="AH571" i="5"/>
  <c r="AG501" i="5" a="1"/>
  <c r="AG501" i="5"/>
  <c r="AG509" i="5" a="1"/>
  <c r="AG509" i="5"/>
  <c r="AB486" i="5" a="1"/>
  <c r="AB486" i="5"/>
  <c r="AD509" i="5" a="1"/>
  <c r="AD509" i="5"/>
  <c r="AG328" i="5" a="1"/>
  <c r="AG328" i="5"/>
  <c r="AB370" i="5" a="1"/>
  <c r="AB370" i="5"/>
  <c r="AD328" i="5" a="1"/>
  <c r="AD328" i="5"/>
  <c r="AB423" i="5" a="1"/>
  <c r="AB423" i="5"/>
  <c r="AH370" i="5" a="1"/>
  <c r="AH370" i="5"/>
  <c r="AH82" i="5" a="1"/>
  <c r="AH82" i="5"/>
  <c r="AB82" i="5" a="1"/>
  <c r="AB82" i="5"/>
  <c r="AD115" i="5" a="1"/>
  <c r="AD115" i="5"/>
  <c r="AD320" i="5" a="1"/>
  <c r="AD320" i="5"/>
  <c r="AD82" i="5" a="1"/>
  <c r="AD82" i="5"/>
  <c r="AH320" i="5" a="1"/>
  <c r="AH320" i="5"/>
  <c r="AB571" i="5" a="1"/>
  <c r="AB571" i="5"/>
  <c r="AD370" i="5" a="1"/>
  <c r="AD370" i="5"/>
  <c r="AH509" i="5" a="1"/>
  <c r="AH509" i="5"/>
  <c r="AB501" i="5" a="1"/>
  <c r="AB501" i="5"/>
  <c r="AD486" i="5" a="1"/>
  <c r="AD486" i="5"/>
  <c r="AD571" i="5" a="1"/>
  <c r="AD571" i="5"/>
  <c r="AG82" i="5" a="1"/>
  <c r="AG82" i="5"/>
  <c r="AH328" i="5" a="1"/>
  <c r="AH328" i="5"/>
  <c r="AD423" i="5" a="1"/>
  <c r="AD423" i="5"/>
  <c r="AG320" i="5" a="1"/>
  <c r="AG320" i="5"/>
  <c r="AB115" i="5" a="1"/>
  <c r="AB115" i="5"/>
  <c r="AB137" i="5" a="1"/>
  <c r="AB137" i="5"/>
  <c r="AD428" i="5" a="1"/>
  <c r="AD428" i="5"/>
  <c r="AH597" i="5" a="1"/>
  <c r="AH597" i="5"/>
  <c r="AH420" i="5" a="1"/>
  <c r="AH420" i="5"/>
  <c r="AD597" i="5" a="1"/>
  <c r="AD597" i="5"/>
  <c r="AH629" i="5" a="1"/>
  <c r="AH629" i="5"/>
  <c r="AH51" i="5" a="1"/>
  <c r="AH51" i="5"/>
  <c r="AG629" i="5" a="1"/>
  <c r="AG629" i="5"/>
  <c r="AB597" i="5" a="1"/>
  <c r="AB597" i="5"/>
  <c r="AB397" i="5" a="1"/>
  <c r="AB397" i="5"/>
  <c r="AB420" i="5" a="1"/>
  <c r="AB420" i="5"/>
  <c r="AB428" i="5" a="1"/>
  <c r="AB428" i="5"/>
  <c r="AB17" i="5" a="1"/>
  <c r="AB17" i="5"/>
  <c r="AB629" i="5" a="1"/>
  <c r="AB629" i="5"/>
  <c r="AG137" i="5" a="1"/>
  <c r="AG137" i="5"/>
  <c r="AG568" i="5" a="1"/>
  <c r="AG568" i="5"/>
  <c r="AG194" i="5" a="1"/>
  <c r="AG194" i="5"/>
  <c r="AG51" i="5" a="1"/>
  <c r="AG51" i="5"/>
  <c r="AD51" i="5" a="1"/>
  <c r="AD51" i="5"/>
  <c r="AD420" i="5" a="1"/>
  <c r="AD420" i="5"/>
  <c r="AD137" i="5" a="1"/>
  <c r="AD137" i="5"/>
  <c r="AH397" i="5" a="1"/>
  <c r="AH397" i="5"/>
  <c r="AG397" i="5" a="1"/>
  <c r="AG397" i="5"/>
  <c r="AD194" i="5" a="1"/>
  <c r="AD194" i="5"/>
  <c r="AD568" i="5" a="1"/>
  <c r="AD568" i="5"/>
  <c r="AG17" i="5" a="1"/>
  <c r="AG17" i="5"/>
  <c r="AB568" i="5" a="1"/>
  <c r="AB568" i="5"/>
  <c r="AH428" i="5" a="1"/>
  <c r="AH428" i="5"/>
  <c r="AH17" i="5" a="1"/>
  <c r="AH17" i="5"/>
  <c r="AB194" i="5" a="1"/>
  <c r="AB194" i="5"/>
  <c r="AH568" i="5" a="1"/>
  <c r="AH568" i="5"/>
  <c r="AD397" i="5" a="1"/>
  <c r="AD397" i="5"/>
  <c r="AH194" i="5" a="1"/>
  <c r="AH194" i="5"/>
  <c r="AH137" i="5" a="1"/>
  <c r="AH137" i="5"/>
  <c r="AB51" i="5" a="1"/>
  <c r="AB51" i="5"/>
  <c r="AG428" i="5" a="1"/>
  <c r="AG428" i="5"/>
  <c r="AD17" i="5" a="1"/>
  <c r="AD17" i="5"/>
  <c r="AG597" i="5" a="1"/>
  <c r="AG597" i="5"/>
  <c r="AD629" i="5" a="1"/>
  <c r="AD629" i="5"/>
  <c r="AG420" i="5" a="1"/>
  <c r="AG420" i="5"/>
  <c r="AB401" i="5" a="1"/>
  <c r="AB401" i="5"/>
  <c r="AG442" i="5" a="1"/>
  <c r="AG442" i="5"/>
  <c r="AH92" i="5" a="1"/>
  <c r="AH92" i="5"/>
  <c r="AB37" i="5" a="1"/>
  <c r="AB37" i="5"/>
  <c r="AH570" i="5" a="1"/>
  <c r="AH570" i="5"/>
  <c r="AB499" i="5" a="1"/>
  <c r="AB499" i="5"/>
  <c r="AB442" i="5" a="1"/>
  <c r="AB442" i="5"/>
  <c r="AH616" i="5" a="1"/>
  <c r="AH616" i="5"/>
  <c r="AH442" i="5" a="1"/>
  <c r="AH442" i="5"/>
  <c r="AG38" i="5" a="1"/>
  <c r="AG38" i="5"/>
  <c r="AB38" i="5" a="1"/>
  <c r="AB38" i="5"/>
  <c r="AG401" i="5" a="1"/>
  <c r="AG401" i="5"/>
  <c r="AD570" i="5" a="1"/>
  <c r="AD570" i="5"/>
  <c r="AH37" i="5" a="1"/>
  <c r="AH37" i="5"/>
  <c r="AD499" i="5" a="1"/>
  <c r="AD499" i="5"/>
  <c r="AD616" i="5" a="1"/>
  <c r="AD616" i="5"/>
  <c r="AD38" i="5" a="1"/>
  <c r="AD38" i="5"/>
  <c r="AG570" i="5" a="1"/>
  <c r="AG570" i="5"/>
  <c r="AG628" i="5" a="1"/>
  <c r="AG628" i="5"/>
  <c r="AH43" i="5" a="1"/>
  <c r="AH43" i="5"/>
  <c r="AB92" i="5" a="1"/>
  <c r="AB92" i="5"/>
  <c r="AG499" i="5" a="1"/>
  <c r="AG499" i="5"/>
  <c r="AD43" i="5" a="1"/>
  <c r="AD43" i="5"/>
  <c r="AB628" i="5" a="1"/>
  <c r="AB628" i="5"/>
  <c r="AD628" i="5" a="1"/>
  <c r="AD628" i="5"/>
  <c r="AD401" i="5" a="1"/>
  <c r="AD401" i="5"/>
  <c r="AG92" i="5" a="1"/>
  <c r="AG92" i="5"/>
  <c r="AD37" i="5" a="1"/>
  <c r="AD37" i="5"/>
  <c r="AB43" i="5" a="1"/>
  <c r="AB43" i="5"/>
  <c r="AB616" i="5" a="1"/>
  <c r="AB616" i="5"/>
  <c r="AH628" i="5" a="1"/>
  <c r="AH628" i="5"/>
  <c r="AB570" i="5" a="1"/>
  <c r="AB570" i="5"/>
  <c r="AD92" i="5" a="1"/>
  <c r="AD92" i="5"/>
  <c r="AG43" i="5" a="1"/>
  <c r="AG43" i="5"/>
  <c r="AH499" i="5" a="1"/>
  <c r="AH499" i="5"/>
  <c r="AG616" i="5" a="1"/>
  <c r="AG616" i="5"/>
  <c r="AD442" i="5" a="1"/>
  <c r="AD442" i="5"/>
  <c r="AH38" i="5" a="1"/>
  <c r="AH38" i="5"/>
  <c r="AG37" i="5" a="1"/>
  <c r="AG37" i="5"/>
  <c r="AH401" i="5" a="1"/>
  <c r="AH401" i="5"/>
  <c r="AG511" i="5" a="1"/>
  <c r="AG511" i="5"/>
  <c r="AD80" i="5" a="1"/>
  <c r="AD80" i="5"/>
  <c r="AG295" i="5" a="1"/>
  <c r="AG295" i="5"/>
  <c r="AD204" i="5" a="1"/>
  <c r="AD204" i="5"/>
  <c r="AH468" i="5" a="1"/>
  <c r="AH468" i="5"/>
  <c r="AG422" i="5" a="1"/>
  <c r="AG422" i="5"/>
  <c r="AG362" i="5" a="1"/>
  <c r="AG362" i="5"/>
  <c r="AG204" i="5" a="1"/>
  <c r="AG204" i="5"/>
  <c r="AB295" i="5" a="1"/>
  <c r="AB295" i="5"/>
  <c r="AH515" i="5" a="1"/>
  <c r="AH515" i="5"/>
  <c r="AD295" i="5" a="1"/>
  <c r="AD295" i="5"/>
  <c r="AD412" i="5" a="1"/>
  <c r="AD412" i="5"/>
  <c r="AB422" i="5" a="1"/>
  <c r="AB422" i="5"/>
  <c r="AH362" i="5" a="1"/>
  <c r="AH362" i="5"/>
  <c r="AG468" i="5" a="1"/>
  <c r="AG468" i="5"/>
  <c r="AH109" i="5" a="1"/>
  <c r="AH109" i="5"/>
  <c r="AD468" i="5" a="1"/>
  <c r="AD468" i="5"/>
  <c r="AD515" i="5" a="1"/>
  <c r="AD515" i="5"/>
  <c r="AD362" i="5" a="1"/>
  <c r="AD362" i="5"/>
  <c r="AG412" i="5" a="1"/>
  <c r="AG412" i="5"/>
  <c r="AB511" i="5" a="1"/>
  <c r="AB511" i="5"/>
  <c r="AB80" i="5" a="1"/>
  <c r="AB80" i="5"/>
  <c r="AB109" i="5" a="1"/>
  <c r="AB109" i="5"/>
  <c r="AD109" i="5" a="1"/>
  <c r="AD109" i="5"/>
  <c r="AD511" i="5" a="1"/>
  <c r="AD511" i="5"/>
  <c r="AG80" i="5" a="1"/>
  <c r="AG80" i="5"/>
  <c r="AH204" i="5" a="1"/>
  <c r="AH204" i="5"/>
  <c r="AH422" i="5" a="1"/>
  <c r="AH422" i="5"/>
  <c r="AH412" i="5" a="1"/>
  <c r="AH412" i="5"/>
  <c r="AG515" i="5" a="1"/>
  <c r="AG515" i="5"/>
  <c r="AB515" i="5" a="1"/>
  <c r="AB515" i="5"/>
  <c r="AB468" i="5" a="1"/>
  <c r="AB468" i="5"/>
  <c r="AH80" i="5" a="1"/>
  <c r="AH80" i="5"/>
  <c r="AB412" i="5" a="1"/>
  <c r="AB412" i="5"/>
  <c r="AB362" i="5" a="1"/>
  <c r="AB362" i="5"/>
  <c r="AB204" i="5" a="1"/>
  <c r="AB204" i="5"/>
  <c r="AH511" i="5" a="1"/>
  <c r="AH511" i="5"/>
  <c r="AD422" i="5" a="1"/>
  <c r="AD422" i="5"/>
  <c r="AG109" i="5" a="1"/>
  <c r="AG109" i="5"/>
  <c r="AH295" i="5" a="1"/>
  <c r="AH295" i="5"/>
  <c r="AG546" i="5" a="1"/>
  <c r="AG546" i="5"/>
  <c r="AH313" i="5" a="1"/>
  <c r="AH313" i="5"/>
  <c r="AH391" i="5" a="1"/>
  <c r="AH391" i="5"/>
  <c r="AH152" i="5" a="1"/>
  <c r="AH152" i="5"/>
  <c r="AH136" i="5" a="1"/>
  <c r="AH136" i="5"/>
  <c r="AG313" i="5" a="1"/>
  <c r="AG313" i="5"/>
  <c r="AH546" i="5" a="1"/>
  <c r="AH546" i="5"/>
  <c r="AB363" i="5" a="1"/>
  <c r="AB363" i="5"/>
  <c r="AB3" i="5" a="1"/>
  <c r="AB3" i="5"/>
  <c r="AH363" i="5" a="1"/>
  <c r="AH363" i="5"/>
  <c r="AH364" i="5" a="1"/>
  <c r="AH364" i="5"/>
  <c r="AG13" i="5" a="1"/>
  <c r="AG13" i="5"/>
  <c r="AD136" i="5" a="1"/>
  <c r="AD136" i="5"/>
  <c r="AD363" i="5" a="1"/>
  <c r="AD363" i="5"/>
  <c r="AB313" i="5" a="1"/>
  <c r="AB313" i="5"/>
  <c r="AD391" i="5" a="1"/>
  <c r="AD391" i="5"/>
  <c r="AB136" i="5" a="1"/>
  <c r="AB136" i="5"/>
  <c r="AD13" i="5" a="1"/>
  <c r="AD13" i="5"/>
  <c r="AB364" i="5" a="1"/>
  <c r="AB364" i="5"/>
  <c r="AB152" i="5" a="1"/>
  <c r="AB152" i="5"/>
  <c r="AG391" i="5" a="1"/>
  <c r="AG391" i="5"/>
  <c r="AD152" i="5" a="1"/>
  <c r="AD152" i="5"/>
  <c r="AD3" i="5" a="1"/>
  <c r="AD3" i="5"/>
  <c r="AH554" i="5" a="1"/>
  <c r="AH554" i="5"/>
  <c r="AB13" i="5" a="1"/>
  <c r="AB13" i="5"/>
  <c r="AB546" i="5" a="1"/>
  <c r="AB546" i="5"/>
  <c r="AB554" i="5" a="1"/>
  <c r="AB554" i="5"/>
  <c r="AD364" i="5" a="1"/>
  <c r="AD364" i="5"/>
  <c r="AG3" i="5" a="1"/>
  <c r="AG3" i="5"/>
  <c r="AG554" i="5" a="1"/>
  <c r="AG554" i="5"/>
  <c r="AB391" i="5" a="1"/>
  <c r="AB391" i="5"/>
  <c r="AG363" i="5" a="1"/>
  <c r="AG363" i="5"/>
  <c r="AG136" i="5" a="1"/>
  <c r="AG136" i="5"/>
  <c r="AD554" i="5" a="1"/>
  <c r="AD554" i="5"/>
  <c r="AG364" i="5" a="1"/>
  <c r="AG364" i="5"/>
  <c r="AD546" i="5" a="1"/>
  <c r="AD546" i="5"/>
  <c r="AG152" i="5" a="1"/>
  <c r="AG152" i="5"/>
  <c r="AD313" i="5" a="1"/>
  <c r="AD313" i="5"/>
  <c r="AH3" i="5" a="1"/>
  <c r="AH3" i="5"/>
  <c r="AH13" i="5" a="1"/>
  <c r="AH13" i="5"/>
  <c r="AA319" i="5" a="1"/>
  <c r="AA319" i="5"/>
  <c r="AF528" i="5" a="1"/>
  <c r="AF528" i="5"/>
  <c r="AA67" i="5" a="1"/>
  <c r="AA67" i="5"/>
  <c r="AI374" i="5" a="1"/>
  <c r="AI374" i="5"/>
  <c r="AI423" i="5" a="1"/>
  <c r="AI423" i="5"/>
  <c r="AF319" i="5" a="1"/>
  <c r="AF319" i="5"/>
  <c r="AF285" i="5" a="1"/>
  <c r="AF285" i="5"/>
  <c r="AA616" i="5" a="1"/>
  <c r="AA616" i="5"/>
  <c r="AI37" i="5" a="1"/>
  <c r="AI37" i="5"/>
  <c r="AF67" i="5" a="1"/>
  <c r="AF67" i="5"/>
  <c r="AI375" i="5" a="1"/>
  <c r="AI375" i="5"/>
  <c r="AI616" i="5" a="1"/>
  <c r="AI616" i="5"/>
  <c r="AF375" i="5" a="1"/>
  <c r="AF375" i="5"/>
  <c r="AA285" i="5" a="1"/>
  <c r="AA285" i="5"/>
  <c r="AI22" i="5" a="1"/>
  <c r="AI22" i="5"/>
  <c r="AA22" i="5" a="1"/>
  <c r="AA22" i="5"/>
  <c r="AA37" i="5" a="1"/>
  <c r="AA37" i="5"/>
  <c r="AI528" i="5" a="1"/>
  <c r="AI528" i="5"/>
  <c r="AF616" i="5" a="1"/>
  <c r="AF616" i="5"/>
  <c r="AI67" i="5" a="1"/>
  <c r="AI67" i="5"/>
  <c r="AF423" i="5" a="1"/>
  <c r="AF423" i="5"/>
  <c r="AF374" i="5" a="1"/>
  <c r="AF374" i="5"/>
  <c r="AI285" i="5" a="1"/>
  <c r="AI285" i="5"/>
  <c r="AF37" i="5" a="1"/>
  <c r="AF37" i="5"/>
  <c r="AI319" i="5" a="1"/>
  <c r="AI319" i="5"/>
  <c r="AA375" i="5" a="1"/>
  <c r="AA375" i="5"/>
  <c r="AF22" i="5" a="1"/>
  <c r="AF22" i="5"/>
  <c r="AD263" i="5" a="1"/>
  <c r="AD263" i="5"/>
  <c r="AB112" i="5" a="1"/>
  <c r="AB112" i="5"/>
  <c r="AB263" i="5" a="1"/>
  <c r="AB263" i="5"/>
  <c r="AG293" i="5" a="1"/>
  <c r="AG293" i="5"/>
  <c r="AD112" i="5" a="1"/>
  <c r="AD112" i="5"/>
  <c r="AD408" i="5" a="1"/>
  <c r="AD408" i="5"/>
  <c r="AD588" i="5" a="1"/>
  <c r="AD588" i="5"/>
  <c r="AH112" i="5" a="1"/>
  <c r="AH112" i="5"/>
  <c r="AG408" i="5" a="1"/>
  <c r="AG408" i="5"/>
  <c r="AH48" i="5" a="1"/>
  <c r="AH48" i="5"/>
  <c r="AB48" i="5" a="1"/>
  <c r="AB48" i="5"/>
  <c r="AG399" i="5" a="1"/>
  <c r="AG399" i="5"/>
  <c r="AG588" i="5" a="1"/>
  <c r="AG588" i="5"/>
  <c r="AB293" i="5" a="1"/>
  <c r="AB293" i="5"/>
  <c r="AD23" i="5" a="1"/>
  <c r="AD23" i="5"/>
  <c r="AH607" i="5" a="1"/>
  <c r="AH607" i="5"/>
  <c r="AH588" i="5" a="1"/>
  <c r="AH588" i="5"/>
  <c r="AH23" i="5" a="1"/>
  <c r="AH23" i="5"/>
  <c r="AB60" i="5" a="1"/>
  <c r="AB60" i="5"/>
  <c r="AH293" i="5" a="1"/>
  <c r="AH293" i="5"/>
  <c r="AG60" i="5" a="1"/>
  <c r="AG60" i="5"/>
  <c r="AG48" i="5" a="1"/>
  <c r="AG48" i="5"/>
  <c r="AH60" i="5" a="1"/>
  <c r="AH60" i="5"/>
  <c r="AB399" i="5" a="1"/>
  <c r="AB399" i="5"/>
  <c r="AD607" i="5" a="1"/>
  <c r="AD607" i="5"/>
  <c r="AB23" i="5" a="1"/>
  <c r="AB23" i="5"/>
  <c r="AH263" i="5" a="1"/>
  <c r="AH263" i="5"/>
  <c r="AD399" i="5" a="1"/>
  <c r="AD399" i="5"/>
  <c r="AB408" i="5" a="1"/>
  <c r="AB408" i="5"/>
  <c r="AB607" i="5" a="1"/>
  <c r="AB607" i="5"/>
  <c r="AH408" i="5" a="1"/>
  <c r="AH408" i="5"/>
  <c r="AD48" i="5" a="1"/>
  <c r="AD48" i="5"/>
  <c r="AB588" i="5" a="1"/>
  <c r="AB588" i="5"/>
  <c r="AH399" i="5" a="1"/>
  <c r="AH399" i="5"/>
  <c r="AG112" i="5" a="1"/>
  <c r="AG112" i="5"/>
  <c r="AD293" i="5" a="1"/>
  <c r="AD293" i="5"/>
  <c r="AD60" i="5" a="1"/>
  <c r="AD60" i="5"/>
  <c r="AG607" i="5" a="1"/>
  <c r="AG607" i="5"/>
  <c r="AG23" i="5" a="1"/>
  <c r="AG23" i="5"/>
  <c r="AG263" i="5" a="1"/>
  <c r="AG263" i="5"/>
  <c r="AH111" i="5" a="1"/>
  <c r="AH111" i="5"/>
  <c r="AD339" i="5" a="1"/>
  <c r="AD339" i="5"/>
  <c r="AG476" i="5" a="1"/>
  <c r="AG476" i="5"/>
  <c r="AD111" i="5" a="1"/>
  <c r="AD111" i="5"/>
  <c r="AB70" i="5" a="1"/>
  <c r="AB70" i="5"/>
  <c r="AG339" i="5" a="1"/>
  <c r="AG339" i="5"/>
  <c r="AD317" i="5" a="1"/>
  <c r="AD317" i="5"/>
  <c r="AG353" i="5" a="1"/>
  <c r="AG353" i="5"/>
  <c r="AB476" i="5" a="1"/>
  <c r="AB476" i="5"/>
  <c r="AG318" i="5" a="1"/>
  <c r="AG318" i="5"/>
  <c r="AB318" i="5" a="1"/>
  <c r="AB318" i="5"/>
  <c r="AG438" i="5" a="1"/>
  <c r="AG438" i="5"/>
  <c r="AG186" i="5" a="1"/>
  <c r="AG186" i="5"/>
  <c r="AH524" i="5" a="1"/>
  <c r="AH524" i="5"/>
  <c r="AB339" i="5" a="1"/>
  <c r="AB339" i="5"/>
  <c r="AH70" i="5" a="1"/>
  <c r="AH70" i="5"/>
  <c r="AH186" i="5" a="1"/>
  <c r="AH186" i="5"/>
  <c r="AD318" i="5" a="1"/>
  <c r="AD318" i="5"/>
  <c r="AD70" i="5" a="1"/>
  <c r="AD70" i="5"/>
  <c r="AD524" i="5" a="1"/>
  <c r="AD524" i="5"/>
  <c r="AD353" i="5" a="1"/>
  <c r="AD353" i="5"/>
  <c r="AH476" i="5" a="1"/>
  <c r="AH476" i="5"/>
  <c r="AH438" i="5" a="1"/>
  <c r="AH438" i="5"/>
  <c r="AB317" i="5" a="1"/>
  <c r="AB317" i="5"/>
  <c r="AG111" i="5" a="1"/>
  <c r="AG111" i="5"/>
  <c r="AG317" i="5" a="1"/>
  <c r="AG317" i="5"/>
  <c r="AB524" i="5" a="1"/>
  <c r="AB524" i="5"/>
  <c r="AD186" i="5" a="1"/>
  <c r="AD186" i="5"/>
  <c r="AD438" i="5" a="1"/>
  <c r="AD438" i="5"/>
  <c r="AH353" i="5" a="1"/>
  <c r="AH353" i="5"/>
  <c r="AD476" i="5" a="1"/>
  <c r="AD476" i="5"/>
  <c r="AH339" i="5" a="1"/>
  <c r="AH339" i="5"/>
  <c r="AB111" i="5" a="1"/>
  <c r="AB111" i="5"/>
  <c r="AG70" i="5" a="1"/>
  <c r="AG70" i="5"/>
  <c r="AH317" i="5" a="1"/>
  <c r="AH317" i="5"/>
  <c r="AG524" i="5" a="1"/>
  <c r="AG524" i="5"/>
  <c r="AB353" i="5" a="1"/>
  <c r="AB353" i="5"/>
  <c r="AB438" i="5" a="1"/>
  <c r="AB438" i="5"/>
  <c r="AH318" i="5" a="1"/>
  <c r="AH318" i="5"/>
  <c r="AB186" i="5" a="1"/>
  <c r="AB186" i="5"/>
  <c r="AA500" i="5" a="1"/>
  <c r="AA500" i="5"/>
  <c r="AA95" i="5" a="1"/>
  <c r="AA95" i="5"/>
  <c r="AF12" i="5" a="1"/>
  <c r="AF12" i="5"/>
  <c r="AI499" i="5" a="1"/>
  <c r="AI499" i="5"/>
  <c r="AF429" i="5" a="1"/>
  <c r="AF429" i="5"/>
  <c r="AF450" i="5" a="1"/>
  <c r="AF450" i="5"/>
  <c r="AI636" i="5" a="1"/>
  <c r="AI636" i="5"/>
  <c r="AF500" i="5" a="1"/>
  <c r="AF500" i="5"/>
  <c r="AI168" i="5" a="1"/>
  <c r="AI168" i="5"/>
  <c r="AI305" i="5" a="1"/>
  <c r="AI305" i="5"/>
  <c r="AA636" i="5" a="1"/>
  <c r="AA636" i="5"/>
  <c r="AI12" i="5" a="1"/>
  <c r="AI12" i="5"/>
  <c r="AI300" i="5" a="1"/>
  <c r="AI300" i="5"/>
  <c r="AA300" i="5" a="1"/>
  <c r="AA300" i="5"/>
  <c r="AI95" i="5" a="1"/>
  <c r="AI95" i="5"/>
  <c r="AF168" i="5" a="1"/>
  <c r="AF168" i="5"/>
  <c r="AF300" i="5" a="1"/>
  <c r="AF300" i="5"/>
  <c r="AF636" i="5" a="1"/>
  <c r="AF636" i="5"/>
  <c r="AA12" i="5" a="1"/>
  <c r="AA12" i="5"/>
  <c r="AF95" i="5" a="1"/>
  <c r="AF95" i="5"/>
  <c r="AF499" i="5" a="1"/>
  <c r="AF499" i="5"/>
  <c r="AI500" i="5" a="1"/>
  <c r="AI500" i="5"/>
  <c r="AF305" i="5" a="1"/>
  <c r="AF305" i="5"/>
  <c r="AI450" i="5" a="1"/>
  <c r="AI450" i="5"/>
  <c r="AI429" i="5" a="1"/>
  <c r="AI429" i="5"/>
  <c r="AG184" i="5" a="1"/>
  <c r="AG184" i="5"/>
  <c r="AG50" i="5" a="1"/>
  <c r="AG50" i="5"/>
  <c r="AG133" i="5" a="1"/>
  <c r="AG133" i="5"/>
  <c r="AG456" i="5" a="1"/>
  <c r="AG456" i="5"/>
  <c r="AH510" i="5" a="1"/>
  <c r="AH510" i="5"/>
  <c r="AH456" i="5" a="1"/>
  <c r="AH456" i="5"/>
  <c r="AB456" i="5" a="1"/>
  <c r="AB456" i="5"/>
  <c r="AG102" i="5" a="1"/>
  <c r="AG102" i="5"/>
  <c r="AB184" i="5" a="1"/>
  <c r="AB184" i="5"/>
  <c r="AG446" i="5" a="1"/>
  <c r="AG446" i="5"/>
  <c r="AB606" i="5" a="1"/>
  <c r="AB606" i="5"/>
  <c r="AB58" i="5" a="1"/>
  <c r="AB58" i="5"/>
  <c r="AB50" i="5" a="1"/>
  <c r="AB50" i="5"/>
  <c r="AD606" i="5" a="1"/>
  <c r="AD606" i="5"/>
  <c r="AB102" i="5" a="1"/>
  <c r="AB102" i="5"/>
  <c r="AG606" i="5" a="1"/>
  <c r="AG606" i="5"/>
  <c r="AB522" i="5" a="1"/>
  <c r="AB522" i="5"/>
  <c r="AD58" i="5" a="1"/>
  <c r="AD58" i="5"/>
  <c r="AG522" i="5" a="1"/>
  <c r="AG522" i="5"/>
  <c r="AH50" i="5" a="1"/>
  <c r="AH50" i="5"/>
  <c r="AB510" i="5" a="1"/>
  <c r="AB510" i="5"/>
  <c r="AH58" i="5" a="1"/>
  <c r="AH58" i="5"/>
  <c r="AH522" i="5" a="1"/>
  <c r="AH522" i="5"/>
  <c r="AD446" i="5" a="1"/>
  <c r="AD446" i="5"/>
  <c r="AB133" i="5" a="1"/>
  <c r="AB133" i="5"/>
  <c r="AH133" i="5" a="1"/>
  <c r="AH133" i="5"/>
  <c r="AH446" i="5" a="1"/>
  <c r="AH446" i="5"/>
  <c r="AD510" i="5" a="1"/>
  <c r="AD510" i="5"/>
  <c r="AD184" i="5" a="1"/>
  <c r="AD184" i="5"/>
  <c r="AH102" i="5" a="1"/>
  <c r="AH102" i="5"/>
  <c r="AD102" i="5" a="1"/>
  <c r="AD102" i="5"/>
  <c r="AH184" i="5" a="1"/>
  <c r="AH184" i="5"/>
  <c r="AD133" i="5" a="1"/>
  <c r="AD133" i="5"/>
  <c r="AG58" i="5" a="1"/>
  <c r="AG58" i="5"/>
  <c r="AD50" i="5" a="1"/>
  <c r="AD50" i="5"/>
  <c r="AD456" i="5" a="1"/>
  <c r="AD456" i="5"/>
  <c r="AH606" i="5" a="1"/>
  <c r="AH606" i="5"/>
  <c r="AD522" i="5" a="1"/>
  <c r="AD522" i="5"/>
  <c r="AG510" i="5" a="1"/>
  <c r="AG510" i="5"/>
  <c r="AB446" i="5" a="1"/>
  <c r="AB446" i="5"/>
  <c r="AD157" i="5" a="1"/>
  <c r="AD157" i="5"/>
  <c r="AG89" i="5" a="1"/>
  <c r="AG89" i="5"/>
  <c r="AB521" i="5" a="1"/>
  <c r="AB521" i="5"/>
  <c r="AD232" i="5" a="1"/>
  <c r="AD232" i="5"/>
  <c r="AD404" i="5" a="1"/>
  <c r="AD404" i="5"/>
  <c r="AG157" i="5" a="1"/>
  <c r="AG157" i="5"/>
  <c r="AD138" i="5" a="1"/>
  <c r="AD138" i="5"/>
  <c r="AG380" i="5" a="1"/>
  <c r="AG380" i="5"/>
  <c r="AH157" i="5" a="1"/>
  <c r="AH157" i="5"/>
  <c r="AD380" i="5" a="1"/>
  <c r="AD380" i="5"/>
  <c r="AH72" i="5" a="1"/>
  <c r="AH72" i="5"/>
  <c r="AB232" i="5" a="1"/>
  <c r="AB232" i="5"/>
  <c r="AG521" i="5" a="1"/>
  <c r="AG521" i="5"/>
  <c r="AH138" i="5" a="1"/>
  <c r="AH138" i="5"/>
  <c r="AB89" i="5" a="1"/>
  <c r="AB89" i="5"/>
  <c r="AG72" i="5" a="1"/>
  <c r="AG72" i="5"/>
  <c r="AG232" i="5" a="1"/>
  <c r="AG232" i="5"/>
  <c r="AH89" i="5" a="1"/>
  <c r="AH89" i="5"/>
  <c r="AB138" i="5" a="1"/>
  <c r="AB138" i="5"/>
  <c r="AH404" i="5" a="1"/>
  <c r="AH404" i="5"/>
  <c r="AG404" i="5" a="1"/>
  <c r="AG404" i="5"/>
  <c r="AG225" i="5" a="1"/>
  <c r="AG225" i="5"/>
  <c r="AD225" i="5" a="1"/>
  <c r="AD225" i="5"/>
  <c r="AH228" i="5" a="1"/>
  <c r="AH228" i="5"/>
  <c r="AD72" i="5" a="1"/>
  <c r="AD72" i="5"/>
  <c r="AD228" i="5" a="1"/>
  <c r="AD228" i="5"/>
  <c r="AH521" i="5" a="1"/>
  <c r="AH521" i="5"/>
  <c r="AB228" i="5" a="1"/>
  <c r="AB228" i="5"/>
  <c r="AB380" i="5" a="1"/>
  <c r="AB380" i="5"/>
  <c r="AH225" i="5" a="1"/>
  <c r="AH225" i="5"/>
  <c r="AG138" i="5" a="1"/>
  <c r="AG138" i="5"/>
  <c r="AB72" i="5" a="1"/>
  <c r="AB72" i="5"/>
  <c r="AD89" i="5" a="1"/>
  <c r="AD89" i="5"/>
  <c r="AB225" i="5" a="1"/>
  <c r="AB225" i="5"/>
  <c r="AB157" i="5" a="1"/>
  <c r="AB157" i="5"/>
  <c r="AD521" i="5" a="1"/>
  <c r="AD521" i="5"/>
  <c r="AH232" i="5" a="1"/>
  <c r="AH232" i="5"/>
  <c r="AH380" i="5" a="1"/>
  <c r="AH380" i="5"/>
  <c r="AB404" i="5" a="1"/>
  <c r="AB404" i="5"/>
  <c r="AG228" i="5" a="1"/>
  <c r="AG228" i="5"/>
  <c r="AH252" i="5" a="1"/>
  <c r="AH252" i="5"/>
  <c r="AD400" i="5" a="1"/>
  <c r="AD400" i="5"/>
  <c r="AH78" i="5" a="1"/>
  <c r="AH78" i="5"/>
  <c r="AB78" i="5" a="1"/>
  <c r="AB78" i="5"/>
  <c r="AG164" i="5" a="1"/>
  <c r="AG164" i="5"/>
  <c r="AB168" i="5" a="1"/>
  <c r="AB168" i="5"/>
  <c r="AG8" i="5" a="1"/>
  <c r="AG8" i="5"/>
  <c r="AH164" i="5" a="1"/>
  <c r="AH164" i="5"/>
  <c r="AB590" i="5" a="1"/>
  <c r="AB590" i="5"/>
  <c r="AB180" i="5" a="1"/>
  <c r="AB180" i="5"/>
  <c r="AD180" i="5" a="1"/>
  <c r="AD180" i="5"/>
  <c r="AG590" i="5" a="1"/>
  <c r="AG590" i="5"/>
  <c r="AG104" i="5" a="1"/>
  <c r="AG104" i="5"/>
  <c r="AD8" i="5" a="1"/>
  <c r="AD8" i="5"/>
  <c r="AD252" i="5" a="1"/>
  <c r="AD252" i="5"/>
  <c r="AH104" i="5" a="1"/>
  <c r="AH104" i="5"/>
  <c r="AD168" i="5" a="1"/>
  <c r="AD168" i="5"/>
  <c r="AG252" i="5" a="1"/>
  <c r="AG252" i="5"/>
  <c r="AG168" i="5" a="1"/>
  <c r="AG168" i="5"/>
  <c r="AB164" i="5" a="1"/>
  <c r="AB164" i="5"/>
  <c r="AD195" i="5" a="1"/>
  <c r="AD195" i="5"/>
  <c r="AD590" i="5" a="1"/>
  <c r="AD590" i="5"/>
  <c r="AG180" i="5" a="1"/>
  <c r="AG180" i="5"/>
  <c r="AH400" i="5" a="1"/>
  <c r="AH400" i="5"/>
  <c r="AH195" i="5" a="1"/>
  <c r="AH195" i="5"/>
  <c r="AD104" i="5" a="1"/>
  <c r="AD104" i="5"/>
  <c r="AB8" i="5" a="1"/>
  <c r="AB8" i="5"/>
  <c r="AD78" i="5" a="1"/>
  <c r="AD78" i="5"/>
  <c r="AG400" i="5" a="1"/>
  <c r="AG400" i="5"/>
  <c r="AG195" i="5" a="1"/>
  <c r="AG195" i="5"/>
  <c r="AD164" i="5" a="1"/>
  <c r="AD164" i="5"/>
  <c r="AB104" i="5" a="1"/>
  <c r="AB104" i="5"/>
  <c r="AB252" i="5" a="1"/>
  <c r="AB252" i="5"/>
  <c r="AB400" i="5" a="1"/>
  <c r="AB400" i="5"/>
  <c r="AG78" i="5" a="1"/>
  <c r="AG78" i="5"/>
  <c r="AH168" i="5" a="1"/>
  <c r="AH168" i="5"/>
  <c r="AH8" i="5" a="1"/>
  <c r="AH8" i="5"/>
  <c r="AB195" i="5" a="1"/>
  <c r="AB195" i="5"/>
  <c r="AH180" i="5" a="1"/>
  <c r="AH180" i="5"/>
  <c r="AH590" i="5" a="1"/>
  <c r="AH590" i="5"/>
  <c r="AB103" i="5" a="1"/>
  <c r="AB103" i="5"/>
  <c r="AD214" i="5" a="1"/>
  <c r="AD214" i="5"/>
  <c r="AB96" i="5" a="1"/>
  <c r="AB96" i="5"/>
  <c r="AB337" i="5" a="1"/>
  <c r="AB337" i="5"/>
  <c r="AG200" i="5" a="1"/>
  <c r="AG200" i="5"/>
  <c r="AB543" i="5" a="1"/>
  <c r="AB543" i="5"/>
  <c r="AH638" i="5" a="1"/>
  <c r="AH638" i="5"/>
  <c r="AD41" i="5" a="1"/>
  <c r="AD41" i="5"/>
  <c r="AD638" i="5" a="1"/>
  <c r="AD638" i="5"/>
  <c r="AD543" i="5" a="1"/>
  <c r="AD543" i="5"/>
  <c r="AB277" i="5" a="1"/>
  <c r="AB277" i="5"/>
  <c r="AB638" i="5" a="1"/>
  <c r="AB638" i="5"/>
  <c r="AD103" i="5" a="1"/>
  <c r="AD103" i="5"/>
  <c r="AH96" i="5" a="1"/>
  <c r="AH96" i="5"/>
  <c r="AH41" i="5" a="1"/>
  <c r="AH41" i="5"/>
  <c r="AH337" i="5" a="1"/>
  <c r="AH337" i="5"/>
  <c r="AD386" i="5" a="1"/>
  <c r="AD386" i="5"/>
  <c r="AB214" i="5" a="1"/>
  <c r="AB214" i="5"/>
  <c r="AD200" i="5" a="1"/>
  <c r="AD200" i="5"/>
  <c r="AB41" i="5" a="1"/>
  <c r="AB41" i="5"/>
  <c r="AG337" i="5" a="1"/>
  <c r="AG337" i="5"/>
  <c r="AD277" i="5" a="1"/>
  <c r="AD277" i="5"/>
  <c r="AG386" i="5" a="1"/>
  <c r="AG386" i="5"/>
  <c r="AD96" i="5" a="1"/>
  <c r="AD96" i="5"/>
  <c r="AG103" i="5" a="1"/>
  <c r="AG103" i="5"/>
  <c r="AB200" i="5" a="1"/>
  <c r="AB200" i="5"/>
  <c r="AB386" i="5" a="1"/>
  <c r="AB386" i="5"/>
  <c r="AG277" i="5" a="1"/>
  <c r="AG277" i="5"/>
  <c r="AG543" i="5" a="1"/>
  <c r="AG543" i="5"/>
  <c r="AH277" i="5" a="1"/>
  <c r="AH277" i="5"/>
  <c r="AH200" i="5" a="1"/>
  <c r="AH200" i="5"/>
  <c r="AH543" i="5" a="1"/>
  <c r="AH543" i="5"/>
  <c r="AG41" i="5" a="1"/>
  <c r="AG41" i="5"/>
  <c r="AG96" i="5" a="1"/>
  <c r="AG96" i="5"/>
  <c r="AH214" i="5" a="1"/>
  <c r="AH214" i="5"/>
  <c r="AH103" i="5" a="1"/>
  <c r="AH103" i="5"/>
  <c r="AG214" i="5" a="1"/>
  <c r="AG214" i="5"/>
  <c r="AH386" i="5" a="1"/>
  <c r="AH386" i="5"/>
  <c r="AD337" i="5" a="1"/>
  <c r="AD337" i="5"/>
  <c r="AG638" i="5" a="1"/>
  <c r="AG638" i="5"/>
  <c r="AB472" i="5" a="1"/>
  <c r="AB472" i="5"/>
  <c r="AH231" i="5" a="1"/>
  <c r="AH231" i="5"/>
  <c r="AB437" i="5" a="1"/>
  <c r="AB437" i="5"/>
  <c r="AG93" i="5" a="1"/>
  <c r="AG93" i="5"/>
  <c r="AB22" i="5" a="1"/>
  <c r="AB22" i="5"/>
  <c r="AH22" i="5" a="1"/>
  <c r="AH22" i="5"/>
  <c r="AD93" i="5" a="1"/>
  <c r="AD93" i="5"/>
  <c r="AG437" i="5" a="1"/>
  <c r="AG437" i="5"/>
  <c r="AD532" i="5" a="1"/>
  <c r="AD532" i="5"/>
  <c r="AD472" i="5" a="1"/>
  <c r="AD472" i="5"/>
  <c r="AD437" i="5" a="1"/>
  <c r="AD437" i="5"/>
  <c r="AD377" i="5" a="1"/>
  <c r="AD377" i="5"/>
  <c r="AD231" i="5" a="1"/>
  <c r="AD231" i="5"/>
  <c r="AH377" i="5" a="1"/>
  <c r="AH377" i="5"/>
  <c r="AH532" i="5" a="1"/>
  <c r="AH532" i="5"/>
  <c r="AG261" i="5" a="1"/>
  <c r="AG261" i="5"/>
  <c r="AD25" i="5" a="1"/>
  <c r="AD25" i="5"/>
  <c r="AG231" i="5" a="1"/>
  <c r="AG231" i="5"/>
  <c r="AG472" i="5" a="1"/>
  <c r="AG472" i="5"/>
  <c r="AH25" i="5" a="1"/>
  <c r="AH25" i="5"/>
  <c r="AH292" i="5" a="1"/>
  <c r="AH292" i="5"/>
  <c r="AD261" i="5" a="1"/>
  <c r="AD261" i="5"/>
  <c r="AB532" i="5" a="1"/>
  <c r="AB532" i="5"/>
  <c r="AH93" i="5" a="1"/>
  <c r="AH93" i="5"/>
  <c r="AB261" i="5" a="1"/>
  <c r="AB261" i="5"/>
  <c r="AD292" i="5" a="1"/>
  <c r="AD292" i="5"/>
  <c r="AB292" i="5" a="1"/>
  <c r="AB292" i="5"/>
  <c r="AB377" i="5" a="1"/>
  <c r="AB377" i="5"/>
  <c r="AD22" i="5" a="1"/>
  <c r="AD22" i="5"/>
  <c r="AB25" i="5" a="1"/>
  <c r="AB25" i="5"/>
  <c r="AB231" i="5" a="1"/>
  <c r="AB231" i="5"/>
  <c r="AG292" i="5" a="1"/>
  <c r="AG292" i="5"/>
  <c r="AG532" i="5" a="1"/>
  <c r="AG532" i="5"/>
  <c r="AB93" i="5" a="1"/>
  <c r="AB93" i="5"/>
  <c r="AG22" i="5" a="1"/>
  <c r="AG22" i="5"/>
  <c r="AG377" i="5" a="1"/>
  <c r="AG377" i="5"/>
  <c r="AH437" i="5" a="1"/>
  <c r="AH437" i="5"/>
  <c r="AG25" i="5" a="1"/>
  <c r="AG25" i="5"/>
  <c r="AH261" i="5" a="1"/>
  <c r="AH261" i="5"/>
  <c r="AH472" i="5" a="1"/>
  <c r="AH472" i="5"/>
  <c r="AH526" i="5" a="1"/>
  <c r="AH526" i="5"/>
  <c r="AG498" i="5" a="1"/>
  <c r="AG498" i="5"/>
  <c r="AG85" i="5" a="1"/>
  <c r="AG85" i="5"/>
  <c r="AB275" i="5" a="1"/>
  <c r="AB275" i="5"/>
  <c r="AH429" i="5" a="1"/>
  <c r="AH429" i="5"/>
  <c r="AH275" i="5" a="1"/>
  <c r="AH275" i="5"/>
  <c r="AD285" i="5" a="1"/>
  <c r="AD285" i="5"/>
  <c r="AB429" i="5" a="1"/>
  <c r="AB429" i="5"/>
  <c r="AB526" i="5" a="1"/>
  <c r="AB526" i="5"/>
  <c r="AH85" i="5" a="1"/>
  <c r="AH85" i="5"/>
  <c r="AH376" i="5" a="1"/>
  <c r="AH376" i="5"/>
  <c r="AD516" i="5" a="1"/>
  <c r="AD516" i="5"/>
  <c r="AD85" i="5" a="1"/>
  <c r="AD85" i="5"/>
  <c r="AD624" i="5" a="1"/>
  <c r="AD624" i="5"/>
  <c r="AD376" i="5" a="1"/>
  <c r="AD376" i="5"/>
  <c r="AD526" i="5" a="1"/>
  <c r="AD526" i="5"/>
  <c r="AB516" i="5" a="1"/>
  <c r="AB516" i="5"/>
  <c r="AB624" i="5" a="1"/>
  <c r="AB624" i="5"/>
  <c r="AB562" i="5" a="1"/>
  <c r="AB562" i="5"/>
  <c r="AB498" i="5" a="1"/>
  <c r="AB498" i="5"/>
  <c r="AH285" i="5" a="1"/>
  <c r="AH285" i="5"/>
  <c r="AD275" i="5" a="1"/>
  <c r="AD275" i="5"/>
  <c r="AG429" i="5" a="1"/>
  <c r="AG429" i="5"/>
  <c r="AB285" i="5" a="1"/>
  <c r="AB285" i="5"/>
  <c r="AG376" i="5" a="1"/>
  <c r="AG376" i="5"/>
  <c r="AG516" i="5" a="1"/>
  <c r="AG516" i="5"/>
  <c r="AG562" i="5" a="1"/>
  <c r="AG562" i="5"/>
  <c r="AH624" i="5" a="1"/>
  <c r="AH624" i="5"/>
  <c r="AH562" i="5" a="1"/>
  <c r="AH562" i="5"/>
  <c r="AH498" i="5" a="1"/>
  <c r="AH498" i="5"/>
  <c r="AB376" i="5" a="1"/>
  <c r="AB376" i="5"/>
  <c r="AH516" i="5" a="1"/>
  <c r="AH516" i="5"/>
  <c r="AD429" i="5" a="1"/>
  <c r="AD429" i="5"/>
  <c r="AB85" i="5" a="1"/>
  <c r="AB85" i="5"/>
  <c r="AG285" i="5" a="1"/>
  <c r="AG285" i="5"/>
  <c r="AG275" i="5" a="1"/>
  <c r="AG275" i="5"/>
  <c r="AG624" i="5" a="1"/>
  <c r="AG624" i="5"/>
  <c r="AG526" i="5" a="1"/>
  <c r="AG526" i="5"/>
  <c r="AD498" i="5" a="1"/>
  <c r="AD498" i="5"/>
  <c r="AD562" i="5" a="1"/>
  <c r="AD562" i="5"/>
  <c r="AD577" i="5" a="1"/>
  <c r="AD577" i="5"/>
  <c r="AB276" i="5" a="1"/>
  <c r="AB276" i="5"/>
  <c r="AD387" i="5" a="1"/>
  <c r="AD387" i="5"/>
  <c r="AH178" i="5" a="1"/>
  <c r="AH178" i="5"/>
  <c r="AD86" i="5" a="1"/>
  <c r="AD86" i="5"/>
  <c r="AD574" i="5" a="1"/>
  <c r="AD574" i="5"/>
  <c r="AB574" i="5" a="1"/>
  <c r="AB574" i="5"/>
  <c r="AB178" i="5" a="1"/>
  <c r="AB178" i="5"/>
  <c r="AH270" i="5" a="1"/>
  <c r="AH270" i="5"/>
  <c r="AG270" i="5" a="1"/>
  <c r="AG270" i="5"/>
  <c r="AG645" i="5" a="1"/>
  <c r="AG645" i="5"/>
  <c r="AH141" i="5" a="1"/>
  <c r="AH141" i="5"/>
  <c r="AD645" i="5" a="1"/>
  <c r="AD645" i="5"/>
  <c r="AD550" i="5" a="1"/>
  <c r="AD550" i="5"/>
  <c r="AB86" i="5" a="1"/>
  <c r="AB86" i="5"/>
  <c r="AG577" i="5" a="1"/>
  <c r="AG577" i="5"/>
  <c r="AH574" i="5" a="1"/>
  <c r="AH574" i="5"/>
  <c r="AG141" i="5" a="1"/>
  <c r="AG141" i="5"/>
  <c r="AH276" i="5" a="1"/>
  <c r="AH276" i="5"/>
  <c r="AD270" i="5" a="1"/>
  <c r="AD270" i="5"/>
  <c r="AB387" i="5" a="1"/>
  <c r="AB387" i="5"/>
  <c r="AH86" i="5" a="1"/>
  <c r="AH86" i="5"/>
  <c r="AH550" i="5" a="1"/>
  <c r="AH550" i="5"/>
  <c r="AD141" i="5" a="1"/>
  <c r="AD141" i="5"/>
  <c r="AB550" i="5" a="1"/>
  <c r="AB550" i="5"/>
  <c r="AH577" i="5" a="1"/>
  <c r="AH577" i="5"/>
  <c r="AB645" i="5" a="1"/>
  <c r="AB645" i="5"/>
  <c r="AH387" i="5" a="1"/>
  <c r="AH387" i="5"/>
  <c r="AG178" i="5" a="1"/>
  <c r="AG178" i="5"/>
  <c r="AG387" i="5" a="1"/>
  <c r="AG387" i="5"/>
  <c r="AH645" i="5" a="1"/>
  <c r="AH645" i="5"/>
  <c r="AB270" i="5" a="1"/>
  <c r="AB270" i="5"/>
  <c r="AG276" i="5" a="1"/>
  <c r="AG276" i="5"/>
  <c r="AB141" i="5" a="1"/>
  <c r="AB141" i="5"/>
  <c r="AD276" i="5" a="1"/>
  <c r="AD276" i="5"/>
  <c r="AG574" i="5" a="1"/>
  <c r="AG574" i="5"/>
  <c r="AG86" i="5" a="1"/>
  <c r="AG86" i="5"/>
  <c r="AG550" i="5" a="1"/>
  <c r="AG550" i="5"/>
  <c r="AB577" i="5" a="1"/>
  <c r="AB577" i="5"/>
  <c r="AD178" i="5" a="1"/>
  <c r="AD178" i="5"/>
  <c r="AF75" i="5" a="1"/>
  <c r="AF75" i="5"/>
  <c r="AI492" i="5" a="1"/>
  <c r="AI492" i="5"/>
  <c r="AF363" i="5" a="1"/>
  <c r="AF363" i="5"/>
  <c r="AI513" i="5" a="1"/>
  <c r="AI513" i="5"/>
  <c r="AF553" i="5" a="1"/>
  <c r="AF553" i="5"/>
  <c r="AF128" i="5" a="1"/>
  <c r="AF128" i="5"/>
  <c r="AF379" i="5" a="1"/>
  <c r="AF379" i="5"/>
  <c r="AF492" i="5" a="1"/>
  <c r="AF492" i="5"/>
  <c r="AI567" i="5" a="1"/>
  <c r="AI567" i="5"/>
  <c r="AI489" i="5" a="1"/>
  <c r="AI489" i="5"/>
  <c r="AA128" i="5" a="1"/>
  <c r="AA128" i="5"/>
  <c r="AI363" i="5" a="1"/>
  <c r="AI363" i="5"/>
  <c r="AF24" i="5" a="1"/>
  <c r="AF24" i="5"/>
  <c r="AF513" i="5" a="1"/>
  <c r="AF513" i="5"/>
  <c r="AA24" i="5" a="1"/>
  <c r="AA24" i="5"/>
  <c r="AA75" i="5" a="1"/>
  <c r="AA75" i="5"/>
  <c r="AI128" i="5" a="1"/>
  <c r="AI128" i="5"/>
  <c r="AI553" i="5" a="1"/>
  <c r="AI553" i="5"/>
  <c r="AI75" i="5" a="1"/>
  <c r="AI75" i="5"/>
  <c r="AF489" i="5" a="1"/>
  <c r="AF489" i="5"/>
  <c r="AI24" i="5" a="1"/>
  <c r="AI24" i="5"/>
  <c r="AI379" i="5" a="1"/>
  <c r="AI379" i="5"/>
  <c r="AA513" i="5" a="1"/>
  <c r="AA513" i="5"/>
  <c r="AF567" i="5" a="1"/>
  <c r="AF567" i="5"/>
  <c r="AF200" i="5" a="1"/>
  <c r="AF200" i="5"/>
  <c r="AI477" i="5" a="1"/>
  <c r="AI477" i="5"/>
  <c r="AI188" i="5" a="1"/>
  <c r="AI188" i="5"/>
  <c r="AF82" i="5" a="1"/>
  <c r="AF82" i="5"/>
  <c r="AI77" i="5" a="1"/>
  <c r="AI77" i="5"/>
  <c r="AI82" i="5" a="1"/>
  <c r="AI82" i="5"/>
  <c r="AF330" i="5" a="1"/>
  <c r="AF330" i="5"/>
  <c r="AF596" i="5" a="1"/>
  <c r="AF596" i="5"/>
  <c r="AF347" i="5" a="1"/>
  <c r="AF347" i="5"/>
  <c r="AI330" i="5" a="1"/>
  <c r="AI330" i="5"/>
  <c r="AF587" i="5" a="1"/>
  <c r="AF587" i="5"/>
  <c r="AF188" i="5" a="1"/>
  <c r="AF188" i="5"/>
  <c r="AI347" i="5" a="1"/>
  <c r="AI347" i="5"/>
  <c r="AF77" i="5" a="1"/>
  <c r="AF77" i="5"/>
  <c r="AA187" i="5" a="1"/>
  <c r="AA187" i="5"/>
  <c r="AI187" i="5" a="1"/>
  <c r="AI187" i="5"/>
  <c r="AA596" i="5" a="1"/>
  <c r="AA596" i="5"/>
  <c r="AI587" i="5" a="1"/>
  <c r="AI587" i="5"/>
  <c r="AA347" i="5" a="1"/>
  <c r="AA347" i="5"/>
  <c r="AA330" i="5" a="1"/>
  <c r="AA330" i="5"/>
  <c r="AA200" i="5" a="1"/>
  <c r="AA200" i="5"/>
  <c r="AI596" i="5" a="1"/>
  <c r="AI596" i="5"/>
  <c r="AI200" i="5" a="1"/>
  <c r="AI200" i="5"/>
  <c r="AF477" i="5" a="1"/>
  <c r="AF477" i="5"/>
  <c r="AF187" i="5" a="1"/>
  <c r="AF187" i="5"/>
  <c r="AA82" i="5" a="1"/>
  <c r="AA82" i="5"/>
  <c r="AA188" i="5" a="1"/>
  <c r="AA188" i="5"/>
  <c r="AA77" i="5" a="1"/>
  <c r="AA77" i="5"/>
  <c r="AI164" i="5" a="1"/>
  <c r="AI164" i="5"/>
  <c r="AA452" i="5" a="1"/>
  <c r="AA452" i="5"/>
  <c r="AA164" i="5" a="1"/>
  <c r="AA164" i="5"/>
  <c r="AF32" i="5" a="1"/>
  <c r="AF32" i="5"/>
  <c r="AI341" i="5" a="1"/>
  <c r="AI341" i="5"/>
  <c r="AF64" i="5" a="1"/>
  <c r="AF64" i="5"/>
  <c r="AF253" i="5" a="1"/>
  <c r="AF253" i="5"/>
  <c r="AI253" i="5" a="1"/>
  <c r="AI253" i="5"/>
  <c r="AF103" i="5" a="1"/>
  <c r="AF103" i="5"/>
  <c r="AA328" i="5" a="1"/>
  <c r="AA328" i="5"/>
  <c r="AA341" i="5" a="1"/>
  <c r="AA341" i="5"/>
  <c r="AF412" i="5" a="1"/>
  <c r="AF412" i="5"/>
  <c r="AI412" i="5" a="1"/>
  <c r="AI412" i="5"/>
  <c r="AA103" i="5" a="1"/>
  <c r="AA103" i="5"/>
  <c r="AF452" i="5" a="1"/>
  <c r="AF452" i="5"/>
  <c r="AF290" i="5" a="1"/>
  <c r="AF290" i="5"/>
  <c r="AF328" i="5" a="1"/>
  <c r="AF328" i="5"/>
  <c r="AI64" i="5" a="1"/>
  <c r="AI64" i="5"/>
  <c r="AI32" i="5" a="1"/>
  <c r="AI32" i="5"/>
  <c r="AI452" i="5" a="1"/>
  <c r="AI452" i="5"/>
  <c r="AI290" i="5" a="1"/>
  <c r="AI290" i="5"/>
  <c r="AF341" i="5" a="1"/>
  <c r="AF341" i="5"/>
  <c r="AI103" i="5" a="1"/>
  <c r="AI103" i="5"/>
  <c r="AI328" i="5" a="1"/>
  <c r="AI328" i="5"/>
  <c r="AA32" i="5" a="1"/>
  <c r="AA32" i="5"/>
  <c r="AF164" i="5" a="1"/>
  <c r="AF164" i="5"/>
  <c r="AA64" i="5" a="1"/>
  <c r="AA64" i="5"/>
  <c r="AB447" i="5" a="1"/>
  <c r="AB447" i="5"/>
  <c r="AG361" i="5" a="1"/>
  <c r="AG361" i="5"/>
  <c r="AB378" i="5" a="1"/>
  <c r="AB378" i="5"/>
  <c r="AD613" i="5" a="1"/>
  <c r="AD613" i="5"/>
  <c r="AG149" i="5" a="1"/>
  <c r="AG149" i="5"/>
  <c r="AG217" i="5" a="1"/>
  <c r="AG217" i="5"/>
  <c r="AH47" i="5" a="1"/>
  <c r="AH47" i="5"/>
  <c r="AB238" i="5" a="1"/>
  <c r="AB238" i="5"/>
  <c r="AH238" i="5" a="1"/>
  <c r="AH238" i="5"/>
  <c r="AG223" i="5" a="1"/>
  <c r="AG223" i="5"/>
  <c r="AG378" i="5" a="1"/>
  <c r="AG378" i="5"/>
  <c r="AG272" i="5" a="1"/>
  <c r="AG272" i="5"/>
  <c r="AH613" i="5" a="1"/>
  <c r="AH613" i="5"/>
  <c r="AD217" i="5" a="1"/>
  <c r="AD217" i="5"/>
  <c r="AG238" i="5" a="1"/>
  <c r="AG238" i="5"/>
  <c r="AH272" i="5" a="1"/>
  <c r="AH272" i="5"/>
  <c r="AB149" i="5" a="1"/>
  <c r="AB149" i="5"/>
  <c r="AB47" i="5" a="1"/>
  <c r="AB47" i="5"/>
  <c r="AD149" i="5" a="1"/>
  <c r="AD149" i="5"/>
  <c r="AG613" i="5" a="1"/>
  <c r="AG613" i="5"/>
  <c r="AD47" i="5" a="1"/>
  <c r="AD47" i="5"/>
  <c r="AD447" i="5" a="1"/>
  <c r="AD447" i="5"/>
  <c r="AH223" i="5" a="1"/>
  <c r="AH223" i="5"/>
  <c r="AD272" i="5" a="1"/>
  <c r="AD272" i="5"/>
  <c r="AH217" i="5" a="1"/>
  <c r="AH217" i="5"/>
  <c r="AB223" i="5" a="1"/>
  <c r="AB223" i="5"/>
  <c r="AH378" i="5" a="1"/>
  <c r="AH378" i="5"/>
  <c r="AB361" i="5" a="1"/>
  <c r="AB361" i="5"/>
  <c r="AD361" i="5" a="1"/>
  <c r="AD361" i="5"/>
  <c r="AH447" i="5" a="1"/>
  <c r="AH447" i="5"/>
  <c r="AB613" i="5" a="1"/>
  <c r="AB613" i="5"/>
  <c r="AG447" i="5" a="1"/>
  <c r="AG447" i="5"/>
  <c r="AD238" i="5" a="1"/>
  <c r="AD238" i="5"/>
  <c r="AD378" i="5" a="1"/>
  <c r="AD378" i="5"/>
  <c r="AH361" i="5" a="1"/>
  <c r="AH361" i="5"/>
  <c r="AB272" i="5" a="1"/>
  <c r="AB272" i="5"/>
  <c r="AG47" i="5" a="1"/>
  <c r="AG47" i="5"/>
  <c r="AD223" i="5" a="1"/>
  <c r="AD223" i="5"/>
  <c r="AB217" i="5" a="1"/>
  <c r="AB217" i="5"/>
  <c r="AH149" i="5" a="1"/>
  <c r="AH149" i="5"/>
  <c r="AD201" i="5" a="1"/>
  <c r="AD201" i="5"/>
  <c r="AB201" i="5" a="1"/>
  <c r="AB201" i="5"/>
  <c r="AG396" i="5" a="1"/>
  <c r="AG396" i="5"/>
  <c r="AB425" i="5" a="1"/>
  <c r="AB425" i="5"/>
  <c r="AD491" i="5" a="1"/>
  <c r="AD491" i="5"/>
  <c r="AG344" i="5" a="1"/>
  <c r="AG344" i="5"/>
  <c r="AD392" i="5" a="1"/>
  <c r="AD392" i="5"/>
  <c r="AB71" i="5" a="1"/>
  <c r="AB71" i="5"/>
  <c r="AG197" i="5" a="1"/>
  <c r="AG197" i="5"/>
  <c r="AB197" i="5" a="1"/>
  <c r="AB197" i="5"/>
  <c r="AG634" i="5" a="1"/>
  <c r="AG634" i="5"/>
  <c r="AB634" i="5" a="1"/>
  <c r="AB634" i="5"/>
  <c r="AD107" i="5" a="1"/>
  <c r="AD107" i="5"/>
  <c r="AG425" i="5" a="1"/>
  <c r="AG425" i="5"/>
  <c r="AH634" i="5" a="1"/>
  <c r="AH634" i="5"/>
  <c r="AG201" i="5" a="1"/>
  <c r="AG201" i="5"/>
  <c r="AB396" i="5" a="1"/>
  <c r="AB396" i="5"/>
  <c r="AG71" i="5" a="1"/>
  <c r="AG71" i="5"/>
  <c r="AH107" i="5" a="1"/>
  <c r="AH107" i="5"/>
  <c r="AH425" i="5" a="1"/>
  <c r="AH425" i="5"/>
  <c r="AD344" i="5" a="1"/>
  <c r="AD344" i="5"/>
  <c r="AB392" i="5" a="1"/>
  <c r="AB392" i="5"/>
  <c r="AH392" i="5" a="1"/>
  <c r="AH392" i="5"/>
  <c r="AH197" i="5" a="1"/>
  <c r="AH197" i="5"/>
  <c r="AD396" i="5" a="1"/>
  <c r="AD396" i="5"/>
  <c r="AB491" i="5" a="1"/>
  <c r="AB491" i="5"/>
  <c r="AD71" i="5" a="1"/>
  <c r="AD71" i="5"/>
  <c r="AB344" i="5" a="1"/>
  <c r="AB344" i="5"/>
  <c r="AG107" i="5" a="1"/>
  <c r="AG107" i="5"/>
  <c r="AG491" i="5" a="1"/>
  <c r="AG491" i="5"/>
  <c r="AB107" i="5" a="1"/>
  <c r="AB107" i="5"/>
  <c r="AD197" i="5" a="1"/>
  <c r="AD197" i="5"/>
  <c r="AG392" i="5" a="1"/>
  <c r="AG392" i="5"/>
  <c r="AH344" i="5" a="1"/>
  <c r="AH344" i="5"/>
  <c r="AD634" i="5" a="1"/>
  <c r="AD634" i="5"/>
  <c r="AH396" i="5" a="1"/>
  <c r="AH396" i="5"/>
  <c r="AH491" i="5" a="1"/>
  <c r="AH491" i="5"/>
  <c r="AH201" i="5" a="1"/>
  <c r="AH201" i="5"/>
  <c r="AD425" i="5" a="1"/>
  <c r="AD425" i="5"/>
  <c r="AH71" i="5" a="1"/>
  <c r="AH71" i="5"/>
  <c r="AF11" i="5" a="1"/>
  <c r="AF11" i="5"/>
  <c r="AF621" i="5" a="1"/>
  <c r="AF621" i="5"/>
  <c r="AA230" i="5" a="1"/>
  <c r="AA230" i="5"/>
  <c r="AI390" i="5" a="1"/>
  <c r="AI390" i="5"/>
  <c r="AF451" i="5" a="1"/>
  <c r="AF451" i="5"/>
  <c r="AF390" i="5" a="1"/>
  <c r="AF390" i="5"/>
  <c r="AF19" i="5" a="1"/>
  <c r="AF19" i="5"/>
  <c r="AA173" i="5" a="1"/>
  <c r="AA173" i="5"/>
  <c r="AF351" i="5" a="1"/>
  <c r="AF351" i="5"/>
  <c r="AI621" i="5" a="1"/>
  <c r="AI621" i="5"/>
  <c r="AI533" i="5" a="1"/>
  <c r="AI533" i="5"/>
  <c r="AI19" i="5" a="1"/>
  <c r="AI19" i="5"/>
  <c r="AA351" i="5" a="1"/>
  <c r="AA351" i="5"/>
  <c r="AI173" i="5" a="1"/>
  <c r="AI173" i="5"/>
  <c r="AA227" i="5" a="1"/>
  <c r="AA227" i="5"/>
  <c r="AI230" i="5" a="1"/>
  <c r="AI230" i="5"/>
  <c r="AF533" i="5" a="1"/>
  <c r="AF533" i="5"/>
  <c r="AF227" i="5" a="1"/>
  <c r="AF227" i="5"/>
  <c r="AI451" i="5" a="1"/>
  <c r="AI451" i="5"/>
  <c r="AA11" i="5" a="1"/>
  <c r="AA11" i="5"/>
  <c r="AI227" i="5" a="1"/>
  <c r="AI227" i="5"/>
  <c r="AF173" i="5" a="1"/>
  <c r="AF173" i="5"/>
  <c r="AI351" i="5" a="1"/>
  <c r="AI351" i="5"/>
  <c r="AF230" i="5" a="1"/>
  <c r="AF230" i="5"/>
  <c r="AA19" i="5" a="1"/>
  <c r="AA19" i="5"/>
  <c r="AI11" i="5" a="1"/>
  <c r="AI11" i="5"/>
  <c r="AF228" i="5" a="1"/>
  <c r="AF228" i="5"/>
  <c r="AI242" i="5" a="1"/>
  <c r="AI242" i="5"/>
  <c r="AA97" i="5" a="1"/>
  <c r="AA97" i="5"/>
  <c r="AA430" i="5" a="1"/>
  <c r="AA430" i="5"/>
  <c r="AI97" i="5" a="1"/>
  <c r="AI97" i="5"/>
  <c r="AF618" i="5" a="1"/>
  <c r="AF618" i="5"/>
  <c r="AF559" i="5" a="1"/>
  <c r="AF559" i="5"/>
  <c r="AF586" i="5" a="1"/>
  <c r="AF586" i="5"/>
  <c r="AF333" i="5" a="1"/>
  <c r="AF333" i="5"/>
  <c r="AI618" i="5" a="1"/>
  <c r="AI618" i="5"/>
  <c r="AF106" i="5" a="1"/>
  <c r="AF106" i="5"/>
  <c r="AA106" i="5" a="1"/>
  <c r="AA106" i="5"/>
  <c r="AF430" i="5" a="1"/>
  <c r="AF430" i="5"/>
  <c r="AF169" i="5" a="1"/>
  <c r="AF169" i="5"/>
  <c r="AF242" i="5" a="1"/>
  <c r="AF242" i="5"/>
  <c r="AI169" i="5" a="1"/>
  <c r="AI169" i="5"/>
  <c r="AA228" i="5" a="1"/>
  <c r="AA228" i="5"/>
  <c r="AI333" i="5" a="1"/>
  <c r="AI333" i="5"/>
  <c r="AI430" i="5" a="1"/>
  <c r="AI430" i="5"/>
  <c r="AF97" i="5" a="1"/>
  <c r="AF97" i="5"/>
  <c r="AI586" i="5" a="1"/>
  <c r="AI586" i="5"/>
  <c r="AA242" i="5" a="1"/>
  <c r="AA242" i="5"/>
  <c r="AI106" i="5" a="1"/>
  <c r="AI106" i="5"/>
  <c r="AI559" i="5" a="1"/>
  <c r="AI559" i="5"/>
  <c r="AI228" i="5" a="1"/>
  <c r="AI228" i="5"/>
  <c r="AF457" i="5" a="1"/>
  <c r="AF457" i="5"/>
  <c r="AI419" i="5" a="1"/>
  <c r="AI419" i="5"/>
  <c r="AI348" i="5" a="1"/>
  <c r="AI348" i="5"/>
  <c r="AI516" i="5" a="1"/>
  <c r="AI516" i="5"/>
  <c r="AF153" i="5" a="1"/>
  <c r="AF153" i="5"/>
  <c r="AI457" i="5" a="1"/>
  <c r="AI457" i="5"/>
  <c r="AF348" i="5" a="1"/>
  <c r="AF348" i="5"/>
  <c r="AF165" i="5" a="1"/>
  <c r="AF165" i="5"/>
  <c r="AA118" i="5" a="1"/>
  <c r="AA118" i="5"/>
  <c r="AF118" i="5" a="1"/>
  <c r="AF118" i="5"/>
  <c r="AF94" i="5" a="1"/>
  <c r="AF94" i="5"/>
  <c r="AF607" i="5" a="1"/>
  <c r="AF607" i="5"/>
  <c r="AF516" i="5" a="1"/>
  <c r="AF516" i="5"/>
  <c r="AI94" i="5" a="1"/>
  <c r="AI94" i="5"/>
  <c r="AI165" i="5" a="1"/>
  <c r="AI165" i="5"/>
  <c r="AI336" i="5" a="1"/>
  <c r="AI336" i="5"/>
  <c r="AI153" i="5" a="1"/>
  <c r="AI153" i="5"/>
  <c r="AF419" i="5" a="1"/>
  <c r="AF419" i="5"/>
  <c r="AI118" i="5" a="1"/>
  <c r="AI118" i="5"/>
  <c r="AA94" i="5" a="1"/>
  <c r="AA94" i="5"/>
  <c r="AA348" i="5" a="1"/>
  <c r="AA348" i="5"/>
  <c r="AF336" i="5" a="1"/>
  <c r="AF336" i="5"/>
  <c r="AI607" i="5" a="1"/>
  <c r="AI607" i="5"/>
  <c r="AA153" i="5" a="1"/>
  <c r="AA153" i="5"/>
  <c r="AA212" i="5" a="1"/>
  <c r="AA212" i="5"/>
  <c r="AI93" i="5" a="1"/>
  <c r="AI93" i="5"/>
  <c r="AA217" i="5" a="1"/>
  <c r="AA217" i="5"/>
  <c r="AA93" i="5" a="1"/>
  <c r="AA93" i="5"/>
  <c r="AA640" i="5" a="1"/>
  <c r="AA640" i="5"/>
  <c r="AI217" i="5" a="1"/>
  <c r="AI217" i="5"/>
  <c r="AA146" i="5" a="1"/>
  <c r="AA146" i="5"/>
  <c r="AI68" i="5" a="1"/>
  <c r="AI68" i="5"/>
  <c r="AI146" i="5" a="1"/>
  <c r="AI146" i="5"/>
  <c r="AA122" i="5" a="1"/>
  <c r="AA122" i="5"/>
  <c r="AF35" i="5" a="1"/>
  <c r="AF35" i="5"/>
  <c r="AI212" i="5" a="1"/>
  <c r="AI212" i="5"/>
  <c r="AI35" i="5" a="1"/>
  <c r="AI35" i="5"/>
  <c r="AF89" i="5" a="1"/>
  <c r="AF89" i="5"/>
  <c r="AI89" i="5" a="1"/>
  <c r="AI89" i="5"/>
  <c r="AI640" i="5" a="1"/>
  <c r="AI640" i="5"/>
  <c r="AI284" i="5" a="1"/>
  <c r="AI284" i="5"/>
  <c r="AI122" i="5" a="1"/>
  <c r="AI122" i="5"/>
  <c r="AF93" i="5" a="1"/>
  <c r="AF93" i="5"/>
  <c r="AA35" i="5" a="1"/>
  <c r="AA35" i="5"/>
  <c r="AF284" i="5" a="1"/>
  <c r="AF284" i="5"/>
  <c r="AF217" i="5" a="1"/>
  <c r="AF217" i="5"/>
  <c r="AF212" i="5" a="1"/>
  <c r="AF212" i="5"/>
  <c r="AF146" i="5" a="1"/>
  <c r="AF146" i="5"/>
  <c r="AF68" i="5" a="1"/>
  <c r="AF68" i="5"/>
  <c r="AF122" i="5" a="1"/>
  <c r="AF122" i="5"/>
  <c r="AA89" i="5" a="1"/>
  <c r="AA89" i="5"/>
  <c r="AF640" i="5" a="1"/>
  <c r="AF640" i="5"/>
  <c r="AI534" i="5" a="1"/>
  <c r="AI534" i="5"/>
  <c r="AA176" i="5" a="1"/>
  <c r="AA176" i="5"/>
  <c r="AA156" i="5" a="1"/>
  <c r="AA156" i="5"/>
  <c r="AI383" i="5" a="1"/>
  <c r="AI383" i="5"/>
  <c r="AA256" i="5" a="1"/>
  <c r="AA256" i="5"/>
  <c r="AF383" i="5" a="1"/>
  <c r="AF383" i="5"/>
  <c r="AF534" i="5" a="1"/>
  <c r="AF534" i="5"/>
  <c r="AF389" i="5" a="1"/>
  <c r="AF389" i="5"/>
  <c r="AI216" i="5" a="1"/>
  <c r="AI216" i="5"/>
  <c r="AA389" i="5" a="1"/>
  <c r="AA389" i="5"/>
  <c r="AI176" i="5" a="1"/>
  <c r="AI176" i="5"/>
  <c r="AI493" i="5" a="1"/>
  <c r="AI493" i="5"/>
  <c r="AF138" i="5" a="1"/>
  <c r="AF138" i="5"/>
  <c r="AF424" i="5" a="1"/>
  <c r="AF424" i="5"/>
  <c r="AF216" i="5" a="1"/>
  <c r="AF216" i="5"/>
  <c r="AI156" i="5" a="1"/>
  <c r="AI156" i="5"/>
  <c r="AF256" i="5" a="1"/>
  <c r="AF256" i="5"/>
  <c r="AA424" i="5" a="1"/>
  <c r="AA424" i="5"/>
  <c r="AI138" i="5" a="1"/>
  <c r="AI138" i="5"/>
  <c r="AI389" i="5" a="1"/>
  <c r="AI389" i="5"/>
  <c r="AF156" i="5" a="1"/>
  <c r="AF156" i="5"/>
  <c r="AF176" i="5" a="1"/>
  <c r="AF176" i="5"/>
  <c r="AI256" i="5" a="1"/>
  <c r="AI256" i="5"/>
  <c r="AF493" i="5" a="1"/>
  <c r="AF493" i="5"/>
  <c r="AA138" i="5" a="1"/>
  <c r="AA138" i="5"/>
  <c r="AA534" i="5" a="1"/>
  <c r="AA534" i="5"/>
  <c r="AI424" i="5" a="1"/>
  <c r="AI424" i="5"/>
  <c r="AI193" i="5" a="1"/>
  <c r="AI193" i="5"/>
  <c r="AA324" i="5" a="1"/>
  <c r="AA324" i="5"/>
  <c r="AF550" i="5" a="1"/>
  <c r="AF550" i="5"/>
  <c r="AI286" i="5" a="1"/>
  <c r="AI286" i="5"/>
  <c r="AF627" i="5" a="1"/>
  <c r="AF627" i="5"/>
  <c r="AA286" i="5" a="1"/>
  <c r="AA286" i="5"/>
  <c r="AF184" i="5" a="1"/>
  <c r="AF184" i="5"/>
  <c r="AF258" i="5" a="1"/>
  <c r="AF258" i="5"/>
  <c r="AI627" i="5" a="1"/>
  <c r="AI627" i="5"/>
  <c r="AI84" i="5" a="1"/>
  <c r="AI84" i="5"/>
  <c r="AI324" i="5" a="1"/>
  <c r="AI324" i="5"/>
  <c r="AF502" i="5" a="1"/>
  <c r="AF502" i="5"/>
  <c r="AA84" i="5" a="1"/>
  <c r="AA84" i="5"/>
  <c r="AA404" i="5" a="1"/>
  <c r="AA404" i="5"/>
  <c r="AF193" i="5" a="1"/>
  <c r="AF193" i="5"/>
  <c r="AF404" i="5" a="1"/>
  <c r="AF404" i="5"/>
  <c r="AA258" i="5" a="1"/>
  <c r="AA258" i="5"/>
  <c r="AA184" i="5" a="1"/>
  <c r="AA184" i="5"/>
  <c r="AI404" i="5" a="1"/>
  <c r="AI404" i="5"/>
  <c r="AF324" i="5" a="1"/>
  <c r="AF324" i="5"/>
  <c r="AF84" i="5" a="1"/>
  <c r="AF84" i="5"/>
  <c r="AI550" i="5" a="1"/>
  <c r="AI550" i="5"/>
  <c r="AI184" i="5" a="1"/>
  <c r="AI184" i="5"/>
  <c r="AF286" i="5" a="1"/>
  <c r="AF286" i="5"/>
  <c r="AI502" i="5" a="1"/>
  <c r="AI502" i="5"/>
  <c r="AI258" i="5" a="1"/>
  <c r="AI258" i="5"/>
  <c r="AG463" i="5" a="1"/>
  <c r="AG463" i="5"/>
  <c r="AB282" i="5" a="1"/>
  <c r="AB282" i="5"/>
  <c r="AG301" i="5" a="1"/>
  <c r="AG301" i="5"/>
  <c r="AB538" i="5" a="1"/>
  <c r="AB538" i="5"/>
  <c r="AB160" i="5" a="1"/>
  <c r="AB160" i="5"/>
  <c r="AB127" i="5" a="1"/>
  <c r="AB127" i="5"/>
  <c r="AH130" i="5" a="1"/>
  <c r="AH130" i="5"/>
  <c r="AH127" i="5" a="1"/>
  <c r="AH127" i="5"/>
  <c r="AB365" i="5" a="1"/>
  <c r="AB365" i="5"/>
  <c r="AD365" i="5" a="1"/>
  <c r="AD365" i="5"/>
  <c r="AH463" i="5" a="1"/>
  <c r="AH463" i="5"/>
  <c r="AH160" i="5" a="1"/>
  <c r="AH160" i="5"/>
  <c r="AD538" i="5" a="1"/>
  <c r="AD538" i="5"/>
  <c r="AD301" i="5" a="1"/>
  <c r="AD301" i="5"/>
  <c r="AH538" i="5" a="1"/>
  <c r="AH538" i="5"/>
  <c r="AD375" i="5" a="1"/>
  <c r="AD375" i="5"/>
  <c r="AG127" i="5" a="1"/>
  <c r="AG127" i="5"/>
  <c r="AD463" i="5" a="1"/>
  <c r="AD463" i="5"/>
  <c r="AB301" i="5" a="1"/>
  <c r="AB301" i="5"/>
  <c r="AD282" i="5" a="1"/>
  <c r="AD282" i="5"/>
  <c r="AG130" i="5" a="1"/>
  <c r="AG130" i="5"/>
  <c r="AG375" i="5" a="1"/>
  <c r="AG375" i="5"/>
  <c r="AH365" i="5" a="1"/>
  <c r="AH365" i="5"/>
  <c r="AG282" i="5" a="1"/>
  <c r="AG282" i="5"/>
  <c r="AD130" i="5" a="1"/>
  <c r="AD130" i="5"/>
  <c r="AG160" i="5" a="1"/>
  <c r="AG160" i="5"/>
  <c r="AB375" i="5" a="1"/>
  <c r="AB375" i="5"/>
  <c r="AG279" i="5" a="1"/>
  <c r="AG279" i="5"/>
  <c r="AH279" i="5" a="1"/>
  <c r="AH279" i="5"/>
  <c r="AB279" i="5" a="1"/>
  <c r="AB279" i="5"/>
  <c r="AB130" i="5" a="1"/>
  <c r="AB130" i="5"/>
  <c r="AB463" i="5" a="1"/>
  <c r="AB463" i="5"/>
  <c r="AH301" i="5" a="1"/>
  <c r="AH301" i="5"/>
  <c r="AD279" i="5" a="1"/>
  <c r="AD279" i="5"/>
  <c r="AH375" i="5" a="1"/>
  <c r="AH375" i="5"/>
  <c r="AD160" i="5" a="1"/>
  <c r="AD160" i="5"/>
  <c r="AD127" i="5" a="1"/>
  <c r="AD127" i="5"/>
  <c r="AG538" i="5" a="1"/>
  <c r="AG538" i="5"/>
  <c r="AG365" i="5" a="1"/>
  <c r="AG365" i="5"/>
  <c r="AH282" i="5" a="1"/>
  <c r="AH282" i="5"/>
  <c r="AF446" i="5" a="1"/>
  <c r="AF446" i="5"/>
  <c r="AA255" i="5" a="1"/>
  <c r="AA255" i="5"/>
  <c r="AA365" i="5" a="1"/>
  <c r="AA365" i="5"/>
  <c r="AI365" i="5" a="1"/>
  <c r="AI365" i="5"/>
  <c r="AI175" i="5" a="1"/>
  <c r="AI175" i="5"/>
  <c r="AA119" i="5" a="1"/>
  <c r="AA119" i="5"/>
  <c r="AI605" i="5" a="1"/>
  <c r="AI605" i="5"/>
  <c r="AF490" i="5" a="1"/>
  <c r="AF490" i="5"/>
  <c r="AI199" i="5" a="1"/>
  <c r="AI199" i="5"/>
  <c r="AF255" i="5" a="1"/>
  <c r="AF255" i="5"/>
  <c r="AI119" i="5" a="1"/>
  <c r="AI119" i="5"/>
  <c r="AI490" i="5" a="1"/>
  <c r="AI490" i="5"/>
  <c r="AI398" i="5" a="1"/>
  <c r="AI398" i="5"/>
  <c r="AA446" i="5" a="1"/>
  <c r="AA446" i="5"/>
  <c r="AF605" i="5" a="1"/>
  <c r="AF605" i="5"/>
  <c r="AF199" i="5" a="1"/>
  <c r="AF199" i="5"/>
  <c r="AA199" i="5" a="1"/>
  <c r="AA199" i="5"/>
  <c r="AF365" i="5" a="1"/>
  <c r="AF365" i="5"/>
  <c r="AF119" i="5" a="1"/>
  <c r="AF119" i="5"/>
  <c r="AI467" i="5" a="1"/>
  <c r="AI467" i="5"/>
  <c r="AI255" i="5" a="1"/>
  <c r="AI255" i="5"/>
  <c r="AF398" i="5" a="1"/>
  <c r="AF398" i="5"/>
  <c r="AF175" i="5" a="1"/>
  <c r="AF175" i="5"/>
  <c r="AI446" i="5" a="1"/>
  <c r="AI446" i="5"/>
  <c r="AF467" i="5" a="1"/>
  <c r="AF467" i="5"/>
  <c r="AA359" i="5" a="1"/>
  <c r="AA359" i="5"/>
  <c r="AF210" i="5" a="1"/>
  <c r="AF210" i="5"/>
  <c r="AI287" i="5" a="1"/>
  <c r="AI287" i="5"/>
  <c r="AF394" i="5" a="1"/>
  <c r="AF394" i="5"/>
  <c r="AI257" i="5" a="1"/>
  <c r="AI257" i="5"/>
  <c r="AF359" i="5" a="1"/>
  <c r="AF359" i="5"/>
  <c r="AI642" i="5" a="1"/>
  <c r="AI642" i="5"/>
  <c r="AF642" i="5" a="1"/>
  <c r="AF642" i="5"/>
  <c r="AF172" i="5" a="1"/>
  <c r="AF172" i="5"/>
  <c r="AI172" i="5" a="1"/>
  <c r="AI172" i="5"/>
  <c r="AA329" i="5" a="1"/>
  <c r="AA329" i="5"/>
  <c r="AI562" i="5" a="1"/>
  <c r="AI562" i="5"/>
  <c r="AI329" i="5" a="1"/>
  <c r="AI329" i="5"/>
  <c r="AA210" i="5" a="1"/>
  <c r="AA210" i="5"/>
  <c r="AA642" i="5" a="1"/>
  <c r="AA642" i="5"/>
  <c r="AF329" i="5" a="1"/>
  <c r="AF329" i="5"/>
  <c r="AF219" i="5" a="1"/>
  <c r="AF219" i="5"/>
  <c r="AI210" i="5" a="1"/>
  <c r="AI210" i="5"/>
  <c r="AI219" i="5" a="1"/>
  <c r="AI219" i="5"/>
  <c r="AF562" i="5" a="1"/>
  <c r="AF562" i="5"/>
  <c r="AI394" i="5" a="1"/>
  <c r="AI394" i="5"/>
  <c r="AF257" i="5" a="1"/>
  <c r="AF257" i="5"/>
  <c r="AF287" i="5" a="1"/>
  <c r="AF287" i="5"/>
  <c r="AI359" i="5" a="1"/>
  <c r="AI359" i="5"/>
  <c r="AB551" i="5" a="1"/>
  <c r="AB551" i="5"/>
  <c r="AH159" i="5" a="1"/>
  <c r="AH159" i="5"/>
  <c r="AB192" i="5" a="1"/>
  <c r="AB192" i="5"/>
  <c r="AD424" i="5" a="1"/>
  <c r="AD424" i="5"/>
  <c r="AG224" i="5" a="1"/>
  <c r="AG224" i="5"/>
  <c r="AH586" i="5" a="1"/>
  <c r="AH586" i="5"/>
  <c r="AG424" i="5" a="1"/>
  <c r="AG424" i="5"/>
  <c r="AB224" i="5" a="1"/>
  <c r="AB224" i="5"/>
  <c r="AD374" i="5" a="1"/>
  <c r="AD374" i="5"/>
  <c r="AB150" i="5" a="1"/>
  <c r="AB150" i="5"/>
  <c r="AD381" i="5" a="1"/>
  <c r="AD381" i="5"/>
  <c r="AD192" i="5" a="1"/>
  <c r="AD192" i="5"/>
  <c r="AG150" i="5" a="1"/>
  <c r="AG150" i="5"/>
  <c r="AG586" i="5" a="1"/>
  <c r="AG586" i="5"/>
  <c r="AB381" i="5" a="1"/>
  <c r="AB381" i="5"/>
  <c r="AD551" i="5" a="1"/>
  <c r="AD551" i="5"/>
  <c r="AG551" i="5" a="1"/>
  <c r="AG551" i="5"/>
  <c r="AG203" i="5" a="1"/>
  <c r="AG203" i="5"/>
  <c r="AH374" i="5" a="1"/>
  <c r="AH374" i="5"/>
  <c r="AB374" i="5" a="1"/>
  <c r="AB374" i="5"/>
  <c r="AB424" i="5" a="1"/>
  <c r="AB424" i="5"/>
  <c r="AD224" i="5" a="1"/>
  <c r="AD224" i="5"/>
  <c r="AH150" i="5" a="1"/>
  <c r="AH150" i="5"/>
  <c r="AH203" i="5" a="1"/>
  <c r="AH203" i="5"/>
  <c r="AH381" i="5" a="1"/>
  <c r="AH381" i="5"/>
  <c r="AD586" i="5" a="1"/>
  <c r="AD586" i="5"/>
  <c r="AH192" i="5" a="1"/>
  <c r="AH192" i="5"/>
  <c r="AB159" i="5" a="1"/>
  <c r="AB159" i="5"/>
  <c r="AB203" i="5" a="1"/>
  <c r="AB203" i="5"/>
  <c r="AG159" i="5" a="1"/>
  <c r="AG159" i="5"/>
  <c r="AH551" i="5" a="1"/>
  <c r="AH551" i="5"/>
  <c r="AG381" i="5" a="1"/>
  <c r="AG381" i="5"/>
  <c r="AH424" i="5" a="1"/>
  <c r="AH424" i="5"/>
  <c r="AD159" i="5" a="1"/>
  <c r="AD159" i="5"/>
  <c r="AH224" i="5" a="1"/>
  <c r="AH224" i="5"/>
  <c r="AD203" i="5" a="1"/>
  <c r="AD203" i="5"/>
  <c r="AG192" i="5" a="1"/>
  <c r="AG192" i="5"/>
  <c r="AB586" i="5" a="1"/>
  <c r="AB586" i="5"/>
  <c r="AG374" i="5" a="1"/>
  <c r="AG374" i="5"/>
  <c r="AD150" i="5" a="1"/>
  <c r="AD150" i="5"/>
  <c r="AF630" i="5" a="1"/>
  <c r="AF630" i="5"/>
  <c r="AF195" i="5" a="1"/>
  <c r="AF195" i="5"/>
  <c r="AF41" i="5" a="1"/>
  <c r="AF41" i="5"/>
  <c r="AF117" i="5" a="1"/>
  <c r="AF117" i="5"/>
  <c r="AA41" i="5" a="1"/>
  <c r="AA41" i="5"/>
  <c r="AI183" i="5" a="1"/>
  <c r="AI183" i="5"/>
  <c r="AI195" i="5" a="1"/>
  <c r="AI195" i="5"/>
  <c r="AI630" i="5" a="1"/>
  <c r="AI630" i="5"/>
  <c r="AF420" i="5" a="1"/>
  <c r="AF420" i="5"/>
  <c r="AF600" i="5" a="1"/>
  <c r="AF600" i="5"/>
  <c r="AF192" i="5" a="1"/>
  <c r="AF192" i="5"/>
  <c r="AI510" i="5" a="1"/>
  <c r="AI510" i="5"/>
  <c r="AI134" i="5" a="1"/>
  <c r="AI134" i="5"/>
  <c r="AA510" i="5" a="1"/>
  <c r="AA510" i="5"/>
  <c r="AF134" i="5" a="1"/>
  <c r="AF134" i="5"/>
  <c r="AF183" i="5" a="1"/>
  <c r="AF183" i="5"/>
  <c r="AI117" i="5" a="1"/>
  <c r="AI117" i="5"/>
  <c r="AA195" i="5" a="1"/>
  <c r="AA195" i="5"/>
  <c r="AA117" i="5" a="1"/>
  <c r="AA117" i="5"/>
  <c r="AI192" i="5" a="1"/>
  <c r="AI192" i="5"/>
  <c r="AF510" i="5" a="1"/>
  <c r="AF510" i="5"/>
  <c r="AI600" i="5" a="1"/>
  <c r="AI600" i="5"/>
  <c r="AI41" i="5" a="1"/>
  <c r="AI41" i="5"/>
  <c r="AI420" i="5" a="1"/>
  <c r="AI420" i="5"/>
  <c r="AA134" i="5" a="1"/>
  <c r="AA134" i="5"/>
  <c r="AF624" i="5" a="1"/>
  <c r="AF624" i="5"/>
  <c r="AF109" i="5" a="1"/>
  <c r="AF109" i="5"/>
  <c r="AI45" i="5" a="1"/>
  <c r="AI45" i="5"/>
  <c r="AF59" i="5" a="1"/>
  <c r="AF59" i="5"/>
  <c r="AF537" i="5" a="1"/>
  <c r="AF537" i="5"/>
  <c r="AA161" i="5" a="1"/>
  <c r="AA161" i="5"/>
  <c r="AF584" i="5" a="1"/>
  <c r="AF584" i="5"/>
  <c r="AF45" i="5" a="1"/>
  <c r="AF45" i="5"/>
  <c r="AI161" i="5" a="1"/>
  <c r="AI161" i="5"/>
  <c r="AI109" i="5" a="1"/>
  <c r="AI109" i="5"/>
  <c r="AI538" i="5" a="1"/>
  <c r="AI538" i="5"/>
  <c r="AI624" i="5" a="1"/>
  <c r="AI624" i="5"/>
  <c r="AI604" i="5" a="1"/>
  <c r="AI604" i="5"/>
  <c r="AA109" i="5" a="1"/>
  <c r="AA109" i="5"/>
  <c r="AI537" i="5" a="1"/>
  <c r="AI537" i="5"/>
  <c r="AF264" i="5" a="1"/>
  <c r="AF264" i="5"/>
  <c r="AI59" i="5" a="1"/>
  <c r="AI59" i="5"/>
  <c r="AA59" i="5" a="1"/>
  <c r="AA59" i="5"/>
  <c r="AA45" i="5" a="1"/>
  <c r="AA45" i="5"/>
  <c r="AF538" i="5" a="1"/>
  <c r="AF538" i="5"/>
  <c r="AI264" i="5" a="1"/>
  <c r="AI264" i="5"/>
  <c r="AF161" i="5" a="1"/>
  <c r="AF161" i="5"/>
  <c r="AF604" i="5" a="1"/>
  <c r="AF604" i="5"/>
  <c r="AI584" i="5" a="1"/>
  <c r="AI584" i="5"/>
  <c r="AI554" i="5" a="1"/>
  <c r="AI554" i="5"/>
  <c r="AF198" i="5" a="1"/>
  <c r="AF198" i="5"/>
  <c r="AA554" i="5" a="1"/>
  <c r="AA554" i="5"/>
  <c r="AF638" i="5" a="1"/>
  <c r="AF638" i="5"/>
  <c r="AA71" i="5" a="1"/>
  <c r="AA71" i="5"/>
  <c r="AF413" i="5" a="1"/>
  <c r="AF413" i="5"/>
  <c r="AA413" i="5" a="1"/>
  <c r="AA413" i="5"/>
  <c r="AF71" i="5" a="1"/>
  <c r="AF71" i="5"/>
  <c r="AF458" i="5" a="1"/>
  <c r="AF458" i="5"/>
  <c r="AI458" i="5" a="1"/>
  <c r="AI458" i="5"/>
  <c r="AI358" i="5" a="1"/>
  <c r="AI358" i="5"/>
  <c r="AI645" i="5" a="1"/>
  <c r="AI645" i="5"/>
  <c r="AI638" i="5" a="1"/>
  <c r="AI638" i="5"/>
  <c r="AI501" i="5" a="1"/>
  <c r="AI501" i="5"/>
  <c r="AA98" i="5" a="1"/>
  <c r="AA98" i="5"/>
  <c r="AI198" i="5" a="1"/>
  <c r="AI198" i="5"/>
  <c r="AI98" i="5" a="1"/>
  <c r="AI98" i="5"/>
  <c r="AI413" i="5" a="1"/>
  <c r="AI413" i="5"/>
  <c r="AF645" i="5" a="1"/>
  <c r="AF645" i="5"/>
  <c r="AF98" i="5" a="1"/>
  <c r="AF98" i="5"/>
  <c r="AI71" i="5" a="1"/>
  <c r="AI71" i="5"/>
  <c r="AF358" i="5" a="1"/>
  <c r="AF358" i="5"/>
  <c r="AF501" i="5" a="1"/>
  <c r="AF501" i="5"/>
  <c r="AA198" i="5" a="1"/>
  <c r="AA198" i="5"/>
  <c r="AF554" i="5" a="1"/>
  <c r="AF554" i="5"/>
  <c r="AA291" i="5" a="1"/>
  <c r="AA291" i="5"/>
  <c r="AI323" i="5" a="1"/>
  <c r="AI323" i="5"/>
  <c r="AI30" i="5" a="1"/>
  <c r="AI30" i="5"/>
  <c r="AI214" i="5" a="1"/>
  <c r="AI214" i="5"/>
  <c r="AA214" i="5" a="1"/>
  <c r="AA214" i="5"/>
  <c r="AF519" i="5" a="1"/>
  <c r="AF519" i="5"/>
  <c r="AA29" i="5" a="1"/>
  <c r="AA29" i="5"/>
  <c r="AA30" i="5" a="1"/>
  <c r="AA30" i="5"/>
  <c r="AI29" i="5" a="1"/>
  <c r="AI29" i="5"/>
  <c r="AF447" i="5" a="1"/>
  <c r="AF447" i="5"/>
  <c r="AI112" i="5" a="1"/>
  <c r="AI112" i="5"/>
  <c r="AF235" i="5" a="1"/>
  <c r="AF235" i="5"/>
  <c r="AI519" i="5" a="1"/>
  <c r="AI519" i="5"/>
  <c r="AA112" i="5" a="1"/>
  <c r="AA112" i="5"/>
  <c r="AI291" i="5" a="1"/>
  <c r="AI291" i="5"/>
  <c r="AI612" i="5" a="1"/>
  <c r="AI612" i="5"/>
  <c r="AF291" i="5" a="1"/>
  <c r="AF291" i="5"/>
  <c r="AF214" i="5" a="1"/>
  <c r="AF214" i="5"/>
  <c r="AF323" i="5" a="1"/>
  <c r="AF323" i="5"/>
  <c r="AI447" i="5" a="1"/>
  <c r="AI447" i="5"/>
  <c r="AF30" i="5" a="1"/>
  <c r="AF30" i="5"/>
  <c r="AI235" i="5" a="1"/>
  <c r="AI235" i="5"/>
  <c r="AF29" i="5" a="1"/>
  <c r="AF29" i="5"/>
  <c r="AF112" i="5" a="1"/>
  <c r="AF112" i="5"/>
  <c r="AF612" i="5" a="1"/>
  <c r="AF612" i="5"/>
  <c r="AA143" i="5" a="1"/>
  <c r="AA143" i="5"/>
  <c r="AI464" i="5" a="1"/>
  <c r="AI464" i="5"/>
  <c r="AF464" i="5" a="1"/>
  <c r="AF464" i="5"/>
  <c r="AI206" i="5" a="1"/>
  <c r="AI206" i="5"/>
  <c r="AF472" i="5" a="1"/>
  <c r="AF472" i="5"/>
  <c r="AA72" i="5" a="1"/>
  <c r="AA72" i="5"/>
  <c r="AF72" i="5" a="1"/>
  <c r="AF72" i="5"/>
  <c r="AI532" i="5" a="1"/>
  <c r="AI532" i="5"/>
  <c r="AF143" i="5" a="1"/>
  <c r="AF143" i="5"/>
  <c r="AF206" i="5" a="1"/>
  <c r="AF206" i="5"/>
  <c r="AF613" i="5" a="1"/>
  <c r="AF613" i="5"/>
  <c r="AI613" i="5" a="1"/>
  <c r="AI613" i="5"/>
  <c r="AI472" i="5" a="1"/>
  <c r="AI472" i="5"/>
  <c r="AI571" i="5" a="1"/>
  <c r="AI571" i="5"/>
  <c r="AF262" i="5" a="1"/>
  <c r="AF262" i="5"/>
  <c r="AF327" i="5" a="1"/>
  <c r="AF327" i="5"/>
  <c r="AA206" i="5" a="1"/>
  <c r="AA206" i="5"/>
  <c r="AF532" i="5" a="1"/>
  <c r="AF532" i="5"/>
  <c r="AI72" i="5" a="1"/>
  <c r="AI72" i="5"/>
  <c r="AI327" i="5" a="1"/>
  <c r="AI327" i="5"/>
  <c r="AI262" i="5" a="1"/>
  <c r="AI262" i="5"/>
  <c r="AI143" i="5" a="1"/>
  <c r="AI143" i="5"/>
  <c r="AF571" i="5" a="1"/>
  <c r="AF571" i="5"/>
  <c r="AF632" i="5" a="1"/>
  <c r="AF632" i="5"/>
  <c r="AA432" i="5" a="1"/>
  <c r="AA432" i="5"/>
  <c r="AI315" i="5" a="1"/>
  <c r="AI315" i="5"/>
  <c r="AI632" i="5" a="1"/>
  <c r="AI632" i="5"/>
  <c r="AF432" i="5" a="1"/>
  <c r="AF432" i="5"/>
  <c r="AF454" i="5" a="1"/>
  <c r="AF454" i="5"/>
  <c r="AF615" i="5" a="1"/>
  <c r="AF615" i="5"/>
  <c r="AI454" i="5" a="1"/>
  <c r="AI454" i="5"/>
  <c r="AA321" i="5" a="1"/>
  <c r="AA321" i="5"/>
  <c r="AF496" i="5" a="1"/>
  <c r="AF496" i="5"/>
  <c r="AI78" i="5" a="1"/>
  <c r="AI78" i="5"/>
  <c r="AA345" i="5" a="1"/>
  <c r="AA345" i="5"/>
  <c r="AI625" i="5" a="1"/>
  <c r="AI625" i="5"/>
  <c r="AI615" i="5" a="1"/>
  <c r="AI615" i="5"/>
  <c r="AF345" i="5" a="1"/>
  <c r="AF345" i="5"/>
  <c r="AA78" i="5" a="1"/>
  <c r="AA78" i="5"/>
  <c r="AI321" i="5" a="1"/>
  <c r="AI321" i="5"/>
  <c r="AI496" i="5" a="1"/>
  <c r="AI496" i="5"/>
  <c r="AI345" i="5" a="1"/>
  <c r="AI345" i="5"/>
  <c r="AF315" i="5" a="1"/>
  <c r="AF315" i="5"/>
  <c r="AF625" i="5" a="1"/>
  <c r="AF625" i="5"/>
  <c r="AF78" i="5" a="1"/>
  <c r="AF78" i="5"/>
  <c r="AF321" i="5" a="1"/>
  <c r="AF321" i="5"/>
  <c r="AI432" i="5" a="1"/>
  <c r="AI432" i="5"/>
  <c r="AF332" i="5" a="1"/>
  <c r="AF332" i="5"/>
  <c r="AF592" i="5" a="1"/>
  <c r="AF592" i="5"/>
  <c r="AA31" i="5" a="1"/>
  <c r="AA31" i="5"/>
  <c r="AA124" i="5" a="1"/>
  <c r="AA124" i="5"/>
  <c r="AI132" i="5" a="1"/>
  <c r="AI132" i="5"/>
  <c r="AI124" i="5" a="1"/>
  <c r="AI124" i="5"/>
  <c r="AF293" i="5" a="1"/>
  <c r="AF293" i="5"/>
  <c r="AA243" i="5" a="1"/>
  <c r="AA243" i="5"/>
  <c r="AI354" i="5" a="1"/>
  <c r="AI354" i="5"/>
  <c r="AA332" i="5" a="1"/>
  <c r="AA332" i="5"/>
  <c r="AA293" i="5" a="1"/>
  <c r="AA293" i="5"/>
  <c r="AF9" i="5" a="1"/>
  <c r="AF9" i="5"/>
  <c r="AF354" i="5" a="1"/>
  <c r="AF354" i="5"/>
  <c r="AI243" i="5" a="1"/>
  <c r="AI243" i="5"/>
  <c r="AF568" i="5" a="1"/>
  <c r="AF568" i="5"/>
  <c r="AF132" i="5" a="1"/>
  <c r="AF132" i="5"/>
  <c r="AF31" i="5" a="1"/>
  <c r="AF31" i="5"/>
  <c r="AA9" i="5" a="1"/>
  <c r="AA9" i="5"/>
  <c r="AI592" i="5" a="1"/>
  <c r="AI592" i="5"/>
  <c r="AI568" i="5" a="1"/>
  <c r="AI568" i="5"/>
  <c r="AF243" i="5" a="1"/>
  <c r="AF243" i="5"/>
  <c r="AI31" i="5" a="1"/>
  <c r="AI31" i="5"/>
  <c r="AI293" i="5" a="1"/>
  <c r="AI293" i="5"/>
  <c r="AA354" i="5" a="1"/>
  <c r="AA354" i="5"/>
  <c r="AA132" i="5" a="1"/>
  <c r="AA132" i="5"/>
  <c r="AF124" i="5" a="1"/>
  <c r="AF124" i="5"/>
  <c r="AI332" i="5" a="1"/>
  <c r="AI332" i="5"/>
  <c r="AI9" i="5" a="1"/>
  <c r="AI9" i="5"/>
  <c r="AF74" i="5" a="1"/>
  <c r="AF74" i="5"/>
  <c r="AA73" i="5" a="1"/>
  <c r="AA73" i="5"/>
  <c r="AF541" i="5" a="1"/>
  <c r="AF541" i="5"/>
  <c r="AF289" i="5" a="1"/>
  <c r="AF289" i="5"/>
  <c r="AF380" i="5" a="1"/>
  <c r="AF380" i="5"/>
  <c r="AA74" i="5" a="1"/>
  <c r="AA74" i="5"/>
  <c r="AI289" i="5" a="1"/>
  <c r="AI289" i="5"/>
  <c r="AI476" i="5" a="1"/>
  <c r="AI476" i="5"/>
  <c r="AF570" i="5" a="1"/>
  <c r="AF570" i="5"/>
  <c r="AF61" i="5" a="1"/>
  <c r="AF61" i="5"/>
  <c r="AI139" i="5" a="1"/>
  <c r="AI139" i="5"/>
  <c r="AA541" i="5" a="1"/>
  <c r="AA541" i="5"/>
  <c r="AF334" i="5" a="1"/>
  <c r="AF334" i="5"/>
  <c r="AI61" i="5" a="1"/>
  <c r="AI61" i="5"/>
  <c r="AA380" i="5" a="1"/>
  <c r="AA380" i="5"/>
  <c r="AA139" i="5" a="1"/>
  <c r="AA139" i="5"/>
  <c r="AF73" i="5" a="1"/>
  <c r="AF73" i="5"/>
  <c r="AI570" i="5" a="1"/>
  <c r="AI570" i="5"/>
  <c r="AI334" i="5" a="1"/>
  <c r="AI334" i="5"/>
  <c r="AF139" i="5" a="1"/>
  <c r="AF139" i="5"/>
  <c r="AA61" i="5" a="1"/>
  <c r="AA61" i="5"/>
  <c r="AI74" i="5" a="1"/>
  <c r="AI74" i="5"/>
  <c r="AI73" i="5" a="1"/>
  <c r="AI73" i="5"/>
  <c r="AF476" i="5" a="1"/>
  <c r="AF476" i="5"/>
  <c r="AI541" i="5" a="1"/>
  <c r="AI541" i="5"/>
  <c r="AI380" i="5" a="1"/>
  <c r="AI380" i="5"/>
  <c r="AA292" i="5" a="1"/>
  <c r="AA292" i="5"/>
  <c r="AA301" i="5" a="1"/>
  <c r="AA301" i="5"/>
  <c r="AI101" i="5" a="1"/>
  <c r="AI101" i="5"/>
  <c r="AF226" i="5" a="1"/>
  <c r="AF226" i="5"/>
  <c r="AI614" i="5" a="1"/>
  <c r="AI614" i="5"/>
  <c r="AA101" i="5" a="1"/>
  <c r="AA101" i="5"/>
  <c r="AF427" i="5" a="1"/>
  <c r="AF427" i="5"/>
  <c r="AI602" i="5" a="1"/>
  <c r="AI602" i="5"/>
  <c r="AI178" i="5" a="1"/>
  <c r="AI178" i="5"/>
  <c r="AA178" i="5" a="1"/>
  <c r="AA178" i="5"/>
  <c r="AA614" i="5" a="1"/>
  <c r="AA614" i="5"/>
  <c r="AF301" i="5" a="1"/>
  <c r="AF301" i="5"/>
  <c r="AI116" i="5" a="1"/>
  <c r="AI116" i="5"/>
  <c r="AI265" i="5" a="1"/>
  <c r="AI265" i="5"/>
  <c r="AI292" i="5" a="1"/>
  <c r="AI292" i="5"/>
  <c r="AA226" i="5" a="1"/>
  <c r="AA226" i="5"/>
  <c r="AF602" i="5" a="1"/>
  <c r="AF602" i="5"/>
  <c r="AF101" i="5" a="1"/>
  <c r="AF101" i="5"/>
  <c r="AI226" i="5" a="1"/>
  <c r="AI226" i="5"/>
  <c r="AF178" i="5" a="1"/>
  <c r="AF178" i="5"/>
  <c r="AI427" i="5" a="1"/>
  <c r="AI427" i="5"/>
  <c r="AF614" i="5" a="1"/>
  <c r="AF614" i="5"/>
  <c r="AF265" i="5" a="1"/>
  <c r="AF265" i="5"/>
  <c r="AF292" i="5" a="1"/>
  <c r="AF292" i="5"/>
  <c r="AF116" i="5" a="1"/>
  <c r="AF116" i="5"/>
  <c r="AI301" i="5" a="1"/>
  <c r="AI301" i="5"/>
  <c r="AF81" i="5" a="1"/>
  <c r="AF81" i="5"/>
  <c r="AF483" i="5" a="1"/>
  <c r="AF483" i="5"/>
  <c r="AA26" i="5" a="1"/>
  <c r="AA26" i="5"/>
  <c r="AI245" i="5" a="1"/>
  <c r="AI245" i="5"/>
  <c r="AF469" i="5" a="1"/>
  <c r="AF469" i="5"/>
  <c r="AA81" i="5" a="1"/>
  <c r="AA81" i="5"/>
  <c r="AF633" i="5" a="1"/>
  <c r="AF633" i="5"/>
  <c r="AF83" i="5" a="1"/>
  <c r="AF83" i="5"/>
  <c r="AF245" i="5" a="1"/>
  <c r="AF245" i="5"/>
  <c r="AI469" i="5" a="1"/>
  <c r="AI469" i="5"/>
  <c r="AI523" i="5" a="1"/>
  <c r="AI523" i="5"/>
  <c r="AI26" i="5" a="1"/>
  <c r="AI26" i="5"/>
  <c r="AI414" i="5" a="1"/>
  <c r="AI414" i="5"/>
  <c r="AF194" i="5" a="1"/>
  <c r="AF194" i="5"/>
  <c r="AI83" i="5" a="1"/>
  <c r="AI83" i="5"/>
  <c r="AF523" i="5" a="1"/>
  <c r="AF523" i="5"/>
  <c r="AF26" i="5" a="1"/>
  <c r="AF26" i="5"/>
  <c r="AI633" i="5" a="1"/>
  <c r="AI633" i="5"/>
  <c r="AA245" i="5" a="1"/>
  <c r="AA245" i="5"/>
  <c r="AF414" i="5" a="1"/>
  <c r="AF414" i="5"/>
  <c r="AI483" i="5" a="1"/>
  <c r="AI483" i="5"/>
  <c r="AI81" i="5" a="1"/>
  <c r="AI81" i="5"/>
  <c r="AA83" i="5" a="1"/>
  <c r="AA83" i="5"/>
  <c r="AI194" i="5" a="1"/>
  <c r="AI194" i="5"/>
  <c r="AF378" i="5" a="1"/>
  <c r="AF378" i="5"/>
  <c r="AI189" i="5" a="1"/>
  <c r="AI189" i="5"/>
  <c r="AI378" i="5" a="1"/>
  <c r="AI378" i="5"/>
  <c r="AF196" i="5" a="1"/>
  <c r="AF196" i="5"/>
  <c r="AI487" i="5" a="1"/>
  <c r="AI487" i="5"/>
  <c r="AA189" i="5" a="1"/>
  <c r="AA189" i="5"/>
  <c r="AI507" i="5" a="1"/>
  <c r="AI507" i="5"/>
  <c r="AI437" i="5" a="1"/>
  <c r="AI437" i="5"/>
  <c r="AA296" i="5" a="1"/>
  <c r="AA296" i="5"/>
  <c r="AF487" i="5" a="1"/>
  <c r="AF487" i="5"/>
  <c r="AF437" i="5" a="1"/>
  <c r="AF437" i="5"/>
  <c r="AF399" i="5" a="1"/>
  <c r="AF399" i="5"/>
  <c r="AI196" i="5" a="1"/>
  <c r="AI196" i="5"/>
  <c r="AF507" i="5" a="1"/>
  <c r="AF507" i="5"/>
  <c r="AF276" i="5" a="1"/>
  <c r="AF276" i="5"/>
  <c r="AI296" i="5" a="1"/>
  <c r="AI296" i="5"/>
  <c r="AA399" i="5" a="1"/>
  <c r="AA399" i="5"/>
  <c r="AI276" i="5" a="1"/>
  <c r="AI276" i="5"/>
  <c r="AF409" i="5" a="1"/>
  <c r="AF409" i="5"/>
  <c r="AI399" i="5" a="1"/>
  <c r="AI399" i="5"/>
  <c r="AF296" i="5" a="1"/>
  <c r="AF296" i="5"/>
  <c r="AF189" i="5" a="1"/>
  <c r="AF189" i="5"/>
  <c r="AI409" i="5" a="1"/>
  <c r="AI409" i="5"/>
  <c r="AA196" i="5" a="1"/>
  <c r="AA196" i="5"/>
  <c r="AI441" i="5" a="1"/>
  <c r="AI441" i="5"/>
  <c r="AF294" i="5" a="1"/>
  <c r="AF294" i="5"/>
  <c r="AI55" i="5" a="1"/>
  <c r="AI55" i="5"/>
  <c r="AI622" i="5" a="1"/>
  <c r="AI622" i="5"/>
  <c r="AF15" i="5" a="1"/>
  <c r="AF15" i="5"/>
  <c r="AF373" i="5" a="1"/>
  <c r="AF373" i="5"/>
  <c r="AA4" i="5" a="1"/>
  <c r="AA4" i="5"/>
  <c r="AI204" i="5" a="1"/>
  <c r="AI204" i="5"/>
  <c r="AI4" i="5" a="1"/>
  <c r="AI4" i="5"/>
  <c r="AI294" i="5" a="1"/>
  <c r="AI294" i="5"/>
  <c r="AA55" i="5" a="1"/>
  <c r="AA55" i="5"/>
  <c r="AI267" i="5" a="1"/>
  <c r="AI267" i="5"/>
  <c r="AA15" i="5" a="1"/>
  <c r="AA15" i="5"/>
  <c r="AF204" i="5" a="1"/>
  <c r="AF204" i="5"/>
  <c r="AF609" i="5" a="1"/>
  <c r="AF609" i="5"/>
  <c r="AA373" i="5" a="1"/>
  <c r="AA373" i="5"/>
  <c r="AF4" i="5" a="1"/>
  <c r="AF4" i="5"/>
  <c r="AI373" i="5" a="1"/>
  <c r="AI373" i="5"/>
  <c r="AA204" i="5" a="1"/>
  <c r="AA204" i="5"/>
  <c r="AI15" i="5" a="1"/>
  <c r="AI15" i="5"/>
  <c r="AF622" i="5" a="1"/>
  <c r="AF622" i="5"/>
  <c r="AI609" i="5" a="1"/>
  <c r="AI609" i="5"/>
  <c r="AF441" i="5" a="1"/>
  <c r="AF441" i="5"/>
  <c r="AF267" i="5" a="1"/>
  <c r="AF267" i="5"/>
  <c r="AF55" i="5" a="1"/>
  <c r="AF55" i="5"/>
  <c r="AA294" i="5" a="1"/>
  <c r="AA294" i="5"/>
  <c r="AF215" i="5" a="1"/>
  <c r="AF215" i="5"/>
  <c r="AF38" i="5" a="1"/>
  <c r="AF38" i="5"/>
  <c r="AF371" i="5" a="1"/>
  <c r="AF371" i="5"/>
  <c r="AF325" i="5" a="1"/>
  <c r="AF325" i="5"/>
  <c r="AI123" i="5" a="1"/>
  <c r="AI123" i="5"/>
  <c r="AF36" i="5" a="1"/>
  <c r="AF36" i="5"/>
  <c r="AI297" i="5" a="1"/>
  <c r="AI297" i="5"/>
  <c r="AF123" i="5" a="1"/>
  <c r="AF123" i="5"/>
  <c r="AA297" i="5" a="1"/>
  <c r="AA297" i="5"/>
  <c r="AI237" i="5" a="1"/>
  <c r="AI237" i="5"/>
  <c r="AI38" i="5" a="1"/>
  <c r="AI38" i="5"/>
  <c r="AF237" i="5" a="1"/>
  <c r="AF237" i="5"/>
  <c r="AF88" i="5" a="1"/>
  <c r="AF88" i="5"/>
  <c r="AI436" i="5" a="1"/>
  <c r="AI436" i="5"/>
  <c r="AI36" i="5" a="1"/>
  <c r="AI36" i="5"/>
  <c r="AA215" i="5" a="1"/>
  <c r="AA215" i="5"/>
  <c r="AF436" i="5" a="1"/>
  <c r="AF436" i="5"/>
  <c r="AF297" i="5" a="1"/>
  <c r="AF297" i="5"/>
  <c r="AA237" i="5" a="1"/>
  <c r="AA237" i="5"/>
  <c r="AI325" i="5" a="1"/>
  <c r="AI325" i="5"/>
  <c r="AI371" i="5" a="1"/>
  <c r="AI371" i="5"/>
  <c r="AI215" i="5" a="1"/>
  <c r="AI215" i="5"/>
  <c r="AA36" i="5" a="1"/>
  <c r="AA36" i="5"/>
  <c r="AI88" i="5" a="1"/>
  <c r="AI88" i="5"/>
  <c r="AA123" i="5" a="1"/>
  <c r="AA123" i="5"/>
  <c r="AF474" i="5" a="1"/>
  <c r="AF474" i="5"/>
  <c r="AI474" i="5" a="1"/>
  <c r="AI474" i="5"/>
  <c r="AA40" i="5" a="1"/>
  <c r="AA40" i="5"/>
  <c r="AA50" i="5" a="1"/>
  <c r="AA50" i="5"/>
  <c r="AI326" i="5" a="1"/>
  <c r="AI326" i="5"/>
  <c r="AI601" i="5" a="1"/>
  <c r="AI601" i="5"/>
  <c r="AI171" i="5" a="1"/>
  <c r="AI171" i="5"/>
  <c r="AF349" i="5" a="1"/>
  <c r="AF349" i="5"/>
  <c r="AF229" i="5" a="1"/>
  <c r="AF229" i="5"/>
  <c r="AI349" i="5" a="1"/>
  <c r="AI349" i="5"/>
  <c r="AF254" i="5" a="1"/>
  <c r="AF254" i="5"/>
  <c r="AF105" i="5" a="1"/>
  <c r="AF105" i="5"/>
  <c r="AF50" i="5" a="1"/>
  <c r="AF50" i="5"/>
  <c r="AF326" i="5" a="1"/>
  <c r="AF326" i="5"/>
  <c r="AI105" i="5" a="1"/>
  <c r="AI105" i="5"/>
  <c r="AF40" i="5" a="1"/>
  <c r="AF40" i="5"/>
  <c r="AA254" i="5" a="1"/>
  <c r="AA254" i="5"/>
  <c r="AA105" i="5" a="1"/>
  <c r="AA105" i="5"/>
  <c r="AI50" i="5" a="1"/>
  <c r="AI50" i="5"/>
  <c r="AF601" i="5" a="1"/>
  <c r="AF601" i="5"/>
  <c r="AI40" i="5" a="1"/>
  <c r="AI40" i="5"/>
  <c r="AI254" i="5" a="1"/>
  <c r="AI254" i="5"/>
  <c r="AF171" i="5" a="1"/>
  <c r="AF171" i="5"/>
  <c r="AI229" i="5" a="1"/>
  <c r="AI229" i="5"/>
  <c r="AF152" i="5" a="1"/>
  <c r="AF152" i="5"/>
  <c r="AF366" i="5" a="1"/>
  <c r="AF366" i="5"/>
  <c r="AI152" i="5" a="1"/>
  <c r="AI152" i="5"/>
  <c r="AF573" i="5" a="1"/>
  <c r="AF573" i="5"/>
  <c r="AI408" i="5" a="1"/>
  <c r="AI408" i="5"/>
  <c r="AA277" i="5" a="1"/>
  <c r="AA277" i="5"/>
  <c r="AI546" i="5" a="1"/>
  <c r="AI546" i="5"/>
  <c r="AI231" i="5" a="1"/>
  <c r="AI231" i="5"/>
  <c r="AA231" i="5" a="1"/>
  <c r="AA231" i="5"/>
  <c r="AI249" i="5" a="1"/>
  <c r="AI249" i="5"/>
  <c r="AF408" i="5" a="1"/>
  <c r="AF408" i="5"/>
  <c r="AI277" i="5" a="1"/>
  <c r="AI277" i="5"/>
  <c r="AA49" i="5" a="1"/>
  <c r="AA49" i="5"/>
  <c r="AF546" i="5" a="1"/>
  <c r="AF546" i="5"/>
  <c r="AI49" i="5" a="1"/>
  <c r="AI49" i="5"/>
  <c r="AF342" i="5" a="1"/>
  <c r="AF342" i="5"/>
  <c r="AI342" i="5" a="1"/>
  <c r="AI342" i="5"/>
  <c r="AA152" i="5" a="1"/>
  <c r="AA152" i="5"/>
  <c r="AF231" i="5" a="1"/>
  <c r="AF231" i="5"/>
  <c r="AF49" i="5" a="1"/>
  <c r="AF49" i="5"/>
  <c r="AI573" i="5" a="1"/>
  <c r="AI573" i="5"/>
  <c r="AF249" i="5" a="1"/>
  <c r="AF249" i="5"/>
  <c r="AF277" i="5" a="1"/>
  <c r="AF277" i="5"/>
  <c r="AI366" i="5" a="1"/>
  <c r="AI366" i="5"/>
  <c r="AF471" i="5" a="1"/>
  <c r="AF471" i="5"/>
  <c r="AI133" i="5" a="1"/>
  <c r="AI133" i="5"/>
  <c r="AF179" i="5" a="1"/>
  <c r="AF179" i="5"/>
  <c r="AI283" i="5" a="1"/>
  <c r="AI283" i="5"/>
  <c r="AF455" i="5" a="1"/>
  <c r="AF455" i="5"/>
  <c r="AF381" i="5" a="1"/>
  <c r="AF381" i="5"/>
  <c r="AI381" i="5" a="1"/>
  <c r="AI381" i="5"/>
  <c r="AA142" i="5" a="1"/>
  <c r="AA142" i="5"/>
  <c r="AF418" i="5" a="1"/>
  <c r="AF418" i="5"/>
  <c r="AF283" i="5" a="1"/>
  <c r="AF283" i="5"/>
  <c r="AF393" i="5" a="1"/>
  <c r="AF393" i="5"/>
  <c r="AI561" i="5" a="1"/>
  <c r="AI561" i="5"/>
  <c r="AI418" i="5" a="1"/>
  <c r="AI418" i="5"/>
  <c r="AF133" i="5" a="1"/>
  <c r="AF133" i="5"/>
  <c r="AA179" i="5" a="1"/>
  <c r="AA179" i="5"/>
  <c r="AF142" i="5" a="1"/>
  <c r="AF142" i="5"/>
  <c r="AI471" i="5" a="1"/>
  <c r="AI471" i="5"/>
  <c r="AI455" i="5" a="1"/>
  <c r="AI455" i="5"/>
  <c r="AI393" i="5" a="1"/>
  <c r="AI393" i="5"/>
  <c r="AF561" i="5" a="1"/>
  <c r="AF561" i="5"/>
  <c r="AI179" i="5" a="1"/>
  <c r="AI179" i="5"/>
  <c r="AI142" i="5" a="1"/>
  <c r="AI142" i="5"/>
  <c r="AI218" i="5" a="1"/>
  <c r="AI218" i="5"/>
  <c r="AF162" i="5" a="1"/>
  <c r="AF162" i="5"/>
  <c r="AI167" i="5" a="1"/>
  <c r="AI167" i="5"/>
  <c r="AF280" i="5" a="1"/>
  <c r="AF280" i="5"/>
  <c r="AF52" i="5" a="1"/>
  <c r="AF52" i="5"/>
  <c r="AF611" i="5" a="1"/>
  <c r="AF611" i="5"/>
  <c r="AA280" i="5" a="1"/>
  <c r="AA280" i="5"/>
  <c r="AI162" i="5" a="1"/>
  <c r="AI162" i="5"/>
  <c r="AF416" i="5" a="1"/>
  <c r="AF416" i="5"/>
  <c r="AI444" i="5" a="1"/>
  <c r="AI444" i="5"/>
  <c r="AF158" i="5" a="1"/>
  <c r="AF158" i="5"/>
  <c r="AI384" i="5" a="1"/>
  <c r="AI384" i="5"/>
  <c r="AI416" i="5" a="1"/>
  <c r="AI416" i="5"/>
  <c r="AF167" i="5" a="1"/>
  <c r="AF167" i="5"/>
  <c r="AF444" i="5" a="1"/>
  <c r="AF444" i="5"/>
  <c r="AA218" i="5" a="1"/>
  <c r="AA218" i="5"/>
  <c r="AI280" i="5" a="1"/>
  <c r="AI280" i="5"/>
  <c r="AA162" i="5" a="1"/>
  <c r="AA162" i="5"/>
  <c r="AA167" i="5" a="1"/>
  <c r="AA167" i="5"/>
  <c r="AI611" i="5" a="1"/>
  <c r="AI611" i="5"/>
  <c r="AF218" i="5" a="1"/>
  <c r="AF218" i="5"/>
  <c r="AF384" i="5" a="1"/>
  <c r="AF384" i="5"/>
  <c r="AI52" i="5" a="1"/>
  <c r="AI52" i="5"/>
  <c r="AI158" i="5" a="1"/>
  <c r="AI158" i="5"/>
  <c r="AF307" i="5" a="1"/>
  <c r="AF307" i="5"/>
  <c r="AF577" i="5" a="1"/>
  <c r="AF577" i="5"/>
  <c r="AI107" i="5" a="1"/>
  <c r="AI107" i="5"/>
  <c r="AF603" i="5" a="1"/>
  <c r="AF603" i="5"/>
  <c r="AI110" i="5" a="1"/>
  <c r="AI110" i="5"/>
  <c r="AF107" i="5" a="1"/>
  <c r="AF107" i="5"/>
  <c r="AI3" i="5" a="1"/>
  <c r="AI3" i="5"/>
  <c r="AA110" i="5" a="1"/>
  <c r="AA110" i="5"/>
  <c r="AI108" i="5" a="1"/>
  <c r="AI108" i="5"/>
  <c r="AI577" i="5" a="1"/>
  <c r="AI577" i="5"/>
  <c r="AI261" i="5" a="1"/>
  <c r="AI261" i="5"/>
  <c r="AF643" i="5" a="1"/>
  <c r="AF643" i="5"/>
  <c r="AF3" i="5" a="1"/>
  <c r="AF3" i="5"/>
  <c r="AA108" i="5" a="1"/>
  <c r="AA108" i="5"/>
  <c r="AI551" i="5" a="1"/>
  <c r="AI551" i="5"/>
  <c r="AI643" i="5" a="1"/>
  <c r="AI643" i="5"/>
  <c r="AI603" i="5" a="1"/>
  <c r="AI603" i="5"/>
  <c r="AF261" i="5" a="1"/>
  <c r="AF261" i="5"/>
  <c r="AF108" i="5" a="1"/>
  <c r="AF108" i="5"/>
  <c r="AF110" i="5" a="1"/>
  <c r="AF110" i="5"/>
  <c r="AA107" i="5" a="1"/>
  <c r="AA107" i="5"/>
  <c r="AF551" i="5" a="1"/>
  <c r="AF551" i="5"/>
  <c r="AA3" i="5" a="1"/>
  <c r="AA3" i="5"/>
  <c r="AI307" i="5" a="1"/>
  <c r="AI307" i="5"/>
  <c r="AA335" i="5" a="1"/>
  <c r="AA335" i="5"/>
  <c r="AF566" i="5" a="1"/>
  <c r="AF566" i="5"/>
  <c r="AF506" i="5" a="1"/>
  <c r="AF506" i="5"/>
  <c r="AI566" i="5" a="1"/>
  <c r="AI566" i="5"/>
  <c r="AI473" i="5" a="1"/>
  <c r="AI473" i="5"/>
  <c r="AI314" i="5" a="1"/>
  <c r="AI314" i="5"/>
  <c r="AF606" i="5" a="1"/>
  <c r="AF606" i="5"/>
  <c r="AI506" i="5" a="1"/>
  <c r="AI506" i="5"/>
  <c r="AF310" i="5" a="1"/>
  <c r="AF310" i="5"/>
  <c r="AA314" i="5" a="1"/>
  <c r="AA314" i="5"/>
  <c r="AI317" i="5" a="1"/>
  <c r="AI317" i="5"/>
  <c r="AF588" i="5" a="1"/>
  <c r="AF588" i="5"/>
  <c r="AF335" i="5" a="1"/>
  <c r="AF335" i="5"/>
  <c r="AA2" i="5" a="1"/>
  <c r="AA2" i="5"/>
  <c r="AA310" i="5" a="1"/>
  <c r="AA310" i="5"/>
  <c r="AA317" i="5" a="1"/>
  <c r="AA317" i="5"/>
  <c r="AI2" i="5" a="1"/>
  <c r="AI2" i="5"/>
  <c r="AI606" i="5" a="1"/>
  <c r="AI606" i="5"/>
  <c r="AF317" i="5" a="1"/>
  <c r="AF317" i="5"/>
  <c r="AI310" i="5" a="1"/>
  <c r="AI310" i="5"/>
  <c r="AF473" i="5" a="1"/>
  <c r="AF473" i="5"/>
  <c r="AF314" i="5" a="1"/>
  <c r="AF314" i="5"/>
  <c r="AI335" i="5" a="1"/>
  <c r="AI335" i="5"/>
  <c r="AI588" i="5" a="1"/>
  <c r="AI588" i="5"/>
  <c r="AF2" i="5" a="1"/>
  <c r="AF2" i="5"/>
  <c r="AI203" i="5" a="1"/>
  <c r="AI203" i="5"/>
  <c r="AI20" i="5" a="1"/>
  <c r="AI20" i="5"/>
  <c r="AF166" i="5" a="1"/>
  <c r="AF166" i="5"/>
  <c r="AA20" i="5" a="1"/>
  <c r="AA20" i="5"/>
  <c r="AI58" i="5" a="1"/>
  <c r="AI58" i="5"/>
  <c r="AI386" i="5" a="1"/>
  <c r="AI386" i="5"/>
  <c r="AF428" i="5" a="1"/>
  <c r="AF428" i="5"/>
  <c r="AA203" i="5" a="1"/>
  <c r="AA203" i="5"/>
  <c r="AA76" i="5" a="1"/>
  <c r="AA76" i="5"/>
  <c r="AF386" i="5" a="1"/>
  <c r="AF386" i="5"/>
  <c r="AF33" i="5" a="1"/>
  <c r="AF33" i="5"/>
  <c r="AF76" i="5" a="1"/>
  <c r="AF76" i="5"/>
  <c r="AI33" i="5" a="1"/>
  <c r="AI33" i="5"/>
  <c r="AI166" i="5" a="1"/>
  <c r="AI166" i="5"/>
  <c r="AI461" i="5" a="1"/>
  <c r="AI461" i="5"/>
  <c r="AA58" i="5" a="1"/>
  <c r="AA58" i="5"/>
  <c r="AF597" i="5" a="1"/>
  <c r="AF597" i="5"/>
  <c r="AF461" i="5" a="1"/>
  <c r="AF461" i="5"/>
  <c r="AI597" i="5" a="1"/>
  <c r="AI597" i="5"/>
  <c r="AI76" i="5" a="1"/>
  <c r="AI76" i="5"/>
  <c r="AF20" i="5" a="1"/>
  <c r="AF20" i="5"/>
  <c r="AI428" i="5" a="1"/>
  <c r="AI428" i="5"/>
  <c r="AF58" i="5" a="1"/>
  <c r="AF58" i="5"/>
  <c r="AF203" i="5" a="1"/>
  <c r="AF203" i="5"/>
  <c r="AA33" i="5" a="1"/>
  <c r="AA33" i="5"/>
  <c r="AA166" i="5" a="1"/>
  <c r="AA166" i="5"/>
  <c r="AI263" i="5" a="1"/>
  <c r="AI263" i="5"/>
  <c r="AI80" i="5" a="1"/>
  <c r="AI80" i="5"/>
  <c r="AA406" i="5" a="1"/>
  <c r="AA406" i="5"/>
  <c r="AA5" i="5" a="1"/>
  <c r="AA5" i="5"/>
  <c r="AI368" i="5" a="1"/>
  <c r="AI368" i="5"/>
  <c r="AF619" i="5" a="1"/>
  <c r="AF619" i="5"/>
  <c r="AI42" i="5" a="1"/>
  <c r="AI42" i="5"/>
  <c r="AI637" i="5" a="1"/>
  <c r="AI637" i="5"/>
  <c r="AF14" i="5" a="1"/>
  <c r="AF14" i="5"/>
  <c r="AF368" i="5" a="1"/>
  <c r="AF368" i="5"/>
  <c r="AI619" i="5" a="1"/>
  <c r="AI619" i="5"/>
  <c r="AI580" i="5" a="1"/>
  <c r="AI580" i="5"/>
  <c r="AA42" i="5" a="1"/>
  <c r="AA42" i="5"/>
  <c r="AA80" i="5" a="1"/>
  <c r="AA80" i="5"/>
  <c r="AI5" i="5" a="1"/>
  <c r="AI5" i="5"/>
  <c r="AI14" i="5" a="1"/>
  <c r="AI14" i="5"/>
  <c r="AF637" i="5" a="1"/>
  <c r="AF637" i="5"/>
  <c r="AA263" i="5" a="1"/>
  <c r="AA263" i="5"/>
  <c r="AF406" i="5" a="1"/>
  <c r="AF406" i="5"/>
  <c r="AF5" i="5" a="1"/>
  <c r="AF5" i="5"/>
  <c r="AF263" i="5" a="1"/>
  <c r="AF263" i="5"/>
  <c r="AA14" i="5" a="1"/>
  <c r="AA14" i="5"/>
  <c r="AF42" i="5" a="1"/>
  <c r="AF42" i="5"/>
  <c r="AI406" i="5" a="1"/>
  <c r="AI406" i="5"/>
  <c r="AF580" i="5" a="1"/>
  <c r="AF580" i="5"/>
  <c r="AF80" i="5" a="1"/>
  <c r="AF80" i="5"/>
  <c r="AF136" i="5" a="1"/>
  <c r="AF136" i="5"/>
  <c r="AI141" i="5" a="1"/>
  <c r="AI141" i="5"/>
  <c r="AF346" i="5" a="1"/>
  <c r="AF346" i="5"/>
  <c r="AF288" i="5" a="1"/>
  <c r="AF288" i="5"/>
  <c r="AA141" i="5" a="1"/>
  <c r="AA141" i="5"/>
  <c r="AA288" i="5" a="1"/>
  <c r="AA288" i="5"/>
  <c r="AA86" i="5" a="1"/>
  <c r="AA86" i="5"/>
  <c r="AF331" i="5" a="1"/>
  <c r="AF331" i="5"/>
  <c r="AF481" i="5" a="1"/>
  <c r="AF481" i="5"/>
  <c r="AI240" i="5" a="1"/>
  <c r="AI240" i="5"/>
  <c r="AI481" i="5" a="1"/>
  <c r="AI481" i="5"/>
  <c r="AI53" i="5" a="1"/>
  <c r="AI53" i="5"/>
  <c r="AI86" i="5" a="1"/>
  <c r="AI86" i="5"/>
  <c r="AA136" i="5" a="1"/>
  <c r="AA136" i="5"/>
  <c r="AI364" i="5" a="1"/>
  <c r="AI364" i="5"/>
  <c r="AA346" i="5" a="1"/>
  <c r="AA346" i="5"/>
  <c r="AI331" i="5" a="1"/>
  <c r="AI331" i="5"/>
  <c r="AA53" i="5" a="1"/>
  <c r="AA53" i="5"/>
  <c r="AI136" i="5" a="1"/>
  <c r="AI136" i="5"/>
  <c r="AI346" i="5" a="1"/>
  <c r="AI346" i="5"/>
  <c r="AF53" i="5" a="1"/>
  <c r="AF53" i="5"/>
  <c r="AF364" i="5" a="1"/>
  <c r="AF364" i="5"/>
  <c r="AF86" i="5" a="1"/>
  <c r="AF86" i="5"/>
  <c r="AA331" i="5" a="1"/>
  <c r="AA331" i="5"/>
  <c r="AF240" i="5" a="1"/>
  <c r="AF240" i="5"/>
  <c r="AI288" i="5" a="1"/>
  <c r="AI288" i="5"/>
  <c r="AF141" i="5" a="1"/>
  <c r="AF141" i="5"/>
  <c r="AF57" i="5" a="1"/>
  <c r="AF57" i="5"/>
  <c r="AA99" i="5" a="1"/>
  <c r="AA99" i="5"/>
  <c r="AI456" i="5" a="1"/>
  <c r="AI456" i="5"/>
  <c r="AA540" i="5" a="1"/>
  <c r="AA540" i="5"/>
  <c r="AA272" i="5" a="1"/>
  <c r="AA272" i="5"/>
  <c r="AI388" i="5" a="1"/>
  <c r="AI388" i="5"/>
  <c r="AI8" i="5" a="1"/>
  <c r="AI8" i="5"/>
  <c r="AI540" i="5" a="1"/>
  <c r="AI540" i="5"/>
  <c r="AI322" i="5" a="1"/>
  <c r="AI322" i="5"/>
  <c r="AI272" i="5" a="1"/>
  <c r="AI272" i="5"/>
  <c r="AF99" i="5" a="1"/>
  <c r="AF99" i="5"/>
  <c r="AA8" i="5" a="1"/>
  <c r="AA8" i="5"/>
  <c r="AI565" i="5" a="1"/>
  <c r="AI565" i="5"/>
  <c r="AF535" i="5" a="1"/>
  <c r="AF535" i="5"/>
  <c r="AA322" i="5" a="1"/>
  <c r="AA322" i="5"/>
  <c r="AI535" i="5" a="1"/>
  <c r="AI535" i="5"/>
  <c r="AA57" i="5" a="1"/>
  <c r="AA57" i="5"/>
  <c r="AF388" i="5" a="1"/>
  <c r="AF388" i="5"/>
  <c r="AF540" i="5" a="1"/>
  <c r="AF540" i="5"/>
  <c r="AF272" i="5" a="1"/>
  <c r="AF272" i="5"/>
  <c r="AF565" i="5" a="1"/>
  <c r="AF565" i="5"/>
  <c r="AF322" i="5" a="1"/>
  <c r="AF322" i="5"/>
  <c r="AF456" i="5" a="1"/>
  <c r="AF456" i="5"/>
  <c r="AF8" i="5" a="1"/>
  <c r="AF8" i="5"/>
  <c r="AI99" i="5" a="1"/>
  <c r="AI99" i="5"/>
  <c r="AI57" i="5" a="1"/>
  <c r="AI57" i="5"/>
  <c r="AF320" i="5" a="1"/>
  <c r="AF320" i="5"/>
  <c r="AA10" i="5" a="1"/>
  <c r="AA10" i="5"/>
  <c r="AI250" i="5" a="1"/>
  <c r="AI250" i="5"/>
  <c r="AA250" i="5" a="1"/>
  <c r="AA250" i="5"/>
  <c r="AI197" i="5" a="1"/>
  <c r="AI197" i="5"/>
  <c r="AF137" i="5" a="1"/>
  <c r="AF137" i="5"/>
  <c r="AI10" i="5" a="1"/>
  <c r="AI10" i="5"/>
  <c r="AA121" i="5" a="1"/>
  <c r="AA121" i="5"/>
  <c r="AF410" i="5" a="1"/>
  <c r="AF410" i="5"/>
  <c r="AI121" i="5" a="1"/>
  <c r="AI121" i="5"/>
  <c r="AA137" i="5" a="1"/>
  <c r="AA137" i="5"/>
  <c r="AI145" i="5" a="1"/>
  <c r="AI145" i="5"/>
  <c r="AA145" i="5" a="1"/>
  <c r="AA145" i="5"/>
  <c r="AA197" i="5" a="1"/>
  <c r="AA197" i="5"/>
  <c r="AF435" i="5" a="1"/>
  <c r="AF435" i="5"/>
  <c r="AF581" i="5" a="1"/>
  <c r="AF581" i="5"/>
  <c r="AI410" i="5" a="1"/>
  <c r="AI410" i="5"/>
  <c r="AI435" i="5" a="1"/>
  <c r="AI435" i="5"/>
  <c r="AI137" i="5" a="1"/>
  <c r="AI137" i="5"/>
  <c r="AI320" i="5" a="1"/>
  <c r="AI320" i="5"/>
  <c r="AF250" i="5" a="1"/>
  <c r="AF250" i="5"/>
  <c r="AF121" i="5" a="1"/>
  <c r="AF121" i="5"/>
  <c r="AF145" i="5" a="1"/>
  <c r="AF145" i="5"/>
  <c r="AI581" i="5" a="1"/>
  <c r="AI581" i="5"/>
  <c r="AF197" i="5" a="1"/>
  <c r="AF197" i="5"/>
  <c r="AF10" i="5" a="1"/>
  <c r="AF10" i="5"/>
  <c r="AI361" i="5" a="1"/>
  <c r="AI361" i="5"/>
  <c r="AF536" i="5" a="1"/>
  <c r="AF536" i="5"/>
  <c r="AI111" i="5" a="1"/>
  <c r="AI111" i="5"/>
  <c r="AI44" i="5" a="1"/>
  <c r="AI44" i="5"/>
  <c r="AI27" i="5" a="1"/>
  <c r="AI27" i="5"/>
  <c r="AF44" i="5" a="1"/>
  <c r="AF44" i="5"/>
  <c r="AI163" i="5" a="1"/>
  <c r="AI163" i="5"/>
  <c r="AA163" i="5" a="1"/>
  <c r="AA163" i="5"/>
  <c r="AF111" i="5" a="1"/>
  <c r="AF111" i="5"/>
  <c r="AI17" i="5" a="1"/>
  <c r="AI17" i="5"/>
  <c r="AF17" i="5" a="1"/>
  <c r="AF17" i="5"/>
  <c r="AF463" i="5" a="1"/>
  <c r="AF463" i="5"/>
  <c r="AA185" i="5" a="1"/>
  <c r="AA185" i="5"/>
  <c r="AA536" i="5" a="1"/>
  <c r="AA536" i="5"/>
  <c r="AI545" i="5" a="1"/>
  <c r="AI545" i="5"/>
  <c r="AI185" i="5" a="1"/>
  <c r="AI185" i="5"/>
  <c r="AI463" i="5" a="1"/>
  <c r="AI463" i="5"/>
  <c r="AF185" i="5" a="1"/>
  <c r="AF185" i="5"/>
  <c r="AA111" i="5" a="1"/>
  <c r="AA111" i="5"/>
  <c r="AF163" i="5" a="1"/>
  <c r="AF163" i="5"/>
  <c r="AA17" i="5" a="1"/>
  <c r="AA17" i="5"/>
  <c r="AI536" i="5" a="1"/>
  <c r="AI536" i="5"/>
  <c r="AA44" i="5" a="1"/>
  <c r="AA44" i="5"/>
  <c r="AF545" i="5" a="1"/>
  <c r="AF545" i="5"/>
  <c r="AF361" i="5" a="1"/>
  <c r="AF361" i="5"/>
  <c r="AF27" i="5" a="1"/>
  <c r="AF27" i="5"/>
  <c r="AF344" i="5" a="1"/>
  <c r="AF344" i="5"/>
  <c r="AF154" i="5" a="1"/>
  <c r="AF154" i="5"/>
  <c r="AA344" i="5" a="1"/>
  <c r="AA344" i="5"/>
  <c r="AA591" i="5" a="1"/>
  <c r="AA591" i="5"/>
  <c r="AF462" i="5" a="1"/>
  <c r="AF462" i="5"/>
  <c r="AF13" i="5" a="1"/>
  <c r="AF13" i="5"/>
  <c r="AA13" i="5" a="1"/>
  <c r="AA13" i="5"/>
  <c r="AI154" i="5" a="1"/>
  <c r="AI154" i="5"/>
  <c r="AF591" i="5" a="1"/>
  <c r="AF591" i="5"/>
  <c r="AI462" i="5" a="1"/>
  <c r="AI462" i="5"/>
  <c r="AA69" i="5" a="1"/>
  <c r="AA69" i="5"/>
  <c r="AI69" i="5" a="1"/>
  <c r="AI69" i="5"/>
  <c r="AF311" i="5" a="1"/>
  <c r="AF311" i="5"/>
  <c r="AI426" i="5" a="1"/>
  <c r="AI426" i="5"/>
  <c r="AF18" i="5" a="1"/>
  <c r="AF18" i="5"/>
  <c r="AI311" i="5" a="1"/>
  <c r="AI311" i="5"/>
  <c r="AA18" i="5" a="1"/>
  <c r="AA18" i="5"/>
  <c r="AI252" i="5" a="1"/>
  <c r="AI252" i="5"/>
  <c r="AI13" i="5" a="1"/>
  <c r="AI13" i="5"/>
  <c r="AF426" i="5" a="1"/>
  <c r="AF426" i="5"/>
  <c r="AA154" i="5" a="1"/>
  <c r="AA154" i="5"/>
  <c r="AI344" i="5" a="1"/>
  <c r="AI344" i="5"/>
  <c r="AF252" i="5" a="1"/>
  <c r="AF252" i="5"/>
  <c r="AA311" i="5" a="1"/>
  <c r="AA311" i="5"/>
  <c r="AI591" i="5" a="1"/>
  <c r="AI591" i="5"/>
  <c r="AI18" i="5" a="1"/>
  <c r="AI18" i="5"/>
  <c r="AF69" i="5" a="1"/>
  <c r="AF69" i="5"/>
  <c r="AI634" i="5" a="1"/>
  <c r="AI634" i="5"/>
  <c r="AF505" i="5" a="1"/>
  <c r="AF505" i="5"/>
  <c r="AF177" i="5" a="1"/>
  <c r="AF177" i="5"/>
  <c r="AA239" i="5" a="1"/>
  <c r="AA239" i="5"/>
  <c r="AI313" i="5" a="1"/>
  <c r="AI313" i="5"/>
  <c r="AA440" i="5" a="1"/>
  <c r="AA440" i="5"/>
  <c r="AF239" i="5" a="1"/>
  <c r="AF239" i="5"/>
  <c r="AI440" i="5" a="1"/>
  <c r="AI440" i="5"/>
  <c r="AF574" i="5" a="1"/>
  <c r="AF574" i="5"/>
  <c r="AA505" i="5" a="1"/>
  <c r="AA505" i="5"/>
  <c r="AF66" i="5" a="1"/>
  <c r="AF66" i="5"/>
  <c r="AI557" i="5" a="1"/>
  <c r="AI557" i="5"/>
  <c r="AF313" i="5" a="1"/>
  <c r="AF313" i="5"/>
  <c r="AA66" i="5" a="1"/>
  <c r="AA66" i="5"/>
  <c r="AF149" i="5" a="1"/>
  <c r="AF149" i="5"/>
  <c r="AF557" i="5" a="1"/>
  <c r="AF557" i="5"/>
  <c r="AI177" i="5" a="1"/>
  <c r="AI177" i="5"/>
  <c r="AI149" i="5" a="1"/>
  <c r="AI149" i="5"/>
  <c r="AI574" i="5" a="1"/>
  <c r="AI574" i="5"/>
  <c r="AA557" i="5" a="1"/>
  <c r="AA557" i="5"/>
  <c r="AA149" i="5" a="1"/>
  <c r="AA149" i="5"/>
  <c r="AA177" i="5" a="1"/>
  <c r="AA177" i="5"/>
  <c r="AI239" i="5" a="1"/>
  <c r="AI239" i="5"/>
  <c r="AI66" i="5" a="1"/>
  <c r="AI66" i="5"/>
  <c r="AF634" i="5" a="1"/>
  <c r="AF634" i="5"/>
  <c r="AA313" i="5" a="1"/>
  <c r="AA313" i="5"/>
  <c r="AF440" i="5" a="1"/>
  <c r="AF440" i="5"/>
  <c r="AI505" i="5" a="1"/>
  <c r="AI505" i="5"/>
  <c r="AI115" i="5" a="1"/>
  <c r="AI115" i="5"/>
  <c r="AA174" i="5" a="1"/>
  <c r="AA174" i="5"/>
  <c r="AF260" i="5" a="1"/>
  <c r="AF260" i="5"/>
  <c r="AA115" i="5" a="1"/>
  <c r="AA115" i="5"/>
  <c r="AI155" i="5" a="1"/>
  <c r="AI155" i="5"/>
  <c r="AA181" i="5" a="1"/>
  <c r="AA181" i="5"/>
  <c r="AI181" i="5" a="1"/>
  <c r="AI181" i="5"/>
  <c r="AA260" i="5" a="1"/>
  <c r="AA260" i="5"/>
  <c r="AF491" i="5" a="1"/>
  <c r="AF491" i="5"/>
  <c r="AI563" i="5" a="1"/>
  <c r="AI563" i="5"/>
  <c r="AI564" i="5" a="1"/>
  <c r="AI564" i="5"/>
  <c r="AF563" i="5" a="1"/>
  <c r="AF563" i="5"/>
  <c r="AF174" i="5" a="1"/>
  <c r="AF174" i="5"/>
  <c r="AA155" i="5" a="1"/>
  <c r="AA155" i="5"/>
  <c r="AA148" i="5" a="1"/>
  <c r="AA148" i="5"/>
  <c r="AF148" i="5" a="1"/>
  <c r="AF148" i="5"/>
  <c r="AI433" i="5" a="1"/>
  <c r="AI433" i="5"/>
  <c r="AI174" i="5" a="1"/>
  <c r="AI174" i="5"/>
  <c r="AF564" i="5" a="1"/>
  <c r="AF564" i="5"/>
  <c r="AF115" i="5" a="1"/>
  <c r="AF115" i="5"/>
  <c r="AI260" i="5" a="1"/>
  <c r="AI260" i="5"/>
  <c r="AF181" i="5" a="1"/>
  <c r="AF181" i="5"/>
  <c r="AI491" i="5" a="1"/>
  <c r="AI491" i="5"/>
  <c r="AF155" i="5" a="1"/>
  <c r="AF155" i="5"/>
  <c r="AF433" i="5" a="1"/>
  <c r="AF433" i="5"/>
  <c r="AI148" i="5" a="1"/>
  <c r="AI148" i="5"/>
  <c r="AF87" i="5" a="1"/>
  <c r="AF87" i="5"/>
  <c r="AF274" i="5" a="1"/>
  <c r="AF274" i="5"/>
  <c r="AA274" i="5" a="1"/>
  <c r="AA274" i="5"/>
  <c r="AF85" i="5" a="1"/>
  <c r="AF85" i="5"/>
  <c r="AA209" i="5" a="1"/>
  <c r="AA209" i="5"/>
  <c r="AF282" i="5" a="1"/>
  <c r="AF282" i="5"/>
  <c r="AI209" i="5" a="1"/>
  <c r="AI209" i="5"/>
  <c r="AA87" i="5" a="1"/>
  <c r="AA87" i="5"/>
  <c r="AI411" i="5" a="1"/>
  <c r="AI411" i="5"/>
  <c r="AF370" i="5" a="1"/>
  <c r="AF370" i="5"/>
  <c r="AI579" i="5" a="1"/>
  <c r="AI579" i="5"/>
  <c r="AF526" i="5" a="1"/>
  <c r="AF526" i="5"/>
  <c r="AF100" i="5" a="1"/>
  <c r="AF100" i="5"/>
  <c r="AI100" i="5" a="1"/>
  <c r="AI100" i="5"/>
  <c r="AA85" i="5" a="1"/>
  <c r="AA85" i="5"/>
  <c r="AF411" i="5" a="1"/>
  <c r="AF411" i="5"/>
  <c r="AI526" i="5" a="1"/>
  <c r="AI526" i="5"/>
  <c r="AI282" i="5" a="1"/>
  <c r="AI282" i="5"/>
  <c r="AI274" i="5" a="1"/>
  <c r="AI274" i="5"/>
  <c r="AI87" i="5" a="1"/>
  <c r="AI87" i="5"/>
  <c r="AI85" i="5" a="1"/>
  <c r="AI85" i="5"/>
  <c r="AA100" i="5" a="1"/>
  <c r="AA100" i="5"/>
  <c r="AI370" i="5" a="1"/>
  <c r="AI370" i="5"/>
  <c r="AF209" i="5" a="1"/>
  <c r="AF209" i="5"/>
  <c r="AA282" i="5" a="1"/>
  <c r="AA282" i="5"/>
  <c r="AF579" i="5" a="1"/>
  <c r="AF579" i="5"/>
  <c r="AI356" i="5" a="1"/>
  <c r="AI356" i="5"/>
  <c r="AI543" i="5" a="1"/>
  <c r="AI543" i="5"/>
  <c r="AF543" i="5" a="1"/>
  <c r="AF543" i="5"/>
  <c r="AF160" i="5" a="1"/>
  <c r="AF160" i="5"/>
  <c r="AI304" i="5" a="1"/>
  <c r="AI304" i="5"/>
  <c r="AF271" i="5" a="1"/>
  <c r="AF271" i="5"/>
  <c r="AF127" i="5" a="1"/>
  <c r="AF127" i="5"/>
  <c r="AI318" i="5" a="1"/>
  <c r="AI318" i="5"/>
  <c r="AA127" i="5" a="1"/>
  <c r="AA127" i="5"/>
  <c r="AA79" i="5" a="1"/>
  <c r="AA79" i="5"/>
  <c r="AA271" i="5" a="1"/>
  <c r="AA271" i="5"/>
  <c r="AF356" i="5" a="1"/>
  <c r="AF356" i="5"/>
  <c r="AI594" i="5" a="1"/>
  <c r="AI594" i="5"/>
  <c r="AI547" i="5" a="1"/>
  <c r="AI547" i="5"/>
  <c r="AF318" i="5" a="1"/>
  <c r="AF318" i="5"/>
  <c r="AA304" i="5" a="1"/>
  <c r="AA304" i="5"/>
  <c r="AF79" i="5" a="1"/>
  <c r="AF79" i="5"/>
  <c r="AI160" i="5" a="1"/>
  <c r="AI160" i="5"/>
  <c r="AF547" i="5" a="1"/>
  <c r="AF547" i="5"/>
  <c r="AF304" i="5" a="1"/>
  <c r="AF304" i="5"/>
  <c r="AI79" i="5" a="1"/>
  <c r="AI79" i="5"/>
  <c r="AF594" i="5" a="1"/>
  <c r="AF594" i="5"/>
  <c r="AI127" i="5" a="1"/>
  <c r="AI127" i="5"/>
  <c r="AI271" i="5" a="1"/>
  <c r="AI271" i="5"/>
  <c r="AA318" i="5" a="1"/>
  <c r="AA318" i="5"/>
  <c r="AI236" i="5" a="1"/>
  <c r="AI236" i="5"/>
  <c r="AF385" i="5" a="1"/>
  <c r="AF385" i="5"/>
  <c r="AA6" i="5" a="1"/>
  <c r="AA6" i="5"/>
  <c r="AA372" i="5" a="1"/>
  <c r="AA372" i="5"/>
  <c r="AI372" i="5" a="1"/>
  <c r="AI372" i="5"/>
  <c r="AF524" i="5" a="1"/>
  <c r="AF524" i="5"/>
  <c r="AI639" i="5" a="1"/>
  <c r="AI639" i="5"/>
  <c r="AF338" i="5" a="1"/>
  <c r="AF338" i="5"/>
  <c r="AF517" i="5" a="1"/>
  <c r="AF517" i="5"/>
  <c r="AF186" i="5" a="1"/>
  <c r="AF186" i="5"/>
  <c r="AI6" i="5" a="1"/>
  <c r="AI6" i="5"/>
  <c r="AI385" i="5" a="1"/>
  <c r="AI385" i="5"/>
  <c r="AI338" i="5" a="1"/>
  <c r="AI338" i="5"/>
  <c r="AF270" i="5" a="1"/>
  <c r="AF270" i="5"/>
  <c r="AI186" i="5" a="1"/>
  <c r="AI186" i="5"/>
  <c r="AI270" i="5" a="1"/>
  <c r="AI270" i="5"/>
  <c r="AI517" i="5" a="1"/>
  <c r="AI517" i="5"/>
  <c r="AA186" i="5" a="1"/>
  <c r="AA186" i="5"/>
  <c r="AF639" i="5" a="1"/>
  <c r="AF639" i="5"/>
  <c r="AI524" i="5" a="1"/>
  <c r="AI524" i="5"/>
  <c r="AF236" i="5" a="1"/>
  <c r="AF236" i="5"/>
  <c r="AF372" i="5" a="1"/>
  <c r="AF372" i="5"/>
  <c r="AF6" i="5" a="1"/>
  <c r="AF6" i="5"/>
  <c r="AF475" i="5" a="1"/>
  <c r="AF475" i="5"/>
  <c r="AF583" i="5" a="1"/>
  <c r="AF583" i="5"/>
  <c r="AA213" i="5" a="1"/>
  <c r="AA213" i="5"/>
  <c r="AF442" i="5" a="1"/>
  <c r="AF442" i="5"/>
  <c r="AI367" i="5" a="1"/>
  <c r="AI367" i="5"/>
  <c r="AI498" i="5" a="1"/>
  <c r="AI498" i="5"/>
  <c r="AF498" i="5" a="1"/>
  <c r="AF498" i="5"/>
  <c r="AI593" i="5" a="1"/>
  <c r="AI593" i="5"/>
  <c r="AA475" i="5" a="1"/>
  <c r="AA475" i="5"/>
  <c r="AI468" i="5" a="1"/>
  <c r="AI468" i="5"/>
  <c r="AF339" i="5" a="1"/>
  <c r="AF339" i="5"/>
  <c r="AA367" i="5" a="1"/>
  <c r="AA367" i="5"/>
  <c r="AI339" i="5" a="1"/>
  <c r="AI339" i="5"/>
  <c r="AA569" i="5" a="1"/>
  <c r="AA569" i="5"/>
  <c r="AI569" i="5" a="1"/>
  <c r="AI569" i="5"/>
  <c r="AI213" i="5" a="1"/>
  <c r="AI213" i="5"/>
  <c r="AF569" i="5" a="1"/>
  <c r="AF569" i="5"/>
  <c r="AI442" i="5" a="1"/>
  <c r="AI442" i="5"/>
  <c r="AF213" i="5" a="1"/>
  <c r="AF213" i="5"/>
  <c r="AF367" i="5" a="1"/>
  <c r="AF367" i="5"/>
  <c r="AI475" i="5" a="1"/>
  <c r="AI475" i="5"/>
  <c r="AA339" i="5" a="1"/>
  <c r="AA339" i="5"/>
  <c r="AI583" i="5" a="1"/>
  <c r="AI583" i="5"/>
  <c r="AF468" i="5" a="1"/>
  <c r="AF468" i="5"/>
  <c r="AF593" i="5" a="1"/>
  <c r="AF593" i="5"/>
  <c r="AF438" i="5" a="1"/>
  <c r="AF438" i="5"/>
  <c r="AF157" i="5" a="1"/>
  <c r="AF157" i="5"/>
  <c r="AF405" i="5" a="1"/>
  <c r="AF405" i="5"/>
  <c r="AI628" i="5" a="1"/>
  <c r="AI628" i="5"/>
  <c r="AA251" i="5" a="1"/>
  <c r="AA251" i="5"/>
  <c r="AA170" i="5" a="1"/>
  <c r="AA170" i="5"/>
  <c r="AA43" i="5" a="1"/>
  <c r="AA43" i="5"/>
  <c r="AF170" i="5" a="1"/>
  <c r="AF170" i="5"/>
  <c r="AI438" i="5" a="1"/>
  <c r="AI438" i="5"/>
  <c r="AF251" i="5" a="1"/>
  <c r="AF251" i="5"/>
  <c r="AA157" i="5" a="1"/>
  <c r="AA157" i="5"/>
  <c r="AI205" i="5" a="1"/>
  <c r="AI205" i="5"/>
  <c r="AF362" i="5" a="1"/>
  <c r="AF362" i="5"/>
  <c r="AI43" i="5" a="1"/>
  <c r="AI43" i="5"/>
  <c r="AA357" i="5" a="1"/>
  <c r="AA357" i="5"/>
  <c r="AI405" i="5" a="1"/>
  <c r="AI405" i="5"/>
  <c r="AF357" i="5" a="1"/>
  <c r="AF357" i="5"/>
  <c r="AF205" i="5" a="1"/>
  <c r="AF205" i="5"/>
  <c r="AI170" i="5" a="1"/>
  <c r="AI170" i="5"/>
  <c r="AF43" i="5" a="1"/>
  <c r="AF43" i="5"/>
  <c r="AA205" i="5" a="1"/>
  <c r="AA205" i="5"/>
  <c r="AI251" i="5" a="1"/>
  <c r="AI251" i="5"/>
  <c r="AA438" i="5" a="1"/>
  <c r="AA438" i="5"/>
  <c r="AI157" i="5" a="1"/>
  <c r="AI157" i="5"/>
  <c r="AI357" i="5" a="1"/>
  <c r="AI357" i="5"/>
  <c r="AI362" i="5" a="1"/>
  <c r="AI362" i="5"/>
  <c r="AF628" i="5" a="1"/>
  <c r="AF628" i="5"/>
  <c r="AF382" i="5" a="1"/>
  <c r="AF382" i="5"/>
  <c r="AA395" i="5" a="1"/>
  <c r="AA395" i="5"/>
  <c r="AI465" i="5" a="1"/>
  <c r="AI465" i="5"/>
  <c r="AA114" i="5" a="1"/>
  <c r="AA114" i="5"/>
  <c r="AI355" i="5" a="1"/>
  <c r="AI355" i="5"/>
  <c r="AF395" i="5" a="1"/>
  <c r="AF395" i="5"/>
  <c r="AI518" i="5" a="1"/>
  <c r="AI518" i="5"/>
  <c r="AF465" i="5" a="1"/>
  <c r="AF465" i="5"/>
  <c r="AF114" i="5" a="1"/>
  <c r="AF114" i="5"/>
  <c r="AI494" i="5" a="1"/>
  <c r="AI494" i="5"/>
  <c r="AI480" i="5" a="1"/>
  <c r="AI480" i="5"/>
  <c r="AA382" i="5" a="1"/>
  <c r="AA382" i="5"/>
  <c r="AF572" i="5" a="1"/>
  <c r="AF572" i="5"/>
  <c r="AF480" i="5" a="1"/>
  <c r="AF480" i="5"/>
  <c r="AF518" i="5" a="1"/>
  <c r="AF518" i="5"/>
  <c r="AF355" i="5" a="1"/>
  <c r="AF355" i="5"/>
  <c r="AF102" i="5" a="1"/>
  <c r="AF102" i="5"/>
  <c r="AF494" i="5" a="1"/>
  <c r="AF494" i="5"/>
  <c r="AI395" i="5" a="1"/>
  <c r="AI395" i="5"/>
  <c r="AI102" i="5" a="1"/>
  <c r="AI102" i="5"/>
  <c r="AI382" i="5" a="1"/>
  <c r="AI382" i="5"/>
  <c r="AI572" i="5" a="1"/>
  <c r="AI572" i="5"/>
  <c r="AI114" i="5" a="1"/>
  <c r="AI114" i="5"/>
  <c r="AA465" i="5" a="1"/>
  <c r="AA465" i="5"/>
  <c r="AI90" i="5" a="1"/>
  <c r="AI90" i="5"/>
  <c r="AA590" i="5" a="1"/>
  <c r="AA590" i="5"/>
  <c r="AF425" i="5" a="1"/>
  <c r="AF425" i="5"/>
  <c r="AA246" i="5" a="1"/>
  <c r="AA246" i="5"/>
  <c r="AF65" i="5" a="1"/>
  <c r="AF65" i="5"/>
  <c r="AI191" i="5" a="1"/>
  <c r="AI191" i="5"/>
  <c r="AF90" i="5" a="1"/>
  <c r="AF90" i="5"/>
  <c r="AI620" i="5" a="1"/>
  <c r="AI620" i="5"/>
  <c r="AA144" i="5" a="1"/>
  <c r="AA144" i="5"/>
  <c r="AF590" i="5" a="1"/>
  <c r="AF590" i="5"/>
  <c r="AI246" i="5" a="1"/>
  <c r="AI246" i="5"/>
  <c r="AI387" i="5" a="1"/>
  <c r="AI387" i="5"/>
  <c r="AA65" i="5" a="1"/>
  <c r="AA65" i="5"/>
  <c r="AF191" i="5" a="1"/>
  <c r="AF191" i="5"/>
  <c r="AI425" i="5" a="1"/>
  <c r="AI425" i="5"/>
  <c r="AF522" i="5" a="1"/>
  <c r="AF522" i="5"/>
  <c r="AF144" i="5" a="1"/>
  <c r="AF144" i="5"/>
  <c r="AF387" i="5" a="1"/>
  <c r="AF387" i="5"/>
  <c r="AF620" i="5" a="1"/>
  <c r="AF620" i="5"/>
  <c r="AI590" i="5" a="1"/>
  <c r="AI590" i="5"/>
  <c r="AA90" i="5" a="1"/>
  <c r="AA90" i="5"/>
  <c r="AI65" i="5" a="1"/>
  <c r="AI65" i="5"/>
  <c r="AF246" i="5" a="1"/>
  <c r="AF246" i="5"/>
  <c r="AI144" i="5" a="1"/>
  <c r="AI144" i="5"/>
  <c r="AA191" i="5" a="1"/>
  <c r="AA191" i="5"/>
  <c r="AI522" i="5" a="1"/>
  <c r="AI522" i="5"/>
  <c r="AF484" i="5" a="1"/>
  <c r="AF484" i="5"/>
  <c r="AA47" i="5" a="1"/>
  <c r="AA47" i="5"/>
  <c r="AA350" i="5" a="1"/>
  <c r="AA350" i="5"/>
  <c r="AF130" i="5" a="1"/>
  <c r="AF130" i="5"/>
  <c r="AI350" i="5" a="1"/>
  <c r="AI350" i="5"/>
  <c r="AI140" i="5" a="1"/>
  <c r="AI140" i="5"/>
  <c r="AA70" i="5" a="1"/>
  <c r="AA70" i="5"/>
  <c r="AI484" i="5" a="1"/>
  <c r="AI484" i="5"/>
  <c r="AI113" i="5" a="1"/>
  <c r="AI113" i="5"/>
  <c r="AI529" i="5" a="1"/>
  <c r="AI529" i="5"/>
  <c r="AF377" i="5" a="1"/>
  <c r="AF377" i="5"/>
  <c r="AF529" i="5" a="1"/>
  <c r="AF529" i="5"/>
  <c r="AI377" i="5" a="1"/>
  <c r="AI377" i="5"/>
  <c r="AF113" i="5" a="1"/>
  <c r="AF113" i="5"/>
  <c r="AF343" i="5" a="1"/>
  <c r="AF343" i="5"/>
  <c r="AI70" i="5" a="1"/>
  <c r="AI70" i="5"/>
  <c r="AI47" i="5" a="1"/>
  <c r="AI47" i="5"/>
  <c r="AA140" i="5" a="1"/>
  <c r="AA140" i="5"/>
  <c r="AF350" i="5" a="1"/>
  <c r="AF350" i="5"/>
  <c r="AI130" i="5" a="1"/>
  <c r="AI130" i="5"/>
  <c r="AA113" i="5" a="1"/>
  <c r="AA113" i="5"/>
  <c r="AI343" i="5" a="1"/>
  <c r="AI343" i="5"/>
  <c r="AF47" i="5" a="1"/>
  <c r="AF47" i="5"/>
  <c r="AF140" i="5" a="1"/>
  <c r="AF140" i="5"/>
  <c r="AF70" i="5" a="1"/>
  <c r="AF70" i="5"/>
  <c r="AF221" i="5" a="1"/>
  <c r="AF221" i="5"/>
  <c r="AI485" i="5" a="1"/>
  <c r="AI485" i="5"/>
  <c r="AI544" i="5" a="1"/>
  <c r="AI544" i="5"/>
  <c r="AF62" i="5" a="1"/>
  <c r="AF62" i="5"/>
  <c r="AA62" i="5" a="1"/>
  <c r="AA62" i="5"/>
  <c r="AI360" i="5" a="1"/>
  <c r="AI360" i="5"/>
  <c r="AF520" i="5" a="1"/>
  <c r="AF520" i="5"/>
  <c r="AI610" i="5" a="1"/>
  <c r="AI610" i="5"/>
  <c r="AF508" i="5" a="1"/>
  <c r="AF508" i="5"/>
  <c r="AI508" i="5" a="1"/>
  <c r="AI508" i="5"/>
  <c r="AI221" i="5" a="1"/>
  <c r="AI221" i="5"/>
  <c r="AA422" i="5" a="1"/>
  <c r="AA422" i="5"/>
  <c r="AA485" i="5" a="1"/>
  <c r="AA485" i="5"/>
  <c r="AF497" i="5" a="1"/>
  <c r="AF497" i="5"/>
  <c r="AI422" i="5" a="1"/>
  <c r="AI422" i="5"/>
  <c r="AF610" i="5" a="1"/>
  <c r="AF610" i="5"/>
  <c r="AI520" i="5" a="1"/>
  <c r="AI520" i="5"/>
  <c r="AF485" i="5" a="1"/>
  <c r="AF485" i="5"/>
  <c r="AI62" i="5" a="1"/>
  <c r="AI62" i="5"/>
  <c r="AI497" i="5" a="1"/>
  <c r="AI497" i="5"/>
  <c r="AF422" i="5" a="1"/>
  <c r="AF422" i="5"/>
  <c r="AF360" i="5" a="1"/>
  <c r="AF360" i="5"/>
  <c r="AF544" i="5" a="1"/>
  <c r="AF544" i="5"/>
  <c r="AI223" i="5" a="1"/>
  <c r="AI223" i="5"/>
  <c r="AI478" i="5" a="1"/>
  <c r="AI478" i="5"/>
  <c r="AF548" i="5" a="1"/>
  <c r="AF548" i="5"/>
  <c r="AF202" i="5" a="1"/>
  <c r="AF202" i="5"/>
  <c r="AA269" i="5" a="1"/>
  <c r="AA269" i="5"/>
  <c r="AF552" i="5" a="1"/>
  <c r="AF552" i="5"/>
  <c r="AF190" i="5" a="1"/>
  <c r="AF190" i="5"/>
  <c r="AF224" i="5" a="1"/>
  <c r="AF224" i="5"/>
  <c r="AF396" i="5" a="1"/>
  <c r="AF396" i="5"/>
  <c r="AF223" i="5" a="1"/>
  <c r="AF223" i="5"/>
  <c r="AI479" i="5" a="1"/>
  <c r="AI479" i="5"/>
  <c r="AI396" i="5" a="1"/>
  <c r="AI396" i="5"/>
  <c r="AA479" i="5" a="1"/>
  <c r="AA479" i="5"/>
  <c r="AA552" i="5" a="1"/>
  <c r="AA552" i="5"/>
  <c r="AA190" i="5" a="1"/>
  <c r="AA190" i="5"/>
  <c r="AF269" i="5" a="1"/>
  <c r="AF269" i="5"/>
  <c r="AI224" i="5" a="1"/>
  <c r="AI224" i="5"/>
  <c r="AF478" i="5" a="1"/>
  <c r="AF478" i="5"/>
  <c r="AA202" i="5" a="1"/>
  <c r="AA202" i="5"/>
  <c r="AA223" i="5" a="1"/>
  <c r="AA223" i="5"/>
  <c r="AI202" i="5" a="1"/>
  <c r="AI202" i="5"/>
  <c r="AI269" i="5" a="1"/>
  <c r="AI269" i="5"/>
  <c r="AF479" i="5" a="1"/>
  <c r="AF479" i="5"/>
  <c r="AI190" i="5" a="1"/>
  <c r="AI190" i="5"/>
  <c r="AI548" i="5" a="1"/>
  <c r="AI548" i="5"/>
  <c r="AA396" i="5" a="1"/>
  <c r="AA396" i="5"/>
  <c r="AA224" i="5" a="1"/>
  <c r="AA224" i="5"/>
  <c r="AA478" i="5" a="1"/>
  <c r="AA478" i="5"/>
  <c r="AI552" i="5" a="1"/>
  <c r="AI552" i="5"/>
  <c r="AA182" i="5" a="1"/>
  <c r="AA182" i="5"/>
  <c r="AA92" i="5" a="1"/>
  <c r="AA92" i="5"/>
  <c r="AI182" i="5" a="1"/>
  <c r="AI182" i="5"/>
  <c r="AI576" i="5" a="1"/>
  <c r="AI576" i="5"/>
  <c r="AF92" i="5" a="1"/>
  <c r="AF92" i="5"/>
  <c r="AF268" i="5" a="1"/>
  <c r="AF268" i="5"/>
  <c r="AI392" i="5" a="1"/>
  <c r="AI392" i="5"/>
  <c r="AF241" i="5" a="1"/>
  <c r="AF241" i="5"/>
  <c r="AA268" i="5" a="1"/>
  <c r="AA268" i="5"/>
  <c r="AI241" i="5" a="1"/>
  <c r="AI241" i="5"/>
  <c r="AF281" i="5" a="1"/>
  <c r="AF281" i="5"/>
  <c r="AI281" i="5" a="1"/>
  <c r="AI281" i="5"/>
  <c r="AF460" i="5" a="1"/>
  <c r="AF460" i="5"/>
  <c r="AI299" i="5" a="1"/>
  <c r="AI299" i="5"/>
  <c r="AI629" i="5" a="1"/>
  <c r="AI629" i="5"/>
  <c r="AI268" i="5" a="1"/>
  <c r="AI268" i="5"/>
  <c r="AA281" i="5" a="1"/>
  <c r="AA281" i="5"/>
  <c r="AI460" i="5" a="1"/>
  <c r="AI460" i="5"/>
  <c r="AI92" i="5" a="1"/>
  <c r="AI92" i="5"/>
  <c r="AF576" i="5" a="1"/>
  <c r="AF576" i="5"/>
  <c r="AF299" i="5" a="1"/>
  <c r="AF299" i="5"/>
  <c r="AA241" i="5" a="1"/>
  <c r="AA241" i="5"/>
  <c r="AF629" i="5" a="1"/>
  <c r="AF629" i="5"/>
  <c r="AF182" i="5" a="1"/>
  <c r="AF182" i="5"/>
  <c r="AF392" i="5" a="1"/>
  <c r="AF392" i="5"/>
  <c r="AF599" i="5" a="1"/>
  <c r="AF599" i="5"/>
  <c r="AF626" i="5" a="1"/>
  <c r="AF626" i="5"/>
  <c r="AI201" i="5" a="1"/>
  <c r="AI201" i="5"/>
  <c r="AI512" i="5" a="1"/>
  <c r="AI512" i="5"/>
  <c r="AF512" i="5" a="1"/>
  <c r="AF512" i="5"/>
  <c r="AI295" i="5" a="1"/>
  <c r="AI295" i="5"/>
  <c r="AF125" i="5" a="1"/>
  <c r="AF125" i="5"/>
  <c r="AI578" i="5" a="1"/>
  <c r="AI578" i="5"/>
  <c r="AA578" i="5" a="1"/>
  <c r="AA578" i="5"/>
  <c r="AA125" i="5" a="1"/>
  <c r="AA125" i="5"/>
  <c r="AA232" i="5" a="1"/>
  <c r="AA232" i="5"/>
  <c r="AA201" i="5" a="1"/>
  <c r="AA201" i="5"/>
  <c r="AF232" i="5" a="1"/>
  <c r="AF232" i="5"/>
  <c r="AI503" i="5" a="1"/>
  <c r="AI503" i="5"/>
  <c r="AF515" i="5" a="1"/>
  <c r="AF515" i="5"/>
  <c r="AF201" i="5" a="1"/>
  <c r="AF201" i="5"/>
  <c r="AI125" i="5" a="1"/>
  <c r="AI125" i="5"/>
  <c r="AI626" i="5" a="1"/>
  <c r="AI626" i="5"/>
  <c r="AF503" i="5" a="1"/>
  <c r="AF503" i="5"/>
  <c r="AF578" i="5" a="1"/>
  <c r="AF578" i="5"/>
  <c r="AF295" i="5" a="1"/>
  <c r="AF295" i="5"/>
  <c r="AI599" i="5" a="1"/>
  <c r="AI599" i="5"/>
  <c r="AI232" i="5" a="1"/>
  <c r="AI232" i="5"/>
  <c r="AI515" i="5" a="1"/>
  <c r="AI515" i="5"/>
  <c r="AF303" i="5" a="1"/>
  <c r="AF303" i="5"/>
  <c r="AI222" i="5" a="1"/>
  <c r="AI222" i="5"/>
  <c r="AF397" i="5" a="1"/>
  <c r="AF397" i="5"/>
  <c r="AI402" i="5" a="1"/>
  <c r="AI402" i="5"/>
  <c r="AI575" i="5" a="1"/>
  <c r="AI575" i="5"/>
  <c r="AI312" i="5" a="1"/>
  <c r="AI312" i="5"/>
  <c r="AI421" i="5" a="1"/>
  <c r="AI421" i="5"/>
  <c r="AI25" i="5" a="1"/>
  <c r="AI25" i="5"/>
  <c r="AI303" i="5" a="1"/>
  <c r="AI303" i="5"/>
  <c r="AF549" i="5" a="1"/>
  <c r="AF549" i="5"/>
  <c r="AF25" i="5" a="1"/>
  <c r="AF25" i="5"/>
  <c r="AF539" i="5" a="1"/>
  <c r="AF539" i="5"/>
  <c r="AF421" i="5" a="1"/>
  <c r="AF421" i="5"/>
  <c r="AF222" i="5" a="1"/>
  <c r="AF222" i="5"/>
  <c r="AA539" i="5" a="1"/>
  <c r="AA539" i="5"/>
  <c r="AA222" i="5" a="1"/>
  <c r="AA222" i="5"/>
  <c r="AF312" i="5" a="1"/>
  <c r="AF312" i="5"/>
  <c r="AI397" i="5" a="1"/>
  <c r="AI397" i="5"/>
  <c r="AA421" i="5" a="1"/>
  <c r="AA421" i="5"/>
  <c r="AA25" i="5" a="1"/>
  <c r="AA25" i="5"/>
  <c r="AF575" i="5" a="1"/>
  <c r="AF575" i="5"/>
  <c r="AI539" i="5" a="1"/>
  <c r="AI539" i="5"/>
  <c r="AI549" i="5" a="1"/>
  <c r="AI549" i="5"/>
  <c r="AF402" i="5" a="1"/>
  <c r="AF402" i="5"/>
  <c r="AI445" i="5" a="1"/>
  <c r="AI445" i="5"/>
  <c r="AF445" i="5" a="1"/>
  <c r="AF445" i="5"/>
  <c r="AI443" i="5" a="1"/>
  <c r="AI443" i="5"/>
  <c r="AF248" i="5" a="1"/>
  <c r="AF248" i="5"/>
  <c r="AI391" i="5" a="1"/>
  <c r="AI391" i="5"/>
  <c r="AA48" i="5" a="1"/>
  <c r="AA48" i="5"/>
  <c r="AF644" i="5" a="1"/>
  <c r="AF644" i="5"/>
  <c r="AF391" i="5" a="1"/>
  <c r="AF391" i="5"/>
  <c r="AA644" i="5" a="1"/>
  <c r="AA644" i="5"/>
  <c r="AI234" i="5" a="1"/>
  <c r="AI234" i="5"/>
  <c r="AF48" i="5" a="1"/>
  <c r="AF48" i="5"/>
  <c r="AA248" i="5" a="1"/>
  <c r="AA248" i="5"/>
  <c r="AF135" i="5" a="1"/>
  <c r="AF135" i="5"/>
  <c r="AI135" i="5" a="1"/>
  <c r="AI135" i="5"/>
  <c r="AI63" i="5" a="1"/>
  <c r="AI63" i="5"/>
  <c r="AF63" i="5" a="1"/>
  <c r="AF63" i="5"/>
  <c r="AI598" i="5" a="1"/>
  <c r="AI598" i="5"/>
  <c r="AI644" i="5" a="1"/>
  <c r="AI644" i="5"/>
  <c r="AI48" i="5" a="1"/>
  <c r="AI48" i="5"/>
  <c r="AA63" i="5" a="1"/>
  <c r="AA63" i="5"/>
  <c r="AF234" i="5" a="1"/>
  <c r="AF234" i="5"/>
  <c r="AI248" i="5" a="1"/>
  <c r="AI248" i="5"/>
  <c r="AA445" i="5" a="1"/>
  <c r="AA445" i="5"/>
  <c r="AF598" i="5" a="1"/>
  <c r="AF598" i="5"/>
  <c r="AF443" i="5" a="1"/>
  <c r="AF443" i="5"/>
  <c r="AF220" i="5" a="1"/>
  <c r="AF220" i="5"/>
  <c r="AF511" i="5" a="1"/>
  <c r="AF511" i="5"/>
  <c r="AI129" i="5" a="1"/>
  <c r="AI129" i="5"/>
  <c r="AF521" i="5" a="1"/>
  <c r="AF521" i="5"/>
  <c r="AA309" i="5" a="1"/>
  <c r="AA309" i="5"/>
  <c r="AF631" i="5" a="1"/>
  <c r="AF631" i="5"/>
  <c r="AF525" i="5" a="1"/>
  <c r="AF525" i="5"/>
  <c r="AI131" i="5" a="1"/>
  <c r="AI131" i="5"/>
  <c r="AF309" i="5" a="1"/>
  <c r="AF309" i="5"/>
  <c r="AI511" i="5" a="1"/>
  <c r="AI511" i="5"/>
  <c r="AF401" i="5" a="1"/>
  <c r="AF401" i="5"/>
  <c r="AI521" i="5" a="1"/>
  <c r="AI521" i="5"/>
  <c r="AA129" i="5" a="1"/>
  <c r="AA129" i="5"/>
  <c r="AI525" i="5" a="1"/>
  <c r="AI525" i="5"/>
  <c r="AI401" i="5" a="1"/>
  <c r="AI401" i="5"/>
  <c r="AI220" i="5" a="1"/>
  <c r="AI220" i="5"/>
  <c r="AF46" i="5" a="1"/>
  <c r="AF46" i="5"/>
  <c r="AF131" i="5" a="1"/>
  <c r="AF131" i="5"/>
  <c r="AA401" i="5" a="1"/>
  <c r="AA401" i="5"/>
  <c r="AI309" i="5" a="1"/>
  <c r="AI309" i="5"/>
  <c r="AF129" i="5" a="1"/>
  <c r="AF129" i="5"/>
  <c r="AI46" i="5" a="1"/>
  <c r="AI46" i="5"/>
  <c r="AI631" i="5" a="1"/>
  <c r="AI631" i="5"/>
  <c r="AA159" i="5" a="1"/>
  <c r="AA159" i="5"/>
  <c r="AI316" i="5" a="1"/>
  <c r="AI316" i="5"/>
  <c r="AI353" i="5" a="1"/>
  <c r="AI353" i="5"/>
  <c r="AI560" i="5" a="1"/>
  <c r="AI560" i="5"/>
  <c r="AF159" i="5" a="1"/>
  <c r="AF159" i="5"/>
  <c r="AI582" i="5" a="1"/>
  <c r="AI582" i="5"/>
  <c r="AI439" i="5" a="1"/>
  <c r="AI439" i="5"/>
  <c r="AA308" i="5" a="1"/>
  <c r="AA308" i="5"/>
  <c r="AF247" i="5" a="1"/>
  <c r="AF247" i="5"/>
  <c r="AF582" i="5" a="1"/>
  <c r="AF582" i="5"/>
  <c r="AA16" i="5" a="1"/>
  <c r="AA16" i="5"/>
  <c r="AI459" i="5" a="1"/>
  <c r="AI459" i="5"/>
  <c r="AF353" i="5" a="1"/>
  <c r="AF353" i="5"/>
  <c r="AF16" i="5" a="1"/>
  <c r="AF16" i="5"/>
  <c r="AA247" i="5" a="1"/>
  <c r="AA247" i="5"/>
  <c r="AI308" i="5" a="1"/>
  <c r="AI308" i="5"/>
  <c r="AF560" i="5" a="1"/>
  <c r="AF560" i="5"/>
  <c r="AF439" i="5" a="1"/>
  <c r="AF439" i="5"/>
  <c r="AI159" i="5" a="1"/>
  <c r="AI159" i="5"/>
  <c r="AI247" i="5" a="1"/>
  <c r="AI247" i="5"/>
  <c r="AF459" i="5" a="1"/>
  <c r="AF459" i="5"/>
  <c r="AI16" i="5" a="1"/>
  <c r="AI16" i="5"/>
  <c r="AF316" i="5" a="1"/>
  <c r="AF316" i="5"/>
  <c r="AF308" i="5" a="1"/>
  <c r="AF308" i="5"/>
  <c r="AI431" i="5" a="1"/>
  <c r="AI431" i="5"/>
  <c r="AF415" i="5" a="1"/>
  <c r="AF415" i="5"/>
  <c r="AF340" i="5" a="1"/>
  <c r="AF340" i="5"/>
  <c r="AF147" i="5" a="1"/>
  <c r="AF147" i="5"/>
  <c r="AI126" i="5" a="1"/>
  <c r="AI126" i="5"/>
  <c r="AA147" i="5" a="1"/>
  <c r="AA147" i="5"/>
  <c r="AI617" i="5" a="1"/>
  <c r="AI617" i="5"/>
  <c r="AF207" i="5" a="1"/>
  <c r="AF207" i="5"/>
  <c r="AA225" i="5" a="1"/>
  <c r="AA225" i="5"/>
  <c r="AF495" i="5" a="1"/>
  <c r="AF495" i="5"/>
  <c r="AI207" i="5" a="1"/>
  <c r="AI207" i="5"/>
  <c r="AF225" i="5" a="1"/>
  <c r="AF225" i="5"/>
  <c r="AI415" i="5" a="1"/>
  <c r="AI415" i="5"/>
  <c r="AA340" i="5" a="1"/>
  <c r="AA340" i="5"/>
  <c r="AA126" i="5" a="1"/>
  <c r="AA126" i="5"/>
  <c r="AI337" i="5" a="1"/>
  <c r="AI337" i="5"/>
  <c r="AI495" i="5" a="1"/>
  <c r="AI495" i="5"/>
  <c r="AI225" i="5" a="1"/>
  <c r="AI225" i="5"/>
  <c r="AI147" i="5" a="1"/>
  <c r="AI147" i="5"/>
  <c r="AF126" i="5" a="1"/>
  <c r="AF126" i="5"/>
  <c r="AF431" i="5" a="1"/>
  <c r="AF431" i="5"/>
  <c r="AF617" i="5" a="1"/>
  <c r="AF617" i="5"/>
  <c r="AI340" i="5" a="1"/>
  <c r="AI340" i="5"/>
  <c r="AF337" i="5" a="1"/>
  <c r="AF337" i="5"/>
  <c r="AF531" i="5" a="1"/>
  <c r="AF531" i="5"/>
  <c r="AF623" i="5" a="1"/>
  <c r="AF623" i="5"/>
  <c r="AI531" i="5" a="1"/>
  <c r="AI531" i="5"/>
  <c r="AI623" i="5" a="1"/>
  <c r="AI623" i="5"/>
  <c r="AF417" i="5" a="1"/>
  <c r="AF417" i="5"/>
  <c r="AI504" i="5" a="1"/>
  <c r="AI504" i="5"/>
  <c r="AF56" i="5" a="1"/>
  <c r="AF56" i="5"/>
  <c r="AI54" i="5" a="1"/>
  <c r="AI54" i="5"/>
  <c r="AA56" i="5" a="1"/>
  <c r="AA56" i="5"/>
  <c r="AI39" i="5" a="1"/>
  <c r="AI39" i="5"/>
  <c r="AA54" i="5" a="1"/>
  <c r="AA54" i="5"/>
  <c r="AF488" i="5" a="1"/>
  <c r="AF488" i="5"/>
  <c r="AF585" i="5" a="1"/>
  <c r="AF585" i="5"/>
  <c r="AA39" i="5" a="1"/>
  <c r="AA39" i="5"/>
  <c r="AI417" i="5" a="1"/>
  <c r="AI417" i="5"/>
  <c r="AF466" i="5" a="1"/>
  <c r="AF466" i="5"/>
  <c r="AF39" i="5" a="1"/>
  <c r="AF39" i="5"/>
  <c r="AA531" i="5" a="1"/>
  <c r="AA531" i="5"/>
  <c r="AI56" i="5" a="1"/>
  <c r="AI56" i="5"/>
  <c r="AI585" i="5" a="1"/>
  <c r="AI585" i="5"/>
  <c r="AI488" i="5" a="1"/>
  <c r="AI488" i="5"/>
  <c r="AI466" i="5" a="1"/>
  <c r="AI466" i="5"/>
  <c r="AF54" i="5" a="1"/>
  <c r="AF54" i="5"/>
  <c r="AF504" i="5" a="1"/>
  <c r="AF504" i="5"/>
  <c r="AF470" i="5" a="1"/>
  <c r="AF470" i="5"/>
  <c r="AI21" i="5" a="1"/>
  <c r="AI21" i="5"/>
  <c r="AF449" i="5" a="1"/>
  <c r="AF449" i="5"/>
  <c r="AF298" i="5" a="1"/>
  <c r="AF298" i="5"/>
  <c r="AI104" i="5" a="1"/>
  <c r="AI104" i="5"/>
  <c r="AI273" i="5" a="1"/>
  <c r="AI273" i="5"/>
  <c r="AF400" i="5" a="1"/>
  <c r="AF400" i="5"/>
  <c r="AI150" i="5" a="1"/>
  <c r="AI150" i="5"/>
  <c r="AF273" i="5" a="1"/>
  <c r="AF273" i="5"/>
  <c r="AF21" i="5" a="1"/>
  <c r="AF21" i="5"/>
  <c r="AF555" i="5" a="1"/>
  <c r="AF555" i="5"/>
  <c r="AI403" i="5" a="1"/>
  <c r="AI403" i="5"/>
  <c r="AF104" i="5" a="1"/>
  <c r="AF104" i="5"/>
  <c r="AI555" i="5" a="1"/>
  <c r="AI555" i="5"/>
  <c r="AI470" i="5" a="1"/>
  <c r="AI470" i="5"/>
  <c r="AF150" i="5" a="1"/>
  <c r="AF150" i="5"/>
  <c r="AI400" i="5" a="1"/>
  <c r="AI400" i="5"/>
  <c r="AA21" i="5" a="1"/>
  <c r="AA21" i="5"/>
  <c r="AI298" i="5" a="1"/>
  <c r="AI298" i="5"/>
  <c r="AI449" i="5" a="1"/>
  <c r="AI449" i="5"/>
  <c r="AF403" i="5" a="1"/>
  <c r="AF403" i="5"/>
  <c r="AA104" i="5" a="1"/>
  <c r="AA104" i="5"/>
  <c r="AA273" i="5" a="1"/>
  <c r="AA273" i="5"/>
  <c r="AI306" i="5" a="1"/>
  <c r="AI306" i="5"/>
  <c r="AF238" i="5" a="1"/>
  <c r="AF238" i="5"/>
  <c r="AI238" i="5" a="1"/>
  <c r="AI238" i="5"/>
  <c r="AI60" i="5" a="1"/>
  <c r="AI60" i="5"/>
  <c r="AA60" i="5" a="1"/>
  <c r="AA60" i="5"/>
  <c r="AF23" i="5" a="1"/>
  <c r="AF23" i="5"/>
  <c r="AI407" i="5" a="1"/>
  <c r="AI407" i="5"/>
  <c r="AI259" i="5" a="1"/>
  <c r="AI259" i="5"/>
  <c r="AA180" i="5" a="1"/>
  <c r="AA180" i="5"/>
  <c r="AF180" i="5" a="1"/>
  <c r="AF180" i="5"/>
  <c r="AF556" i="5" a="1"/>
  <c r="AF556" i="5"/>
  <c r="AF279" i="5" a="1"/>
  <c r="AF279" i="5"/>
  <c r="AF608" i="5" a="1"/>
  <c r="AF608" i="5"/>
  <c r="AA23" i="5" a="1"/>
  <c r="AA23" i="5"/>
  <c r="AI608" i="5" a="1"/>
  <c r="AI608" i="5"/>
  <c r="AF306" i="5" a="1"/>
  <c r="AF306" i="5"/>
  <c r="AI279" i="5" a="1"/>
  <c r="AI279" i="5"/>
  <c r="AI180" i="5" a="1"/>
  <c r="AI180" i="5"/>
  <c r="AF407" i="5" a="1"/>
  <c r="AF407" i="5"/>
  <c r="AF259" i="5" a="1"/>
  <c r="AF259" i="5"/>
  <c r="AF60" i="5" a="1"/>
  <c r="AF60" i="5"/>
  <c r="AI23" i="5" a="1"/>
  <c r="AI23" i="5"/>
  <c r="AI556" i="5" a="1"/>
  <c r="AI556" i="5"/>
  <c r="AF542" i="5" a="1"/>
  <c r="AF542" i="5"/>
  <c r="AI51" i="5" a="1"/>
  <c r="AI51" i="5"/>
  <c r="AI96" i="5" a="1"/>
  <c r="AI96" i="5"/>
  <c r="AF51" i="5" a="1"/>
  <c r="AF51" i="5"/>
  <c r="AI509" i="5" a="1"/>
  <c r="AI509" i="5"/>
  <c r="AF434" i="5" a="1"/>
  <c r="AF434" i="5"/>
  <c r="AA211" i="5" a="1"/>
  <c r="AA211" i="5"/>
  <c r="AA233" i="5" a="1"/>
  <c r="AA233" i="5"/>
  <c r="AI275" i="5" a="1"/>
  <c r="AI275" i="5"/>
  <c r="AI635" i="5" a="1"/>
  <c r="AI635" i="5"/>
  <c r="AI211" i="5" a="1"/>
  <c r="AI211" i="5"/>
  <c r="AI589" i="5" a="1"/>
  <c r="AI589" i="5"/>
  <c r="AI233" i="5" a="1"/>
  <c r="AI233" i="5"/>
  <c r="AF233" i="5" a="1"/>
  <c r="AF233" i="5"/>
  <c r="AF96" i="5" a="1"/>
  <c r="AF96" i="5"/>
  <c r="AF275" i="5" a="1"/>
  <c r="AF275" i="5"/>
  <c r="AF509" i="5" a="1"/>
  <c r="AF509" i="5"/>
  <c r="AF589" i="5" a="1"/>
  <c r="AF589" i="5"/>
  <c r="AI434" i="5" a="1"/>
  <c r="AI434" i="5"/>
  <c r="AF635" i="5" a="1"/>
  <c r="AF635" i="5"/>
  <c r="AI542" i="5" a="1"/>
  <c r="AI542" i="5"/>
  <c r="AA51" i="5" a="1"/>
  <c r="AA51" i="5"/>
  <c r="AF211" i="5" a="1"/>
  <c r="AF211" i="5"/>
  <c r="AK6" i="5" a="1"/>
  <c r="AK6" i="5"/>
  <c r="AK521" i="5" a="1"/>
  <c r="AK521" i="5"/>
  <c r="AK642" i="5" a="1"/>
  <c r="AK642" i="5"/>
  <c r="AK343" i="5" a="1"/>
  <c r="AK343" i="5"/>
  <c r="AK496" i="5" a="1"/>
  <c r="AK496" i="5"/>
  <c r="AK51" i="5" a="1"/>
  <c r="AK51" i="5"/>
  <c r="AK540" i="5" a="1"/>
  <c r="AK540" i="5"/>
  <c r="AK270" i="5" a="1"/>
  <c r="AK270" i="5"/>
  <c r="AK501" i="5" a="1"/>
  <c r="AK501" i="5"/>
  <c r="AK67" i="5" a="1"/>
  <c r="AK67" i="5"/>
  <c r="AK481" i="5" a="1"/>
  <c r="AK481" i="5"/>
  <c r="AK590" i="5" a="1"/>
  <c r="AK590" i="5"/>
  <c r="AK381" i="5" a="1"/>
  <c r="AK381" i="5"/>
  <c r="AK138" i="5" a="1"/>
  <c r="AK138" i="5"/>
  <c r="AK558" i="5" a="1"/>
  <c r="AK558" i="5"/>
  <c r="AK190" i="5" a="1"/>
  <c r="AK190" i="5"/>
  <c r="AK21" i="5" a="1"/>
  <c r="AK21" i="5"/>
  <c r="AK473" i="5" a="1"/>
  <c r="AK473" i="5"/>
  <c r="AK510" i="5" a="1"/>
  <c r="AK510" i="5"/>
  <c r="AK326" i="5" a="1"/>
  <c r="AK326" i="5"/>
  <c r="AK438" i="5" a="1"/>
  <c r="AK438" i="5"/>
  <c r="AK331" i="5" a="1"/>
  <c r="AK331" i="5"/>
  <c r="AK347" i="5" a="1"/>
  <c r="AK347" i="5"/>
  <c r="AK404" i="5" a="1"/>
  <c r="AK404" i="5"/>
  <c r="AK614" i="5" a="1"/>
  <c r="AK614" i="5"/>
  <c r="AK160" i="5" a="1"/>
  <c r="AK160" i="5"/>
  <c r="AK333" i="5" a="1"/>
  <c r="AK333" i="5"/>
  <c r="AK22" i="5" a="1"/>
  <c r="AK22" i="5"/>
  <c r="AK329" i="5" a="1"/>
  <c r="AK329" i="5"/>
  <c r="AK62" i="5" a="1"/>
  <c r="AK62" i="5"/>
  <c r="AK469" i="5" a="1"/>
  <c r="AK469" i="5"/>
  <c r="AK181" i="5" a="1"/>
  <c r="AK181" i="5"/>
  <c r="AK216" i="5" a="1"/>
  <c r="AK216" i="5"/>
  <c r="AK3" i="5" a="1"/>
  <c r="AK3" i="5"/>
  <c r="AK56" i="5" a="1"/>
  <c r="AK56" i="5"/>
  <c r="AK135" i="5" a="1"/>
  <c r="AK135" i="5"/>
  <c r="AK39" i="5" a="1"/>
  <c r="AK39" i="5"/>
  <c r="AK145" i="5" a="1"/>
  <c r="AK145" i="5"/>
  <c r="AK105" i="5" a="1"/>
  <c r="AK105" i="5"/>
  <c r="AK132" i="5" a="1"/>
  <c r="AK132" i="5"/>
  <c r="AK141" i="5" a="1"/>
  <c r="AK141" i="5"/>
  <c r="AK576" i="5" a="1"/>
  <c r="AK576" i="5"/>
  <c r="AK551" i="5" a="1"/>
  <c r="AK551" i="5"/>
  <c r="AK46" i="5" a="1"/>
  <c r="AK46" i="5"/>
  <c r="AK54" i="5" a="1"/>
  <c r="AK54" i="5"/>
  <c r="AK394" i="5" a="1"/>
  <c r="AK394" i="5"/>
  <c r="AK584" i="5" a="1"/>
  <c r="AK584" i="5"/>
  <c r="AK195" i="5" a="1"/>
  <c r="AK195" i="5"/>
  <c r="AK247" i="5" a="1"/>
  <c r="AK247" i="5"/>
  <c r="AK14" i="5" a="1"/>
  <c r="AK14" i="5"/>
  <c r="AK580" i="5" a="1"/>
  <c r="AK580" i="5"/>
  <c r="AK508" i="5" a="1"/>
  <c r="AK508" i="5"/>
  <c r="AK534" i="5" a="1"/>
  <c r="AK534" i="5"/>
  <c r="AK335" i="5" a="1"/>
  <c r="AK335" i="5"/>
  <c r="AK108" i="5" a="1"/>
  <c r="AK108" i="5"/>
  <c r="AK144" i="5" a="1"/>
  <c r="AK144" i="5"/>
  <c r="AK201" i="5" a="1"/>
  <c r="AK201" i="5"/>
  <c r="AK282" i="5" a="1"/>
  <c r="AK282" i="5"/>
  <c r="AK196" i="5" a="1"/>
  <c r="AK196" i="5"/>
  <c r="AK411" i="5" a="1"/>
  <c r="AK411" i="5"/>
  <c r="AK610" i="5" a="1"/>
  <c r="AK610" i="5"/>
  <c r="AK390" i="5" a="1"/>
  <c r="AK390" i="5"/>
  <c r="AK134" i="5" a="1"/>
  <c r="AK134" i="5"/>
  <c r="AK166" i="5" a="1"/>
  <c r="AK166" i="5"/>
  <c r="AK197" i="5" a="1"/>
  <c r="AK197" i="5"/>
  <c r="AK351" i="5" a="1"/>
  <c r="AK351" i="5"/>
  <c r="AK55" i="5" a="1"/>
  <c r="AK55" i="5"/>
  <c r="AK356" i="5" a="1"/>
  <c r="AK356" i="5"/>
  <c r="AK625" i="5" a="1"/>
  <c r="AK625" i="5"/>
  <c r="AK88" i="5" a="1"/>
  <c r="AK88" i="5"/>
  <c r="AK281" i="5" a="1"/>
  <c r="AK281" i="5"/>
  <c r="AK61" i="5" a="1"/>
  <c r="AK61" i="5"/>
  <c r="AK94" i="5" a="1"/>
  <c r="AK94" i="5"/>
  <c r="AK442" i="5" a="1"/>
  <c r="AK442" i="5"/>
  <c r="AK34" i="5" a="1"/>
  <c r="AK34" i="5"/>
  <c r="AK346" i="5" a="1"/>
  <c r="AK346" i="5"/>
  <c r="AK228" i="5" a="1"/>
  <c r="AK228" i="5"/>
  <c r="AK621" i="5" a="1"/>
  <c r="AK621" i="5"/>
  <c r="AK419" i="5" a="1"/>
  <c r="AK419" i="5"/>
  <c r="AK437" i="5" a="1"/>
  <c r="AK437" i="5"/>
  <c r="AK518" i="5" a="1"/>
  <c r="AK518" i="5"/>
  <c r="AK290" i="5" a="1"/>
  <c r="AK290" i="5"/>
  <c r="AK397" i="5" a="1"/>
  <c r="AK397" i="5"/>
  <c r="AK456" i="5" a="1"/>
  <c r="AK456" i="5"/>
  <c r="AK629" i="5" a="1"/>
  <c r="AK629" i="5"/>
  <c r="AK183" i="5" a="1"/>
  <c r="AK183" i="5"/>
  <c r="AK317" i="5" a="1"/>
  <c r="AK317" i="5"/>
  <c r="AK48" i="5" a="1"/>
  <c r="AK48" i="5"/>
  <c r="AK605" i="5" a="1"/>
  <c r="AK605" i="5"/>
  <c r="AK591" i="5" a="1"/>
  <c r="AK591" i="5"/>
  <c r="AK533" i="5" a="1"/>
  <c r="AK533" i="5"/>
  <c r="AK339" i="5" a="1"/>
  <c r="AK339" i="5"/>
  <c r="AK287" i="5" a="1"/>
  <c r="AK287" i="5"/>
  <c r="AK477" i="5" a="1"/>
  <c r="AK477" i="5"/>
  <c r="AK139" i="5" a="1"/>
  <c r="AK139" i="5"/>
  <c r="AK450" i="5" a="1"/>
  <c r="AK450" i="5"/>
  <c r="AK38" i="5" a="1"/>
  <c r="AK38" i="5"/>
  <c r="AK35" i="5" a="1"/>
  <c r="AK35" i="5"/>
  <c r="AK8" i="5" a="1"/>
  <c r="AK8" i="5"/>
  <c r="AK221" i="5" a="1"/>
  <c r="AK221" i="5"/>
  <c r="AK148" i="5" a="1"/>
  <c r="AK148" i="5"/>
  <c r="AK49" i="5" a="1"/>
  <c r="AK49" i="5"/>
  <c r="AK611" i="5" a="1"/>
  <c r="AK611" i="5"/>
  <c r="AK376" i="5" a="1"/>
  <c r="AK376" i="5"/>
  <c r="AK289" i="5" a="1"/>
  <c r="AK289" i="5"/>
  <c r="AK555" i="5" a="1"/>
  <c r="AK555" i="5"/>
  <c r="AK226" i="5" a="1"/>
  <c r="AK226" i="5"/>
  <c r="AK252" i="5" a="1"/>
  <c r="AK252" i="5"/>
  <c r="AK265" i="5" a="1"/>
  <c r="AK265" i="5"/>
  <c r="AK617" i="5" a="1"/>
  <c r="AK617" i="5"/>
  <c r="AK479" i="5" a="1"/>
  <c r="AK479" i="5"/>
  <c r="AK44" i="5" a="1"/>
  <c r="AK44" i="5"/>
  <c r="AK164" i="5" a="1"/>
  <c r="AK164" i="5"/>
  <c r="AK631" i="5" a="1"/>
  <c r="AK631" i="5"/>
  <c r="AK178" i="5" a="1"/>
  <c r="AK178" i="5"/>
  <c r="AK41" i="5" a="1"/>
  <c r="AK41" i="5"/>
  <c r="AK561" i="5" a="1"/>
  <c r="AK561" i="5"/>
  <c r="AK601" i="5" a="1"/>
  <c r="AK601" i="5"/>
  <c r="AK357" i="5" a="1"/>
  <c r="AK357" i="5"/>
  <c r="AK392" i="5" a="1"/>
  <c r="AK392" i="5"/>
  <c r="AK387" i="5" a="1"/>
  <c r="AK387" i="5"/>
  <c r="AK325" i="5" a="1"/>
  <c r="AK325" i="5"/>
  <c r="AK362" i="5" a="1"/>
  <c r="AK362" i="5"/>
  <c r="AK98" i="5" a="1"/>
  <c r="AK98" i="5"/>
  <c r="AK535" i="5" a="1"/>
  <c r="AK535" i="5"/>
  <c r="AK275" i="5" a="1"/>
  <c r="AK275" i="5"/>
  <c r="AK539" i="5" a="1"/>
  <c r="AK539" i="5"/>
  <c r="AK212" i="5" a="1"/>
  <c r="AK212" i="5"/>
  <c r="AK123" i="5" a="1"/>
  <c r="AK123" i="5"/>
  <c r="AK90" i="5" a="1"/>
  <c r="AK90" i="5"/>
  <c r="AK187" i="5" a="1"/>
  <c r="AK187" i="5"/>
  <c r="AK408" i="5" a="1"/>
  <c r="AK408" i="5"/>
  <c r="AK349" i="5" a="1"/>
  <c r="AK349" i="5"/>
  <c r="AK386" i="5" a="1"/>
  <c r="AK386" i="5"/>
  <c r="AK453" i="5" a="1"/>
  <c r="AK453" i="5"/>
  <c r="AK612" i="5" a="1"/>
  <c r="AK612" i="5"/>
  <c r="AK9" i="5" a="1"/>
  <c r="AK9" i="5"/>
  <c r="AK316" i="5" a="1"/>
  <c r="AK316" i="5"/>
  <c r="AK632" i="5" a="1"/>
  <c r="AK632" i="5"/>
  <c r="AK142" i="5" a="1"/>
  <c r="AK142" i="5"/>
  <c r="AK448" i="5" a="1"/>
  <c r="AK448" i="5"/>
  <c r="AK74" i="5" a="1"/>
  <c r="AK74" i="5"/>
  <c r="AK246" i="5" a="1"/>
  <c r="AK246" i="5"/>
  <c r="AK491" i="5" a="1"/>
  <c r="AK491" i="5"/>
  <c r="AK152" i="5" a="1"/>
  <c r="AK152" i="5"/>
  <c r="AK309" i="5" a="1"/>
  <c r="AK309" i="5"/>
  <c r="AK47" i="5" a="1"/>
  <c r="AK47" i="5"/>
  <c r="AK154" i="5" a="1"/>
  <c r="AK154" i="5"/>
  <c r="AK169" i="5" a="1"/>
  <c r="AK169" i="5"/>
  <c r="AK416" i="5" a="1"/>
  <c r="AK416" i="5"/>
  <c r="AK146" i="5" a="1"/>
  <c r="AK146" i="5"/>
  <c r="AK626" i="5" a="1"/>
  <c r="AK626" i="5"/>
  <c r="AK398" i="5" a="1"/>
  <c r="AK398" i="5"/>
  <c r="AK537" i="5" a="1"/>
  <c r="AK537" i="5"/>
  <c r="AK15" i="5" a="1"/>
  <c r="AK15" i="5"/>
  <c r="AK110" i="5" a="1"/>
  <c r="AK110" i="5"/>
  <c r="AK548" i="5" a="1"/>
  <c r="AK548" i="5"/>
  <c r="AK436" i="5" a="1"/>
  <c r="AK436" i="5"/>
  <c r="AK93" i="5" a="1"/>
  <c r="AK93" i="5"/>
  <c r="AK182" i="5" a="1"/>
  <c r="AK182" i="5"/>
  <c r="AK79" i="5" a="1"/>
  <c r="AK79" i="5"/>
  <c r="AK627" i="5" a="1"/>
  <c r="AK627" i="5"/>
  <c r="AK254" i="5" a="1"/>
  <c r="AK254" i="5"/>
  <c r="AK608" i="5" a="1"/>
  <c r="AK608" i="5"/>
  <c r="AK377" i="5" a="1"/>
  <c r="AK377" i="5"/>
  <c r="AK218" i="5" a="1"/>
  <c r="AK218" i="5"/>
  <c r="AK111" i="5" a="1"/>
  <c r="AK111" i="5"/>
  <c r="AK628" i="5" a="1"/>
  <c r="AK628" i="5"/>
  <c r="AK184" i="5" a="1"/>
  <c r="AK184" i="5"/>
  <c r="AK87" i="5" a="1"/>
  <c r="AK87" i="5"/>
  <c r="AK232" i="5" a="1"/>
  <c r="AK232" i="5"/>
  <c r="AK447" i="5" a="1"/>
  <c r="AK447" i="5"/>
  <c r="AK202" i="5" a="1"/>
  <c r="AK202" i="5"/>
  <c r="AK620" i="5" a="1"/>
  <c r="AK620" i="5"/>
  <c r="AK472" i="5" a="1"/>
  <c r="AK472" i="5"/>
  <c r="AK429" i="5" a="1"/>
  <c r="AK429" i="5"/>
  <c r="AK302" i="5" a="1"/>
  <c r="AK302" i="5"/>
  <c r="AK340" i="5" a="1"/>
  <c r="AK340" i="5"/>
  <c r="AK488" i="5" a="1"/>
  <c r="AK488" i="5"/>
  <c r="AK233" i="5" a="1"/>
  <c r="AK233" i="5"/>
  <c r="AK257" i="5" a="1"/>
  <c r="AK257" i="5"/>
  <c r="AK185" i="5" a="1"/>
  <c r="AK185" i="5"/>
  <c r="AK573" i="5" a="1"/>
  <c r="AK573" i="5"/>
  <c r="AK240" i="5" a="1"/>
  <c r="AK240" i="5"/>
  <c r="AK405" i="5" a="1"/>
  <c r="AK405" i="5"/>
  <c r="AK214" i="5" a="1"/>
  <c r="AK214" i="5"/>
  <c r="AK217" i="5" a="1"/>
  <c r="AK217" i="5"/>
  <c r="AK552" i="5" a="1"/>
  <c r="AK552" i="5"/>
  <c r="AK19" i="5" a="1"/>
  <c r="AK19" i="5"/>
  <c r="AK299" i="5" a="1"/>
  <c r="AK299" i="5"/>
  <c r="AK122" i="5" a="1"/>
  <c r="AK122" i="5"/>
  <c r="AK592" i="5" a="1"/>
  <c r="AK592" i="5"/>
  <c r="AK118" i="5" a="1"/>
  <c r="AK118" i="5"/>
  <c r="AK587" i="5" a="1"/>
  <c r="AK587" i="5"/>
  <c r="AK327" i="5" a="1"/>
  <c r="AK327" i="5"/>
  <c r="AK37" i="5" a="1"/>
  <c r="AK37" i="5"/>
  <c r="AK161" i="5" a="1"/>
  <c r="AK161" i="5"/>
  <c r="AK206" i="5" a="1"/>
  <c r="AK206" i="5"/>
  <c r="AK484" i="5" a="1"/>
  <c r="AK484" i="5"/>
  <c r="AK291" i="5" a="1"/>
  <c r="AK291" i="5"/>
  <c r="AK359" i="5" a="1"/>
  <c r="AK359" i="5"/>
  <c r="AK341" i="5" a="1"/>
  <c r="AK341" i="5"/>
  <c r="AK413" i="5" a="1"/>
  <c r="AK413" i="5"/>
  <c r="AK171" i="5" a="1"/>
  <c r="AK171" i="5"/>
  <c r="AK564" i="5" a="1"/>
  <c r="AK564" i="5"/>
  <c r="AK511" i="5" a="1"/>
  <c r="AK511" i="5"/>
  <c r="AK324" i="5" a="1"/>
  <c r="AK324" i="5"/>
  <c r="AK332" i="5" a="1"/>
  <c r="AK332" i="5"/>
  <c r="AK320" i="5" a="1"/>
  <c r="AK320" i="5"/>
  <c r="AK509" i="5" a="1"/>
  <c r="AK509" i="5"/>
  <c r="AK223" i="5" a="1"/>
  <c r="AK223" i="5"/>
  <c r="AK204" i="5" a="1"/>
  <c r="AK204" i="5"/>
  <c r="AK36" i="5" a="1"/>
  <c r="AK36" i="5"/>
  <c r="AK301" i="5" a="1"/>
  <c r="AK301" i="5"/>
  <c r="AK616" i="5" a="1"/>
  <c r="AK616" i="5"/>
  <c r="AK633" i="5" a="1"/>
  <c r="AK633" i="5"/>
  <c r="AK360" i="5" a="1"/>
  <c r="AK360" i="5"/>
  <c r="AK294" i="5" a="1"/>
  <c r="AK294" i="5"/>
  <c r="AK220" i="5" a="1"/>
  <c r="AK220" i="5"/>
  <c r="AK407" i="5" a="1"/>
  <c r="AK407" i="5"/>
  <c r="AK4" i="5" a="1"/>
  <c r="AK4" i="5"/>
  <c r="AK516" i="5" a="1"/>
  <c r="AK516" i="5"/>
  <c r="AK64" i="5" a="1"/>
  <c r="AK64" i="5"/>
  <c r="AK28" i="5" a="1"/>
  <c r="AK28" i="5"/>
  <c r="AK81" i="5" a="1"/>
  <c r="AK81" i="5"/>
  <c r="AK131" i="5" a="1"/>
  <c r="AK131" i="5"/>
  <c r="AK529" i="5" a="1"/>
  <c r="AK529" i="5"/>
  <c r="AK475" i="5" a="1"/>
  <c r="AK475" i="5"/>
  <c r="AK613" i="5" a="1"/>
  <c r="AK613" i="5"/>
  <c r="AK374" i="5" a="1"/>
  <c r="AK374" i="5"/>
  <c r="AK312" i="5" a="1"/>
  <c r="AK312" i="5"/>
  <c r="AK307" i="5" a="1"/>
  <c r="AK307" i="5"/>
  <c r="AK337" i="5" a="1"/>
  <c r="AK337" i="5"/>
  <c r="AK364" i="5" a="1"/>
  <c r="AK364" i="5"/>
  <c r="AK112" i="5" a="1"/>
  <c r="AK112" i="5"/>
  <c r="AK451" i="5" a="1"/>
  <c r="AK451" i="5"/>
  <c r="AK342" i="5" a="1"/>
  <c r="AK342" i="5"/>
  <c r="AK603" i="5" a="1"/>
  <c r="AK603" i="5"/>
  <c r="AK97" i="5" a="1"/>
  <c r="AK97" i="5"/>
  <c r="AK280" i="5" a="1"/>
  <c r="AK280" i="5"/>
  <c r="AK372" i="5" a="1"/>
  <c r="AK372" i="5"/>
  <c r="AK117" i="5" a="1"/>
  <c r="AK117" i="5"/>
  <c r="AK273" i="5" a="1"/>
  <c r="AK273" i="5"/>
  <c r="AK18" i="5" a="1"/>
  <c r="AK18" i="5"/>
  <c r="AK82" i="5" a="1"/>
  <c r="AK82" i="5"/>
  <c r="AK409" i="5" a="1"/>
  <c r="AK409" i="5"/>
  <c r="AK222" i="5" a="1"/>
  <c r="AK222" i="5"/>
  <c r="AK458" i="5" a="1"/>
  <c r="AK458" i="5"/>
  <c r="AK538" i="5" a="1"/>
  <c r="AK538" i="5"/>
  <c r="AK157" i="5" a="1"/>
  <c r="AK157" i="5"/>
  <c r="AK566" i="5" a="1"/>
  <c r="AK566" i="5"/>
  <c r="AK445" i="5" a="1"/>
  <c r="AK445" i="5"/>
  <c r="AK143" i="5" a="1"/>
  <c r="AK143" i="5"/>
  <c r="AK107" i="5" a="1"/>
  <c r="AK107" i="5"/>
  <c r="AK63" i="5" a="1"/>
  <c r="AK63" i="5"/>
  <c r="AK636" i="5" a="1"/>
  <c r="AK636" i="5"/>
  <c r="AK73" i="5" a="1"/>
  <c r="AK73" i="5"/>
  <c r="AK643" i="5" a="1"/>
  <c r="AK643" i="5"/>
  <c r="AK487" i="5" a="1"/>
  <c r="AK487" i="5"/>
  <c r="AK125" i="5" a="1"/>
  <c r="AK125" i="5"/>
  <c r="AK338" i="5" a="1"/>
  <c r="AK338" i="5"/>
  <c r="AK589" i="5" a="1"/>
  <c r="AK589" i="5"/>
  <c r="AK460" i="5" a="1"/>
  <c r="AK460" i="5"/>
  <c r="AK380" i="5" a="1"/>
  <c r="AK380" i="5"/>
  <c r="AK236" i="5" a="1"/>
  <c r="AK236" i="5"/>
  <c r="AK136" i="5" a="1"/>
  <c r="AK136" i="5"/>
  <c r="AK10" i="5" a="1"/>
  <c r="AK10" i="5"/>
  <c r="AK77" i="5" a="1"/>
  <c r="AK77" i="5"/>
  <c r="AK101" i="5" a="1"/>
  <c r="AK101" i="5"/>
  <c r="AK266" i="5" a="1"/>
  <c r="AK266" i="5"/>
  <c r="AK544" i="5" a="1"/>
  <c r="AK544" i="5"/>
  <c r="AK100" i="5" a="1"/>
  <c r="AK100" i="5"/>
  <c r="AK149" i="5" a="1"/>
  <c r="AK149" i="5"/>
  <c r="AK17" i="5" a="1"/>
  <c r="AK17" i="5"/>
  <c r="AK274" i="5" a="1"/>
  <c r="AK274" i="5"/>
  <c r="AK353" i="5" a="1"/>
  <c r="AK353" i="5"/>
  <c r="AK194" i="5" a="1"/>
  <c r="AK194" i="5"/>
  <c r="AK304" i="5" a="1"/>
  <c r="AK304" i="5"/>
  <c r="AK72" i="5" a="1"/>
  <c r="AK72" i="5"/>
  <c r="AK255" i="5" a="1"/>
  <c r="AK255" i="5"/>
  <c r="AK401" i="5" a="1"/>
  <c r="AK401" i="5"/>
  <c r="AK75" i="5" a="1"/>
  <c r="AK75" i="5"/>
  <c r="AK170" i="5" a="1"/>
  <c r="AK170" i="5"/>
  <c r="AK137" i="5" a="1"/>
  <c r="AK137" i="5"/>
  <c r="AK297" i="5" a="1"/>
  <c r="AK297" i="5"/>
  <c r="AK150" i="5" a="1"/>
  <c r="AK150" i="5"/>
  <c r="AK99" i="5" a="1"/>
  <c r="AK99" i="5"/>
  <c r="AK71" i="5" a="1"/>
  <c r="AK71" i="5"/>
  <c r="AK189" i="5" a="1"/>
  <c r="AK189" i="5"/>
  <c r="AK478" i="5" a="1"/>
  <c r="AK478" i="5"/>
  <c r="AK191" i="5" a="1"/>
  <c r="AK191" i="5"/>
  <c r="AK127" i="5" a="1"/>
  <c r="AK127" i="5"/>
  <c r="AK336" i="5" a="1"/>
  <c r="AK336" i="5"/>
  <c r="AK305" i="5" a="1"/>
  <c r="AK305" i="5"/>
  <c r="AK259" i="5" a="1"/>
  <c r="AK259" i="5"/>
  <c r="AK59" i="5" a="1"/>
  <c r="AK59" i="5"/>
  <c r="AK175" i="5" a="1"/>
  <c r="AK175" i="5"/>
  <c r="AK227" i="5" a="1"/>
  <c r="AK227" i="5"/>
  <c r="AK60" i="5" a="1"/>
  <c r="AK60" i="5"/>
  <c r="AK604" i="5" a="1"/>
  <c r="AK604" i="5"/>
  <c r="AK568" i="5" a="1"/>
  <c r="AK568" i="5"/>
  <c r="AK640" i="5" a="1"/>
  <c r="AK640" i="5"/>
  <c r="AK279" i="5" a="1"/>
  <c r="AK279" i="5"/>
  <c r="AK13" i="5" a="1"/>
  <c r="AK13" i="5"/>
  <c r="AK193" i="5" a="1"/>
  <c r="AK193" i="5"/>
  <c r="AK147" i="5" a="1"/>
  <c r="AK147" i="5"/>
  <c r="AK177" i="5" a="1"/>
  <c r="AK177" i="5"/>
  <c r="AK557" i="5" a="1"/>
  <c r="AK557" i="5"/>
  <c r="AK12" i="5" a="1"/>
  <c r="AK12" i="5"/>
  <c r="AK507" i="5" a="1"/>
  <c r="AK507" i="5"/>
  <c r="AK269" i="5" a="1"/>
  <c r="AK269" i="5"/>
  <c r="AK76" i="5" a="1"/>
  <c r="AK76" i="5"/>
  <c r="AK519" i="5" a="1"/>
  <c r="AK519" i="5"/>
  <c r="AK238" i="5" a="1"/>
  <c r="AK238" i="5"/>
  <c r="AK638" i="5" a="1"/>
  <c r="AK638" i="5"/>
  <c r="AK229" i="5" a="1"/>
  <c r="AK229" i="5"/>
  <c r="AK192" i="5" a="1"/>
  <c r="AK192" i="5"/>
  <c r="AK115" i="5" a="1"/>
  <c r="AK115" i="5"/>
  <c r="AK323" i="5" a="1"/>
  <c r="AK323" i="5"/>
  <c r="AK116" i="5" a="1"/>
  <c r="AK116" i="5"/>
  <c r="AK210" i="5" a="1"/>
  <c r="AK210" i="5"/>
  <c r="AK468" i="5" a="1"/>
  <c r="AK468" i="5"/>
  <c r="AK606" i="5" a="1"/>
  <c r="AK606" i="5"/>
  <c r="AK546" i="5" a="1"/>
  <c r="AK546" i="5"/>
  <c r="AK124" i="5" a="1"/>
  <c r="AK124" i="5"/>
  <c r="AK366" i="5" a="1"/>
  <c r="AK366" i="5"/>
  <c r="AK400" i="5" a="1"/>
  <c r="AK400" i="5"/>
  <c r="AK2" i="5" a="1"/>
  <c r="AK2" i="5"/>
  <c r="AK369" i="5" a="1"/>
  <c r="AK369" i="5"/>
  <c r="AK20" i="5" a="1"/>
  <c r="AK20" i="5"/>
  <c r="AK623" i="5" a="1"/>
  <c r="AK623" i="5"/>
  <c r="AK571" i="5" a="1"/>
  <c r="AK571" i="5"/>
  <c r="AK256" i="5" a="1"/>
  <c r="AK256" i="5"/>
  <c r="AK452" i="5" a="1"/>
  <c r="AK452" i="5"/>
  <c r="AK16" i="5" a="1"/>
  <c r="AK16" i="5"/>
  <c r="AK635" i="5" a="1"/>
  <c r="AK635" i="5"/>
  <c r="AK645" i="5" a="1"/>
  <c r="AK645" i="5"/>
  <c r="AK525" i="5" a="1"/>
  <c r="AK525" i="5"/>
  <c r="AK271" i="5" a="1"/>
  <c r="AK271" i="5"/>
  <c r="AK86" i="5" a="1"/>
  <c r="AK86" i="5"/>
  <c r="AK300" i="5" a="1"/>
  <c r="AK300" i="5"/>
  <c r="AK597" i="5" a="1"/>
  <c r="AK597" i="5"/>
  <c r="AK203" i="5" a="1"/>
  <c r="AK203" i="5"/>
  <c r="AK241" i="5" a="1"/>
  <c r="AK241" i="5"/>
  <c r="AK215" i="5" a="1"/>
  <c r="AK215" i="5"/>
  <c r="AK207" i="5" a="1"/>
  <c r="AK207" i="5"/>
  <c r="AK310" i="5" a="1"/>
  <c r="AK310" i="5"/>
  <c r="AK315" i="5" a="1"/>
  <c r="AK315" i="5"/>
  <c r="AK526" i="5" a="1"/>
  <c r="AK526" i="5"/>
  <c r="AK483" i="5" a="1"/>
  <c r="AK483" i="5"/>
  <c r="AK578" i="5" a="1"/>
  <c r="AK578" i="5"/>
  <c r="AK615" i="5" a="1"/>
  <c r="AK615" i="5"/>
  <c r="AK350" i="5" a="1"/>
  <c r="AK350" i="5"/>
  <c r="AK383" i="5" a="1"/>
  <c r="AK383" i="5"/>
  <c r="AK570" i="5" a="1"/>
  <c r="AK570" i="5"/>
  <c r="AK50" i="5" a="1"/>
  <c r="AK50" i="5"/>
  <c r="AK103" i="5" a="1"/>
  <c r="AK103" i="5"/>
  <c r="AK32" i="5" a="1"/>
  <c r="AK32" i="5"/>
  <c r="AK449" i="5" a="1"/>
  <c r="AK449" i="5"/>
  <c r="AK415" i="5" a="1"/>
  <c r="AK415" i="5"/>
  <c r="AK609" i="5" a="1"/>
  <c r="AK609" i="5"/>
  <c r="AK602" i="5" a="1"/>
  <c r="AK602" i="5"/>
  <c r="AK121" i="5" a="1"/>
  <c r="AK121" i="5"/>
  <c r="AK482" i="5" a="1"/>
  <c r="AK482" i="5"/>
  <c r="AK574" i="5" a="1"/>
  <c r="AK574" i="5"/>
  <c r="AK567" i="5" a="1"/>
  <c r="AK567" i="5"/>
  <c r="AK31" i="5" a="1"/>
  <c r="AK31" i="5"/>
  <c r="AK261" i="5" a="1"/>
  <c r="AK261" i="5"/>
  <c r="AK490" i="5" a="1"/>
  <c r="AK490" i="5"/>
  <c r="AK260" i="5" a="1"/>
  <c r="AK260" i="5"/>
  <c r="AK363" i="5" a="1"/>
  <c r="AK363" i="5"/>
  <c r="AK471" i="5" a="1"/>
  <c r="AK471" i="5"/>
  <c r="AK249" i="5" a="1"/>
  <c r="AK249" i="5"/>
  <c r="AK375" i="5" a="1"/>
  <c r="AK375" i="5"/>
  <c r="AK618" i="5" a="1"/>
  <c r="AK618" i="5"/>
  <c r="AK163" i="5" a="1"/>
  <c r="AK163" i="5"/>
  <c r="AK174" i="5" a="1"/>
  <c r="AK174" i="5"/>
  <c r="AK480" i="5" a="1"/>
  <c r="AK480" i="5"/>
  <c r="AK457" i="5" a="1"/>
  <c r="AK457" i="5"/>
  <c r="AK354" i="5" a="1"/>
  <c r="AK354" i="5"/>
  <c r="AK45" i="5" a="1"/>
  <c r="AK45" i="5"/>
  <c r="AK560" i="5" a="1"/>
  <c r="AK560" i="5"/>
  <c r="AK188" i="5" a="1"/>
  <c r="AK188" i="5"/>
  <c r="AK547" i="5" a="1"/>
  <c r="AK547" i="5"/>
  <c r="I439" i="5" a="1"/>
  <c r="I439" i="5"/>
  <c r="S439" i="5" a="1"/>
  <c r="S439" i="5"/>
  <c r="P191" i="5" a="1"/>
  <c r="P191" i="5"/>
  <c r="N191" i="5" a="1"/>
  <c r="N191" i="5"/>
  <c r="K627" i="5" a="1"/>
  <c r="K627" i="5"/>
  <c r="T411" i="5" a="1"/>
  <c r="T411" i="5"/>
  <c r="N261" i="5" a="1"/>
  <c r="N261" i="5"/>
  <c r="S191" i="5" a="1"/>
  <c r="S191" i="5"/>
  <c r="U489" i="5" a="1"/>
  <c r="U489" i="5"/>
  <c r="U191" i="5" a="1"/>
  <c r="U191" i="5"/>
  <c r="N439" i="5" a="1"/>
  <c r="N439" i="5"/>
  <c r="Q188" i="5" a="1"/>
  <c r="Q188" i="5"/>
  <c r="AQ566" i="5" a="1"/>
  <c r="AQ566" i="5"/>
  <c r="L191" i="5" a="1"/>
  <c r="L191" i="5"/>
  <c r="O439" i="5" a="1"/>
  <c r="O439" i="5"/>
  <c r="O489" i="5" a="1"/>
  <c r="O489" i="5"/>
  <c r="I566" i="5" a="1"/>
  <c r="I566" i="5"/>
  <c r="AQ439" i="5" a="1"/>
  <c r="AQ439" i="5"/>
  <c r="N489" i="5" a="1"/>
  <c r="N489" i="5"/>
  <c r="S411" i="5" a="1"/>
  <c r="S411" i="5"/>
  <c r="P627" i="5" a="1"/>
  <c r="P627" i="5"/>
  <c r="M191" i="5" a="1"/>
  <c r="M191" i="5"/>
  <c r="K489" i="5" a="1"/>
  <c r="K489" i="5"/>
  <c r="AQ261" i="5" a="1"/>
  <c r="AQ261" i="5"/>
  <c r="P261" i="5" a="1"/>
  <c r="P261" i="5"/>
  <c r="I127" i="5" a="1"/>
  <c r="I127" i="5"/>
  <c r="P411" i="5" a="1"/>
  <c r="P411" i="5"/>
  <c r="Q191" i="5" a="1"/>
  <c r="Q191" i="5"/>
  <c r="O627" i="5" a="1"/>
  <c r="O627" i="5"/>
  <c r="O566" i="5" a="1"/>
  <c r="O566" i="5"/>
  <c r="S188" i="5" a="1"/>
  <c r="S188" i="5"/>
  <c r="K566" i="5" a="1"/>
  <c r="K566" i="5"/>
  <c r="I188" i="5" a="1"/>
  <c r="I188" i="5"/>
  <c r="R127" i="5" a="1"/>
  <c r="R127" i="5"/>
  <c r="J566" i="5" a="1"/>
  <c r="J566" i="5"/>
  <c r="I261" i="5" a="1"/>
  <c r="I261" i="5"/>
  <c r="O188" i="5" a="1"/>
  <c r="O188" i="5"/>
  <c r="I627" i="5" a="1"/>
  <c r="I627" i="5"/>
  <c r="U627" i="5" a="1"/>
  <c r="U627" i="5"/>
  <c r="P188" i="5" a="1"/>
  <c r="P188" i="5"/>
  <c r="M489" i="5" a="1"/>
  <c r="M489" i="5"/>
  <c r="O261" i="5" a="1"/>
  <c r="O261" i="5"/>
  <c r="S489" i="5" a="1"/>
  <c r="S489" i="5"/>
  <c r="U566" i="5" a="1"/>
  <c r="U566" i="5"/>
  <c r="T188" i="5" a="1"/>
  <c r="T188" i="5"/>
  <c r="AQ489" i="5" a="1"/>
  <c r="AQ489" i="5"/>
  <c r="Q261" i="5" a="1"/>
  <c r="Q261" i="5"/>
  <c r="N188" i="5" a="1"/>
  <c r="N188" i="5"/>
  <c r="K191" i="5" a="1"/>
  <c r="K191" i="5"/>
  <c r="L111" i="5" a="1"/>
  <c r="L111" i="5"/>
  <c r="M261" i="5" a="1"/>
  <c r="M261" i="5"/>
  <c r="L566" i="5" a="1"/>
  <c r="L566" i="5"/>
  <c r="P439" i="5" a="1"/>
  <c r="P439" i="5"/>
  <c r="J188" i="5" a="1"/>
  <c r="J188" i="5"/>
  <c r="K111" i="5" a="1"/>
  <c r="K111" i="5"/>
  <c r="N127" i="5" a="1"/>
  <c r="N127" i="5"/>
  <c r="J411" i="5" a="1"/>
  <c r="J411" i="5"/>
  <c r="Q111" i="5" a="1"/>
  <c r="Q111" i="5"/>
  <c r="I489" i="5" a="1"/>
  <c r="I489" i="5"/>
  <c r="R627" i="5" a="1"/>
  <c r="R627" i="5"/>
  <c r="U261" i="5" a="1"/>
  <c r="U261" i="5"/>
  <c r="AQ111" i="5" a="1"/>
  <c r="AQ111" i="5"/>
  <c r="Q439" i="5" a="1"/>
  <c r="Q439" i="5"/>
  <c r="U411" i="5" a="1"/>
  <c r="U411" i="5"/>
  <c r="T489" i="5" a="1"/>
  <c r="T489" i="5"/>
  <c r="K127" i="5" a="1"/>
  <c r="K127" i="5"/>
  <c r="T566" i="5" a="1"/>
  <c r="T566" i="5"/>
  <c r="M188" i="5" a="1"/>
  <c r="M188" i="5"/>
  <c r="J627" i="5" a="1"/>
  <c r="J627" i="5"/>
  <c r="T261" i="5" a="1"/>
  <c r="T261" i="5"/>
  <c r="R439" i="5" a="1"/>
  <c r="R439" i="5"/>
  <c r="N411" i="5" a="1"/>
  <c r="N411" i="5"/>
  <c r="L127" i="5" a="1"/>
  <c r="L127" i="5"/>
  <c r="P127" i="5" a="1"/>
  <c r="P127" i="5"/>
  <c r="M111" i="5" a="1"/>
  <c r="M111" i="5"/>
  <c r="I411" i="5" a="1"/>
  <c r="I411" i="5"/>
  <c r="AQ127" i="5" a="1"/>
  <c r="AQ127" i="5"/>
  <c r="R191" i="5" a="1"/>
  <c r="R191" i="5"/>
  <c r="P111" i="5" a="1"/>
  <c r="P111" i="5"/>
  <c r="I111" i="5" a="1"/>
  <c r="I111" i="5"/>
  <c r="L627" i="5" a="1"/>
  <c r="L627" i="5"/>
  <c r="U439" i="5" a="1"/>
  <c r="U439" i="5"/>
  <c r="Q566" i="5" a="1"/>
  <c r="Q566" i="5"/>
  <c r="N566" i="5" a="1"/>
  <c r="N566" i="5"/>
  <c r="L261" i="5" a="1"/>
  <c r="L261" i="5"/>
  <c r="P489" i="5" a="1"/>
  <c r="P489" i="5"/>
  <c r="T111" i="5" a="1"/>
  <c r="T111" i="5"/>
  <c r="T439" i="5" a="1"/>
  <c r="T439" i="5"/>
  <c r="S111" i="5" a="1"/>
  <c r="S111" i="5"/>
  <c r="S261" i="5" a="1"/>
  <c r="S261" i="5"/>
  <c r="AQ191" i="5" a="1"/>
  <c r="AQ191" i="5"/>
  <c r="M411" i="5" a="1"/>
  <c r="M411" i="5"/>
  <c r="Q127" i="5" a="1"/>
  <c r="Q127" i="5"/>
  <c r="L439" i="5" a="1"/>
  <c r="L439" i="5"/>
  <c r="M627" i="5" a="1"/>
  <c r="M627" i="5"/>
  <c r="P566" i="5" a="1"/>
  <c r="P566" i="5"/>
  <c r="N111" i="5" a="1"/>
  <c r="N111" i="5"/>
  <c r="R188" i="5" a="1"/>
  <c r="R188" i="5"/>
  <c r="J489" i="5" a="1"/>
  <c r="J489" i="5"/>
  <c r="T627" i="5" a="1"/>
  <c r="T627" i="5"/>
  <c r="S127" i="5" a="1"/>
  <c r="S127" i="5"/>
  <c r="R566" i="5" a="1"/>
  <c r="R566" i="5"/>
  <c r="Q411" i="5" a="1"/>
  <c r="Q411" i="5"/>
  <c r="O411" i="5" a="1"/>
  <c r="O411" i="5"/>
  <c r="O127" i="5" a="1"/>
  <c r="O127" i="5"/>
  <c r="K439" i="5" a="1"/>
  <c r="K439" i="5"/>
  <c r="AQ188" i="5" a="1"/>
  <c r="AQ188" i="5"/>
  <c r="U188" i="5" a="1"/>
  <c r="U188" i="5"/>
  <c r="T191" i="5" a="1"/>
  <c r="T191" i="5"/>
  <c r="S627" i="5" a="1"/>
  <c r="S627" i="5"/>
  <c r="AQ627" i="5" a="1"/>
  <c r="AQ627" i="5"/>
  <c r="U127" i="5" a="1"/>
  <c r="U127" i="5"/>
  <c r="R411" i="5" a="1"/>
  <c r="R411" i="5"/>
  <c r="Q627" i="5" a="1"/>
  <c r="Q627" i="5"/>
  <c r="R111" i="5" a="1"/>
  <c r="R111" i="5"/>
  <c r="R261" i="5" a="1"/>
  <c r="R261" i="5"/>
  <c r="O191" i="5" a="1"/>
  <c r="O191" i="5"/>
  <c r="L411" i="5" a="1"/>
  <c r="L411" i="5"/>
  <c r="J261" i="5" a="1"/>
  <c r="J261" i="5"/>
  <c r="T127" i="5" a="1"/>
  <c r="T127" i="5"/>
  <c r="AQ411" i="5" a="1"/>
  <c r="AQ411" i="5"/>
  <c r="K188" i="5" a="1"/>
  <c r="K188" i="5"/>
  <c r="J191" i="5" a="1"/>
  <c r="J191" i="5"/>
  <c r="Q489" i="5" a="1"/>
  <c r="Q489" i="5"/>
  <c r="L489" i="5" a="1"/>
  <c r="L489" i="5"/>
  <c r="O111" i="5" a="1"/>
  <c r="O111" i="5"/>
  <c r="M439" i="5" a="1"/>
  <c r="M439" i="5"/>
  <c r="J439" i="5" a="1"/>
  <c r="J439" i="5"/>
  <c r="N627" i="5" a="1"/>
  <c r="N627" i="5"/>
  <c r="M127" i="5" a="1"/>
  <c r="M127" i="5"/>
  <c r="L188" i="5" a="1"/>
  <c r="L188" i="5"/>
  <c r="S566" i="5" a="1"/>
  <c r="S566" i="5"/>
  <c r="J127" i="5" a="1"/>
  <c r="J127" i="5"/>
  <c r="R489" i="5" a="1"/>
  <c r="R489" i="5"/>
  <c r="K411" i="5" a="1"/>
  <c r="K411" i="5"/>
  <c r="I191" i="5" a="1"/>
  <c r="I191" i="5"/>
  <c r="U111" i="5" a="1"/>
  <c r="U111" i="5"/>
  <c r="K261" i="5" a="1"/>
  <c r="K261" i="5"/>
  <c r="J111" i="5" a="1"/>
  <c r="J111" i="5"/>
  <c r="M566" i="5" a="1"/>
  <c r="M566" i="5"/>
  <c r="AK425" i="5" a="1"/>
  <c r="AK425" i="5"/>
  <c r="AK536" i="5" a="1"/>
  <c r="AK536" i="5"/>
  <c r="AK104" i="5" a="1"/>
  <c r="AK104" i="5"/>
  <c r="AK140" i="5" a="1"/>
  <c r="AK140" i="5"/>
  <c r="AK494" i="5" a="1"/>
  <c r="AK494" i="5"/>
  <c r="AK272" i="5" a="1"/>
  <c r="AK272" i="5"/>
  <c r="AK402" i="5" a="1"/>
  <c r="AK402" i="5"/>
  <c r="AK199" i="5" a="1"/>
  <c r="AK199" i="5"/>
  <c r="AK288" i="5" a="1"/>
  <c r="AK288" i="5"/>
  <c r="AK57" i="5" a="1"/>
  <c r="AK57" i="5"/>
  <c r="AK559" i="5" a="1"/>
  <c r="AK559" i="5"/>
  <c r="AK382" i="5" a="1"/>
  <c r="AK382" i="5"/>
  <c r="AK550" i="5" a="1"/>
  <c r="AK550" i="5"/>
  <c r="AK267" i="5" a="1"/>
  <c r="AK267" i="5"/>
  <c r="AK577" i="5" a="1"/>
  <c r="AK577" i="5"/>
  <c r="AK70" i="5" a="1"/>
  <c r="AK70" i="5"/>
  <c r="AK412" i="5" a="1"/>
  <c r="AK412" i="5"/>
  <c r="AK373" i="5" a="1"/>
  <c r="AK373" i="5"/>
  <c r="AK506" i="5" a="1"/>
  <c r="AK506" i="5"/>
  <c r="AK600" i="5" a="1"/>
  <c r="AK600" i="5"/>
  <c r="AK158" i="5" a="1"/>
  <c r="AK158" i="5"/>
  <c r="AK367" i="5" a="1"/>
  <c r="AK367" i="5"/>
  <c r="AK284" i="5" a="1"/>
  <c r="AK284" i="5"/>
  <c r="AK463" i="5" a="1"/>
  <c r="AK463" i="5"/>
  <c r="AK575" i="5" a="1"/>
  <c r="AK575" i="5"/>
  <c r="AK120" i="5" a="1"/>
  <c r="AK120" i="5"/>
  <c r="AK406" i="5" a="1"/>
  <c r="AK406" i="5"/>
  <c r="AK198" i="5" a="1"/>
  <c r="AK198" i="5"/>
  <c r="AK348" i="5" a="1"/>
  <c r="AK348" i="5"/>
  <c r="AK433" i="5" a="1"/>
  <c r="AK433" i="5"/>
  <c r="AK355" i="5" a="1"/>
  <c r="AK355" i="5"/>
  <c r="AK151" i="5" a="1"/>
  <c r="AK151" i="5"/>
  <c r="AK200" i="5" a="1"/>
  <c r="AK200" i="5"/>
  <c r="AK579" i="5" a="1"/>
  <c r="AK579" i="5"/>
  <c r="AK595" i="5" a="1"/>
  <c r="AK595" i="5"/>
  <c r="AK314" i="5" a="1"/>
  <c r="AK314" i="5"/>
  <c r="AK426" i="5" a="1"/>
  <c r="AK426" i="5"/>
  <c r="AK368" i="5" a="1"/>
  <c r="AK368" i="5"/>
  <c r="AK330" i="5" a="1"/>
  <c r="AK330" i="5"/>
  <c r="AK505" i="5" a="1"/>
  <c r="AK505" i="5"/>
  <c r="AK504" i="5" a="1"/>
  <c r="AK504" i="5"/>
  <c r="AK251" i="5" a="1"/>
  <c r="AK251" i="5"/>
  <c r="AK237" i="5" a="1"/>
  <c r="AK237" i="5"/>
  <c r="AK58" i="5" a="1"/>
  <c r="AK58" i="5"/>
  <c r="AK370" i="5" a="1"/>
  <c r="AK370" i="5"/>
  <c r="AK242" i="5" a="1"/>
  <c r="AK242" i="5"/>
  <c r="AK444" i="5" a="1"/>
  <c r="AK444" i="5"/>
  <c r="AK520" i="5" a="1"/>
  <c r="AK520" i="5"/>
  <c r="AK24" i="5" a="1"/>
  <c r="AK24" i="5"/>
  <c r="AK5" i="5" a="1"/>
  <c r="AK5" i="5"/>
  <c r="AK522" i="5" a="1"/>
  <c r="AK522" i="5"/>
  <c r="AK248" i="5" a="1"/>
  <c r="AK248" i="5"/>
  <c r="AK186" i="5" a="1"/>
  <c r="AK186" i="5"/>
  <c r="AK219" i="5" a="1"/>
  <c r="AK219" i="5"/>
  <c r="AK296" i="5" a="1"/>
  <c r="AK296" i="5"/>
  <c r="AK298" i="5" a="1"/>
  <c r="AK298" i="5"/>
  <c r="AK432" i="5" a="1"/>
  <c r="AK432" i="5"/>
  <c r="AK128" i="5" a="1"/>
  <c r="AK128" i="5"/>
  <c r="AK129" i="5" a="1"/>
  <c r="AK129" i="5"/>
  <c r="AK286" i="5" a="1"/>
  <c r="AK286" i="5"/>
  <c r="AK441" i="5" a="1"/>
  <c r="AK441" i="5"/>
  <c r="AK235" i="5" a="1"/>
  <c r="AK235" i="5"/>
  <c r="AK371" i="5" a="1"/>
  <c r="AK371" i="5"/>
  <c r="AK321" i="5" a="1"/>
  <c r="AK321" i="5"/>
  <c r="AK485" i="5" a="1"/>
  <c r="AK485" i="5"/>
  <c r="AK498" i="5" a="1"/>
  <c r="AK498" i="5"/>
  <c r="AK11" i="5" a="1"/>
  <c r="AK11" i="5"/>
  <c r="AK403" i="5" a="1"/>
  <c r="AK403" i="5"/>
  <c r="AK622" i="5" a="1"/>
  <c r="AK622" i="5"/>
  <c r="AK119" i="5" a="1"/>
  <c r="AK119" i="5"/>
  <c r="M591" i="5" a="1"/>
  <c r="M591" i="5"/>
  <c r="U414" i="5" a="1"/>
  <c r="U414" i="5"/>
  <c r="N591" i="5" a="1"/>
  <c r="N591" i="5"/>
  <c r="N189" i="5" a="1"/>
  <c r="N189" i="5"/>
  <c r="AQ414" i="5" a="1"/>
  <c r="AQ414" i="5"/>
  <c r="N522" i="5" a="1"/>
  <c r="N522" i="5"/>
  <c r="R414" i="5" a="1"/>
  <c r="R414" i="5"/>
  <c r="O189" i="5" a="1"/>
  <c r="O189" i="5"/>
  <c r="K189" i="5" a="1"/>
  <c r="K189" i="5"/>
  <c r="L414" i="5" a="1"/>
  <c r="L414" i="5"/>
  <c r="J591" i="5" a="1"/>
  <c r="J591" i="5"/>
  <c r="U522" i="5" a="1"/>
  <c r="U522" i="5"/>
  <c r="I189" i="5" a="1"/>
  <c r="I189" i="5"/>
  <c r="T414" i="5" a="1"/>
  <c r="T414" i="5"/>
  <c r="Q591" i="5" a="1"/>
  <c r="Q591" i="5"/>
  <c r="S591" i="5" a="1"/>
  <c r="S591" i="5"/>
  <c r="S414" i="5" a="1"/>
  <c r="S414" i="5"/>
  <c r="S522" i="5" a="1"/>
  <c r="S522" i="5"/>
  <c r="AQ189" i="5" a="1"/>
  <c r="AQ189" i="5"/>
  <c r="AQ591" i="5" a="1"/>
  <c r="AQ591" i="5"/>
  <c r="J414" i="5" a="1"/>
  <c r="J414" i="5"/>
  <c r="I522" i="5" a="1"/>
  <c r="I522" i="5"/>
  <c r="M414" i="5" a="1"/>
  <c r="M414" i="5"/>
  <c r="U591" i="5" a="1"/>
  <c r="U591" i="5"/>
  <c r="K591" i="5" a="1"/>
  <c r="K591" i="5"/>
  <c r="L591" i="5" a="1"/>
  <c r="L591" i="5"/>
  <c r="R189" i="5" a="1"/>
  <c r="R189" i="5"/>
  <c r="O591" i="5" a="1"/>
  <c r="O591" i="5"/>
  <c r="AQ522" i="5" a="1"/>
  <c r="AQ522" i="5"/>
  <c r="S189" i="5" a="1"/>
  <c r="S189" i="5"/>
  <c r="M189" i="5" a="1"/>
  <c r="M189" i="5"/>
  <c r="T522" i="5" a="1"/>
  <c r="T522" i="5"/>
  <c r="L522" i="5" a="1"/>
  <c r="L522" i="5"/>
  <c r="T189" i="5" a="1"/>
  <c r="T189" i="5"/>
  <c r="N414" i="5" a="1"/>
  <c r="N414" i="5"/>
  <c r="P522" i="5" a="1"/>
  <c r="P522" i="5"/>
  <c r="L189" i="5" a="1"/>
  <c r="L189" i="5"/>
  <c r="K414" i="5" a="1"/>
  <c r="K414" i="5"/>
  <c r="I414" i="5" a="1"/>
  <c r="I414" i="5"/>
  <c r="J522" i="5" a="1"/>
  <c r="J522" i="5"/>
  <c r="Q414" i="5" a="1"/>
  <c r="Q414" i="5"/>
  <c r="J189" i="5" a="1"/>
  <c r="J189" i="5"/>
  <c r="T591" i="5" a="1"/>
  <c r="T591" i="5"/>
  <c r="P189" i="5" a="1"/>
  <c r="P189" i="5"/>
  <c r="K522" i="5" a="1"/>
  <c r="K522" i="5"/>
  <c r="R591" i="5" a="1"/>
  <c r="R591" i="5"/>
  <c r="R522" i="5" a="1"/>
  <c r="R522" i="5"/>
  <c r="U189" i="5" a="1"/>
  <c r="U189" i="5"/>
  <c r="P414" i="5" a="1"/>
  <c r="P414" i="5"/>
  <c r="O414" i="5" a="1"/>
  <c r="O414" i="5"/>
  <c r="M522" i="5" a="1"/>
  <c r="M522" i="5"/>
  <c r="I591" i="5" a="1"/>
  <c r="I591" i="5"/>
  <c r="P591" i="5" a="1"/>
  <c r="P591" i="5"/>
  <c r="Q189" i="5" a="1"/>
  <c r="Q189" i="5"/>
  <c r="O522" i="5" a="1"/>
  <c r="O522" i="5"/>
  <c r="Q522" i="5" a="1"/>
  <c r="Q522" i="5"/>
  <c r="AK599" i="5" a="1"/>
  <c r="AK599" i="5"/>
  <c r="AK155" i="5" a="1"/>
  <c r="AK155" i="5"/>
  <c r="AK512" i="5" a="1"/>
  <c r="AK512" i="5"/>
  <c r="AK27" i="5" a="1"/>
  <c r="AK27" i="5"/>
  <c r="AK569" i="5" a="1"/>
  <c r="AK569" i="5"/>
  <c r="AK624" i="5" a="1"/>
  <c r="AK624" i="5"/>
  <c r="AK213" i="5" a="1"/>
  <c r="AK213" i="5"/>
  <c r="AK395" i="5" a="1"/>
  <c r="AK395" i="5"/>
  <c r="AK345" i="5" a="1"/>
  <c r="AK345" i="5"/>
  <c r="AK585" i="5" a="1"/>
  <c r="AK585" i="5"/>
  <c r="AK250" i="5" a="1"/>
  <c r="AK250" i="5"/>
  <c r="AK303" i="5" a="1"/>
  <c r="AK303" i="5"/>
  <c r="AK7" i="5" a="1"/>
  <c r="AK7" i="5"/>
  <c r="AK243" i="5" a="1"/>
  <c r="AK243" i="5"/>
  <c r="AK553" i="5" a="1"/>
  <c r="AK553" i="5"/>
  <c r="AK85" i="5" a="1"/>
  <c r="AK85" i="5"/>
  <c r="AK495" i="5" a="1"/>
  <c r="AK495" i="5"/>
  <c r="AK114" i="5" a="1"/>
  <c r="AK114" i="5"/>
  <c r="AK276" i="5" a="1"/>
  <c r="AK276" i="5"/>
  <c r="AK234" i="5" a="1"/>
  <c r="AK234" i="5"/>
  <c r="AK78" i="5" a="1"/>
  <c r="AK78" i="5"/>
  <c r="AK133" i="5" a="1"/>
  <c r="AK133" i="5"/>
  <c r="AK388" i="5" a="1"/>
  <c r="AK388" i="5"/>
  <c r="AK588" i="5" a="1"/>
  <c r="AK588" i="5"/>
  <c r="AK439" i="5" a="1"/>
  <c r="AK439" i="5"/>
  <c r="AK262" i="5" a="1"/>
  <c r="AK262" i="5"/>
  <c r="AK440" i="5" a="1"/>
  <c r="AK440" i="5"/>
  <c r="AK514" i="5" a="1"/>
  <c r="AK514" i="5"/>
  <c r="AK40" i="5" a="1"/>
  <c r="AK40" i="5"/>
  <c r="AK106" i="5" a="1"/>
  <c r="AK106" i="5"/>
  <c r="AK285" i="5" a="1"/>
  <c r="AK285" i="5"/>
  <c r="AK414" i="5" a="1"/>
  <c r="AK414" i="5"/>
  <c r="AK428" i="5" a="1"/>
  <c r="AK428" i="5"/>
  <c r="AK424" i="5" a="1"/>
  <c r="AK424" i="5"/>
  <c r="AK541" i="5" a="1"/>
  <c r="AK541" i="5"/>
  <c r="AK500" i="5" a="1"/>
  <c r="AK500" i="5"/>
  <c r="AK268" i="5" a="1"/>
  <c r="AK268" i="5"/>
  <c r="AK421" i="5" a="1"/>
  <c r="AK421" i="5"/>
  <c r="AK393" i="5" a="1"/>
  <c r="AK393" i="5"/>
  <c r="AK464" i="5" a="1"/>
  <c r="AK464" i="5"/>
  <c r="AK225" i="5" a="1"/>
  <c r="AK225" i="5"/>
  <c r="AK162" i="5" a="1"/>
  <c r="AK162" i="5"/>
  <c r="AK83" i="5" a="1"/>
  <c r="AK83" i="5"/>
  <c r="AK528" i="5" a="1"/>
  <c r="AK528" i="5"/>
  <c r="AK446" i="5" a="1"/>
  <c r="AK446" i="5"/>
  <c r="AK264" i="5" a="1"/>
  <c r="AK264" i="5"/>
  <c r="AK53" i="5" a="1"/>
  <c r="AK53" i="5"/>
  <c r="AK365" i="5" a="1"/>
  <c r="AK365" i="5"/>
  <c r="AK91" i="5" a="1"/>
  <c r="AK91" i="5"/>
  <c r="AK244" i="5" a="1"/>
  <c r="AK244" i="5"/>
  <c r="AK295" i="5" a="1"/>
  <c r="AK295" i="5"/>
  <c r="AK379" i="5" a="1"/>
  <c r="AK379" i="5"/>
  <c r="AK598" i="5" a="1"/>
  <c r="AK598" i="5"/>
  <c r="AK311" i="5" a="1"/>
  <c r="AK311" i="5"/>
  <c r="AK344" i="5" a="1"/>
  <c r="AK344" i="5"/>
  <c r="AK293" i="5" a="1"/>
  <c r="AK293" i="5"/>
  <c r="AK476" i="5" a="1"/>
  <c r="AK476" i="5"/>
  <c r="AK644" i="5" a="1"/>
  <c r="AK644" i="5"/>
  <c r="AK209" i="5" a="1"/>
  <c r="AK209" i="5"/>
  <c r="AK582" i="5" a="1"/>
  <c r="AK582" i="5"/>
  <c r="AK352" i="5" a="1"/>
  <c r="AK352" i="5"/>
  <c r="AK313" i="5" a="1"/>
  <c r="AK313" i="5"/>
  <c r="AK554" i="5" a="1"/>
  <c r="AK554" i="5"/>
  <c r="AK130" i="5" a="1"/>
  <c r="AK130" i="5"/>
  <c r="AK391" i="5" a="1"/>
  <c r="AK391" i="5"/>
  <c r="AK524" i="5" a="1"/>
  <c r="AK524" i="5"/>
  <c r="AK322" i="5" a="1"/>
  <c r="AK322" i="5"/>
  <c r="AK583" i="5" a="1"/>
  <c r="AK583" i="5"/>
  <c r="AK454" i="5" a="1"/>
  <c r="AK454" i="5"/>
  <c r="AK523" i="5" a="1"/>
  <c r="AK523" i="5"/>
  <c r="AK308" i="5" a="1"/>
  <c r="AK308" i="5"/>
  <c r="AK153" i="5" a="1"/>
  <c r="AK153" i="5"/>
  <c r="AK92" i="5" a="1"/>
  <c r="AK92" i="5"/>
  <c r="AK52" i="5" a="1"/>
  <c r="AK52" i="5"/>
  <c r="AK466" i="5" a="1"/>
  <c r="AK466" i="5"/>
  <c r="AK80" i="5" a="1"/>
  <c r="AK80" i="5"/>
  <c r="AK607" i="5" a="1"/>
  <c r="AK607" i="5"/>
  <c r="AK596" i="5" a="1"/>
  <c r="AK596" i="5"/>
  <c r="AK434" i="5" a="1"/>
  <c r="AK434" i="5"/>
  <c r="AK467" i="5" a="1"/>
  <c r="AK467" i="5"/>
  <c r="AK542" i="5" a="1"/>
  <c r="AK542" i="5"/>
  <c r="AK422" i="5" a="1"/>
  <c r="AK422" i="5"/>
  <c r="AK306" i="5" a="1"/>
  <c r="AK306" i="5"/>
  <c r="AK492" i="5" a="1"/>
  <c r="AK492" i="5"/>
  <c r="AK361" i="5" a="1"/>
  <c r="AK361" i="5"/>
  <c r="AK230" i="5" a="1"/>
  <c r="AK230" i="5"/>
  <c r="AK25" i="5" a="1"/>
  <c r="AK25" i="5"/>
  <c r="AK211" i="5" a="1"/>
  <c r="AK211" i="5"/>
  <c r="AK531" i="5" a="1"/>
  <c r="AK531" i="5"/>
  <c r="AK239" i="5" a="1"/>
  <c r="AK239" i="5"/>
  <c r="AK503" i="5" a="1"/>
  <c r="AK503" i="5"/>
  <c r="AK465" i="5" a="1"/>
  <c r="AK465" i="5"/>
  <c r="AK334" i="5" a="1"/>
  <c r="AK334" i="5"/>
  <c r="AK205" i="5" a="1"/>
  <c r="AK205" i="5"/>
  <c r="AK319" i="5" a="1"/>
  <c r="AK319" i="5"/>
  <c r="AK389" i="5" a="1"/>
  <c r="AK389" i="5"/>
  <c r="AK431" i="5" a="1"/>
  <c r="AK431" i="5"/>
  <c r="AK159" i="5" a="1"/>
  <c r="AK159" i="5"/>
  <c r="AK581" i="5" a="1"/>
  <c r="AK581" i="5"/>
  <c r="AK84" i="5" a="1"/>
  <c r="AK84" i="5"/>
  <c r="AK173" i="5" a="1"/>
  <c r="AK173" i="5"/>
  <c r="AK292" i="5" a="1"/>
  <c r="AK292" i="5"/>
  <c r="AK455" i="5" a="1"/>
  <c r="AK455" i="5"/>
  <c r="AK489" i="5" a="1"/>
  <c r="AK489" i="5"/>
  <c r="AK172" i="5" a="1"/>
  <c r="AK172" i="5"/>
  <c r="AK277" i="5" a="1"/>
  <c r="AK277" i="5"/>
  <c r="AK594" i="5" a="1"/>
  <c r="AK594" i="5"/>
  <c r="AK562" i="5" a="1"/>
  <c r="AK562" i="5"/>
  <c r="AK417" i="5" a="1"/>
  <c r="AK417" i="5"/>
  <c r="AK179" i="5" a="1"/>
  <c r="AK179" i="5"/>
  <c r="AK556" i="5" a="1"/>
  <c r="AK556" i="5"/>
  <c r="AK385" i="5" a="1"/>
  <c r="AK385" i="5"/>
  <c r="AK102" i="5" a="1"/>
  <c r="AK102" i="5"/>
  <c r="AK26" i="5" a="1"/>
  <c r="AK26" i="5"/>
  <c r="AK641" i="5" a="1"/>
  <c r="AK641" i="5"/>
  <c r="AK253" i="5" a="1"/>
  <c r="AK253" i="5"/>
  <c r="AK502" i="5" a="1"/>
  <c r="AK502" i="5"/>
  <c r="AK619" i="5" a="1"/>
  <c r="AK619" i="5"/>
  <c r="AK43" i="5" a="1"/>
  <c r="AK43" i="5"/>
  <c r="AK543" i="5" a="1"/>
  <c r="AK543" i="5"/>
  <c r="AK318" i="5" a="1"/>
  <c r="AK318" i="5"/>
  <c r="AK461" i="5" a="1"/>
  <c r="AK461" i="5"/>
  <c r="AK530" i="5" a="1"/>
  <c r="AK530" i="5"/>
  <c r="AK245" i="5" a="1"/>
  <c r="AK245" i="5"/>
  <c r="AK42" i="5" a="1"/>
  <c r="AK42" i="5"/>
  <c r="AK29" i="5" a="1"/>
  <c r="AK29" i="5"/>
  <c r="AK497" i="5" a="1"/>
  <c r="AK497" i="5"/>
  <c r="AK420" i="5" a="1"/>
  <c r="AK420" i="5"/>
  <c r="AK572" i="5" a="1"/>
  <c r="AK572" i="5"/>
  <c r="AK113" i="5" a="1"/>
  <c r="AK113" i="5"/>
  <c r="AK89" i="5" a="1"/>
  <c r="AK89" i="5"/>
  <c r="AK263" i="5" a="1"/>
  <c r="AK263" i="5"/>
  <c r="AK96" i="5" a="1"/>
  <c r="AK96" i="5"/>
  <c r="AK517" i="5" a="1"/>
  <c r="AK517" i="5"/>
  <c r="AK165" i="5" a="1"/>
  <c r="AK165" i="5"/>
  <c r="AK278" i="5" a="1"/>
  <c r="AK278" i="5"/>
  <c r="AK637" i="5" a="1"/>
  <c r="AK637" i="5"/>
  <c r="AK156" i="5" a="1"/>
  <c r="AK156" i="5"/>
  <c r="AK462" i="5" a="1"/>
  <c r="AK462" i="5"/>
  <c r="AK499" i="5" a="1"/>
  <c r="AK499" i="5"/>
  <c r="AK639" i="5" a="1"/>
  <c r="AK639" i="5"/>
  <c r="AK435" i="5" a="1"/>
  <c r="AK435" i="5"/>
  <c r="AK176" i="5" a="1"/>
  <c r="AK176" i="5"/>
  <c r="AK23" i="5" a="1"/>
  <c r="AK23" i="5"/>
  <c r="AK486" i="5" a="1"/>
  <c r="AK486" i="5"/>
  <c r="AK430" i="5" a="1"/>
  <c r="AK430" i="5"/>
  <c r="AK410" i="5" a="1"/>
  <c r="AK410" i="5"/>
  <c r="AK396" i="5" a="1"/>
  <c r="AK396" i="5"/>
  <c r="AK167" i="5" a="1"/>
  <c r="AK167" i="5"/>
  <c r="AK493" i="5" a="1"/>
  <c r="AK493" i="5"/>
  <c r="K162" i="5" a="1"/>
  <c r="K162" i="5"/>
  <c r="I537" i="5" a="1"/>
  <c r="I537" i="5"/>
  <c r="N251" i="5" a="1"/>
  <c r="N251" i="5"/>
  <c r="U128" i="5" a="1"/>
  <c r="U128" i="5"/>
  <c r="Q128" i="5" a="1"/>
  <c r="Q128" i="5"/>
  <c r="K435" i="5" a="1"/>
  <c r="K435" i="5"/>
  <c r="I435" i="5" a="1"/>
  <c r="I435" i="5"/>
  <c r="L128" i="5" a="1"/>
  <c r="L128" i="5"/>
  <c r="N119" i="5" a="1"/>
  <c r="N119" i="5"/>
  <c r="Q194" i="5" a="1"/>
  <c r="Q194" i="5"/>
  <c r="N435" i="5" a="1"/>
  <c r="N435" i="5"/>
  <c r="U119" i="5" a="1"/>
  <c r="U119" i="5"/>
  <c r="I119" i="5" a="1"/>
  <c r="I119" i="5"/>
  <c r="N37" i="5" a="1"/>
  <c r="N37" i="5"/>
  <c r="M37" i="5" a="1"/>
  <c r="M37" i="5"/>
  <c r="M378" i="5" a="1"/>
  <c r="M378" i="5"/>
  <c r="U37" i="5" a="1"/>
  <c r="U37" i="5"/>
  <c r="L378" i="5" a="1"/>
  <c r="L378" i="5"/>
  <c r="Q37" i="5" a="1"/>
  <c r="Q37" i="5"/>
  <c r="S119" i="5" a="1"/>
  <c r="S119" i="5"/>
  <c r="O251" i="5" a="1"/>
  <c r="O251" i="5"/>
  <c r="Q610" i="5" a="1"/>
  <c r="Q610" i="5"/>
  <c r="K251" i="5" a="1"/>
  <c r="K251" i="5"/>
  <c r="N378" i="5" a="1"/>
  <c r="N378" i="5"/>
  <c r="S378" i="5" a="1"/>
  <c r="S378" i="5"/>
  <c r="I251" i="5" a="1"/>
  <c r="I251" i="5"/>
  <c r="M251" i="5" a="1"/>
  <c r="M251" i="5"/>
  <c r="J378" i="5" a="1"/>
  <c r="J378" i="5"/>
  <c r="R162" i="5" a="1"/>
  <c r="R162" i="5"/>
  <c r="L119" i="5" a="1"/>
  <c r="L119" i="5"/>
  <c r="S128" i="5" a="1"/>
  <c r="S128" i="5"/>
  <c r="U378" i="5" a="1"/>
  <c r="U378" i="5"/>
  <c r="O435" i="5" a="1"/>
  <c r="O435" i="5"/>
  <c r="I194" i="5" a="1"/>
  <c r="I194" i="5"/>
  <c r="J119" i="5" a="1"/>
  <c r="J119" i="5"/>
  <c r="J162" i="5" a="1"/>
  <c r="J162" i="5"/>
  <c r="P37" i="5" a="1"/>
  <c r="P37" i="5"/>
  <c r="K119" i="5" a="1"/>
  <c r="K119" i="5"/>
  <c r="R119" i="5" a="1"/>
  <c r="R119" i="5"/>
  <c r="S37" i="5" a="1"/>
  <c r="S37" i="5"/>
  <c r="M194" i="5" a="1"/>
  <c r="M194" i="5"/>
  <c r="T162" i="5" a="1"/>
  <c r="T162" i="5"/>
  <c r="P435" i="5" a="1"/>
  <c r="P435" i="5"/>
  <c r="K194" i="5" a="1"/>
  <c r="K194" i="5"/>
  <c r="J610" i="5" a="1"/>
  <c r="J610" i="5"/>
  <c r="AQ251" i="5" a="1"/>
  <c r="AQ251" i="5"/>
  <c r="R537" i="5" a="1"/>
  <c r="R537" i="5"/>
  <c r="Q162" i="5" a="1"/>
  <c r="Q162" i="5"/>
  <c r="I37" i="5" a="1"/>
  <c r="I37" i="5"/>
  <c r="U162" i="5" a="1"/>
  <c r="U162" i="5"/>
  <c r="AQ378" i="5" a="1"/>
  <c r="AQ378" i="5"/>
  <c r="U435" i="5" a="1"/>
  <c r="U435" i="5"/>
  <c r="Q378" i="5" a="1"/>
  <c r="Q378" i="5"/>
  <c r="K128" i="5" a="1"/>
  <c r="K128" i="5"/>
  <c r="I128" i="5" a="1"/>
  <c r="I128" i="5"/>
  <c r="I162" i="5" a="1"/>
  <c r="I162" i="5"/>
  <c r="P610" i="5" a="1"/>
  <c r="P610" i="5"/>
  <c r="L537" i="5" a="1"/>
  <c r="L537" i="5"/>
  <c r="T537" i="5" a="1"/>
  <c r="T537" i="5"/>
  <c r="T251" i="5" a="1"/>
  <c r="T251" i="5"/>
  <c r="S537" i="5" a="1"/>
  <c r="S537" i="5"/>
  <c r="L610" i="5" a="1"/>
  <c r="L610" i="5"/>
  <c r="P251" i="5" a="1"/>
  <c r="P251" i="5"/>
  <c r="R435" i="5" a="1"/>
  <c r="R435" i="5"/>
  <c r="AQ119" i="5" a="1"/>
  <c r="AQ119" i="5"/>
  <c r="M537" i="5" a="1"/>
  <c r="M537" i="5"/>
  <c r="S435" i="5" a="1"/>
  <c r="S435" i="5"/>
  <c r="O378" i="5" a="1"/>
  <c r="O378" i="5"/>
  <c r="O162" i="5" a="1"/>
  <c r="O162" i="5"/>
  <c r="N537" i="5" a="1"/>
  <c r="N537" i="5"/>
  <c r="J128" i="5" a="1"/>
  <c r="J128" i="5"/>
  <c r="T37" i="5" a="1"/>
  <c r="T37" i="5"/>
  <c r="AQ37" i="5" a="1"/>
  <c r="AQ37" i="5"/>
  <c r="L37" i="5" a="1"/>
  <c r="L37" i="5"/>
  <c r="J194" i="5" a="1"/>
  <c r="J194" i="5"/>
  <c r="P128" i="5" a="1"/>
  <c r="P128" i="5"/>
  <c r="U537" i="5" a="1"/>
  <c r="U537" i="5"/>
  <c r="O194" i="5" a="1"/>
  <c r="O194" i="5"/>
  <c r="M435" i="5" a="1"/>
  <c r="M435" i="5"/>
  <c r="P162" i="5" a="1"/>
  <c r="P162" i="5"/>
  <c r="S162" i="5" a="1"/>
  <c r="S162" i="5"/>
  <c r="P194" i="5" a="1"/>
  <c r="P194" i="5"/>
  <c r="T128" i="5" a="1"/>
  <c r="T128" i="5"/>
  <c r="J37" i="5" a="1"/>
  <c r="J37" i="5"/>
  <c r="O119" i="5" a="1"/>
  <c r="O119" i="5"/>
  <c r="S251" i="5" a="1"/>
  <c r="S251" i="5"/>
  <c r="M610" i="5" a="1"/>
  <c r="M610" i="5"/>
  <c r="J537" i="5" a="1"/>
  <c r="J537" i="5"/>
  <c r="S610" i="5" a="1"/>
  <c r="S610" i="5"/>
  <c r="Q435" i="5" a="1"/>
  <c r="Q435" i="5"/>
  <c r="AQ610" i="5" a="1"/>
  <c r="AQ610" i="5"/>
  <c r="R610" i="5" a="1"/>
  <c r="R610" i="5"/>
  <c r="S194" i="5" a="1"/>
  <c r="S194" i="5"/>
  <c r="AQ194" i="5" a="1"/>
  <c r="AQ194" i="5"/>
  <c r="L251" i="5" a="1"/>
  <c r="L251" i="5"/>
  <c r="R128" i="5" a="1"/>
  <c r="R128" i="5"/>
  <c r="AQ435" i="5" a="1"/>
  <c r="AQ435" i="5"/>
  <c r="T610" i="5" a="1"/>
  <c r="T610" i="5"/>
  <c r="K37" i="5" a="1"/>
  <c r="K37" i="5"/>
  <c r="U610" i="5" a="1"/>
  <c r="U610" i="5"/>
  <c r="I610" i="5" a="1"/>
  <c r="I610" i="5"/>
  <c r="N162" i="5" a="1"/>
  <c r="N162" i="5"/>
  <c r="L162" i="5" a="1"/>
  <c r="L162" i="5"/>
  <c r="T194" i="5" a="1"/>
  <c r="T194" i="5"/>
  <c r="N194" i="5" a="1"/>
  <c r="N194" i="5"/>
  <c r="R378" i="5" a="1"/>
  <c r="R378" i="5"/>
  <c r="T435" i="5" a="1"/>
  <c r="T435" i="5"/>
  <c r="K537" i="5" a="1"/>
  <c r="K537" i="5"/>
  <c r="N128" i="5" a="1"/>
  <c r="N128" i="5"/>
  <c r="Q119" i="5" a="1"/>
  <c r="Q119" i="5"/>
  <c r="M119" i="5" a="1"/>
  <c r="M119" i="5"/>
  <c r="Q251" i="5" a="1"/>
  <c r="Q251" i="5"/>
  <c r="P537" i="5" a="1"/>
  <c r="P537" i="5"/>
  <c r="L435" i="5" a="1"/>
  <c r="L435" i="5"/>
  <c r="O37" i="5" a="1"/>
  <c r="O37" i="5"/>
  <c r="U194" i="5" a="1"/>
  <c r="U194" i="5"/>
  <c r="U251" i="5" a="1"/>
  <c r="U251" i="5"/>
  <c r="P119" i="5" a="1"/>
  <c r="P119" i="5"/>
  <c r="K378" i="5" a="1"/>
  <c r="K378" i="5"/>
  <c r="R251" i="5" a="1"/>
  <c r="R251" i="5"/>
  <c r="M162" i="5" a="1"/>
  <c r="M162" i="5"/>
  <c r="I378" i="5" a="1"/>
  <c r="I378" i="5"/>
  <c r="Q537" i="5" a="1"/>
  <c r="Q537" i="5"/>
  <c r="T378" i="5" a="1"/>
  <c r="T378" i="5"/>
  <c r="K610" i="5" a="1"/>
  <c r="K610" i="5"/>
  <c r="R194" i="5" a="1"/>
  <c r="R194" i="5"/>
  <c r="O610" i="5" a="1"/>
  <c r="O610" i="5"/>
  <c r="AQ128" i="5" a="1"/>
  <c r="AQ128" i="5"/>
  <c r="AQ537" i="5" a="1"/>
  <c r="AQ537" i="5"/>
  <c r="O128" i="5" a="1"/>
  <c r="O128" i="5"/>
  <c r="N610" i="5" a="1"/>
  <c r="N610" i="5"/>
  <c r="J251" i="5" a="1"/>
  <c r="J251" i="5"/>
  <c r="M128" i="5" a="1"/>
  <c r="M128" i="5"/>
  <c r="AQ162" i="5" a="1"/>
  <c r="AQ162" i="5"/>
  <c r="O537" i="5" a="1"/>
  <c r="O537" i="5"/>
  <c r="P378" i="5" a="1"/>
  <c r="P378" i="5"/>
  <c r="R37" i="5" a="1"/>
  <c r="R37" i="5"/>
  <c r="T119" i="5" a="1"/>
  <c r="T119" i="5"/>
  <c r="L194" i="5" a="1"/>
  <c r="L194" i="5"/>
  <c r="J435" i="5" a="1"/>
  <c r="J435" i="5"/>
  <c r="AK443" i="5" a="1"/>
  <c r="AK443" i="5"/>
  <c r="AK358" i="5" a="1"/>
  <c r="AK358" i="5"/>
  <c r="AK634" i="5" a="1"/>
  <c r="AK634" i="5"/>
  <c r="AK378" i="5" a="1"/>
  <c r="AK378" i="5"/>
  <c r="AK532" i="5" a="1"/>
  <c r="AK532" i="5"/>
  <c r="AK565" i="5" a="1"/>
  <c r="AK565" i="5"/>
  <c r="AK593" i="5" a="1"/>
  <c r="AK593" i="5"/>
  <c r="AK126" i="5" a="1"/>
  <c r="AK126" i="5"/>
  <c r="AK224" i="5" a="1"/>
  <c r="AK224" i="5"/>
  <c r="AK474" i="5" a="1"/>
  <c r="AK474" i="5"/>
  <c r="AK545" i="5" a="1"/>
  <c r="AK545" i="5"/>
  <c r="AK630" i="5" a="1"/>
  <c r="AK630" i="5"/>
  <c r="AK33" i="5" a="1"/>
  <c r="AK33" i="5"/>
  <c r="AK69" i="5" a="1"/>
  <c r="AK69" i="5"/>
  <c r="AK586" i="5" a="1"/>
  <c r="AK586" i="5"/>
  <c r="AK418" i="5" a="1"/>
  <c r="AK418" i="5"/>
  <c r="AK65" i="5" a="1"/>
  <c r="AK65" i="5"/>
  <c r="AK384" i="5" a="1"/>
  <c r="AK384" i="5"/>
  <c r="AK328" i="5" a="1"/>
  <c r="AK328" i="5"/>
  <c r="AK549" i="5" a="1"/>
  <c r="AK549" i="5"/>
  <c r="AK459" i="5" a="1"/>
  <c r="AK459" i="5"/>
  <c r="AK180" i="5" a="1"/>
  <c r="AK180" i="5"/>
  <c r="AK68" i="5" a="1"/>
  <c r="AK68" i="5"/>
  <c r="AK258" i="5" a="1"/>
  <c r="AK258" i="5"/>
  <c r="AK283" i="5" a="1"/>
  <c r="AK283" i="5"/>
  <c r="AK109" i="5" a="1"/>
  <c r="AK109" i="5"/>
  <c r="AK423" i="5" a="1"/>
  <c r="AK423" i="5"/>
  <c r="AK470" i="5" a="1"/>
  <c r="AK470" i="5"/>
  <c r="AK66" i="5" a="1"/>
  <c r="AK66" i="5"/>
  <c r="AK527" i="5" a="1"/>
  <c r="AK527" i="5"/>
  <c r="AK515" i="5" a="1"/>
  <c r="AK515" i="5"/>
  <c r="AK399" i="5" a="1"/>
  <c r="AK399" i="5"/>
  <c r="AK30" i="5" a="1"/>
  <c r="AK30" i="5"/>
  <c r="AK208" i="5" a="1"/>
  <c r="AK208" i="5"/>
  <c r="AK427" i="5" a="1"/>
  <c r="AK427" i="5"/>
  <c r="AK513" i="5" a="1"/>
  <c r="AK513" i="5"/>
  <c r="AK231" i="5" a="1"/>
  <c r="AK231" i="5"/>
  <c r="AK168" i="5" a="1"/>
  <c r="AK168" i="5"/>
  <c r="AK95" i="5" a="1"/>
  <c r="AK95" i="5"/>
  <c r="AK563" i="5" a="1"/>
  <c r="AK563" i="5"/>
  <c r="R174" i="5" a="1"/>
  <c r="R174" i="5"/>
  <c r="T625" i="5" a="1"/>
  <c r="T625" i="5"/>
  <c r="U525" i="5" a="1"/>
  <c r="U525" i="5"/>
  <c r="I525" i="5" a="1"/>
  <c r="I525" i="5"/>
  <c r="M450" i="5" a="1"/>
  <c r="M450" i="5"/>
  <c r="I289" i="5" a="1"/>
  <c r="I289" i="5"/>
  <c r="Q318" i="5" a="1"/>
  <c r="Q318" i="5"/>
  <c r="S450" i="5" a="1"/>
  <c r="S450" i="5"/>
  <c r="L107" i="5" a="1"/>
  <c r="L107" i="5"/>
  <c r="J625" i="5" a="1"/>
  <c r="J625" i="5"/>
  <c r="Q625" i="5" a="1"/>
  <c r="Q625" i="5"/>
  <c r="T273" i="5" a="1"/>
  <c r="T273" i="5"/>
  <c r="L318" i="5" a="1"/>
  <c r="L318" i="5"/>
  <c r="T269" i="5" a="1"/>
  <c r="T269" i="5"/>
  <c r="J450" i="5" a="1"/>
  <c r="J450" i="5"/>
  <c r="T450" i="5" a="1"/>
  <c r="T450" i="5"/>
  <c r="S298" i="5" a="1"/>
  <c r="S298" i="5"/>
  <c r="S625" i="5" a="1"/>
  <c r="S625" i="5"/>
  <c r="J273" i="5" a="1"/>
  <c r="J273" i="5"/>
  <c r="M525" i="5" a="1"/>
  <c r="M525" i="5"/>
  <c r="J318" i="5" a="1"/>
  <c r="J318" i="5"/>
  <c r="AQ450" i="5" a="1"/>
  <c r="AQ450" i="5"/>
  <c r="P625" i="5" a="1"/>
  <c r="P625" i="5"/>
  <c r="AQ174" i="5" a="1"/>
  <c r="AQ174" i="5"/>
  <c r="N298" i="5" a="1"/>
  <c r="N298" i="5"/>
  <c r="T298" i="5" a="1"/>
  <c r="T298" i="5"/>
  <c r="R107" i="5" a="1"/>
  <c r="R107" i="5"/>
  <c r="P269" i="5" a="1"/>
  <c r="P269" i="5"/>
  <c r="P318" i="5" a="1"/>
  <c r="P318" i="5"/>
  <c r="N107" i="5" a="1"/>
  <c r="N107" i="5"/>
  <c r="O525" i="5" a="1"/>
  <c r="O525" i="5"/>
  <c r="R298" i="5" a="1"/>
  <c r="R298" i="5"/>
  <c r="J107" i="5" a="1"/>
  <c r="J107" i="5"/>
  <c r="AQ298" i="5" a="1"/>
  <c r="AQ298" i="5"/>
  <c r="I107" i="5" a="1"/>
  <c r="I107" i="5"/>
  <c r="O625" i="5" a="1"/>
  <c r="O625" i="5"/>
  <c r="O450" i="5" a="1"/>
  <c r="O450" i="5"/>
  <c r="AQ625" i="5" a="1"/>
  <c r="AQ625" i="5"/>
  <c r="M289" i="5" a="1"/>
  <c r="M289" i="5"/>
  <c r="R450" i="5" a="1"/>
  <c r="R450" i="5"/>
  <c r="P107" i="5" a="1"/>
  <c r="P107" i="5"/>
  <c r="R269" i="5" a="1"/>
  <c r="R269" i="5"/>
  <c r="M273" i="5" a="1"/>
  <c r="M273" i="5"/>
  <c r="M269" i="5" a="1"/>
  <c r="M269" i="5"/>
  <c r="K298" i="5" a="1"/>
  <c r="K298" i="5"/>
  <c r="Q273" i="5" a="1"/>
  <c r="Q273" i="5"/>
  <c r="I625" i="5" a="1"/>
  <c r="I625" i="5"/>
  <c r="K525" i="5" a="1"/>
  <c r="K525" i="5"/>
  <c r="Q174" i="5" a="1"/>
  <c r="Q174" i="5"/>
  <c r="AQ318" i="5" a="1"/>
  <c r="AQ318" i="5"/>
  <c r="AQ269" i="5" a="1"/>
  <c r="AQ269" i="5"/>
  <c r="K107" i="5" a="1"/>
  <c r="K107" i="5"/>
  <c r="L298" i="5" a="1"/>
  <c r="L298" i="5"/>
  <c r="I298" i="5" a="1"/>
  <c r="I298" i="5"/>
  <c r="U318" i="5" a="1"/>
  <c r="U318" i="5"/>
  <c r="S525" i="5" a="1"/>
  <c r="S525" i="5"/>
  <c r="I174" i="5" a="1"/>
  <c r="I174" i="5"/>
  <c r="O289" i="5" a="1"/>
  <c r="O289" i="5"/>
  <c r="P450" i="5" a="1"/>
  <c r="P450" i="5"/>
  <c r="M298" i="5" a="1"/>
  <c r="M298" i="5"/>
  <c r="U625" i="5" a="1"/>
  <c r="U625" i="5"/>
  <c r="Q269" i="5" a="1"/>
  <c r="Q269" i="5"/>
  <c r="M174" i="5" a="1"/>
  <c r="M174" i="5"/>
  <c r="M625" i="5" a="1"/>
  <c r="M625" i="5"/>
  <c r="O318" i="5" a="1"/>
  <c r="O318" i="5"/>
  <c r="M318" i="5" a="1"/>
  <c r="M318" i="5"/>
  <c r="J289" i="5" a="1"/>
  <c r="J289" i="5"/>
  <c r="N174" i="5" a="1"/>
  <c r="N174" i="5"/>
  <c r="J298" i="5" a="1"/>
  <c r="J298" i="5"/>
  <c r="K269" i="5" a="1"/>
  <c r="K269" i="5"/>
  <c r="U269" i="5" a="1"/>
  <c r="U269" i="5"/>
  <c r="L273" i="5" a="1"/>
  <c r="L273" i="5"/>
  <c r="P298" i="5" a="1"/>
  <c r="P298" i="5"/>
  <c r="AQ289" i="5" a="1"/>
  <c r="AQ289" i="5"/>
  <c r="P525" i="5" a="1"/>
  <c r="P525" i="5"/>
  <c r="N273" i="5" a="1"/>
  <c r="N273" i="5"/>
  <c r="I318" i="5" a="1"/>
  <c r="I318" i="5"/>
  <c r="N318" i="5" a="1"/>
  <c r="N318" i="5"/>
  <c r="U107" i="5" a="1"/>
  <c r="U107" i="5"/>
  <c r="R625" i="5" a="1"/>
  <c r="R625" i="5"/>
  <c r="P174" i="5" a="1"/>
  <c r="P174" i="5"/>
  <c r="I273" i="5" a="1"/>
  <c r="I273" i="5"/>
  <c r="J525" i="5" a="1"/>
  <c r="J525" i="5"/>
  <c r="Q107" i="5" a="1"/>
  <c r="Q107" i="5"/>
  <c r="S269" i="5" a="1"/>
  <c r="S269" i="5"/>
  <c r="I269" i="5" a="1"/>
  <c r="I269" i="5"/>
  <c r="O269" i="5" a="1"/>
  <c r="O269" i="5"/>
  <c r="T289" i="5" a="1"/>
  <c r="T289" i="5"/>
  <c r="L450" i="5" a="1"/>
  <c r="L450" i="5"/>
  <c r="O273" i="5" a="1"/>
  <c r="O273" i="5"/>
  <c r="S174" i="5" a="1"/>
  <c r="S174" i="5"/>
  <c r="L289" i="5" a="1"/>
  <c r="L289" i="5"/>
  <c r="K450" i="5" a="1"/>
  <c r="K450" i="5"/>
  <c r="K318" i="5" a="1"/>
  <c r="K318" i="5"/>
  <c r="Q289" i="5" a="1"/>
  <c r="Q289" i="5"/>
  <c r="N269" i="5" a="1"/>
  <c r="N269" i="5"/>
  <c r="S107" i="5" a="1"/>
  <c r="S107" i="5"/>
  <c r="AQ273" i="5" a="1"/>
  <c r="AQ273" i="5"/>
  <c r="O298" i="5" a="1"/>
  <c r="O298" i="5"/>
  <c r="P273" i="5" a="1"/>
  <c r="P273" i="5"/>
  <c r="AQ525" i="5" a="1"/>
  <c r="AQ525" i="5"/>
  <c r="R273" i="5" a="1"/>
  <c r="R273" i="5"/>
  <c r="N525" i="5" a="1"/>
  <c r="N525" i="5"/>
  <c r="N289" i="5" a="1"/>
  <c r="N289" i="5"/>
  <c r="I450" i="5" a="1"/>
  <c r="I450" i="5"/>
  <c r="K625" i="5" a="1"/>
  <c r="K625" i="5"/>
  <c r="S289" i="5" a="1"/>
  <c r="S289" i="5"/>
  <c r="U174" i="5" a="1"/>
  <c r="U174" i="5"/>
  <c r="Q525" i="5" a="1"/>
  <c r="Q525" i="5"/>
  <c r="L525" i="5" a="1"/>
  <c r="L525" i="5"/>
  <c r="S318" i="5" a="1"/>
  <c r="S318" i="5"/>
  <c r="L625" i="5" a="1"/>
  <c r="L625" i="5"/>
  <c r="U298" i="5" a="1"/>
  <c r="U298" i="5"/>
  <c r="T174" i="5" a="1"/>
  <c r="T174" i="5"/>
  <c r="T107" i="5" a="1"/>
  <c r="T107" i="5"/>
  <c r="U289" i="5" a="1"/>
  <c r="U289" i="5"/>
  <c r="T525" i="5" a="1"/>
  <c r="T525" i="5"/>
  <c r="N450" i="5" a="1"/>
  <c r="N450" i="5"/>
  <c r="K174" i="5" a="1"/>
  <c r="K174" i="5"/>
  <c r="K273" i="5" a="1"/>
  <c r="K273" i="5"/>
  <c r="L174" i="5" a="1"/>
  <c r="L174" i="5"/>
  <c r="K289" i="5" a="1"/>
  <c r="K289" i="5"/>
  <c r="L269" i="5" a="1"/>
  <c r="L269" i="5"/>
  <c r="AQ107" i="5" a="1"/>
  <c r="AQ107" i="5"/>
  <c r="T318" i="5" a="1"/>
  <c r="T318" i="5"/>
  <c r="P289" i="5" a="1"/>
  <c r="P289" i="5"/>
  <c r="J174" i="5" a="1"/>
  <c r="J174" i="5"/>
  <c r="Q298" i="5" a="1"/>
  <c r="Q298" i="5"/>
  <c r="R289" i="5" a="1"/>
  <c r="R289" i="5"/>
  <c r="R318" i="5" a="1"/>
  <c r="R318" i="5"/>
  <c r="N625" i="5" a="1"/>
  <c r="N625" i="5"/>
  <c r="O107" i="5" a="1"/>
  <c r="O107" i="5"/>
  <c r="S273" i="5" a="1"/>
  <c r="S273" i="5"/>
  <c r="U273" i="5" a="1"/>
  <c r="U273" i="5"/>
  <c r="R525" i="5" a="1"/>
  <c r="R525" i="5"/>
  <c r="O174" i="5" a="1"/>
  <c r="O174" i="5"/>
  <c r="U450" i="5" a="1"/>
  <c r="U450" i="5"/>
  <c r="Q450" i="5" a="1"/>
  <c r="Q450" i="5"/>
  <c r="J269" i="5" a="1"/>
  <c r="J269" i="5"/>
  <c r="M107" i="5" a="1"/>
  <c r="M107" i="5"/>
  <c r="J211" i="5" a="1"/>
  <c r="J211" i="5"/>
  <c r="U7" i="5" a="1"/>
  <c r="U7" i="5"/>
  <c r="L7" i="5" a="1"/>
  <c r="L7" i="5"/>
  <c r="L366" i="5" a="1"/>
  <c r="L366" i="5"/>
  <c r="L227" i="5" a="1"/>
  <c r="L227" i="5"/>
  <c r="R227" i="5" a="1"/>
  <c r="R227" i="5"/>
  <c r="N227" i="5" a="1"/>
  <c r="N227" i="5"/>
  <c r="L211" i="5" a="1"/>
  <c r="L211" i="5"/>
  <c r="I483" i="5" a="1"/>
  <c r="I483" i="5"/>
  <c r="M227" i="5" a="1"/>
  <c r="M227" i="5"/>
  <c r="R348" i="5" a="1"/>
  <c r="R348" i="5"/>
  <c r="M523" i="5" a="1"/>
  <c r="M523" i="5"/>
  <c r="P227" i="5" a="1"/>
  <c r="P227" i="5"/>
  <c r="S356" i="5" a="1"/>
  <c r="S356" i="5"/>
  <c r="T211" i="5" a="1"/>
  <c r="T211" i="5"/>
  <c r="M483" i="5" a="1"/>
  <c r="M483" i="5"/>
  <c r="U231" i="5" a="1"/>
  <c r="U231" i="5"/>
  <c r="J483" i="5" a="1"/>
  <c r="J483" i="5"/>
  <c r="O356" i="5" a="1"/>
  <c r="O356" i="5"/>
  <c r="J356" i="5" a="1"/>
  <c r="J356" i="5"/>
  <c r="O211" i="5" a="1"/>
  <c r="O211" i="5"/>
  <c r="N231" i="5" a="1"/>
  <c r="N231" i="5"/>
  <c r="P527" i="5" a="1"/>
  <c r="P527" i="5"/>
  <c r="L348" i="5" a="1"/>
  <c r="L348" i="5"/>
  <c r="M348" i="5" a="1"/>
  <c r="M348" i="5"/>
  <c r="AQ211" i="5" a="1"/>
  <c r="AQ211" i="5"/>
  <c r="S231" i="5" a="1"/>
  <c r="S231" i="5"/>
  <c r="T527" i="5" a="1"/>
  <c r="T527" i="5"/>
  <c r="Q483" i="5" a="1"/>
  <c r="Q483" i="5"/>
  <c r="K483" i="5" a="1"/>
  <c r="K483" i="5"/>
  <c r="L231" i="5" a="1"/>
  <c r="L231" i="5"/>
  <c r="L483" i="5" a="1"/>
  <c r="L483" i="5"/>
  <c r="I356" i="5" a="1"/>
  <c r="I356" i="5"/>
  <c r="S483" i="5" a="1"/>
  <c r="S483" i="5"/>
  <c r="K527" i="5" a="1"/>
  <c r="K527" i="5"/>
  <c r="M366" i="5" a="1"/>
  <c r="M366" i="5"/>
  <c r="I348" i="5" a="1"/>
  <c r="I348" i="5"/>
  <c r="S527" i="5" a="1"/>
  <c r="S527" i="5"/>
  <c r="N7" i="5" a="1"/>
  <c r="N7" i="5"/>
  <c r="J366" i="5" a="1"/>
  <c r="J366" i="5"/>
  <c r="M356" i="5" a="1"/>
  <c r="M356" i="5"/>
  <c r="R211" i="5" a="1"/>
  <c r="R211" i="5"/>
  <c r="O483" i="5" a="1"/>
  <c r="O483" i="5"/>
  <c r="U523" i="5" a="1"/>
  <c r="U523" i="5"/>
  <c r="T366" i="5" a="1"/>
  <c r="T366" i="5"/>
  <c r="O231" i="5" a="1"/>
  <c r="O231" i="5"/>
  <c r="L356" i="5" a="1"/>
  <c r="L356" i="5"/>
  <c r="Q356" i="5" a="1"/>
  <c r="Q356" i="5"/>
  <c r="AQ227" i="5" a="1"/>
  <c r="AQ227" i="5"/>
  <c r="I227" i="5" a="1"/>
  <c r="I227" i="5"/>
  <c r="J227" i="5" a="1"/>
  <c r="J227" i="5"/>
  <c r="O366" i="5" a="1"/>
  <c r="O366" i="5"/>
  <c r="R527" i="5" a="1"/>
  <c r="R527" i="5"/>
  <c r="Q227" i="5" a="1"/>
  <c r="Q227" i="5"/>
  <c r="T356" i="5" a="1"/>
  <c r="T356" i="5"/>
  <c r="K231" i="5" a="1"/>
  <c r="K231" i="5"/>
  <c r="T348" i="5" a="1"/>
  <c r="T348" i="5"/>
  <c r="U483" i="5" a="1"/>
  <c r="U483" i="5"/>
  <c r="S211" i="5" a="1"/>
  <c r="S211" i="5"/>
  <c r="U348" i="5" a="1"/>
  <c r="U348" i="5"/>
  <c r="Q366" i="5" a="1"/>
  <c r="Q366" i="5"/>
  <c r="S523" i="5" a="1"/>
  <c r="S523" i="5"/>
  <c r="R231" i="5" a="1"/>
  <c r="R231" i="5"/>
  <c r="O523" i="5" a="1"/>
  <c r="O523" i="5"/>
  <c r="K227" i="5" a="1"/>
  <c r="K227" i="5"/>
  <c r="K211" i="5" a="1"/>
  <c r="K211" i="5"/>
  <c r="AQ366" i="5" a="1"/>
  <c r="AQ366" i="5"/>
  <c r="N527" i="5" a="1"/>
  <c r="N527" i="5"/>
  <c r="AQ483" i="5" a="1"/>
  <c r="AQ483" i="5"/>
  <c r="P7" i="5" a="1"/>
  <c r="P7" i="5"/>
  <c r="R356" i="5" a="1"/>
  <c r="R356" i="5"/>
  <c r="L527" i="5" a="1"/>
  <c r="L527" i="5"/>
  <c r="U366" i="5" a="1"/>
  <c r="U366" i="5"/>
  <c r="R7" i="5" a="1"/>
  <c r="R7" i="5"/>
  <c r="S366" i="5" a="1"/>
  <c r="S366" i="5"/>
  <c r="N483" i="5" a="1"/>
  <c r="N483" i="5"/>
  <c r="P523" i="5" a="1"/>
  <c r="P523" i="5"/>
  <c r="M231" i="5" a="1"/>
  <c r="M231" i="5"/>
  <c r="L523" i="5" a="1"/>
  <c r="L523" i="5"/>
  <c r="AQ348" i="5" a="1"/>
  <c r="AQ348" i="5"/>
  <c r="K7" i="5" a="1"/>
  <c r="K7" i="5"/>
  <c r="R366" i="5" a="1"/>
  <c r="R366" i="5"/>
  <c r="K523" i="5" a="1"/>
  <c r="K523" i="5"/>
  <c r="K366" i="5" a="1"/>
  <c r="K366" i="5"/>
  <c r="N366" i="5" a="1"/>
  <c r="N366" i="5"/>
  <c r="S7" i="5" a="1"/>
  <c r="S7" i="5"/>
  <c r="O7" i="5" a="1"/>
  <c r="O7" i="5"/>
  <c r="N348" i="5" a="1"/>
  <c r="N348" i="5"/>
  <c r="N523" i="5" a="1"/>
  <c r="N523" i="5"/>
  <c r="K348" i="5" a="1"/>
  <c r="K348" i="5"/>
  <c r="I7" i="5" a="1"/>
  <c r="I7" i="5"/>
  <c r="Q523" i="5" a="1"/>
  <c r="Q523" i="5"/>
  <c r="N356" i="5" a="1"/>
  <c r="N356" i="5"/>
  <c r="I211" i="5" a="1"/>
  <c r="I211" i="5"/>
  <c r="P356" i="5" a="1"/>
  <c r="P356" i="5"/>
  <c r="I527" i="5" a="1"/>
  <c r="I527" i="5"/>
  <c r="U356" i="5" a="1"/>
  <c r="U356" i="5"/>
  <c r="T7" i="5" a="1"/>
  <c r="T7" i="5"/>
  <c r="J7" i="5" a="1"/>
  <c r="J7" i="5"/>
  <c r="AQ356" i="5" a="1"/>
  <c r="AQ356" i="5"/>
  <c r="P348" i="5" a="1"/>
  <c r="P348" i="5"/>
  <c r="I523" i="5" a="1"/>
  <c r="I523" i="5"/>
  <c r="T227" i="5" a="1"/>
  <c r="T227" i="5"/>
  <c r="AQ231" i="5" a="1"/>
  <c r="AQ231" i="5"/>
  <c r="I366" i="5" a="1"/>
  <c r="I366" i="5"/>
  <c r="T231" i="5" a="1"/>
  <c r="T231" i="5"/>
  <c r="R523" i="5" a="1"/>
  <c r="R523" i="5"/>
  <c r="O348" i="5" a="1"/>
  <c r="O348" i="5"/>
  <c r="U227" i="5" a="1"/>
  <c r="U227" i="5"/>
  <c r="R483" i="5" a="1"/>
  <c r="R483" i="5"/>
  <c r="I231" i="5" a="1"/>
  <c r="I231" i="5"/>
  <c r="M211" i="5" a="1"/>
  <c r="M211" i="5"/>
  <c r="P211" i="5" a="1"/>
  <c r="P211" i="5"/>
  <c r="J523" i="5" a="1"/>
  <c r="J523" i="5"/>
  <c r="Q211" i="5" a="1"/>
  <c r="Q211" i="5"/>
  <c r="Q348" i="5" a="1"/>
  <c r="Q348" i="5"/>
  <c r="O227" i="5" a="1"/>
  <c r="O227" i="5"/>
  <c r="P483" i="5" a="1"/>
  <c r="P483" i="5"/>
  <c r="M527" i="5" a="1"/>
  <c r="M527" i="5"/>
  <c r="U211" i="5" a="1"/>
  <c r="U211" i="5"/>
  <c r="Q7" i="5" a="1"/>
  <c r="Q7" i="5"/>
  <c r="J348" i="5" a="1"/>
  <c r="J348" i="5"/>
  <c r="AQ7" i="5" a="1"/>
  <c r="AQ7" i="5"/>
  <c r="Q527" i="5" a="1"/>
  <c r="Q527" i="5"/>
  <c r="J527" i="5" a="1"/>
  <c r="J527" i="5"/>
  <c r="Q231" i="5" a="1"/>
  <c r="Q231" i="5"/>
  <c r="AQ523" i="5" a="1"/>
  <c r="AQ523" i="5"/>
  <c r="U527" i="5" a="1"/>
  <c r="U527" i="5"/>
  <c r="P366" i="5" a="1"/>
  <c r="P366" i="5"/>
  <c r="O527" i="5" a="1"/>
  <c r="O527" i="5"/>
  <c r="T483" i="5" a="1"/>
  <c r="T483" i="5"/>
  <c r="N211" i="5" a="1"/>
  <c r="N211" i="5"/>
  <c r="S227" i="5" a="1"/>
  <c r="S227" i="5"/>
  <c r="M7" i="5" a="1"/>
  <c r="M7" i="5"/>
  <c r="J231" i="5" a="1"/>
  <c r="J231" i="5"/>
  <c r="T523" i="5" a="1"/>
  <c r="T523" i="5"/>
  <c r="S348" i="5" a="1"/>
  <c r="S348" i="5"/>
  <c r="AQ527" i="5" a="1"/>
  <c r="AQ527" i="5"/>
  <c r="P231" i="5" a="1"/>
  <c r="P231" i="5"/>
  <c r="K356" i="5" a="1"/>
  <c r="K356" i="5"/>
  <c r="M218" i="5" a="1"/>
  <c r="M218" i="5"/>
  <c r="AQ235" i="5" a="1"/>
  <c r="AQ235" i="5"/>
  <c r="K303" i="5" a="1"/>
  <c r="K303" i="5"/>
  <c r="P303" i="5" a="1"/>
  <c r="P303" i="5"/>
  <c r="N268" i="5" a="1"/>
  <c r="N268" i="5"/>
  <c r="T303" i="5" a="1"/>
  <c r="T303" i="5"/>
  <c r="T131" i="5" a="1"/>
  <c r="T131" i="5"/>
  <c r="L131" i="5" a="1"/>
  <c r="L131" i="5"/>
  <c r="N373" i="5" a="1"/>
  <c r="N373" i="5"/>
  <c r="J131" i="5" a="1"/>
  <c r="J131" i="5"/>
  <c r="P131" i="5" a="1"/>
  <c r="P131" i="5"/>
  <c r="AQ131" i="5" a="1"/>
  <c r="AQ131" i="5"/>
  <c r="U218" i="5" a="1"/>
  <c r="U218" i="5"/>
  <c r="T447" i="5" a="1"/>
  <c r="T447" i="5"/>
  <c r="P373" i="5" a="1"/>
  <c r="P373" i="5"/>
  <c r="M262" i="5" a="1"/>
  <c r="M262" i="5"/>
  <c r="O235" i="5" a="1"/>
  <c r="O235" i="5"/>
  <c r="S303" i="5" a="1"/>
  <c r="S303" i="5"/>
  <c r="S235" i="5" a="1"/>
  <c r="S235" i="5"/>
  <c r="O303" i="5" a="1"/>
  <c r="O303" i="5"/>
  <c r="S218" i="5" a="1"/>
  <c r="S218" i="5"/>
  <c r="R447" i="5" a="1"/>
  <c r="R447" i="5"/>
  <c r="J447" i="5" a="1"/>
  <c r="J447" i="5"/>
  <c r="P617" i="5" a="1"/>
  <c r="P617" i="5"/>
  <c r="M156" i="5" a="1"/>
  <c r="M156" i="5"/>
  <c r="J268" i="5" a="1"/>
  <c r="J268" i="5"/>
  <c r="L268" i="5" a="1"/>
  <c r="L268" i="5"/>
  <c r="U373" i="5" a="1"/>
  <c r="U373" i="5"/>
  <c r="K131" i="5" a="1"/>
  <c r="K131" i="5"/>
  <c r="P235" i="5" a="1"/>
  <c r="P235" i="5"/>
  <c r="AQ303" i="5" a="1"/>
  <c r="AQ303" i="5"/>
  <c r="R156" i="5" a="1"/>
  <c r="R156" i="5"/>
  <c r="K373" i="5" a="1"/>
  <c r="K373" i="5"/>
  <c r="J235" i="5" a="1"/>
  <c r="J235" i="5"/>
  <c r="Q131" i="5" a="1"/>
  <c r="Q131" i="5"/>
  <c r="Q262" i="5" a="1"/>
  <c r="Q262" i="5"/>
  <c r="J373" i="5" a="1"/>
  <c r="J373" i="5"/>
  <c r="N262" i="5" a="1"/>
  <c r="N262" i="5"/>
  <c r="U235" i="5" a="1"/>
  <c r="U235" i="5"/>
  <c r="AQ262" i="5" a="1"/>
  <c r="AQ262" i="5"/>
  <c r="AQ373" i="5" a="1"/>
  <c r="AQ373" i="5"/>
  <c r="P218" i="5" a="1"/>
  <c r="P218" i="5"/>
  <c r="S447" i="5" a="1"/>
  <c r="S447" i="5"/>
  <c r="U131" i="5" a="1"/>
  <c r="U131" i="5"/>
  <c r="I156" i="5" a="1"/>
  <c r="I156" i="5"/>
  <c r="I218" i="5" a="1"/>
  <c r="I218" i="5"/>
  <c r="R218" i="5" a="1"/>
  <c r="R218" i="5"/>
  <c r="P156" i="5" a="1"/>
  <c r="P156" i="5"/>
  <c r="K235" i="5" a="1"/>
  <c r="K235" i="5"/>
  <c r="AQ447" i="5" a="1"/>
  <c r="AQ447" i="5"/>
  <c r="M131" i="5" a="1"/>
  <c r="M131" i="5"/>
  <c r="M235" i="5" a="1"/>
  <c r="M235" i="5"/>
  <c r="K156" i="5" a="1"/>
  <c r="K156" i="5"/>
  <c r="K447" i="5" a="1"/>
  <c r="K447" i="5"/>
  <c r="AQ218" i="5" a="1"/>
  <c r="AQ218" i="5"/>
  <c r="R262" i="5" a="1"/>
  <c r="R262" i="5"/>
  <c r="N131" i="5" a="1"/>
  <c r="N131" i="5"/>
  <c r="O617" i="5" a="1"/>
  <c r="O617" i="5"/>
  <c r="M447" i="5" a="1"/>
  <c r="M447" i="5"/>
  <c r="O373" i="5" a="1"/>
  <c r="O373" i="5"/>
  <c r="I447" i="5" a="1"/>
  <c r="I447" i="5"/>
  <c r="J617" i="5" a="1"/>
  <c r="J617" i="5"/>
  <c r="U156" i="5" a="1"/>
  <c r="U156" i="5"/>
  <c r="I235" i="5" a="1"/>
  <c r="I235" i="5"/>
  <c r="R268" i="5" a="1"/>
  <c r="R268" i="5"/>
  <c r="P447" i="5" a="1"/>
  <c r="P447" i="5"/>
  <c r="O218" i="5" a="1"/>
  <c r="O218" i="5"/>
  <c r="Q268" i="5" a="1"/>
  <c r="Q268" i="5"/>
  <c r="I262" i="5" a="1"/>
  <c r="I262" i="5"/>
  <c r="N235" i="5" a="1"/>
  <c r="N235" i="5"/>
  <c r="U268" i="5" a="1"/>
  <c r="U268" i="5"/>
  <c r="I131" i="5" a="1"/>
  <c r="I131" i="5"/>
  <c r="O268" i="5" a="1"/>
  <c r="O268" i="5"/>
  <c r="S373" i="5" a="1"/>
  <c r="S373" i="5"/>
  <c r="N303" i="5" a="1"/>
  <c r="N303" i="5"/>
  <c r="Q373" i="5" a="1"/>
  <c r="Q373" i="5"/>
  <c r="T156" i="5" a="1"/>
  <c r="T156" i="5"/>
  <c r="Q235" i="5" a="1"/>
  <c r="Q235" i="5"/>
  <c r="S268" i="5" a="1"/>
  <c r="S268" i="5"/>
  <c r="T617" i="5" a="1"/>
  <c r="T617" i="5"/>
  <c r="U262" i="5" a="1"/>
  <c r="U262" i="5"/>
  <c r="T268" i="5" a="1"/>
  <c r="T268" i="5"/>
  <c r="AQ617" i="5" a="1"/>
  <c r="AQ617" i="5"/>
  <c r="R373" i="5" a="1"/>
  <c r="R373" i="5"/>
  <c r="M303" i="5" a="1"/>
  <c r="M303" i="5"/>
  <c r="I373" i="5" a="1"/>
  <c r="I373" i="5"/>
  <c r="O156" i="5" a="1"/>
  <c r="O156" i="5"/>
  <c r="L218" i="5" a="1"/>
  <c r="L218" i="5"/>
  <c r="Q447" i="5" a="1"/>
  <c r="Q447" i="5"/>
  <c r="K218" i="5" a="1"/>
  <c r="K218" i="5"/>
  <c r="S262" i="5" a="1"/>
  <c r="S262" i="5"/>
  <c r="J303" i="5" a="1"/>
  <c r="J303" i="5"/>
  <c r="L303" i="5" a="1"/>
  <c r="L303" i="5"/>
  <c r="K617" i="5" a="1"/>
  <c r="K617" i="5"/>
  <c r="Q156" i="5" a="1"/>
  <c r="Q156" i="5"/>
  <c r="L156" i="5" a="1"/>
  <c r="L156" i="5"/>
  <c r="L617" i="5" a="1"/>
  <c r="L617" i="5"/>
  <c r="J218" i="5" a="1"/>
  <c r="J218" i="5"/>
  <c r="P268" i="5" a="1"/>
  <c r="P268" i="5"/>
  <c r="L447" i="5" a="1"/>
  <c r="L447" i="5"/>
  <c r="Q617" i="5" a="1"/>
  <c r="Q617" i="5"/>
  <c r="K268" i="5" a="1"/>
  <c r="K268" i="5"/>
  <c r="N156" i="5" a="1"/>
  <c r="N156" i="5"/>
  <c r="M268" i="5" a="1"/>
  <c r="M268" i="5"/>
  <c r="K262" i="5" a="1"/>
  <c r="K262" i="5"/>
  <c r="T218" i="5" a="1"/>
  <c r="T218" i="5"/>
  <c r="J156" i="5" a="1"/>
  <c r="J156" i="5"/>
  <c r="M617" i="5" a="1"/>
  <c r="M617" i="5"/>
  <c r="N218" i="5" a="1"/>
  <c r="N218" i="5"/>
  <c r="J262" i="5" a="1"/>
  <c r="J262" i="5"/>
  <c r="R235" i="5" a="1"/>
  <c r="R235" i="5"/>
  <c r="AQ268" i="5" a="1"/>
  <c r="AQ268" i="5"/>
  <c r="U447" i="5" a="1"/>
  <c r="U447" i="5"/>
  <c r="U617" i="5" a="1"/>
  <c r="U617" i="5"/>
  <c r="S617" i="5" a="1"/>
  <c r="S617" i="5"/>
  <c r="R303" i="5" a="1"/>
  <c r="R303" i="5"/>
  <c r="O131" i="5" a="1"/>
  <c r="O131" i="5"/>
  <c r="S131" i="5" a="1"/>
  <c r="S131" i="5"/>
  <c r="I303" i="5" a="1"/>
  <c r="I303" i="5"/>
  <c r="N447" i="5" a="1"/>
  <c r="N447" i="5"/>
  <c r="P262" i="5" a="1"/>
  <c r="P262" i="5"/>
  <c r="N617" i="5" a="1"/>
  <c r="N617" i="5"/>
  <c r="O262" i="5" a="1"/>
  <c r="O262" i="5"/>
  <c r="T373" i="5" a="1"/>
  <c r="T373" i="5"/>
  <c r="AQ156" i="5" a="1"/>
  <c r="AQ156" i="5"/>
  <c r="L235" i="5" a="1"/>
  <c r="L235" i="5"/>
  <c r="L373" i="5" a="1"/>
  <c r="L373" i="5"/>
  <c r="T262" i="5" a="1"/>
  <c r="T262" i="5"/>
  <c r="Q303" i="5" a="1"/>
  <c r="Q303" i="5"/>
  <c r="O447" i="5" a="1"/>
  <c r="O447" i="5"/>
  <c r="R131" i="5" a="1"/>
  <c r="R131" i="5"/>
  <c r="I268" i="5" a="1"/>
  <c r="I268" i="5"/>
  <c r="S156" i="5" a="1"/>
  <c r="S156" i="5"/>
  <c r="I617" i="5" a="1"/>
  <c r="I617" i="5"/>
  <c r="L262" i="5" a="1"/>
  <c r="L262" i="5"/>
  <c r="T235" i="5" a="1"/>
  <c r="T235" i="5"/>
  <c r="Q218" i="5" a="1"/>
  <c r="Q218" i="5"/>
  <c r="U303" i="5" a="1"/>
  <c r="U303" i="5"/>
  <c r="M373" i="5" a="1"/>
  <c r="M373" i="5"/>
  <c r="R617" i="5" a="1"/>
  <c r="R617" i="5"/>
  <c r="R615" i="5" a="1"/>
  <c r="R615" i="5"/>
  <c r="S198" i="5" a="1"/>
  <c r="S198" i="5"/>
  <c r="L198" i="5" a="1"/>
  <c r="L198" i="5"/>
  <c r="J598" i="5" a="1"/>
  <c r="J598" i="5"/>
  <c r="Q615" i="5" a="1"/>
  <c r="Q615" i="5"/>
  <c r="J571" i="5" a="1"/>
  <c r="J571" i="5"/>
  <c r="J198" i="5" a="1"/>
  <c r="J198" i="5"/>
  <c r="I571" i="5" a="1"/>
  <c r="I571" i="5"/>
  <c r="N598" i="5" a="1"/>
  <c r="N598" i="5"/>
  <c r="M416" i="5" a="1"/>
  <c r="M416" i="5"/>
  <c r="R297" i="5" a="1"/>
  <c r="R297" i="5"/>
  <c r="I598" i="5" a="1"/>
  <c r="I598" i="5"/>
  <c r="Q416" i="5" a="1"/>
  <c r="Q416" i="5"/>
  <c r="U478" i="5" a="1"/>
  <c r="U478" i="5"/>
  <c r="T571" i="5" a="1"/>
  <c r="T571" i="5"/>
  <c r="P615" i="5" a="1"/>
  <c r="P615" i="5"/>
  <c r="O297" i="5" a="1"/>
  <c r="O297" i="5"/>
  <c r="O641" i="5" a="1"/>
  <c r="O641" i="5"/>
  <c r="L615" i="5" a="1"/>
  <c r="L615" i="5"/>
  <c r="L402" i="5" a="1"/>
  <c r="L402" i="5"/>
  <c r="U641" i="5" a="1"/>
  <c r="U641" i="5"/>
  <c r="P198" i="5" a="1"/>
  <c r="P198" i="5"/>
  <c r="R641" i="5" a="1"/>
  <c r="R641" i="5"/>
  <c r="S416" i="5" a="1"/>
  <c r="S416" i="5"/>
  <c r="O198" i="5" a="1"/>
  <c r="O198" i="5"/>
  <c r="AQ297" i="5" a="1"/>
  <c r="AQ297" i="5"/>
  <c r="R571" i="5" a="1"/>
  <c r="R571" i="5"/>
  <c r="I402" i="5" a="1"/>
  <c r="I402" i="5"/>
  <c r="U198" i="5" a="1"/>
  <c r="U198" i="5"/>
  <c r="J478" i="5" a="1"/>
  <c r="J478" i="5"/>
  <c r="T402" i="5" a="1"/>
  <c r="T402" i="5"/>
  <c r="L297" i="5" a="1"/>
  <c r="L297" i="5"/>
  <c r="S402" i="5" a="1"/>
  <c r="S402" i="5"/>
  <c r="R402" i="5" a="1"/>
  <c r="R402" i="5"/>
  <c r="N615" i="5" a="1"/>
  <c r="N615" i="5"/>
  <c r="Q598" i="5" a="1"/>
  <c r="Q598" i="5"/>
  <c r="T198" i="5" a="1"/>
  <c r="T198" i="5"/>
  <c r="N499" i="5" a="1"/>
  <c r="N499" i="5"/>
  <c r="AQ416" i="5" a="1"/>
  <c r="AQ416" i="5"/>
  <c r="K297" i="5" a="1"/>
  <c r="K297" i="5"/>
  <c r="N641" i="5" a="1"/>
  <c r="N641" i="5"/>
  <c r="P416" i="5" a="1"/>
  <c r="P416" i="5"/>
  <c r="AQ598" i="5" a="1"/>
  <c r="AQ598" i="5"/>
  <c r="L598" i="5" a="1"/>
  <c r="L598" i="5"/>
  <c r="N478" i="5" a="1"/>
  <c r="N478" i="5"/>
  <c r="R478" i="5" a="1"/>
  <c r="R478" i="5"/>
  <c r="M615" i="5" a="1"/>
  <c r="M615" i="5"/>
  <c r="S615" i="5" a="1"/>
  <c r="S615" i="5"/>
  <c r="Q198" i="5" a="1"/>
  <c r="Q198" i="5"/>
  <c r="AQ198" i="5" a="1"/>
  <c r="AQ198" i="5"/>
  <c r="J402" i="5" a="1"/>
  <c r="J402" i="5"/>
  <c r="T499" i="5" a="1"/>
  <c r="T499" i="5"/>
  <c r="U571" i="5" a="1"/>
  <c r="U571" i="5"/>
  <c r="K402" i="5" a="1"/>
  <c r="K402" i="5"/>
  <c r="T641" i="5" a="1"/>
  <c r="T641" i="5"/>
  <c r="M571" i="5" a="1"/>
  <c r="M571" i="5"/>
  <c r="Q478" i="5" a="1"/>
  <c r="Q478" i="5"/>
  <c r="K571" i="5" a="1"/>
  <c r="K571" i="5"/>
  <c r="L478" i="5" a="1"/>
  <c r="L478" i="5"/>
  <c r="J499" i="5" a="1"/>
  <c r="J499" i="5"/>
  <c r="S598" i="5" a="1"/>
  <c r="S598" i="5"/>
  <c r="M478" i="5" a="1"/>
  <c r="M478" i="5"/>
  <c r="P297" i="5" a="1"/>
  <c r="P297" i="5"/>
  <c r="N571" i="5" a="1"/>
  <c r="N571" i="5"/>
  <c r="AQ615" i="5" a="1"/>
  <c r="AQ615" i="5"/>
  <c r="J416" i="5" a="1"/>
  <c r="J416" i="5"/>
  <c r="L641" i="5" a="1"/>
  <c r="L641" i="5"/>
  <c r="J615" i="5" a="1"/>
  <c r="J615" i="5"/>
  <c r="M598" i="5" a="1"/>
  <c r="M598" i="5"/>
  <c r="J641" i="5" a="1"/>
  <c r="J641" i="5"/>
  <c r="Q641" i="5" a="1"/>
  <c r="Q641" i="5"/>
  <c r="P571" i="5" a="1"/>
  <c r="P571" i="5"/>
  <c r="I615" i="5" a="1"/>
  <c r="I615" i="5"/>
  <c r="M641" i="5" a="1"/>
  <c r="M641" i="5"/>
  <c r="M198" i="5" a="1"/>
  <c r="M198" i="5"/>
  <c r="S641" i="5" a="1"/>
  <c r="S641" i="5"/>
  <c r="AQ571" i="5" a="1"/>
  <c r="AQ571" i="5"/>
  <c r="N416" i="5" a="1"/>
  <c r="N416" i="5"/>
  <c r="AQ478" i="5" a="1"/>
  <c r="AQ478" i="5"/>
  <c r="Q297" i="5" a="1"/>
  <c r="Q297" i="5"/>
  <c r="O478" i="5" a="1"/>
  <c r="O478" i="5"/>
  <c r="O598" i="5" a="1"/>
  <c r="O598" i="5"/>
  <c r="S499" i="5" a="1"/>
  <c r="S499" i="5"/>
  <c r="I641" i="5" a="1"/>
  <c r="I641" i="5"/>
  <c r="U499" i="5" a="1"/>
  <c r="U499" i="5"/>
  <c r="AQ641" i="5" a="1"/>
  <c r="AQ641" i="5"/>
  <c r="P478" i="5" a="1"/>
  <c r="P478" i="5"/>
  <c r="O571" i="5" a="1"/>
  <c r="O571" i="5"/>
  <c r="AQ499" i="5" a="1"/>
  <c r="AQ499" i="5"/>
  <c r="M297" i="5" a="1"/>
  <c r="M297" i="5"/>
  <c r="O615" i="5" a="1"/>
  <c r="O615" i="5"/>
  <c r="T297" i="5" a="1"/>
  <c r="T297" i="5"/>
  <c r="Q402" i="5" a="1"/>
  <c r="Q402" i="5"/>
  <c r="O402" i="5" a="1"/>
  <c r="O402" i="5"/>
  <c r="N402" i="5" a="1"/>
  <c r="N402" i="5"/>
  <c r="T615" i="5" a="1"/>
  <c r="T615" i="5"/>
  <c r="T416" i="5" a="1"/>
  <c r="T416" i="5"/>
  <c r="P598" i="5" a="1"/>
  <c r="P598" i="5"/>
  <c r="Q499" i="5" a="1"/>
  <c r="Q499" i="5"/>
  <c r="I297" i="5" a="1"/>
  <c r="I297" i="5"/>
  <c r="O416" i="5" a="1"/>
  <c r="O416" i="5"/>
  <c r="P641" i="5" a="1"/>
  <c r="P641" i="5"/>
  <c r="K198" i="5" a="1"/>
  <c r="K198" i="5"/>
  <c r="K499" i="5" a="1"/>
  <c r="K499" i="5"/>
  <c r="N198" i="5" a="1"/>
  <c r="N198" i="5"/>
  <c r="J297" i="5" a="1"/>
  <c r="J297" i="5"/>
  <c r="T478" i="5" a="1"/>
  <c r="T478" i="5"/>
  <c r="L416" i="5" a="1"/>
  <c r="L416" i="5"/>
  <c r="T598" i="5" a="1"/>
  <c r="T598" i="5"/>
  <c r="K598" i="5" a="1"/>
  <c r="K598" i="5"/>
  <c r="S571" i="5" a="1"/>
  <c r="S571" i="5"/>
  <c r="P402" i="5" a="1"/>
  <c r="P402" i="5"/>
  <c r="R598" i="5" a="1"/>
  <c r="R598" i="5"/>
  <c r="K478" i="5" a="1"/>
  <c r="K478" i="5"/>
  <c r="U297" i="5" a="1"/>
  <c r="U297" i="5"/>
  <c r="R499" i="5" a="1"/>
  <c r="R499" i="5"/>
  <c r="L499" i="5" a="1"/>
  <c r="L499" i="5"/>
  <c r="K416" i="5" a="1"/>
  <c r="K416" i="5"/>
  <c r="N297" i="5" a="1"/>
  <c r="N297" i="5"/>
  <c r="AQ402" i="5" a="1"/>
  <c r="AQ402" i="5"/>
  <c r="O499" i="5" a="1"/>
  <c r="O499" i="5"/>
  <c r="R198" i="5" a="1"/>
  <c r="R198" i="5"/>
  <c r="M402" i="5" a="1"/>
  <c r="M402" i="5"/>
  <c r="R416" i="5" a="1"/>
  <c r="R416" i="5"/>
  <c r="I499" i="5" a="1"/>
  <c r="I499" i="5"/>
  <c r="K615" i="5" a="1"/>
  <c r="K615" i="5"/>
  <c r="P499" i="5" a="1"/>
  <c r="P499" i="5"/>
  <c r="S478" i="5" a="1"/>
  <c r="S478" i="5"/>
  <c r="Q571" i="5" a="1"/>
  <c r="Q571" i="5"/>
  <c r="I416" i="5" a="1"/>
  <c r="I416" i="5"/>
  <c r="U598" i="5" a="1"/>
  <c r="U598" i="5"/>
  <c r="S297" i="5" a="1"/>
  <c r="S297" i="5"/>
  <c r="I198" i="5" a="1"/>
  <c r="I198" i="5"/>
  <c r="U402" i="5" a="1"/>
  <c r="U402" i="5"/>
  <c r="K641" i="5" a="1"/>
  <c r="K641" i="5"/>
  <c r="I478" i="5" a="1"/>
  <c r="I478" i="5"/>
  <c r="U615" i="5" a="1"/>
  <c r="U615" i="5"/>
  <c r="U416" i="5" a="1"/>
  <c r="U416" i="5"/>
  <c r="M499" i="5" a="1"/>
  <c r="M499" i="5"/>
  <c r="L571" i="5" a="1"/>
  <c r="L571" i="5"/>
  <c r="U178" i="5" a="1"/>
  <c r="U178" i="5"/>
  <c r="K225" i="5" a="1"/>
  <c r="K225" i="5"/>
  <c r="I374" i="5" a="1"/>
  <c r="I374" i="5"/>
  <c r="I93" i="5" a="1"/>
  <c r="I93" i="5"/>
  <c r="O409" i="5" a="1"/>
  <c r="O409" i="5"/>
  <c r="S640" i="5" a="1"/>
  <c r="S640" i="5"/>
  <c r="T623" i="5" a="1"/>
  <c r="T623" i="5"/>
  <c r="J225" i="5" a="1"/>
  <c r="J225" i="5"/>
  <c r="K640" i="5" a="1"/>
  <c r="K640" i="5"/>
  <c r="J374" i="5" a="1"/>
  <c r="J374" i="5"/>
  <c r="Q225" i="5" a="1"/>
  <c r="Q225" i="5"/>
  <c r="J623" i="5" a="1"/>
  <c r="J623" i="5"/>
  <c r="AQ623" i="5" a="1"/>
  <c r="AQ623" i="5"/>
  <c r="U640" i="5" a="1"/>
  <c r="U640" i="5"/>
  <c r="S178" i="5" a="1"/>
  <c r="S178" i="5"/>
  <c r="N302" i="5" a="1"/>
  <c r="N302" i="5"/>
  <c r="I279" i="5" a="1"/>
  <c r="I279" i="5"/>
  <c r="I302" i="5" a="1"/>
  <c r="I302" i="5"/>
  <c r="M640" i="5" a="1"/>
  <c r="M640" i="5"/>
  <c r="R225" i="5" a="1"/>
  <c r="R225" i="5"/>
  <c r="AQ409" i="5" a="1"/>
  <c r="AQ409" i="5"/>
  <c r="N423" i="5" a="1"/>
  <c r="N423" i="5"/>
  <c r="S93" i="5" a="1"/>
  <c r="S93" i="5"/>
  <c r="R93" i="5" a="1"/>
  <c r="R93" i="5"/>
  <c r="P225" i="5" a="1"/>
  <c r="P225" i="5"/>
  <c r="K374" i="5" a="1"/>
  <c r="K374" i="5"/>
  <c r="P423" i="5" a="1"/>
  <c r="P423" i="5"/>
  <c r="J279" i="5" a="1"/>
  <c r="J279" i="5"/>
  <c r="T409" i="5" a="1"/>
  <c r="T409" i="5"/>
  <c r="P93" i="5" a="1"/>
  <c r="P93" i="5"/>
  <c r="U302" i="5" a="1"/>
  <c r="U302" i="5"/>
  <c r="U423" i="5" a="1"/>
  <c r="U423" i="5"/>
  <c r="O640" i="5" a="1"/>
  <c r="O640" i="5"/>
  <c r="U93" i="5" a="1"/>
  <c r="U93" i="5"/>
  <c r="R640" i="5" a="1"/>
  <c r="R640" i="5"/>
  <c r="N225" i="5" a="1"/>
  <c r="N225" i="5"/>
  <c r="S423" i="5" a="1"/>
  <c r="S423" i="5"/>
  <c r="Q178" i="5" a="1"/>
  <c r="Q178" i="5"/>
  <c r="M93" i="5" a="1"/>
  <c r="M93" i="5"/>
  <c r="I409" i="5" a="1"/>
  <c r="I409" i="5"/>
  <c r="R279" i="5" a="1"/>
  <c r="R279" i="5"/>
  <c r="L374" i="5" a="1"/>
  <c r="L374" i="5"/>
  <c r="N640" i="5" a="1"/>
  <c r="N640" i="5"/>
  <c r="N178" i="5" a="1"/>
  <c r="N178" i="5"/>
  <c r="R302" i="5" a="1"/>
  <c r="R302" i="5"/>
  <c r="T225" i="5" a="1"/>
  <c r="T225" i="5"/>
  <c r="U409" i="5" a="1"/>
  <c r="U409" i="5"/>
  <c r="R409" i="5" a="1"/>
  <c r="R409" i="5"/>
  <c r="J178" i="5" a="1"/>
  <c r="J178" i="5"/>
  <c r="R178" i="5" a="1"/>
  <c r="R178" i="5"/>
  <c r="AQ640" i="5" a="1"/>
  <c r="AQ640" i="5"/>
  <c r="M409" i="5" a="1"/>
  <c r="M409" i="5"/>
  <c r="O423" i="5" a="1"/>
  <c r="O423" i="5"/>
  <c r="U279" i="5" a="1"/>
  <c r="U279" i="5"/>
  <c r="S302" i="5" a="1"/>
  <c r="S302" i="5"/>
  <c r="Q93" i="5" a="1"/>
  <c r="Q93" i="5"/>
  <c r="S374" i="5" a="1"/>
  <c r="S374" i="5"/>
  <c r="L640" i="5" a="1"/>
  <c r="L640" i="5"/>
  <c r="K178" i="5" a="1"/>
  <c r="K178" i="5"/>
  <c r="M623" i="5" a="1"/>
  <c r="M623" i="5"/>
  <c r="O374" i="5" a="1"/>
  <c r="O374" i="5"/>
  <c r="J93" i="5" a="1"/>
  <c r="J93" i="5"/>
  <c r="K93" i="5" a="1"/>
  <c r="K93" i="5"/>
  <c r="U374" i="5" a="1"/>
  <c r="U374" i="5"/>
  <c r="J640" i="5" a="1"/>
  <c r="J640" i="5"/>
  <c r="S409" i="5" a="1"/>
  <c r="S409" i="5"/>
  <c r="AQ374" i="5" a="1"/>
  <c r="AQ374" i="5"/>
  <c r="N409" i="5" a="1"/>
  <c r="N409" i="5"/>
  <c r="Q423" i="5" a="1"/>
  <c r="Q423" i="5"/>
  <c r="K623" i="5" a="1"/>
  <c r="K623" i="5"/>
  <c r="N374" i="5" a="1"/>
  <c r="N374" i="5"/>
  <c r="AQ225" i="5" a="1"/>
  <c r="AQ225" i="5"/>
  <c r="AQ93" i="5" a="1"/>
  <c r="AQ93" i="5"/>
  <c r="Q279" i="5" a="1"/>
  <c r="Q279" i="5"/>
  <c r="L423" i="5" a="1"/>
  <c r="L423" i="5"/>
  <c r="N93" i="5" a="1"/>
  <c r="N93" i="5"/>
  <c r="T374" i="5" a="1"/>
  <c r="T374" i="5"/>
  <c r="I640" i="5" a="1"/>
  <c r="I640" i="5"/>
  <c r="O225" i="5" a="1"/>
  <c r="O225" i="5"/>
  <c r="O93" i="5" a="1"/>
  <c r="O93" i="5"/>
  <c r="L409" i="5" a="1"/>
  <c r="L409" i="5"/>
  <c r="T423" i="5" a="1"/>
  <c r="T423" i="5"/>
  <c r="T178" i="5" a="1"/>
  <c r="T178" i="5"/>
  <c r="M423" i="5" a="1"/>
  <c r="M423" i="5"/>
  <c r="L225" i="5" a="1"/>
  <c r="L225" i="5"/>
  <c r="Q302" i="5" a="1"/>
  <c r="Q302" i="5"/>
  <c r="AQ279" i="5" a="1"/>
  <c r="AQ279" i="5"/>
  <c r="T302" i="5" a="1"/>
  <c r="T302" i="5"/>
  <c r="L178" i="5" a="1"/>
  <c r="L178" i="5"/>
  <c r="N623" i="5" a="1"/>
  <c r="N623" i="5"/>
  <c r="J302" i="5" a="1"/>
  <c r="J302" i="5"/>
  <c r="K423" i="5" a="1"/>
  <c r="K423" i="5"/>
  <c r="Q409" i="5" a="1"/>
  <c r="Q409" i="5"/>
  <c r="S279" i="5" a="1"/>
  <c r="S279" i="5"/>
  <c r="Q623" i="5" a="1"/>
  <c r="Q623" i="5"/>
  <c r="O178" i="5" a="1"/>
  <c r="O178" i="5"/>
  <c r="J423" i="5" a="1"/>
  <c r="J423" i="5"/>
  <c r="M225" i="5" a="1"/>
  <c r="M225" i="5"/>
  <c r="O302" i="5" a="1"/>
  <c r="O302" i="5"/>
  <c r="U623" i="5" a="1"/>
  <c r="U623" i="5"/>
  <c r="T640" i="5" a="1"/>
  <c r="T640" i="5"/>
  <c r="I623" i="5" a="1"/>
  <c r="I623" i="5"/>
  <c r="L279" i="5" a="1"/>
  <c r="L279" i="5"/>
  <c r="O623" i="5" a="1"/>
  <c r="O623" i="5"/>
  <c r="R374" i="5" a="1"/>
  <c r="R374" i="5"/>
  <c r="AQ302" i="5" a="1"/>
  <c r="AQ302" i="5"/>
  <c r="P302" i="5" a="1"/>
  <c r="P302" i="5"/>
  <c r="K279" i="5" a="1"/>
  <c r="K279" i="5"/>
  <c r="Q640" i="5" a="1"/>
  <c r="Q640" i="5"/>
  <c r="U225" i="5" a="1"/>
  <c r="U225" i="5"/>
  <c r="P374" i="5" a="1"/>
  <c r="P374" i="5"/>
  <c r="P409" i="5" a="1"/>
  <c r="P409" i="5"/>
  <c r="M279" i="5" a="1"/>
  <c r="M279" i="5"/>
  <c r="S225" i="5" a="1"/>
  <c r="S225" i="5"/>
  <c r="P279" i="5" a="1"/>
  <c r="P279" i="5"/>
  <c r="I178" i="5" a="1"/>
  <c r="I178" i="5"/>
  <c r="M302" i="5" a="1"/>
  <c r="M302" i="5"/>
  <c r="J409" i="5" a="1"/>
  <c r="J409" i="5"/>
  <c r="L623" i="5" a="1"/>
  <c r="L623" i="5"/>
  <c r="Q374" i="5" a="1"/>
  <c r="Q374" i="5"/>
  <c r="L93" i="5" a="1"/>
  <c r="L93" i="5"/>
  <c r="O279" i="5" a="1"/>
  <c r="O279" i="5"/>
  <c r="M178" i="5" a="1"/>
  <c r="M178" i="5"/>
  <c r="S623" i="5" a="1"/>
  <c r="S623" i="5"/>
  <c r="R423" i="5" a="1"/>
  <c r="R423" i="5"/>
  <c r="T279" i="5" a="1"/>
  <c r="T279" i="5"/>
  <c r="P178" i="5" a="1"/>
  <c r="P178" i="5"/>
  <c r="K302" i="5" a="1"/>
  <c r="K302" i="5"/>
  <c r="AQ423" i="5" a="1"/>
  <c r="AQ423" i="5"/>
  <c r="P623" i="5" a="1"/>
  <c r="P623" i="5"/>
  <c r="N279" i="5" a="1"/>
  <c r="N279" i="5"/>
  <c r="K409" i="5" a="1"/>
  <c r="K409" i="5"/>
  <c r="T93" i="5" a="1"/>
  <c r="T93" i="5"/>
  <c r="AQ178" i="5" a="1"/>
  <c r="AQ178" i="5"/>
  <c r="I225" i="5" a="1"/>
  <c r="I225" i="5"/>
  <c r="R623" i="5" a="1"/>
  <c r="R623" i="5"/>
  <c r="I423" i="5" a="1"/>
  <c r="I423" i="5"/>
  <c r="P640" i="5" a="1"/>
  <c r="P640" i="5"/>
  <c r="L302" i="5" a="1"/>
  <c r="L302" i="5"/>
  <c r="M374" i="5" a="1"/>
  <c r="M374" i="5"/>
  <c r="N453" i="5" a="1"/>
  <c r="N453" i="5"/>
  <c r="S438" i="5" a="1"/>
  <c r="S438" i="5"/>
  <c r="L377" i="5" a="1"/>
  <c r="L377" i="5"/>
  <c r="P160" i="5" a="1"/>
  <c r="P160" i="5"/>
  <c r="AQ453" i="5" a="1"/>
  <c r="AQ453" i="5"/>
  <c r="S453" i="5" a="1"/>
  <c r="S453" i="5"/>
  <c r="AQ160" i="5" a="1"/>
  <c r="AQ160" i="5"/>
  <c r="Q377" i="5" a="1"/>
  <c r="Q377" i="5"/>
  <c r="K305" i="5" a="1"/>
  <c r="K305" i="5"/>
  <c r="AQ520" i="5" a="1"/>
  <c r="AQ520" i="5"/>
  <c r="J242" i="5" a="1"/>
  <c r="J242" i="5"/>
  <c r="K520" i="5" a="1"/>
  <c r="K520" i="5"/>
  <c r="P234" i="5" a="1"/>
  <c r="P234" i="5"/>
  <c r="I377" i="5" a="1"/>
  <c r="I377" i="5"/>
  <c r="K418" i="5" a="1"/>
  <c r="K418" i="5"/>
  <c r="T453" i="5" a="1"/>
  <c r="T453" i="5"/>
  <c r="N520" i="5" a="1"/>
  <c r="N520" i="5"/>
  <c r="R305" i="5" a="1"/>
  <c r="R305" i="5"/>
  <c r="S160" i="5" a="1"/>
  <c r="S160" i="5"/>
  <c r="K234" i="5" a="1"/>
  <c r="K234" i="5"/>
  <c r="K453" i="5" a="1"/>
  <c r="K453" i="5"/>
  <c r="T160" i="5" a="1"/>
  <c r="T160" i="5"/>
  <c r="P242" i="5" a="1"/>
  <c r="P242" i="5"/>
  <c r="R418" i="5" a="1"/>
  <c r="R418" i="5"/>
  <c r="P453" i="5" a="1"/>
  <c r="P453" i="5"/>
  <c r="O418" i="5" a="1"/>
  <c r="O418" i="5"/>
  <c r="U418" i="5" a="1"/>
  <c r="U418" i="5"/>
  <c r="P438" i="5" a="1"/>
  <c r="P438" i="5"/>
  <c r="P305" i="5" a="1"/>
  <c r="P305" i="5"/>
  <c r="J234" i="5" a="1"/>
  <c r="J234" i="5"/>
  <c r="Q520" i="5" a="1"/>
  <c r="Q520" i="5"/>
  <c r="L418" i="5" a="1"/>
  <c r="L418" i="5"/>
  <c r="L453" i="5" a="1"/>
  <c r="L453" i="5"/>
  <c r="N377" i="5" a="1"/>
  <c r="N377" i="5"/>
  <c r="M520" i="5" a="1"/>
  <c r="M520" i="5"/>
  <c r="T234" i="5" a="1"/>
  <c r="T234" i="5"/>
  <c r="R377" i="5" a="1"/>
  <c r="R377" i="5"/>
  <c r="I242" i="5" a="1"/>
  <c r="I242" i="5"/>
  <c r="M305" i="5" a="1"/>
  <c r="M305" i="5"/>
  <c r="S242" i="5" a="1"/>
  <c r="S242" i="5"/>
  <c r="AQ377" i="5" a="1"/>
  <c r="AQ377" i="5"/>
  <c r="Q242" i="5" a="1"/>
  <c r="Q242" i="5"/>
  <c r="AQ242" i="5" a="1"/>
  <c r="AQ242" i="5"/>
  <c r="AQ234" i="5" a="1"/>
  <c r="AQ234" i="5"/>
  <c r="L520" i="5" a="1"/>
  <c r="L520" i="5"/>
  <c r="N387" i="5" a="1"/>
  <c r="N387" i="5"/>
  <c r="Q453" i="5" a="1"/>
  <c r="Q453" i="5"/>
  <c r="U377" i="5" a="1"/>
  <c r="U377" i="5"/>
  <c r="O453" i="5" a="1"/>
  <c r="O453" i="5"/>
  <c r="L242" i="5" a="1"/>
  <c r="L242" i="5"/>
  <c r="J418" i="5" a="1"/>
  <c r="J418" i="5"/>
  <c r="O520" i="5" a="1"/>
  <c r="O520" i="5"/>
  <c r="S520" i="5" a="1"/>
  <c r="S520" i="5"/>
  <c r="O234" i="5" a="1"/>
  <c r="O234" i="5"/>
  <c r="J438" i="5" a="1"/>
  <c r="J438" i="5"/>
  <c r="U160" i="5" a="1"/>
  <c r="U160" i="5"/>
  <c r="K438" i="5" a="1"/>
  <c r="K438" i="5"/>
  <c r="Q418" i="5" a="1"/>
  <c r="Q418" i="5"/>
  <c r="M387" i="5" a="1"/>
  <c r="M387" i="5"/>
  <c r="T387" i="5" a="1"/>
  <c r="T387" i="5"/>
  <c r="S305" i="5" a="1"/>
  <c r="S305" i="5"/>
  <c r="S387" i="5" a="1"/>
  <c r="S387" i="5"/>
  <c r="M242" i="5" a="1"/>
  <c r="M242" i="5"/>
  <c r="M377" i="5" a="1"/>
  <c r="M377" i="5"/>
  <c r="Q305" i="5" a="1"/>
  <c r="Q305" i="5"/>
  <c r="N160" i="5" a="1"/>
  <c r="N160" i="5"/>
  <c r="N242" i="5" a="1"/>
  <c r="N242" i="5"/>
  <c r="I453" i="5" a="1"/>
  <c r="I453" i="5"/>
  <c r="L438" i="5" a="1"/>
  <c r="L438" i="5"/>
  <c r="O438" i="5" a="1"/>
  <c r="O438" i="5"/>
  <c r="O305" i="5" a="1"/>
  <c r="O305" i="5"/>
  <c r="U305" i="5" a="1"/>
  <c r="U305" i="5"/>
  <c r="P418" i="5" a="1"/>
  <c r="P418" i="5"/>
  <c r="L160" i="5" a="1"/>
  <c r="L160" i="5"/>
  <c r="T438" i="5" a="1"/>
  <c r="T438" i="5"/>
  <c r="AQ387" i="5" a="1"/>
  <c r="AQ387" i="5"/>
  <c r="T242" i="5" a="1"/>
  <c r="T242" i="5"/>
  <c r="M234" i="5" a="1"/>
  <c r="M234" i="5"/>
  <c r="U242" i="5" a="1"/>
  <c r="U242" i="5"/>
  <c r="T377" i="5" a="1"/>
  <c r="T377" i="5"/>
  <c r="U438" i="5" a="1"/>
  <c r="U438" i="5"/>
  <c r="U453" i="5" a="1"/>
  <c r="U453" i="5"/>
  <c r="M438" i="5" a="1"/>
  <c r="M438" i="5"/>
  <c r="I305" i="5" a="1"/>
  <c r="I305" i="5"/>
  <c r="I234" i="5" a="1"/>
  <c r="I234" i="5"/>
  <c r="O160" i="5" a="1"/>
  <c r="O160" i="5"/>
  <c r="L305" i="5" a="1"/>
  <c r="L305" i="5"/>
  <c r="L387" i="5" a="1"/>
  <c r="L387" i="5"/>
  <c r="I418" i="5" a="1"/>
  <c r="I418" i="5"/>
  <c r="T418" i="5" a="1"/>
  <c r="T418" i="5"/>
  <c r="J520" i="5" a="1"/>
  <c r="J520" i="5"/>
  <c r="O242" i="5" a="1"/>
  <c r="O242" i="5"/>
  <c r="N234" i="5" a="1"/>
  <c r="N234" i="5"/>
  <c r="O387" i="5" a="1"/>
  <c r="O387" i="5"/>
  <c r="Q387" i="5" a="1"/>
  <c r="Q387" i="5"/>
  <c r="I387" i="5" a="1"/>
  <c r="I387" i="5"/>
  <c r="K377" i="5" a="1"/>
  <c r="K377" i="5"/>
  <c r="R453" i="5" a="1"/>
  <c r="R453" i="5"/>
  <c r="J387" i="5" a="1"/>
  <c r="J387" i="5"/>
  <c r="O377" i="5" a="1"/>
  <c r="O377" i="5"/>
  <c r="I520" i="5" a="1"/>
  <c r="I520" i="5"/>
  <c r="S234" i="5" a="1"/>
  <c r="S234" i="5"/>
  <c r="Q234" i="5" a="1"/>
  <c r="Q234" i="5"/>
  <c r="L234" i="5" a="1"/>
  <c r="L234" i="5"/>
  <c r="J305" i="5" a="1"/>
  <c r="J305" i="5"/>
  <c r="N418" i="5" a="1"/>
  <c r="N418" i="5"/>
  <c r="AQ438" i="5" a="1"/>
  <c r="AQ438" i="5"/>
  <c r="M418" i="5" a="1"/>
  <c r="M418" i="5"/>
  <c r="I160" i="5" a="1"/>
  <c r="I160" i="5"/>
  <c r="AQ418" i="5" a="1"/>
  <c r="AQ418" i="5"/>
  <c r="K160" i="5" a="1"/>
  <c r="K160" i="5"/>
  <c r="R387" i="5" a="1"/>
  <c r="R387" i="5"/>
  <c r="U234" i="5" a="1"/>
  <c r="U234" i="5"/>
  <c r="T520" i="5" a="1"/>
  <c r="T520" i="5"/>
  <c r="I438" i="5" a="1"/>
  <c r="I438" i="5"/>
  <c r="R438" i="5" a="1"/>
  <c r="R438" i="5"/>
  <c r="P387" i="5" a="1"/>
  <c r="P387" i="5"/>
  <c r="U520" i="5" a="1"/>
  <c r="U520" i="5"/>
  <c r="T305" i="5" a="1"/>
  <c r="T305" i="5"/>
  <c r="P377" i="5" a="1"/>
  <c r="P377" i="5"/>
  <c r="R160" i="5" a="1"/>
  <c r="R160" i="5"/>
  <c r="J160" i="5" a="1"/>
  <c r="J160" i="5"/>
  <c r="K242" i="5" a="1"/>
  <c r="K242" i="5"/>
  <c r="N305" i="5" a="1"/>
  <c r="N305" i="5"/>
  <c r="Q160" i="5" a="1"/>
  <c r="Q160" i="5"/>
  <c r="K387" i="5" a="1"/>
  <c r="K387" i="5"/>
  <c r="J377" i="5" a="1"/>
  <c r="J377" i="5"/>
  <c r="Q438" i="5" a="1"/>
  <c r="Q438" i="5"/>
  <c r="J453" i="5" a="1"/>
  <c r="J453" i="5"/>
  <c r="P520" i="5" a="1"/>
  <c r="P520" i="5"/>
  <c r="AQ305" i="5" a="1"/>
  <c r="AQ305" i="5"/>
  <c r="U387" i="5" a="1"/>
  <c r="U387" i="5"/>
  <c r="M160" i="5" a="1"/>
  <c r="M160" i="5"/>
  <c r="M453" i="5" a="1"/>
  <c r="M453" i="5"/>
  <c r="S418" i="5" a="1"/>
  <c r="S418" i="5"/>
  <c r="R242" i="5" a="1"/>
  <c r="R242" i="5"/>
  <c r="R234" i="5" a="1"/>
  <c r="R234" i="5"/>
  <c r="N438" i="5" a="1"/>
  <c r="N438" i="5"/>
  <c r="R520" i="5" a="1"/>
  <c r="R520" i="5"/>
  <c r="S377" i="5" a="1"/>
  <c r="S377" i="5"/>
  <c r="O56" i="5" a="1"/>
  <c r="O56" i="5"/>
  <c r="P18" i="5" a="1"/>
  <c r="P18" i="5"/>
  <c r="T56" i="5" a="1"/>
  <c r="T56" i="5"/>
  <c r="P530" i="5" a="1"/>
  <c r="P530" i="5"/>
  <c r="U464" i="5" a="1"/>
  <c r="U464" i="5"/>
  <c r="O18" i="5" a="1"/>
  <c r="O18" i="5"/>
  <c r="AQ147" i="5" a="1"/>
  <c r="AQ147" i="5"/>
  <c r="O141" i="5" a="1"/>
  <c r="O141" i="5"/>
  <c r="N275" i="5" a="1"/>
  <c r="N275" i="5"/>
  <c r="AQ97" i="5" a="1"/>
  <c r="AQ97" i="5"/>
  <c r="K559" i="5" a="1"/>
  <c r="K559" i="5"/>
  <c r="M212" i="5" a="1"/>
  <c r="M212" i="5"/>
  <c r="M141" i="5" a="1"/>
  <c r="M141" i="5"/>
  <c r="P464" i="5" a="1"/>
  <c r="P464" i="5"/>
  <c r="S311" i="5" a="1"/>
  <c r="S311" i="5"/>
  <c r="P399" i="5" a="1"/>
  <c r="P399" i="5"/>
  <c r="T370" i="5" a="1"/>
  <c r="T370" i="5"/>
  <c r="Q147" i="5" a="1"/>
  <c r="Q147" i="5"/>
  <c r="O97" i="5" a="1"/>
  <c r="O97" i="5"/>
  <c r="M370" i="5" a="1"/>
  <c r="M370" i="5"/>
  <c r="S458" i="5" a="1"/>
  <c r="S458" i="5"/>
  <c r="J176" i="5" a="1"/>
  <c r="J176" i="5"/>
  <c r="P461" i="5" a="1"/>
  <c r="P461" i="5"/>
  <c r="M185" i="5" a="1"/>
  <c r="M185" i="5"/>
  <c r="L370" i="5" a="1"/>
  <c r="L370" i="5"/>
  <c r="K263" i="5" a="1"/>
  <c r="K263" i="5"/>
  <c r="J167" i="5" a="1"/>
  <c r="J167" i="5"/>
  <c r="T581" i="5" a="1"/>
  <c r="T581" i="5"/>
  <c r="K469" i="5" a="1"/>
  <c r="K469" i="5"/>
  <c r="Q275" i="5" a="1"/>
  <c r="Q275" i="5"/>
  <c r="K275" i="5" a="1"/>
  <c r="K275" i="5"/>
  <c r="L393" i="5" a="1"/>
  <c r="L393" i="5"/>
  <c r="T464" i="5" a="1"/>
  <c r="T464" i="5"/>
  <c r="AQ341" i="5" a="1"/>
  <c r="AQ341" i="5"/>
  <c r="L120" i="5" a="1"/>
  <c r="L120" i="5"/>
  <c r="N49" i="5" a="1"/>
  <c r="N49" i="5"/>
  <c r="T469" i="5" a="1"/>
  <c r="T469" i="5"/>
  <c r="AQ176" i="5" a="1"/>
  <c r="AQ176" i="5"/>
  <c r="O185" i="5" a="1"/>
  <c r="O185" i="5"/>
  <c r="O176" i="5" a="1"/>
  <c r="O176" i="5"/>
  <c r="L477" i="5" a="1"/>
  <c r="L477" i="5"/>
  <c r="U311" i="5" a="1"/>
  <c r="U311" i="5"/>
  <c r="Q311" i="5" a="1"/>
  <c r="Q311" i="5"/>
  <c r="P477" i="5" a="1"/>
  <c r="P477" i="5"/>
  <c r="L460" i="5" a="1"/>
  <c r="L460" i="5"/>
  <c r="K311" i="5" a="1"/>
  <c r="K311" i="5"/>
  <c r="M341" i="5" a="1"/>
  <c r="M341" i="5"/>
  <c r="M263" i="5" a="1"/>
  <c r="M263" i="5"/>
  <c r="M49" i="5" a="1"/>
  <c r="M49" i="5"/>
  <c r="O263" i="5" a="1"/>
  <c r="O263" i="5"/>
  <c r="N530" i="5" a="1"/>
  <c r="N530" i="5"/>
  <c r="U461" i="5" a="1"/>
  <c r="U461" i="5"/>
  <c r="P97" i="5" a="1"/>
  <c r="P97" i="5"/>
  <c r="L464" i="5" a="1"/>
  <c r="L464" i="5"/>
  <c r="S559" i="5" a="1"/>
  <c r="S559" i="5"/>
  <c r="AQ275" i="5" a="1"/>
  <c r="AQ275" i="5"/>
  <c r="S469" i="5" a="1"/>
  <c r="S469" i="5"/>
  <c r="T238" i="5" a="1"/>
  <c r="T238" i="5"/>
  <c r="P370" i="5" a="1"/>
  <c r="P370" i="5"/>
  <c r="AQ458" i="5" a="1"/>
  <c r="AQ458" i="5"/>
  <c r="I120" i="5" a="1"/>
  <c r="I120" i="5"/>
  <c r="M464" i="5" a="1"/>
  <c r="M464" i="5"/>
  <c r="T141" i="5" a="1"/>
  <c r="T141" i="5"/>
  <c r="T18" i="5" a="1"/>
  <c r="T18" i="5"/>
  <c r="K185" i="5" a="1"/>
  <c r="K185" i="5"/>
  <c r="R147" i="5" a="1"/>
  <c r="R147" i="5"/>
  <c r="R477" i="5" a="1"/>
  <c r="R477" i="5"/>
  <c r="R581" i="5" a="1"/>
  <c r="R581" i="5"/>
  <c r="J458" i="5" a="1"/>
  <c r="J458" i="5"/>
  <c r="N581" i="5" a="1"/>
  <c r="N581" i="5"/>
  <c r="J275" i="5" a="1"/>
  <c r="J275" i="5"/>
  <c r="N461" i="5" a="1"/>
  <c r="N461" i="5"/>
  <c r="I176" i="5" a="1"/>
  <c r="I176" i="5"/>
  <c r="K147" i="5" a="1"/>
  <c r="K147" i="5"/>
  <c r="O464" i="5" a="1"/>
  <c r="O464" i="5"/>
  <c r="O393" i="5" a="1"/>
  <c r="O393" i="5"/>
  <c r="I607" i="5" a="1"/>
  <c r="I607" i="5"/>
  <c r="AQ263" i="5" a="1"/>
  <c r="AQ263" i="5"/>
  <c r="M460" i="5" a="1"/>
  <c r="M460" i="5"/>
  <c r="K464" i="5" a="1"/>
  <c r="K464" i="5"/>
  <c r="AQ581" i="5" a="1"/>
  <c r="AQ581" i="5"/>
  <c r="I469" i="5" a="1"/>
  <c r="I469" i="5"/>
  <c r="U458" i="5" a="1"/>
  <c r="U458" i="5"/>
  <c r="I559" i="5" a="1"/>
  <c r="I559" i="5"/>
  <c r="Q263" i="5" a="1"/>
  <c r="Q263" i="5"/>
  <c r="U559" i="5" a="1"/>
  <c r="U559" i="5"/>
  <c r="L311" i="5" a="1"/>
  <c r="L311" i="5"/>
  <c r="S530" i="5" a="1"/>
  <c r="S530" i="5"/>
  <c r="N18" i="5" a="1"/>
  <c r="N18" i="5"/>
  <c r="O460" i="5" a="1"/>
  <c r="O460" i="5"/>
  <c r="O238" i="5" a="1"/>
  <c r="O238" i="5"/>
  <c r="P120" i="5" a="1"/>
  <c r="P120" i="5"/>
  <c r="S263" i="5" a="1"/>
  <c r="S263" i="5"/>
  <c r="K120" i="5" a="1"/>
  <c r="K120" i="5"/>
  <c r="T458" i="5" a="1"/>
  <c r="T458" i="5"/>
  <c r="P393" i="5" a="1"/>
  <c r="P393" i="5"/>
  <c r="AQ399" i="5" a="1"/>
  <c r="AQ399" i="5"/>
  <c r="R460" i="5" a="1"/>
  <c r="R460" i="5"/>
  <c r="R311" i="5" a="1"/>
  <c r="R311" i="5"/>
  <c r="R393" i="5" a="1"/>
  <c r="R393" i="5"/>
  <c r="I49" i="5" a="1"/>
  <c r="I49" i="5"/>
  <c r="L185" i="5" a="1"/>
  <c r="L185" i="5"/>
  <c r="O5" i="5" a="1"/>
  <c r="O5" i="5"/>
  <c r="J464" i="5" a="1"/>
  <c r="J464" i="5"/>
  <c r="K97" i="5" a="1"/>
  <c r="K97" i="5"/>
  <c r="J212" i="5" a="1"/>
  <c r="J212" i="5"/>
  <c r="S477" i="5" a="1"/>
  <c r="S477" i="5"/>
  <c r="Q238" i="5" a="1"/>
  <c r="Q238" i="5"/>
  <c r="R176" i="5" a="1"/>
  <c r="R176" i="5"/>
  <c r="L5" i="5" a="1"/>
  <c r="L5" i="5"/>
  <c r="N393" i="5" a="1"/>
  <c r="N393" i="5"/>
  <c r="N141" i="5" a="1"/>
  <c r="N141" i="5"/>
  <c r="M607" i="5" a="1"/>
  <c r="M607" i="5"/>
  <c r="J238" i="5" a="1"/>
  <c r="J238" i="5"/>
  <c r="R559" i="5" a="1"/>
  <c r="R559" i="5"/>
  <c r="L263" i="5" a="1"/>
  <c r="L263" i="5"/>
  <c r="I311" i="5" a="1"/>
  <c r="I311" i="5"/>
  <c r="P185" i="5" a="1"/>
  <c r="P185" i="5"/>
  <c r="P147" i="5" a="1"/>
  <c r="P147" i="5"/>
  <c r="M461" i="5" a="1"/>
  <c r="M461" i="5"/>
  <c r="K212" i="5" a="1"/>
  <c r="K212" i="5"/>
  <c r="K530" i="5" a="1"/>
  <c r="K530" i="5"/>
  <c r="O341" i="5" a="1"/>
  <c r="O341" i="5"/>
  <c r="T176" i="5" a="1"/>
  <c r="T176" i="5"/>
  <c r="T607" i="5" a="1"/>
  <c r="T607" i="5"/>
  <c r="S97" i="5" a="1"/>
  <c r="S97" i="5"/>
  <c r="R238" i="5" a="1"/>
  <c r="R238" i="5"/>
  <c r="N469" i="5" a="1"/>
  <c r="N469" i="5"/>
  <c r="R607" i="5" a="1"/>
  <c r="R607" i="5"/>
  <c r="L238" i="5" a="1"/>
  <c r="L238" i="5"/>
  <c r="AQ477" i="5" a="1"/>
  <c r="AQ477" i="5"/>
  <c r="N370" i="5" a="1"/>
  <c r="N370" i="5"/>
  <c r="M238" i="5" a="1"/>
  <c r="M238" i="5"/>
  <c r="U393" i="5" a="1"/>
  <c r="U393" i="5"/>
  <c r="P176" i="5" a="1"/>
  <c r="P176" i="5"/>
  <c r="S464" i="5" a="1"/>
  <c r="S464" i="5"/>
  <c r="AQ56" i="5" a="1"/>
  <c r="AQ56" i="5"/>
  <c r="N212" i="5" a="1"/>
  <c r="N212" i="5"/>
  <c r="U399" i="5" a="1"/>
  <c r="U399" i="5"/>
  <c r="J341" i="5" a="1"/>
  <c r="J341" i="5"/>
  <c r="R5" i="5" a="1"/>
  <c r="R5" i="5"/>
  <c r="J607" i="5" a="1"/>
  <c r="J607" i="5"/>
  <c r="I141" i="5" a="1"/>
  <c r="I141" i="5"/>
  <c r="I458" i="5" a="1"/>
  <c r="I458" i="5"/>
  <c r="U341" i="5" a="1"/>
  <c r="U341" i="5"/>
  <c r="I341" i="5" a="1"/>
  <c r="I341" i="5"/>
  <c r="O530" i="5" a="1"/>
  <c r="O530" i="5"/>
  <c r="O147" i="5" a="1"/>
  <c r="O147" i="5"/>
  <c r="S5" i="5" a="1"/>
  <c r="S5" i="5"/>
  <c r="J559" i="5" a="1"/>
  <c r="J559" i="5"/>
  <c r="M167" i="5" a="1"/>
  <c r="M167" i="5"/>
  <c r="K341" i="5" a="1"/>
  <c r="K341" i="5"/>
  <c r="M399" i="5" a="1"/>
  <c r="M399" i="5"/>
  <c r="M458" i="5" a="1"/>
  <c r="M458" i="5"/>
  <c r="AQ469" i="5" a="1"/>
  <c r="AQ469" i="5"/>
  <c r="O167" i="5" a="1"/>
  <c r="O167" i="5"/>
  <c r="T212" i="5" a="1"/>
  <c r="T212" i="5"/>
  <c r="O458" i="5" a="1"/>
  <c r="O458" i="5"/>
  <c r="J370" i="5" a="1"/>
  <c r="J370" i="5"/>
  <c r="L530" i="5" a="1"/>
  <c r="L530" i="5"/>
  <c r="L212" i="5" a="1"/>
  <c r="L212" i="5"/>
  <c r="U176" i="5" a="1"/>
  <c r="U176" i="5"/>
  <c r="S141" i="5" a="1"/>
  <c r="S141" i="5"/>
  <c r="U263" i="5" a="1"/>
  <c r="U263" i="5"/>
  <c r="K56" i="5" a="1"/>
  <c r="K56" i="5"/>
  <c r="N311" i="5" a="1"/>
  <c r="N311" i="5"/>
  <c r="L56" i="5" a="1"/>
  <c r="L56" i="5"/>
  <c r="Q341" i="5" a="1"/>
  <c r="Q341" i="5"/>
  <c r="S275" i="5" a="1"/>
  <c r="S275" i="5"/>
  <c r="N5" i="5" a="1"/>
  <c r="N5" i="5"/>
  <c r="AQ167" i="5" a="1"/>
  <c r="AQ167" i="5"/>
  <c r="Q399" i="5" a="1"/>
  <c r="Q399" i="5"/>
  <c r="Q185" i="5" a="1"/>
  <c r="Q185" i="5"/>
  <c r="J141" i="5" a="1"/>
  <c r="J141" i="5"/>
  <c r="N464" i="5" a="1"/>
  <c r="N464" i="5"/>
  <c r="L399" i="5" a="1"/>
  <c r="L399" i="5"/>
  <c r="AQ464" i="5" a="1"/>
  <c r="AQ464" i="5"/>
  <c r="L461" i="5" a="1"/>
  <c r="L461" i="5"/>
  <c r="R49" i="5" a="1"/>
  <c r="R49" i="5"/>
  <c r="J469" i="5" a="1"/>
  <c r="J469" i="5"/>
  <c r="J120" i="5" a="1"/>
  <c r="J120" i="5"/>
  <c r="I18" i="5" a="1"/>
  <c r="I18" i="5"/>
  <c r="P341" i="5" a="1"/>
  <c r="P341" i="5"/>
  <c r="T341" i="5" a="1"/>
  <c r="T341" i="5"/>
  <c r="AQ49" i="5" a="1"/>
  <c r="AQ49" i="5"/>
  <c r="S460" i="5" a="1"/>
  <c r="S460" i="5"/>
  <c r="Q464" i="5" a="1"/>
  <c r="Q464" i="5"/>
  <c r="Q477" i="5" a="1"/>
  <c r="Q477" i="5"/>
  <c r="S393" i="5" a="1"/>
  <c r="S393" i="5"/>
  <c r="U185" i="5" a="1"/>
  <c r="U185" i="5"/>
  <c r="Q176" i="5" a="1"/>
  <c r="Q176" i="5"/>
  <c r="I477" i="5" a="1"/>
  <c r="I477" i="5"/>
  <c r="O212" i="5" a="1"/>
  <c r="O212" i="5"/>
  <c r="J56" i="5" a="1"/>
  <c r="J56" i="5"/>
  <c r="U477" i="5" a="1"/>
  <c r="U477" i="5"/>
  <c r="L469" i="5" a="1"/>
  <c r="L469" i="5"/>
  <c r="K370" i="5" a="1"/>
  <c r="K370" i="5"/>
  <c r="S120" i="5" a="1"/>
  <c r="S120" i="5"/>
  <c r="AQ559" i="5" a="1"/>
  <c r="AQ559" i="5"/>
  <c r="N559" i="5" a="1"/>
  <c r="N559" i="5"/>
  <c r="Q5" i="5" a="1"/>
  <c r="Q5" i="5"/>
  <c r="L147" i="5" a="1"/>
  <c r="L147" i="5"/>
  <c r="I275" i="5" a="1"/>
  <c r="I275" i="5"/>
  <c r="Q461" i="5" a="1"/>
  <c r="Q461" i="5"/>
  <c r="T5" i="5" a="1"/>
  <c r="T5" i="5"/>
  <c r="Q460" i="5" a="1"/>
  <c r="Q460" i="5"/>
  <c r="J185" i="5" a="1"/>
  <c r="J185" i="5"/>
  <c r="M559" i="5" a="1"/>
  <c r="M559" i="5"/>
  <c r="M530" i="5" a="1"/>
  <c r="M530" i="5"/>
  <c r="J147" i="5" a="1"/>
  <c r="J147" i="5"/>
  <c r="U18" i="5" a="1"/>
  <c r="U18" i="5"/>
  <c r="K607" i="5" a="1"/>
  <c r="K607" i="5"/>
  <c r="K238" i="5" a="1"/>
  <c r="K238" i="5"/>
  <c r="AQ212" i="5" a="1"/>
  <c r="AQ212" i="5"/>
  <c r="T167" i="5" a="1"/>
  <c r="T167" i="5"/>
  <c r="T311" i="5" a="1"/>
  <c r="T311" i="5"/>
  <c r="N56" i="5" a="1"/>
  <c r="N56" i="5"/>
  <c r="S581" i="5" a="1"/>
  <c r="S581" i="5"/>
  <c r="AQ5" i="5" a="1"/>
  <c r="AQ5" i="5"/>
  <c r="T147" i="5" a="1"/>
  <c r="T147" i="5"/>
  <c r="R464" i="5" a="1"/>
  <c r="R464" i="5"/>
  <c r="U212" i="5" a="1"/>
  <c r="U212" i="5"/>
  <c r="Q530" i="5" a="1"/>
  <c r="Q530" i="5"/>
  <c r="P212" i="5" a="1"/>
  <c r="P212" i="5"/>
  <c r="K458" i="5" a="1"/>
  <c r="K458" i="5"/>
  <c r="M97" i="5" a="1"/>
  <c r="M97" i="5"/>
  <c r="R275" i="5" a="1"/>
  <c r="R275" i="5"/>
  <c r="L167" i="5" a="1"/>
  <c r="L167" i="5"/>
  <c r="I370" i="5" a="1"/>
  <c r="I370" i="5"/>
  <c r="P311" i="5" a="1"/>
  <c r="P311" i="5"/>
  <c r="N238" i="5" a="1"/>
  <c r="N238" i="5"/>
  <c r="J97" i="5" a="1"/>
  <c r="J97" i="5"/>
  <c r="U469" i="5" a="1"/>
  <c r="U469" i="5"/>
  <c r="N458" i="5" a="1"/>
  <c r="N458" i="5"/>
  <c r="P141" i="5" a="1"/>
  <c r="P141" i="5"/>
  <c r="M56" i="5" a="1"/>
  <c r="M56" i="5"/>
  <c r="J311" i="5" a="1"/>
  <c r="J311" i="5"/>
  <c r="L607" i="5" a="1"/>
  <c r="L607" i="5"/>
  <c r="M477" i="5" a="1"/>
  <c r="M477" i="5"/>
  <c r="U581" i="5" a="1"/>
  <c r="U581" i="5"/>
  <c r="R212" i="5" a="1"/>
  <c r="R212" i="5"/>
  <c r="AQ607" i="5" a="1"/>
  <c r="AQ607" i="5"/>
  <c r="R469" i="5" a="1"/>
  <c r="R469" i="5"/>
  <c r="P581" i="5" a="1"/>
  <c r="P581" i="5"/>
  <c r="P167" i="5" a="1"/>
  <c r="P167" i="5"/>
  <c r="I460" i="5" a="1"/>
  <c r="I460" i="5"/>
  <c r="Q49" i="5" a="1"/>
  <c r="Q49" i="5"/>
  <c r="U370" i="5" a="1"/>
  <c r="U370" i="5"/>
  <c r="K460" i="5" a="1"/>
  <c r="K460" i="5"/>
  <c r="Q393" i="5" a="1"/>
  <c r="Q393" i="5"/>
  <c r="N263" i="5" a="1"/>
  <c r="N263" i="5"/>
  <c r="M469" i="5" a="1"/>
  <c r="M469" i="5"/>
  <c r="P469" i="5" a="1"/>
  <c r="P469" i="5"/>
  <c r="M176" i="5" a="1"/>
  <c r="M176" i="5"/>
  <c r="U275" i="5" a="1"/>
  <c r="U275" i="5"/>
  <c r="Q141" i="5" a="1"/>
  <c r="Q141" i="5"/>
  <c r="Q212" i="5" a="1"/>
  <c r="Q212" i="5"/>
  <c r="T275" i="5" a="1"/>
  <c r="T275" i="5"/>
  <c r="P56" i="5" a="1"/>
  <c r="P56" i="5"/>
  <c r="T97" i="5" a="1"/>
  <c r="T97" i="5"/>
  <c r="R18" i="5" a="1"/>
  <c r="R18" i="5"/>
  <c r="R97" i="5" a="1"/>
  <c r="R97" i="5"/>
  <c r="N120" i="5" a="1"/>
  <c r="N120" i="5"/>
  <c r="O477" i="5" a="1"/>
  <c r="O477" i="5"/>
  <c r="Q559" i="5" a="1"/>
  <c r="Q559" i="5"/>
  <c r="N97" i="5" a="1"/>
  <c r="N97" i="5"/>
  <c r="Q469" i="5" a="1"/>
  <c r="Q469" i="5"/>
  <c r="M147" i="5" a="1"/>
  <c r="M147" i="5"/>
  <c r="S167" i="5" a="1"/>
  <c r="S167" i="5"/>
  <c r="L275" i="5" a="1"/>
  <c r="L275" i="5"/>
  <c r="L341" i="5" a="1"/>
  <c r="L341" i="5"/>
  <c r="Q458" i="5" a="1"/>
  <c r="Q458" i="5"/>
  <c r="U238" i="5" a="1"/>
  <c r="U238" i="5"/>
  <c r="O275" i="5" a="1"/>
  <c r="O275" i="5"/>
  <c r="T559" i="5" a="1"/>
  <c r="T559" i="5"/>
  <c r="I167" i="5" a="1"/>
  <c r="I167" i="5"/>
  <c r="I263" i="5" a="1"/>
  <c r="I263" i="5"/>
  <c r="S212" i="5" a="1"/>
  <c r="S212" i="5"/>
  <c r="N341" i="5" a="1"/>
  <c r="N341" i="5"/>
  <c r="I5" i="5" a="1"/>
  <c r="I5" i="5"/>
  <c r="U147" i="5" a="1"/>
  <c r="U147" i="5"/>
  <c r="N607" i="5" a="1"/>
  <c r="N607" i="5"/>
  <c r="U167" i="5" a="1"/>
  <c r="U167" i="5"/>
  <c r="J49" i="5" a="1"/>
  <c r="J49" i="5"/>
  <c r="R120" i="5" a="1"/>
  <c r="R120" i="5"/>
  <c r="Q607" i="5" a="1"/>
  <c r="Q607" i="5"/>
  <c r="J5" i="5" a="1"/>
  <c r="J5" i="5"/>
  <c r="S176" i="5" a="1"/>
  <c r="S176" i="5"/>
  <c r="Q370" i="5" a="1"/>
  <c r="Q370" i="5"/>
  <c r="AQ185" i="5" a="1"/>
  <c r="AQ185" i="5"/>
  <c r="O370" i="5" a="1"/>
  <c r="O370" i="5"/>
  <c r="R167" i="5" a="1"/>
  <c r="R167" i="5"/>
  <c r="K176" i="5" a="1"/>
  <c r="K176" i="5"/>
  <c r="AQ120" i="5" a="1"/>
  <c r="AQ120" i="5"/>
  <c r="L458" i="5" a="1"/>
  <c r="L458" i="5"/>
  <c r="I56" i="5" a="1"/>
  <c r="I56" i="5"/>
  <c r="J581" i="5" a="1"/>
  <c r="J581" i="5"/>
  <c r="L581" i="5" a="1"/>
  <c r="L581" i="5"/>
  <c r="AQ141" i="5" a="1"/>
  <c r="AQ141" i="5"/>
  <c r="L176" i="5" a="1"/>
  <c r="L176" i="5"/>
  <c r="AQ460" i="5" a="1"/>
  <c r="AQ460" i="5"/>
  <c r="P460" i="5" a="1"/>
  <c r="P460" i="5"/>
  <c r="AQ370" i="5" a="1"/>
  <c r="AQ370" i="5"/>
  <c r="K477" i="5" a="1"/>
  <c r="K477" i="5"/>
  <c r="I185" i="5" a="1"/>
  <c r="I185" i="5"/>
  <c r="U56" i="5" a="1"/>
  <c r="U56" i="5"/>
  <c r="S238" i="5" a="1"/>
  <c r="S238" i="5"/>
  <c r="J18" i="5" a="1"/>
  <c r="J18" i="5"/>
  <c r="R185" i="5" a="1"/>
  <c r="R185" i="5"/>
  <c r="S18" i="5" a="1"/>
  <c r="S18" i="5"/>
  <c r="Q581" i="5" a="1"/>
  <c r="Q581" i="5"/>
  <c r="K393" i="5" a="1"/>
  <c r="K393" i="5"/>
  <c r="P275" i="5" a="1"/>
  <c r="P275" i="5"/>
  <c r="P559" i="5" a="1"/>
  <c r="P559" i="5"/>
  <c r="K581" i="5" a="1"/>
  <c r="K581" i="5"/>
  <c r="I393" i="5" a="1"/>
  <c r="I393" i="5"/>
  <c r="AQ530" i="5" a="1"/>
  <c r="AQ530" i="5"/>
  <c r="R370" i="5" a="1"/>
  <c r="R370" i="5"/>
  <c r="M393" i="5" a="1"/>
  <c r="M393" i="5"/>
  <c r="O607" i="5" a="1"/>
  <c r="O607" i="5"/>
  <c r="T49" i="5" a="1"/>
  <c r="T49" i="5"/>
  <c r="T185" i="5" a="1"/>
  <c r="T185" i="5"/>
  <c r="I147" i="5" a="1"/>
  <c r="I147" i="5"/>
  <c r="I581" i="5" a="1"/>
  <c r="I581" i="5"/>
  <c r="L49" i="5" a="1"/>
  <c r="L49" i="5"/>
  <c r="R263" i="5" a="1"/>
  <c r="R263" i="5"/>
  <c r="L97" i="5" a="1"/>
  <c r="L97" i="5"/>
  <c r="M18" i="5" a="1"/>
  <c r="M18" i="5"/>
  <c r="Q120" i="5" a="1"/>
  <c r="Q120" i="5"/>
  <c r="T263" i="5" a="1"/>
  <c r="T263" i="5"/>
  <c r="N399" i="5" a="1"/>
  <c r="N399" i="5"/>
  <c r="U120" i="5" a="1"/>
  <c r="U120" i="5"/>
  <c r="P263" i="5" a="1"/>
  <c r="P263" i="5"/>
  <c r="S399" i="5" a="1"/>
  <c r="S399" i="5"/>
  <c r="J477" i="5" a="1"/>
  <c r="J477" i="5"/>
  <c r="AQ18" i="5" a="1"/>
  <c r="AQ18" i="5"/>
  <c r="T477" i="5" a="1"/>
  <c r="T477" i="5"/>
  <c r="L18" i="5" a="1"/>
  <c r="L18" i="5"/>
  <c r="I238" i="5" a="1"/>
  <c r="I238" i="5"/>
  <c r="Q167" i="5" a="1"/>
  <c r="Q167" i="5"/>
  <c r="Q56" i="5" a="1"/>
  <c r="Q56" i="5"/>
  <c r="P5" i="5" a="1"/>
  <c r="P5" i="5"/>
  <c r="O399" i="5" a="1"/>
  <c r="O399" i="5"/>
  <c r="S341" i="5" a="1"/>
  <c r="S341" i="5"/>
  <c r="K18" i="5" a="1"/>
  <c r="K18" i="5"/>
  <c r="J393" i="5" a="1"/>
  <c r="J393" i="5"/>
  <c r="M120" i="5" a="1"/>
  <c r="M120" i="5"/>
  <c r="AQ311" i="5" a="1"/>
  <c r="AQ311" i="5"/>
  <c r="U49" i="5" a="1"/>
  <c r="U49" i="5"/>
  <c r="M311" i="5" a="1"/>
  <c r="M311" i="5"/>
  <c r="P607" i="5" a="1"/>
  <c r="P607" i="5"/>
  <c r="P238" i="5" a="1"/>
  <c r="P238" i="5"/>
  <c r="J530" i="5" a="1"/>
  <c r="J530" i="5"/>
  <c r="S185" i="5" a="1"/>
  <c r="S185" i="5"/>
  <c r="J461" i="5" a="1"/>
  <c r="J461" i="5"/>
  <c r="R399" i="5" a="1"/>
  <c r="R399" i="5"/>
  <c r="R141" i="5" a="1"/>
  <c r="R141" i="5"/>
  <c r="I464" i="5" a="1"/>
  <c r="I464" i="5"/>
  <c r="N185" i="5" a="1"/>
  <c r="N185" i="5"/>
  <c r="U97" i="5" a="1"/>
  <c r="U97" i="5"/>
  <c r="M581" i="5" a="1"/>
  <c r="M581" i="5"/>
  <c r="K49" i="5" a="1"/>
  <c r="K49" i="5"/>
  <c r="I212" i="5" a="1"/>
  <c r="I212" i="5"/>
  <c r="J263" i="5" a="1"/>
  <c r="J263" i="5"/>
  <c r="O581" i="5" a="1"/>
  <c r="O581" i="5"/>
  <c r="N176" i="5" a="1"/>
  <c r="N176" i="5"/>
  <c r="Q18" i="5" a="1"/>
  <c r="Q18" i="5"/>
  <c r="R56" i="5" a="1"/>
  <c r="R56" i="5"/>
  <c r="O469" i="5" a="1"/>
  <c r="O469" i="5"/>
  <c r="S56" i="5" a="1"/>
  <c r="S56" i="5"/>
  <c r="O311" i="5" a="1"/>
  <c r="O311" i="5"/>
  <c r="T399" i="5" a="1"/>
  <c r="T399" i="5"/>
  <c r="K461" i="5" a="1"/>
  <c r="K461" i="5"/>
  <c r="T461" i="5" a="1"/>
  <c r="T461" i="5"/>
  <c r="T120" i="5" a="1"/>
  <c r="T120" i="5"/>
  <c r="P49" i="5" a="1"/>
  <c r="P49" i="5"/>
  <c r="I399" i="5" a="1"/>
  <c r="I399" i="5"/>
  <c r="S607" i="5" a="1"/>
  <c r="S607" i="5"/>
  <c r="O461" i="5" a="1"/>
  <c r="O461" i="5"/>
  <c r="U5" i="5" a="1"/>
  <c r="U5" i="5"/>
  <c r="R530" i="5" a="1"/>
  <c r="R530" i="5"/>
  <c r="I530" i="5" a="1"/>
  <c r="I530" i="5"/>
  <c r="I97" i="5" a="1"/>
  <c r="I97" i="5"/>
  <c r="J460" i="5" a="1"/>
  <c r="J460" i="5"/>
  <c r="O559" i="5" a="1"/>
  <c r="O559" i="5"/>
  <c r="S147" i="5" a="1"/>
  <c r="S147" i="5"/>
  <c r="S49" i="5" a="1"/>
  <c r="S49" i="5"/>
  <c r="R458" i="5" a="1"/>
  <c r="R458" i="5"/>
  <c r="N460" i="5" a="1"/>
  <c r="N460" i="5"/>
  <c r="AQ393" i="5" a="1"/>
  <c r="AQ393" i="5"/>
  <c r="O120" i="5" a="1"/>
  <c r="O120" i="5"/>
  <c r="P458" i="5" a="1"/>
  <c r="P458" i="5"/>
  <c r="N147" i="5" a="1"/>
  <c r="N147" i="5"/>
  <c r="L559" i="5" a="1"/>
  <c r="L559" i="5"/>
  <c r="Q97" i="5" a="1"/>
  <c r="Q97" i="5"/>
  <c r="T393" i="5" a="1"/>
  <c r="T393" i="5"/>
  <c r="S370" i="5" a="1"/>
  <c r="S370" i="5"/>
  <c r="M275" i="5" a="1"/>
  <c r="M275" i="5"/>
  <c r="O49" i="5" a="1"/>
  <c r="O49" i="5"/>
  <c r="AQ238" i="5" a="1"/>
  <c r="AQ238" i="5"/>
  <c r="S461" i="5" a="1"/>
  <c r="S461" i="5"/>
  <c r="R461" i="5" a="1"/>
  <c r="R461" i="5"/>
  <c r="K399" i="5" a="1"/>
  <c r="K399" i="5"/>
  <c r="L141" i="5" a="1"/>
  <c r="L141" i="5"/>
  <c r="M5" i="5" a="1"/>
  <c r="M5" i="5"/>
  <c r="U530" i="5" a="1"/>
  <c r="U530" i="5"/>
  <c r="I461" i="5" a="1"/>
  <c r="I461" i="5"/>
  <c r="K167" i="5" a="1"/>
  <c r="K167" i="5"/>
  <c r="T460" i="5" a="1"/>
  <c r="T460" i="5"/>
  <c r="K141" i="5" a="1"/>
  <c r="K141" i="5"/>
  <c r="N167" i="5" a="1"/>
  <c r="N167" i="5"/>
  <c r="U141" i="5" a="1"/>
  <c r="U141" i="5"/>
  <c r="N477" i="5" a="1"/>
  <c r="N477" i="5"/>
  <c r="U460" i="5" a="1"/>
  <c r="U460" i="5"/>
  <c r="K5" i="5" a="1"/>
  <c r="K5" i="5"/>
  <c r="AQ461" i="5" a="1"/>
  <c r="AQ461" i="5"/>
  <c r="J399" i="5" a="1"/>
  <c r="J399" i="5"/>
  <c r="T530" i="5" a="1"/>
  <c r="T530" i="5"/>
  <c r="U607" i="5" a="1"/>
  <c r="U607" i="5"/>
  <c r="R341" i="5" a="1"/>
  <c r="R341" i="5"/>
  <c r="S631" i="5" a="1"/>
  <c r="S631" i="5"/>
  <c r="P622" i="5" a="1"/>
  <c r="P622" i="5"/>
  <c r="K400" i="5" a="1"/>
  <c r="K400" i="5"/>
  <c r="T444" i="5" a="1"/>
  <c r="T444" i="5"/>
  <c r="T466" i="5" a="1"/>
  <c r="T466" i="5"/>
  <c r="R631" i="5" a="1"/>
  <c r="R631" i="5"/>
  <c r="N210" i="5" a="1"/>
  <c r="N210" i="5"/>
  <c r="S405" i="5" a="1"/>
  <c r="S405" i="5"/>
  <c r="Q400" i="5" a="1"/>
  <c r="Q400" i="5"/>
  <c r="U433" i="5" a="1"/>
  <c r="U433" i="5"/>
  <c r="Q295" i="5" a="1"/>
  <c r="Q295" i="5"/>
  <c r="M400" i="5" a="1"/>
  <c r="M400" i="5"/>
  <c r="J466" i="5" a="1"/>
  <c r="J466" i="5"/>
  <c r="U524" i="5" a="1"/>
  <c r="U524" i="5"/>
  <c r="O210" i="5" a="1"/>
  <c r="O210" i="5"/>
  <c r="U444" i="5" a="1"/>
  <c r="U444" i="5"/>
  <c r="R400" i="5" a="1"/>
  <c r="R400" i="5"/>
  <c r="L210" i="5" a="1"/>
  <c r="L210" i="5"/>
  <c r="M210" i="5" a="1"/>
  <c r="M210" i="5"/>
  <c r="T295" i="5" a="1"/>
  <c r="T295" i="5"/>
  <c r="L400" i="5" a="1"/>
  <c r="L400" i="5"/>
  <c r="L405" i="5" a="1"/>
  <c r="L405" i="5"/>
  <c r="P524" i="5" a="1"/>
  <c r="P524" i="5"/>
  <c r="K466" i="5" a="1"/>
  <c r="K466" i="5"/>
  <c r="K295" i="5" a="1"/>
  <c r="K295" i="5"/>
  <c r="U622" i="5" a="1"/>
  <c r="U622" i="5"/>
  <c r="L433" i="5" a="1"/>
  <c r="L433" i="5"/>
  <c r="R444" i="5" a="1"/>
  <c r="R444" i="5"/>
  <c r="P295" i="5" a="1"/>
  <c r="P295" i="5"/>
  <c r="O400" i="5" a="1"/>
  <c r="O400" i="5"/>
  <c r="K631" i="5" a="1"/>
  <c r="K631" i="5"/>
  <c r="N400" i="5" a="1"/>
  <c r="N400" i="5"/>
  <c r="R524" i="5" a="1"/>
  <c r="R524" i="5"/>
  <c r="I405" i="5" a="1"/>
  <c r="I405" i="5"/>
  <c r="J631" i="5" a="1"/>
  <c r="J631" i="5"/>
  <c r="K433" i="5" a="1"/>
  <c r="K433" i="5"/>
  <c r="P400" i="5" a="1"/>
  <c r="P400" i="5"/>
  <c r="S210" i="5" a="1"/>
  <c r="S210" i="5"/>
  <c r="U400" i="5" a="1"/>
  <c r="U400" i="5"/>
  <c r="K524" i="5" a="1"/>
  <c r="K524" i="5"/>
  <c r="O524" i="5" a="1"/>
  <c r="O524" i="5"/>
  <c r="O405" i="5" a="1"/>
  <c r="O405" i="5"/>
  <c r="I400" i="5" a="1"/>
  <c r="I400" i="5"/>
  <c r="N405" i="5" a="1"/>
  <c r="N405" i="5"/>
  <c r="T210" i="5" a="1"/>
  <c r="T210" i="5"/>
  <c r="U405" i="5" a="1"/>
  <c r="U405" i="5"/>
  <c r="AQ433" i="5" a="1"/>
  <c r="AQ433" i="5"/>
  <c r="O631" i="5" a="1"/>
  <c r="O631" i="5"/>
  <c r="K210" i="5" a="1"/>
  <c r="K210" i="5"/>
  <c r="N433" i="5" a="1"/>
  <c r="N433" i="5"/>
  <c r="T433" i="5" a="1"/>
  <c r="T433" i="5"/>
  <c r="M622" i="5" a="1"/>
  <c r="M622" i="5"/>
  <c r="AQ405" i="5" a="1"/>
  <c r="AQ405" i="5"/>
  <c r="O444" i="5" a="1"/>
  <c r="O444" i="5"/>
  <c r="J405" i="5" a="1"/>
  <c r="J405" i="5"/>
  <c r="AQ631" i="5" a="1"/>
  <c r="AQ631" i="5"/>
  <c r="J295" i="5" a="1"/>
  <c r="J295" i="5"/>
  <c r="Q433" i="5" a="1"/>
  <c r="Q433" i="5"/>
  <c r="O433" i="5" a="1"/>
  <c r="O433" i="5"/>
  <c r="N295" i="5" a="1"/>
  <c r="N295" i="5"/>
  <c r="O622" i="5" a="1"/>
  <c r="O622" i="5"/>
  <c r="M466" i="5" a="1"/>
  <c r="M466" i="5"/>
  <c r="J400" i="5" a="1"/>
  <c r="J400" i="5"/>
  <c r="AQ295" i="5" a="1"/>
  <c r="AQ295" i="5"/>
  <c r="S622" i="5" a="1"/>
  <c r="S622" i="5"/>
  <c r="T631" i="5" a="1"/>
  <c r="T631" i="5"/>
  <c r="U631" i="5" a="1"/>
  <c r="U631" i="5"/>
  <c r="P405" i="5" a="1"/>
  <c r="P405" i="5"/>
  <c r="R433" i="5" a="1"/>
  <c r="R433" i="5"/>
  <c r="T405" i="5" a="1"/>
  <c r="T405" i="5"/>
  <c r="P444" i="5" a="1"/>
  <c r="P444" i="5"/>
  <c r="S524" i="5" a="1"/>
  <c r="S524" i="5"/>
  <c r="M405" i="5" a="1"/>
  <c r="M405" i="5"/>
  <c r="I295" i="5" a="1"/>
  <c r="I295" i="5"/>
  <c r="R295" i="5" a="1"/>
  <c r="R295" i="5"/>
  <c r="S466" i="5" a="1"/>
  <c r="S466" i="5"/>
  <c r="L295" i="5" a="1"/>
  <c r="L295" i="5"/>
  <c r="U466" i="5" a="1"/>
  <c r="U466" i="5"/>
  <c r="L631" i="5" a="1"/>
  <c r="L631" i="5"/>
  <c r="L444" i="5" a="1"/>
  <c r="L444" i="5"/>
  <c r="T622" i="5" a="1"/>
  <c r="T622" i="5"/>
  <c r="I433" i="5" a="1"/>
  <c r="I433" i="5"/>
  <c r="U210" i="5" a="1"/>
  <c r="U210" i="5"/>
  <c r="I524" i="5" a="1"/>
  <c r="I524" i="5"/>
  <c r="L622" i="5" a="1"/>
  <c r="L622" i="5"/>
  <c r="N444" i="5" a="1"/>
  <c r="N444" i="5"/>
  <c r="U295" i="5" a="1"/>
  <c r="U295" i="5"/>
  <c r="T524" i="5" a="1"/>
  <c r="T524" i="5"/>
  <c r="N622" i="5" a="1"/>
  <c r="N622" i="5"/>
  <c r="R210" i="5" a="1"/>
  <c r="R210" i="5"/>
  <c r="Q405" i="5" a="1"/>
  <c r="Q405" i="5"/>
  <c r="AQ466" i="5" a="1"/>
  <c r="AQ466" i="5"/>
  <c r="T400" i="5" a="1"/>
  <c r="T400" i="5"/>
  <c r="J210" i="5" a="1"/>
  <c r="J210" i="5"/>
  <c r="N631" i="5" a="1"/>
  <c r="N631" i="5"/>
  <c r="M524" i="5" a="1"/>
  <c r="M524" i="5"/>
  <c r="N524" i="5" a="1"/>
  <c r="N524" i="5"/>
  <c r="P210" i="5" a="1"/>
  <c r="P210" i="5"/>
  <c r="L466" i="5" a="1"/>
  <c r="L466" i="5"/>
  <c r="I631" i="5" a="1"/>
  <c r="I631" i="5"/>
  <c r="P433" i="5" a="1"/>
  <c r="P433" i="5"/>
  <c r="AQ400" i="5" a="1"/>
  <c r="AQ400" i="5"/>
  <c r="S295" i="5" a="1"/>
  <c r="S295" i="5"/>
  <c r="R622" i="5" a="1"/>
  <c r="R622" i="5"/>
  <c r="J622" i="5" a="1"/>
  <c r="J622" i="5"/>
  <c r="I622" i="5" a="1"/>
  <c r="I622" i="5"/>
  <c r="P631" i="5" a="1"/>
  <c r="P631" i="5"/>
  <c r="M444" i="5" a="1"/>
  <c r="M444" i="5"/>
  <c r="P466" i="5" a="1"/>
  <c r="P466" i="5"/>
  <c r="S444" i="5" a="1"/>
  <c r="S444" i="5"/>
  <c r="Q631" i="5" a="1"/>
  <c r="Q631" i="5"/>
  <c r="AQ524" i="5" a="1"/>
  <c r="AQ524" i="5"/>
  <c r="S433" i="5" a="1"/>
  <c r="S433" i="5"/>
  <c r="I210" i="5" a="1"/>
  <c r="I210" i="5"/>
  <c r="M433" i="5" a="1"/>
  <c r="M433" i="5"/>
  <c r="K444" i="5" a="1"/>
  <c r="K444" i="5"/>
  <c r="Q622" i="5" a="1"/>
  <c r="Q622" i="5"/>
  <c r="R466" i="5" a="1"/>
  <c r="R466" i="5"/>
  <c r="J444" i="5" a="1"/>
  <c r="J444" i="5"/>
  <c r="O295" i="5" a="1"/>
  <c r="O295" i="5"/>
  <c r="K622" i="5" a="1"/>
  <c r="K622" i="5"/>
  <c r="R405" i="5" a="1"/>
  <c r="R405" i="5"/>
  <c r="Q466" i="5" a="1"/>
  <c r="Q466" i="5"/>
  <c r="Q444" i="5" a="1"/>
  <c r="Q444" i="5"/>
  <c r="AQ210" i="5" a="1"/>
  <c r="AQ210" i="5"/>
  <c r="O466" i="5" a="1"/>
  <c r="O466" i="5"/>
  <c r="Q524" i="5" a="1"/>
  <c r="Q524" i="5"/>
  <c r="J524" i="5" a="1"/>
  <c r="J524" i="5"/>
  <c r="N466" i="5" a="1"/>
  <c r="N466" i="5"/>
  <c r="I444" i="5" a="1"/>
  <c r="I444" i="5"/>
  <c r="Q210" i="5" a="1"/>
  <c r="Q210" i="5"/>
  <c r="AQ444" i="5" a="1"/>
  <c r="AQ444" i="5"/>
  <c r="L524" i="5" a="1"/>
  <c r="L524" i="5"/>
  <c r="I466" i="5" a="1"/>
  <c r="I466" i="5"/>
  <c r="M631" i="5" a="1"/>
  <c r="M631" i="5"/>
  <c r="J433" i="5" a="1"/>
  <c r="J433" i="5"/>
  <c r="K405" i="5" a="1"/>
  <c r="K405" i="5"/>
  <c r="M295" i="5" a="1"/>
  <c r="M295" i="5"/>
  <c r="AQ622" i="5" a="1"/>
  <c r="AQ622" i="5"/>
  <c r="S400" i="5" a="1"/>
  <c r="S400" i="5"/>
  <c r="N224" i="5" a="1"/>
  <c r="N224" i="5"/>
  <c r="N14" i="5" a="1"/>
  <c r="N14" i="5"/>
  <c r="T609" i="5" a="1"/>
  <c r="T609" i="5"/>
  <c r="U145" i="5" a="1"/>
  <c r="U145" i="5"/>
  <c r="L506" i="5" a="1"/>
  <c r="L506" i="5"/>
  <c r="M67" i="5" a="1"/>
  <c r="M67" i="5"/>
  <c r="Q14" i="5" a="1"/>
  <c r="Q14" i="5"/>
  <c r="P48" i="5" a="1"/>
  <c r="P48" i="5"/>
  <c r="M609" i="5" a="1"/>
  <c r="M609" i="5"/>
  <c r="I506" i="5" a="1"/>
  <c r="I506" i="5"/>
  <c r="AQ287" i="5" a="1"/>
  <c r="AQ287" i="5"/>
  <c r="K145" i="5" a="1"/>
  <c r="K145" i="5"/>
  <c r="U67" i="5" a="1"/>
  <c r="U67" i="5"/>
  <c r="L14" i="5" a="1"/>
  <c r="L14" i="5"/>
  <c r="Q145" i="5" a="1"/>
  <c r="Q145" i="5"/>
  <c r="S609" i="5" a="1"/>
  <c r="S609" i="5"/>
  <c r="T67" i="5" a="1"/>
  <c r="T67" i="5"/>
  <c r="AQ506" i="5" a="1"/>
  <c r="AQ506" i="5"/>
  <c r="J145" i="5" a="1"/>
  <c r="J145" i="5"/>
  <c r="N538" i="5" a="1"/>
  <c r="N538" i="5"/>
  <c r="J538" i="5" a="1"/>
  <c r="J538" i="5"/>
  <c r="N145" i="5" a="1"/>
  <c r="N145" i="5"/>
  <c r="AQ28" i="5" a="1"/>
  <c r="AQ28" i="5"/>
  <c r="I48" i="5" a="1"/>
  <c r="I48" i="5"/>
  <c r="K28" i="5" a="1"/>
  <c r="K28" i="5"/>
  <c r="M538" i="5" a="1"/>
  <c r="M538" i="5"/>
  <c r="K67" i="5" a="1"/>
  <c r="K67" i="5"/>
  <c r="Q224" i="5" a="1"/>
  <c r="Q224" i="5"/>
  <c r="R145" i="5" a="1"/>
  <c r="R145" i="5"/>
  <c r="I609" i="5" a="1"/>
  <c r="I609" i="5"/>
  <c r="I224" i="5" a="1"/>
  <c r="I224" i="5"/>
  <c r="P67" i="5" a="1"/>
  <c r="P67" i="5"/>
  <c r="R287" i="5" a="1"/>
  <c r="R287" i="5"/>
  <c r="K609" i="5" a="1"/>
  <c r="K609" i="5"/>
  <c r="AQ224" i="5" a="1"/>
  <c r="AQ224" i="5"/>
  <c r="R538" i="5" a="1"/>
  <c r="R538" i="5"/>
  <c r="R609" i="5" a="1"/>
  <c r="R609" i="5"/>
  <c r="S538" i="5" a="1"/>
  <c r="S538" i="5"/>
  <c r="S145" i="5" a="1"/>
  <c r="S145" i="5"/>
  <c r="K287" i="5" a="1"/>
  <c r="K287" i="5"/>
  <c r="S224" i="5" a="1"/>
  <c r="S224" i="5"/>
  <c r="K224" i="5" a="1"/>
  <c r="K224" i="5"/>
  <c r="L538" i="5" a="1"/>
  <c r="L538" i="5"/>
  <c r="O14" i="5" a="1"/>
  <c r="O14" i="5"/>
  <c r="J609" i="5" a="1"/>
  <c r="J609" i="5"/>
  <c r="K48" i="5" a="1"/>
  <c r="K48" i="5"/>
  <c r="M28" i="5" a="1"/>
  <c r="M28" i="5"/>
  <c r="L145" i="5" a="1"/>
  <c r="L145" i="5"/>
  <c r="M506" i="5" a="1"/>
  <c r="M506" i="5"/>
  <c r="AQ67" i="5" a="1"/>
  <c r="AQ67" i="5"/>
  <c r="P224" i="5" a="1"/>
  <c r="P224" i="5"/>
  <c r="O287" i="5" a="1"/>
  <c r="O287" i="5"/>
  <c r="I67" i="5" a="1"/>
  <c r="I67" i="5"/>
  <c r="M14" i="5" a="1"/>
  <c r="M14" i="5"/>
  <c r="I538" i="5" a="1"/>
  <c r="I538" i="5"/>
  <c r="U28" i="5" a="1"/>
  <c r="U28" i="5"/>
  <c r="Q287" i="5" a="1"/>
  <c r="Q287" i="5"/>
  <c r="S28" i="5" a="1"/>
  <c r="S28" i="5"/>
  <c r="R14" i="5" a="1"/>
  <c r="R14" i="5"/>
  <c r="P506" i="5" a="1"/>
  <c r="P506" i="5"/>
  <c r="K538" i="5" a="1"/>
  <c r="K538" i="5"/>
  <c r="J506" i="5" a="1"/>
  <c r="J506" i="5"/>
  <c r="T287" i="5" a="1"/>
  <c r="T287" i="5"/>
  <c r="I14" i="5" a="1"/>
  <c r="I14" i="5"/>
  <c r="O28" i="5" a="1"/>
  <c r="O28" i="5"/>
  <c r="N609" i="5" a="1"/>
  <c r="N609" i="5"/>
  <c r="AQ145" i="5" a="1"/>
  <c r="AQ145" i="5"/>
  <c r="U48" i="5" a="1"/>
  <c r="U48" i="5"/>
  <c r="S287" i="5" a="1"/>
  <c r="S287" i="5"/>
  <c r="Q506" i="5" a="1"/>
  <c r="Q506" i="5"/>
  <c r="AQ14" i="5" a="1"/>
  <c r="AQ14" i="5"/>
  <c r="R224" i="5" a="1"/>
  <c r="R224" i="5"/>
  <c r="Q67" i="5" a="1"/>
  <c r="Q67" i="5"/>
  <c r="N48" i="5" a="1"/>
  <c r="N48" i="5"/>
  <c r="T48" i="5" a="1"/>
  <c r="T48" i="5"/>
  <c r="L287" i="5" a="1"/>
  <c r="L287" i="5"/>
  <c r="S48" i="5" a="1"/>
  <c r="S48" i="5"/>
  <c r="O145" i="5" a="1"/>
  <c r="O145" i="5"/>
  <c r="P287" i="5" a="1"/>
  <c r="P287" i="5"/>
  <c r="J14" i="5" a="1"/>
  <c r="J14" i="5"/>
  <c r="L224" i="5" a="1"/>
  <c r="L224" i="5"/>
  <c r="N506" i="5" a="1"/>
  <c r="N506" i="5"/>
  <c r="J287" i="5" a="1"/>
  <c r="J287" i="5"/>
  <c r="L48" i="5" a="1"/>
  <c r="L48" i="5"/>
  <c r="R48" i="5" a="1"/>
  <c r="R48" i="5"/>
  <c r="I28" i="5" a="1"/>
  <c r="I28" i="5"/>
  <c r="O48" i="5" a="1"/>
  <c r="O48" i="5"/>
  <c r="U538" i="5" a="1"/>
  <c r="U538" i="5"/>
  <c r="L28" i="5" a="1"/>
  <c r="L28" i="5"/>
  <c r="L609" i="5" a="1"/>
  <c r="L609" i="5"/>
  <c r="I145" i="5" a="1"/>
  <c r="I145" i="5"/>
  <c r="M287" i="5" a="1"/>
  <c r="M287" i="5"/>
  <c r="T14" i="5" a="1"/>
  <c r="T14" i="5"/>
  <c r="K506" i="5" a="1"/>
  <c r="K506" i="5"/>
  <c r="N28" i="5" a="1"/>
  <c r="N28" i="5"/>
  <c r="AQ538" i="5" a="1"/>
  <c r="AQ538" i="5"/>
  <c r="U609" i="5" a="1"/>
  <c r="U609" i="5"/>
  <c r="P28" i="5" a="1"/>
  <c r="P28" i="5"/>
  <c r="P609" i="5" a="1"/>
  <c r="P609" i="5"/>
  <c r="J28" i="5" a="1"/>
  <c r="J28" i="5"/>
  <c r="O538" i="5" a="1"/>
  <c r="O538" i="5"/>
  <c r="Q538" i="5" a="1"/>
  <c r="Q538" i="5"/>
  <c r="L67" i="5" a="1"/>
  <c r="L67" i="5"/>
  <c r="P14" i="5" a="1"/>
  <c r="P14" i="5"/>
  <c r="T538" i="5" a="1"/>
  <c r="T538" i="5"/>
  <c r="M48" i="5" a="1"/>
  <c r="M48" i="5"/>
  <c r="K14" i="5" a="1"/>
  <c r="K14" i="5"/>
  <c r="J224" i="5" a="1"/>
  <c r="J224" i="5"/>
  <c r="O506" i="5" a="1"/>
  <c r="O506" i="5"/>
  <c r="O67" i="5" a="1"/>
  <c r="O67" i="5"/>
  <c r="R506" i="5" a="1"/>
  <c r="R506" i="5"/>
  <c r="I287" i="5" a="1"/>
  <c r="I287" i="5"/>
  <c r="R28" i="5" a="1"/>
  <c r="R28" i="5"/>
  <c r="U506" i="5" a="1"/>
  <c r="U506" i="5"/>
  <c r="R67" i="5" a="1"/>
  <c r="R67" i="5"/>
  <c r="S506" i="5" a="1"/>
  <c r="S506" i="5"/>
  <c r="AQ48" i="5" a="1"/>
  <c r="AQ48" i="5"/>
  <c r="O224" i="5" a="1"/>
  <c r="O224" i="5"/>
  <c r="N67" i="5" a="1"/>
  <c r="N67" i="5"/>
  <c r="J67" i="5" a="1"/>
  <c r="J67" i="5"/>
  <c r="T145" i="5" a="1"/>
  <c r="T145" i="5"/>
  <c r="N287" i="5" a="1"/>
  <c r="N287" i="5"/>
  <c r="U14" i="5" a="1"/>
  <c r="U14" i="5"/>
  <c r="P145" i="5" a="1"/>
  <c r="P145" i="5"/>
  <c r="T224" i="5" a="1"/>
  <c r="T224" i="5"/>
  <c r="J48" i="5" a="1"/>
  <c r="J48" i="5"/>
  <c r="U224" i="5" a="1"/>
  <c r="U224" i="5"/>
  <c r="Q609" i="5" a="1"/>
  <c r="Q609" i="5"/>
  <c r="O609" i="5" a="1"/>
  <c r="O609" i="5"/>
  <c r="Q28" i="5" a="1"/>
  <c r="Q28" i="5"/>
  <c r="Q48" i="5" a="1"/>
  <c r="Q48" i="5"/>
  <c r="U287" i="5" a="1"/>
  <c r="U287" i="5"/>
  <c r="M145" i="5" a="1"/>
  <c r="M145" i="5"/>
  <c r="P538" i="5" a="1"/>
  <c r="P538" i="5"/>
  <c r="T506" i="5" a="1"/>
  <c r="T506" i="5"/>
  <c r="S67" i="5" a="1"/>
  <c r="S67" i="5"/>
  <c r="S14" i="5" a="1"/>
  <c r="S14" i="5"/>
  <c r="M224" i="5" a="1"/>
  <c r="M224" i="5"/>
  <c r="AQ609" i="5" a="1"/>
  <c r="AQ609" i="5"/>
  <c r="T28" i="5" a="1"/>
  <c r="T28" i="5"/>
  <c r="K90" i="5" a="1"/>
  <c r="K90" i="5"/>
  <c r="T583" i="5" a="1"/>
  <c r="T583" i="5"/>
  <c r="J319" i="5" a="1"/>
  <c r="J319" i="5"/>
  <c r="T319" i="5" a="1"/>
  <c r="T319" i="5"/>
  <c r="K110" i="5" a="1"/>
  <c r="K110" i="5"/>
  <c r="J336" i="5" a="1"/>
  <c r="J336" i="5"/>
  <c r="AQ13" i="5" a="1"/>
  <c r="AQ13" i="5"/>
  <c r="M90" i="5" a="1"/>
  <c r="M90" i="5"/>
  <c r="M583" i="5" a="1"/>
  <c r="M583" i="5"/>
  <c r="J547" i="5" a="1"/>
  <c r="J547" i="5"/>
  <c r="Q155" i="5" a="1"/>
  <c r="Q155" i="5"/>
  <c r="R620" i="5" a="1"/>
  <c r="R620" i="5"/>
  <c r="L319" i="5" a="1"/>
  <c r="L319" i="5"/>
  <c r="Q583" i="5" a="1"/>
  <c r="Q583" i="5"/>
  <c r="N620" i="5" a="1"/>
  <c r="N620" i="5"/>
  <c r="R110" i="5" a="1"/>
  <c r="R110" i="5"/>
  <c r="O155" i="5" a="1"/>
  <c r="O155" i="5"/>
  <c r="O90" i="5" a="1"/>
  <c r="O90" i="5"/>
  <c r="T336" i="5" a="1"/>
  <c r="T336" i="5"/>
  <c r="I27" i="5" a="1"/>
  <c r="I27" i="5"/>
  <c r="I110" i="5" a="1"/>
  <c r="I110" i="5"/>
  <c r="AQ547" i="5" a="1"/>
  <c r="AQ547" i="5"/>
  <c r="U547" i="5" a="1"/>
  <c r="U547" i="5"/>
  <c r="N90" i="5" a="1"/>
  <c r="N90" i="5"/>
  <c r="R155" i="5" a="1"/>
  <c r="R155" i="5"/>
  <c r="O27" i="5" a="1"/>
  <c r="O27" i="5"/>
  <c r="AQ583" i="5" a="1"/>
  <c r="AQ583" i="5"/>
  <c r="T155" i="5" a="1"/>
  <c r="T155" i="5"/>
  <c r="Q110" i="5" a="1"/>
  <c r="Q110" i="5"/>
  <c r="K27" i="5" a="1"/>
  <c r="K27" i="5"/>
  <c r="R90" i="5" a="1"/>
  <c r="R90" i="5"/>
  <c r="I620" i="5" a="1"/>
  <c r="I620" i="5"/>
  <c r="T27" i="5" a="1"/>
  <c r="T27" i="5"/>
  <c r="O319" i="5" a="1"/>
  <c r="O319" i="5"/>
  <c r="P90" i="5" a="1"/>
  <c r="P90" i="5"/>
  <c r="P27" i="5" a="1"/>
  <c r="P27" i="5"/>
  <c r="N155" i="5" a="1"/>
  <c r="N155" i="5"/>
  <c r="N319" i="5" a="1"/>
  <c r="N319" i="5"/>
  <c r="O336" i="5" a="1"/>
  <c r="O336" i="5"/>
  <c r="K336" i="5" a="1"/>
  <c r="K336" i="5"/>
  <c r="I319" i="5" a="1"/>
  <c r="I319" i="5"/>
  <c r="K547" i="5" a="1"/>
  <c r="K547" i="5"/>
  <c r="L27" i="5" a="1"/>
  <c r="L27" i="5"/>
  <c r="P583" i="5" a="1"/>
  <c r="P583" i="5"/>
  <c r="L155" i="5" a="1"/>
  <c r="L155" i="5"/>
  <c r="N336" i="5" a="1"/>
  <c r="N336" i="5"/>
  <c r="J13" i="5" a="1"/>
  <c r="J13" i="5"/>
  <c r="M110" i="5" a="1"/>
  <c r="M110" i="5"/>
  <c r="AQ319" i="5" a="1"/>
  <c r="AQ319" i="5"/>
  <c r="J620" i="5" a="1"/>
  <c r="J620" i="5"/>
  <c r="N13" i="5" a="1"/>
  <c r="N13" i="5"/>
  <c r="P110" i="5" a="1"/>
  <c r="P110" i="5"/>
  <c r="L336" i="5" a="1"/>
  <c r="L336" i="5"/>
  <c r="L13" i="5" a="1"/>
  <c r="L13" i="5"/>
  <c r="S319" i="5" a="1"/>
  <c r="S319" i="5"/>
  <c r="J110" i="5" a="1"/>
  <c r="J110" i="5"/>
  <c r="Q319" i="5" a="1"/>
  <c r="Q319" i="5"/>
  <c r="Q620" i="5" a="1"/>
  <c r="Q620" i="5"/>
  <c r="Q13" i="5" a="1"/>
  <c r="Q13" i="5"/>
  <c r="I13" i="5" a="1"/>
  <c r="I13" i="5"/>
  <c r="O583" i="5" a="1"/>
  <c r="O583" i="5"/>
  <c r="U620" i="5" a="1"/>
  <c r="U620" i="5"/>
  <c r="I336" i="5" a="1"/>
  <c r="I336" i="5"/>
  <c r="P336" i="5" a="1"/>
  <c r="P336" i="5"/>
  <c r="N583" i="5" a="1"/>
  <c r="N583" i="5"/>
  <c r="N110" i="5" a="1"/>
  <c r="N110" i="5"/>
  <c r="M336" i="5" a="1"/>
  <c r="M336" i="5"/>
  <c r="I547" i="5" a="1"/>
  <c r="I547" i="5"/>
  <c r="T547" i="5" a="1"/>
  <c r="T547" i="5"/>
  <c r="Q547" i="5" a="1"/>
  <c r="Q547" i="5"/>
  <c r="N547" i="5" a="1"/>
  <c r="N547" i="5"/>
  <c r="J583" i="5" a="1"/>
  <c r="J583" i="5"/>
  <c r="O13" i="5" a="1"/>
  <c r="O13" i="5"/>
  <c r="K13" i="5" a="1"/>
  <c r="K13" i="5"/>
  <c r="K620" i="5" a="1"/>
  <c r="K620" i="5"/>
  <c r="U110" i="5" a="1"/>
  <c r="U110" i="5"/>
  <c r="U336" i="5" a="1"/>
  <c r="U336" i="5"/>
  <c r="S90" i="5" a="1"/>
  <c r="S90" i="5"/>
  <c r="I583" i="5" a="1"/>
  <c r="I583" i="5"/>
  <c r="R27" i="5" a="1"/>
  <c r="R27" i="5"/>
  <c r="T13" i="5" a="1"/>
  <c r="T13" i="5"/>
  <c r="L547" i="5" a="1"/>
  <c r="L547" i="5"/>
  <c r="AQ90" i="5" a="1"/>
  <c r="AQ90" i="5"/>
  <c r="T110" i="5" a="1"/>
  <c r="T110" i="5"/>
  <c r="M155" i="5" a="1"/>
  <c r="M155" i="5"/>
  <c r="L110" i="5" a="1"/>
  <c r="L110" i="5"/>
  <c r="S583" i="5" a="1"/>
  <c r="S583" i="5"/>
  <c r="J155" i="5" a="1"/>
  <c r="J155" i="5"/>
  <c r="T90" i="5" a="1"/>
  <c r="T90" i="5"/>
  <c r="N27" i="5" a="1"/>
  <c r="N27" i="5"/>
  <c r="U90" i="5" a="1"/>
  <c r="U90" i="5"/>
  <c r="S155" i="5" a="1"/>
  <c r="S155" i="5"/>
  <c r="R319" i="5" a="1"/>
  <c r="R319" i="5"/>
  <c r="R547" i="5" a="1"/>
  <c r="R547" i="5"/>
  <c r="P155" i="5" a="1"/>
  <c r="P155" i="5"/>
  <c r="S27" i="5" a="1"/>
  <c r="S27" i="5"/>
  <c r="AQ336" i="5" a="1"/>
  <c r="AQ336" i="5"/>
  <c r="R13" i="5" a="1"/>
  <c r="R13" i="5"/>
  <c r="AQ155" i="5" a="1"/>
  <c r="AQ155" i="5"/>
  <c r="J90" i="5" a="1"/>
  <c r="J90" i="5"/>
  <c r="I90" i="5" a="1"/>
  <c r="I90" i="5"/>
  <c r="Q27" i="5" a="1"/>
  <c r="Q27" i="5"/>
  <c r="S110" i="5" a="1"/>
  <c r="S110" i="5"/>
  <c r="U27" i="5" a="1"/>
  <c r="U27" i="5"/>
  <c r="U583" i="5" a="1"/>
  <c r="U583" i="5"/>
  <c r="P13" i="5" a="1"/>
  <c r="P13" i="5"/>
  <c r="S620" i="5" a="1"/>
  <c r="S620" i="5"/>
  <c r="K155" i="5" a="1"/>
  <c r="K155" i="5"/>
  <c r="O620" i="5" a="1"/>
  <c r="O620" i="5"/>
  <c r="K319" i="5" a="1"/>
  <c r="K319" i="5"/>
  <c r="P620" i="5" a="1"/>
  <c r="P620" i="5"/>
  <c r="S547" i="5" a="1"/>
  <c r="S547" i="5"/>
  <c r="M319" i="5" a="1"/>
  <c r="M319" i="5"/>
  <c r="S13" i="5" a="1"/>
  <c r="S13" i="5"/>
  <c r="U155" i="5" a="1"/>
  <c r="U155" i="5"/>
  <c r="R583" i="5" a="1"/>
  <c r="R583" i="5"/>
  <c r="J27" i="5" a="1"/>
  <c r="J27" i="5"/>
  <c r="L90" i="5" a="1"/>
  <c r="L90" i="5"/>
  <c r="O547" i="5" a="1"/>
  <c r="O547" i="5"/>
  <c r="R336" i="5" a="1"/>
  <c r="R336" i="5"/>
  <c r="Q336" i="5" a="1"/>
  <c r="Q336" i="5"/>
  <c r="AQ620" i="5" a="1"/>
  <c r="AQ620" i="5"/>
  <c r="M547" i="5" a="1"/>
  <c r="M547" i="5"/>
  <c r="L620" i="5" a="1"/>
  <c r="L620" i="5"/>
  <c r="T620" i="5" a="1"/>
  <c r="T620" i="5"/>
  <c r="U319" i="5" a="1"/>
  <c r="U319" i="5"/>
  <c r="K583" i="5" a="1"/>
  <c r="K583" i="5"/>
  <c r="AQ110" i="5" a="1"/>
  <c r="AQ110" i="5"/>
  <c r="M13" i="5" a="1"/>
  <c r="M13" i="5"/>
  <c r="Q90" i="5" a="1"/>
  <c r="Q90" i="5"/>
  <c r="L583" i="5" a="1"/>
  <c r="L583" i="5"/>
  <c r="I155" i="5" a="1"/>
  <c r="I155" i="5"/>
  <c r="S336" i="5" a="1"/>
  <c r="S336" i="5"/>
  <c r="M27" i="5" a="1"/>
  <c r="M27" i="5"/>
  <c r="O110" i="5" a="1"/>
  <c r="O110" i="5"/>
  <c r="M620" i="5" a="1"/>
  <c r="M620" i="5"/>
  <c r="U13" i="5" a="1"/>
  <c r="U13" i="5"/>
  <c r="P547" i="5" a="1"/>
  <c r="P547" i="5"/>
  <c r="AQ27" i="5" a="1"/>
  <c r="AQ27" i="5"/>
  <c r="P319" i="5" a="1"/>
  <c r="P319" i="5"/>
  <c r="I121" i="5" a="1"/>
  <c r="I121" i="5"/>
  <c r="J87" i="5" a="1"/>
  <c r="J87" i="5"/>
  <c r="K619" i="5" a="1"/>
  <c r="K619" i="5"/>
  <c r="K15" i="5" a="1"/>
  <c r="K15" i="5"/>
  <c r="R619" i="5" a="1"/>
  <c r="R619" i="5"/>
  <c r="S15" i="5" a="1"/>
  <c r="S15" i="5"/>
  <c r="P395" i="5" a="1"/>
  <c r="P395" i="5"/>
  <c r="O121" i="5" a="1"/>
  <c r="O121" i="5"/>
  <c r="J395" i="5" a="1"/>
  <c r="J395" i="5"/>
  <c r="O395" i="5" a="1"/>
  <c r="O395" i="5"/>
  <c r="P15" i="5" a="1"/>
  <c r="P15" i="5"/>
  <c r="M395" i="5" a="1"/>
  <c r="M395" i="5"/>
  <c r="O87" i="5" a="1"/>
  <c r="O87" i="5"/>
  <c r="U158" i="5" a="1"/>
  <c r="U158" i="5"/>
  <c r="K26" i="5" a="1"/>
  <c r="K26" i="5"/>
  <c r="Q158" i="5" a="1"/>
  <c r="Q158" i="5"/>
  <c r="J412" i="5" a="1"/>
  <c r="J412" i="5"/>
  <c r="AQ395" i="5" a="1"/>
  <c r="AQ395" i="5"/>
  <c r="AQ15" i="5" a="1"/>
  <c r="AQ15" i="5"/>
  <c r="L619" i="5" a="1"/>
  <c r="L619" i="5"/>
  <c r="J619" i="5" a="1"/>
  <c r="J619" i="5"/>
  <c r="I255" i="5" a="1"/>
  <c r="I255" i="5"/>
  <c r="R26" i="5" a="1"/>
  <c r="R26" i="5"/>
  <c r="AQ158" i="5" a="1"/>
  <c r="AQ158" i="5"/>
  <c r="U395" i="5" a="1"/>
  <c r="U395" i="5"/>
  <c r="S26" i="5" a="1"/>
  <c r="S26" i="5"/>
  <c r="K412" i="5" a="1"/>
  <c r="K412" i="5"/>
  <c r="O412" i="5" a="1"/>
  <c r="O412" i="5"/>
  <c r="P92" i="5" a="1"/>
  <c r="P92" i="5"/>
  <c r="L121" i="5" a="1"/>
  <c r="L121" i="5"/>
  <c r="T395" i="5" a="1"/>
  <c r="T395" i="5"/>
  <c r="R15" i="5" a="1"/>
  <c r="R15" i="5"/>
  <c r="S92" i="5" a="1"/>
  <c r="S92" i="5"/>
  <c r="P255" i="5" a="1"/>
  <c r="P255" i="5"/>
  <c r="R395" i="5" a="1"/>
  <c r="R395" i="5"/>
  <c r="I26" i="5" a="1"/>
  <c r="I26" i="5"/>
  <c r="T92" i="5" a="1"/>
  <c r="T92" i="5"/>
  <c r="O158" i="5" a="1"/>
  <c r="O158" i="5"/>
  <c r="AQ87" i="5" a="1"/>
  <c r="AQ87" i="5"/>
  <c r="P26" i="5" a="1"/>
  <c r="P26" i="5"/>
  <c r="M92" i="5" a="1"/>
  <c r="M92" i="5"/>
  <c r="R412" i="5" a="1"/>
  <c r="R412" i="5"/>
  <c r="T87" i="5" a="1"/>
  <c r="T87" i="5"/>
  <c r="I158" i="5" a="1"/>
  <c r="I158" i="5"/>
  <c r="I92" i="5" a="1"/>
  <c r="I92" i="5"/>
  <c r="O26" i="5" a="1"/>
  <c r="O26" i="5"/>
  <c r="AQ619" i="5" a="1"/>
  <c r="AQ619" i="5"/>
  <c r="I619" i="5" a="1"/>
  <c r="I619" i="5"/>
  <c r="P158" i="5" a="1"/>
  <c r="P158" i="5"/>
  <c r="AQ255" i="5" a="1"/>
  <c r="AQ255" i="5"/>
  <c r="N15" i="5" a="1"/>
  <c r="N15" i="5"/>
  <c r="AQ412" i="5" a="1"/>
  <c r="AQ412" i="5"/>
  <c r="P619" i="5" a="1"/>
  <c r="P619" i="5"/>
  <c r="O15" i="5" a="1"/>
  <c r="O15" i="5"/>
  <c r="K92" i="5" a="1"/>
  <c r="K92" i="5"/>
  <c r="K87" i="5" a="1"/>
  <c r="K87" i="5"/>
  <c r="N255" i="5" a="1"/>
  <c r="N255" i="5"/>
  <c r="N619" i="5" a="1"/>
  <c r="N619" i="5"/>
  <c r="O619" i="5" a="1"/>
  <c r="O619" i="5"/>
  <c r="M121" i="5" a="1"/>
  <c r="M121" i="5"/>
  <c r="R92" i="5" a="1"/>
  <c r="R92" i="5"/>
  <c r="S619" i="5" a="1"/>
  <c r="S619" i="5"/>
  <c r="N121" i="5" a="1"/>
  <c r="N121" i="5"/>
  <c r="U121" i="5" a="1"/>
  <c r="U121" i="5"/>
  <c r="N412" i="5" a="1"/>
  <c r="N412" i="5"/>
  <c r="Q26" i="5" a="1"/>
  <c r="Q26" i="5"/>
  <c r="T15" i="5" a="1"/>
  <c r="T15" i="5"/>
  <c r="K158" i="5" a="1"/>
  <c r="K158" i="5"/>
  <c r="I15" i="5" a="1"/>
  <c r="I15" i="5"/>
  <c r="O92" i="5" a="1"/>
  <c r="O92" i="5"/>
  <c r="R255" i="5" a="1"/>
  <c r="R255" i="5"/>
  <c r="T412" i="5" a="1"/>
  <c r="T412" i="5"/>
  <c r="U87" i="5" a="1"/>
  <c r="U87" i="5"/>
  <c r="T619" i="5" a="1"/>
  <c r="T619" i="5"/>
  <c r="U619" i="5" a="1"/>
  <c r="U619" i="5"/>
  <c r="N26" i="5" a="1"/>
  <c r="N26" i="5"/>
  <c r="U412" i="5" a="1"/>
  <c r="U412" i="5"/>
  <c r="J92" i="5" a="1"/>
  <c r="J92" i="5"/>
  <c r="J26" i="5" a="1"/>
  <c r="J26" i="5"/>
  <c r="T26" i="5" a="1"/>
  <c r="T26" i="5"/>
  <c r="S158" i="5" a="1"/>
  <c r="S158" i="5"/>
  <c r="M412" i="5" a="1"/>
  <c r="M412" i="5"/>
  <c r="S255" i="5" a="1"/>
  <c r="S255" i="5"/>
  <c r="Q87" i="5" a="1"/>
  <c r="Q87" i="5"/>
  <c r="L92" i="5" a="1"/>
  <c r="L92" i="5"/>
  <c r="Q395" i="5" a="1"/>
  <c r="Q395" i="5"/>
  <c r="T158" i="5" a="1"/>
  <c r="T158" i="5"/>
  <c r="I395" i="5" a="1"/>
  <c r="I395" i="5"/>
  <c r="S412" i="5" a="1"/>
  <c r="S412" i="5"/>
  <c r="M255" i="5" a="1"/>
  <c r="M255" i="5"/>
  <c r="U92" i="5" a="1"/>
  <c r="U92" i="5"/>
  <c r="L395" i="5" a="1"/>
  <c r="L395" i="5"/>
  <c r="P412" i="5" a="1"/>
  <c r="P412" i="5"/>
  <c r="U15" i="5" a="1"/>
  <c r="U15" i="5"/>
  <c r="J158" i="5" a="1"/>
  <c r="J158" i="5"/>
  <c r="S395" i="5" a="1"/>
  <c r="S395" i="5"/>
  <c r="R121" i="5" a="1"/>
  <c r="R121" i="5"/>
  <c r="S121" i="5" a="1"/>
  <c r="S121" i="5"/>
  <c r="M87" i="5" a="1"/>
  <c r="M87" i="5"/>
  <c r="J121" i="5" a="1"/>
  <c r="J121" i="5"/>
  <c r="T255" i="5" a="1"/>
  <c r="T255" i="5"/>
  <c r="L87" i="5" a="1"/>
  <c r="L87" i="5"/>
  <c r="L26" i="5" a="1"/>
  <c r="L26" i="5"/>
  <c r="Q619" i="5" a="1"/>
  <c r="Q619" i="5"/>
  <c r="S87" i="5" a="1"/>
  <c r="S87" i="5"/>
  <c r="U26" i="5" a="1"/>
  <c r="U26" i="5"/>
  <c r="K395" i="5" a="1"/>
  <c r="K395" i="5"/>
  <c r="Q92" i="5" a="1"/>
  <c r="Q92" i="5"/>
  <c r="J255" i="5" a="1"/>
  <c r="J255" i="5"/>
  <c r="M15" i="5" a="1"/>
  <c r="M15" i="5"/>
  <c r="J15" i="5" a="1"/>
  <c r="J15" i="5"/>
  <c r="I87" i="5" a="1"/>
  <c r="I87" i="5"/>
  <c r="L158" i="5" a="1"/>
  <c r="L158" i="5"/>
  <c r="L412" i="5" a="1"/>
  <c r="L412" i="5"/>
  <c r="M158" i="5" a="1"/>
  <c r="M158" i="5"/>
  <c r="P121" i="5" a="1"/>
  <c r="P121" i="5"/>
  <c r="N92" i="5" a="1"/>
  <c r="N92" i="5"/>
  <c r="R87" i="5" a="1"/>
  <c r="R87" i="5"/>
  <c r="K121" i="5" a="1"/>
  <c r="K121" i="5"/>
  <c r="AQ121" i="5" a="1"/>
  <c r="AQ121" i="5"/>
  <c r="K255" i="5" a="1"/>
  <c r="K255" i="5"/>
  <c r="Q121" i="5" a="1"/>
  <c r="Q121" i="5"/>
  <c r="N87" i="5" a="1"/>
  <c r="N87" i="5"/>
  <c r="Q15" i="5" a="1"/>
  <c r="Q15" i="5"/>
  <c r="N158" i="5" a="1"/>
  <c r="N158" i="5"/>
  <c r="I412" i="5" a="1"/>
  <c r="I412" i="5"/>
  <c r="U255" i="5" a="1"/>
  <c r="U255" i="5"/>
  <c r="Q255" i="5" a="1"/>
  <c r="Q255" i="5"/>
  <c r="AQ26" i="5" a="1"/>
  <c r="AQ26" i="5"/>
  <c r="O255" i="5" a="1"/>
  <c r="O255" i="5"/>
  <c r="L15" i="5" a="1"/>
  <c r="L15" i="5"/>
  <c r="N395" i="5" a="1"/>
  <c r="N395" i="5"/>
  <c r="P87" i="5" a="1"/>
  <c r="P87" i="5"/>
  <c r="L255" i="5" a="1"/>
  <c r="L255" i="5"/>
  <c r="M26" i="5" a="1"/>
  <c r="M26" i="5"/>
  <c r="Q412" i="5" a="1"/>
  <c r="Q412" i="5"/>
  <c r="T121" i="5" a="1"/>
  <c r="T121" i="5"/>
  <c r="AQ92" i="5" a="1"/>
  <c r="AQ92" i="5"/>
  <c r="R158" i="5" a="1"/>
  <c r="R158" i="5"/>
  <c r="M619" i="5" a="1"/>
  <c r="M619" i="5"/>
  <c r="K337" i="5" a="1"/>
  <c r="K337" i="5"/>
  <c r="N337" i="5" a="1"/>
  <c r="N337" i="5"/>
  <c r="P621" i="5" a="1"/>
  <c r="P621" i="5"/>
  <c r="S509" i="5" a="1"/>
  <c r="S509" i="5"/>
  <c r="R509" i="5" a="1"/>
  <c r="R509" i="5"/>
  <c r="S76" i="5" a="1"/>
  <c r="S76" i="5"/>
  <c r="AQ324" i="5" a="1"/>
  <c r="AQ324" i="5"/>
  <c r="U88" i="5" a="1"/>
  <c r="U88" i="5"/>
  <c r="S501" i="5" a="1"/>
  <c r="S501" i="5"/>
  <c r="I509" i="5" a="1"/>
  <c r="I509" i="5"/>
  <c r="N76" i="5" a="1"/>
  <c r="N76" i="5"/>
  <c r="AQ501" i="5" a="1"/>
  <c r="AQ501" i="5"/>
  <c r="Q501" i="5" a="1"/>
  <c r="Q501" i="5"/>
  <c r="O381" i="5" a="1"/>
  <c r="O381" i="5"/>
  <c r="I76" i="5" a="1"/>
  <c r="I76" i="5"/>
  <c r="N509" i="5" a="1"/>
  <c r="N509" i="5"/>
  <c r="J381" i="5" a="1"/>
  <c r="J381" i="5"/>
  <c r="AQ219" i="5" a="1"/>
  <c r="AQ219" i="5"/>
  <c r="AQ337" i="5" a="1"/>
  <c r="AQ337" i="5"/>
  <c r="J501" i="5" a="1"/>
  <c r="J501" i="5"/>
  <c r="T219" i="5" a="1"/>
  <c r="T219" i="5"/>
  <c r="O337" i="5" a="1"/>
  <c r="O337" i="5"/>
  <c r="P219" i="5" a="1"/>
  <c r="P219" i="5"/>
  <c r="U509" i="5" a="1"/>
  <c r="U509" i="5"/>
  <c r="P88" i="5" a="1"/>
  <c r="P88" i="5"/>
  <c r="J621" i="5" a="1"/>
  <c r="J621" i="5"/>
  <c r="S621" i="5" a="1"/>
  <c r="S621" i="5"/>
  <c r="P501" i="5" a="1"/>
  <c r="P501" i="5"/>
  <c r="M621" i="5" a="1"/>
  <c r="M621" i="5"/>
  <c r="K219" i="5" a="1"/>
  <c r="K219" i="5"/>
  <c r="O76" i="5" a="1"/>
  <c r="O76" i="5"/>
  <c r="O621" i="5" a="1"/>
  <c r="O621" i="5"/>
  <c r="L324" i="5" a="1"/>
  <c r="L324" i="5"/>
  <c r="S219" i="5" a="1"/>
  <c r="S219" i="5"/>
  <c r="O509" i="5" a="1"/>
  <c r="O509" i="5"/>
  <c r="K88" i="5" a="1"/>
  <c r="K88" i="5"/>
  <c r="M324" i="5" a="1"/>
  <c r="M324" i="5"/>
  <c r="O501" i="5" a="1"/>
  <c r="O501" i="5"/>
  <c r="U76" i="5" a="1"/>
  <c r="U76" i="5"/>
  <c r="L88" i="5" a="1"/>
  <c r="L88" i="5"/>
  <c r="T501" i="5" a="1"/>
  <c r="T501" i="5"/>
  <c r="M509" i="5" a="1"/>
  <c r="M509" i="5"/>
  <c r="O324" i="5" a="1"/>
  <c r="O324" i="5"/>
  <c r="I337" i="5" a="1"/>
  <c r="I337" i="5"/>
  <c r="P76" i="5" a="1"/>
  <c r="P76" i="5"/>
  <c r="U381" i="5" a="1"/>
  <c r="U381" i="5"/>
  <c r="S381" i="5" a="1"/>
  <c r="S381" i="5"/>
  <c r="N309" i="5" a="1"/>
  <c r="N309" i="5"/>
  <c r="O309" i="5" a="1"/>
  <c r="O309" i="5"/>
  <c r="L509" i="5" a="1"/>
  <c r="L509" i="5"/>
  <c r="R88" i="5" a="1"/>
  <c r="R88" i="5"/>
  <c r="N219" i="5" a="1"/>
  <c r="N219" i="5"/>
  <c r="Q219" i="5" a="1"/>
  <c r="Q219" i="5"/>
  <c r="S309" i="5" a="1"/>
  <c r="S309" i="5"/>
  <c r="N621" i="5" a="1"/>
  <c r="N621" i="5"/>
  <c r="Q324" i="5" a="1"/>
  <c r="Q324" i="5"/>
  <c r="P309" i="5" a="1"/>
  <c r="P309" i="5"/>
  <c r="L309" i="5" a="1"/>
  <c r="L309" i="5"/>
  <c r="Q381" i="5" a="1"/>
  <c r="Q381" i="5"/>
  <c r="R381" i="5" a="1"/>
  <c r="R381" i="5"/>
  <c r="J337" i="5" a="1"/>
  <c r="J337" i="5"/>
  <c r="I324" i="5" a="1"/>
  <c r="I324" i="5"/>
  <c r="N88" i="5" a="1"/>
  <c r="N88" i="5"/>
  <c r="M219" i="5" a="1"/>
  <c r="M219" i="5"/>
  <c r="K309" i="5" a="1"/>
  <c r="K309" i="5"/>
  <c r="P337" i="5" a="1"/>
  <c r="P337" i="5"/>
  <c r="T88" i="5" a="1"/>
  <c r="T88" i="5"/>
  <c r="O88" i="5" a="1"/>
  <c r="O88" i="5"/>
  <c r="O219" i="5" a="1"/>
  <c r="O219" i="5"/>
  <c r="AQ621" i="5" a="1"/>
  <c r="AQ621" i="5"/>
  <c r="R337" i="5" a="1"/>
  <c r="R337" i="5"/>
  <c r="I88" i="5" a="1"/>
  <c r="I88" i="5"/>
  <c r="Q337" i="5" a="1"/>
  <c r="Q337" i="5"/>
  <c r="P381" i="5" a="1"/>
  <c r="P381" i="5"/>
  <c r="R219" i="5" a="1"/>
  <c r="R219" i="5"/>
  <c r="J509" i="5" a="1"/>
  <c r="J509" i="5"/>
  <c r="AQ76" i="5" a="1"/>
  <c r="AQ76" i="5"/>
  <c r="J88" i="5" a="1"/>
  <c r="J88" i="5"/>
  <c r="T76" i="5" a="1"/>
  <c r="T76" i="5"/>
  <c r="Q88" i="5" a="1"/>
  <c r="Q88" i="5"/>
  <c r="T324" i="5" a="1"/>
  <c r="T324" i="5"/>
  <c r="L381" i="5" a="1"/>
  <c r="L381" i="5"/>
  <c r="AQ309" i="5" a="1"/>
  <c r="AQ309" i="5"/>
  <c r="M309" i="5" a="1"/>
  <c r="M309" i="5"/>
  <c r="M337" i="5" a="1"/>
  <c r="M337" i="5"/>
  <c r="I381" i="5" a="1"/>
  <c r="I381" i="5"/>
  <c r="T621" i="5" a="1"/>
  <c r="T621" i="5"/>
  <c r="R309" i="5" a="1"/>
  <c r="R309" i="5"/>
  <c r="L76" i="5" a="1"/>
  <c r="L76" i="5"/>
  <c r="U324" i="5" a="1"/>
  <c r="U324" i="5"/>
  <c r="J324" i="5" a="1"/>
  <c r="J324" i="5"/>
  <c r="N381" i="5" a="1"/>
  <c r="N381" i="5"/>
  <c r="Q76" i="5" a="1"/>
  <c r="Q76" i="5"/>
  <c r="M501" i="5" a="1"/>
  <c r="M501" i="5"/>
  <c r="S324" i="5" a="1"/>
  <c r="S324" i="5"/>
  <c r="J309" i="5" a="1"/>
  <c r="J309" i="5"/>
  <c r="K509" i="5" a="1"/>
  <c r="K509" i="5"/>
  <c r="I621" i="5" a="1"/>
  <c r="I621" i="5"/>
  <c r="N501" i="5" a="1"/>
  <c r="N501" i="5"/>
  <c r="I219" i="5" a="1"/>
  <c r="I219" i="5"/>
  <c r="AQ509" i="5" a="1"/>
  <c r="AQ509" i="5"/>
  <c r="K76" i="5" a="1"/>
  <c r="K76" i="5"/>
  <c r="Q621" i="5" a="1"/>
  <c r="Q621" i="5"/>
  <c r="M76" i="5" a="1"/>
  <c r="M76" i="5"/>
  <c r="M381" i="5" a="1"/>
  <c r="M381" i="5"/>
  <c r="S337" i="5" a="1"/>
  <c r="S337" i="5"/>
  <c r="K381" i="5" a="1"/>
  <c r="K381" i="5"/>
  <c r="U501" i="5" a="1"/>
  <c r="U501" i="5"/>
  <c r="R324" i="5" a="1"/>
  <c r="R324" i="5"/>
  <c r="R501" i="5" a="1"/>
  <c r="R501" i="5"/>
  <c r="L337" i="5" a="1"/>
  <c r="L337" i="5"/>
  <c r="P324" i="5" a="1"/>
  <c r="P324" i="5"/>
  <c r="I501" i="5" a="1"/>
  <c r="I501" i="5"/>
  <c r="S88" i="5" a="1"/>
  <c r="S88" i="5"/>
  <c r="I309" i="5" a="1"/>
  <c r="I309" i="5"/>
  <c r="L219" i="5" a="1"/>
  <c r="L219" i="5"/>
  <c r="L621" i="5" a="1"/>
  <c r="L621" i="5"/>
  <c r="U309" i="5" a="1"/>
  <c r="U309" i="5"/>
  <c r="K324" i="5" a="1"/>
  <c r="K324" i="5"/>
  <c r="Q509" i="5" a="1"/>
  <c r="Q509" i="5"/>
  <c r="J219" i="5" a="1"/>
  <c r="J219" i="5"/>
  <c r="M88" i="5" a="1"/>
  <c r="M88" i="5"/>
  <c r="K501" i="5" a="1"/>
  <c r="K501" i="5"/>
  <c r="AQ381" i="5" a="1"/>
  <c r="AQ381" i="5"/>
  <c r="U337" i="5" a="1"/>
  <c r="U337" i="5"/>
  <c r="P509" i="5" a="1"/>
  <c r="P509" i="5"/>
  <c r="R621" i="5" a="1"/>
  <c r="R621" i="5"/>
  <c r="U621" i="5" a="1"/>
  <c r="U621" i="5"/>
  <c r="Q309" i="5" a="1"/>
  <c r="Q309" i="5"/>
  <c r="AQ88" i="5" a="1"/>
  <c r="AQ88" i="5"/>
  <c r="T509" i="5" a="1"/>
  <c r="T509" i="5"/>
  <c r="T381" i="5" a="1"/>
  <c r="T381" i="5"/>
  <c r="T309" i="5" a="1"/>
  <c r="T309" i="5"/>
  <c r="J76" i="5" a="1"/>
  <c r="J76" i="5"/>
  <c r="L501" i="5" a="1"/>
  <c r="L501" i="5"/>
  <c r="N324" i="5" a="1"/>
  <c r="N324" i="5"/>
  <c r="U219" i="5" a="1"/>
  <c r="U219" i="5"/>
  <c r="K621" i="5" a="1"/>
  <c r="K621" i="5"/>
  <c r="T337" i="5" a="1"/>
  <c r="T337" i="5"/>
  <c r="R76" i="5" a="1"/>
  <c r="R76" i="5"/>
  <c r="S492" i="5" a="1"/>
  <c r="S492" i="5"/>
  <c r="K554" i="5" a="1"/>
  <c r="K554" i="5"/>
  <c r="Q419" i="5" a="1"/>
  <c r="Q419" i="5"/>
  <c r="R403" i="5" a="1"/>
  <c r="R403" i="5"/>
  <c r="P245" i="5" a="1"/>
  <c r="P245" i="5"/>
  <c r="M492" i="5" a="1"/>
  <c r="M492" i="5"/>
  <c r="U144" i="5" a="1"/>
  <c r="U144" i="5"/>
  <c r="N144" i="5" a="1"/>
  <c r="N144" i="5"/>
  <c r="L144" i="5" a="1"/>
  <c r="L144" i="5"/>
  <c r="R456" i="5" a="1"/>
  <c r="R456" i="5"/>
  <c r="L64" i="5" a="1"/>
  <c r="L64" i="5"/>
  <c r="N570" i="5" a="1"/>
  <c r="N570" i="5"/>
  <c r="P130" i="5" a="1"/>
  <c r="P130" i="5"/>
  <c r="R570" i="5" a="1"/>
  <c r="R570" i="5"/>
  <c r="I144" i="5" a="1"/>
  <c r="I144" i="5"/>
  <c r="K144" i="5" a="1"/>
  <c r="K144" i="5"/>
  <c r="O64" i="5" a="1"/>
  <c r="O64" i="5"/>
  <c r="Q245" i="5" a="1"/>
  <c r="Q245" i="5"/>
  <c r="AQ144" i="5" a="1"/>
  <c r="AQ144" i="5"/>
  <c r="Q456" i="5" a="1"/>
  <c r="Q456" i="5"/>
  <c r="M144" i="5" a="1"/>
  <c r="M144" i="5"/>
  <c r="Q570" i="5" a="1"/>
  <c r="Q570" i="5"/>
  <c r="M64" i="5" a="1"/>
  <c r="M64" i="5"/>
  <c r="Q554" i="5" a="1"/>
  <c r="Q554" i="5"/>
  <c r="L492" i="5" a="1"/>
  <c r="L492" i="5"/>
  <c r="J419" i="5" a="1"/>
  <c r="J419" i="5"/>
  <c r="M245" i="5" a="1"/>
  <c r="M245" i="5"/>
  <c r="I419" i="5" a="1"/>
  <c r="I419" i="5"/>
  <c r="R64" i="5" a="1"/>
  <c r="R64" i="5"/>
  <c r="AQ456" i="5" a="1"/>
  <c r="AQ456" i="5"/>
  <c r="K492" i="5" a="1"/>
  <c r="K492" i="5"/>
  <c r="S403" i="5" a="1"/>
  <c r="S403" i="5"/>
  <c r="J554" i="5" a="1"/>
  <c r="J554" i="5"/>
  <c r="K419" i="5" a="1"/>
  <c r="K419" i="5"/>
  <c r="U419" i="5" a="1"/>
  <c r="U419" i="5"/>
  <c r="P570" i="5" a="1"/>
  <c r="P570" i="5"/>
  <c r="T554" i="5" a="1"/>
  <c r="T554" i="5"/>
  <c r="R419" i="5" a="1"/>
  <c r="R419" i="5"/>
  <c r="T456" i="5" a="1"/>
  <c r="T456" i="5"/>
  <c r="J245" i="5" a="1"/>
  <c r="J245" i="5"/>
  <c r="N64" i="5" a="1"/>
  <c r="N64" i="5"/>
  <c r="AQ245" i="5" a="1"/>
  <c r="AQ245" i="5"/>
  <c r="Q64" i="5" a="1"/>
  <c r="Q64" i="5"/>
  <c r="O554" i="5" a="1"/>
  <c r="O554" i="5"/>
  <c r="S130" i="5" a="1"/>
  <c r="S130" i="5"/>
  <c r="U64" i="5" a="1"/>
  <c r="U64" i="5"/>
  <c r="R492" i="5" a="1"/>
  <c r="R492" i="5"/>
  <c r="S554" i="5" a="1"/>
  <c r="S554" i="5"/>
  <c r="O419" i="5" a="1"/>
  <c r="O419" i="5"/>
  <c r="L554" i="5" a="1"/>
  <c r="L554" i="5"/>
  <c r="J130" i="5" a="1"/>
  <c r="J130" i="5"/>
  <c r="T130" i="5" a="1"/>
  <c r="T130" i="5"/>
  <c r="Q403" i="5" a="1"/>
  <c r="Q403" i="5"/>
  <c r="S456" i="5" a="1"/>
  <c r="S456" i="5"/>
  <c r="T492" i="5" a="1"/>
  <c r="T492" i="5"/>
  <c r="O245" i="5" a="1"/>
  <c r="O245" i="5"/>
  <c r="L403" i="5" a="1"/>
  <c r="L403" i="5"/>
  <c r="U492" i="5" a="1"/>
  <c r="U492" i="5"/>
  <c r="AQ403" i="5" a="1"/>
  <c r="AQ403" i="5"/>
  <c r="O144" i="5" a="1"/>
  <c r="O144" i="5"/>
  <c r="R130" i="5" a="1"/>
  <c r="R130" i="5"/>
  <c r="U403" i="5" a="1"/>
  <c r="U403" i="5"/>
  <c r="O492" i="5" a="1"/>
  <c r="O492" i="5"/>
  <c r="N419" i="5" a="1"/>
  <c r="N419" i="5"/>
  <c r="T64" i="5" a="1"/>
  <c r="T64" i="5"/>
  <c r="J456" i="5" a="1"/>
  <c r="J456" i="5"/>
  <c r="S64" i="5" a="1"/>
  <c r="S64" i="5"/>
  <c r="M130" i="5" a="1"/>
  <c r="M130" i="5"/>
  <c r="I456" i="5" a="1"/>
  <c r="I456" i="5"/>
  <c r="P456" i="5" a="1"/>
  <c r="P456" i="5"/>
  <c r="S570" i="5" a="1"/>
  <c r="S570" i="5"/>
  <c r="P492" i="5" a="1"/>
  <c r="P492" i="5"/>
  <c r="AQ554" i="5" a="1"/>
  <c r="AQ554" i="5"/>
  <c r="R245" i="5" a="1"/>
  <c r="R245" i="5"/>
  <c r="I403" i="5" a="1"/>
  <c r="I403" i="5"/>
  <c r="J570" i="5" a="1"/>
  <c r="J570" i="5"/>
  <c r="U456" i="5" a="1"/>
  <c r="U456" i="5"/>
  <c r="K130" i="5" a="1"/>
  <c r="K130" i="5"/>
  <c r="I64" i="5" a="1"/>
  <c r="I64" i="5"/>
  <c r="M554" i="5" a="1"/>
  <c r="M554" i="5"/>
  <c r="I245" i="5" a="1"/>
  <c r="I245" i="5"/>
  <c r="O456" i="5" a="1"/>
  <c r="O456" i="5"/>
  <c r="S245" i="5" a="1"/>
  <c r="S245" i="5"/>
  <c r="AQ419" i="5" a="1"/>
  <c r="AQ419" i="5"/>
  <c r="L245" i="5" a="1"/>
  <c r="L245" i="5"/>
  <c r="L419" i="5" a="1"/>
  <c r="L419" i="5"/>
  <c r="P419" i="5" a="1"/>
  <c r="P419" i="5"/>
  <c r="T245" i="5" a="1"/>
  <c r="T245" i="5"/>
  <c r="L130" i="5" a="1"/>
  <c r="L130" i="5"/>
  <c r="M570" i="5" a="1"/>
  <c r="M570" i="5"/>
  <c r="J64" i="5" a="1"/>
  <c r="J64" i="5"/>
  <c r="L570" i="5" a="1"/>
  <c r="L570" i="5"/>
  <c r="S419" i="5" a="1"/>
  <c r="S419" i="5"/>
  <c r="R554" i="5" a="1"/>
  <c r="R554" i="5"/>
  <c r="O130" i="5" a="1"/>
  <c r="O130" i="5"/>
  <c r="U245" i="5" a="1"/>
  <c r="U245" i="5"/>
  <c r="J492" i="5" a="1"/>
  <c r="J492" i="5"/>
  <c r="I570" i="5" a="1"/>
  <c r="I570" i="5"/>
  <c r="O403" i="5" a="1"/>
  <c r="O403" i="5"/>
  <c r="U570" i="5" a="1"/>
  <c r="U570" i="5"/>
  <c r="Q492" i="5" a="1"/>
  <c r="Q492" i="5"/>
  <c r="T144" i="5" a="1"/>
  <c r="T144" i="5"/>
  <c r="M403" i="5" a="1"/>
  <c r="M403" i="5"/>
  <c r="P403" i="5" a="1"/>
  <c r="P403" i="5"/>
  <c r="N554" i="5" a="1"/>
  <c r="N554" i="5"/>
  <c r="P64" i="5" a="1"/>
  <c r="P64" i="5"/>
  <c r="J403" i="5" a="1"/>
  <c r="J403" i="5"/>
  <c r="I554" i="5" a="1"/>
  <c r="I554" i="5"/>
  <c r="K456" i="5" a="1"/>
  <c r="K456" i="5"/>
  <c r="N456" i="5" a="1"/>
  <c r="N456" i="5"/>
  <c r="Q144" i="5" a="1"/>
  <c r="Q144" i="5"/>
  <c r="I492" i="5" a="1"/>
  <c r="I492" i="5"/>
  <c r="T403" i="5" a="1"/>
  <c r="T403" i="5"/>
  <c r="O570" i="5" a="1"/>
  <c r="O570" i="5"/>
  <c r="P554" i="5" a="1"/>
  <c r="P554" i="5"/>
  <c r="T570" i="5" a="1"/>
  <c r="T570" i="5"/>
  <c r="R144" i="5" a="1"/>
  <c r="R144" i="5"/>
  <c r="K403" i="5" a="1"/>
  <c r="K403" i="5"/>
  <c r="Q130" i="5" a="1"/>
  <c r="Q130" i="5"/>
  <c r="I130" i="5" a="1"/>
  <c r="I130" i="5"/>
  <c r="S144" i="5" a="1"/>
  <c r="S144" i="5"/>
  <c r="N245" i="5" a="1"/>
  <c r="N245" i="5"/>
  <c r="K570" i="5" a="1"/>
  <c r="K570" i="5"/>
  <c r="U130" i="5" a="1"/>
  <c r="U130" i="5"/>
  <c r="AQ492" i="5" a="1"/>
  <c r="AQ492" i="5"/>
  <c r="AQ64" i="5" a="1"/>
  <c r="AQ64" i="5"/>
  <c r="M456" i="5" a="1"/>
  <c r="M456" i="5"/>
  <c r="P144" i="5" a="1"/>
  <c r="P144" i="5"/>
  <c r="M419" i="5" a="1"/>
  <c r="M419" i="5"/>
  <c r="AQ130" i="5" a="1"/>
  <c r="AQ130" i="5"/>
  <c r="L456" i="5" a="1"/>
  <c r="L456" i="5"/>
  <c r="J144" i="5" a="1"/>
  <c r="J144" i="5"/>
  <c r="N403" i="5" a="1"/>
  <c r="N403" i="5"/>
  <c r="N492" i="5" a="1"/>
  <c r="N492" i="5"/>
  <c r="AQ570" i="5" a="1"/>
  <c r="AQ570" i="5"/>
  <c r="U554" i="5" a="1"/>
  <c r="U554" i="5"/>
  <c r="K64" i="5" a="1"/>
  <c r="K64" i="5"/>
  <c r="N130" i="5" a="1"/>
  <c r="N130" i="5"/>
  <c r="K245" i="5" a="1"/>
  <c r="K245" i="5"/>
  <c r="T419" i="5" a="1"/>
  <c r="T419" i="5"/>
  <c r="J34" i="5" a="1"/>
  <c r="J34" i="5"/>
  <c r="N171" i="5" a="1"/>
  <c r="N171" i="5"/>
  <c r="P392" i="5" a="1"/>
  <c r="P392" i="5"/>
  <c r="R541" i="5" a="1"/>
  <c r="R541" i="5"/>
  <c r="L541" i="5" a="1"/>
  <c r="L541" i="5"/>
  <c r="O608" i="5" a="1"/>
  <c r="O608" i="5"/>
  <c r="K479" i="5" a="1"/>
  <c r="K479" i="5"/>
  <c r="N34" i="5" a="1"/>
  <c r="N34" i="5"/>
  <c r="N208" i="5" a="1"/>
  <c r="N208" i="5"/>
  <c r="U488" i="5" a="1"/>
  <c r="U488" i="5"/>
  <c r="AQ479" i="5" a="1"/>
  <c r="AQ479" i="5"/>
  <c r="L208" i="5" a="1"/>
  <c r="L208" i="5"/>
  <c r="U171" i="5" a="1"/>
  <c r="U171" i="5"/>
  <c r="K171" i="5" a="1"/>
  <c r="K171" i="5"/>
  <c r="S171" i="5" a="1"/>
  <c r="S171" i="5"/>
  <c r="S488" i="5" a="1"/>
  <c r="S488" i="5"/>
  <c r="AQ171" i="5" a="1"/>
  <c r="AQ171" i="5"/>
  <c r="U392" i="5" a="1"/>
  <c r="U392" i="5"/>
  <c r="S479" i="5" a="1"/>
  <c r="S479" i="5"/>
  <c r="AQ300" i="5" a="1"/>
  <c r="AQ300" i="5"/>
  <c r="Q392" i="5" a="1"/>
  <c r="Q392" i="5"/>
  <c r="P101" i="5" a="1"/>
  <c r="P101" i="5"/>
  <c r="M208" i="5" a="1"/>
  <c r="M208" i="5"/>
  <c r="T101" i="5" a="1"/>
  <c r="T101" i="5"/>
  <c r="M300" i="5" a="1"/>
  <c r="M300" i="5"/>
  <c r="R488" i="5" a="1"/>
  <c r="R488" i="5"/>
  <c r="U541" i="5" a="1"/>
  <c r="U541" i="5"/>
  <c r="P608" i="5" a="1"/>
  <c r="P608" i="5"/>
  <c r="Q479" i="5" a="1"/>
  <c r="Q479" i="5"/>
  <c r="K541" i="5" a="1"/>
  <c r="K541" i="5"/>
  <c r="L101" i="5" a="1"/>
  <c r="L101" i="5"/>
  <c r="T208" i="5" a="1"/>
  <c r="T208" i="5"/>
  <c r="J208" i="5" a="1"/>
  <c r="J208" i="5"/>
  <c r="R479" i="5" a="1"/>
  <c r="R479" i="5"/>
  <c r="M34" i="5" a="1"/>
  <c r="M34" i="5"/>
  <c r="U101" i="5" a="1"/>
  <c r="U101" i="5"/>
  <c r="P208" i="5" a="1"/>
  <c r="P208" i="5"/>
  <c r="R171" i="5" a="1"/>
  <c r="R171" i="5"/>
  <c r="I300" i="5" a="1"/>
  <c r="I300" i="5"/>
  <c r="J300" i="5" a="1"/>
  <c r="J300" i="5"/>
  <c r="O34" i="5" a="1"/>
  <c r="O34" i="5"/>
  <c r="S300" i="5" a="1"/>
  <c r="S300" i="5"/>
  <c r="I488" i="5" a="1"/>
  <c r="I488" i="5"/>
  <c r="K488" i="5" a="1"/>
  <c r="K488" i="5"/>
  <c r="N101" i="5" a="1"/>
  <c r="N101" i="5"/>
  <c r="K392" i="5" a="1"/>
  <c r="K392" i="5"/>
  <c r="Q101" i="5" a="1"/>
  <c r="Q101" i="5"/>
  <c r="Q300" i="5" a="1"/>
  <c r="Q300" i="5"/>
  <c r="T171" i="5" a="1"/>
  <c r="T171" i="5"/>
  <c r="R392" i="5" a="1"/>
  <c r="R392" i="5"/>
  <c r="Q608" i="5" a="1"/>
  <c r="Q608" i="5"/>
  <c r="S101" i="5" a="1"/>
  <c r="S101" i="5"/>
  <c r="P300" i="5" a="1"/>
  <c r="P300" i="5"/>
  <c r="R608" i="5" a="1"/>
  <c r="R608" i="5"/>
  <c r="U608" i="5" a="1"/>
  <c r="U608" i="5"/>
  <c r="T488" i="5" a="1"/>
  <c r="T488" i="5"/>
  <c r="I34" i="5" a="1"/>
  <c r="I34" i="5"/>
  <c r="AQ392" i="5" a="1"/>
  <c r="AQ392" i="5"/>
  <c r="N392" i="5" a="1"/>
  <c r="N392" i="5"/>
  <c r="T392" i="5" a="1"/>
  <c r="T392" i="5"/>
  <c r="I101" i="5" a="1"/>
  <c r="I101" i="5"/>
  <c r="AQ608" i="5" a="1"/>
  <c r="AQ608" i="5"/>
  <c r="P171" i="5" a="1"/>
  <c r="P171" i="5"/>
  <c r="L34" i="5" a="1"/>
  <c r="L34" i="5"/>
  <c r="N479" i="5" a="1"/>
  <c r="N479" i="5"/>
  <c r="O488" i="5" a="1"/>
  <c r="O488" i="5"/>
  <c r="Q488" i="5" a="1"/>
  <c r="Q488" i="5"/>
  <c r="U208" i="5" a="1"/>
  <c r="U208" i="5"/>
  <c r="J608" i="5" a="1"/>
  <c r="J608" i="5"/>
  <c r="R101" i="5" a="1"/>
  <c r="R101" i="5"/>
  <c r="AQ208" i="5" a="1"/>
  <c r="AQ208" i="5"/>
  <c r="K608" i="5" a="1"/>
  <c r="K608" i="5"/>
  <c r="S392" i="5" a="1"/>
  <c r="S392" i="5"/>
  <c r="O392" i="5" a="1"/>
  <c r="O392" i="5"/>
  <c r="I171" i="5" a="1"/>
  <c r="I171" i="5"/>
  <c r="AQ541" i="5" a="1"/>
  <c r="AQ541" i="5"/>
  <c r="R208" i="5" a="1"/>
  <c r="R208" i="5"/>
  <c r="O300" i="5" a="1"/>
  <c r="O300" i="5"/>
  <c r="I479" i="5" a="1"/>
  <c r="I479" i="5"/>
  <c r="L392" i="5" a="1"/>
  <c r="L392" i="5"/>
  <c r="AQ101" i="5" a="1"/>
  <c r="AQ101" i="5"/>
  <c r="P34" i="5" a="1"/>
  <c r="P34" i="5"/>
  <c r="O541" i="5" a="1"/>
  <c r="O541" i="5"/>
  <c r="K34" i="5" a="1"/>
  <c r="K34" i="5"/>
  <c r="I541" i="5" a="1"/>
  <c r="I541" i="5"/>
  <c r="N488" i="5" a="1"/>
  <c r="N488" i="5"/>
  <c r="K300" i="5" a="1"/>
  <c r="K300" i="5"/>
  <c r="L488" i="5" a="1"/>
  <c r="L488" i="5"/>
  <c r="M392" i="5" a="1"/>
  <c r="M392" i="5"/>
  <c r="S34" i="5" a="1"/>
  <c r="S34" i="5"/>
  <c r="M608" i="5" a="1"/>
  <c r="M608" i="5"/>
  <c r="T300" i="5" a="1"/>
  <c r="T300" i="5"/>
  <c r="I608" i="5" a="1"/>
  <c r="I608" i="5"/>
  <c r="I208" i="5" a="1"/>
  <c r="I208" i="5"/>
  <c r="U479" i="5" a="1"/>
  <c r="U479" i="5"/>
  <c r="S608" i="5" a="1"/>
  <c r="S608" i="5"/>
  <c r="I392" i="5" a="1"/>
  <c r="I392" i="5"/>
  <c r="J101" i="5" a="1"/>
  <c r="J101" i="5"/>
  <c r="Q208" i="5" a="1"/>
  <c r="Q208" i="5"/>
  <c r="T608" i="5" a="1"/>
  <c r="T608" i="5"/>
  <c r="L171" i="5" a="1"/>
  <c r="L171" i="5"/>
  <c r="AQ488" i="5" a="1"/>
  <c r="AQ488" i="5"/>
  <c r="J541" i="5" a="1"/>
  <c r="J541" i="5"/>
  <c r="O479" i="5" a="1"/>
  <c r="O479" i="5"/>
  <c r="M171" i="5" a="1"/>
  <c r="M171" i="5"/>
  <c r="U34" i="5" a="1"/>
  <c r="U34" i="5"/>
  <c r="K208" i="5" a="1"/>
  <c r="K208" i="5"/>
  <c r="N608" i="5" a="1"/>
  <c r="N608" i="5"/>
  <c r="T479" i="5" a="1"/>
  <c r="T479" i="5"/>
  <c r="J488" i="5" a="1"/>
  <c r="J488" i="5"/>
  <c r="P541" i="5" a="1"/>
  <c r="P541" i="5"/>
  <c r="M479" i="5" a="1"/>
  <c r="M479" i="5"/>
  <c r="M101" i="5" a="1"/>
  <c r="M101" i="5"/>
  <c r="J171" i="5" a="1"/>
  <c r="J171" i="5"/>
  <c r="L479" i="5" a="1"/>
  <c r="L479" i="5"/>
  <c r="L300" i="5" a="1"/>
  <c r="L300" i="5"/>
  <c r="M541" i="5" a="1"/>
  <c r="M541" i="5"/>
  <c r="S208" i="5" a="1"/>
  <c r="S208" i="5"/>
  <c r="AQ34" i="5" a="1"/>
  <c r="AQ34" i="5"/>
  <c r="R34" i="5" a="1"/>
  <c r="R34" i="5"/>
  <c r="P488" i="5" a="1"/>
  <c r="P488" i="5"/>
  <c r="Q171" i="5" a="1"/>
  <c r="Q171" i="5"/>
  <c r="S541" i="5" a="1"/>
  <c r="S541" i="5"/>
  <c r="T34" i="5" a="1"/>
  <c r="T34" i="5"/>
  <c r="T541" i="5" a="1"/>
  <c r="T541" i="5"/>
  <c r="R300" i="5" a="1"/>
  <c r="R300" i="5"/>
  <c r="P479" i="5" a="1"/>
  <c r="P479" i="5"/>
  <c r="Q541" i="5" a="1"/>
  <c r="Q541" i="5"/>
  <c r="K101" i="5" a="1"/>
  <c r="K101" i="5"/>
  <c r="U300" i="5" a="1"/>
  <c r="U300" i="5"/>
  <c r="M488" i="5" a="1"/>
  <c r="M488" i="5"/>
  <c r="O171" i="5" a="1"/>
  <c r="O171" i="5"/>
  <c r="O208" i="5" a="1"/>
  <c r="O208" i="5"/>
  <c r="J479" i="5" a="1"/>
  <c r="J479" i="5"/>
  <c r="Q34" i="5" a="1"/>
  <c r="Q34" i="5"/>
  <c r="N541" i="5" a="1"/>
  <c r="N541" i="5"/>
  <c r="N300" i="5" a="1"/>
  <c r="N300" i="5"/>
  <c r="J392" i="5" a="1"/>
  <c r="J392" i="5"/>
  <c r="O101" i="5" a="1"/>
  <c r="O101" i="5"/>
  <c r="L608" i="5" a="1"/>
  <c r="L608" i="5"/>
  <c r="U424" i="5" a="1"/>
  <c r="U424" i="5"/>
  <c r="M2" i="5" a="1"/>
  <c r="M2" i="5"/>
  <c r="Q634" i="5" a="1"/>
  <c r="Q634" i="5"/>
  <c r="R55" i="5" a="1"/>
  <c r="R55" i="5"/>
  <c r="L534" i="5" a="1"/>
  <c r="L534" i="5"/>
  <c r="T424" i="5" a="1"/>
  <c r="T424" i="5"/>
  <c r="M206" i="5" a="1"/>
  <c r="M206" i="5"/>
  <c r="M77" i="5" a="1"/>
  <c r="M77" i="5"/>
  <c r="U146" i="5" a="1"/>
  <c r="U146" i="5"/>
  <c r="U252" i="5" a="1"/>
  <c r="U252" i="5"/>
  <c r="AQ339" i="5" a="1"/>
  <c r="AQ339" i="5"/>
  <c r="R252" i="5" a="1"/>
  <c r="R252" i="5"/>
  <c r="O206" i="5" a="1"/>
  <c r="O206" i="5"/>
  <c r="Q252" i="5" a="1"/>
  <c r="Q252" i="5"/>
  <c r="L597" i="5" a="1"/>
  <c r="L597" i="5"/>
  <c r="M260" i="5" a="1"/>
  <c r="M260" i="5"/>
  <c r="S173" i="5" a="1"/>
  <c r="S173" i="5"/>
  <c r="L634" i="5" a="1"/>
  <c r="L634" i="5"/>
  <c r="K252" i="5" a="1"/>
  <c r="K252" i="5"/>
  <c r="I531" i="5" a="1"/>
  <c r="I531" i="5"/>
  <c r="K3" i="5" a="1"/>
  <c r="K3" i="5"/>
  <c r="R629" i="5" a="1"/>
  <c r="R629" i="5"/>
  <c r="O597" i="5" a="1"/>
  <c r="O597" i="5"/>
  <c r="I43" i="5" a="1"/>
  <c r="I43" i="5"/>
  <c r="T50" i="5" a="1"/>
  <c r="T50" i="5"/>
  <c r="P139" i="5" a="1"/>
  <c r="P139" i="5"/>
  <c r="R339" i="5" a="1"/>
  <c r="R339" i="5"/>
  <c r="P146" i="5" a="1"/>
  <c r="P146" i="5"/>
  <c r="R424" i="5" a="1"/>
  <c r="R424" i="5"/>
  <c r="P340" i="5" a="1"/>
  <c r="P340" i="5"/>
  <c r="L340" i="5" a="1"/>
  <c r="L340" i="5"/>
  <c r="L572" i="5" a="1"/>
  <c r="L572" i="5"/>
  <c r="U353" i="5" a="1"/>
  <c r="U353" i="5"/>
  <c r="Q340" i="5" a="1"/>
  <c r="Q340" i="5"/>
  <c r="M182" i="5" a="1"/>
  <c r="M182" i="5"/>
  <c r="L629" i="5" a="1"/>
  <c r="L629" i="5"/>
  <c r="S146" i="5" a="1"/>
  <c r="S146" i="5"/>
  <c r="M43" i="5" a="1"/>
  <c r="M43" i="5"/>
  <c r="L43" i="5" a="1"/>
  <c r="L43" i="5"/>
  <c r="R340" i="5" a="1"/>
  <c r="R340" i="5"/>
  <c r="O485" i="5" a="1"/>
  <c r="O485" i="5"/>
  <c r="R531" i="5" a="1"/>
  <c r="R531" i="5"/>
  <c r="T485" i="5" a="1"/>
  <c r="T485" i="5"/>
  <c r="Q103" i="5" a="1"/>
  <c r="Q103" i="5"/>
  <c r="P173" i="5" a="1"/>
  <c r="P173" i="5"/>
  <c r="AQ103" i="5" a="1"/>
  <c r="AQ103" i="5"/>
  <c r="Q587" i="5" a="1"/>
  <c r="Q587" i="5"/>
  <c r="N77" i="5" a="1"/>
  <c r="N77" i="5"/>
  <c r="K531" i="5" a="1"/>
  <c r="K531" i="5"/>
  <c r="I173" i="5" a="1"/>
  <c r="I173" i="5"/>
  <c r="N149" i="5" a="1"/>
  <c r="N149" i="5"/>
  <c r="T367" i="5" a="1"/>
  <c r="T367" i="5"/>
  <c r="L353" i="5" a="1"/>
  <c r="L353" i="5"/>
  <c r="O367" i="5" a="1"/>
  <c r="O367" i="5"/>
  <c r="J103" i="5" a="1"/>
  <c r="J103" i="5"/>
  <c r="L50" i="5" a="1"/>
  <c r="L50" i="5"/>
  <c r="K339" i="5" a="1"/>
  <c r="K339" i="5"/>
  <c r="AQ587" i="5" a="1"/>
  <c r="AQ587" i="5"/>
  <c r="T3" i="5" a="1"/>
  <c r="T3" i="5"/>
  <c r="U139" i="5" a="1"/>
  <c r="U139" i="5"/>
  <c r="R103" i="5" a="1"/>
  <c r="R103" i="5"/>
  <c r="L367" i="5" a="1"/>
  <c r="L367" i="5"/>
  <c r="Q149" i="5" a="1"/>
  <c r="Q149" i="5"/>
  <c r="I50" i="5" a="1"/>
  <c r="I50" i="5"/>
  <c r="Q584" i="5" a="1"/>
  <c r="Q584" i="5"/>
  <c r="K634" i="5" a="1"/>
  <c r="K634" i="5"/>
  <c r="O340" i="5" a="1"/>
  <c r="O340" i="5"/>
  <c r="S597" i="5" a="1"/>
  <c r="S597" i="5"/>
  <c r="M146" i="5" a="1"/>
  <c r="M146" i="5"/>
  <c r="O3" i="5" a="1"/>
  <c r="O3" i="5"/>
  <c r="L531" i="5" a="1"/>
  <c r="L531" i="5"/>
  <c r="O146" i="5" a="1"/>
  <c r="O146" i="5"/>
  <c r="I485" i="5" a="1"/>
  <c r="I485" i="5"/>
  <c r="J50" i="5" a="1"/>
  <c r="J50" i="5"/>
  <c r="Q206" i="5" a="1"/>
  <c r="Q206" i="5"/>
  <c r="T560" i="5" a="1"/>
  <c r="T560" i="5"/>
  <c r="J597" i="5" a="1"/>
  <c r="J597" i="5"/>
  <c r="N139" i="5" a="1"/>
  <c r="N139" i="5"/>
  <c r="N584" i="5" a="1"/>
  <c r="N584" i="5"/>
  <c r="M50" i="5" a="1"/>
  <c r="M50" i="5"/>
  <c r="J339" i="5" a="1"/>
  <c r="J339" i="5"/>
  <c r="I260" i="5" a="1"/>
  <c r="I260" i="5"/>
  <c r="M424" i="5" a="1"/>
  <c r="M424" i="5"/>
  <c r="I206" i="5" a="1"/>
  <c r="I206" i="5"/>
  <c r="U485" i="5" a="1"/>
  <c r="U485" i="5"/>
  <c r="R50" i="5" a="1"/>
  <c r="R50" i="5"/>
  <c r="N252" i="5" a="1"/>
  <c r="N252" i="5"/>
  <c r="R43" i="5" a="1"/>
  <c r="R43" i="5"/>
  <c r="K597" i="5" a="1"/>
  <c r="K597" i="5"/>
  <c r="K584" i="5" a="1"/>
  <c r="K584" i="5"/>
  <c r="R149" i="5" a="1"/>
  <c r="R149" i="5"/>
  <c r="K149" i="5" a="1"/>
  <c r="K149" i="5"/>
  <c r="P587" i="5" a="1"/>
  <c r="P587" i="5"/>
  <c r="L146" i="5" a="1"/>
  <c r="L146" i="5"/>
  <c r="O260" i="5" a="1"/>
  <c r="O260" i="5"/>
  <c r="J173" i="5" a="1"/>
  <c r="J173" i="5"/>
  <c r="K260" i="5" a="1"/>
  <c r="K260" i="5"/>
  <c r="AQ77" i="5" a="1"/>
  <c r="AQ77" i="5"/>
  <c r="T260" i="5" a="1"/>
  <c r="T260" i="5"/>
  <c r="P424" i="5" a="1"/>
  <c r="P424" i="5"/>
  <c r="T597" i="5" a="1"/>
  <c r="T597" i="5"/>
  <c r="R182" i="5" a="1"/>
  <c r="R182" i="5"/>
  <c r="P353" i="5" a="1"/>
  <c r="P353" i="5"/>
  <c r="L173" i="5" a="1"/>
  <c r="L173" i="5"/>
  <c r="M149" i="5" a="1"/>
  <c r="M149" i="5"/>
  <c r="P572" i="5" a="1"/>
  <c r="P572" i="5"/>
  <c r="N353" i="5" a="1"/>
  <c r="N353" i="5"/>
  <c r="L587" i="5" a="1"/>
  <c r="L587" i="5"/>
  <c r="L260" i="5" a="1"/>
  <c r="L260" i="5"/>
  <c r="K43" i="5" a="1"/>
  <c r="K43" i="5"/>
  <c r="S485" i="5" a="1"/>
  <c r="S485" i="5"/>
  <c r="U584" i="5" a="1"/>
  <c r="U584" i="5"/>
  <c r="R534" i="5" a="1"/>
  <c r="R534" i="5"/>
  <c r="AQ139" i="5" a="1"/>
  <c r="AQ139" i="5"/>
  <c r="T252" i="5" a="1"/>
  <c r="T252" i="5"/>
  <c r="U50" i="5" a="1"/>
  <c r="U50" i="5"/>
  <c r="P339" i="5" a="1"/>
  <c r="P339" i="5"/>
  <c r="O339" i="5" a="1"/>
  <c r="O339" i="5"/>
  <c r="T531" i="5" a="1"/>
  <c r="T531" i="5"/>
  <c r="S367" i="5" a="1"/>
  <c r="S367" i="5"/>
  <c r="AQ149" i="5" a="1"/>
  <c r="AQ149" i="5"/>
  <c r="N534" i="5" a="1"/>
  <c r="N534" i="5"/>
  <c r="I139" i="5" a="1"/>
  <c r="I139" i="5"/>
  <c r="U182" i="5" a="1"/>
  <c r="U182" i="5"/>
  <c r="T634" i="5" a="1"/>
  <c r="T634" i="5"/>
  <c r="S139" i="5" a="1"/>
  <c r="S139" i="5"/>
  <c r="I572" i="5" a="1"/>
  <c r="I572" i="5"/>
  <c r="J531" i="5" a="1"/>
  <c r="J531" i="5"/>
  <c r="J146" i="5" a="1"/>
  <c r="J146" i="5"/>
  <c r="K424" i="5" a="1"/>
  <c r="K424" i="5"/>
  <c r="M572" i="5" a="1"/>
  <c r="M572" i="5"/>
  <c r="P3" i="5" a="1"/>
  <c r="P3" i="5"/>
  <c r="AQ560" i="5" a="1"/>
  <c r="AQ560" i="5"/>
  <c r="S50" i="5" a="1"/>
  <c r="S50" i="5"/>
  <c r="M252" i="5" a="1"/>
  <c r="M252" i="5"/>
  <c r="S182" i="5" a="1"/>
  <c r="S182" i="5"/>
  <c r="P77" i="5" a="1"/>
  <c r="P77" i="5"/>
  <c r="AQ260" i="5" a="1"/>
  <c r="AQ260" i="5"/>
  <c r="P149" i="5" a="1"/>
  <c r="P149" i="5"/>
  <c r="P43" i="5" a="1"/>
  <c r="P43" i="5"/>
  <c r="I340" i="5" a="1"/>
  <c r="I340" i="5"/>
  <c r="M367" i="5" a="1"/>
  <c r="M367" i="5"/>
  <c r="U206" i="5" a="1"/>
  <c r="U206" i="5"/>
  <c r="Q173" i="5" a="1"/>
  <c r="Q173" i="5"/>
  <c r="M634" i="5" a="1"/>
  <c r="M634" i="5"/>
  <c r="J353" i="5" a="1"/>
  <c r="J353" i="5"/>
  <c r="U572" i="5" a="1"/>
  <c r="U572" i="5"/>
  <c r="R367" i="5" a="1"/>
  <c r="R367" i="5"/>
  <c r="M55" i="5" a="1"/>
  <c r="M55" i="5"/>
  <c r="U531" i="5" a="1"/>
  <c r="U531" i="5"/>
  <c r="P634" i="5" a="1"/>
  <c r="P634" i="5"/>
  <c r="S103" i="5" a="1"/>
  <c r="S103" i="5"/>
  <c r="AQ3" i="5" a="1"/>
  <c r="AQ3" i="5"/>
  <c r="N206" i="5" a="1"/>
  <c r="N206" i="5"/>
  <c r="U534" i="5" a="1"/>
  <c r="U534" i="5"/>
  <c r="AQ173" i="5" a="1"/>
  <c r="AQ173" i="5"/>
  <c r="T146" i="5" a="1"/>
  <c r="T146" i="5"/>
  <c r="AQ206" i="5" a="1"/>
  <c r="AQ206" i="5"/>
  <c r="P629" i="5" a="1"/>
  <c r="P629" i="5"/>
  <c r="S260" i="5" a="1"/>
  <c r="S260" i="5"/>
  <c r="L55" i="5" a="1"/>
  <c r="L55" i="5"/>
  <c r="T584" i="5" a="1"/>
  <c r="T584" i="5"/>
  <c r="L339" i="5" a="1"/>
  <c r="L339" i="5"/>
  <c r="P560" i="5" a="1"/>
  <c r="P560" i="5"/>
  <c r="J77" i="5" a="1"/>
  <c r="J77" i="5"/>
  <c r="L252" i="5" a="1"/>
  <c r="L252" i="5"/>
  <c r="I367" i="5" a="1"/>
  <c r="I367" i="5"/>
  <c r="I629" i="5" a="1"/>
  <c r="I629" i="5"/>
  <c r="J629" i="5" a="1"/>
  <c r="J629" i="5"/>
  <c r="T173" i="5" a="1"/>
  <c r="T173" i="5"/>
  <c r="P55" i="5" a="1"/>
  <c r="P55" i="5"/>
  <c r="K572" i="5" a="1"/>
  <c r="K572" i="5"/>
  <c r="S340" i="5" a="1"/>
  <c r="S340" i="5"/>
  <c r="K367" i="5" a="1"/>
  <c r="K367" i="5"/>
  <c r="S572" i="5" a="1"/>
  <c r="S572" i="5"/>
  <c r="S584" i="5" a="1"/>
  <c r="S584" i="5"/>
  <c r="N634" i="5" a="1"/>
  <c r="N634" i="5"/>
  <c r="K2" i="5" a="1"/>
  <c r="K2" i="5"/>
  <c r="O182" i="5" a="1"/>
  <c r="O182" i="5"/>
  <c r="N146" i="5" a="1"/>
  <c r="N146" i="5"/>
  <c r="K182" i="5" a="1"/>
  <c r="K182" i="5"/>
  <c r="S149" i="5" a="1"/>
  <c r="S149" i="5"/>
  <c r="K139" i="5" a="1"/>
  <c r="K139" i="5"/>
  <c r="AQ182" i="5" a="1"/>
  <c r="AQ182" i="5"/>
  <c r="O560" i="5" a="1"/>
  <c r="O560" i="5"/>
  <c r="Q50" i="5" a="1"/>
  <c r="Q50" i="5"/>
  <c r="J424" i="5" a="1"/>
  <c r="J424" i="5"/>
  <c r="M339" i="5" a="1"/>
  <c r="M339" i="5"/>
  <c r="U149" i="5" a="1"/>
  <c r="U149" i="5"/>
  <c r="M584" i="5" a="1"/>
  <c r="M584" i="5"/>
  <c r="AQ353" i="5" a="1"/>
  <c r="AQ353" i="5"/>
  <c r="Q353" i="5" a="1"/>
  <c r="Q353" i="5"/>
  <c r="P50" i="5" a="1"/>
  <c r="P50" i="5"/>
  <c r="O634" i="5" a="1"/>
  <c r="O634" i="5"/>
  <c r="K587" i="5" a="1"/>
  <c r="K587" i="5"/>
  <c r="K534" i="5" a="1"/>
  <c r="K534" i="5"/>
  <c r="R353" i="5" a="1"/>
  <c r="R353" i="5"/>
  <c r="T629" i="5" a="1"/>
  <c r="T629" i="5"/>
  <c r="Q260" i="5" a="1"/>
  <c r="Q260" i="5"/>
  <c r="M534" i="5" a="1"/>
  <c r="M534" i="5"/>
  <c r="M103" i="5" a="1"/>
  <c r="M103" i="5"/>
  <c r="Q55" i="5" a="1"/>
  <c r="Q55" i="5"/>
  <c r="I634" i="5" a="1"/>
  <c r="I634" i="5"/>
  <c r="U597" i="5" a="1"/>
  <c r="U597" i="5"/>
  <c r="R485" i="5" a="1"/>
  <c r="R485" i="5"/>
  <c r="T587" i="5" a="1"/>
  <c r="T587" i="5"/>
  <c r="J182" i="5" a="1"/>
  <c r="J182" i="5"/>
  <c r="N2" i="5" a="1"/>
  <c r="N2" i="5"/>
  <c r="S55" i="5" a="1"/>
  <c r="S55" i="5"/>
  <c r="T353" i="5" a="1"/>
  <c r="T353" i="5"/>
  <c r="R572" i="5" a="1"/>
  <c r="R572" i="5"/>
  <c r="I77" i="5" a="1"/>
  <c r="I77" i="5"/>
  <c r="U367" i="5" a="1"/>
  <c r="U367" i="5"/>
  <c r="Q367" i="5" a="1"/>
  <c r="Q367" i="5"/>
  <c r="M587" i="5" a="1"/>
  <c r="M587" i="5"/>
  <c r="P182" i="5" a="1"/>
  <c r="P182" i="5"/>
  <c r="P531" i="5" a="1"/>
  <c r="P531" i="5"/>
  <c r="AQ572" i="5" a="1"/>
  <c r="AQ572" i="5"/>
  <c r="S534" i="5" a="1"/>
  <c r="S534" i="5"/>
  <c r="K353" i="5" a="1"/>
  <c r="K353" i="5"/>
  <c r="S206" i="5" a="1"/>
  <c r="S206" i="5"/>
  <c r="AQ2" i="5" a="1"/>
  <c r="AQ2" i="5"/>
  <c r="O55" i="5" a="1"/>
  <c r="O55" i="5"/>
  <c r="J367" i="5" a="1"/>
  <c r="J367" i="5"/>
  <c r="AQ597" i="5" a="1"/>
  <c r="AQ597" i="5"/>
  <c r="L206" i="5" a="1"/>
  <c r="L206" i="5"/>
  <c r="L485" i="5" a="1"/>
  <c r="L485" i="5"/>
  <c r="I55" i="5" a="1"/>
  <c r="I55" i="5"/>
  <c r="K340" i="5" a="1"/>
  <c r="K340" i="5"/>
  <c r="S587" i="5" a="1"/>
  <c r="S587" i="5"/>
  <c r="M629" i="5" a="1"/>
  <c r="M629" i="5"/>
  <c r="S629" i="5" a="1"/>
  <c r="S629" i="5"/>
  <c r="Q485" i="5" a="1"/>
  <c r="Q485" i="5"/>
  <c r="N587" i="5" a="1"/>
  <c r="N587" i="5"/>
  <c r="Q146" i="5" a="1"/>
  <c r="Q146" i="5"/>
  <c r="J3" i="5" a="1"/>
  <c r="J3" i="5"/>
  <c r="Q3" i="5" a="1"/>
  <c r="Q3" i="5"/>
  <c r="L424" i="5" a="1"/>
  <c r="L424" i="5"/>
  <c r="I560" i="5" a="1"/>
  <c r="I560" i="5"/>
  <c r="K55" i="5" a="1"/>
  <c r="K55" i="5"/>
  <c r="I149" i="5" a="1"/>
  <c r="I149" i="5"/>
  <c r="I2" i="5" a="1"/>
  <c r="I2" i="5"/>
  <c r="K560" i="5" a="1"/>
  <c r="K560" i="5"/>
  <c r="R584" i="5" a="1"/>
  <c r="R584" i="5"/>
  <c r="K629" i="5" a="1"/>
  <c r="K629" i="5"/>
  <c r="N597" i="5" a="1"/>
  <c r="N597" i="5"/>
  <c r="N485" i="5" a="1"/>
  <c r="N485" i="5"/>
  <c r="N103" i="5" a="1"/>
  <c r="N103" i="5"/>
  <c r="I182" i="5" a="1"/>
  <c r="I182" i="5"/>
  <c r="L3" i="5" a="1"/>
  <c r="L3" i="5"/>
  <c r="AQ424" i="5" a="1"/>
  <c r="AQ424" i="5"/>
  <c r="U77" i="5" a="1"/>
  <c r="U77" i="5"/>
  <c r="T77" i="5" a="1"/>
  <c r="T77" i="5"/>
  <c r="U340" i="5" a="1"/>
  <c r="U340" i="5"/>
  <c r="I3" i="5" a="1"/>
  <c r="I3" i="5"/>
  <c r="N339" i="5" a="1"/>
  <c r="N339" i="5"/>
  <c r="N367" i="5" a="1"/>
  <c r="N367" i="5"/>
  <c r="P597" i="5" a="1"/>
  <c r="P597" i="5"/>
  <c r="K173" i="5" a="1"/>
  <c r="K173" i="5"/>
  <c r="O173" i="5" a="1"/>
  <c r="O173" i="5"/>
  <c r="T43" i="5" a="1"/>
  <c r="T43" i="5"/>
  <c r="O531" i="5" a="1"/>
  <c r="O531" i="5"/>
  <c r="R597" i="5" a="1"/>
  <c r="R597" i="5"/>
  <c r="AQ629" i="5" a="1"/>
  <c r="AQ629" i="5"/>
  <c r="T206" i="5" a="1"/>
  <c r="T206" i="5"/>
  <c r="P2" i="5" a="1"/>
  <c r="P2" i="5"/>
  <c r="O252" i="5" a="1"/>
  <c r="O252" i="5"/>
  <c r="U339" i="5" a="1"/>
  <c r="U339" i="5"/>
  <c r="AQ43" i="5" a="1"/>
  <c r="AQ43" i="5"/>
  <c r="O139" i="5" a="1"/>
  <c r="O139" i="5"/>
  <c r="U634" i="5" a="1"/>
  <c r="U634" i="5"/>
  <c r="P103" i="5" a="1"/>
  <c r="P103" i="5"/>
  <c r="S353" i="5" a="1"/>
  <c r="S353" i="5"/>
  <c r="N629" i="5" a="1"/>
  <c r="N629" i="5"/>
  <c r="I103" i="5" a="1"/>
  <c r="I103" i="5"/>
  <c r="P485" i="5" a="1"/>
  <c r="P485" i="5"/>
  <c r="Q534" i="5" a="1"/>
  <c r="Q534" i="5"/>
  <c r="O103" i="5" a="1"/>
  <c r="O103" i="5"/>
  <c r="O424" i="5" a="1"/>
  <c r="O424" i="5"/>
  <c r="J43" i="5" a="1"/>
  <c r="J43" i="5"/>
  <c r="N55" i="5" a="1"/>
  <c r="N55" i="5"/>
  <c r="Q139" i="5" a="1"/>
  <c r="Q139" i="5"/>
  <c r="J485" i="5" a="1"/>
  <c r="J485" i="5"/>
  <c r="N50" i="5" a="1"/>
  <c r="N50" i="5"/>
  <c r="U103" i="5" a="1"/>
  <c r="U103" i="5"/>
  <c r="L560" i="5" a="1"/>
  <c r="L560" i="5"/>
  <c r="M531" i="5" a="1"/>
  <c r="M531" i="5"/>
  <c r="I587" i="5" a="1"/>
  <c r="I587" i="5"/>
  <c r="T340" i="5" a="1"/>
  <c r="T340" i="5"/>
  <c r="R260" i="5" a="1"/>
  <c r="R260" i="5"/>
  <c r="J139" i="5" a="1"/>
  <c r="J139" i="5"/>
  <c r="Q339" i="5" a="1"/>
  <c r="Q339" i="5"/>
  <c r="M139" i="5" a="1"/>
  <c r="M139" i="5"/>
  <c r="K485" i="5" a="1"/>
  <c r="K485" i="5"/>
  <c r="U43" i="5" a="1"/>
  <c r="U43" i="5"/>
  <c r="Q531" i="5" a="1"/>
  <c r="Q531" i="5"/>
  <c r="K206" i="5" a="1"/>
  <c r="K206" i="5"/>
  <c r="Q629" i="5" a="1"/>
  <c r="Q629" i="5"/>
  <c r="O584" i="5" a="1"/>
  <c r="O584" i="5"/>
  <c r="Q572" i="5" a="1"/>
  <c r="Q572" i="5"/>
  <c r="L103" i="5" a="1"/>
  <c r="L103" i="5"/>
  <c r="L77" i="5" a="1"/>
  <c r="L77" i="5"/>
  <c r="I424" i="5" a="1"/>
  <c r="I424" i="5"/>
  <c r="I339" i="5" a="1"/>
  <c r="I339" i="5"/>
  <c r="P584" i="5" a="1"/>
  <c r="P584" i="5"/>
  <c r="J584" i="5" a="1"/>
  <c r="J584" i="5"/>
  <c r="N3" i="5" a="1"/>
  <c r="N3" i="5"/>
  <c r="R173" i="5" a="1"/>
  <c r="R173" i="5"/>
  <c r="J634" i="5" a="1"/>
  <c r="J634" i="5"/>
  <c r="U587" i="5" a="1"/>
  <c r="U587" i="5"/>
  <c r="L149" i="5" a="1"/>
  <c r="L149" i="5"/>
  <c r="J252" i="5" a="1"/>
  <c r="J252" i="5"/>
  <c r="AQ634" i="5" a="1"/>
  <c r="AQ634" i="5"/>
  <c r="T2" i="5" a="1"/>
  <c r="T2" i="5"/>
  <c r="R139" i="5" a="1"/>
  <c r="R139" i="5"/>
  <c r="P367" i="5" a="1"/>
  <c r="P367" i="5"/>
  <c r="J55" i="5" a="1"/>
  <c r="J55" i="5"/>
  <c r="Q77" i="5" a="1"/>
  <c r="Q77" i="5"/>
  <c r="S3" i="5" a="1"/>
  <c r="S3" i="5"/>
  <c r="AQ252" i="5" a="1"/>
  <c r="AQ252" i="5"/>
  <c r="S2" i="5" a="1"/>
  <c r="S2" i="5"/>
  <c r="M560" i="5" a="1"/>
  <c r="M560" i="5"/>
  <c r="P260" i="5" a="1"/>
  <c r="P260" i="5"/>
  <c r="AQ584" i="5" a="1"/>
  <c r="AQ584" i="5"/>
  <c r="S634" i="5" a="1"/>
  <c r="S634" i="5"/>
  <c r="AQ485" i="5" a="1"/>
  <c r="AQ485" i="5"/>
  <c r="L2" i="5" a="1"/>
  <c r="L2" i="5"/>
  <c r="S424" i="5" a="1"/>
  <c r="S424" i="5"/>
  <c r="J587" i="5" a="1"/>
  <c r="J587" i="5"/>
  <c r="N173" i="5" a="1"/>
  <c r="N173" i="5"/>
  <c r="N560" i="5" a="1"/>
  <c r="N560" i="5"/>
  <c r="I353" i="5" a="1"/>
  <c r="I353" i="5"/>
  <c r="J572" i="5" a="1"/>
  <c r="J572" i="5"/>
  <c r="M173" i="5" a="1"/>
  <c r="M173" i="5"/>
  <c r="L182" i="5" a="1"/>
  <c r="L182" i="5"/>
  <c r="Q597" i="5" a="1"/>
  <c r="Q597" i="5"/>
  <c r="N572" i="5" a="1"/>
  <c r="N572" i="5"/>
  <c r="U629" i="5" a="1"/>
  <c r="U629" i="5"/>
  <c r="P252" i="5" a="1"/>
  <c r="P252" i="5"/>
  <c r="O43" i="5" a="1"/>
  <c r="O43" i="5"/>
  <c r="S77" i="5" a="1"/>
  <c r="S77" i="5"/>
  <c r="J2" i="5" a="1"/>
  <c r="J2" i="5"/>
  <c r="R146" i="5" a="1"/>
  <c r="R146" i="5"/>
  <c r="AQ531" i="5" a="1"/>
  <c r="AQ531" i="5"/>
  <c r="AQ146" i="5" a="1"/>
  <c r="AQ146" i="5"/>
  <c r="Q182" i="5" a="1"/>
  <c r="Q182" i="5"/>
  <c r="J260" i="5" a="1"/>
  <c r="J260" i="5"/>
  <c r="K50" i="5" a="1"/>
  <c r="K50" i="5"/>
  <c r="N260" i="5" a="1"/>
  <c r="N260" i="5"/>
  <c r="M3" i="5" a="1"/>
  <c r="M3" i="5"/>
  <c r="P206" i="5" a="1"/>
  <c r="P206" i="5"/>
  <c r="R3" i="5" a="1"/>
  <c r="R3" i="5"/>
  <c r="U560" i="5" a="1"/>
  <c r="U560" i="5"/>
  <c r="N424" i="5" a="1"/>
  <c r="N424" i="5"/>
  <c r="S43" i="5" a="1"/>
  <c r="S43" i="5"/>
  <c r="I597" i="5" a="1"/>
  <c r="I597" i="5"/>
  <c r="T55" i="5" a="1"/>
  <c r="T55" i="5"/>
  <c r="AQ340" i="5" a="1"/>
  <c r="AQ340" i="5"/>
  <c r="J149" i="5" a="1"/>
  <c r="J149" i="5"/>
  <c r="R2" i="5" a="1"/>
  <c r="R2" i="5"/>
  <c r="T139" i="5" a="1"/>
  <c r="T139" i="5"/>
  <c r="R77" i="5" a="1"/>
  <c r="R77" i="5"/>
  <c r="S252" i="5" a="1"/>
  <c r="S252" i="5"/>
  <c r="M340" i="5" a="1"/>
  <c r="M340" i="5"/>
  <c r="M353" i="5" a="1"/>
  <c r="M353" i="5"/>
  <c r="T149" i="5" a="1"/>
  <c r="T149" i="5"/>
  <c r="J340" i="5" a="1"/>
  <c r="J340" i="5"/>
  <c r="Q2" i="5" a="1"/>
  <c r="Q2" i="5"/>
  <c r="AQ534" i="5" a="1"/>
  <c r="AQ534" i="5"/>
  <c r="K77" i="5" a="1"/>
  <c r="K77" i="5"/>
  <c r="K103" i="5" a="1"/>
  <c r="K103" i="5"/>
  <c r="P534" i="5" a="1"/>
  <c r="P534" i="5"/>
  <c r="T572" i="5" a="1"/>
  <c r="T572" i="5"/>
  <c r="O50" i="5" a="1"/>
  <c r="O50" i="5"/>
  <c r="O77" i="5" a="1"/>
  <c r="O77" i="5"/>
  <c r="N182" i="5" a="1"/>
  <c r="N182" i="5"/>
  <c r="M597" i="5" a="1"/>
  <c r="M597" i="5"/>
  <c r="O629" i="5" a="1"/>
  <c r="O629" i="5"/>
  <c r="O149" i="5" a="1"/>
  <c r="O149" i="5"/>
  <c r="I584" i="5" a="1"/>
  <c r="I584" i="5"/>
  <c r="Q560" i="5" a="1"/>
  <c r="Q560" i="5"/>
  <c r="AQ50" i="5" a="1"/>
  <c r="AQ50" i="5"/>
  <c r="O572" i="5" a="1"/>
  <c r="O572" i="5"/>
  <c r="N340" i="5" a="1"/>
  <c r="N340" i="5"/>
  <c r="T182" i="5" a="1"/>
  <c r="T182" i="5"/>
  <c r="J206" i="5" a="1"/>
  <c r="J206" i="5"/>
  <c r="U3" i="5" a="1"/>
  <c r="U3" i="5"/>
  <c r="S339" i="5" a="1"/>
  <c r="S339" i="5"/>
  <c r="AQ367" i="5" a="1"/>
  <c r="AQ367" i="5"/>
  <c r="J534" i="5" a="1"/>
  <c r="J534" i="5"/>
  <c r="U2" i="5" a="1"/>
  <c r="U2" i="5"/>
  <c r="N531" i="5" a="1"/>
  <c r="N531" i="5"/>
  <c r="Q43" i="5" a="1"/>
  <c r="Q43" i="5"/>
  <c r="R587" i="5" a="1"/>
  <c r="R587" i="5"/>
  <c r="J560" i="5" a="1"/>
  <c r="J560" i="5"/>
  <c r="O534" i="5" a="1"/>
  <c r="O534" i="5"/>
  <c r="AQ55" i="5" a="1"/>
  <c r="AQ55" i="5"/>
  <c r="I534" i="5" a="1"/>
  <c r="I534" i="5"/>
  <c r="I146" i="5" a="1"/>
  <c r="I146" i="5"/>
  <c r="S560" i="5" a="1"/>
  <c r="S560" i="5"/>
  <c r="T534" i="5" a="1"/>
  <c r="T534" i="5"/>
  <c r="O353" i="5" a="1"/>
  <c r="O353" i="5"/>
  <c r="U173" i="5" a="1"/>
  <c r="U173" i="5"/>
  <c r="O587" i="5" a="1"/>
  <c r="O587" i="5"/>
  <c r="I252" i="5" a="1"/>
  <c r="I252" i="5"/>
  <c r="O2" i="5" a="1"/>
  <c r="O2" i="5"/>
  <c r="R560" i="5" a="1"/>
  <c r="R560" i="5"/>
  <c r="L584" i="5" a="1"/>
  <c r="L584" i="5"/>
  <c r="K146" i="5" a="1"/>
  <c r="K146" i="5"/>
  <c r="R634" i="5" a="1"/>
  <c r="R634" i="5"/>
  <c r="L139" i="5" a="1"/>
  <c r="L139" i="5"/>
  <c r="U260" i="5" a="1"/>
  <c r="U260" i="5"/>
  <c r="Q424" i="5" a="1"/>
  <c r="Q424" i="5"/>
  <c r="S531" i="5" a="1"/>
  <c r="S531" i="5"/>
  <c r="N43" i="5" a="1"/>
  <c r="N43" i="5"/>
  <c r="T339" i="5" a="1"/>
  <c r="T339" i="5"/>
  <c r="T103" i="5" a="1"/>
  <c r="T103" i="5"/>
  <c r="U55" i="5" a="1"/>
  <c r="U55" i="5"/>
  <c r="R206" i="5" a="1"/>
  <c r="R206" i="5"/>
  <c r="M485" i="5" a="1"/>
  <c r="M485" i="5"/>
  <c r="AQ79" i="5" a="1"/>
  <c r="AQ79" i="5"/>
  <c r="L331" i="5" a="1"/>
  <c r="L331" i="5"/>
  <c r="L352" i="5" a="1"/>
  <c r="L352" i="5"/>
  <c r="J535" i="5" a="1"/>
  <c r="J535" i="5"/>
  <c r="N248" i="5" a="1"/>
  <c r="N248" i="5"/>
  <c r="T443" i="5" a="1"/>
  <c r="T443" i="5"/>
  <c r="K535" i="5" a="1"/>
  <c r="K535" i="5"/>
  <c r="J148" i="5" a="1"/>
  <c r="J148" i="5"/>
  <c r="M510" i="5" a="1"/>
  <c r="M510" i="5"/>
  <c r="U331" i="5" a="1"/>
  <c r="U331" i="5"/>
  <c r="J533" i="5" a="1"/>
  <c r="J533" i="5"/>
  <c r="T533" i="5" a="1"/>
  <c r="T533" i="5"/>
  <c r="M613" i="5" a="1"/>
  <c r="M613" i="5"/>
  <c r="Q548" i="5" a="1"/>
  <c r="Q548" i="5"/>
  <c r="U202" i="5" a="1"/>
  <c r="U202" i="5"/>
  <c r="O327" i="5" a="1"/>
  <c r="O327" i="5"/>
  <c r="U344" i="5" a="1"/>
  <c r="U344" i="5"/>
  <c r="S25" i="5" a="1"/>
  <c r="S25" i="5"/>
  <c r="T579" i="5" a="1"/>
  <c r="T579" i="5"/>
  <c r="L443" i="5" a="1"/>
  <c r="L443" i="5"/>
  <c r="S535" i="5" a="1"/>
  <c r="S535" i="5"/>
  <c r="K331" i="5" a="1"/>
  <c r="K331" i="5"/>
  <c r="K565" i="5" a="1"/>
  <c r="K565" i="5"/>
  <c r="L548" i="5" a="1"/>
  <c r="L548" i="5"/>
  <c r="U579" i="5" a="1"/>
  <c r="U579" i="5"/>
  <c r="M603" i="5" a="1"/>
  <c r="M603" i="5"/>
  <c r="S327" i="5" a="1"/>
  <c r="S327" i="5"/>
  <c r="J510" i="5" a="1"/>
  <c r="J510" i="5"/>
  <c r="S344" i="5" a="1"/>
  <c r="S344" i="5"/>
  <c r="T535" i="5" a="1"/>
  <c r="T535" i="5"/>
  <c r="U327" i="5" a="1"/>
  <c r="U327" i="5"/>
  <c r="J202" i="5" a="1"/>
  <c r="J202" i="5"/>
  <c r="I248" i="5" a="1"/>
  <c r="I248" i="5"/>
  <c r="R38" i="5" a="1"/>
  <c r="R38" i="5"/>
  <c r="O565" i="5" a="1"/>
  <c r="O565" i="5"/>
  <c r="L38" i="5" a="1"/>
  <c r="L38" i="5"/>
  <c r="S443" i="5" a="1"/>
  <c r="S443" i="5"/>
  <c r="AQ148" i="5" a="1"/>
  <c r="AQ148" i="5"/>
  <c r="S187" i="5" a="1"/>
  <c r="S187" i="5"/>
  <c r="U215" i="5" a="1"/>
  <c r="U215" i="5"/>
  <c r="L603" i="5" a="1"/>
  <c r="L603" i="5"/>
  <c r="Q579" i="5" a="1"/>
  <c r="Q579" i="5"/>
  <c r="M331" i="5" a="1"/>
  <c r="M331" i="5"/>
  <c r="K510" i="5" a="1"/>
  <c r="K510" i="5"/>
  <c r="T565" i="5" a="1"/>
  <c r="T565" i="5"/>
  <c r="K443" i="5" a="1"/>
  <c r="K443" i="5"/>
  <c r="U197" i="5" a="1"/>
  <c r="U197" i="5"/>
  <c r="Q197" i="5" a="1"/>
  <c r="Q197" i="5"/>
  <c r="Q475" i="5" a="1"/>
  <c r="Q475" i="5"/>
  <c r="Q327" i="5" a="1"/>
  <c r="Q327" i="5"/>
  <c r="Q565" i="5" a="1"/>
  <c r="Q565" i="5"/>
  <c r="P246" i="5" a="1"/>
  <c r="P246" i="5"/>
  <c r="S579" i="5" a="1"/>
  <c r="S579" i="5"/>
  <c r="M202" i="5" a="1"/>
  <c r="M202" i="5"/>
  <c r="Q603" i="5" a="1"/>
  <c r="Q603" i="5"/>
  <c r="J586" i="5" a="1"/>
  <c r="J586" i="5"/>
  <c r="I246" i="5" a="1"/>
  <c r="I246" i="5"/>
  <c r="R548" i="5" a="1"/>
  <c r="R548" i="5"/>
  <c r="AQ344" i="5" a="1"/>
  <c r="AQ344" i="5"/>
  <c r="AQ548" i="5" a="1"/>
  <c r="AQ548" i="5"/>
  <c r="O459" i="5" a="1"/>
  <c r="O459" i="5"/>
  <c r="S548" i="5" a="1"/>
  <c r="S548" i="5"/>
  <c r="N586" i="5" a="1"/>
  <c r="N586" i="5"/>
  <c r="J579" i="5" a="1"/>
  <c r="J579" i="5"/>
  <c r="Q143" i="5" a="1"/>
  <c r="Q143" i="5"/>
  <c r="M551" i="5" a="1"/>
  <c r="M551" i="5"/>
  <c r="J459" i="5" a="1"/>
  <c r="J459" i="5"/>
  <c r="U613" i="5" a="1"/>
  <c r="U613" i="5"/>
  <c r="M79" i="5" a="1"/>
  <c r="M79" i="5"/>
  <c r="AQ475" i="5" a="1"/>
  <c r="AQ475" i="5"/>
  <c r="L215" i="5" a="1"/>
  <c r="L215" i="5"/>
  <c r="T352" i="5" a="1"/>
  <c r="T352" i="5"/>
  <c r="N143" i="5" a="1"/>
  <c r="N143" i="5"/>
  <c r="M579" i="5" a="1"/>
  <c r="M579" i="5"/>
  <c r="R565" i="5" a="1"/>
  <c r="R565" i="5"/>
  <c r="AQ331" i="5" a="1"/>
  <c r="AQ331" i="5"/>
  <c r="AQ532" i="5" a="1"/>
  <c r="AQ532" i="5"/>
  <c r="P613" i="5" a="1"/>
  <c r="P613" i="5"/>
  <c r="J327" i="5" a="1"/>
  <c r="J327" i="5"/>
  <c r="S613" i="5" a="1"/>
  <c r="S613" i="5"/>
  <c r="U187" i="5" a="1"/>
  <c r="U187" i="5"/>
  <c r="R202" i="5" a="1"/>
  <c r="R202" i="5"/>
  <c r="J143" i="5" a="1"/>
  <c r="J143" i="5"/>
  <c r="L344" i="5" a="1"/>
  <c r="L344" i="5"/>
  <c r="R143" i="5" a="1"/>
  <c r="R143" i="5"/>
  <c r="Q79" i="5" a="1"/>
  <c r="Q79" i="5"/>
  <c r="O586" i="5" a="1"/>
  <c r="O586" i="5"/>
  <c r="T331" i="5" a="1"/>
  <c r="T331" i="5"/>
  <c r="R215" i="5" a="1"/>
  <c r="R215" i="5"/>
  <c r="K148" i="5" a="1"/>
  <c r="K148" i="5"/>
  <c r="P533" i="5" a="1"/>
  <c r="P533" i="5"/>
  <c r="L586" i="5" a="1"/>
  <c r="L586" i="5"/>
  <c r="O246" i="5" a="1"/>
  <c r="O246" i="5"/>
  <c r="J197" i="5" a="1"/>
  <c r="J197" i="5"/>
  <c r="M565" i="5" a="1"/>
  <c r="M565" i="5"/>
  <c r="O248" i="5" a="1"/>
  <c r="O248" i="5"/>
  <c r="J344" i="5" a="1"/>
  <c r="J344" i="5"/>
  <c r="U532" i="5" a="1"/>
  <c r="U532" i="5"/>
  <c r="N327" i="5" a="1"/>
  <c r="N327" i="5"/>
  <c r="R352" i="5" a="1"/>
  <c r="R352" i="5"/>
  <c r="J551" i="5" a="1"/>
  <c r="J551" i="5"/>
  <c r="U475" i="5" a="1"/>
  <c r="U475" i="5"/>
  <c r="T586" i="5" a="1"/>
  <c r="T586" i="5"/>
  <c r="Q331" i="5" a="1"/>
  <c r="Q331" i="5"/>
  <c r="J79" i="5" a="1"/>
  <c r="J79" i="5"/>
  <c r="J475" i="5" a="1"/>
  <c r="J475" i="5"/>
  <c r="Q25" i="5" a="1"/>
  <c r="Q25" i="5"/>
  <c r="K202" i="5" a="1"/>
  <c r="K202" i="5"/>
  <c r="L197" i="5" a="1"/>
  <c r="L197" i="5"/>
  <c r="S551" i="5" a="1"/>
  <c r="S551" i="5"/>
  <c r="N579" i="5" a="1"/>
  <c r="N579" i="5"/>
  <c r="M475" i="5" a="1"/>
  <c r="M475" i="5"/>
  <c r="K551" i="5" a="1"/>
  <c r="K551" i="5"/>
  <c r="Q344" i="5" a="1"/>
  <c r="Q344" i="5"/>
  <c r="S586" i="5" a="1"/>
  <c r="S586" i="5"/>
  <c r="K613" i="5" a="1"/>
  <c r="K613" i="5"/>
  <c r="U603" i="5" a="1"/>
  <c r="U603" i="5"/>
  <c r="K38" i="5" a="1"/>
  <c r="K38" i="5"/>
  <c r="AQ613" i="5" a="1"/>
  <c r="AQ613" i="5"/>
  <c r="R532" i="5" a="1"/>
  <c r="R532" i="5"/>
  <c r="R246" i="5" a="1"/>
  <c r="R246" i="5"/>
  <c r="J215" i="5" a="1"/>
  <c r="J215" i="5"/>
  <c r="T475" i="5" a="1"/>
  <c r="T475" i="5"/>
  <c r="AQ143" i="5" a="1"/>
  <c r="AQ143" i="5"/>
  <c r="AQ586" i="5" a="1"/>
  <c r="AQ586" i="5"/>
  <c r="Q586" i="5" a="1"/>
  <c r="Q586" i="5"/>
  <c r="N475" i="5" a="1"/>
  <c r="N475" i="5"/>
  <c r="M548" i="5" a="1"/>
  <c r="M548" i="5"/>
  <c r="O548" i="5" a="1"/>
  <c r="O548" i="5"/>
  <c r="U565" i="5" a="1"/>
  <c r="U565" i="5"/>
  <c r="S197" i="5" a="1"/>
  <c r="S197" i="5"/>
  <c r="M148" i="5" a="1"/>
  <c r="M148" i="5"/>
  <c r="J153" i="5" a="1"/>
  <c r="J153" i="5"/>
  <c r="P197" i="5" a="1"/>
  <c r="P197" i="5"/>
  <c r="N533" i="5" a="1"/>
  <c r="N533" i="5"/>
  <c r="M533" i="5" a="1"/>
  <c r="M533" i="5"/>
  <c r="N548" i="5" a="1"/>
  <c r="N548" i="5"/>
  <c r="L148" i="5" a="1"/>
  <c r="L148" i="5"/>
  <c r="U548" i="5" a="1"/>
  <c r="U548" i="5"/>
  <c r="T187" i="5" a="1"/>
  <c r="T187" i="5"/>
  <c r="U153" i="5" a="1"/>
  <c r="U153" i="5"/>
  <c r="S153" i="5" a="1"/>
  <c r="S153" i="5"/>
  <c r="Q187" i="5" a="1"/>
  <c r="Q187" i="5"/>
  <c r="N187" i="5" a="1"/>
  <c r="N187" i="5"/>
  <c r="I510" i="5" a="1"/>
  <c r="I510" i="5"/>
  <c r="AQ459" i="5" a="1"/>
  <c r="AQ459" i="5"/>
  <c r="N443" i="5" a="1"/>
  <c r="N443" i="5"/>
  <c r="N551" i="5" a="1"/>
  <c r="N551" i="5"/>
  <c r="O202" i="5" a="1"/>
  <c r="O202" i="5"/>
  <c r="AQ352" i="5" a="1"/>
  <c r="AQ352" i="5"/>
  <c r="M153" i="5" a="1"/>
  <c r="M153" i="5"/>
  <c r="I443" i="5" a="1"/>
  <c r="I443" i="5"/>
  <c r="M215" i="5" a="1"/>
  <c r="M215" i="5"/>
  <c r="K475" i="5" a="1"/>
  <c r="K475" i="5"/>
  <c r="K603" i="5" a="1"/>
  <c r="K603" i="5"/>
  <c r="U79" i="5" a="1"/>
  <c r="U79" i="5"/>
  <c r="M25" i="5" a="1"/>
  <c r="M25" i="5"/>
  <c r="K153" i="5" a="1"/>
  <c r="K153" i="5"/>
  <c r="P475" i="5" a="1"/>
  <c r="P475" i="5"/>
  <c r="Q202" i="5" a="1"/>
  <c r="Q202" i="5"/>
  <c r="P327" i="5" a="1"/>
  <c r="P327" i="5"/>
  <c r="U459" i="5" a="1"/>
  <c r="U459" i="5"/>
  <c r="I202" i="5" a="1"/>
  <c r="I202" i="5"/>
  <c r="Q248" i="5" a="1"/>
  <c r="Q248" i="5"/>
  <c r="K459" i="5" a="1"/>
  <c r="K459" i="5"/>
  <c r="P459" i="5" a="1"/>
  <c r="P459" i="5"/>
  <c r="N565" i="5" a="1"/>
  <c r="N565" i="5"/>
  <c r="O215" i="5" a="1"/>
  <c r="O215" i="5"/>
  <c r="R331" i="5" a="1"/>
  <c r="R331" i="5"/>
  <c r="U148" i="5" a="1"/>
  <c r="U148" i="5"/>
  <c r="AQ535" i="5" a="1"/>
  <c r="AQ535" i="5"/>
  <c r="Q510" i="5" a="1"/>
  <c r="Q510" i="5"/>
  <c r="T548" i="5" a="1"/>
  <c r="T548" i="5"/>
  <c r="I603" i="5" a="1"/>
  <c r="I603" i="5"/>
  <c r="R344" i="5" a="1"/>
  <c r="R344" i="5"/>
  <c r="N215" i="5" a="1"/>
  <c r="N215" i="5"/>
  <c r="Q613" i="5" a="1"/>
  <c r="Q613" i="5"/>
  <c r="P510" i="5" a="1"/>
  <c r="P510" i="5"/>
  <c r="K197" i="5" a="1"/>
  <c r="K197" i="5"/>
  <c r="O148" i="5" a="1"/>
  <c r="O148" i="5"/>
  <c r="I25" i="5" a="1"/>
  <c r="I25" i="5"/>
  <c r="S246" i="5" a="1"/>
  <c r="S246" i="5"/>
  <c r="Q38" i="5" a="1"/>
  <c r="Q38" i="5"/>
  <c r="S215" i="5" a="1"/>
  <c r="S215" i="5"/>
  <c r="I579" i="5" a="1"/>
  <c r="I579" i="5"/>
  <c r="P202" i="5" a="1"/>
  <c r="P202" i="5"/>
  <c r="O613" i="5" a="1"/>
  <c r="O613" i="5"/>
  <c r="R79" i="5" a="1"/>
  <c r="R79" i="5"/>
  <c r="M38" i="5" a="1"/>
  <c r="M38" i="5"/>
  <c r="M535" i="5" a="1"/>
  <c r="M535" i="5"/>
  <c r="L202" i="5" a="1"/>
  <c r="L202" i="5"/>
  <c r="T510" i="5" a="1"/>
  <c r="T510" i="5"/>
  <c r="N202" i="5" a="1"/>
  <c r="N202" i="5"/>
  <c r="P532" i="5" a="1"/>
  <c r="P532" i="5"/>
  <c r="P603" i="5" a="1"/>
  <c r="P603" i="5"/>
  <c r="L613" i="5" a="1"/>
  <c r="L613" i="5"/>
  <c r="AQ215" i="5" a="1"/>
  <c r="AQ215" i="5"/>
  <c r="AQ153" i="5" a="1"/>
  <c r="AQ153" i="5"/>
  <c r="K548" i="5" a="1"/>
  <c r="K548" i="5"/>
  <c r="R248" i="5" a="1"/>
  <c r="R248" i="5"/>
  <c r="M187" i="5" a="1"/>
  <c r="M187" i="5"/>
  <c r="P565" i="5" a="1"/>
  <c r="P565" i="5"/>
  <c r="R148" i="5" a="1"/>
  <c r="R148" i="5"/>
  <c r="R535" i="5" a="1"/>
  <c r="R535" i="5"/>
  <c r="M143" i="5" a="1"/>
  <c r="M143" i="5"/>
  <c r="N246" i="5" a="1"/>
  <c r="N246" i="5"/>
  <c r="U533" i="5" a="1"/>
  <c r="U533" i="5"/>
  <c r="I143" i="5" a="1"/>
  <c r="I143" i="5"/>
  <c r="M352" i="5" a="1"/>
  <c r="M352" i="5"/>
  <c r="L25" i="5" a="1"/>
  <c r="L25" i="5"/>
  <c r="O551" i="5" a="1"/>
  <c r="O551" i="5"/>
  <c r="T551" i="5" a="1"/>
  <c r="T551" i="5"/>
  <c r="T215" i="5" a="1"/>
  <c r="T215" i="5"/>
  <c r="T603" i="5" a="1"/>
  <c r="T603" i="5"/>
  <c r="N613" i="5" a="1"/>
  <c r="N613" i="5"/>
  <c r="S331" i="5" a="1"/>
  <c r="S331" i="5"/>
  <c r="T79" i="5" a="1"/>
  <c r="T79" i="5"/>
  <c r="K215" i="5" a="1"/>
  <c r="K215" i="5"/>
  <c r="T248" i="5" a="1"/>
  <c r="T248" i="5"/>
  <c r="I148" i="5" a="1"/>
  <c r="I148" i="5"/>
  <c r="U443" i="5" a="1"/>
  <c r="U443" i="5"/>
  <c r="I327" i="5" a="1"/>
  <c r="I327" i="5"/>
  <c r="N535" i="5" a="1"/>
  <c r="N535" i="5"/>
  <c r="O532" i="5" a="1"/>
  <c r="O532" i="5"/>
  <c r="I352" i="5" a="1"/>
  <c r="I352" i="5"/>
  <c r="N603" i="5" a="1"/>
  <c r="N603" i="5"/>
  <c r="Q443" i="5" a="1"/>
  <c r="Q443" i="5"/>
  <c r="I153" i="5" a="1"/>
  <c r="I153" i="5"/>
  <c r="AQ533" i="5" a="1"/>
  <c r="AQ533" i="5"/>
  <c r="L475" i="5" a="1"/>
  <c r="L475" i="5"/>
  <c r="AQ248" i="5" a="1"/>
  <c r="AQ248" i="5"/>
  <c r="S565" i="5" a="1"/>
  <c r="S565" i="5"/>
  <c r="L532" i="5" a="1"/>
  <c r="L532" i="5"/>
  <c r="T202" i="5" a="1"/>
  <c r="T202" i="5"/>
  <c r="O352" i="5" a="1"/>
  <c r="O352" i="5"/>
  <c r="AQ197" i="5" a="1"/>
  <c r="AQ197" i="5"/>
  <c r="Q533" i="5" a="1"/>
  <c r="Q533" i="5"/>
  <c r="P344" i="5" a="1"/>
  <c r="P344" i="5"/>
  <c r="O331" i="5" a="1"/>
  <c r="O331" i="5"/>
  <c r="L579" i="5" a="1"/>
  <c r="L579" i="5"/>
  <c r="I38" i="5" a="1"/>
  <c r="I38" i="5"/>
  <c r="N25" i="5" a="1"/>
  <c r="N25" i="5"/>
  <c r="T153" i="5" a="1"/>
  <c r="T153" i="5"/>
  <c r="O25" i="5" a="1"/>
  <c r="O25" i="5"/>
  <c r="O38" i="5" a="1"/>
  <c r="O38" i="5"/>
  <c r="J548" i="5" a="1"/>
  <c r="J548" i="5"/>
  <c r="P25" i="5" a="1"/>
  <c r="P25" i="5"/>
  <c r="AQ510" i="5" a="1"/>
  <c r="AQ510" i="5"/>
  <c r="R25" i="5" a="1"/>
  <c r="R25" i="5"/>
  <c r="P79" i="5" a="1"/>
  <c r="P79" i="5"/>
  <c r="S143" i="5" a="1"/>
  <c r="S143" i="5"/>
  <c r="K143" i="5" a="1"/>
  <c r="K143" i="5"/>
  <c r="S148" i="5" a="1"/>
  <c r="S148" i="5"/>
  <c r="M248" i="5" a="1"/>
  <c r="M248" i="5"/>
  <c r="P535" i="5" a="1"/>
  <c r="P535" i="5"/>
  <c r="J38" i="5" a="1"/>
  <c r="J38" i="5"/>
  <c r="I197" i="5" a="1"/>
  <c r="I197" i="5"/>
  <c r="K344" i="5" a="1"/>
  <c r="K344" i="5"/>
  <c r="U551" i="5" a="1"/>
  <c r="U551" i="5"/>
  <c r="T25" i="5" a="1"/>
  <c r="T25" i="5"/>
  <c r="R586" i="5" a="1"/>
  <c r="R586" i="5"/>
  <c r="M586" i="5" a="1"/>
  <c r="M586" i="5"/>
  <c r="AQ443" i="5" a="1"/>
  <c r="AQ443" i="5"/>
  <c r="S352" i="5" a="1"/>
  <c r="S352" i="5"/>
  <c r="AQ603" i="5" a="1"/>
  <c r="AQ603" i="5"/>
  <c r="S79" i="5" a="1"/>
  <c r="S79" i="5"/>
  <c r="U352" i="5" a="1"/>
  <c r="U352" i="5"/>
  <c r="P215" i="5" a="1"/>
  <c r="P215" i="5"/>
  <c r="N532" i="5" a="1"/>
  <c r="N532" i="5"/>
  <c r="O344" i="5" a="1"/>
  <c r="O344" i="5"/>
  <c r="T38" i="5" a="1"/>
  <c r="T38" i="5"/>
  <c r="J603" i="5" a="1"/>
  <c r="J603" i="5"/>
  <c r="M246" i="5" a="1"/>
  <c r="M246" i="5"/>
  <c r="N331" i="5" a="1"/>
  <c r="N331" i="5"/>
  <c r="L551" i="5" a="1"/>
  <c r="L551" i="5"/>
  <c r="T459" i="5" a="1"/>
  <c r="T459" i="5"/>
  <c r="P187" i="5" a="1"/>
  <c r="P187" i="5"/>
  <c r="K327" i="5" a="1"/>
  <c r="K327" i="5"/>
  <c r="K187" i="5" a="1"/>
  <c r="K187" i="5"/>
  <c r="N352" i="5" a="1"/>
  <c r="N352" i="5"/>
  <c r="L459" i="5" a="1"/>
  <c r="L459" i="5"/>
  <c r="O533" i="5" a="1"/>
  <c r="O533" i="5"/>
  <c r="I535" i="5" a="1"/>
  <c r="I535" i="5"/>
  <c r="L327" i="5" a="1"/>
  <c r="L327" i="5"/>
  <c r="J352" i="5" a="1"/>
  <c r="J352" i="5"/>
  <c r="M344" i="5" a="1"/>
  <c r="M344" i="5"/>
  <c r="J246" i="5" a="1"/>
  <c r="J246" i="5"/>
  <c r="I475" i="5" a="1"/>
  <c r="I475" i="5"/>
  <c r="R533" i="5" a="1"/>
  <c r="R533" i="5"/>
  <c r="S38" i="5" a="1"/>
  <c r="S38" i="5"/>
  <c r="K248" i="5" a="1"/>
  <c r="K248" i="5"/>
  <c r="O535" i="5" a="1"/>
  <c r="O535" i="5"/>
  <c r="I215" i="5" a="1"/>
  <c r="I215" i="5"/>
  <c r="M443" i="5" a="1"/>
  <c r="M443" i="5"/>
  <c r="L246" i="5" a="1"/>
  <c r="L246" i="5"/>
  <c r="O197" i="5" a="1"/>
  <c r="O197" i="5"/>
  <c r="K579" i="5" a="1"/>
  <c r="K579" i="5"/>
  <c r="AQ246" i="5" a="1"/>
  <c r="AQ246" i="5"/>
  <c r="T327" i="5" a="1"/>
  <c r="T327" i="5"/>
  <c r="U248" i="5" a="1"/>
  <c r="U248" i="5"/>
  <c r="R197" i="5" a="1"/>
  <c r="R197" i="5"/>
  <c r="Q532" i="5" a="1"/>
  <c r="Q532" i="5"/>
  <c r="O603" i="5" a="1"/>
  <c r="O603" i="5"/>
  <c r="Q148" i="5" a="1"/>
  <c r="Q148" i="5"/>
  <c r="J532" i="5" a="1"/>
  <c r="J532" i="5"/>
  <c r="O187" i="5" a="1"/>
  <c r="O187" i="5"/>
  <c r="T613" i="5" a="1"/>
  <c r="T613" i="5"/>
  <c r="M327" i="5" a="1"/>
  <c r="M327" i="5"/>
  <c r="Q153" i="5" a="1"/>
  <c r="Q153" i="5"/>
  <c r="I533" i="5" a="1"/>
  <c r="I533" i="5"/>
  <c r="P248" i="5" a="1"/>
  <c r="P248" i="5"/>
  <c r="U510" i="5" a="1"/>
  <c r="U510" i="5"/>
  <c r="T197" i="5" a="1"/>
  <c r="T197" i="5"/>
  <c r="I79" i="5" a="1"/>
  <c r="I79" i="5"/>
  <c r="T246" i="5" a="1"/>
  <c r="T246" i="5"/>
  <c r="N510" i="5" a="1"/>
  <c r="N510" i="5"/>
  <c r="P153" i="5" a="1"/>
  <c r="P153" i="5"/>
  <c r="AQ187" i="5" a="1"/>
  <c r="AQ187" i="5"/>
  <c r="J613" i="5" a="1"/>
  <c r="J613" i="5"/>
  <c r="O443" i="5" a="1"/>
  <c r="O443" i="5"/>
  <c r="N459" i="5" a="1"/>
  <c r="N459" i="5"/>
  <c r="P143" i="5" a="1"/>
  <c r="P143" i="5"/>
  <c r="U143" i="5" a="1"/>
  <c r="U143" i="5"/>
  <c r="R443" i="5" a="1"/>
  <c r="R443" i="5"/>
  <c r="J331" i="5" a="1"/>
  <c r="J331" i="5"/>
  <c r="P38" i="5" a="1"/>
  <c r="P38" i="5"/>
  <c r="M197" i="5" a="1"/>
  <c r="M197" i="5"/>
  <c r="I586" i="5" a="1"/>
  <c r="I586" i="5"/>
  <c r="U25" i="5" a="1"/>
  <c r="U25" i="5"/>
  <c r="K533" i="5" a="1"/>
  <c r="K533" i="5"/>
  <c r="U535" i="5" a="1"/>
  <c r="U535" i="5"/>
  <c r="T532" i="5" a="1"/>
  <c r="T532" i="5"/>
  <c r="N153" i="5" a="1"/>
  <c r="N153" i="5"/>
  <c r="L510" i="5" a="1"/>
  <c r="L510" i="5"/>
  <c r="Q535" i="5" a="1"/>
  <c r="Q535" i="5"/>
  <c r="P548" i="5" a="1"/>
  <c r="P548" i="5"/>
  <c r="M459" i="5" a="1"/>
  <c r="M459" i="5"/>
  <c r="K25" i="5" a="1"/>
  <c r="K25" i="5"/>
  <c r="U38" i="5" a="1"/>
  <c r="U38" i="5"/>
  <c r="M532" i="5" a="1"/>
  <c r="M532" i="5"/>
  <c r="I613" i="5" a="1"/>
  <c r="I613" i="5"/>
  <c r="AQ202" i="5" a="1"/>
  <c r="AQ202" i="5"/>
  <c r="O153" i="5" a="1"/>
  <c r="O153" i="5"/>
  <c r="R153" i="5" a="1"/>
  <c r="R153" i="5"/>
  <c r="I551" i="5" a="1"/>
  <c r="I551" i="5"/>
  <c r="S510" i="5" a="1"/>
  <c r="S510" i="5"/>
  <c r="Q352" i="5" a="1"/>
  <c r="Q352" i="5"/>
  <c r="AQ565" i="5" a="1"/>
  <c r="AQ565" i="5"/>
  <c r="AQ38" i="5" a="1"/>
  <c r="AQ38" i="5"/>
  <c r="O79" i="5" a="1"/>
  <c r="O79" i="5"/>
  <c r="U586" i="5" a="1"/>
  <c r="U586" i="5"/>
  <c r="T143" i="5" a="1"/>
  <c r="T143" i="5"/>
  <c r="I331" i="5" a="1"/>
  <c r="I331" i="5"/>
  <c r="S532" i="5" a="1"/>
  <c r="S532" i="5"/>
  <c r="S459" i="5" a="1"/>
  <c r="S459" i="5"/>
  <c r="S475" i="5" a="1"/>
  <c r="S475" i="5"/>
  <c r="K352" i="5" a="1"/>
  <c r="K352" i="5"/>
  <c r="N79" i="5" a="1"/>
  <c r="N79" i="5"/>
  <c r="T148" i="5" a="1"/>
  <c r="T148" i="5"/>
  <c r="Q551" i="5" a="1"/>
  <c r="Q551" i="5"/>
  <c r="O579" i="5" a="1"/>
  <c r="O579" i="5"/>
  <c r="L565" i="5" a="1"/>
  <c r="L565" i="5"/>
  <c r="N344" i="5" a="1"/>
  <c r="N344" i="5"/>
  <c r="R459" i="5" a="1"/>
  <c r="R459" i="5"/>
  <c r="R327" i="5" a="1"/>
  <c r="R327" i="5"/>
  <c r="L187" i="5" a="1"/>
  <c r="L187" i="5"/>
  <c r="L79" i="5" a="1"/>
  <c r="L79" i="5"/>
  <c r="AQ25" i="5" a="1"/>
  <c r="AQ25" i="5"/>
  <c r="R579" i="5" a="1"/>
  <c r="R579" i="5"/>
  <c r="Q246" i="5" a="1"/>
  <c r="Q246" i="5"/>
  <c r="O510" i="5" a="1"/>
  <c r="O510" i="5"/>
  <c r="AQ551" i="5" a="1"/>
  <c r="AQ551" i="5"/>
  <c r="I532" i="5" a="1"/>
  <c r="I532" i="5"/>
  <c r="L153" i="5" a="1"/>
  <c r="L153" i="5"/>
  <c r="Q215" i="5" a="1"/>
  <c r="Q215" i="5"/>
  <c r="K532" i="5" a="1"/>
  <c r="K532" i="5"/>
  <c r="J187" i="5" a="1"/>
  <c r="J187" i="5"/>
  <c r="AQ327" i="5" a="1"/>
  <c r="AQ327" i="5"/>
  <c r="R603" i="5" a="1"/>
  <c r="R603" i="5"/>
  <c r="R613" i="5" a="1"/>
  <c r="R613" i="5"/>
  <c r="P352" i="5" a="1"/>
  <c r="P352" i="5"/>
  <c r="N38" i="5" a="1"/>
  <c r="N38" i="5"/>
  <c r="P331" i="5" a="1"/>
  <c r="P331" i="5"/>
  <c r="R510" i="5" a="1"/>
  <c r="R510" i="5"/>
  <c r="K79" i="5" a="1"/>
  <c r="K79" i="5"/>
  <c r="I344" i="5" a="1"/>
  <c r="I344" i="5"/>
  <c r="L248" i="5" a="1"/>
  <c r="L248" i="5"/>
  <c r="R475" i="5" a="1"/>
  <c r="R475" i="5"/>
  <c r="N148" i="5" a="1"/>
  <c r="N148" i="5"/>
  <c r="I565" i="5" a="1"/>
  <c r="I565" i="5"/>
  <c r="I459" i="5" a="1"/>
  <c r="I459" i="5"/>
  <c r="AQ579" i="5" a="1"/>
  <c r="AQ579" i="5"/>
  <c r="R187" i="5" a="1"/>
  <c r="R187" i="5"/>
  <c r="J248" i="5" a="1"/>
  <c r="J248" i="5"/>
  <c r="S533" i="5" a="1"/>
  <c r="S533" i="5"/>
  <c r="L143" i="5" a="1"/>
  <c r="L143" i="5"/>
  <c r="K586" i="5" a="1"/>
  <c r="K586" i="5"/>
  <c r="P551" i="5" a="1"/>
  <c r="P551" i="5"/>
  <c r="K246" i="5" a="1"/>
  <c r="K246" i="5"/>
  <c r="J443" i="5" a="1"/>
  <c r="J443" i="5"/>
  <c r="S202" i="5" a="1"/>
  <c r="S202" i="5"/>
  <c r="P148" i="5" a="1"/>
  <c r="P148" i="5"/>
  <c r="Q459" i="5" a="1"/>
  <c r="Q459" i="5"/>
  <c r="O475" i="5" a="1"/>
  <c r="O475" i="5"/>
  <c r="I548" i="5" a="1"/>
  <c r="I548" i="5"/>
  <c r="P443" i="5" a="1"/>
  <c r="P443" i="5"/>
  <c r="U246" i="5" a="1"/>
  <c r="U246" i="5"/>
  <c r="T344" i="5" a="1"/>
  <c r="T344" i="5"/>
  <c r="S248" i="5" a="1"/>
  <c r="S248" i="5"/>
  <c r="I187" i="5" a="1"/>
  <c r="I187" i="5"/>
  <c r="O143" i="5" a="1"/>
  <c r="O143" i="5"/>
  <c r="P586" i="5" a="1"/>
  <c r="P586" i="5"/>
  <c r="J25" i="5" a="1"/>
  <c r="J25" i="5"/>
  <c r="J565" i="5" a="1"/>
  <c r="J565" i="5"/>
  <c r="L535" i="5" a="1"/>
  <c r="L535" i="5"/>
  <c r="P579" i="5" a="1"/>
  <c r="P579" i="5"/>
  <c r="L533" i="5" a="1"/>
  <c r="L533" i="5"/>
  <c r="R551" i="5" a="1"/>
  <c r="R551" i="5"/>
  <c r="N197" i="5" a="1"/>
  <c r="N197" i="5"/>
  <c r="S603" i="5" a="1"/>
  <c r="S603" i="5"/>
  <c r="M638" i="5" a="1"/>
  <c r="M638" i="5"/>
  <c r="N204" i="5" a="1"/>
  <c r="N204" i="5"/>
  <c r="J343" i="5" a="1"/>
  <c r="J343" i="5"/>
  <c r="R85" i="5" a="1"/>
  <c r="R85" i="5"/>
  <c r="Q557" i="5" a="1"/>
  <c r="Q557" i="5"/>
  <c r="N557" i="5" a="1"/>
  <c r="N557" i="5"/>
  <c r="N330" i="5" a="1"/>
  <c r="N330" i="5"/>
  <c r="O557" i="5" a="1"/>
  <c r="O557" i="5"/>
  <c r="AQ638" i="5" a="1"/>
  <c r="AQ638" i="5"/>
  <c r="N606" i="5" a="1"/>
  <c r="N606" i="5"/>
  <c r="T343" i="5" a="1"/>
  <c r="T343" i="5"/>
  <c r="AQ557" i="5" a="1"/>
  <c r="AQ557" i="5"/>
  <c r="S606" i="5" a="1"/>
  <c r="S606" i="5"/>
  <c r="I557" i="5" a="1"/>
  <c r="I557" i="5"/>
  <c r="U85" i="5" a="1"/>
  <c r="U85" i="5"/>
  <c r="J413" i="5" a="1"/>
  <c r="J413" i="5"/>
  <c r="P606" i="5" a="1"/>
  <c r="P606" i="5"/>
  <c r="P330" i="5" a="1"/>
  <c r="P330" i="5"/>
  <c r="K330" i="5" a="1"/>
  <c r="K330" i="5"/>
  <c r="T557" i="5" a="1"/>
  <c r="T557" i="5"/>
  <c r="M606" i="5" a="1"/>
  <c r="M606" i="5"/>
  <c r="U343" i="5" a="1"/>
  <c r="U343" i="5"/>
  <c r="I413" i="5" a="1"/>
  <c r="I413" i="5"/>
  <c r="J606" i="5" a="1"/>
  <c r="J606" i="5"/>
  <c r="AQ413" i="5" a="1"/>
  <c r="AQ413" i="5"/>
  <c r="I359" i="5" a="1"/>
  <c r="I359" i="5"/>
  <c r="R204" i="5" a="1"/>
  <c r="R204" i="5"/>
  <c r="L557" i="5" a="1"/>
  <c r="L557" i="5"/>
  <c r="Q330" i="5" a="1"/>
  <c r="Q330" i="5"/>
  <c r="AQ427" i="5" a="1"/>
  <c r="AQ427" i="5"/>
  <c r="L413" i="5" a="1"/>
  <c r="L413" i="5"/>
  <c r="O343" i="5" a="1"/>
  <c r="O343" i="5"/>
  <c r="Q413" i="5" a="1"/>
  <c r="Q413" i="5"/>
  <c r="P359" i="5" a="1"/>
  <c r="P359" i="5"/>
  <c r="J427" i="5" a="1"/>
  <c r="J427" i="5"/>
  <c r="I343" i="5" a="1"/>
  <c r="I343" i="5"/>
  <c r="AQ330" i="5" a="1"/>
  <c r="AQ330" i="5"/>
  <c r="Q427" i="5" a="1"/>
  <c r="Q427" i="5"/>
  <c r="K85" i="5" a="1"/>
  <c r="K85" i="5"/>
  <c r="R359" i="5" a="1"/>
  <c r="R359" i="5"/>
  <c r="T413" i="5" a="1"/>
  <c r="T413" i="5"/>
  <c r="AQ85" i="5" a="1"/>
  <c r="AQ85" i="5"/>
  <c r="U204" i="5" a="1"/>
  <c r="U204" i="5"/>
  <c r="K638" i="5" a="1"/>
  <c r="K638" i="5"/>
  <c r="L427" i="5" a="1"/>
  <c r="L427" i="5"/>
  <c r="S85" i="5" a="1"/>
  <c r="S85" i="5"/>
  <c r="N343" i="5" a="1"/>
  <c r="N343" i="5"/>
  <c r="M343" i="5" a="1"/>
  <c r="M343" i="5"/>
  <c r="M204" i="5" a="1"/>
  <c r="M204" i="5"/>
  <c r="U427" i="5" a="1"/>
  <c r="U427" i="5"/>
  <c r="M330" i="5" a="1"/>
  <c r="M330" i="5"/>
  <c r="K427" i="5" a="1"/>
  <c r="K427" i="5"/>
  <c r="K204" i="5" a="1"/>
  <c r="K204" i="5"/>
  <c r="T359" i="5" a="1"/>
  <c r="T359" i="5"/>
  <c r="O413" i="5" a="1"/>
  <c r="O413" i="5"/>
  <c r="L359" i="5" a="1"/>
  <c r="L359" i="5"/>
  <c r="O359" i="5" a="1"/>
  <c r="O359" i="5"/>
  <c r="J638" i="5" a="1"/>
  <c r="J638" i="5"/>
  <c r="J557" i="5" a="1"/>
  <c r="J557" i="5"/>
  <c r="P638" i="5" a="1"/>
  <c r="P638" i="5"/>
  <c r="U557" i="5" a="1"/>
  <c r="U557" i="5"/>
  <c r="J85" i="5" a="1"/>
  <c r="J85" i="5"/>
  <c r="U413" i="5" a="1"/>
  <c r="U413" i="5"/>
  <c r="P204" i="5" a="1"/>
  <c r="P204" i="5"/>
  <c r="S413" i="5" a="1"/>
  <c r="S413" i="5"/>
  <c r="S359" i="5" a="1"/>
  <c r="S359" i="5"/>
  <c r="P343" i="5" a="1"/>
  <c r="P343" i="5"/>
  <c r="I204" i="5" a="1"/>
  <c r="I204" i="5"/>
  <c r="J204" i="5" a="1"/>
  <c r="J204" i="5"/>
  <c r="M557" i="5" a="1"/>
  <c r="M557" i="5"/>
  <c r="Q638" i="5" a="1"/>
  <c r="Q638" i="5"/>
  <c r="Q85" i="5" a="1"/>
  <c r="Q85" i="5"/>
  <c r="T330" i="5" a="1"/>
  <c r="T330" i="5"/>
  <c r="L606" i="5" a="1"/>
  <c r="L606" i="5"/>
  <c r="R638" i="5" a="1"/>
  <c r="R638" i="5"/>
  <c r="I606" i="5" a="1"/>
  <c r="I606" i="5"/>
  <c r="N85" i="5" a="1"/>
  <c r="N85" i="5"/>
  <c r="Q359" i="5" a="1"/>
  <c r="Q359" i="5"/>
  <c r="S343" i="5" a="1"/>
  <c r="S343" i="5"/>
  <c r="O204" i="5" a="1"/>
  <c r="O204" i="5"/>
  <c r="O638" i="5" a="1"/>
  <c r="O638" i="5"/>
  <c r="M427" i="5" a="1"/>
  <c r="M427" i="5"/>
  <c r="K413" i="5" a="1"/>
  <c r="K413" i="5"/>
  <c r="L638" i="5" a="1"/>
  <c r="L638" i="5"/>
  <c r="N413" i="5" a="1"/>
  <c r="N413" i="5"/>
  <c r="N427" i="5" a="1"/>
  <c r="N427" i="5"/>
  <c r="K606" i="5" a="1"/>
  <c r="K606" i="5"/>
  <c r="J330" i="5" a="1"/>
  <c r="J330" i="5"/>
  <c r="L343" i="5" a="1"/>
  <c r="L343" i="5"/>
  <c r="AQ204" i="5" a="1"/>
  <c r="AQ204" i="5"/>
  <c r="T606" i="5" a="1"/>
  <c r="T606" i="5"/>
  <c r="O330" i="5" a="1"/>
  <c r="O330" i="5"/>
  <c r="R413" i="5" a="1"/>
  <c r="R413" i="5"/>
  <c r="S427" i="5" a="1"/>
  <c r="S427" i="5"/>
  <c r="P427" i="5" a="1"/>
  <c r="P427" i="5"/>
  <c r="M85" i="5" a="1"/>
  <c r="M85" i="5"/>
  <c r="M359" i="5" a="1"/>
  <c r="M359" i="5"/>
  <c r="O85" i="5" a="1"/>
  <c r="O85" i="5"/>
  <c r="Q606" i="5" a="1"/>
  <c r="Q606" i="5"/>
  <c r="I85" i="5" a="1"/>
  <c r="I85" i="5"/>
  <c r="U606" i="5" a="1"/>
  <c r="U606" i="5"/>
  <c r="I427" i="5" a="1"/>
  <c r="I427" i="5"/>
  <c r="O427" i="5" a="1"/>
  <c r="O427" i="5"/>
  <c r="I638" i="5" a="1"/>
  <c r="I638" i="5"/>
  <c r="K557" i="5" a="1"/>
  <c r="K557" i="5"/>
  <c r="P557" i="5" a="1"/>
  <c r="P557" i="5"/>
  <c r="S557" i="5" a="1"/>
  <c r="S557" i="5"/>
  <c r="T638" i="5" a="1"/>
  <c r="T638" i="5"/>
  <c r="S204" i="5" a="1"/>
  <c r="S204" i="5"/>
  <c r="R343" i="5" a="1"/>
  <c r="R343" i="5"/>
  <c r="K359" i="5" a="1"/>
  <c r="K359" i="5"/>
  <c r="L85" i="5" a="1"/>
  <c r="L85" i="5"/>
  <c r="Q204" i="5" a="1"/>
  <c r="Q204" i="5"/>
  <c r="J359" i="5" a="1"/>
  <c r="J359" i="5"/>
  <c r="T85" i="5" a="1"/>
  <c r="T85" i="5"/>
  <c r="N359" i="5" a="1"/>
  <c r="N359" i="5"/>
  <c r="AQ606" i="5" a="1"/>
  <c r="AQ606" i="5"/>
  <c r="K343" i="5" a="1"/>
  <c r="K343" i="5"/>
  <c r="AQ343" i="5" a="1"/>
  <c r="AQ343" i="5"/>
  <c r="S638" i="5" a="1"/>
  <c r="S638" i="5"/>
  <c r="U638" i="5" a="1"/>
  <c r="U638" i="5"/>
  <c r="T427" i="5" a="1"/>
  <c r="T427" i="5"/>
  <c r="R606" i="5" a="1"/>
  <c r="R606" i="5"/>
  <c r="M413" i="5" a="1"/>
  <c r="M413" i="5"/>
  <c r="S330" i="5" a="1"/>
  <c r="S330" i="5"/>
  <c r="T204" i="5" a="1"/>
  <c r="T204" i="5"/>
  <c r="AQ359" i="5" a="1"/>
  <c r="AQ359" i="5"/>
  <c r="R330" i="5" a="1"/>
  <c r="R330" i="5"/>
  <c r="L330" i="5" a="1"/>
  <c r="L330" i="5"/>
  <c r="U330" i="5" a="1"/>
  <c r="U330" i="5"/>
  <c r="P413" i="5" a="1"/>
  <c r="P413" i="5"/>
  <c r="O606" i="5" a="1"/>
  <c r="O606" i="5"/>
  <c r="R427" i="5" a="1"/>
  <c r="R427" i="5"/>
  <c r="R557" i="5" a="1"/>
  <c r="R557" i="5"/>
  <c r="U359" i="5" a="1"/>
  <c r="U359" i="5"/>
  <c r="N638" i="5" a="1"/>
  <c r="N638" i="5"/>
  <c r="P85" i="5" a="1"/>
  <c r="P85" i="5"/>
  <c r="L204" i="5" a="1"/>
  <c r="L204" i="5"/>
  <c r="I330" i="5" a="1"/>
  <c r="I330" i="5"/>
  <c r="Q343" i="5" a="1"/>
  <c r="Q343" i="5"/>
  <c r="R9" i="5" a="1"/>
  <c r="R9" i="5"/>
  <c r="Q494" i="5" a="1"/>
  <c r="Q494" i="5"/>
  <c r="S81" i="5" a="1"/>
  <c r="S81" i="5"/>
  <c r="S490" i="5" a="1"/>
  <c r="S490" i="5"/>
  <c r="U129" i="5" a="1"/>
  <c r="U129" i="5"/>
  <c r="K222" i="5" a="1"/>
  <c r="K222" i="5"/>
  <c r="U288" i="5" a="1"/>
  <c r="U288" i="5"/>
  <c r="I454" i="5" a="1"/>
  <c r="I454" i="5"/>
  <c r="U507" i="5" a="1"/>
  <c r="U507" i="5"/>
  <c r="T494" i="5" a="1"/>
  <c r="T494" i="5"/>
  <c r="O504" i="5" a="1"/>
  <c r="O504" i="5"/>
  <c r="I33" i="5" a="1"/>
  <c r="I33" i="5"/>
  <c r="N455" i="5" a="1"/>
  <c r="N455" i="5"/>
  <c r="K507" i="5" a="1"/>
  <c r="K507" i="5"/>
  <c r="K192" i="5" a="1"/>
  <c r="K192" i="5"/>
  <c r="R454" i="5" a="1"/>
  <c r="R454" i="5"/>
  <c r="Q21" i="5" a="1"/>
  <c r="Q21" i="5"/>
  <c r="AQ507" i="5" a="1"/>
  <c r="AQ507" i="5"/>
  <c r="T643" i="5" a="1"/>
  <c r="T643" i="5"/>
  <c r="U473" i="5" a="1"/>
  <c r="U473" i="5"/>
  <c r="I643" i="5" a="1"/>
  <c r="I643" i="5"/>
  <c r="I129" i="5" a="1"/>
  <c r="I129" i="5"/>
  <c r="T281" i="5" a="1"/>
  <c r="T281" i="5"/>
  <c r="Q605" i="5" a="1"/>
  <c r="Q605" i="5"/>
  <c r="S129" i="5" a="1"/>
  <c r="S129" i="5"/>
  <c r="S9" i="5" a="1"/>
  <c r="S9" i="5"/>
  <c r="T192" i="5" a="1"/>
  <c r="T192" i="5"/>
  <c r="AQ415" i="5" a="1"/>
  <c r="AQ415" i="5"/>
  <c r="AQ106" i="5" a="1"/>
  <c r="AQ106" i="5"/>
  <c r="R33" i="5" a="1"/>
  <c r="R33" i="5"/>
  <c r="N222" i="5" a="1"/>
  <c r="N222" i="5"/>
  <c r="AQ490" i="5" a="1"/>
  <c r="AQ490" i="5"/>
  <c r="L643" i="5" a="1"/>
  <c r="L643" i="5"/>
  <c r="S86" i="5" a="1"/>
  <c r="S86" i="5"/>
  <c r="J494" i="5" a="1"/>
  <c r="J494" i="5"/>
  <c r="U480" i="5" a="1"/>
  <c r="U480" i="5"/>
  <c r="J86" i="5" a="1"/>
  <c r="J86" i="5"/>
  <c r="N113" i="5" a="1"/>
  <c r="N113" i="5"/>
  <c r="O129" i="5" a="1"/>
  <c r="O129" i="5"/>
  <c r="P281" i="5" a="1"/>
  <c r="P281" i="5"/>
  <c r="S351" i="5" a="1"/>
  <c r="S351" i="5"/>
  <c r="M192" i="5" a="1"/>
  <c r="M192" i="5"/>
  <c r="U81" i="5" a="1"/>
  <c r="U81" i="5"/>
  <c r="M455" i="5" a="1"/>
  <c r="M455" i="5"/>
  <c r="O480" i="5" a="1"/>
  <c r="O480" i="5"/>
  <c r="R368" i="5" a="1"/>
  <c r="R368" i="5"/>
  <c r="U281" i="5" a="1"/>
  <c r="U281" i="5"/>
  <c r="L57" i="5" a="1"/>
  <c r="L57" i="5"/>
  <c r="S192" i="5" a="1"/>
  <c r="S192" i="5"/>
  <c r="Q368" i="5" a="1"/>
  <c r="Q368" i="5"/>
  <c r="M563" i="5" a="1"/>
  <c r="M563" i="5"/>
  <c r="R563" i="5" a="1"/>
  <c r="R563" i="5"/>
  <c r="J563" i="5" a="1"/>
  <c r="J563" i="5"/>
  <c r="AQ33" i="5" a="1"/>
  <c r="AQ33" i="5"/>
  <c r="N563" i="5" a="1"/>
  <c r="N563" i="5"/>
  <c r="O507" i="5" a="1"/>
  <c r="O507" i="5"/>
  <c r="J21" i="5" a="1"/>
  <c r="J21" i="5"/>
  <c r="L81" i="5" a="1"/>
  <c r="L81" i="5"/>
  <c r="I81" i="5" a="1"/>
  <c r="I81" i="5"/>
  <c r="L504" i="5" a="1"/>
  <c r="L504" i="5"/>
  <c r="O222" i="5" a="1"/>
  <c r="O222" i="5"/>
  <c r="J480" i="5" a="1"/>
  <c r="J480" i="5"/>
  <c r="L494" i="5" a="1"/>
  <c r="L494" i="5"/>
  <c r="Q504" i="5" a="1"/>
  <c r="Q504" i="5"/>
  <c r="U454" i="5" a="1"/>
  <c r="U454" i="5"/>
  <c r="T113" i="5" a="1"/>
  <c r="T113" i="5"/>
  <c r="M490" i="5" a="1"/>
  <c r="M490" i="5"/>
  <c r="P222" i="5" a="1"/>
  <c r="P222" i="5"/>
  <c r="I233" i="5" a="1"/>
  <c r="I233" i="5"/>
  <c r="Q288" i="5" a="1"/>
  <c r="Q288" i="5"/>
  <c r="AQ113" i="5" a="1"/>
  <c r="AQ113" i="5"/>
  <c r="O281" i="5" a="1"/>
  <c r="O281" i="5"/>
  <c r="M480" i="5" a="1"/>
  <c r="M480" i="5"/>
  <c r="S222" i="5" a="1"/>
  <c r="S222" i="5"/>
  <c r="AQ222" i="5" a="1"/>
  <c r="AQ222" i="5"/>
  <c r="P33" i="5" a="1"/>
  <c r="P33" i="5"/>
  <c r="N233" i="5" a="1"/>
  <c r="N233" i="5"/>
  <c r="I473" i="5" a="1"/>
  <c r="I473" i="5"/>
  <c r="J33" i="5" a="1"/>
  <c r="J33" i="5"/>
  <c r="J233" i="5" a="1"/>
  <c r="J233" i="5"/>
  <c r="O454" i="5" a="1"/>
  <c r="O454" i="5"/>
  <c r="T222" i="5" a="1"/>
  <c r="T222" i="5"/>
  <c r="Q507" i="5" a="1"/>
  <c r="Q507" i="5"/>
  <c r="U494" i="5" a="1"/>
  <c r="U494" i="5"/>
  <c r="R507" i="5" a="1"/>
  <c r="R507" i="5"/>
  <c r="P473" i="5" a="1"/>
  <c r="P473" i="5"/>
  <c r="P288" i="5" a="1"/>
  <c r="P288" i="5"/>
  <c r="K351" i="5" a="1"/>
  <c r="K351" i="5"/>
  <c r="P21" i="5" a="1"/>
  <c r="P21" i="5"/>
  <c r="J473" i="5" a="1"/>
  <c r="J473" i="5"/>
  <c r="I415" i="5" a="1"/>
  <c r="I415" i="5"/>
  <c r="N454" i="5" a="1"/>
  <c r="N454" i="5"/>
  <c r="AQ129" i="5" a="1"/>
  <c r="AQ129" i="5"/>
  <c r="K494" i="5" a="1"/>
  <c r="K494" i="5"/>
  <c r="J351" i="5" a="1"/>
  <c r="J351" i="5"/>
  <c r="O21" i="5" a="1"/>
  <c r="O21" i="5"/>
  <c r="S33" i="5" a="1"/>
  <c r="S33" i="5"/>
  <c r="L33" i="5" a="1"/>
  <c r="L33" i="5"/>
  <c r="M281" i="5" a="1"/>
  <c r="M281" i="5"/>
  <c r="S57" i="5" a="1"/>
  <c r="S57" i="5"/>
  <c r="Q454" i="5" a="1"/>
  <c r="Q454" i="5"/>
  <c r="O33" i="5" a="1"/>
  <c r="O33" i="5"/>
  <c r="I351" i="5" a="1"/>
  <c r="I351" i="5"/>
  <c r="K106" i="5" a="1"/>
  <c r="K106" i="5"/>
  <c r="I480" i="5" a="1"/>
  <c r="I480" i="5"/>
  <c r="O563" i="5" a="1"/>
  <c r="O563" i="5"/>
  <c r="P86" i="5" a="1"/>
  <c r="P86" i="5"/>
  <c r="T86" i="5" a="1"/>
  <c r="T86" i="5"/>
  <c r="P480" i="5" a="1"/>
  <c r="P480" i="5"/>
  <c r="Q9" i="5" a="1"/>
  <c r="Q9" i="5"/>
  <c r="J113" i="5" a="1"/>
  <c r="J113" i="5"/>
  <c r="L473" i="5" a="1"/>
  <c r="L473" i="5"/>
  <c r="R643" i="5" a="1"/>
  <c r="R643" i="5"/>
  <c r="AQ192" i="5" a="1"/>
  <c r="AQ192" i="5"/>
  <c r="L455" i="5" a="1"/>
  <c r="L455" i="5"/>
  <c r="L222" i="5" a="1"/>
  <c r="L222" i="5"/>
  <c r="R490" i="5" a="1"/>
  <c r="R490" i="5"/>
  <c r="L490" i="5" a="1"/>
  <c r="L490" i="5"/>
  <c r="P233" i="5" a="1"/>
  <c r="P233" i="5"/>
  <c r="K368" i="5" a="1"/>
  <c r="K368" i="5"/>
  <c r="AQ577" i="5" a="1"/>
  <c r="AQ577" i="5"/>
  <c r="P455" i="5" a="1"/>
  <c r="P455" i="5"/>
  <c r="Q33" i="5" a="1"/>
  <c r="Q33" i="5"/>
  <c r="O134" i="5" a="1"/>
  <c r="O134" i="5"/>
  <c r="T507" i="5" a="1"/>
  <c r="T507" i="5"/>
  <c r="S480" i="5" a="1"/>
  <c r="S480" i="5"/>
  <c r="O605" i="5" a="1"/>
  <c r="O605" i="5"/>
  <c r="AQ563" i="5" a="1"/>
  <c r="AQ563" i="5"/>
  <c r="O351" i="5" a="1"/>
  <c r="O351" i="5"/>
  <c r="K454" i="5" a="1"/>
  <c r="K454" i="5"/>
  <c r="U113" i="5" a="1"/>
  <c r="U113" i="5"/>
  <c r="S473" i="5" a="1"/>
  <c r="S473" i="5"/>
  <c r="T81" i="5" a="1"/>
  <c r="T81" i="5"/>
  <c r="AQ281" i="5" a="1"/>
  <c r="AQ281" i="5"/>
  <c r="Q129" i="5" a="1"/>
  <c r="Q129" i="5"/>
  <c r="O9" i="5" a="1"/>
  <c r="O9" i="5"/>
  <c r="R106" i="5" a="1"/>
  <c r="R106" i="5"/>
  <c r="M415" i="5" a="1"/>
  <c r="M415" i="5"/>
  <c r="J57" i="5" a="1"/>
  <c r="J57" i="5"/>
  <c r="L281" i="5" a="1"/>
  <c r="L281" i="5"/>
  <c r="N494" i="5" a="1"/>
  <c r="N494" i="5"/>
  <c r="Q134" i="5" a="1"/>
  <c r="Q134" i="5"/>
  <c r="P106" i="5" a="1"/>
  <c r="P106" i="5"/>
  <c r="K86" i="5" a="1"/>
  <c r="K86" i="5"/>
  <c r="L507" i="5" a="1"/>
  <c r="L507" i="5"/>
  <c r="K563" i="5" a="1"/>
  <c r="K563" i="5"/>
  <c r="K455" i="5" a="1"/>
  <c r="K455" i="5"/>
  <c r="T605" i="5" a="1"/>
  <c r="T605" i="5"/>
  <c r="S233" i="5" a="1"/>
  <c r="S233" i="5"/>
  <c r="O86" i="5" a="1"/>
  <c r="O86" i="5"/>
  <c r="T33" i="5" a="1"/>
  <c r="T33" i="5"/>
  <c r="P192" i="5" a="1"/>
  <c r="P192" i="5"/>
  <c r="T563" i="5" a="1"/>
  <c r="T563" i="5"/>
  <c r="Q415" i="5" a="1"/>
  <c r="Q415" i="5"/>
  <c r="T368" i="5" a="1"/>
  <c r="T368" i="5"/>
  <c r="Q57" i="5" a="1"/>
  <c r="Q57" i="5"/>
  <c r="Q480" i="5" a="1"/>
  <c r="Q480" i="5"/>
  <c r="I106" i="5" a="1"/>
  <c r="I106" i="5"/>
  <c r="J415" i="5" a="1"/>
  <c r="J415" i="5"/>
  <c r="N57" i="5" a="1"/>
  <c r="N57" i="5"/>
  <c r="L605" i="5" a="1"/>
  <c r="L605" i="5"/>
  <c r="I490" i="5" a="1"/>
  <c r="I490" i="5"/>
  <c r="P490" i="5" a="1"/>
  <c r="P490" i="5"/>
  <c r="AQ86" i="5" a="1"/>
  <c r="AQ86" i="5"/>
  <c r="R288" i="5" a="1"/>
  <c r="R288" i="5"/>
  <c r="AQ368" i="5" a="1"/>
  <c r="AQ368" i="5"/>
  <c r="R81" i="5" a="1"/>
  <c r="R81" i="5"/>
  <c r="Q81" i="5" a="1"/>
  <c r="Q81" i="5"/>
  <c r="T134" i="5" a="1"/>
  <c r="T134" i="5"/>
  <c r="U455" i="5" a="1"/>
  <c r="U455" i="5"/>
  <c r="K415" i="5" a="1"/>
  <c r="K415" i="5"/>
  <c r="U9" i="5" a="1"/>
  <c r="U9" i="5"/>
  <c r="P577" i="5" a="1"/>
  <c r="P577" i="5"/>
  <c r="U134" i="5" a="1"/>
  <c r="U134" i="5"/>
  <c r="S494" i="5" a="1"/>
  <c r="S494" i="5"/>
  <c r="L480" i="5" a="1"/>
  <c r="L480" i="5"/>
  <c r="U86" i="5" a="1"/>
  <c r="U86" i="5"/>
  <c r="R351" i="5" a="1"/>
  <c r="R351" i="5"/>
  <c r="T57" i="5" a="1"/>
  <c r="T57" i="5"/>
  <c r="J281" i="5" a="1"/>
  <c r="J281" i="5"/>
  <c r="M9" i="5" a="1"/>
  <c r="M9" i="5"/>
  <c r="M643" i="5" a="1"/>
  <c r="M643" i="5"/>
  <c r="Q643" i="5" a="1"/>
  <c r="Q643" i="5"/>
  <c r="M113" i="5" a="1"/>
  <c r="M113" i="5"/>
  <c r="AQ455" i="5" a="1"/>
  <c r="AQ455" i="5"/>
  <c r="P504" i="5" a="1"/>
  <c r="P504" i="5"/>
  <c r="M134" i="5" a="1"/>
  <c r="M134" i="5"/>
  <c r="M288" i="5" a="1"/>
  <c r="M288" i="5"/>
  <c r="O81" i="5" a="1"/>
  <c r="O81" i="5"/>
  <c r="O233" i="5" a="1"/>
  <c r="O233" i="5"/>
  <c r="I507" i="5" a="1"/>
  <c r="I507" i="5"/>
  <c r="T351" i="5" a="1"/>
  <c r="T351" i="5"/>
  <c r="U490" i="5" a="1"/>
  <c r="U490" i="5"/>
  <c r="L415" i="5" a="1"/>
  <c r="L415" i="5"/>
  <c r="R577" i="5" a="1"/>
  <c r="R577" i="5"/>
  <c r="T473" i="5" a="1"/>
  <c r="T473" i="5"/>
  <c r="U563" i="5" a="1"/>
  <c r="U563" i="5"/>
  <c r="J490" i="5" a="1"/>
  <c r="J490" i="5"/>
  <c r="S21" i="5" a="1"/>
  <c r="S21" i="5"/>
  <c r="Q233" i="5" a="1"/>
  <c r="Q233" i="5"/>
  <c r="T21" i="5" a="1"/>
  <c r="T21" i="5"/>
  <c r="N281" i="5" a="1"/>
  <c r="N281" i="5"/>
  <c r="Q192" i="5" a="1"/>
  <c r="Q192" i="5"/>
  <c r="L113" i="5" a="1"/>
  <c r="L113" i="5"/>
  <c r="T9" i="5" a="1"/>
  <c r="T9" i="5"/>
  <c r="J577" i="5" a="1"/>
  <c r="J577" i="5"/>
  <c r="AQ81" i="5" a="1"/>
  <c r="AQ81" i="5"/>
  <c r="S643" i="5" a="1"/>
  <c r="S643" i="5"/>
  <c r="I494" i="5" a="1"/>
  <c r="I494" i="5"/>
  <c r="P563" i="5" a="1"/>
  <c r="P563" i="5"/>
  <c r="R129" i="5" a="1"/>
  <c r="R129" i="5"/>
  <c r="N192" i="5" a="1"/>
  <c r="N192" i="5"/>
  <c r="U605" i="5" a="1"/>
  <c r="U605" i="5"/>
  <c r="I57" i="5" a="1"/>
  <c r="I57" i="5"/>
  <c r="S281" i="5" a="1"/>
  <c r="S281" i="5"/>
  <c r="U577" i="5" a="1"/>
  <c r="U577" i="5"/>
  <c r="S563" i="5" a="1"/>
  <c r="S563" i="5"/>
  <c r="N643" i="5" a="1"/>
  <c r="N643" i="5"/>
  <c r="AQ21" i="5" a="1"/>
  <c r="AQ21" i="5"/>
  <c r="M504" i="5" a="1"/>
  <c r="M504" i="5"/>
  <c r="O288" i="5" a="1"/>
  <c r="O288" i="5"/>
  <c r="N368" i="5" a="1"/>
  <c r="N368" i="5"/>
  <c r="M605" i="5" a="1"/>
  <c r="M605" i="5"/>
  <c r="AQ454" i="5" a="1"/>
  <c r="AQ454" i="5"/>
  <c r="L129" i="5" a="1"/>
  <c r="L129" i="5"/>
  <c r="S454" i="5" a="1"/>
  <c r="S454" i="5"/>
  <c r="T233" i="5" a="1"/>
  <c r="T233" i="5"/>
  <c r="O490" i="5" a="1"/>
  <c r="O490" i="5"/>
  <c r="J222" i="5" a="1"/>
  <c r="J222" i="5"/>
  <c r="O415" i="5" a="1"/>
  <c r="O415" i="5"/>
  <c r="L351" i="5" a="1"/>
  <c r="L351" i="5"/>
  <c r="U351" i="5" a="1"/>
  <c r="U351" i="5"/>
  <c r="N106" i="5" a="1"/>
  <c r="N106" i="5"/>
  <c r="P351" i="5" a="1"/>
  <c r="P351" i="5"/>
  <c r="M577" i="5" a="1"/>
  <c r="M577" i="5"/>
  <c r="P415" i="5" a="1"/>
  <c r="P415" i="5"/>
  <c r="M129" i="5" a="1"/>
  <c r="M129" i="5"/>
  <c r="M233" i="5" a="1"/>
  <c r="M233" i="5"/>
  <c r="K605" i="5" a="1"/>
  <c r="K605" i="5"/>
  <c r="N415" i="5" a="1"/>
  <c r="N415" i="5"/>
  <c r="I504" i="5" a="1"/>
  <c r="I504" i="5"/>
  <c r="M106" i="5" a="1"/>
  <c r="M106" i="5"/>
  <c r="I455" i="5" a="1"/>
  <c r="I455" i="5"/>
  <c r="S368" i="5" a="1"/>
  <c r="S368" i="5"/>
  <c r="R192" i="5" a="1"/>
  <c r="R192" i="5"/>
  <c r="N605" i="5" a="1"/>
  <c r="N605" i="5"/>
  <c r="AQ288" i="5" a="1"/>
  <c r="AQ288" i="5"/>
  <c r="N134" i="5" a="1"/>
  <c r="N134" i="5"/>
  <c r="AQ605" i="5" a="1"/>
  <c r="AQ605" i="5"/>
  <c r="O57" i="5" a="1"/>
  <c r="O57" i="5"/>
  <c r="S605" i="5" a="1"/>
  <c r="S605" i="5"/>
  <c r="R415" i="5" a="1"/>
  <c r="R415" i="5"/>
  <c r="L106" i="5" a="1"/>
  <c r="L106" i="5"/>
  <c r="AQ473" i="5" a="1"/>
  <c r="AQ473" i="5"/>
  <c r="N473" i="5" a="1"/>
  <c r="N473" i="5"/>
  <c r="U106" i="5" a="1"/>
  <c r="U106" i="5"/>
  <c r="O494" i="5" a="1"/>
  <c r="O494" i="5"/>
  <c r="N504" i="5" a="1"/>
  <c r="N504" i="5"/>
  <c r="K288" i="5" a="1"/>
  <c r="K288" i="5"/>
  <c r="R222" i="5" a="1"/>
  <c r="R222" i="5"/>
  <c r="N86" i="5" a="1"/>
  <c r="N86" i="5"/>
  <c r="P113" i="5" a="1"/>
  <c r="P113" i="5"/>
  <c r="M507" i="5" a="1"/>
  <c r="M507" i="5"/>
  <c r="N480" i="5" a="1"/>
  <c r="N480" i="5"/>
  <c r="Q577" i="5" a="1"/>
  <c r="Q577" i="5"/>
  <c r="K504" i="5" a="1"/>
  <c r="K504" i="5"/>
  <c r="K480" i="5" a="1"/>
  <c r="K480" i="5"/>
  <c r="AQ233" i="5" a="1"/>
  <c r="AQ233" i="5"/>
  <c r="U368" i="5" a="1"/>
  <c r="U368" i="5"/>
  <c r="T288" i="5" a="1"/>
  <c r="T288" i="5"/>
  <c r="T490" i="5" a="1"/>
  <c r="T490" i="5"/>
  <c r="AQ134" i="5" a="1"/>
  <c r="AQ134" i="5"/>
  <c r="I222" i="5" a="1"/>
  <c r="I222" i="5"/>
  <c r="K33" i="5" a="1"/>
  <c r="K33" i="5"/>
  <c r="P494" i="5" a="1"/>
  <c r="P494" i="5"/>
  <c r="AQ494" i="5" a="1"/>
  <c r="AQ494" i="5"/>
  <c r="N490" i="5" a="1"/>
  <c r="N490" i="5"/>
  <c r="O106" i="5" a="1"/>
  <c r="O106" i="5"/>
  <c r="L233" i="5" a="1"/>
  <c r="L233" i="5"/>
  <c r="S415" i="5" a="1"/>
  <c r="S415" i="5"/>
  <c r="R21" i="5" a="1"/>
  <c r="R21" i="5"/>
  <c r="L577" i="5" a="1"/>
  <c r="L577" i="5"/>
  <c r="Q490" i="5" a="1"/>
  <c r="Q490" i="5"/>
  <c r="K134" i="5" a="1"/>
  <c r="K134" i="5"/>
  <c r="O192" i="5" a="1"/>
  <c r="O192" i="5"/>
  <c r="T480" i="5" a="1"/>
  <c r="T480" i="5"/>
  <c r="Q86" i="5" a="1"/>
  <c r="Q86" i="5"/>
  <c r="K577" i="5" a="1"/>
  <c r="K577" i="5"/>
  <c r="S577" i="5" a="1"/>
  <c r="S577" i="5"/>
  <c r="J134" i="5" a="1"/>
  <c r="J134" i="5"/>
  <c r="N351" i="5" a="1"/>
  <c r="N351" i="5"/>
  <c r="R455" i="5" a="1"/>
  <c r="R455" i="5"/>
  <c r="L9" i="5" a="1"/>
  <c r="L9" i="5"/>
  <c r="U21" i="5" a="1"/>
  <c r="U21" i="5"/>
  <c r="L288" i="5" a="1"/>
  <c r="L288" i="5"/>
  <c r="R233" i="5" a="1"/>
  <c r="R233" i="5"/>
  <c r="M473" i="5" a="1"/>
  <c r="M473" i="5"/>
  <c r="T415" i="5" a="1"/>
  <c r="T415" i="5"/>
  <c r="R504" i="5" a="1"/>
  <c r="R504" i="5"/>
  <c r="R57" i="5" a="1"/>
  <c r="R57" i="5"/>
  <c r="I288" i="5" a="1"/>
  <c r="I288" i="5"/>
  <c r="U222" i="5" a="1"/>
  <c r="U222" i="5"/>
  <c r="P129" i="5" a="1"/>
  <c r="P129" i="5"/>
  <c r="T577" i="5" a="1"/>
  <c r="T577" i="5"/>
  <c r="R494" i="5" a="1"/>
  <c r="R494" i="5"/>
  <c r="I563" i="5" a="1"/>
  <c r="I563" i="5"/>
  <c r="Q455" i="5" a="1"/>
  <c r="Q455" i="5"/>
  <c r="S106" i="5" a="1"/>
  <c r="S106" i="5"/>
  <c r="I21" i="5" a="1"/>
  <c r="I21" i="5"/>
  <c r="P134" i="5" a="1"/>
  <c r="P134" i="5"/>
  <c r="S113" i="5" a="1"/>
  <c r="S113" i="5"/>
  <c r="R134" i="5" a="1"/>
  <c r="R134" i="5"/>
  <c r="I605" i="5" a="1"/>
  <c r="I605" i="5"/>
  <c r="K9" i="5" a="1"/>
  <c r="K9" i="5"/>
  <c r="U643" i="5" a="1"/>
  <c r="U643" i="5"/>
  <c r="Q222" i="5" a="1"/>
  <c r="Q222" i="5"/>
  <c r="J504" i="5" a="1"/>
  <c r="J504" i="5"/>
  <c r="N129" i="5" a="1"/>
  <c r="N129" i="5"/>
  <c r="I9" i="5" a="1"/>
  <c r="I9" i="5"/>
  <c r="AQ480" i="5" a="1"/>
  <c r="AQ480" i="5"/>
  <c r="M33" i="5" a="1"/>
  <c r="M33" i="5"/>
  <c r="J454" i="5" a="1"/>
  <c r="J454" i="5"/>
  <c r="T454" i="5" a="1"/>
  <c r="T454" i="5"/>
  <c r="M86" i="5" a="1"/>
  <c r="M86" i="5"/>
  <c r="O473" i="5" a="1"/>
  <c r="O473" i="5"/>
  <c r="J507" i="5" a="1"/>
  <c r="J507" i="5"/>
  <c r="AQ9" i="5" a="1"/>
  <c r="AQ9" i="5"/>
  <c r="K57" i="5" a="1"/>
  <c r="K57" i="5"/>
  <c r="O577" i="5" a="1"/>
  <c r="O577" i="5"/>
  <c r="L192" i="5" a="1"/>
  <c r="L192" i="5"/>
  <c r="O113" i="5" a="1"/>
  <c r="O113" i="5"/>
  <c r="P9" i="5" a="1"/>
  <c r="P9" i="5"/>
  <c r="I113" i="5" a="1"/>
  <c r="I113" i="5"/>
  <c r="K81" i="5" a="1"/>
  <c r="K81" i="5"/>
  <c r="M57" i="5" a="1"/>
  <c r="M57" i="5"/>
  <c r="R605" i="5" a="1"/>
  <c r="R605" i="5"/>
  <c r="S288" i="5" a="1"/>
  <c r="S288" i="5"/>
  <c r="L134" i="5" a="1"/>
  <c r="L134" i="5"/>
  <c r="L368" i="5" a="1"/>
  <c r="L368" i="5"/>
  <c r="J129" i="5" a="1"/>
  <c r="J129" i="5"/>
  <c r="U57" i="5" a="1"/>
  <c r="U57" i="5"/>
  <c r="T129" i="5" a="1"/>
  <c r="T129" i="5"/>
  <c r="K643" i="5" a="1"/>
  <c r="K643" i="5"/>
  <c r="S507" i="5" a="1"/>
  <c r="S507" i="5"/>
  <c r="J643" i="5" a="1"/>
  <c r="J643" i="5"/>
  <c r="P368" i="5" a="1"/>
  <c r="P368" i="5"/>
  <c r="P643" i="5" a="1"/>
  <c r="P643" i="5"/>
  <c r="K113" i="5" a="1"/>
  <c r="K113" i="5"/>
  <c r="N33" i="5" a="1"/>
  <c r="N33" i="5"/>
  <c r="K281" i="5" a="1"/>
  <c r="K281" i="5"/>
  <c r="T106" i="5" a="1"/>
  <c r="T106" i="5"/>
  <c r="J288" i="5" a="1"/>
  <c r="J288" i="5"/>
  <c r="S455" i="5" a="1"/>
  <c r="S455" i="5"/>
  <c r="M21" i="5" a="1"/>
  <c r="M21" i="5"/>
  <c r="AQ351" i="5" a="1"/>
  <c r="AQ351" i="5"/>
  <c r="K233" i="5" a="1"/>
  <c r="K233" i="5"/>
  <c r="O643" i="5" a="1"/>
  <c r="O643" i="5"/>
  <c r="J81" i="5" a="1"/>
  <c r="J81" i="5"/>
  <c r="K21" i="5" a="1"/>
  <c r="K21" i="5"/>
  <c r="S504" i="5" a="1"/>
  <c r="S504" i="5"/>
  <c r="J106" i="5" a="1"/>
  <c r="J106" i="5"/>
  <c r="P507" i="5" a="1"/>
  <c r="P507" i="5"/>
  <c r="U504" i="5" a="1"/>
  <c r="U504" i="5"/>
  <c r="P57" i="5" a="1"/>
  <c r="P57" i="5"/>
  <c r="Q281" i="5" a="1"/>
  <c r="Q281" i="5"/>
  <c r="L86" i="5" a="1"/>
  <c r="L86" i="5"/>
  <c r="I192" i="5" a="1"/>
  <c r="I192" i="5"/>
  <c r="Q113" i="5" a="1"/>
  <c r="Q113" i="5"/>
  <c r="I577" i="5" a="1"/>
  <c r="I577" i="5"/>
  <c r="P81" i="5" a="1"/>
  <c r="P81" i="5"/>
  <c r="I368" i="5" a="1"/>
  <c r="I368" i="5"/>
  <c r="R473" i="5" a="1"/>
  <c r="R473" i="5"/>
  <c r="L21" i="5" a="1"/>
  <c r="L21" i="5"/>
  <c r="R86" i="5" a="1"/>
  <c r="R86" i="5"/>
  <c r="M454" i="5" a="1"/>
  <c r="M454" i="5"/>
  <c r="T504" i="5" a="1"/>
  <c r="T504" i="5"/>
  <c r="Q351" i="5" a="1"/>
  <c r="Q351" i="5"/>
  <c r="Q563" i="5" a="1"/>
  <c r="Q563" i="5"/>
  <c r="J368" i="5" a="1"/>
  <c r="J368" i="5"/>
  <c r="M494" i="5" a="1"/>
  <c r="M494" i="5"/>
  <c r="K490" i="5" a="1"/>
  <c r="K490" i="5"/>
  <c r="Q106" i="5" a="1"/>
  <c r="Q106" i="5"/>
  <c r="M351" i="5" a="1"/>
  <c r="M351" i="5"/>
  <c r="L563" i="5" a="1"/>
  <c r="L563" i="5"/>
  <c r="AQ643" i="5" a="1"/>
  <c r="AQ643" i="5"/>
  <c r="N577" i="5" a="1"/>
  <c r="N577" i="5"/>
  <c r="I281" i="5" a="1"/>
  <c r="I281" i="5"/>
  <c r="AQ504" i="5" a="1"/>
  <c r="AQ504" i="5"/>
  <c r="U415" i="5" a="1"/>
  <c r="U415" i="5"/>
  <c r="U33" i="5" a="1"/>
  <c r="U33" i="5"/>
  <c r="P454" i="5" a="1"/>
  <c r="P454" i="5"/>
  <c r="N9" i="5" a="1"/>
  <c r="N9" i="5"/>
  <c r="T455" i="5" a="1"/>
  <c r="T455" i="5"/>
  <c r="J605" i="5" a="1"/>
  <c r="J605" i="5"/>
  <c r="I134" i="5" a="1"/>
  <c r="I134" i="5"/>
  <c r="M81" i="5" a="1"/>
  <c r="M81" i="5"/>
  <c r="O455" i="5" a="1"/>
  <c r="O455" i="5"/>
  <c r="O368" i="5" a="1"/>
  <c r="O368" i="5"/>
  <c r="J192" i="5" a="1"/>
  <c r="J192" i="5"/>
  <c r="J455" i="5" a="1"/>
  <c r="J455" i="5"/>
  <c r="L454" i="5" a="1"/>
  <c r="L454" i="5"/>
  <c r="R480" i="5" a="1"/>
  <c r="R480" i="5"/>
  <c r="U192" i="5" a="1"/>
  <c r="U192" i="5"/>
  <c r="R281" i="5" a="1"/>
  <c r="R281" i="5"/>
  <c r="Q473" i="5" a="1"/>
  <c r="Q473" i="5"/>
  <c r="N81" i="5" a="1"/>
  <c r="N81" i="5"/>
  <c r="N21" i="5" a="1"/>
  <c r="N21" i="5"/>
  <c r="AQ57" i="5" a="1"/>
  <c r="AQ57" i="5"/>
  <c r="M368" i="5" a="1"/>
  <c r="M368" i="5"/>
  <c r="U233" i="5" a="1"/>
  <c r="U233" i="5"/>
  <c r="K473" i="5" a="1"/>
  <c r="K473" i="5"/>
  <c r="I86" i="5" a="1"/>
  <c r="I86" i="5"/>
  <c r="M222" i="5" a="1"/>
  <c r="M222" i="5"/>
  <c r="N288" i="5" a="1"/>
  <c r="N288" i="5"/>
  <c r="K129" i="5" a="1"/>
  <c r="K129" i="5"/>
  <c r="N507" i="5" a="1"/>
  <c r="N507" i="5"/>
  <c r="R113" i="5" a="1"/>
  <c r="R113" i="5"/>
  <c r="J9" i="5" a="1"/>
  <c r="J9" i="5"/>
  <c r="P605" i="5" a="1"/>
  <c r="P605" i="5"/>
  <c r="S134" i="5" a="1"/>
  <c r="S134" i="5"/>
  <c r="U196" i="5" a="1"/>
  <c r="U196" i="5"/>
  <c r="J384" i="5" a="1"/>
  <c r="J384" i="5"/>
  <c r="AQ30" i="5" a="1"/>
  <c r="AQ30" i="5"/>
  <c r="R196" i="5" a="1"/>
  <c r="R196" i="5"/>
  <c r="O154" i="5" a="1"/>
  <c r="O154" i="5"/>
  <c r="S276" i="5" a="1"/>
  <c r="S276" i="5"/>
  <c r="R177" i="5" a="1"/>
  <c r="R177" i="5"/>
  <c r="M154" i="5" a="1"/>
  <c r="M154" i="5"/>
  <c r="U177" i="5" a="1"/>
  <c r="U177" i="5"/>
  <c r="K52" i="5" a="1"/>
  <c r="K52" i="5"/>
  <c r="O74" i="5" a="1"/>
  <c r="O74" i="5"/>
  <c r="M138" i="5" a="1"/>
  <c r="M138" i="5"/>
  <c r="N317" i="5" a="1"/>
  <c r="N317" i="5"/>
  <c r="Q30" i="5" a="1"/>
  <c r="Q30" i="5"/>
  <c r="K138" i="5" a="1"/>
  <c r="K138" i="5"/>
  <c r="J317" i="5" a="1"/>
  <c r="J317" i="5"/>
  <c r="Q317" i="5" a="1"/>
  <c r="Q317" i="5"/>
  <c r="S154" i="5" a="1"/>
  <c r="S154" i="5"/>
  <c r="M74" i="5" a="1"/>
  <c r="M74" i="5"/>
  <c r="S196" i="5" a="1"/>
  <c r="S196" i="5"/>
  <c r="L30" i="5" a="1"/>
  <c r="L30" i="5"/>
  <c r="M30" i="5" a="1"/>
  <c r="M30" i="5"/>
  <c r="L196" i="5" a="1"/>
  <c r="L196" i="5"/>
  <c r="L154" i="5" a="1"/>
  <c r="L154" i="5"/>
  <c r="Q196" i="5" a="1"/>
  <c r="Q196" i="5"/>
  <c r="N138" i="5" a="1"/>
  <c r="N138" i="5"/>
  <c r="L317" i="5" a="1"/>
  <c r="L317" i="5"/>
  <c r="AQ154" i="5" a="1"/>
  <c r="AQ154" i="5"/>
  <c r="K317" i="5" a="1"/>
  <c r="K317" i="5"/>
  <c r="Q52" i="5" a="1"/>
  <c r="Q52" i="5"/>
  <c r="P196" i="5" a="1"/>
  <c r="P196" i="5"/>
  <c r="T196" i="5" a="1"/>
  <c r="T196" i="5"/>
  <c r="R138" i="5" a="1"/>
  <c r="R138" i="5"/>
  <c r="L52" i="5" a="1"/>
  <c r="L52" i="5"/>
  <c r="U276" i="5" a="1"/>
  <c r="U276" i="5"/>
  <c r="I177" i="5" a="1"/>
  <c r="I177" i="5"/>
  <c r="P384" i="5" a="1"/>
  <c r="P384" i="5"/>
  <c r="T52" i="5" a="1"/>
  <c r="T52" i="5"/>
  <c r="S384" i="5" a="1"/>
  <c r="S384" i="5"/>
  <c r="J138" i="5" a="1"/>
  <c r="J138" i="5"/>
  <c r="Q177" i="5" a="1"/>
  <c r="Q177" i="5"/>
  <c r="T30" i="5" a="1"/>
  <c r="T30" i="5"/>
  <c r="I384" i="5" a="1"/>
  <c r="I384" i="5"/>
  <c r="S317" i="5" a="1"/>
  <c r="S317" i="5"/>
  <c r="J30" i="5" a="1"/>
  <c r="J30" i="5"/>
  <c r="O196" i="5" a="1"/>
  <c r="O196" i="5"/>
  <c r="I138" i="5" a="1"/>
  <c r="I138" i="5"/>
  <c r="O138" i="5" a="1"/>
  <c r="O138" i="5"/>
  <c r="T317" i="5" a="1"/>
  <c r="T317" i="5"/>
  <c r="J177" i="5" a="1"/>
  <c r="J177" i="5"/>
  <c r="N177" i="5" a="1"/>
  <c r="N177" i="5"/>
  <c r="K154" i="5" a="1"/>
  <c r="K154" i="5"/>
  <c r="P138" i="5" a="1"/>
  <c r="P138" i="5"/>
  <c r="I154" i="5" a="1"/>
  <c r="I154" i="5"/>
  <c r="K74" i="5" a="1"/>
  <c r="K74" i="5"/>
  <c r="I276" i="5" a="1"/>
  <c r="I276" i="5"/>
  <c r="I196" i="5" a="1"/>
  <c r="I196" i="5"/>
  <c r="U384" i="5" a="1"/>
  <c r="U384" i="5"/>
  <c r="M52" i="5" a="1"/>
  <c r="M52" i="5"/>
  <c r="O52" i="5" a="1"/>
  <c r="O52" i="5"/>
  <c r="L276" i="5" a="1"/>
  <c r="L276" i="5"/>
  <c r="S30" i="5" a="1"/>
  <c r="S30" i="5"/>
  <c r="N384" i="5" a="1"/>
  <c r="N384" i="5"/>
  <c r="R384" i="5" a="1"/>
  <c r="R384" i="5"/>
  <c r="U52" i="5" a="1"/>
  <c r="U52" i="5"/>
  <c r="O30" i="5" a="1"/>
  <c r="O30" i="5"/>
  <c r="O276" i="5" a="1"/>
  <c r="O276" i="5"/>
  <c r="P317" i="5" a="1"/>
  <c r="P317" i="5"/>
  <c r="N74" i="5" a="1"/>
  <c r="N74" i="5"/>
  <c r="P52" i="5" a="1"/>
  <c r="P52" i="5"/>
  <c r="R317" i="5" a="1"/>
  <c r="R317" i="5"/>
  <c r="N276" i="5" a="1"/>
  <c r="N276" i="5"/>
  <c r="P30" i="5" a="1"/>
  <c r="P30" i="5"/>
  <c r="S74" i="5" a="1"/>
  <c r="S74" i="5"/>
  <c r="L138" i="5" a="1"/>
  <c r="L138" i="5"/>
  <c r="S138" i="5" a="1"/>
  <c r="S138" i="5"/>
  <c r="R74" i="5" a="1"/>
  <c r="R74" i="5"/>
  <c r="I52" i="5" a="1"/>
  <c r="I52" i="5"/>
  <c r="T138" i="5" a="1"/>
  <c r="T138" i="5"/>
  <c r="U154" i="5" a="1"/>
  <c r="U154" i="5"/>
  <c r="L384" i="5" a="1"/>
  <c r="L384" i="5"/>
  <c r="N154" i="5" a="1"/>
  <c r="N154" i="5"/>
  <c r="J276" i="5" a="1"/>
  <c r="J276" i="5"/>
  <c r="T74" i="5" a="1"/>
  <c r="T74" i="5"/>
  <c r="J74" i="5" a="1"/>
  <c r="J74" i="5"/>
  <c r="R30" i="5" a="1"/>
  <c r="R30" i="5"/>
  <c r="T276" i="5" a="1"/>
  <c r="T276" i="5"/>
  <c r="AQ138" i="5" a="1"/>
  <c r="AQ138" i="5"/>
  <c r="P74" i="5" a="1"/>
  <c r="P74" i="5"/>
  <c r="M196" i="5" a="1"/>
  <c r="M196" i="5"/>
  <c r="AQ177" i="5" a="1"/>
  <c r="AQ177" i="5"/>
  <c r="J52" i="5" a="1"/>
  <c r="J52" i="5"/>
  <c r="AQ74" i="5" a="1"/>
  <c r="AQ74" i="5"/>
  <c r="T154" i="5" a="1"/>
  <c r="T154" i="5"/>
  <c r="AQ196" i="5" a="1"/>
  <c r="AQ196" i="5"/>
  <c r="I317" i="5" a="1"/>
  <c r="I317" i="5"/>
  <c r="N30" i="5" a="1"/>
  <c r="N30" i="5"/>
  <c r="I74" i="5" a="1"/>
  <c r="I74" i="5"/>
  <c r="AQ384" i="5" a="1"/>
  <c r="AQ384" i="5"/>
  <c r="K30" i="5" a="1"/>
  <c r="K30" i="5"/>
  <c r="R52" i="5" a="1"/>
  <c r="R52" i="5"/>
  <c r="P276" i="5" a="1"/>
  <c r="P276" i="5"/>
  <c r="M317" i="5" a="1"/>
  <c r="M317" i="5"/>
  <c r="Q384" i="5" a="1"/>
  <c r="Q384" i="5"/>
  <c r="K384" i="5" a="1"/>
  <c r="K384" i="5"/>
  <c r="I30" i="5" a="1"/>
  <c r="I30" i="5"/>
  <c r="Q138" i="5" a="1"/>
  <c r="Q138" i="5"/>
  <c r="Q74" i="5" a="1"/>
  <c r="Q74" i="5"/>
  <c r="M177" i="5" a="1"/>
  <c r="M177" i="5"/>
  <c r="S52" i="5" a="1"/>
  <c r="S52" i="5"/>
  <c r="T177" i="5" a="1"/>
  <c r="T177" i="5"/>
  <c r="L177" i="5" a="1"/>
  <c r="L177" i="5"/>
  <c r="AQ317" i="5" a="1"/>
  <c r="AQ317" i="5"/>
  <c r="S177" i="5" a="1"/>
  <c r="S177" i="5"/>
  <c r="Q276" i="5" a="1"/>
  <c r="Q276" i="5"/>
  <c r="K177" i="5" a="1"/>
  <c r="K177" i="5"/>
  <c r="Q154" i="5" a="1"/>
  <c r="Q154" i="5"/>
  <c r="K196" i="5" a="1"/>
  <c r="K196" i="5"/>
  <c r="P154" i="5" a="1"/>
  <c r="P154" i="5"/>
  <c r="L74" i="5" a="1"/>
  <c r="L74" i="5"/>
  <c r="O177" i="5" a="1"/>
  <c r="O177" i="5"/>
  <c r="N196" i="5" a="1"/>
  <c r="N196" i="5"/>
  <c r="O317" i="5" a="1"/>
  <c r="O317" i="5"/>
  <c r="O384" i="5" a="1"/>
  <c r="O384" i="5"/>
  <c r="AQ276" i="5" a="1"/>
  <c r="AQ276" i="5"/>
  <c r="N52" i="5" a="1"/>
  <c r="N52" i="5"/>
  <c r="R276" i="5" a="1"/>
  <c r="R276" i="5"/>
  <c r="M384" i="5" a="1"/>
  <c r="M384" i="5"/>
  <c r="K276" i="5" a="1"/>
  <c r="K276" i="5"/>
  <c r="J154" i="5" a="1"/>
  <c r="J154" i="5"/>
  <c r="AQ52" i="5" a="1"/>
  <c r="AQ52" i="5"/>
  <c r="U138" i="5" a="1"/>
  <c r="U138" i="5"/>
  <c r="T384" i="5" a="1"/>
  <c r="T384" i="5"/>
  <c r="P177" i="5" a="1"/>
  <c r="P177" i="5"/>
  <c r="M276" i="5" a="1"/>
  <c r="M276" i="5"/>
  <c r="U74" i="5" a="1"/>
  <c r="U74" i="5"/>
  <c r="J196" i="5" a="1"/>
  <c r="J196" i="5"/>
  <c r="R154" i="5" a="1"/>
  <c r="R154" i="5"/>
  <c r="U30" i="5" a="1"/>
  <c r="U30" i="5"/>
  <c r="U317" i="5" a="1"/>
  <c r="U317" i="5"/>
  <c r="AQ391" i="5" a="1"/>
  <c r="AQ391" i="5"/>
  <c r="P585" i="5" a="1"/>
  <c r="P585" i="5"/>
  <c r="M284" i="5" a="1"/>
  <c r="M284" i="5"/>
  <c r="K487" i="5" a="1"/>
  <c r="K487" i="5"/>
  <c r="L644" i="5" a="1"/>
  <c r="L644" i="5"/>
  <c r="K644" i="5" a="1"/>
  <c r="K644" i="5"/>
  <c r="I338" i="5" a="1"/>
  <c r="I338" i="5"/>
  <c r="S338" i="5" a="1"/>
  <c r="S338" i="5"/>
  <c r="T338" i="5" a="1"/>
  <c r="T338" i="5"/>
  <c r="Q487" i="5" a="1"/>
  <c r="Q487" i="5"/>
  <c r="K391" i="5" a="1"/>
  <c r="K391" i="5"/>
  <c r="U487" i="5" a="1"/>
  <c r="U487" i="5"/>
  <c r="O338" i="5" a="1"/>
  <c r="O338" i="5"/>
  <c r="I284" i="5" a="1"/>
  <c r="I284" i="5"/>
  <c r="P633" i="5" a="1"/>
  <c r="P633" i="5"/>
  <c r="R636" i="5" a="1"/>
  <c r="R636" i="5"/>
  <c r="Q284" i="5" a="1"/>
  <c r="Q284" i="5"/>
  <c r="R644" i="5" a="1"/>
  <c r="R644" i="5"/>
  <c r="J310" i="5" a="1"/>
  <c r="J310" i="5"/>
  <c r="T633" i="5" a="1"/>
  <c r="T633" i="5"/>
  <c r="R633" i="5" a="1"/>
  <c r="R633" i="5"/>
  <c r="R585" i="5" a="1"/>
  <c r="R585" i="5"/>
  <c r="T585" i="5" a="1"/>
  <c r="T585" i="5"/>
  <c r="U636" i="5" a="1"/>
  <c r="U636" i="5"/>
  <c r="S284" i="5" a="1"/>
  <c r="S284" i="5"/>
  <c r="O284" i="5" a="1"/>
  <c r="O284" i="5"/>
  <c r="O633" i="5" a="1"/>
  <c r="O633" i="5"/>
  <c r="U391" i="5" a="1"/>
  <c r="U391" i="5"/>
  <c r="Q391" i="5" a="1"/>
  <c r="Q391" i="5"/>
  <c r="I391" i="5" a="1"/>
  <c r="I391" i="5"/>
  <c r="J434" i="5" a="1"/>
  <c r="J434" i="5"/>
  <c r="Q434" i="5" a="1"/>
  <c r="Q434" i="5"/>
  <c r="M391" i="5" a="1"/>
  <c r="M391" i="5"/>
  <c r="L338" i="5" a="1"/>
  <c r="L338" i="5"/>
  <c r="R338" i="5" a="1"/>
  <c r="R338" i="5"/>
  <c r="L284" i="5" a="1"/>
  <c r="L284" i="5"/>
  <c r="P487" i="5" a="1"/>
  <c r="P487" i="5"/>
  <c r="AQ310" i="5" a="1"/>
  <c r="AQ310" i="5"/>
  <c r="T391" i="5" a="1"/>
  <c r="T391" i="5"/>
  <c r="S487" i="5" a="1"/>
  <c r="S487" i="5"/>
  <c r="AQ633" i="5" a="1"/>
  <c r="AQ633" i="5"/>
  <c r="M434" i="5" a="1"/>
  <c r="M434" i="5"/>
  <c r="L487" i="5" a="1"/>
  <c r="L487" i="5"/>
  <c r="M585" i="5" a="1"/>
  <c r="M585" i="5"/>
  <c r="L310" i="5" a="1"/>
  <c r="L310" i="5"/>
  <c r="U585" i="5" a="1"/>
  <c r="U585" i="5"/>
  <c r="Q636" i="5" a="1"/>
  <c r="Q636" i="5"/>
  <c r="S633" i="5" a="1"/>
  <c r="S633" i="5"/>
  <c r="M633" i="5" a="1"/>
  <c r="M633" i="5"/>
  <c r="S391" i="5" a="1"/>
  <c r="S391" i="5"/>
  <c r="M338" i="5" a="1"/>
  <c r="M338" i="5"/>
  <c r="K284" i="5" a="1"/>
  <c r="K284" i="5"/>
  <c r="K585" i="5" a="1"/>
  <c r="K585" i="5"/>
  <c r="T644" i="5" a="1"/>
  <c r="T644" i="5"/>
  <c r="O636" i="5" a="1"/>
  <c r="O636" i="5"/>
  <c r="Q644" i="5" a="1"/>
  <c r="Q644" i="5"/>
  <c r="U310" i="5" a="1"/>
  <c r="U310" i="5"/>
  <c r="O585" i="5" a="1"/>
  <c r="O585" i="5"/>
  <c r="R434" i="5" a="1"/>
  <c r="R434" i="5"/>
  <c r="I633" i="5" a="1"/>
  <c r="I633" i="5"/>
  <c r="N644" i="5" a="1"/>
  <c r="N644" i="5"/>
  <c r="Q633" i="5" a="1"/>
  <c r="Q633" i="5"/>
  <c r="N633" i="5" a="1"/>
  <c r="N633" i="5"/>
  <c r="AQ644" i="5" a="1"/>
  <c r="AQ644" i="5"/>
  <c r="T636" i="5" a="1"/>
  <c r="T636" i="5"/>
  <c r="T434" i="5" a="1"/>
  <c r="T434" i="5"/>
  <c r="J633" i="5" a="1"/>
  <c r="J633" i="5"/>
  <c r="R487" i="5" a="1"/>
  <c r="R487" i="5"/>
  <c r="P644" i="5" a="1"/>
  <c r="P644" i="5"/>
  <c r="S585" i="5" a="1"/>
  <c r="S585" i="5"/>
  <c r="Q338" i="5" a="1"/>
  <c r="Q338" i="5"/>
  <c r="AQ284" i="5" a="1"/>
  <c r="AQ284" i="5"/>
  <c r="O391" i="5" a="1"/>
  <c r="O391" i="5"/>
  <c r="AQ636" i="5" a="1"/>
  <c r="AQ636" i="5"/>
  <c r="Q585" i="5" a="1"/>
  <c r="Q585" i="5"/>
  <c r="P338" i="5" a="1"/>
  <c r="P338" i="5"/>
  <c r="U644" i="5" a="1"/>
  <c r="U644" i="5"/>
  <c r="N636" i="5" a="1"/>
  <c r="N636" i="5"/>
  <c r="P310" i="5" a="1"/>
  <c r="P310" i="5"/>
  <c r="L434" i="5" a="1"/>
  <c r="L434" i="5"/>
  <c r="J338" i="5" a="1"/>
  <c r="J338" i="5"/>
  <c r="J487" i="5" a="1"/>
  <c r="J487" i="5"/>
  <c r="K310" i="5" a="1"/>
  <c r="K310" i="5"/>
  <c r="AQ338" i="5" a="1"/>
  <c r="AQ338" i="5"/>
  <c r="R284" i="5" a="1"/>
  <c r="R284" i="5"/>
  <c r="L633" i="5" a="1"/>
  <c r="L633" i="5"/>
  <c r="J644" i="5" a="1"/>
  <c r="J644" i="5"/>
  <c r="O644" i="5" a="1"/>
  <c r="O644" i="5"/>
  <c r="J585" i="5" a="1"/>
  <c r="J585" i="5"/>
  <c r="I636" i="5" a="1"/>
  <c r="I636" i="5"/>
  <c r="M636" i="5" a="1"/>
  <c r="M636" i="5"/>
  <c r="P636" i="5" a="1"/>
  <c r="P636" i="5"/>
  <c r="L636" i="5" a="1"/>
  <c r="L636" i="5"/>
  <c r="S434" i="5" a="1"/>
  <c r="S434" i="5"/>
  <c r="T310" i="5" a="1"/>
  <c r="T310" i="5"/>
  <c r="N391" i="5" a="1"/>
  <c r="N391" i="5"/>
  <c r="S310" i="5" a="1"/>
  <c r="S310" i="5"/>
  <c r="R391" i="5" a="1"/>
  <c r="R391" i="5"/>
  <c r="U284" i="5" a="1"/>
  <c r="U284" i="5"/>
  <c r="R310" i="5" a="1"/>
  <c r="R310" i="5"/>
  <c r="J284" i="5" a="1"/>
  <c r="J284" i="5"/>
  <c r="N338" i="5" a="1"/>
  <c r="N338" i="5"/>
  <c r="U434" i="5" a="1"/>
  <c r="U434" i="5"/>
  <c r="N487" i="5" a="1"/>
  <c r="N487" i="5"/>
  <c r="I434" i="5" a="1"/>
  <c r="I434" i="5"/>
  <c r="AQ487" i="5" a="1"/>
  <c r="AQ487" i="5"/>
  <c r="AQ434" i="5" a="1"/>
  <c r="AQ434" i="5"/>
  <c r="N434" i="5" a="1"/>
  <c r="N434" i="5"/>
  <c r="S644" i="5" a="1"/>
  <c r="S644" i="5"/>
  <c r="M487" i="5" a="1"/>
  <c r="M487" i="5"/>
  <c r="T487" i="5" a="1"/>
  <c r="T487" i="5"/>
  <c r="M644" i="5" a="1"/>
  <c r="M644" i="5"/>
  <c r="N284" i="5" a="1"/>
  <c r="N284" i="5"/>
  <c r="N310" i="5" a="1"/>
  <c r="N310" i="5"/>
  <c r="T284" i="5" a="1"/>
  <c r="T284" i="5"/>
  <c r="U633" i="5" a="1"/>
  <c r="U633" i="5"/>
  <c r="M310" i="5" a="1"/>
  <c r="M310" i="5"/>
  <c r="O434" i="5" a="1"/>
  <c r="O434" i="5"/>
  <c r="O310" i="5" a="1"/>
  <c r="O310" i="5"/>
  <c r="AQ585" i="5" a="1"/>
  <c r="AQ585" i="5"/>
  <c r="S636" i="5" a="1"/>
  <c r="S636" i="5"/>
  <c r="K434" i="5" a="1"/>
  <c r="K434" i="5"/>
  <c r="L585" i="5" a="1"/>
  <c r="L585" i="5"/>
  <c r="P391" i="5" a="1"/>
  <c r="P391" i="5"/>
  <c r="L391" i="5" a="1"/>
  <c r="L391" i="5"/>
  <c r="K636" i="5" a="1"/>
  <c r="K636" i="5"/>
  <c r="U338" i="5" a="1"/>
  <c r="U338" i="5"/>
  <c r="N585" i="5" a="1"/>
  <c r="N585" i="5"/>
  <c r="I487" i="5" a="1"/>
  <c r="I487" i="5"/>
  <c r="Q310" i="5" a="1"/>
  <c r="Q310" i="5"/>
  <c r="I644" i="5" a="1"/>
  <c r="I644" i="5"/>
  <c r="J636" i="5" a="1"/>
  <c r="J636" i="5"/>
  <c r="I310" i="5" a="1"/>
  <c r="I310" i="5"/>
  <c r="I585" i="5" a="1"/>
  <c r="I585" i="5"/>
  <c r="O487" i="5" a="1"/>
  <c r="O487" i="5"/>
  <c r="J391" i="5" a="1"/>
  <c r="J391" i="5"/>
  <c r="P284" i="5" a="1"/>
  <c r="P284" i="5"/>
  <c r="K633" i="5" a="1"/>
  <c r="K633" i="5"/>
  <c r="K338" i="5" a="1"/>
  <c r="K338" i="5"/>
  <c r="P434" i="5" a="1"/>
  <c r="P434" i="5"/>
  <c r="L467" i="5" a="1"/>
  <c r="L467" i="5"/>
  <c r="Q290" i="5" a="1"/>
  <c r="Q290" i="5"/>
  <c r="O39" i="5" a="1"/>
  <c r="O39" i="5"/>
  <c r="P500" i="5" a="1"/>
  <c r="P500" i="5"/>
  <c r="T500" i="5" a="1"/>
  <c r="T500" i="5"/>
  <c r="P195" i="5" a="1"/>
  <c r="P195" i="5"/>
  <c r="R452" i="5" a="1"/>
  <c r="R452" i="5"/>
  <c r="AQ452" i="5" a="1"/>
  <c r="AQ452" i="5"/>
  <c r="T68" i="5" a="1"/>
  <c r="T68" i="5"/>
  <c r="I39" i="5" a="1"/>
  <c r="I39" i="5"/>
  <c r="L195" i="5" a="1"/>
  <c r="L195" i="5"/>
  <c r="U68" i="5" a="1"/>
  <c r="U68" i="5"/>
  <c r="R290" i="5" a="1"/>
  <c r="R290" i="5"/>
  <c r="P562" i="5" a="1"/>
  <c r="P562" i="5"/>
  <c r="R467" i="5" a="1"/>
  <c r="R467" i="5"/>
  <c r="N68" i="5" a="1"/>
  <c r="N68" i="5"/>
  <c r="L491" i="5" a="1"/>
  <c r="L491" i="5"/>
  <c r="S39" i="5" a="1"/>
  <c r="S39" i="5"/>
  <c r="K500" i="5" a="1"/>
  <c r="K500" i="5"/>
  <c r="AQ491" i="5" a="1"/>
  <c r="AQ491" i="5"/>
  <c r="S467" i="5" a="1"/>
  <c r="S467" i="5"/>
  <c r="O195" i="5" a="1"/>
  <c r="O195" i="5"/>
  <c r="N467" i="5" a="1"/>
  <c r="N467" i="5"/>
  <c r="N39" i="5" a="1"/>
  <c r="N39" i="5"/>
  <c r="Q500" i="5" a="1"/>
  <c r="Q500" i="5"/>
  <c r="T467" i="5" a="1"/>
  <c r="T467" i="5"/>
  <c r="O452" i="5" a="1"/>
  <c r="O452" i="5"/>
  <c r="M39" i="5" a="1"/>
  <c r="M39" i="5"/>
  <c r="M452" i="5" a="1"/>
  <c r="M452" i="5"/>
  <c r="J500" i="5" a="1"/>
  <c r="J500" i="5"/>
  <c r="S491" i="5" a="1"/>
  <c r="S491" i="5"/>
  <c r="M137" i="5" a="1"/>
  <c r="M137" i="5"/>
  <c r="J195" i="5" a="1"/>
  <c r="J195" i="5"/>
  <c r="R39" i="5" a="1"/>
  <c r="R39" i="5"/>
  <c r="J68" i="5" a="1"/>
  <c r="J68" i="5"/>
  <c r="J452" i="5" a="1"/>
  <c r="J452" i="5"/>
  <c r="N452" i="5" a="1"/>
  <c r="N452" i="5"/>
  <c r="K467" i="5" a="1"/>
  <c r="K467" i="5"/>
  <c r="N491" i="5" a="1"/>
  <c r="N491" i="5"/>
  <c r="N137" i="5" a="1"/>
  <c r="N137" i="5"/>
  <c r="Q137" i="5" a="1"/>
  <c r="Q137" i="5"/>
  <c r="O500" i="5" a="1"/>
  <c r="O500" i="5"/>
  <c r="T195" i="5" a="1"/>
  <c r="T195" i="5"/>
  <c r="T39" i="5" a="1"/>
  <c r="T39" i="5"/>
  <c r="T452" i="5" a="1"/>
  <c r="T452" i="5"/>
  <c r="L39" i="5" a="1"/>
  <c r="L39" i="5"/>
  <c r="Q467" i="5" a="1"/>
  <c r="Q467" i="5"/>
  <c r="U137" i="5" a="1"/>
  <c r="U137" i="5"/>
  <c r="J491" i="5" a="1"/>
  <c r="J491" i="5"/>
  <c r="N290" i="5" a="1"/>
  <c r="N290" i="5"/>
  <c r="S500" i="5" a="1"/>
  <c r="S500" i="5"/>
  <c r="M195" i="5" a="1"/>
  <c r="M195" i="5"/>
  <c r="I491" i="5" a="1"/>
  <c r="I491" i="5"/>
  <c r="M68" i="5" a="1"/>
  <c r="M68" i="5"/>
  <c r="AQ195" i="5" a="1"/>
  <c r="AQ195" i="5"/>
  <c r="R491" i="5" a="1"/>
  <c r="R491" i="5"/>
  <c r="N562" i="5" a="1"/>
  <c r="N562" i="5"/>
  <c r="Q68" i="5" a="1"/>
  <c r="Q68" i="5"/>
  <c r="R68" i="5" a="1"/>
  <c r="R68" i="5"/>
  <c r="O491" i="5" a="1"/>
  <c r="O491" i="5"/>
  <c r="U452" i="5" a="1"/>
  <c r="U452" i="5"/>
  <c r="Q491" i="5" a="1"/>
  <c r="Q491" i="5"/>
  <c r="P68" i="5" a="1"/>
  <c r="P68" i="5"/>
  <c r="K491" i="5" a="1"/>
  <c r="K491" i="5"/>
  <c r="J39" i="5" a="1"/>
  <c r="J39" i="5"/>
  <c r="P290" i="5" a="1"/>
  <c r="P290" i="5"/>
  <c r="R137" i="5" a="1"/>
  <c r="R137" i="5"/>
  <c r="O68" i="5" a="1"/>
  <c r="O68" i="5"/>
  <c r="AQ500" i="5" a="1"/>
  <c r="AQ500" i="5"/>
  <c r="R195" i="5" a="1"/>
  <c r="R195" i="5"/>
  <c r="U290" i="5" a="1"/>
  <c r="U290" i="5"/>
  <c r="S137" i="5" a="1"/>
  <c r="S137" i="5"/>
  <c r="AQ467" i="5" a="1"/>
  <c r="AQ467" i="5"/>
  <c r="K39" i="5" a="1"/>
  <c r="K39" i="5"/>
  <c r="O562" i="5" a="1"/>
  <c r="O562" i="5"/>
  <c r="J467" i="5" a="1"/>
  <c r="J467" i="5"/>
  <c r="O137" i="5" a="1"/>
  <c r="O137" i="5"/>
  <c r="T137" i="5" a="1"/>
  <c r="T137" i="5"/>
  <c r="AQ39" i="5" a="1"/>
  <c r="AQ39" i="5"/>
  <c r="T491" i="5" a="1"/>
  <c r="T491" i="5"/>
  <c r="I290" i="5" a="1"/>
  <c r="I290" i="5"/>
  <c r="S562" i="5" a="1"/>
  <c r="S562" i="5"/>
  <c r="S290" i="5" a="1"/>
  <c r="S290" i="5"/>
  <c r="J562" i="5" a="1"/>
  <c r="J562" i="5"/>
  <c r="O467" i="5" a="1"/>
  <c r="O467" i="5"/>
  <c r="K195" i="5" a="1"/>
  <c r="K195" i="5"/>
  <c r="AQ290" i="5" a="1"/>
  <c r="AQ290" i="5"/>
  <c r="U195" i="5" a="1"/>
  <c r="U195" i="5"/>
  <c r="L290" i="5" a="1"/>
  <c r="L290" i="5"/>
  <c r="L500" i="5" a="1"/>
  <c r="L500" i="5"/>
  <c r="U467" i="5" a="1"/>
  <c r="U467" i="5"/>
  <c r="I500" i="5" a="1"/>
  <c r="I500" i="5"/>
  <c r="N195" i="5" a="1"/>
  <c r="N195" i="5"/>
  <c r="N500" i="5" a="1"/>
  <c r="N500" i="5"/>
  <c r="P467" i="5" a="1"/>
  <c r="P467" i="5"/>
  <c r="M491" i="5" a="1"/>
  <c r="M491" i="5"/>
  <c r="L137" i="5" a="1"/>
  <c r="L137" i="5"/>
  <c r="K562" i="5" a="1"/>
  <c r="K562" i="5"/>
  <c r="I68" i="5" a="1"/>
  <c r="I68" i="5"/>
  <c r="I452" i="5" a="1"/>
  <c r="I452" i="5"/>
  <c r="Q452" i="5" a="1"/>
  <c r="Q452" i="5"/>
  <c r="K290" i="5" a="1"/>
  <c r="K290" i="5"/>
  <c r="AQ68" i="5" a="1"/>
  <c r="AQ68" i="5"/>
  <c r="I467" i="5" a="1"/>
  <c r="I467" i="5"/>
  <c r="AQ562" i="5" a="1"/>
  <c r="AQ562" i="5"/>
  <c r="L68" i="5" a="1"/>
  <c r="L68" i="5"/>
  <c r="M562" i="5" a="1"/>
  <c r="M562" i="5"/>
  <c r="R500" i="5" a="1"/>
  <c r="R500" i="5"/>
  <c r="P452" i="5" a="1"/>
  <c r="P452" i="5"/>
  <c r="L562" i="5" a="1"/>
  <c r="L562" i="5"/>
  <c r="U500" i="5" a="1"/>
  <c r="U500" i="5"/>
  <c r="K137" i="5" a="1"/>
  <c r="K137" i="5"/>
  <c r="AQ137" i="5" a="1"/>
  <c r="AQ137" i="5"/>
  <c r="P491" i="5" a="1"/>
  <c r="P491" i="5"/>
  <c r="J137" i="5" a="1"/>
  <c r="J137" i="5"/>
  <c r="T562" i="5" a="1"/>
  <c r="T562" i="5"/>
  <c r="S452" i="5" a="1"/>
  <c r="S452" i="5"/>
  <c r="I562" i="5" a="1"/>
  <c r="I562" i="5"/>
  <c r="P137" i="5" a="1"/>
  <c r="P137" i="5"/>
  <c r="K452" i="5" a="1"/>
  <c r="K452" i="5"/>
  <c r="R562" i="5" a="1"/>
  <c r="R562" i="5"/>
  <c r="S195" i="5" a="1"/>
  <c r="S195" i="5"/>
  <c r="Q562" i="5" a="1"/>
  <c r="Q562" i="5"/>
  <c r="O290" i="5" a="1"/>
  <c r="O290" i="5"/>
  <c r="T290" i="5" a="1"/>
  <c r="T290" i="5"/>
  <c r="Q39" i="5" a="1"/>
  <c r="Q39" i="5"/>
  <c r="M290" i="5" a="1"/>
  <c r="M290" i="5"/>
  <c r="S68" i="5" a="1"/>
  <c r="S68" i="5"/>
  <c r="U39" i="5" a="1"/>
  <c r="U39" i="5"/>
  <c r="Q195" i="5" a="1"/>
  <c r="Q195" i="5"/>
  <c r="P39" i="5" a="1"/>
  <c r="P39" i="5"/>
  <c r="J290" i="5" a="1"/>
  <c r="J290" i="5"/>
  <c r="M500" i="5" a="1"/>
  <c r="M500" i="5"/>
  <c r="U491" i="5" a="1"/>
  <c r="U491" i="5"/>
  <c r="U562" i="5" a="1"/>
  <c r="U562" i="5"/>
  <c r="L452" i="5" a="1"/>
  <c r="L452" i="5"/>
  <c r="K68" i="5" a="1"/>
  <c r="K68" i="5"/>
  <c r="I195" i="5" a="1"/>
  <c r="I195" i="5"/>
  <c r="M467" i="5" a="1"/>
  <c r="M467" i="5"/>
  <c r="I137" i="5" a="1"/>
  <c r="I137" i="5"/>
  <c r="P83" i="5" a="1"/>
  <c r="P83" i="5"/>
  <c r="AQ237" i="5" a="1"/>
  <c r="AQ237" i="5"/>
  <c r="Q270" i="5" a="1"/>
  <c r="Q270" i="5"/>
  <c r="J270" i="5" a="1"/>
  <c r="J270" i="5"/>
  <c r="U588" i="5" a="1"/>
  <c r="U588" i="5"/>
  <c r="O83" i="5" a="1"/>
  <c r="O83" i="5"/>
  <c r="L365" i="5" a="1"/>
  <c r="L365" i="5"/>
  <c r="T83" i="5" a="1"/>
  <c r="T83" i="5"/>
  <c r="T237" i="5" a="1"/>
  <c r="T237" i="5"/>
  <c r="M184" i="5" a="1"/>
  <c r="M184" i="5"/>
  <c r="T398" i="5" a="1"/>
  <c r="T398" i="5"/>
  <c r="S125" i="5" a="1"/>
  <c r="S125" i="5"/>
  <c r="P398" i="5" a="1"/>
  <c r="P398" i="5"/>
  <c r="T569" i="5" a="1"/>
  <c r="T569" i="5"/>
  <c r="J569" i="5" a="1"/>
  <c r="J569" i="5"/>
  <c r="U398" i="5" a="1"/>
  <c r="U398" i="5"/>
  <c r="K365" i="5" a="1"/>
  <c r="K365" i="5"/>
  <c r="Q125" i="5" a="1"/>
  <c r="Q125" i="5"/>
  <c r="I529" i="5" a="1"/>
  <c r="I529" i="5"/>
  <c r="U529" i="5" a="1"/>
  <c r="U529" i="5"/>
  <c r="Q184" i="5" a="1"/>
  <c r="Q184" i="5"/>
  <c r="AQ125" i="5" a="1"/>
  <c r="AQ125" i="5"/>
  <c r="J83" i="5" a="1"/>
  <c r="J83" i="5"/>
  <c r="I125" i="5" a="1"/>
  <c r="I125" i="5"/>
  <c r="P184" i="5" a="1"/>
  <c r="P184" i="5"/>
  <c r="O569" i="5" a="1"/>
  <c r="O569" i="5"/>
  <c r="J588" i="5" a="1"/>
  <c r="J588" i="5"/>
  <c r="O398" i="5" a="1"/>
  <c r="O398" i="5"/>
  <c r="K125" i="5" a="1"/>
  <c r="K125" i="5"/>
  <c r="AQ398" i="5" a="1"/>
  <c r="AQ398" i="5"/>
  <c r="N270" i="5" a="1"/>
  <c r="N270" i="5"/>
  <c r="P237" i="5" a="1"/>
  <c r="P237" i="5"/>
  <c r="AQ569" i="5" a="1"/>
  <c r="AQ569" i="5"/>
  <c r="S569" i="5" a="1"/>
  <c r="S569" i="5"/>
  <c r="N237" i="5" a="1"/>
  <c r="N237" i="5"/>
  <c r="Q83" i="5" a="1"/>
  <c r="Q83" i="5"/>
  <c r="Q569" i="5" a="1"/>
  <c r="Q569" i="5"/>
  <c r="N398" i="5" a="1"/>
  <c r="N398" i="5"/>
  <c r="R569" i="5" a="1"/>
  <c r="R569" i="5"/>
  <c r="J237" i="5" a="1"/>
  <c r="J237" i="5"/>
  <c r="I569" i="5" a="1"/>
  <c r="I569" i="5"/>
  <c r="T529" i="5" a="1"/>
  <c r="T529" i="5"/>
  <c r="Q529" i="5" a="1"/>
  <c r="Q529" i="5"/>
  <c r="M588" i="5" a="1"/>
  <c r="M588" i="5"/>
  <c r="O529" i="5" a="1"/>
  <c r="O529" i="5"/>
  <c r="Q398" i="5" a="1"/>
  <c r="Q398" i="5"/>
  <c r="L398" i="5" a="1"/>
  <c r="L398" i="5"/>
  <c r="P365" i="5" a="1"/>
  <c r="P365" i="5"/>
  <c r="U569" i="5" a="1"/>
  <c r="U569" i="5"/>
  <c r="J529" i="5" a="1"/>
  <c r="J529" i="5"/>
  <c r="P270" i="5" a="1"/>
  <c r="P270" i="5"/>
  <c r="L125" i="5" a="1"/>
  <c r="L125" i="5"/>
  <c r="L237" i="5" a="1"/>
  <c r="L237" i="5"/>
  <c r="S184" i="5" a="1"/>
  <c r="S184" i="5"/>
  <c r="S270" i="5" a="1"/>
  <c r="S270" i="5"/>
  <c r="N588" i="5" a="1"/>
  <c r="N588" i="5"/>
  <c r="M529" i="5" a="1"/>
  <c r="M529" i="5"/>
  <c r="U365" i="5" a="1"/>
  <c r="U365" i="5"/>
  <c r="K83" i="5" a="1"/>
  <c r="K83" i="5"/>
  <c r="M365" i="5" a="1"/>
  <c r="M365" i="5"/>
  <c r="U270" i="5" a="1"/>
  <c r="U270" i="5"/>
  <c r="P529" i="5" a="1"/>
  <c r="P529" i="5"/>
  <c r="K237" i="5" a="1"/>
  <c r="K237" i="5"/>
  <c r="P569" i="5" a="1"/>
  <c r="P569" i="5"/>
  <c r="L270" i="5" a="1"/>
  <c r="L270" i="5"/>
  <c r="I588" i="5" a="1"/>
  <c r="I588" i="5"/>
  <c r="N125" i="5" a="1"/>
  <c r="N125" i="5"/>
  <c r="T125" i="5" a="1"/>
  <c r="T125" i="5"/>
  <c r="Q237" i="5" a="1"/>
  <c r="Q237" i="5"/>
  <c r="L83" i="5" a="1"/>
  <c r="L83" i="5"/>
  <c r="N365" i="5" a="1"/>
  <c r="N365" i="5"/>
  <c r="J184" i="5" a="1"/>
  <c r="J184" i="5"/>
  <c r="S237" i="5" a="1"/>
  <c r="S237" i="5"/>
  <c r="AQ588" i="5" a="1"/>
  <c r="AQ588" i="5"/>
  <c r="R83" i="5" a="1"/>
  <c r="R83" i="5"/>
  <c r="K569" i="5" a="1"/>
  <c r="K569" i="5"/>
  <c r="M270" i="5" a="1"/>
  <c r="M270" i="5"/>
  <c r="T270" i="5" a="1"/>
  <c r="T270" i="5"/>
  <c r="R365" i="5" a="1"/>
  <c r="R365" i="5"/>
  <c r="J365" i="5" a="1"/>
  <c r="J365" i="5"/>
  <c r="I184" i="5" a="1"/>
  <c r="I184" i="5"/>
  <c r="K398" i="5" a="1"/>
  <c r="K398" i="5"/>
  <c r="K588" i="5" a="1"/>
  <c r="K588" i="5"/>
  <c r="AQ270" i="5" a="1"/>
  <c r="AQ270" i="5"/>
  <c r="AQ83" i="5" a="1"/>
  <c r="AQ83" i="5"/>
  <c r="R529" i="5" a="1"/>
  <c r="R529" i="5"/>
  <c r="U83" i="5" a="1"/>
  <c r="U83" i="5"/>
  <c r="L569" i="5" a="1"/>
  <c r="L569" i="5"/>
  <c r="R184" i="5" a="1"/>
  <c r="R184" i="5"/>
  <c r="M398" i="5" a="1"/>
  <c r="M398" i="5"/>
  <c r="M569" i="5" a="1"/>
  <c r="M569" i="5"/>
  <c r="R270" i="5" a="1"/>
  <c r="R270" i="5"/>
  <c r="P125" i="5" a="1"/>
  <c r="P125" i="5"/>
  <c r="K270" i="5" a="1"/>
  <c r="K270" i="5"/>
  <c r="P588" i="5" a="1"/>
  <c r="P588" i="5"/>
  <c r="Q588" i="5" a="1"/>
  <c r="Q588" i="5"/>
  <c r="I270" i="5" a="1"/>
  <c r="I270" i="5"/>
  <c r="Q365" i="5" a="1"/>
  <c r="Q365" i="5"/>
  <c r="T184" i="5" a="1"/>
  <c r="T184" i="5"/>
  <c r="O184" i="5" a="1"/>
  <c r="O184" i="5"/>
  <c r="K184" i="5" a="1"/>
  <c r="K184" i="5"/>
  <c r="M125" i="5" a="1"/>
  <c r="M125" i="5"/>
  <c r="U184" i="5" a="1"/>
  <c r="U184" i="5"/>
  <c r="O125" i="5" a="1"/>
  <c r="O125" i="5"/>
  <c r="M237" i="5" a="1"/>
  <c r="M237" i="5"/>
  <c r="S83" i="5" a="1"/>
  <c r="S83" i="5"/>
  <c r="S588" i="5" a="1"/>
  <c r="S588" i="5"/>
  <c r="R237" i="5" a="1"/>
  <c r="R237" i="5"/>
  <c r="S365" i="5" a="1"/>
  <c r="S365" i="5"/>
  <c r="R398" i="5" a="1"/>
  <c r="R398" i="5"/>
  <c r="I83" i="5" a="1"/>
  <c r="I83" i="5"/>
  <c r="O588" i="5" a="1"/>
  <c r="O588" i="5"/>
  <c r="O237" i="5" a="1"/>
  <c r="O237" i="5"/>
  <c r="U125" i="5" a="1"/>
  <c r="U125" i="5"/>
  <c r="N529" i="5" a="1"/>
  <c r="N529" i="5"/>
  <c r="O365" i="5" a="1"/>
  <c r="O365" i="5"/>
  <c r="L588" i="5" a="1"/>
  <c r="L588" i="5"/>
  <c r="AQ365" i="5" a="1"/>
  <c r="AQ365" i="5"/>
  <c r="AQ529" i="5" a="1"/>
  <c r="AQ529" i="5"/>
  <c r="I237" i="5" a="1"/>
  <c r="I237" i="5"/>
  <c r="R125" i="5" a="1"/>
  <c r="R125" i="5"/>
  <c r="M83" i="5" a="1"/>
  <c r="M83" i="5"/>
  <c r="K529" i="5" a="1"/>
  <c r="K529" i="5"/>
  <c r="R588" i="5" a="1"/>
  <c r="R588" i="5"/>
  <c r="L184" i="5" a="1"/>
  <c r="L184" i="5"/>
  <c r="S398" i="5" a="1"/>
  <c r="S398" i="5"/>
  <c r="L529" i="5" a="1"/>
  <c r="L529" i="5"/>
  <c r="I398" i="5" a="1"/>
  <c r="I398" i="5"/>
  <c r="T365" i="5" a="1"/>
  <c r="T365" i="5"/>
  <c r="N184" i="5" a="1"/>
  <c r="N184" i="5"/>
  <c r="T588" i="5" a="1"/>
  <c r="T588" i="5"/>
  <c r="S529" i="5" a="1"/>
  <c r="S529" i="5"/>
  <c r="U237" i="5" a="1"/>
  <c r="U237" i="5"/>
  <c r="J398" i="5" a="1"/>
  <c r="J398" i="5"/>
  <c r="N83" i="5" a="1"/>
  <c r="N83" i="5"/>
  <c r="N569" i="5" a="1"/>
  <c r="N569" i="5"/>
  <c r="AQ184" i="5" a="1"/>
  <c r="AQ184" i="5"/>
  <c r="J125" i="5" a="1"/>
  <c r="J125" i="5"/>
  <c r="I365" i="5" a="1"/>
  <c r="I365" i="5"/>
  <c r="O270" i="5" a="1"/>
  <c r="O270" i="5"/>
  <c r="Q328" i="5" a="1"/>
  <c r="Q328" i="5"/>
  <c r="U513" i="5" a="1"/>
  <c r="U513" i="5"/>
  <c r="M46" i="5" a="1"/>
  <c r="M46" i="5"/>
  <c r="I272" i="5" a="1"/>
  <c r="I272" i="5"/>
  <c r="U567" i="5" a="1"/>
  <c r="U567" i="5"/>
  <c r="AQ328" i="5" a="1"/>
  <c r="AQ328" i="5"/>
  <c r="N249" i="5" a="1"/>
  <c r="N249" i="5"/>
  <c r="P35" i="5" a="1"/>
  <c r="P35" i="5"/>
  <c r="M320" i="5" a="1"/>
  <c r="M320" i="5"/>
  <c r="R430" i="5" a="1"/>
  <c r="R430" i="5"/>
  <c r="P430" i="5" a="1"/>
  <c r="P430" i="5"/>
  <c r="U35" i="5" a="1"/>
  <c r="U35" i="5"/>
  <c r="AQ35" i="5" a="1"/>
  <c r="AQ35" i="5"/>
  <c r="I249" i="5" a="1"/>
  <c r="I249" i="5"/>
  <c r="R46" i="5" a="1"/>
  <c r="R46" i="5"/>
  <c r="U46" i="5" a="1"/>
  <c r="U46" i="5"/>
  <c r="M249" i="5" a="1"/>
  <c r="M249" i="5"/>
  <c r="Q46" i="5" a="1"/>
  <c r="Q46" i="5"/>
  <c r="L320" i="5" a="1"/>
  <c r="L320" i="5"/>
  <c r="N430" i="5" a="1"/>
  <c r="N430" i="5"/>
  <c r="N115" i="5" a="1"/>
  <c r="N115" i="5"/>
  <c r="U328" i="5" a="1"/>
  <c r="U328" i="5"/>
  <c r="Q35" i="5" a="1"/>
  <c r="Q35" i="5"/>
  <c r="R249" i="5" a="1"/>
  <c r="R249" i="5"/>
  <c r="O328" i="5" a="1"/>
  <c r="O328" i="5"/>
  <c r="P272" i="5" a="1"/>
  <c r="P272" i="5"/>
  <c r="AQ272" i="5" a="1"/>
  <c r="AQ272" i="5"/>
  <c r="U249" i="5" a="1"/>
  <c r="U249" i="5"/>
  <c r="L115" i="5" a="1"/>
  <c r="L115" i="5"/>
  <c r="K513" i="5" a="1"/>
  <c r="K513" i="5"/>
  <c r="T46" i="5" a="1"/>
  <c r="T46" i="5"/>
  <c r="J249" i="5" a="1"/>
  <c r="J249" i="5"/>
  <c r="J35" i="5" a="1"/>
  <c r="J35" i="5"/>
  <c r="S513" i="5" a="1"/>
  <c r="S513" i="5"/>
  <c r="O430" i="5" a="1"/>
  <c r="O430" i="5"/>
  <c r="N567" i="5" a="1"/>
  <c r="N567" i="5"/>
  <c r="AQ46" i="5" a="1"/>
  <c r="AQ46" i="5"/>
  <c r="K272" i="5" a="1"/>
  <c r="K272" i="5"/>
  <c r="S430" i="5" a="1"/>
  <c r="S430" i="5"/>
  <c r="N272" i="5" a="1"/>
  <c r="N272" i="5"/>
  <c r="L513" i="5" a="1"/>
  <c r="L513" i="5"/>
  <c r="L46" i="5" a="1"/>
  <c r="L46" i="5"/>
  <c r="T35" i="5" a="1"/>
  <c r="T35" i="5"/>
  <c r="T430" i="5" a="1"/>
  <c r="T430" i="5"/>
  <c r="T272" i="5" a="1"/>
  <c r="T272" i="5"/>
  <c r="O115" i="5" a="1"/>
  <c r="O115" i="5"/>
  <c r="J328" i="5" a="1"/>
  <c r="J328" i="5"/>
  <c r="T567" i="5" a="1"/>
  <c r="T567" i="5"/>
  <c r="S115" i="5" a="1"/>
  <c r="S115" i="5"/>
  <c r="AQ430" i="5" a="1"/>
  <c r="AQ430" i="5"/>
  <c r="L328" i="5" a="1"/>
  <c r="L328" i="5"/>
  <c r="S46" i="5" a="1"/>
  <c r="S46" i="5"/>
  <c r="M35" i="5" a="1"/>
  <c r="M35" i="5"/>
  <c r="T328" i="5" a="1"/>
  <c r="T328" i="5"/>
  <c r="P320" i="5" a="1"/>
  <c r="P320" i="5"/>
  <c r="N320" i="5" a="1"/>
  <c r="N320" i="5"/>
  <c r="I567" i="5" a="1"/>
  <c r="I567" i="5"/>
  <c r="R272" i="5" a="1"/>
  <c r="R272" i="5"/>
  <c r="J320" i="5" a="1"/>
  <c r="J320" i="5"/>
  <c r="K567" i="5" a="1"/>
  <c r="K567" i="5"/>
  <c r="R513" i="5" a="1"/>
  <c r="R513" i="5"/>
  <c r="M513" i="5" a="1"/>
  <c r="M513" i="5"/>
  <c r="Q513" i="5" a="1"/>
  <c r="Q513" i="5"/>
  <c r="P328" i="5" a="1"/>
  <c r="P328" i="5"/>
  <c r="K249" i="5" a="1"/>
  <c r="K249" i="5"/>
  <c r="S249" i="5" a="1"/>
  <c r="S249" i="5"/>
  <c r="L567" i="5" a="1"/>
  <c r="L567" i="5"/>
  <c r="J272" i="5" a="1"/>
  <c r="J272" i="5"/>
  <c r="T320" i="5" a="1"/>
  <c r="T320" i="5"/>
  <c r="R320" i="5" a="1"/>
  <c r="R320" i="5"/>
  <c r="S567" i="5" a="1"/>
  <c r="S567" i="5"/>
  <c r="P115" i="5" a="1"/>
  <c r="P115" i="5"/>
  <c r="P513" i="5" a="1"/>
  <c r="P513" i="5"/>
  <c r="L249" i="5" a="1"/>
  <c r="L249" i="5"/>
  <c r="S35" i="5" a="1"/>
  <c r="S35" i="5"/>
  <c r="U430" i="5" a="1"/>
  <c r="U430" i="5"/>
  <c r="R328" i="5" a="1"/>
  <c r="R328" i="5"/>
  <c r="M115" i="5" a="1"/>
  <c r="M115" i="5"/>
  <c r="I115" i="5" a="1"/>
  <c r="I115" i="5"/>
  <c r="M430" i="5" a="1"/>
  <c r="M430" i="5"/>
  <c r="AQ115" i="5" a="1"/>
  <c r="AQ115" i="5"/>
  <c r="L35" i="5" a="1"/>
  <c r="L35" i="5"/>
  <c r="Q272" i="5" a="1"/>
  <c r="Q272" i="5"/>
  <c r="T249" i="5" a="1"/>
  <c r="T249" i="5"/>
  <c r="M328" i="5" a="1"/>
  <c r="M328" i="5"/>
  <c r="L272" i="5" a="1"/>
  <c r="L272" i="5"/>
  <c r="P249" i="5" a="1"/>
  <c r="P249" i="5"/>
  <c r="AQ513" i="5" a="1"/>
  <c r="AQ513" i="5"/>
  <c r="S320" i="5" a="1"/>
  <c r="S320" i="5"/>
  <c r="O567" i="5" a="1"/>
  <c r="O567" i="5"/>
  <c r="I35" i="5" a="1"/>
  <c r="I35" i="5"/>
  <c r="K328" i="5" a="1"/>
  <c r="K328" i="5"/>
  <c r="Q249" i="5" a="1"/>
  <c r="Q249" i="5"/>
  <c r="Q320" i="5" a="1"/>
  <c r="Q320" i="5"/>
  <c r="N513" i="5" a="1"/>
  <c r="N513" i="5"/>
  <c r="R35" i="5" a="1"/>
  <c r="R35" i="5"/>
  <c r="R115" i="5" a="1"/>
  <c r="R115" i="5"/>
  <c r="R567" i="5" a="1"/>
  <c r="R567" i="5"/>
  <c r="L430" i="5" a="1"/>
  <c r="L430" i="5"/>
  <c r="O272" i="5" a="1"/>
  <c r="O272" i="5"/>
  <c r="M567" i="5" a="1"/>
  <c r="M567" i="5"/>
  <c r="P567" i="5" a="1"/>
  <c r="P567" i="5"/>
  <c r="Q567" i="5" a="1"/>
  <c r="Q567" i="5"/>
  <c r="I320" i="5" a="1"/>
  <c r="I320" i="5"/>
  <c r="Q115" i="5" a="1"/>
  <c r="Q115" i="5"/>
  <c r="T513" i="5" a="1"/>
  <c r="T513" i="5"/>
  <c r="S328" i="5" a="1"/>
  <c r="S328" i="5"/>
  <c r="K320" i="5" a="1"/>
  <c r="K320" i="5"/>
  <c r="U320" i="5" a="1"/>
  <c r="U320" i="5"/>
  <c r="J430" i="5" a="1"/>
  <c r="J430" i="5"/>
  <c r="K46" i="5" a="1"/>
  <c r="K46" i="5"/>
  <c r="U272" i="5" a="1"/>
  <c r="U272" i="5"/>
  <c r="N46" i="5" a="1"/>
  <c r="N46" i="5"/>
  <c r="S272" i="5" a="1"/>
  <c r="S272" i="5"/>
  <c r="T115" i="5" a="1"/>
  <c r="T115" i="5"/>
  <c r="AQ320" i="5" a="1"/>
  <c r="AQ320" i="5"/>
  <c r="U115" i="5" a="1"/>
  <c r="U115" i="5"/>
  <c r="I46" i="5" a="1"/>
  <c r="I46" i="5"/>
  <c r="I430" i="5" a="1"/>
  <c r="I430" i="5"/>
  <c r="O46" i="5" a="1"/>
  <c r="O46" i="5"/>
  <c r="J115" i="5" a="1"/>
  <c r="J115" i="5"/>
  <c r="AQ567" i="5" a="1"/>
  <c r="AQ567" i="5"/>
  <c r="O35" i="5" a="1"/>
  <c r="O35" i="5"/>
  <c r="Q430" i="5" a="1"/>
  <c r="Q430" i="5"/>
  <c r="J46" i="5" a="1"/>
  <c r="J46" i="5"/>
  <c r="AQ249" i="5" a="1"/>
  <c r="AQ249" i="5"/>
  <c r="N328" i="5" a="1"/>
  <c r="N328" i="5"/>
  <c r="O513" i="5" a="1"/>
  <c r="O513" i="5"/>
  <c r="N35" i="5" a="1"/>
  <c r="N35" i="5"/>
  <c r="J513" i="5" a="1"/>
  <c r="J513" i="5"/>
  <c r="I328" i="5" a="1"/>
  <c r="I328" i="5"/>
  <c r="O249" i="5" a="1"/>
  <c r="O249" i="5"/>
  <c r="K430" i="5" a="1"/>
  <c r="K430" i="5"/>
  <c r="J567" i="5" a="1"/>
  <c r="J567" i="5"/>
  <c r="K115" i="5" a="1"/>
  <c r="K115" i="5"/>
  <c r="I513" i="5" a="1"/>
  <c r="I513" i="5"/>
  <c r="K35" i="5" a="1"/>
  <c r="K35" i="5"/>
  <c r="M272" i="5" a="1"/>
  <c r="M272" i="5"/>
  <c r="O320" i="5" a="1"/>
  <c r="O320" i="5"/>
  <c r="P46" i="5" a="1"/>
  <c r="P46" i="5"/>
  <c r="U91" i="5" a="1"/>
  <c r="U91" i="5"/>
  <c r="I363" i="5" a="1"/>
  <c r="I363" i="5"/>
  <c r="J363" i="5" a="1"/>
  <c r="J363" i="5"/>
  <c r="M432" i="5" a="1"/>
  <c r="M432" i="5"/>
  <c r="O20" i="5" a="1"/>
  <c r="O20" i="5"/>
  <c r="K432" i="5" a="1"/>
  <c r="K432" i="5"/>
  <c r="O432" i="5" a="1"/>
  <c r="O432" i="5"/>
  <c r="I282" i="5" a="1"/>
  <c r="I282" i="5"/>
  <c r="U207" i="5" a="1"/>
  <c r="U207" i="5"/>
  <c r="T91" i="5" a="1"/>
  <c r="T91" i="5"/>
  <c r="AQ91" i="5" a="1"/>
  <c r="AQ91" i="5"/>
  <c r="K207" i="5" a="1"/>
  <c r="K207" i="5"/>
  <c r="M20" i="5" a="1"/>
  <c r="M20" i="5"/>
  <c r="M91" i="5" a="1"/>
  <c r="M91" i="5"/>
  <c r="O390" i="5" a="1"/>
  <c r="O390" i="5"/>
  <c r="I207" i="5" a="1"/>
  <c r="I207" i="5"/>
  <c r="P20" i="5" a="1"/>
  <c r="P20" i="5"/>
  <c r="J432" i="5" a="1"/>
  <c r="J432" i="5"/>
  <c r="J441" i="5" a="1"/>
  <c r="J441" i="5"/>
  <c r="I91" i="5" a="1"/>
  <c r="I91" i="5"/>
  <c r="S441" i="5" a="1"/>
  <c r="S441" i="5"/>
  <c r="J207" i="5" a="1"/>
  <c r="J207" i="5"/>
  <c r="AQ20" i="5" a="1"/>
  <c r="AQ20" i="5"/>
  <c r="K390" i="5" a="1"/>
  <c r="K390" i="5"/>
  <c r="AQ207" i="5" a="1"/>
  <c r="AQ207" i="5"/>
  <c r="P91" i="5" a="1"/>
  <c r="P91" i="5"/>
  <c r="M282" i="5" a="1"/>
  <c r="M282" i="5"/>
  <c r="L91" i="5" a="1"/>
  <c r="L91" i="5"/>
  <c r="I326" i="5" a="1"/>
  <c r="I326" i="5"/>
  <c r="Q493" i="5" a="1"/>
  <c r="Q493" i="5"/>
  <c r="O363" i="5" a="1"/>
  <c r="O363" i="5"/>
  <c r="I432" i="5" a="1"/>
  <c r="I432" i="5"/>
  <c r="J20" i="5" a="1"/>
  <c r="J20" i="5"/>
  <c r="Q207" i="5" a="1"/>
  <c r="Q207" i="5"/>
  <c r="M441" i="5" a="1"/>
  <c r="M441" i="5"/>
  <c r="N20" i="5" a="1"/>
  <c r="N20" i="5"/>
  <c r="AQ326" i="5" a="1"/>
  <c r="AQ326" i="5"/>
  <c r="U493" i="5" a="1"/>
  <c r="U493" i="5"/>
  <c r="AQ432" i="5" a="1"/>
  <c r="AQ432" i="5"/>
  <c r="P390" i="5" a="1"/>
  <c r="P390" i="5"/>
  <c r="P326" i="5" a="1"/>
  <c r="P326" i="5"/>
  <c r="M493" i="5" a="1"/>
  <c r="M493" i="5"/>
  <c r="R390" i="5" a="1"/>
  <c r="R390" i="5"/>
  <c r="S282" i="5" a="1"/>
  <c r="S282" i="5"/>
  <c r="Q91" i="5" a="1"/>
  <c r="Q91" i="5"/>
  <c r="M326" i="5" a="1"/>
  <c r="M326" i="5"/>
  <c r="AQ363" i="5" a="1"/>
  <c r="AQ363" i="5"/>
  <c r="R20" i="5" a="1"/>
  <c r="R20" i="5"/>
  <c r="P493" i="5" a="1"/>
  <c r="P493" i="5"/>
  <c r="L363" i="5" a="1"/>
  <c r="L363" i="5"/>
  <c r="J91" i="5" a="1"/>
  <c r="J91" i="5"/>
  <c r="N326" i="5" a="1"/>
  <c r="N326" i="5"/>
  <c r="T432" i="5" a="1"/>
  <c r="T432" i="5"/>
  <c r="S91" i="5" a="1"/>
  <c r="S91" i="5"/>
  <c r="N363" i="5" a="1"/>
  <c r="N363" i="5"/>
  <c r="I441" i="5" a="1"/>
  <c r="I441" i="5"/>
  <c r="L326" i="5" a="1"/>
  <c r="L326" i="5"/>
  <c r="N493" i="5" a="1"/>
  <c r="N493" i="5"/>
  <c r="U432" i="5" a="1"/>
  <c r="U432" i="5"/>
  <c r="O282" i="5" a="1"/>
  <c r="O282" i="5"/>
  <c r="O441" i="5" a="1"/>
  <c r="O441" i="5"/>
  <c r="Q441" i="5" a="1"/>
  <c r="Q441" i="5"/>
  <c r="M363" i="5" a="1"/>
  <c r="M363" i="5"/>
  <c r="M207" i="5" a="1"/>
  <c r="M207" i="5"/>
  <c r="R207" i="5" a="1"/>
  <c r="R207" i="5"/>
  <c r="O493" i="5" a="1"/>
  <c r="O493" i="5"/>
  <c r="Q363" i="5" a="1"/>
  <c r="Q363" i="5"/>
  <c r="Q432" i="5" a="1"/>
  <c r="Q432" i="5"/>
  <c r="U326" i="5" a="1"/>
  <c r="U326" i="5"/>
  <c r="AQ493" i="5" a="1"/>
  <c r="AQ493" i="5"/>
  <c r="O326" i="5" a="1"/>
  <c r="O326" i="5"/>
  <c r="Q390" i="5" a="1"/>
  <c r="Q390" i="5"/>
  <c r="P441" i="5" a="1"/>
  <c r="P441" i="5"/>
  <c r="P207" i="5" a="1"/>
  <c r="P207" i="5"/>
  <c r="S390" i="5" a="1"/>
  <c r="S390" i="5"/>
  <c r="R432" i="5" a="1"/>
  <c r="R432" i="5"/>
  <c r="R363" i="5" a="1"/>
  <c r="R363" i="5"/>
  <c r="Q326" i="5" a="1"/>
  <c r="Q326" i="5"/>
  <c r="I493" i="5" a="1"/>
  <c r="I493" i="5"/>
  <c r="R493" i="5" a="1"/>
  <c r="R493" i="5"/>
  <c r="T207" i="5" a="1"/>
  <c r="T207" i="5"/>
  <c r="P282" i="5" a="1"/>
  <c r="P282" i="5"/>
  <c r="Q20" i="5" a="1"/>
  <c r="Q20" i="5"/>
  <c r="S326" i="5" a="1"/>
  <c r="S326" i="5"/>
  <c r="K20" i="5" a="1"/>
  <c r="K20" i="5"/>
  <c r="P432" i="5" a="1"/>
  <c r="P432" i="5"/>
  <c r="J282" i="5" a="1"/>
  <c r="J282" i="5"/>
  <c r="K282" i="5" a="1"/>
  <c r="K282" i="5"/>
  <c r="T326" i="5" a="1"/>
  <c r="T326" i="5"/>
  <c r="N282" i="5" a="1"/>
  <c r="N282" i="5"/>
  <c r="K493" i="5" a="1"/>
  <c r="K493" i="5"/>
  <c r="R441" i="5" a="1"/>
  <c r="R441" i="5"/>
  <c r="R91" i="5" a="1"/>
  <c r="R91" i="5"/>
  <c r="L432" i="5" a="1"/>
  <c r="L432" i="5"/>
  <c r="U441" i="5" a="1"/>
  <c r="U441" i="5"/>
  <c r="O207" i="5" a="1"/>
  <c r="O207" i="5"/>
  <c r="L207" i="5" a="1"/>
  <c r="L207" i="5"/>
  <c r="AQ282" i="5" a="1"/>
  <c r="AQ282" i="5"/>
  <c r="K91" i="5" a="1"/>
  <c r="K91" i="5"/>
  <c r="U20" i="5" a="1"/>
  <c r="U20" i="5"/>
  <c r="K326" i="5" a="1"/>
  <c r="K326" i="5"/>
  <c r="T20" i="5" a="1"/>
  <c r="T20" i="5"/>
  <c r="L390" i="5" a="1"/>
  <c r="L390" i="5"/>
  <c r="I390" i="5" a="1"/>
  <c r="I390" i="5"/>
  <c r="AQ441" i="5" a="1"/>
  <c r="AQ441" i="5"/>
  <c r="N432" i="5" a="1"/>
  <c r="N432" i="5"/>
  <c r="I20" i="5" a="1"/>
  <c r="I20" i="5"/>
  <c r="S20" i="5" a="1"/>
  <c r="S20" i="5"/>
  <c r="L282" i="5" a="1"/>
  <c r="L282" i="5"/>
  <c r="J326" i="5" a="1"/>
  <c r="J326" i="5"/>
  <c r="T493" i="5" a="1"/>
  <c r="T493" i="5"/>
  <c r="S363" i="5" a="1"/>
  <c r="S363" i="5"/>
  <c r="Q282" i="5" a="1"/>
  <c r="Q282" i="5"/>
  <c r="U390" i="5" a="1"/>
  <c r="U390" i="5"/>
  <c r="U282" i="5" a="1"/>
  <c r="U282" i="5"/>
  <c r="K441" i="5" a="1"/>
  <c r="K441" i="5"/>
  <c r="O91" i="5" a="1"/>
  <c r="O91" i="5"/>
  <c r="K363" i="5" a="1"/>
  <c r="K363" i="5"/>
  <c r="M390" i="5" a="1"/>
  <c r="M390" i="5"/>
  <c r="T363" i="5" a="1"/>
  <c r="T363" i="5"/>
  <c r="L441" i="5" a="1"/>
  <c r="L441" i="5"/>
  <c r="N441" i="5" a="1"/>
  <c r="N441" i="5"/>
  <c r="U363" i="5" a="1"/>
  <c r="U363" i="5"/>
  <c r="J390" i="5" a="1"/>
  <c r="J390" i="5"/>
  <c r="S493" i="5" a="1"/>
  <c r="S493" i="5"/>
  <c r="N207" i="5" a="1"/>
  <c r="N207" i="5"/>
  <c r="T282" i="5" a="1"/>
  <c r="T282" i="5"/>
  <c r="AQ390" i="5" a="1"/>
  <c r="AQ390" i="5"/>
  <c r="T390" i="5" a="1"/>
  <c r="T390" i="5"/>
  <c r="J493" i="5" a="1"/>
  <c r="J493" i="5"/>
  <c r="S432" i="5" a="1"/>
  <c r="S432" i="5"/>
  <c r="L20" i="5" a="1"/>
  <c r="L20" i="5"/>
  <c r="L493" i="5" a="1"/>
  <c r="L493" i="5"/>
  <c r="P363" i="5" a="1"/>
  <c r="P363" i="5"/>
  <c r="R282" i="5" a="1"/>
  <c r="R282" i="5"/>
  <c r="N390" i="5" a="1"/>
  <c r="N390" i="5"/>
  <c r="T441" i="5" a="1"/>
  <c r="T441" i="5"/>
  <c r="N91" i="5" a="1"/>
  <c r="N91" i="5"/>
  <c r="R326" i="5" a="1"/>
  <c r="R326" i="5"/>
  <c r="S207" i="5" a="1"/>
  <c r="S207" i="5"/>
  <c r="T66" i="5" a="1"/>
  <c r="T66" i="5"/>
  <c r="K312" i="5" a="1"/>
  <c r="K312" i="5"/>
  <c r="R496" i="5" a="1"/>
  <c r="R496" i="5"/>
  <c r="N266" i="5" a="1"/>
  <c r="N266" i="5"/>
  <c r="N126" i="5" a="1"/>
  <c r="N126" i="5"/>
  <c r="R312" i="5" a="1"/>
  <c r="R312" i="5"/>
  <c r="O380" i="5" a="1"/>
  <c r="O380" i="5"/>
  <c r="R380" i="5" a="1"/>
  <c r="R380" i="5"/>
  <c r="S266" i="5" a="1"/>
  <c r="S266" i="5"/>
  <c r="I540" i="5" a="1"/>
  <c r="I540" i="5"/>
  <c r="S36" i="5" a="1"/>
  <c r="S36" i="5"/>
  <c r="L66" i="5" a="1"/>
  <c r="L66" i="5"/>
  <c r="O312" i="5" a="1"/>
  <c r="O312" i="5"/>
  <c r="Q312" i="5" a="1"/>
  <c r="Q312" i="5"/>
  <c r="S126" i="5" a="1"/>
  <c r="S126" i="5"/>
  <c r="J540" i="5" a="1"/>
  <c r="J540" i="5"/>
  <c r="T540" i="5" a="1"/>
  <c r="T540" i="5"/>
  <c r="I66" i="5" a="1"/>
  <c r="I66" i="5"/>
  <c r="M540" i="5" a="1"/>
  <c r="M540" i="5"/>
  <c r="Q496" i="5" a="1"/>
  <c r="Q496" i="5"/>
  <c r="S66" i="5" a="1"/>
  <c r="S66" i="5"/>
  <c r="L312" i="5" a="1"/>
  <c r="L312" i="5"/>
  <c r="K126" i="5" a="1"/>
  <c r="K126" i="5"/>
  <c r="L109" i="5" a="1"/>
  <c r="L109" i="5"/>
  <c r="U312" i="5" a="1"/>
  <c r="U312" i="5"/>
  <c r="AQ540" i="5" a="1"/>
  <c r="AQ540" i="5"/>
  <c r="N380" i="5" a="1"/>
  <c r="N380" i="5"/>
  <c r="L496" i="5" a="1"/>
  <c r="L496" i="5"/>
  <c r="AQ6" i="5" a="1"/>
  <c r="AQ6" i="5"/>
  <c r="Q36" i="5" a="1"/>
  <c r="Q36" i="5"/>
  <c r="T109" i="5" a="1"/>
  <c r="T109" i="5"/>
  <c r="L266" i="5" a="1"/>
  <c r="L266" i="5"/>
  <c r="P66" i="5" a="1"/>
  <c r="P66" i="5"/>
  <c r="L380" i="5" a="1"/>
  <c r="L380" i="5"/>
  <c r="O109" i="5" a="1"/>
  <c r="O109" i="5"/>
  <c r="M126" i="5" a="1"/>
  <c r="M126" i="5"/>
  <c r="T380" i="5" a="1"/>
  <c r="T380" i="5"/>
  <c r="J109" i="5" a="1"/>
  <c r="J109" i="5"/>
  <c r="M312" i="5" a="1"/>
  <c r="M312" i="5"/>
  <c r="T266" i="5" a="1"/>
  <c r="T266" i="5"/>
  <c r="U109" i="5" a="1"/>
  <c r="U109" i="5"/>
  <c r="Q126" i="5" a="1"/>
  <c r="Q126" i="5"/>
  <c r="P312" i="5" a="1"/>
  <c r="P312" i="5"/>
  <c r="S380" i="5" a="1"/>
  <c r="S380" i="5"/>
  <c r="K36" i="5" a="1"/>
  <c r="K36" i="5"/>
  <c r="U126" i="5" a="1"/>
  <c r="U126" i="5"/>
  <c r="AQ496" i="5" a="1"/>
  <c r="AQ496" i="5"/>
  <c r="N496" i="5" a="1"/>
  <c r="N496" i="5"/>
  <c r="J266" i="5" a="1"/>
  <c r="J266" i="5"/>
  <c r="N540" i="5" a="1"/>
  <c r="N540" i="5"/>
  <c r="I36" i="5" a="1"/>
  <c r="I36" i="5"/>
  <c r="I380" i="5" a="1"/>
  <c r="I380" i="5"/>
  <c r="U36" i="5" a="1"/>
  <c r="U36" i="5"/>
  <c r="O6" i="5" a="1"/>
  <c r="O6" i="5"/>
  <c r="U380" i="5" a="1"/>
  <c r="U380" i="5"/>
  <c r="P126" i="5" a="1"/>
  <c r="P126" i="5"/>
  <c r="Q380" i="5" a="1"/>
  <c r="Q380" i="5"/>
  <c r="T312" i="5" a="1"/>
  <c r="T312" i="5"/>
  <c r="M6" i="5" a="1"/>
  <c r="M6" i="5"/>
  <c r="L540" i="5" a="1"/>
  <c r="L540" i="5"/>
  <c r="R266" i="5" a="1"/>
  <c r="R266" i="5"/>
  <c r="O66" i="5" a="1"/>
  <c r="O66" i="5"/>
  <c r="N6" i="5" a="1"/>
  <c r="N6" i="5"/>
  <c r="I266" i="5" a="1"/>
  <c r="I266" i="5"/>
  <c r="S6" i="5" a="1"/>
  <c r="S6" i="5"/>
  <c r="J66" i="5" a="1"/>
  <c r="J66" i="5"/>
  <c r="Q266" i="5" a="1"/>
  <c r="Q266" i="5"/>
  <c r="M109" i="5" a="1"/>
  <c r="M109" i="5"/>
  <c r="T6" i="5" a="1"/>
  <c r="T6" i="5"/>
  <c r="T36" i="5" a="1"/>
  <c r="T36" i="5"/>
  <c r="J126" i="5" a="1"/>
  <c r="J126" i="5"/>
  <c r="AQ126" i="5" a="1"/>
  <c r="AQ126" i="5"/>
  <c r="K496" i="5" a="1"/>
  <c r="K496" i="5"/>
  <c r="I126" i="5" a="1"/>
  <c r="I126" i="5"/>
  <c r="M36" i="5" a="1"/>
  <c r="M36" i="5"/>
  <c r="P6" i="5" a="1"/>
  <c r="P6" i="5"/>
  <c r="L126" i="5" a="1"/>
  <c r="L126" i="5"/>
  <c r="R6" i="5" a="1"/>
  <c r="R6" i="5"/>
  <c r="P266" i="5" a="1"/>
  <c r="P266" i="5"/>
  <c r="N36" i="5" a="1"/>
  <c r="N36" i="5"/>
  <c r="U540" i="5" a="1"/>
  <c r="U540" i="5"/>
  <c r="U66" i="5" a="1"/>
  <c r="U66" i="5"/>
  <c r="O540" i="5" a="1"/>
  <c r="O540" i="5"/>
  <c r="I109" i="5" a="1"/>
  <c r="I109" i="5"/>
  <c r="N312" i="5" a="1"/>
  <c r="N312" i="5"/>
  <c r="Q109" i="5" a="1"/>
  <c r="Q109" i="5"/>
  <c r="M380" i="5" a="1"/>
  <c r="M380" i="5"/>
  <c r="I312" i="5" a="1"/>
  <c r="I312" i="5"/>
  <c r="S109" i="5" a="1"/>
  <c r="S109" i="5"/>
  <c r="M66" i="5" a="1"/>
  <c r="M66" i="5"/>
  <c r="K6" i="5" a="1"/>
  <c r="K6" i="5"/>
  <c r="Q66" i="5" a="1"/>
  <c r="Q66" i="5"/>
  <c r="AQ66" i="5" a="1"/>
  <c r="AQ66" i="5"/>
  <c r="M496" i="5" a="1"/>
  <c r="M496" i="5"/>
  <c r="O126" i="5" a="1"/>
  <c r="O126" i="5"/>
  <c r="J36" i="5" a="1"/>
  <c r="J36" i="5"/>
  <c r="L36" i="5" a="1"/>
  <c r="L36" i="5"/>
  <c r="P540" i="5" a="1"/>
  <c r="P540" i="5"/>
  <c r="L6" i="5" a="1"/>
  <c r="L6" i="5"/>
  <c r="R36" i="5" a="1"/>
  <c r="R36" i="5"/>
  <c r="J6" i="5" a="1"/>
  <c r="J6" i="5"/>
  <c r="O496" i="5" a="1"/>
  <c r="O496" i="5"/>
  <c r="T126" i="5" a="1"/>
  <c r="T126" i="5"/>
  <c r="S312" i="5" a="1"/>
  <c r="S312" i="5"/>
  <c r="J312" i="5" a="1"/>
  <c r="J312" i="5"/>
  <c r="K266" i="5" a="1"/>
  <c r="K266" i="5"/>
  <c r="T496" i="5" a="1"/>
  <c r="T496" i="5"/>
  <c r="R66" i="5" a="1"/>
  <c r="R66" i="5"/>
  <c r="AQ380" i="5" a="1"/>
  <c r="AQ380" i="5"/>
  <c r="O36" i="5" a="1"/>
  <c r="O36" i="5"/>
  <c r="U266" i="5" a="1"/>
  <c r="U266" i="5"/>
  <c r="K109" i="5" a="1"/>
  <c r="K109" i="5"/>
  <c r="K540" i="5" a="1"/>
  <c r="K540" i="5"/>
  <c r="O266" i="5" a="1"/>
  <c r="O266" i="5"/>
  <c r="AQ266" i="5" a="1"/>
  <c r="AQ266" i="5"/>
  <c r="P380" i="5" a="1"/>
  <c r="P380" i="5"/>
  <c r="R109" i="5" a="1"/>
  <c r="R109" i="5"/>
  <c r="N109" i="5" a="1"/>
  <c r="N109" i="5"/>
  <c r="K380" i="5" a="1"/>
  <c r="K380" i="5"/>
  <c r="Q6" i="5" a="1"/>
  <c r="Q6" i="5"/>
  <c r="P496" i="5" a="1"/>
  <c r="P496" i="5"/>
  <c r="I6" i="5" a="1"/>
  <c r="I6" i="5"/>
  <c r="Q540" i="5" a="1"/>
  <c r="Q540" i="5"/>
  <c r="U496" i="5" a="1"/>
  <c r="U496" i="5"/>
  <c r="AQ36" i="5" a="1"/>
  <c r="AQ36" i="5"/>
  <c r="AQ109" i="5" a="1"/>
  <c r="AQ109" i="5"/>
  <c r="J496" i="5" a="1"/>
  <c r="J496" i="5"/>
  <c r="K66" i="5" a="1"/>
  <c r="K66" i="5"/>
  <c r="R540" i="5" a="1"/>
  <c r="R540" i="5"/>
  <c r="S496" i="5" a="1"/>
  <c r="S496" i="5"/>
  <c r="J380" i="5" a="1"/>
  <c r="J380" i="5"/>
  <c r="P36" i="5" a="1"/>
  <c r="P36" i="5"/>
  <c r="N66" i="5" a="1"/>
  <c r="N66" i="5"/>
  <c r="I496" i="5" a="1"/>
  <c r="I496" i="5"/>
  <c r="S540" i="5" a="1"/>
  <c r="S540" i="5"/>
  <c r="AQ312" i="5" a="1"/>
  <c r="AQ312" i="5"/>
  <c r="P109" i="5" a="1"/>
  <c r="P109" i="5"/>
  <c r="M266" i="5" a="1"/>
  <c r="M266" i="5"/>
  <c r="R126" i="5" a="1"/>
  <c r="R126" i="5"/>
  <c r="U6" i="5" a="1"/>
  <c r="U6" i="5"/>
  <c r="I60" i="5" a="1"/>
  <c r="I60" i="5"/>
  <c r="P385" i="5" a="1"/>
  <c r="P385" i="5"/>
  <c r="AQ385" i="5" a="1"/>
  <c r="AQ385" i="5"/>
  <c r="T165" i="5" a="1"/>
  <c r="T165" i="5"/>
  <c r="N558" i="5" a="1"/>
  <c r="N558" i="5"/>
  <c r="R258" i="5" a="1"/>
  <c r="R258" i="5"/>
  <c r="K165" i="5" a="1"/>
  <c r="K165" i="5"/>
  <c r="P446" i="5" a="1"/>
  <c r="P446" i="5"/>
  <c r="Q42" i="5" a="1"/>
  <c r="Q42" i="5"/>
  <c r="O385" i="5" a="1"/>
  <c r="O385" i="5"/>
  <c r="I558" i="5" a="1"/>
  <c r="I558" i="5"/>
  <c r="O558" i="5" a="1"/>
  <c r="O558" i="5"/>
  <c r="L258" i="5" a="1"/>
  <c r="L258" i="5"/>
  <c r="P60" i="5" a="1"/>
  <c r="P60" i="5"/>
  <c r="M558" i="5" a="1"/>
  <c r="M558" i="5"/>
  <c r="I244" i="5" a="1"/>
  <c r="I244" i="5"/>
  <c r="S244" i="5" a="1"/>
  <c r="S244" i="5"/>
  <c r="O29" i="5" a="1"/>
  <c r="O29" i="5"/>
  <c r="K60" i="5" a="1"/>
  <c r="K60" i="5"/>
  <c r="U558" i="5" a="1"/>
  <c r="U558" i="5"/>
  <c r="M385" i="5" a="1"/>
  <c r="M385" i="5"/>
  <c r="N446" i="5" a="1"/>
  <c r="N446" i="5"/>
  <c r="R60" i="5" a="1"/>
  <c r="R60" i="5"/>
  <c r="Q244" i="5" a="1"/>
  <c r="Q244" i="5"/>
  <c r="K558" i="5" a="1"/>
  <c r="K558" i="5"/>
  <c r="J42" i="5" a="1"/>
  <c r="J42" i="5"/>
  <c r="J29" i="5" a="1"/>
  <c r="J29" i="5"/>
  <c r="R558" i="5" a="1"/>
  <c r="R558" i="5"/>
  <c r="AQ514" i="5" a="1"/>
  <c r="AQ514" i="5"/>
  <c r="S514" i="5" a="1"/>
  <c r="S514" i="5"/>
  <c r="AQ244" i="5" a="1"/>
  <c r="AQ244" i="5"/>
  <c r="Q258" i="5" a="1"/>
  <c r="Q258" i="5"/>
  <c r="U385" i="5" a="1"/>
  <c r="U385" i="5"/>
  <c r="N165" i="5" a="1"/>
  <c r="N165" i="5"/>
  <c r="O165" i="5" a="1"/>
  <c r="O165" i="5"/>
  <c r="S60" i="5" a="1"/>
  <c r="S60" i="5"/>
  <c r="S385" i="5" a="1"/>
  <c r="S385" i="5"/>
  <c r="O60" i="5" a="1"/>
  <c r="O60" i="5"/>
  <c r="N60" i="5" a="1"/>
  <c r="N60" i="5"/>
  <c r="J446" i="5" a="1"/>
  <c r="J446" i="5"/>
  <c r="AQ558" i="5" a="1"/>
  <c r="AQ558" i="5"/>
  <c r="T29" i="5" a="1"/>
  <c r="T29" i="5"/>
  <c r="T42" i="5" a="1"/>
  <c r="T42" i="5"/>
  <c r="O446" i="5" a="1"/>
  <c r="O446" i="5"/>
  <c r="O244" i="5" a="1"/>
  <c r="O244" i="5"/>
  <c r="AQ29" i="5" a="1"/>
  <c r="AQ29" i="5"/>
  <c r="T60" i="5" a="1"/>
  <c r="T60" i="5"/>
  <c r="T244" i="5" a="1"/>
  <c r="T244" i="5"/>
  <c r="R165" i="5" a="1"/>
  <c r="R165" i="5"/>
  <c r="J558" i="5" a="1"/>
  <c r="J558" i="5"/>
  <c r="S558" i="5" a="1"/>
  <c r="S558" i="5"/>
  <c r="S258" i="5" a="1"/>
  <c r="S258" i="5"/>
  <c r="I385" i="5" a="1"/>
  <c r="I385" i="5"/>
  <c r="L42" i="5" a="1"/>
  <c r="L42" i="5"/>
  <c r="P514" i="5" a="1"/>
  <c r="P514" i="5"/>
  <c r="O258" i="5" a="1"/>
  <c r="O258" i="5"/>
  <c r="I29" i="5" a="1"/>
  <c r="I29" i="5"/>
  <c r="O42" i="5" a="1"/>
  <c r="O42" i="5"/>
  <c r="Q165" i="5" a="1"/>
  <c r="Q165" i="5"/>
  <c r="J514" i="5" a="1"/>
  <c r="J514" i="5"/>
  <c r="M514" i="5" a="1"/>
  <c r="M514" i="5"/>
  <c r="P244" i="5" a="1"/>
  <c r="P244" i="5"/>
  <c r="T514" i="5" a="1"/>
  <c r="T514" i="5"/>
  <c r="Q514" i="5" a="1"/>
  <c r="Q514" i="5"/>
  <c r="K446" i="5" a="1"/>
  <c r="K446" i="5"/>
  <c r="L165" i="5" a="1"/>
  <c r="L165" i="5"/>
  <c r="U165" i="5" a="1"/>
  <c r="U165" i="5"/>
  <c r="U446" i="5" a="1"/>
  <c r="U446" i="5"/>
  <c r="I258" i="5" a="1"/>
  <c r="I258" i="5"/>
  <c r="AQ446" i="5" a="1"/>
  <c r="AQ446" i="5"/>
  <c r="Q558" i="5" a="1"/>
  <c r="Q558" i="5"/>
  <c r="L558" i="5" a="1"/>
  <c r="L558" i="5"/>
  <c r="N42" i="5" a="1"/>
  <c r="N42" i="5"/>
  <c r="L514" i="5" a="1"/>
  <c r="L514" i="5"/>
  <c r="M29" i="5" a="1"/>
  <c r="M29" i="5"/>
  <c r="R29" i="5" a="1"/>
  <c r="R29" i="5"/>
  <c r="L446" i="5" a="1"/>
  <c r="L446" i="5"/>
  <c r="J60" i="5" a="1"/>
  <c r="J60" i="5"/>
  <c r="I165" i="5" a="1"/>
  <c r="I165" i="5"/>
  <c r="I42" i="5" a="1"/>
  <c r="I42" i="5"/>
  <c r="T385" i="5" a="1"/>
  <c r="T385" i="5"/>
  <c r="K42" i="5" a="1"/>
  <c r="K42" i="5"/>
  <c r="N244" i="5" a="1"/>
  <c r="N244" i="5"/>
  <c r="K258" i="5" a="1"/>
  <c r="K258" i="5"/>
  <c r="N514" i="5" a="1"/>
  <c r="N514" i="5"/>
  <c r="N29" i="5" a="1"/>
  <c r="N29" i="5"/>
  <c r="M165" i="5" a="1"/>
  <c r="M165" i="5"/>
  <c r="N385" i="5" a="1"/>
  <c r="N385" i="5"/>
  <c r="K385" i="5" a="1"/>
  <c r="K385" i="5"/>
  <c r="M60" i="5" a="1"/>
  <c r="M60" i="5"/>
  <c r="I446" i="5" a="1"/>
  <c r="I446" i="5"/>
  <c r="L244" i="5" a="1"/>
  <c r="L244" i="5"/>
  <c r="R446" i="5" a="1"/>
  <c r="R446" i="5"/>
  <c r="J258" i="5" a="1"/>
  <c r="J258" i="5"/>
  <c r="AQ42" i="5" a="1"/>
  <c r="AQ42" i="5"/>
  <c r="Q446" i="5" a="1"/>
  <c r="Q446" i="5"/>
  <c r="U244" i="5" a="1"/>
  <c r="U244" i="5"/>
  <c r="M258" i="5" a="1"/>
  <c r="M258" i="5"/>
  <c r="M42" i="5" a="1"/>
  <c r="M42" i="5"/>
  <c r="R514" i="5" a="1"/>
  <c r="R514" i="5"/>
  <c r="M446" i="5" a="1"/>
  <c r="M446" i="5"/>
  <c r="K244" i="5" a="1"/>
  <c r="K244" i="5"/>
  <c r="T446" i="5" a="1"/>
  <c r="T446" i="5"/>
  <c r="S29" i="5" a="1"/>
  <c r="S29" i="5"/>
  <c r="R42" i="5" a="1"/>
  <c r="R42" i="5"/>
  <c r="U42" i="5" a="1"/>
  <c r="U42" i="5"/>
  <c r="T558" i="5" a="1"/>
  <c r="T558" i="5"/>
  <c r="S165" i="5" a="1"/>
  <c r="S165" i="5"/>
  <c r="U258" i="5" a="1"/>
  <c r="U258" i="5"/>
  <c r="AQ60" i="5" a="1"/>
  <c r="AQ60" i="5"/>
  <c r="Q60" i="5" a="1"/>
  <c r="Q60" i="5"/>
  <c r="K514" i="5" a="1"/>
  <c r="K514" i="5"/>
  <c r="I514" i="5" a="1"/>
  <c r="I514" i="5"/>
  <c r="L29" i="5" a="1"/>
  <c r="L29" i="5"/>
  <c r="P165" i="5" a="1"/>
  <c r="P165" i="5"/>
  <c r="S42" i="5" a="1"/>
  <c r="S42" i="5"/>
  <c r="J244" i="5" a="1"/>
  <c r="J244" i="5"/>
  <c r="J385" i="5" a="1"/>
  <c r="J385" i="5"/>
  <c r="Q385" i="5" a="1"/>
  <c r="Q385" i="5"/>
  <c r="AQ258" i="5" a="1"/>
  <c r="AQ258" i="5"/>
  <c r="L60" i="5" a="1"/>
  <c r="L60" i="5"/>
  <c r="P258" i="5" a="1"/>
  <c r="P258" i="5"/>
  <c r="P29" i="5" a="1"/>
  <c r="P29" i="5"/>
  <c r="R244" i="5" a="1"/>
  <c r="R244" i="5"/>
  <c r="T258" i="5" a="1"/>
  <c r="T258" i="5"/>
  <c r="R385" i="5" a="1"/>
  <c r="R385" i="5"/>
  <c r="U29" i="5" a="1"/>
  <c r="U29" i="5"/>
  <c r="AQ165" i="5" a="1"/>
  <c r="AQ165" i="5"/>
  <c r="Q29" i="5" a="1"/>
  <c r="Q29" i="5"/>
  <c r="U514" i="5" a="1"/>
  <c r="U514" i="5"/>
  <c r="O514" i="5" a="1"/>
  <c r="O514" i="5"/>
  <c r="U60" i="5" a="1"/>
  <c r="U60" i="5"/>
  <c r="P42" i="5" a="1"/>
  <c r="P42" i="5"/>
  <c r="L385" i="5" a="1"/>
  <c r="L385" i="5"/>
  <c r="P558" i="5" a="1"/>
  <c r="P558" i="5"/>
  <c r="J165" i="5" a="1"/>
  <c r="J165" i="5"/>
  <c r="N258" i="5" a="1"/>
  <c r="N258" i="5"/>
  <c r="S446" i="5" a="1"/>
  <c r="S446" i="5"/>
  <c r="M244" i="5" a="1"/>
  <c r="M244" i="5"/>
  <c r="K29" i="5" a="1"/>
  <c r="K29" i="5"/>
  <c r="U151" i="5" a="1"/>
  <c r="U151" i="5"/>
  <c r="R595" i="5" a="1"/>
  <c r="R595" i="5"/>
  <c r="J296" i="5" a="1"/>
  <c r="J296" i="5"/>
  <c r="N150" i="5" a="1"/>
  <c r="N150" i="5"/>
  <c r="L118" i="5" a="1"/>
  <c r="L118" i="5"/>
  <c r="Q150" i="5" a="1"/>
  <c r="Q150" i="5"/>
  <c r="L140" i="5" a="1"/>
  <c r="L140" i="5"/>
  <c r="U406" i="5" a="1"/>
  <c r="U406" i="5"/>
  <c r="R470" i="5" a="1"/>
  <c r="R470" i="5"/>
  <c r="J595" i="5" a="1"/>
  <c r="J595" i="5"/>
  <c r="AQ595" i="5" a="1"/>
  <c r="AQ595" i="5"/>
  <c r="AQ209" i="5" a="1"/>
  <c r="AQ209" i="5"/>
  <c r="M470" i="5" a="1"/>
  <c r="M470" i="5"/>
  <c r="P296" i="5" a="1"/>
  <c r="P296" i="5"/>
  <c r="AQ151" i="5" a="1"/>
  <c r="AQ151" i="5"/>
  <c r="T118" i="5" a="1"/>
  <c r="T118" i="5"/>
  <c r="J151" i="5" a="1"/>
  <c r="J151" i="5"/>
  <c r="L470" i="5" a="1"/>
  <c r="L470" i="5"/>
  <c r="K150" i="5" a="1"/>
  <c r="K150" i="5"/>
  <c r="J118" i="5" a="1"/>
  <c r="J118" i="5"/>
  <c r="O118" i="5" a="1"/>
  <c r="O118" i="5"/>
  <c r="R209" i="5" a="1"/>
  <c r="R209" i="5"/>
  <c r="S308" i="5" a="1"/>
  <c r="S308" i="5"/>
  <c r="Q118" i="5" a="1"/>
  <c r="Q118" i="5"/>
  <c r="I151" i="5" a="1"/>
  <c r="I151" i="5"/>
  <c r="J308" i="5" a="1"/>
  <c r="J308" i="5"/>
  <c r="R296" i="5" a="1"/>
  <c r="R296" i="5"/>
  <c r="Q595" i="5" a="1"/>
  <c r="Q595" i="5"/>
  <c r="I118" i="5" a="1"/>
  <c r="I118" i="5"/>
  <c r="U150" i="5" a="1"/>
  <c r="U150" i="5"/>
  <c r="R150" i="5" a="1"/>
  <c r="R150" i="5"/>
  <c r="M406" i="5" a="1"/>
  <c r="M406" i="5"/>
  <c r="S150" i="5" a="1"/>
  <c r="S150" i="5"/>
  <c r="L151" i="5" a="1"/>
  <c r="L151" i="5"/>
  <c r="T406" i="5" a="1"/>
  <c r="T406" i="5"/>
  <c r="U209" i="5" a="1"/>
  <c r="U209" i="5"/>
  <c r="J470" i="5" a="1"/>
  <c r="J470" i="5"/>
  <c r="M151" i="5" a="1"/>
  <c r="M151" i="5"/>
  <c r="M150" i="5" a="1"/>
  <c r="M150" i="5"/>
  <c r="N308" i="5" a="1"/>
  <c r="N308" i="5"/>
  <c r="I595" i="5" a="1"/>
  <c r="I595" i="5"/>
  <c r="T150" i="5" a="1"/>
  <c r="T150" i="5"/>
  <c r="Q296" i="5" a="1"/>
  <c r="Q296" i="5"/>
  <c r="S296" i="5" a="1"/>
  <c r="S296" i="5"/>
  <c r="P209" i="5" a="1"/>
  <c r="P209" i="5"/>
  <c r="O470" i="5" a="1"/>
  <c r="O470" i="5"/>
  <c r="M209" i="5" a="1"/>
  <c r="M209" i="5"/>
  <c r="L308" i="5" a="1"/>
  <c r="L308" i="5"/>
  <c r="M308" i="5" a="1"/>
  <c r="M308" i="5"/>
  <c r="T151" i="5" a="1"/>
  <c r="T151" i="5"/>
  <c r="P406" i="5" a="1"/>
  <c r="P406" i="5"/>
  <c r="U296" i="5" a="1"/>
  <c r="U296" i="5"/>
  <c r="K296" i="5" a="1"/>
  <c r="K296" i="5"/>
  <c r="T308" i="5" a="1"/>
  <c r="T308" i="5"/>
  <c r="AQ296" i="5" a="1"/>
  <c r="AQ296" i="5"/>
  <c r="N470" i="5" a="1"/>
  <c r="N470" i="5"/>
  <c r="I470" i="5" a="1"/>
  <c r="I470" i="5"/>
  <c r="S140" i="5" a="1"/>
  <c r="S140" i="5"/>
  <c r="AQ308" i="5" a="1"/>
  <c r="AQ308" i="5"/>
  <c r="P151" i="5" a="1"/>
  <c r="P151" i="5"/>
  <c r="Q151" i="5" a="1"/>
  <c r="Q151" i="5"/>
  <c r="AQ150" i="5" a="1"/>
  <c r="AQ150" i="5"/>
  <c r="K140" i="5" a="1"/>
  <c r="K140" i="5"/>
  <c r="T296" i="5" a="1"/>
  <c r="T296" i="5"/>
  <c r="N406" i="5" a="1"/>
  <c r="N406" i="5"/>
  <c r="N118" i="5" a="1"/>
  <c r="N118" i="5"/>
  <c r="S406" i="5" a="1"/>
  <c r="S406" i="5"/>
  <c r="I209" i="5" a="1"/>
  <c r="I209" i="5"/>
  <c r="J406" i="5" a="1"/>
  <c r="J406" i="5"/>
  <c r="Q470" i="5" a="1"/>
  <c r="Q470" i="5"/>
  <c r="K595" i="5" a="1"/>
  <c r="K595" i="5"/>
  <c r="P150" i="5" a="1"/>
  <c r="P150" i="5"/>
  <c r="AQ140" i="5" a="1"/>
  <c r="AQ140" i="5"/>
  <c r="N151" i="5" a="1"/>
  <c r="N151" i="5"/>
  <c r="T209" i="5" a="1"/>
  <c r="T209" i="5"/>
  <c r="T140" i="5" a="1"/>
  <c r="T140" i="5"/>
  <c r="Q406" i="5" a="1"/>
  <c r="Q406" i="5"/>
  <c r="S209" i="5" a="1"/>
  <c r="S209" i="5"/>
  <c r="O151" i="5" a="1"/>
  <c r="O151" i="5"/>
  <c r="P308" i="5" a="1"/>
  <c r="P308" i="5"/>
  <c r="L296" i="5" a="1"/>
  <c r="L296" i="5"/>
  <c r="O406" i="5" a="1"/>
  <c r="O406" i="5"/>
  <c r="M296" i="5" a="1"/>
  <c r="M296" i="5"/>
  <c r="L595" i="5" a="1"/>
  <c r="L595" i="5"/>
  <c r="S151" i="5" a="1"/>
  <c r="S151" i="5"/>
  <c r="K118" i="5" a="1"/>
  <c r="K118" i="5"/>
  <c r="O209" i="5" a="1"/>
  <c r="O209" i="5"/>
  <c r="O296" i="5" a="1"/>
  <c r="O296" i="5"/>
  <c r="O308" i="5" a="1"/>
  <c r="O308" i="5"/>
  <c r="R140" i="5" a="1"/>
  <c r="R140" i="5"/>
  <c r="M595" i="5" a="1"/>
  <c r="M595" i="5"/>
  <c r="U470" i="5" a="1"/>
  <c r="U470" i="5"/>
  <c r="K470" i="5" a="1"/>
  <c r="K470" i="5"/>
  <c r="T595" i="5" a="1"/>
  <c r="T595" i="5"/>
  <c r="Q308" i="5" a="1"/>
  <c r="Q308" i="5"/>
  <c r="L209" i="5" a="1"/>
  <c r="L209" i="5"/>
  <c r="AQ118" i="5" a="1"/>
  <c r="AQ118" i="5"/>
  <c r="K308" i="5" a="1"/>
  <c r="K308" i="5"/>
  <c r="J140" i="5" a="1"/>
  <c r="J140" i="5"/>
  <c r="K209" i="5" a="1"/>
  <c r="K209" i="5"/>
  <c r="P140" i="5" a="1"/>
  <c r="P140" i="5"/>
  <c r="R118" i="5" a="1"/>
  <c r="R118" i="5"/>
  <c r="AQ470" i="5" a="1"/>
  <c r="AQ470" i="5"/>
  <c r="N209" i="5" a="1"/>
  <c r="N209" i="5"/>
  <c r="M140" i="5" a="1"/>
  <c r="M140" i="5"/>
  <c r="S118" i="5" a="1"/>
  <c r="S118" i="5"/>
  <c r="N140" i="5" a="1"/>
  <c r="N140" i="5"/>
  <c r="S470" i="5" a="1"/>
  <c r="S470" i="5"/>
  <c r="U595" i="5" a="1"/>
  <c r="U595" i="5"/>
  <c r="I308" i="5" a="1"/>
  <c r="I308" i="5"/>
  <c r="I140" i="5" a="1"/>
  <c r="I140" i="5"/>
  <c r="O150" i="5" a="1"/>
  <c r="O150" i="5"/>
  <c r="R308" i="5" a="1"/>
  <c r="R308" i="5"/>
  <c r="AQ406" i="5" a="1"/>
  <c r="AQ406" i="5"/>
  <c r="Q140" i="5" a="1"/>
  <c r="Q140" i="5"/>
  <c r="N595" i="5" a="1"/>
  <c r="N595" i="5"/>
  <c r="R406" i="5" a="1"/>
  <c r="R406" i="5"/>
  <c r="L150" i="5" a="1"/>
  <c r="L150" i="5"/>
  <c r="O595" i="5" a="1"/>
  <c r="O595" i="5"/>
  <c r="O140" i="5" a="1"/>
  <c r="O140" i="5"/>
  <c r="P595" i="5" a="1"/>
  <c r="P595" i="5"/>
  <c r="J150" i="5" a="1"/>
  <c r="J150" i="5"/>
  <c r="I296" i="5" a="1"/>
  <c r="I296" i="5"/>
  <c r="P118" i="5" a="1"/>
  <c r="P118" i="5"/>
  <c r="M118" i="5" a="1"/>
  <c r="M118" i="5"/>
  <c r="L406" i="5" a="1"/>
  <c r="L406" i="5"/>
  <c r="J209" i="5" a="1"/>
  <c r="J209" i="5"/>
  <c r="K406" i="5" a="1"/>
  <c r="K406" i="5"/>
  <c r="P470" i="5" a="1"/>
  <c r="P470" i="5"/>
  <c r="K151" i="5" a="1"/>
  <c r="K151" i="5"/>
  <c r="U118" i="5" a="1"/>
  <c r="U118" i="5"/>
  <c r="I150" i="5" a="1"/>
  <c r="I150" i="5"/>
  <c r="R151" i="5" a="1"/>
  <c r="R151" i="5"/>
  <c r="U308" i="5" a="1"/>
  <c r="U308" i="5"/>
  <c r="Q209" i="5" a="1"/>
  <c r="Q209" i="5"/>
  <c r="T470" i="5" a="1"/>
  <c r="T470" i="5"/>
  <c r="S595" i="5" a="1"/>
  <c r="S595" i="5"/>
  <c r="I406" i="5" a="1"/>
  <c r="I406" i="5"/>
  <c r="N296" i="5" a="1"/>
  <c r="N296" i="5"/>
  <c r="U140" i="5" a="1"/>
  <c r="U140" i="5"/>
  <c r="L437" i="5" a="1"/>
  <c r="L437" i="5"/>
  <c r="Q426" i="5" a="1"/>
  <c r="Q426" i="5"/>
  <c r="I24" i="5" a="1"/>
  <c r="I24" i="5"/>
  <c r="S226" i="5" a="1"/>
  <c r="S226" i="5"/>
  <c r="T437" i="5" a="1"/>
  <c r="T437" i="5"/>
  <c r="S347" i="5" a="1"/>
  <c r="S347" i="5"/>
  <c r="J347" i="5" a="1"/>
  <c r="J347" i="5"/>
  <c r="T589" i="5" a="1"/>
  <c r="T589" i="5"/>
  <c r="O335" i="5" a="1"/>
  <c r="O335" i="5"/>
  <c r="L24" i="5" a="1"/>
  <c r="L24" i="5"/>
  <c r="P437" i="5" a="1"/>
  <c r="P437" i="5"/>
  <c r="AQ347" i="5" a="1"/>
  <c r="AQ347" i="5"/>
  <c r="Q440" i="5" a="1"/>
  <c r="Q440" i="5"/>
  <c r="P24" i="5" a="1"/>
  <c r="P24" i="5"/>
  <c r="AQ437" i="5" a="1"/>
  <c r="AQ437" i="5"/>
  <c r="M440" i="5" a="1"/>
  <c r="M440" i="5"/>
  <c r="T347" i="5" a="1"/>
  <c r="T347" i="5"/>
  <c r="O24" i="5" a="1"/>
  <c r="O24" i="5"/>
  <c r="O440" i="5" a="1"/>
  <c r="O440" i="5"/>
  <c r="O426" i="5" a="1"/>
  <c r="O426" i="5"/>
  <c r="I226" i="5" a="1"/>
  <c r="I226" i="5"/>
  <c r="T495" i="5" a="1"/>
  <c r="T495" i="5"/>
  <c r="T505" i="5" a="1"/>
  <c r="T505" i="5"/>
  <c r="AQ24" i="5" a="1"/>
  <c r="AQ24" i="5"/>
  <c r="I437" i="5" a="1"/>
  <c r="I437" i="5"/>
  <c r="AQ335" i="5" a="1"/>
  <c r="AQ335" i="5"/>
  <c r="K426" i="5" a="1"/>
  <c r="K426" i="5"/>
  <c r="U505" i="5" a="1"/>
  <c r="U505" i="5"/>
  <c r="L505" i="5" a="1"/>
  <c r="L505" i="5"/>
  <c r="J495" i="5" a="1"/>
  <c r="J495" i="5"/>
  <c r="T440" i="5" a="1"/>
  <c r="T440" i="5"/>
  <c r="AQ226" i="5" a="1"/>
  <c r="AQ226" i="5"/>
  <c r="T335" i="5" a="1"/>
  <c r="T335" i="5"/>
  <c r="M347" i="5" a="1"/>
  <c r="M347" i="5"/>
  <c r="I440" i="5" a="1"/>
  <c r="I440" i="5"/>
  <c r="J24" i="5" a="1"/>
  <c r="J24" i="5"/>
  <c r="R589" i="5" a="1"/>
  <c r="R589" i="5"/>
  <c r="S426" i="5" a="1"/>
  <c r="S426" i="5"/>
  <c r="AQ440" i="5" a="1"/>
  <c r="AQ440" i="5"/>
  <c r="N335" i="5" a="1"/>
  <c r="N335" i="5"/>
  <c r="M437" i="5" a="1"/>
  <c r="M437" i="5"/>
  <c r="S440" i="5" a="1"/>
  <c r="S440" i="5"/>
  <c r="U426" i="5" a="1"/>
  <c r="U426" i="5"/>
  <c r="P226" i="5" a="1"/>
  <c r="P226" i="5"/>
  <c r="I426" i="5" a="1"/>
  <c r="I426" i="5"/>
  <c r="M589" i="5" a="1"/>
  <c r="M589" i="5"/>
  <c r="K437" i="5" a="1"/>
  <c r="K437" i="5"/>
  <c r="M505" i="5" a="1"/>
  <c r="M505" i="5"/>
  <c r="U440" i="5" a="1"/>
  <c r="U440" i="5"/>
  <c r="K589" i="5" a="1"/>
  <c r="K589" i="5"/>
  <c r="L495" i="5" a="1"/>
  <c r="L495" i="5"/>
  <c r="K24" i="5" a="1"/>
  <c r="K24" i="5"/>
  <c r="P589" i="5" a="1"/>
  <c r="P589" i="5"/>
  <c r="Q505" i="5" a="1"/>
  <c r="Q505" i="5"/>
  <c r="S24" i="5" a="1"/>
  <c r="S24" i="5"/>
  <c r="I495" i="5" a="1"/>
  <c r="I495" i="5"/>
  <c r="N440" i="5" a="1"/>
  <c r="N440" i="5"/>
  <c r="U589" i="5" a="1"/>
  <c r="U589" i="5"/>
  <c r="K440" i="5" a="1"/>
  <c r="K440" i="5"/>
  <c r="R440" i="5" a="1"/>
  <c r="R440" i="5"/>
  <c r="U24" i="5" a="1"/>
  <c r="U24" i="5"/>
  <c r="J226" i="5" a="1"/>
  <c r="J226" i="5"/>
  <c r="N226" i="5" a="1"/>
  <c r="N226" i="5"/>
  <c r="L226" i="5" a="1"/>
  <c r="L226" i="5"/>
  <c r="I335" i="5" a="1"/>
  <c r="I335" i="5"/>
  <c r="J589" i="5" a="1"/>
  <c r="J589" i="5"/>
  <c r="J437" i="5" a="1"/>
  <c r="J437" i="5"/>
  <c r="R426" i="5" a="1"/>
  <c r="R426" i="5"/>
  <c r="R226" i="5" a="1"/>
  <c r="R226" i="5"/>
  <c r="S505" i="5" a="1"/>
  <c r="S505" i="5"/>
  <c r="R24" i="5" a="1"/>
  <c r="R24" i="5"/>
  <c r="O347" i="5" a="1"/>
  <c r="O347" i="5"/>
  <c r="U226" i="5" a="1"/>
  <c r="U226" i="5"/>
  <c r="N24" i="5" a="1"/>
  <c r="N24" i="5"/>
  <c r="N347" i="5" a="1"/>
  <c r="N347" i="5"/>
  <c r="Q495" i="5" a="1"/>
  <c r="Q495" i="5"/>
  <c r="U437" i="5" a="1"/>
  <c r="U437" i="5"/>
  <c r="K226" i="5" a="1"/>
  <c r="K226" i="5"/>
  <c r="O437" i="5" a="1"/>
  <c r="O437" i="5"/>
  <c r="S589" i="5" a="1"/>
  <c r="S589" i="5"/>
  <c r="O505" i="5" a="1"/>
  <c r="O505" i="5"/>
  <c r="N589" i="5" a="1"/>
  <c r="N589" i="5"/>
  <c r="J426" i="5" a="1"/>
  <c r="J426" i="5"/>
  <c r="M24" i="5" a="1"/>
  <c r="M24" i="5"/>
  <c r="T426" i="5" a="1"/>
  <c r="T426" i="5"/>
  <c r="L335" i="5" a="1"/>
  <c r="L335" i="5"/>
  <c r="N505" i="5" a="1"/>
  <c r="N505" i="5"/>
  <c r="M226" i="5" a="1"/>
  <c r="M226" i="5"/>
  <c r="AQ495" i="5" a="1"/>
  <c r="AQ495" i="5"/>
  <c r="AQ426" i="5" a="1"/>
  <c r="AQ426" i="5"/>
  <c r="Q589" i="5" a="1"/>
  <c r="Q589" i="5"/>
  <c r="S495" i="5" a="1"/>
  <c r="S495" i="5"/>
  <c r="T24" i="5" a="1"/>
  <c r="T24" i="5"/>
  <c r="P335" i="5" a="1"/>
  <c r="P335" i="5"/>
  <c r="P495" i="5" a="1"/>
  <c r="P495" i="5"/>
  <c r="K495" i="5" a="1"/>
  <c r="K495" i="5"/>
  <c r="Q226" i="5" a="1"/>
  <c r="Q226" i="5"/>
  <c r="P347" i="5" a="1"/>
  <c r="P347" i="5"/>
  <c r="L347" i="5" a="1"/>
  <c r="L347" i="5"/>
  <c r="T226" i="5" a="1"/>
  <c r="T226" i="5"/>
  <c r="S335" i="5" a="1"/>
  <c r="S335" i="5"/>
  <c r="U347" i="5" a="1"/>
  <c r="U347" i="5"/>
  <c r="I589" i="5" a="1"/>
  <c r="I589" i="5"/>
  <c r="Q437" i="5" a="1"/>
  <c r="Q437" i="5"/>
  <c r="K335" i="5" a="1"/>
  <c r="K335" i="5"/>
  <c r="R335" i="5" a="1"/>
  <c r="R335" i="5"/>
  <c r="U335" i="5" a="1"/>
  <c r="U335" i="5"/>
  <c r="AQ505" i="5" a="1"/>
  <c r="AQ505" i="5"/>
  <c r="R495" i="5" a="1"/>
  <c r="R495" i="5"/>
  <c r="P426" i="5" a="1"/>
  <c r="P426" i="5"/>
  <c r="N437" i="5" a="1"/>
  <c r="N437" i="5"/>
  <c r="L440" i="5" a="1"/>
  <c r="L440" i="5"/>
  <c r="N495" i="5" a="1"/>
  <c r="N495" i="5"/>
  <c r="J440" i="5" a="1"/>
  <c r="J440" i="5"/>
  <c r="Q347" i="5" a="1"/>
  <c r="Q347" i="5"/>
  <c r="N426" i="5" a="1"/>
  <c r="N426" i="5"/>
  <c r="U495" i="5" a="1"/>
  <c r="U495" i="5"/>
  <c r="K505" i="5" a="1"/>
  <c r="K505" i="5"/>
  <c r="J335" i="5" a="1"/>
  <c r="J335" i="5"/>
  <c r="O495" i="5" a="1"/>
  <c r="O495" i="5"/>
  <c r="R505" i="5" a="1"/>
  <c r="R505" i="5"/>
  <c r="I347" i="5" a="1"/>
  <c r="I347" i="5"/>
  <c r="R347" i="5" a="1"/>
  <c r="R347" i="5"/>
  <c r="M335" i="5" a="1"/>
  <c r="M335" i="5"/>
  <c r="O589" i="5" a="1"/>
  <c r="O589" i="5"/>
  <c r="AQ589" i="5" a="1"/>
  <c r="AQ589" i="5"/>
  <c r="J505" i="5" a="1"/>
  <c r="J505" i="5"/>
  <c r="S437" i="5" a="1"/>
  <c r="S437" i="5"/>
  <c r="L426" i="5" a="1"/>
  <c r="L426" i="5"/>
  <c r="P505" i="5" a="1"/>
  <c r="P505" i="5"/>
  <c r="Q24" i="5" a="1"/>
  <c r="Q24" i="5"/>
  <c r="M495" i="5" a="1"/>
  <c r="M495" i="5"/>
  <c r="M426" i="5" a="1"/>
  <c r="M426" i="5"/>
  <c r="K347" i="5" a="1"/>
  <c r="K347" i="5"/>
  <c r="R437" i="5" a="1"/>
  <c r="R437" i="5"/>
  <c r="P440" i="5" a="1"/>
  <c r="P440" i="5"/>
  <c r="O226" i="5" a="1"/>
  <c r="O226" i="5"/>
  <c r="Q335" i="5" a="1"/>
  <c r="Q335" i="5"/>
  <c r="I505" i="5" a="1"/>
  <c r="I505" i="5"/>
  <c r="L589" i="5" a="1"/>
  <c r="L589" i="5"/>
  <c r="N82" i="5" a="1"/>
  <c r="N82" i="5"/>
  <c r="U82" i="5" a="1"/>
  <c r="U82" i="5"/>
  <c r="I199" i="5" a="1"/>
  <c r="I199" i="5"/>
  <c r="M349" i="5" a="1"/>
  <c r="M349" i="5"/>
  <c r="U229" i="5" a="1"/>
  <c r="U229" i="5"/>
  <c r="L221" i="5" a="1"/>
  <c r="L221" i="5"/>
  <c r="M229" i="5" a="1"/>
  <c r="M229" i="5"/>
  <c r="M193" i="5" a="1"/>
  <c r="M193" i="5"/>
  <c r="K436" i="5" a="1"/>
  <c r="K436" i="5"/>
  <c r="Q294" i="5" a="1"/>
  <c r="Q294" i="5"/>
  <c r="O199" i="5" a="1"/>
  <c r="O199" i="5"/>
  <c r="S497" i="5" a="1"/>
  <c r="S497" i="5"/>
  <c r="S54" i="5" a="1"/>
  <c r="S54" i="5"/>
  <c r="U133" i="5" a="1"/>
  <c r="U133" i="5"/>
  <c r="O223" i="5" a="1"/>
  <c r="O223" i="5"/>
  <c r="S383" i="5" a="1"/>
  <c r="S383" i="5"/>
  <c r="Q561" i="5" a="1"/>
  <c r="Q561" i="5"/>
  <c r="U386" i="5" a="1"/>
  <c r="U386" i="5"/>
  <c r="AQ425" i="5" a="1"/>
  <c r="AQ425" i="5"/>
  <c r="L193" i="5" a="1"/>
  <c r="L193" i="5"/>
  <c r="O632" i="5" a="1"/>
  <c r="O632" i="5"/>
  <c r="J474" i="5" a="1"/>
  <c r="J474" i="5"/>
  <c r="J420" i="5" a="1"/>
  <c r="J420" i="5"/>
  <c r="K152" i="5" a="1"/>
  <c r="K152" i="5"/>
  <c r="AQ474" i="5" a="1"/>
  <c r="AQ474" i="5"/>
  <c r="M386" i="5" a="1"/>
  <c r="M386" i="5"/>
  <c r="S371" i="5" a="1"/>
  <c r="S371" i="5"/>
  <c r="O544" i="5" a="1"/>
  <c r="O544" i="5"/>
  <c r="J223" i="5" a="1"/>
  <c r="J223" i="5"/>
  <c r="T386" i="5" a="1"/>
  <c r="T386" i="5"/>
  <c r="Q346" i="5" a="1"/>
  <c r="Q346" i="5"/>
  <c r="N632" i="5" a="1"/>
  <c r="N632" i="5"/>
  <c r="R561" i="5" a="1"/>
  <c r="R561" i="5"/>
  <c r="M436" i="5" a="1"/>
  <c r="M436" i="5"/>
  <c r="K221" i="5" a="1"/>
  <c r="K221" i="5"/>
  <c r="L41" i="5" a="1"/>
  <c r="L41" i="5"/>
  <c r="K41" i="5" a="1"/>
  <c r="K41" i="5"/>
  <c r="P422" i="5" a="1"/>
  <c r="P422" i="5"/>
  <c r="S82" i="5" a="1"/>
  <c r="S82" i="5"/>
  <c r="U161" i="5" a="1"/>
  <c r="U161" i="5"/>
  <c r="P229" i="5" a="1"/>
  <c r="P229" i="5"/>
  <c r="AQ420" i="5" a="1"/>
  <c r="AQ420" i="5"/>
  <c r="S133" i="5" a="1"/>
  <c r="S133" i="5"/>
  <c r="T349" i="5" a="1"/>
  <c r="T349" i="5"/>
  <c r="J386" i="5" a="1"/>
  <c r="J386" i="5"/>
  <c r="L556" i="5" a="1"/>
  <c r="L556" i="5"/>
  <c r="K401" i="5" a="1"/>
  <c r="K401" i="5"/>
  <c r="J221" i="5" a="1"/>
  <c r="J221" i="5"/>
  <c r="S164" i="5" a="1"/>
  <c r="S164" i="5"/>
  <c r="N199" i="5" a="1"/>
  <c r="N199" i="5"/>
  <c r="L371" i="5" a="1"/>
  <c r="L371" i="5"/>
  <c r="U169" i="5" a="1"/>
  <c r="U169" i="5"/>
  <c r="S169" i="5" a="1"/>
  <c r="S169" i="5"/>
  <c r="K193" i="5" a="1"/>
  <c r="K193" i="5"/>
  <c r="T546" i="5" a="1"/>
  <c r="T546" i="5"/>
  <c r="O428" i="5" a="1"/>
  <c r="O428" i="5"/>
  <c r="I179" i="5" a="1"/>
  <c r="I179" i="5"/>
  <c r="M632" i="5" a="1"/>
  <c r="M632" i="5"/>
  <c r="L420" i="5" a="1"/>
  <c r="L420" i="5"/>
  <c r="Q183" i="5" a="1"/>
  <c r="Q183" i="5"/>
  <c r="P164" i="5" a="1"/>
  <c r="P164" i="5"/>
  <c r="N229" i="5" a="1"/>
  <c r="N229" i="5"/>
  <c r="T229" i="5" a="1"/>
  <c r="T229" i="5"/>
  <c r="U420" i="5" a="1"/>
  <c r="U420" i="5"/>
  <c r="K428" i="5" a="1"/>
  <c r="K428" i="5"/>
  <c r="L82" i="5" a="1"/>
  <c r="L82" i="5"/>
  <c r="N161" i="5" a="1"/>
  <c r="N161" i="5"/>
  <c r="K133" i="5" a="1"/>
  <c r="K133" i="5"/>
  <c r="J41" i="5" a="1"/>
  <c r="J41" i="5"/>
  <c r="S632" i="5" a="1"/>
  <c r="S632" i="5"/>
  <c r="T632" i="5" a="1"/>
  <c r="T632" i="5"/>
  <c r="T556" i="5" a="1"/>
  <c r="T556" i="5"/>
  <c r="J544" i="5" a="1"/>
  <c r="J544" i="5"/>
  <c r="U346" i="5" a="1"/>
  <c r="U346" i="5"/>
  <c r="O561" i="5" a="1"/>
  <c r="O561" i="5"/>
  <c r="O425" i="5" a="1"/>
  <c r="O425" i="5"/>
  <c r="AQ70" i="5" a="1"/>
  <c r="AQ70" i="5"/>
  <c r="R457" i="5" a="1"/>
  <c r="R457" i="5"/>
  <c r="Q544" i="5" a="1"/>
  <c r="Q544" i="5"/>
  <c r="R428" i="5" a="1"/>
  <c r="R428" i="5"/>
  <c r="AQ133" i="5" a="1"/>
  <c r="AQ133" i="5"/>
  <c r="I420" i="5" a="1"/>
  <c r="I420" i="5"/>
  <c r="S199" i="5" a="1"/>
  <c r="S199" i="5"/>
  <c r="P383" i="5" a="1"/>
  <c r="P383" i="5"/>
  <c r="J22" i="5" a="1"/>
  <c r="J22" i="5"/>
  <c r="U546" i="5" a="1"/>
  <c r="U546" i="5"/>
  <c r="O401" i="5" a="1"/>
  <c r="O401" i="5"/>
  <c r="U457" i="5" a="1"/>
  <c r="U457" i="5"/>
  <c r="Q22" i="5" a="1"/>
  <c r="Q22" i="5"/>
  <c r="N546" i="5" a="1"/>
  <c r="N546" i="5"/>
  <c r="I70" i="5" a="1"/>
  <c r="I70" i="5"/>
  <c r="Q594" i="5" a="1"/>
  <c r="Q594" i="5"/>
  <c r="O183" i="5" a="1"/>
  <c r="O183" i="5"/>
  <c r="O349" i="5" a="1"/>
  <c r="O349" i="5"/>
  <c r="L229" i="5" a="1"/>
  <c r="L229" i="5"/>
  <c r="J401" i="5" a="1"/>
  <c r="J401" i="5"/>
  <c r="Q349" i="5" a="1"/>
  <c r="Q349" i="5"/>
  <c r="O152" i="5" a="1"/>
  <c r="O152" i="5"/>
  <c r="L383" i="5" a="1"/>
  <c r="L383" i="5"/>
  <c r="K371" i="5" a="1"/>
  <c r="K371" i="5"/>
  <c r="M422" i="5" a="1"/>
  <c r="M422" i="5"/>
  <c r="U54" i="5" a="1"/>
  <c r="U54" i="5"/>
  <c r="I161" i="5" a="1"/>
  <c r="I161" i="5"/>
  <c r="R594" i="5" a="1"/>
  <c r="R594" i="5"/>
  <c r="O179" i="5" a="1"/>
  <c r="O179" i="5"/>
  <c r="R164" i="5" a="1"/>
  <c r="R164" i="5"/>
  <c r="I183" i="5" a="1"/>
  <c r="I183" i="5"/>
  <c r="AQ436" i="5" a="1"/>
  <c r="AQ436" i="5"/>
  <c r="J169" i="5" a="1"/>
  <c r="J169" i="5"/>
  <c r="Q422" i="5" a="1"/>
  <c r="Q422" i="5"/>
  <c r="U544" i="5" a="1"/>
  <c r="U544" i="5"/>
  <c r="S294" i="5" a="1"/>
  <c r="S294" i="5"/>
  <c r="Q428" i="5" a="1"/>
  <c r="Q428" i="5"/>
  <c r="U193" i="5" a="1"/>
  <c r="U193" i="5"/>
  <c r="L457" i="5" a="1"/>
  <c r="L457" i="5"/>
  <c r="R22" i="5" a="1"/>
  <c r="R22" i="5"/>
  <c r="Q179" i="5" a="1"/>
  <c r="Q179" i="5"/>
  <c r="N221" i="5" a="1"/>
  <c r="N221" i="5"/>
  <c r="U401" i="5" a="1"/>
  <c r="U401" i="5"/>
  <c r="P133" i="5" a="1"/>
  <c r="P133" i="5"/>
  <c r="R228" i="5" a="1"/>
  <c r="R228" i="5"/>
  <c r="I164" i="5" a="1"/>
  <c r="I164" i="5"/>
  <c r="S546" i="5" a="1"/>
  <c r="S546" i="5"/>
  <c r="K561" i="5" a="1"/>
  <c r="K561" i="5"/>
  <c r="P428" i="5" a="1"/>
  <c r="P428" i="5"/>
  <c r="U349" i="5" a="1"/>
  <c r="U349" i="5"/>
  <c r="R544" i="5" a="1"/>
  <c r="R544" i="5"/>
  <c r="T152" i="5" a="1"/>
  <c r="T152" i="5"/>
  <c r="T436" i="5" a="1"/>
  <c r="T436" i="5"/>
  <c r="AQ161" i="5" a="1"/>
  <c r="AQ161" i="5"/>
  <c r="L264" i="5" a="1"/>
  <c r="L264" i="5"/>
  <c r="N457" i="5" a="1"/>
  <c r="N457" i="5"/>
  <c r="P193" i="5" a="1"/>
  <c r="P193" i="5"/>
  <c r="R349" i="5" a="1"/>
  <c r="R349" i="5"/>
  <c r="T561" i="5" a="1"/>
  <c r="T561" i="5"/>
  <c r="I474" i="5" a="1"/>
  <c r="I474" i="5"/>
  <c r="R179" i="5" a="1"/>
  <c r="R179" i="5"/>
  <c r="O54" i="5" a="1"/>
  <c r="O54" i="5"/>
  <c r="N346" i="5" a="1"/>
  <c r="N346" i="5"/>
  <c r="N497" i="5" a="1"/>
  <c r="N497" i="5"/>
  <c r="U41" i="5" a="1"/>
  <c r="U41" i="5"/>
  <c r="J82" i="5" a="1"/>
  <c r="J82" i="5"/>
  <c r="P294" i="5" a="1"/>
  <c r="P294" i="5"/>
  <c r="AQ193" i="5" a="1"/>
  <c r="AQ193" i="5"/>
  <c r="AQ546" i="5" a="1"/>
  <c r="AQ546" i="5"/>
  <c r="Q474" i="5" a="1"/>
  <c r="Q474" i="5"/>
  <c r="T497" i="5" a="1"/>
  <c r="T497" i="5"/>
  <c r="L544" i="5" a="1"/>
  <c r="L544" i="5"/>
  <c r="I428" i="5" a="1"/>
  <c r="I428" i="5"/>
  <c r="S346" i="5" a="1"/>
  <c r="S346" i="5"/>
  <c r="J294" i="5" a="1"/>
  <c r="J294" i="5"/>
  <c r="AQ349" i="5" a="1"/>
  <c r="AQ349" i="5"/>
  <c r="K228" i="5" a="1"/>
  <c r="K228" i="5"/>
  <c r="U556" i="5" a="1"/>
  <c r="U556" i="5"/>
  <c r="P386" i="5" a="1"/>
  <c r="P386" i="5"/>
  <c r="S41" i="5" a="1"/>
  <c r="S41" i="5"/>
  <c r="J193" i="5" a="1"/>
  <c r="J193" i="5"/>
  <c r="R425" i="5" a="1"/>
  <c r="R425" i="5"/>
  <c r="P556" i="5" a="1"/>
  <c r="P556" i="5"/>
  <c r="P457" i="5" a="1"/>
  <c r="P457" i="5"/>
  <c r="K594" i="5" a="1"/>
  <c r="K594" i="5"/>
  <c r="M179" i="5" a="1"/>
  <c r="M179" i="5"/>
  <c r="N420" i="5" a="1"/>
  <c r="N420" i="5"/>
  <c r="N223" i="5" a="1"/>
  <c r="N223" i="5"/>
  <c r="M152" i="5" a="1"/>
  <c r="M152" i="5"/>
  <c r="P561" i="5" a="1"/>
  <c r="P561" i="5"/>
  <c r="U164" i="5" a="1"/>
  <c r="U164" i="5"/>
  <c r="R386" i="5" a="1"/>
  <c r="R386" i="5"/>
  <c r="Q497" i="5" a="1"/>
  <c r="Q497" i="5"/>
  <c r="I546" i="5" a="1"/>
  <c r="I546" i="5"/>
  <c r="R183" i="5" a="1"/>
  <c r="R183" i="5"/>
  <c r="R497" i="5" a="1"/>
  <c r="R497" i="5"/>
  <c r="I371" i="5" a="1"/>
  <c r="I371" i="5"/>
  <c r="J594" i="5" a="1"/>
  <c r="J594" i="5"/>
  <c r="Q152" i="5" a="1"/>
  <c r="Q152" i="5"/>
  <c r="I221" i="5" a="1"/>
  <c r="I221" i="5"/>
  <c r="N179" i="5" a="1"/>
  <c r="N179" i="5"/>
  <c r="K546" i="5" a="1"/>
  <c r="K546" i="5"/>
  <c r="S457" i="5" a="1"/>
  <c r="S457" i="5"/>
  <c r="L169" i="5" a="1"/>
  <c r="L169" i="5"/>
  <c r="I223" i="5" a="1"/>
  <c r="I223" i="5"/>
  <c r="Q383" i="5" a="1"/>
  <c r="Q383" i="5"/>
  <c r="I54" i="5" a="1"/>
  <c r="I54" i="5"/>
  <c r="I346" i="5" a="1"/>
  <c r="I346" i="5"/>
  <c r="K294" i="5" a="1"/>
  <c r="K294" i="5"/>
  <c r="T183" i="5" a="1"/>
  <c r="T183" i="5"/>
  <c r="P169" i="5" a="1"/>
  <c r="P169" i="5"/>
  <c r="R199" i="5" a="1"/>
  <c r="R199" i="5"/>
  <c r="K54" i="5" a="1"/>
  <c r="K54" i="5"/>
  <c r="AQ561" i="5" a="1"/>
  <c r="AQ561" i="5"/>
  <c r="T428" i="5" a="1"/>
  <c r="T428" i="5"/>
  <c r="R133" i="5" a="1"/>
  <c r="R133" i="5"/>
  <c r="P349" i="5" a="1"/>
  <c r="P349" i="5"/>
  <c r="S179" i="5" a="1"/>
  <c r="S179" i="5"/>
  <c r="J561" i="5" a="1"/>
  <c r="J561" i="5"/>
  <c r="J497" i="5" a="1"/>
  <c r="J497" i="5"/>
  <c r="L497" i="5" a="1"/>
  <c r="L497" i="5"/>
  <c r="AQ152" i="5" a="1"/>
  <c r="AQ152" i="5"/>
  <c r="M401" i="5" a="1"/>
  <c r="M401" i="5"/>
  <c r="O383" i="5" a="1"/>
  <c r="O383" i="5"/>
  <c r="O228" i="5" a="1"/>
  <c r="O228" i="5"/>
  <c r="K556" i="5" a="1"/>
  <c r="K556" i="5"/>
  <c r="S425" i="5" a="1"/>
  <c r="S425" i="5"/>
  <c r="O457" i="5" a="1"/>
  <c r="O457" i="5"/>
  <c r="Q164" i="5" a="1"/>
  <c r="Q164" i="5"/>
  <c r="O346" i="5" a="1"/>
  <c r="O346" i="5"/>
  <c r="P264" i="5" a="1"/>
  <c r="P264" i="5"/>
  <c r="M594" i="5" a="1"/>
  <c r="M594" i="5"/>
  <c r="M183" i="5" a="1"/>
  <c r="M183" i="5"/>
  <c r="T199" i="5" a="1"/>
  <c r="T199" i="5"/>
  <c r="N164" i="5" a="1"/>
  <c r="N164" i="5"/>
  <c r="S544" i="5" a="1"/>
  <c r="S544" i="5"/>
  <c r="L546" i="5" a="1"/>
  <c r="L546" i="5"/>
  <c r="I82" i="5" a="1"/>
  <c r="I82" i="5"/>
  <c r="J228" i="5" a="1"/>
  <c r="J228" i="5"/>
  <c r="O82" i="5" a="1"/>
  <c r="O82" i="5"/>
  <c r="R223" i="5" a="1"/>
  <c r="R223" i="5"/>
  <c r="S594" i="5" a="1"/>
  <c r="S594" i="5"/>
  <c r="Q54" i="5" a="1"/>
  <c r="Q54" i="5"/>
  <c r="AQ164" i="5" a="1"/>
  <c r="AQ164" i="5"/>
  <c r="AQ169" i="5" a="1"/>
  <c r="AQ169" i="5"/>
  <c r="O420" i="5" a="1"/>
  <c r="O420" i="5"/>
  <c r="L70" i="5" a="1"/>
  <c r="L70" i="5"/>
  <c r="K349" i="5" a="1"/>
  <c r="K349" i="5"/>
  <c r="P474" i="5" a="1"/>
  <c r="P474" i="5"/>
  <c r="Q264" i="5" a="1"/>
  <c r="Q264" i="5"/>
  <c r="P54" i="5" a="1"/>
  <c r="P54" i="5"/>
  <c r="AQ54" i="5" a="1"/>
  <c r="AQ54" i="5"/>
  <c r="L436" i="5" a="1"/>
  <c r="L436" i="5"/>
  <c r="N152" i="5" a="1"/>
  <c r="N152" i="5"/>
  <c r="M22" i="5" a="1"/>
  <c r="M22" i="5"/>
  <c r="P346" i="5" a="1"/>
  <c r="P346" i="5"/>
  <c r="R346" i="5" a="1"/>
  <c r="R346" i="5"/>
  <c r="R436" i="5" a="1"/>
  <c r="R436" i="5"/>
  <c r="S386" i="5" a="1"/>
  <c r="S386" i="5"/>
  <c r="AQ346" i="5" a="1"/>
  <c r="AQ346" i="5"/>
  <c r="U228" i="5" a="1"/>
  <c r="U228" i="5"/>
  <c r="AQ228" i="5" a="1"/>
  <c r="AQ228" i="5"/>
  <c r="L346" i="5" a="1"/>
  <c r="L346" i="5"/>
  <c r="N264" i="5" a="1"/>
  <c r="N264" i="5"/>
  <c r="AQ294" i="5" a="1"/>
  <c r="AQ294" i="5"/>
  <c r="N594" i="5" a="1"/>
  <c r="N594" i="5"/>
  <c r="U436" i="5" a="1"/>
  <c r="U436" i="5"/>
  <c r="I497" i="5" a="1"/>
  <c r="I497" i="5"/>
  <c r="T82" i="5" a="1"/>
  <c r="T82" i="5"/>
  <c r="Q193" i="5" a="1"/>
  <c r="Q193" i="5"/>
  <c r="M371" i="5" a="1"/>
  <c r="M371" i="5"/>
  <c r="S556" i="5" a="1"/>
  <c r="S556" i="5"/>
  <c r="T133" i="5" a="1"/>
  <c r="T133" i="5"/>
  <c r="S22" i="5" a="1"/>
  <c r="S22" i="5"/>
  <c r="T221" i="5" a="1"/>
  <c r="T221" i="5"/>
  <c r="K457" i="5" a="1"/>
  <c r="K457" i="5"/>
  <c r="N70" i="5" a="1"/>
  <c r="N70" i="5"/>
  <c r="I422" i="5" a="1"/>
  <c r="I422" i="5"/>
  <c r="R70" i="5" a="1"/>
  <c r="R70" i="5"/>
  <c r="T457" i="5" a="1"/>
  <c r="T457" i="5"/>
  <c r="AQ199" i="5" a="1"/>
  <c r="AQ199" i="5"/>
  <c r="I264" i="5" a="1"/>
  <c r="I264" i="5"/>
  <c r="I193" i="5" a="1"/>
  <c r="I193" i="5"/>
  <c r="U221" i="5" a="1"/>
  <c r="U221" i="5"/>
  <c r="P546" i="5" a="1"/>
  <c r="P546" i="5"/>
  <c r="J428" i="5" a="1"/>
  <c r="J428" i="5"/>
  <c r="T294" i="5" a="1"/>
  <c r="T294" i="5"/>
  <c r="J264" i="5" a="1"/>
  <c r="J264" i="5"/>
  <c r="AQ401" i="5" a="1"/>
  <c r="AQ401" i="5"/>
  <c r="J425" i="5" a="1"/>
  <c r="J425" i="5"/>
  <c r="L401" i="5" a="1"/>
  <c r="L401" i="5"/>
  <c r="O422" i="5" a="1"/>
  <c r="O422" i="5"/>
  <c r="N422" i="5" a="1"/>
  <c r="N422" i="5"/>
  <c r="J383" i="5" a="1"/>
  <c r="J383" i="5"/>
  <c r="AQ383" i="5" a="1"/>
  <c r="AQ383" i="5"/>
  <c r="U632" i="5" a="1"/>
  <c r="U632" i="5"/>
  <c r="O22" i="5" a="1"/>
  <c r="O22" i="5"/>
  <c r="R41" i="5" a="1"/>
  <c r="R41" i="5"/>
  <c r="T169" i="5" a="1"/>
  <c r="T169" i="5"/>
  <c r="M54" i="5" a="1"/>
  <c r="M54" i="5"/>
  <c r="I229" i="5" a="1"/>
  <c r="I229" i="5"/>
  <c r="M474" i="5" a="1"/>
  <c r="M474" i="5"/>
  <c r="P70" i="5" a="1"/>
  <c r="P70" i="5"/>
  <c r="L133" i="5" a="1"/>
  <c r="L133" i="5"/>
  <c r="N556" i="5" a="1"/>
  <c r="N556" i="5"/>
  <c r="AQ428" i="5" a="1"/>
  <c r="AQ428" i="5"/>
  <c r="AQ457" i="5" a="1"/>
  <c r="AQ457" i="5"/>
  <c r="T474" i="5" a="1"/>
  <c r="T474" i="5"/>
  <c r="M41" i="5" a="1"/>
  <c r="M41" i="5"/>
  <c r="L183" i="5" a="1"/>
  <c r="L183" i="5"/>
  <c r="R632" i="5" a="1"/>
  <c r="R632" i="5"/>
  <c r="L428" i="5" a="1"/>
  <c r="L428" i="5"/>
  <c r="AQ594" i="5" a="1"/>
  <c r="AQ594" i="5"/>
  <c r="AQ229" i="5" a="1"/>
  <c r="AQ229" i="5"/>
  <c r="L349" i="5" a="1"/>
  <c r="L349" i="5"/>
  <c r="N544" i="5" a="1"/>
  <c r="N544" i="5"/>
  <c r="L632" i="5" a="1"/>
  <c r="L632" i="5"/>
  <c r="N474" i="5" a="1"/>
  <c r="N474" i="5"/>
  <c r="Q457" i="5" a="1"/>
  <c r="Q457" i="5"/>
  <c r="J229" i="5" a="1"/>
  <c r="J229" i="5"/>
  <c r="P161" i="5" a="1"/>
  <c r="P161" i="5"/>
  <c r="Q221" i="5" a="1"/>
  <c r="Q221" i="5"/>
  <c r="Q41" i="5" a="1"/>
  <c r="Q41" i="5"/>
  <c r="AQ179" i="5" a="1"/>
  <c r="AQ179" i="5"/>
  <c r="L22" i="5" a="1"/>
  <c r="L22" i="5"/>
  <c r="R82" i="5" a="1"/>
  <c r="R82" i="5"/>
  <c r="U497" i="5" a="1"/>
  <c r="U497" i="5"/>
  <c r="AQ556" i="5" a="1"/>
  <c r="AQ556" i="5"/>
  <c r="S422" i="5" a="1"/>
  <c r="S422" i="5"/>
  <c r="L594" i="5" a="1"/>
  <c r="L594" i="5"/>
  <c r="Q133" i="5" a="1"/>
  <c r="Q133" i="5"/>
  <c r="T179" i="5" a="1"/>
  <c r="T179" i="5"/>
  <c r="S229" i="5" a="1"/>
  <c r="S229" i="5"/>
  <c r="M169" i="5" a="1"/>
  <c r="M169" i="5"/>
  <c r="N371" i="5" a="1"/>
  <c r="N371" i="5"/>
  <c r="K183" i="5" a="1"/>
  <c r="K183" i="5"/>
  <c r="N436" i="5" a="1"/>
  <c r="N436" i="5"/>
  <c r="U183" i="5" a="1"/>
  <c r="U183" i="5"/>
  <c r="P371" i="5" a="1"/>
  <c r="P371" i="5"/>
  <c r="L228" i="5" a="1"/>
  <c r="L228" i="5"/>
  <c r="Q371" i="5" a="1"/>
  <c r="Q371" i="5"/>
  <c r="O70" i="5" a="1"/>
  <c r="O70" i="5"/>
  <c r="T346" i="5" a="1"/>
  <c r="T346" i="5"/>
  <c r="K497" i="5" a="1"/>
  <c r="K497" i="5"/>
  <c r="O41" i="5" a="1"/>
  <c r="O41" i="5"/>
  <c r="J632" i="5" a="1"/>
  <c r="J632" i="5"/>
  <c r="N183" i="5" a="1"/>
  <c r="N183" i="5"/>
  <c r="T22" i="5" a="1"/>
  <c r="T22" i="5"/>
  <c r="J70" i="5" a="1"/>
  <c r="J70" i="5"/>
  <c r="O164" i="5" a="1"/>
  <c r="O164" i="5"/>
  <c r="K70" i="5" a="1"/>
  <c r="K70" i="5"/>
  <c r="N54" i="5" a="1"/>
  <c r="N54" i="5"/>
  <c r="I632" i="5" a="1"/>
  <c r="I632" i="5"/>
  <c r="T54" i="5" a="1"/>
  <c r="T54" i="5"/>
  <c r="Q556" i="5" a="1"/>
  <c r="Q556" i="5"/>
  <c r="U70" i="5" a="1"/>
  <c r="U70" i="5"/>
  <c r="T41" i="5" a="1"/>
  <c r="T41" i="5"/>
  <c r="L223" i="5" a="1"/>
  <c r="L223" i="5"/>
  <c r="Q229" i="5" a="1"/>
  <c r="Q229" i="5"/>
  <c r="S70" i="5" a="1"/>
  <c r="S70" i="5"/>
  <c r="S474" i="5" a="1"/>
  <c r="S474" i="5"/>
  <c r="P401" i="5" a="1"/>
  <c r="P401" i="5"/>
  <c r="U179" i="5" a="1"/>
  <c r="U179" i="5"/>
  <c r="AQ41" i="5" a="1"/>
  <c r="AQ41" i="5"/>
  <c r="S152" i="5" a="1"/>
  <c r="S152" i="5"/>
  <c r="O264" i="5" a="1"/>
  <c r="O264" i="5"/>
  <c r="K264" i="5" a="1"/>
  <c r="K264" i="5"/>
  <c r="M556" i="5" a="1"/>
  <c r="M556" i="5"/>
  <c r="O474" i="5" a="1"/>
  <c r="O474" i="5"/>
  <c r="K179" i="5" a="1"/>
  <c r="K179" i="5"/>
  <c r="S420" i="5" a="1"/>
  <c r="S420" i="5"/>
  <c r="I41" i="5" a="1"/>
  <c r="I41" i="5"/>
  <c r="J199" i="5" a="1"/>
  <c r="J199" i="5"/>
  <c r="O133" i="5" a="1"/>
  <c r="O133" i="5"/>
  <c r="R193" i="5" a="1"/>
  <c r="R193" i="5"/>
  <c r="U383" i="5" a="1"/>
  <c r="U383" i="5"/>
  <c r="R474" i="5" a="1"/>
  <c r="R474" i="5"/>
  <c r="U371" i="5" a="1"/>
  <c r="U371" i="5"/>
  <c r="S264" i="5" a="1"/>
  <c r="S264" i="5"/>
  <c r="P82" i="5" a="1"/>
  <c r="P82" i="5"/>
  <c r="M199" i="5" a="1"/>
  <c r="M199" i="5"/>
  <c r="O386" i="5" a="1"/>
  <c r="O386" i="5"/>
  <c r="L294" i="5" a="1"/>
  <c r="L294" i="5"/>
  <c r="M420" i="5" a="1"/>
  <c r="M420" i="5"/>
  <c r="I436" i="5" a="1"/>
  <c r="I436" i="5"/>
  <c r="U294" i="5" a="1"/>
  <c r="U294" i="5"/>
  <c r="S561" i="5" a="1"/>
  <c r="S561" i="5"/>
  <c r="O594" i="5" a="1"/>
  <c r="O594" i="5"/>
  <c r="L179" i="5" a="1"/>
  <c r="L179" i="5"/>
  <c r="O556" i="5" a="1"/>
  <c r="O556" i="5"/>
  <c r="T383" i="5" a="1"/>
  <c r="T383" i="5"/>
  <c r="I152" i="5" a="1"/>
  <c r="I152" i="5"/>
  <c r="Q546" i="5" a="1"/>
  <c r="Q546" i="5"/>
  <c r="S221" i="5" a="1"/>
  <c r="S221" i="5"/>
  <c r="T401" i="5" a="1"/>
  <c r="T401" i="5"/>
  <c r="S428" i="5" a="1"/>
  <c r="S428" i="5"/>
  <c r="K474" i="5" a="1"/>
  <c r="K474" i="5"/>
  <c r="P228" i="5" a="1"/>
  <c r="P228" i="5"/>
  <c r="I425" i="5" a="1"/>
  <c r="I425" i="5"/>
  <c r="J164" i="5" a="1"/>
  <c r="J164" i="5"/>
  <c r="AQ497" i="5" a="1"/>
  <c r="AQ497" i="5"/>
  <c r="I386" i="5" a="1"/>
  <c r="I386" i="5"/>
  <c r="I457" i="5" a="1"/>
  <c r="I457" i="5"/>
  <c r="T594" i="5" a="1"/>
  <c r="T594" i="5"/>
  <c r="L199" i="5" a="1"/>
  <c r="L199" i="5"/>
  <c r="M546" i="5" a="1"/>
  <c r="M546" i="5"/>
  <c r="R294" i="5" a="1"/>
  <c r="R294" i="5"/>
  <c r="Q436" i="5" a="1"/>
  <c r="Q436" i="5"/>
  <c r="J457" i="5" a="1"/>
  <c r="J457" i="5"/>
  <c r="T164" i="5" a="1"/>
  <c r="T164" i="5"/>
  <c r="P41" i="5" a="1"/>
  <c r="P41" i="5"/>
  <c r="AQ183" i="5" a="1"/>
  <c r="AQ183" i="5"/>
  <c r="N294" i="5" a="1"/>
  <c r="N294" i="5"/>
  <c r="P221" i="5" a="1"/>
  <c r="P221" i="5"/>
  <c r="J546" i="5" a="1"/>
  <c r="J546" i="5"/>
  <c r="N425" i="5" a="1"/>
  <c r="N425" i="5"/>
  <c r="K422" i="5" a="1"/>
  <c r="K422" i="5"/>
  <c r="Q223" i="5" a="1"/>
  <c r="Q223" i="5"/>
  <c r="N22" i="5" a="1"/>
  <c r="N22" i="5"/>
  <c r="J436" i="5" a="1"/>
  <c r="J436" i="5"/>
  <c r="P632" i="5" a="1"/>
  <c r="P632" i="5"/>
  <c r="S223" i="5" a="1"/>
  <c r="S223" i="5"/>
  <c r="P425" i="5" a="1"/>
  <c r="P425" i="5"/>
  <c r="K386" i="5" a="1"/>
  <c r="K386" i="5"/>
  <c r="K425" i="5" a="1"/>
  <c r="K425" i="5"/>
  <c r="L164" i="5" a="1"/>
  <c r="L164" i="5"/>
  <c r="M70" i="5" a="1"/>
  <c r="M70" i="5"/>
  <c r="N561" i="5" a="1"/>
  <c r="N561" i="5"/>
  <c r="O169" i="5" a="1"/>
  <c r="O169" i="5"/>
  <c r="O546" i="5" a="1"/>
  <c r="O546" i="5"/>
  <c r="K199" i="5" a="1"/>
  <c r="K199" i="5"/>
  <c r="M294" i="5" a="1"/>
  <c r="M294" i="5"/>
  <c r="R401" i="5" a="1"/>
  <c r="R401" i="5"/>
  <c r="U428" i="5" a="1"/>
  <c r="U428" i="5"/>
  <c r="T70" i="5" a="1"/>
  <c r="T70" i="5"/>
  <c r="M561" i="5" a="1"/>
  <c r="M561" i="5"/>
  <c r="J133" i="5" a="1"/>
  <c r="J133" i="5"/>
  <c r="U22" i="5" a="1"/>
  <c r="U22" i="5"/>
  <c r="R264" i="5" a="1"/>
  <c r="R264" i="5"/>
  <c r="K22" i="5" a="1"/>
  <c r="K22" i="5"/>
  <c r="K161" i="5" a="1"/>
  <c r="K161" i="5"/>
  <c r="T420" i="5" a="1"/>
  <c r="T420" i="5"/>
  <c r="AQ422" i="5" a="1"/>
  <c r="AQ422" i="5"/>
  <c r="K169" i="5" a="1"/>
  <c r="K169" i="5"/>
  <c r="L474" i="5" a="1"/>
  <c r="L474" i="5"/>
  <c r="M82" i="5" a="1"/>
  <c r="M82" i="5"/>
  <c r="P223" i="5" a="1"/>
  <c r="P223" i="5"/>
  <c r="N383" i="5" a="1"/>
  <c r="N383" i="5"/>
  <c r="U264" i="5" a="1"/>
  <c r="U264" i="5"/>
  <c r="R383" i="5" a="1"/>
  <c r="R383" i="5"/>
  <c r="M223" i="5" a="1"/>
  <c r="M223" i="5"/>
  <c r="S401" i="5" a="1"/>
  <c r="S401" i="5"/>
  <c r="R420" i="5" a="1"/>
  <c r="R420" i="5"/>
  <c r="U152" i="5" a="1"/>
  <c r="U152" i="5"/>
  <c r="K223" i="5" a="1"/>
  <c r="K223" i="5"/>
  <c r="R152" i="5" a="1"/>
  <c r="R152" i="5"/>
  <c r="AQ221" i="5" a="1"/>
  <c r="AQ221" i="5"/>
  <c r="O294" i="5" a="1"/>
  <c r="O294" i="5"/>
  <c r="K164" i="5" a="1"/>
  <c r="K164" i="5"/>
  <c r="P420" i="5" a="1"/>
  <c r="P420" i="5"/>
  <c r="Q199" i="5" a="1"/>
  <c r="Q199" i="5"/>
  <c r="T544" i="5" a="1"/>
  <c r="T544" i="5"/>
  <c r="I594" i="5" a="1"/>
  <c r="I594" i="5"/>
  <c r="T193" i="5" a="1"/>
  <c r="T193" i="5"/>
  <c r="J371" i="5" a="1"/>
  <c r="J371" i="5"/>
  <c r="I349" i="5" a="1"/>
  <c r="I349" i="5"/>
  <c r="P179" i="5" a="1"/>
  <c r="P179" i="5"/>
  <c r="R422" i="5" a="1"/>
  <c r="R422" i="5"/>
  <c r="T425" i="5" a="1"/>
  <c r="T425" i="5"/>
  <c r="I383" i="5" a="1"/>
  <c r="I383" i="5"/>
  <c r="I169" i="5" a="1"/>
  <c r="I169" i="5"/>
  <c r="M383" i="5" a="1"/>
  <c r="M383" i="5"/>
  <c r="I556" i="5" a="1"/>
  <c r="I556" i="5"/>
  <c r="K229" i="5" a="1"/>
  <c r="K229" i="5"/>
  <c r="R556" i="5" a="1"/>
  <c r="R556" i="5"/>
  <c r="L386" i="5" a="1"/>
  <c r="L386" i="5"/>
  <c r="O229" i="5" a="1"/>
  <c r="O229" i="5"/>
  <c r="L425" i="5" a="1"/>
  <c r="L425" i="5"/>
  <c r="U425" i="5" a="1"/>
  <c r="U425" i="5"/>
  <c r="J422" i="5" a="1"/>
  <c r="J422" i="5"/>
  <c r="P497" i="5" a="1"/>
  <c r="P497" i="5"/>
  <c r="K632" i="5" a="1"/>
  <c r="K632" i="5"/>
  <c r="P436" i="5" a="1"/>
  <c r="P436" i="5"/>
  <c r="J152" i="5" a="1"/>
  <c r="J152" i="5"/>
  <c r="N228" i="5" a="1"/>
  <c r="N228" i="5"/>
  <c r="T161" i="5" a="1"/>
  <c r="T161" i="5"/>
  <c r="Q169" i="5" a="1"/>
  <c r="Q169" i="5"/>
  <c r="P199" i="5" a="1"/>
  <c r="P199" i="5"/>
  <c r="S161" i="5" a="1"/>
  <c r="S161" i="5"/>
  <c r="K346" i="5" a="1"/>
  <c r="K346" i="5"/>
  <c r="N386" i="5" a="1"/>
  <c r="N386" i="5"/>
  <c r="S183" i="5" a="1"/>
  <c r="S183" i="5"/>
  <c r="I561" i="5" a="1"/>
  <c r="I561" i="5"/>
  <c r="P544" i="5" a="1"/>
  <c r="P544" i="5"/>
  <c r="M346" i="5" a="1"/>
  <c r="M346" i="5"/>
  <c r="O371" i="5" a="1"/>
  <c r="O371" i="5"/>
  <c r="N428" i="5" a="1"/>
  <c r="N428" i="5"/>
  <c r="S193" i="5" a="1"/>
  <c r="S193" i="5"/>
  <c r="M228" i="5" a="1"/>
  <c r="M228" i="5"/>
  <c r="M161" i="5" a="1"/>
  <c r="M161" i="5"/>
  <c r="K544" i="5" a="1"/>
  <c r="K544" i="5"/>
  <c r="I401" i="5" a="1"/>
  <c r="I401" i="5"/>
  <c r="O436" i="5" a="1"/>
  <c r="O436" i="5"/>
  <c r="Q425" i="5" a="1"/>
  <c r="Q425" i="5"/>
  <c r="O193" i="5" a="1"/>
  <c r="O193" i="5"/>
  <c r="J161" i="5" a="1"/>
  <c r="J161" i="5"/>
  <c r="AQ386" i="5" a="1"/>
  <c r="AQ386" i="5"/>
  <c r="L152" i="5" a="1"/>
  <c r="L152" i="5"/>
  <c r="Q401" i="5" a="1"/>
  <c r="Q401" i="5"/>
  <c r="N133" i="5" a="1"/>
  <c r="N133" i="5"/>
  <c r="AQ264" i="5" a="1"/>
  <c r="AQ264" i="5"/>
  <c r="T223" i="5" a="1"/>
  <c r="T223" i="5"/>
  <c r="O221" i="5" a="1"/>
  <c r="O221" i="5"/>
  <c r="U422" i="5" a="1"/>
  <c r="U422" i="5"/>
  <c r="AQ371" i="5" a="1"/>
  <c r="AQ371" i="5"/>
  <c r="P22" i="5" a="1"/>
  <c r="P22" i="5"/>
  <c r="U223" i="5" a="1"/>
  <c r="U223" i="5"/>
  <c r="I544" i="5" a="1"/>
  <c r="I544" i="5"/>
  <c r="R161" i="5" a="1"/>
  <c r="R161" i="5"/>
  <c r="M497" i="5" a="1"/>
  <c r="M497" i="5"/>
  <c r="J54" i="5" a="1"/>
  <c r="J54" i="5"/>
  <c r="Q632" i="5" a="1"/>
  <c r="Q632" i="5"/>
  <c r="S228" i="5" a="1"/>
  <c r="S228" i="5"/>
  <c r="J183" i="5" a="1"/>
  <c r="J183" i="5"/>
  <c r="N349" i="5" a="1"/>
  <c r="N349" i="5"/>
  <c r="U561" i="5" a="1"/>
  <c r="U561" i="5"/>
  <c r="R169" i="5" a="1"/>
  <c r="R169" i="5"/>
  <c r="R371" i="5" a="1"/>
  <c r="R371" i="5"/>
  <c r="M264" i="5" a="1"/>
  <c r="M264" i="5"/>
  <c r="I228" i="5" a="1"/>
  <c r="I228" i="5"/>
  <c r="Q228" i="5" a="1"/>
  <c r="Q228" i="5"/>
  <c r="AQ82" i="5" a="1"/>
  <c r="AQ82" i="5"/>
  <c r="I133" i="5" a="1"/>
  <c r="I133" i="5"/>
  <c r="S349" i="5" a="1"/>
  <c r="S349" i="5"/>
  <c r="M544" i="5" a="1"/>
  <c r="M544" i="5"/>
  <c r="R221" i="5" a="1"/>
  <c r="R221" i="5"/>
  <c r="K82" i="5" a="1"/>
  <c r="K82" i="5"/>
  <c r="L54" i="5" a="1"/>
  <c r="L54" i="5"/>
  <c r="N193" i="5" a="1"/>
  <c r="N193" i="5"/>
  <c r="J346" i="5" a="1"/>
  <c r="J346" i="5"/>
  <c r="R229" i="5" a="1"/>
  <c r="R229" i="5"/>
  <c r="M425" i="5" a="1"/>
  <c r="M425" i="5"/>
  <c r="J349" i="5" a="1"/>
  <c r="J349" i="5"/>
  <c r="M164" i="5" a="1"/>
  <c r="M164" i="5"/>
  <c r="I294" i="5" a="1"/>
  <c r="I294" i="5"/>
  <c r="M428" i="5" a="1"/>
  <c r="M428" i="5"/>
  <c r="Q82" i="5" a="1"/>
  <c r="Q82" i="5"/>
  <c r="U199" i="5" a="1"/>
  <c r="U199" i="5"/>
  <c r="Q161" i="5" a="1"/>
  <c r="Q161" i="5"/>
  <c r="I22" i="5" a="1"/>
  <c r="I22" i="5"/>
  <c r="L422" i="5" a="1"/>
  <c r="L422" i="5"/>
  <c r="U594" i="5" a="1"/>
  <c r="U594" i="5"/>
  <c r="Q420" i="5" a="1"/>
  <c r="Q420" i="5"/>
  <c r="L161" i="5" a="1"/>
  <c r="L161" i="5"/>
  <c r="J179" i="5" a="1"/>
  <c r="J179" i="5"/>
  <c r="M457" i="5" a="1"/>
  <c r="M457" i="5"/>
  <c r="U474" i="5" a="1"/>
  <c r="U474" i="5"/>
  <c r="L561" i="5" a="1"/>
  <c r="L561" i="5"/>
  <c r="AQ22" i="5" a="1"/>
  <c r="AQ22" i="5"/>
  <c r="AQ223" i="5" a="1"/>
  <c r="AQ223" i="5"/>
  <c r="R546" i="5" a="1"/>
  <c r="R546" i="5"/>
  <c r="N41" i="5" a="1"/>
  <c r="N41" i="5"/>
  <c r="M221" i="5" a="1"/>
  <c r="M221" i="5"/>
  <c r="M133" i="5" a="1"/>
  <c r="M133" i="5"/>
  <c r="Q70" i="5" a="1"/>
  <c r="Q70" i="5"/>
  <c r="T422" i="5" a="1"/>
  <c r="T422" i="5"/>
  <c r="P594" i="5" a="1"/>
  <c r="P594" i="5"/>
  <c r="S436" i="5" a="1"/>
  <c r="S436" i="5"/>
  <c r="P183" i="5" a="1"/>
  <c r="P183" i="5"/>
  <c r="T371" i="5" a="1"/>
  <c r="T371" i="5"/>
  <c r="N169" i="5" a="1"/>
  <c r="N169" i="5"/>
  <c r="N401" i="5" a="1"/>
  <c r="N401" i="5"/>
  <c r="P152" i="5" a="1"/>
  <c r="P152" i="5"/>
  <c r="T264" i="5" a="1"/>
  <c r="T264" i="5"/>
  <c r="R54" i="5" a="1"/>
  <c r="R54" i="5"/>
  <c r="AQ544" i="5" a="1"/>
  <c r="AQ544" i="5"/>
  <c r="O497" i="5" a="1"/>
  <c r="O497" i="5"/>
  <c r="Q386" i="5" a="1"/>
  <c r="Q386" i="5"/>
  <c r="K420" i="5" a="1"/>
  <c r="K420" i="5"/>
  <c r="K383" i="5" a="1"/>
  <c r="K383" i="5"/>
  <c r="J556" i="5" a="1"/>
  <c r="J556" i="5"/>
  <c r="O161" i="5" a="1"/>
  <c r="O161" i="5"/>
  <c r="T228" i="5" a="1"/>
  <c r="T228" i="5"/>
  <c r="AQ632" i="5" a="1"/>
  <c r="AQ632" i="5"/>
  <c r="P271" i="5" a="1"/>
  <c r="P271" i="5"/>
  <c r="L243" i="5" a="1"/>
  <c r="L243" i="5"/>
  <c r="I16" i="5" a="1"/>
  <c r="I16" i="5"/>
  <c r="T180" i="5" a="1"/>
  <c r="T180" i="5"/>
  <c r="J136" i="5" a="1"/>
  <c r="J136" i="5"/>
  <c r="U17" i="5" a="1"/>
  <c r="U17" i="5"/>
  <c r="P186" i="5" a="1"/>
  <c r="P186" i="5"/>
  <c r="M277" i="5" a="1"/>
  <c r="M277" i="5"/>
  <c r="R58" i="5" a="1"/>
  <c r="R58" i="5"/>
  <c r="N16" i="5" a="1"/>
  <c r="N16" i="5"/>
  <c r="AQ408" i="5" a="1"/>
  <c r="AQ408" i="5"/>
  <c r="R159" i="5" a="1"/>
  <c r="R159" i="5"/>
  <c r="M136" i="5" a="1"/>
  <c r="M136" i="5"/>
  <c r="S31" i="5" a="1"/>
  <c r="S31" i="5"/>
  <c r="Q180" i="5" a="1"/>
  <c r="Q180" i="5"/>
  <c r="T75" i="5" a="1"/>
  <c r="T75" i="5"/>
  <c r="I159" i="5" a="1"/>
  <c r="I159" i="5"/>
  <c r="R136" i="5" a="1"/>
  <c r="R136" i="5"/>
  <c r="M271" i="5" a="1"/>
  <c r="M271" i="5"/>
  <c r="J100" i="5" a="1"/>
  <c r="J100" i="5"/>
  <c r="U593" i="5" a="1"/>
  <c r="U593" i="5"/>
  <c r="Q243" i="5" a="1"/>
  <c r="Q243" i="5"/>
  <c r="K104" i="5" a="1"/>
  <c r="K104" i="5"/>
  <c r="J95" i="5" a="1"/>
  <c r="J95" i="5"/>
  <c r="O123" i="5" a="1"/>
  <c r="O123" i="5"/>
  <c r="P277" i="5" a="1"/>
  <c r="P277" i="5"/>
  <c r="M357" i="5" a="1"/>
  <c r="M357" i="5"/>
  <c r="P306" i="5" a="1"/>
  <c r="P306" i="5"/>
  <c r="Q358" i="5" a="1"/>
  <c r="Q358" i="5"/>
  <c r="S159" i="5" a="1"/>
  <c r="S159" i="5"/>
  <c r="K163" i="5" a="1"/>
  <c r="K163" i="5"/>
  <c r="N203" i="5" a="1"/>
  <c r="N203" i="5"/>
  <c r="T265" i="5" a="1"/>
  <c r="T265" i="5"/>
  <c r="R40" i="5" a="1"/>
  <c r="R40" i="5"/>
  <c r="Q247" i="5" a="1"/>
  <c r="Q247" i="5"/>
  <c r="O40" i="5" a="1"/>
  <c r="O40" i="5"/>
  <c r="K431" i="5" a="1"/>
  <c r="K431" i="5"/>
  <c r="P40" i="5" a="1"/>
  <c r="P40" i="5"/>
  <c r="J593" i="5" a="1"/>
  <c r="J593" i="5"/>
  <c r="I95" i="5" a="1"/>
  <c r="I95" i="5"/>
  <c r="AQ306" i="5" a="1"/>
  <c r="AQ306" i="5"/>
  <c r="K116" i="5" a="1"/>
  <c r="K116" i="5"/>
  <c r="J306" i="5" a="1"/>
  <c r="J306" i="5"/>
  <c r="U247" i="5" a="1"/>
  <c r="U247" i="5"/>
  <c r="O271" i="5" a="1"/>
  <c r="O271" i="5"/>
  <c r="P247" i="5" a="1"/>
  <c r="P247" i="5"/>
  <c r="M159" i="5" a="1"/>
  <c r="M159" i="5"/>
  <c r="J180" i="5" a="1"/>
  <c r="J180" i="5"/>
  <c r="P31" i="5" a="1"/>
  <c r="P31" i="5"/>
  <c r="K250" i="5" a="1"/>
  <c r="K250" i="5"/>
  <c r="I313" i="5" a="1"/>
  <c r="I313" i="5"/>
  <c r="L568" i="5" a="1"/>
  <c r="L568" i="5"/>
  <c r="AQ247" i="5" a="1"/>
  <c r="AQ247" i="5"/>
  <c r="O417" i="5" a="1"/>
  <c r="O417" i="5"/>
  <c r="K247" i="5" a="1"/>
  <c r="K247" i="5"/>
  <c r="I40" i="5" a="1"/>
  <c r="I40" i="5"/>
  <c r="N247" i="5" a="1"/>
  <c r="N247" i="5"/>
  <c r="Q94" i="5" a="1"/>
  <c r="Q94" i="5"/>
  <c r="J429" i="5" a="1"/>
  <c r="J429" i="5"/>
  <c r="T417" i="5" a="1"/>
  <c r="T417" i="5"/>
  <c r="R408" i="5" a="1"/>
  <c r="R408" i="5"/>
  <c r="L94" i="5" a="1"/>
  <c r="L94" i="5"/>
  <c r="Q408" i="5" a="1"/>
  <c r="Q408" i="5"/>
  <c r="M539" i="5" a="1"/>
  <c r="M539" i="5"/>
  <c r="P17" i="5" a="1"/>
  <c r="P17" i="5"/>
  <c r="N243" i="5" a="1"/>
  <c r="N243" i="5"/>
  <c r="S306" i="5" a="1"/>
  <c r="S306" i="5"/>
  <c r="AQ180" i="5" a="1"/>
  <c r="AQ180" i="5"/>
  <c r="AQ136" i="5" a="1"/>
  <c r="AQ136" i="5"/>
  <c r="T157" i="5" a="1"/>
  <c r="T157" i="5"/>
  <c r="P408" i="5" a="1"/>
  <c r="P408" i="5"/>
  <c r="S163" i="5" a="1"/>
  <c r="S163" i="5"/>
  <c r="P203" i="5" a="1"/>
  <c r="P203" i="5"/>
  <c r="K313" i="5" a="1"/>
  <c r="K313" i="5"/>
  <c r="J104" i="5" a="1"/>
  <c r="J104" i="5"/>
  <c r="M163" i="5" a="1"/>
  <c r="M163" i="5"/>
  <c r="T431" i="5" a="1"/>
  <c r="T431" i="5"/>
  <c r="I243" i="5" a="1"/>
  <c r="I243" i="5"/>
  <c r="Q16" i="5" a="1"/>
  <c r="Q16" i="5"/>
  <c r="L40" i="5" a="1"/>
  <c r="L40" i="5"/>
  <c r="R357" i="5" a="1"/>
  <c r="R357" i="5"/>
  <c r="I357" i="5" a="1"/>
  <c r="I357" i="5"/>
  <c r="T163" i="5" a="1"/>
  <c r="T163" i="5"/>
  <c r="O31" i="5" a="1"/>
  <c r="O31" i="5"/>
  <c r="L528" i="5" a="1"/>
  <c r="L528" i="5"/>
  <c r="R277" i="5" a="1"/>
  <c r="R277" i="5"/>
  <c r="Q116" i="5" a="1"/>
  <c r="Q116" i="5"/>
  <c r="U31" i="5" a="1"/>
  <c r="U31" i="5"/>
  <c r="P539" i="5" a="1"/>
  <c r="P539" i="5"/>
  <c r="AQ250" i="5" a="1"/>
  <c r="AQ250" i="5"/>
  <c r="K539" i="5" a="1"/>
  <c r="K539" i="5"/>
  <c r="AQ123" i="5" a="1"/>
  <c r="AQ123" i="5"/>
  <c r="Q186" i="5" a="1"/>
  <c r="Q186" i="5"/>
  <c r="I408" i="5" a="1"/>
  <c r="I408" i="5"/>
  <c r="N116" i="5" a="1"/>
  <c r="N116" i="5"/>
  <c r="K277" i="5" a="1"/>
  <c r="K277" i="5"/>
  <c r="O539" i="5" a="1"/>
  <c r="O539" i="5"/>
  <c r="K265" i="5" a="1"/>
  <c r="K265" i="5"/>
  <c r="P136" i="5" a="1"/>
  <c r="P136" i="5"/>
  <c r="R100" i="5" a="1"/>
  <c r="R100" i="5"/>
  <c r="R271" i="5" a="1"/>
  <c r="R271" i="5"/>
  <c r="AQ417" i="5" a="1"/>
  <c r="AQ417" i="5"/>
  <c r="S203" i="5" a="1"/>
  <c r="S203" i="5"/>
  <c r="R250" i="5" a="1"/>
  <c r="R250" i="5"/>
  <c r="S40" i="5" a="1"/>
  <c r="S40" i="5"/>
  <c r="N94" i="5" a="1"/>
  <c r="N94" i="5"/>
  <c r="I429" i="5" a="1"/>
  <c r="I429" i="5"/>
  <c r="I265" i="5" a="1"/>
  <c r="I265" i="5"/>
  <c r="T408" i="5" a="1"/>
  <c r="T408" i="5"/>
  <c r="K568" i="5" a="1"/>
  <c r="K568" i="5"/>
  <c r="K271" i="5" a="1"/>
  <c r="K271" i="5"/>
  <c r="M358" i="5" a="1"/>
  <c r="M358" i="5"/>
  <c r="O431" i="5" a="1"/>
  <c r="O431" i="5"/>
  <c r="K357" i="5" a="1"/>
  <c r="K357" i="5"/>
  <c r="J515" i="5" a="1"/>
  <c r="J515" i="5"/>
  <c r="Q429" i="5" a="1"/>
  <c r="Q429" i="5"/>
  <c r="S58" i="5" a="1"/>
  <c r="S58" i="5"/>
  <c r="M243" i="5" a="1"/>
  <c r="M243" i="5"/>
  <c r="U123" i="5" a="1"/>
  <c r="U123" i="5"/>
  <c r="M306" i="5" a="1"/>
  <c r="M306" i="5"/>
  <c r="O265" i="5" a="1"/>
  <c r="O265" i="5"/>
  <c r="L451" i="5" a="1"/>
  <c r="L451" i="5"/>
  <c r="K186" i="5" a="1"/>
  <c r="K186" i="5"/>
  <c r="L95" i="5" a="1"/>
  <c r="L95" i="5"/>
  <c r="P243" i="5" a="1"/>
  <c r="P243" i="5"/>
  <c r="U431" i="5" a="1"/>
  <c r="U431" i="5"/>
  <c r="S593" i="5" a="1"/>
  <c r="S593" i="5"/>
  <c r="P358" i="5" a="1"/>
  <c r="P358" i="5"/>
  <c r="U429" i="5" a="1"/>
  <c r="U429" i="5"/>
  <c r="T95" i="5" a="1"/>
  <c r="T95" i="5"/>
  <c r="N136" i="5" a="1"/>
  <c r="N136" i="5"/>
  <c r="L180" i="5" a="1"/>
  <c r="L180" i="5"/>
  <c r="L104" i="5" a="1"/>
  <c r="L104" i="5"/>
  <c r="T123" i="5" a="1"/>
  <c r="T123" i="5"/>
  <c r="U515" i="5" a="1"/>
  <c r="U515" i="5"/>
  <c r="O243" i="5" a="1"/>
  <c r="O243" i="5"/>
  <c r="P429" i="5" a="1"/>
  <c r="P429" i="5"/>
  <c r="M515" i="5" a="1"/>
  <c r="M515" i="5"/>
  <c r="L265" i="5" a="1"/>
  <c r="L265" i="5"/>
  <c r="J431" i="5" a="1"/>
  <c r="J431" i="5"/>
  <c r="M628" i="5" a="1"/>
  <c r="M628" i="5"/>
  <c r="M186" i="5" a="1"/>
  <c r="M186" i="5"/>
  <c r="P628" i="5" a="1"/>
  <c r="P628" i="5"/>
  <c r="Q250" i="5" a="1"/>
  <c r="Q250" i="5"/>
  <c r="M429" i="5" a="1"/>
  <c r="M429" i="5"/>
  <c r="K31" i="5" a="1"/>
  <c r="K31" i="5"/>
  <c r="AQ568" i="5" a="1"/>
  <c r="AQ568" i="5"/>
  <c r="L628" i="5" a="1"/>
  <c r="L628" i="5"/>
  <c r="U157" i="5" a="1"/>
  <c r="U157" i="5"/>
  <c r="T58" i="5" a="1"/>
  <c r="T58" i="5"/>
  <c r="L116" i="5" a="1"/>
  <c r="L116" i="5"/>
  <c r="K100" i="5" a="1"/>
  <c r="K100" i="5"/>
  <c r="P104" i="5" a="1"/>
  <c r="P104" i="5"/>
  <c r="N593" i="5" a="1"/>
  <c r="N593" i="5"/>
  <c r="M313" i="5" a="1"/>
  <c r="M313" i="5"/>
  <c r="S95" i="5" a="1"/>
  <c r="S95" i="5"/>
  <c r="AQ243" i="5" a="1"/>
  <c r="AQ243" i="5"/>
  <c r="K408" i="5" a="1"/>
  <c r="K408" i="5"/>
  <c r="N431" i="5" a="1"/>
  <c r="N431" i="5"/>
  <c r="O277" i="5" a="1"/>
  <c r="O277" i="5"/>
  <c r="AQ58" i="5" a="1"/>
  <c r="AQ58" i="5"/>
  <c r="AQ94" i="5" a="1"/>
  <c r="AQ94" i="5"/>
  <c r="J31" i="5" a="1"/>
  <c r="J31" i="5"/>
  <c r="M40" i="5" a="1"/>
  <c r="M40" i="5"/>
  <c r="O515" i="5" a="1"/>
  <c r="O515" i="5"/>
  <c r="I306" i="5" a="1"/>
  <c r="I306" i="5"/>
  <c r="Q568" i="5" a="1"/>
  <c r="Q568" i="5"/>
  <c r="R515" i="5" a="1"/>
  <c r="R515" i="5"/>
  <c r="O628" i="5" a="1"/>
  <c r="O628" i="5"/>
  <c r="P417" i="5" a="1"/>
  <c r="P417" i="5"/>
  <c r="J250" i="5" a="1"/>
  <c r="J250" i="5"/>
  <c r="R17" i="5" a="1"/>
  <c r="R17" i="5"/>
  <c r="K203" i="5" a="1"/>
  <c r="K203" i="5"/>
  <c r="S429" i="5" a="1"/>
  <c r="S429" i="5"/>
  <c r="P180" i="5" a="1"/>
  <c r="P180" i="5"/>
  <c r="S539" i="5" a="1"/>
  <c r="S539" i="5"/>
  <c r="K75" i="5" a="1"/>
  <c r="K75" i="5"/>
  <c r="U568" i="5" a="1"/>
  <c r="U568" i="5"/>
  <c r="AQ271" i="5" a="1"/>
  <c r="AQ271" i="5"/>
  <c r="O163" i="5" a="1"/>
  <c r="O163" i="5"/>
  <c r="S417" i="5" a="1"/>
  <c r="S417" i="5"/>
  <c r="Q357" i="5" a="1"/>
  <c r="Q357" i="5"/>
  <c r="J277" i="5" a="1"/>
  <c r="J277" i="5"/>
  <c r="L313" i="5" a="1"/>
  <c r="L313" i="5"/>
  <c r="M104" i="5" a="1"/>
  <c r="M104" i="5"/>
  <c r="R313" i="5" a="1"/>
  <c r="R313" i="5"/>
  <c r="T159" i="5" a="1"/>
  <c r="T159" i="5"/>
  <c r="Q271" i="5" a="1"/>
  <c r="Q271" i="5"/>
  <c r="O136" i="5" a="1"/>
  <c r="O136" i="5"/>
  <c r="L417" i="5" a="1"/>
  <c r="L417" i="5"/>
  <c r="S104" i="5" a="1"/>
  <c r="S104" i="5"/>
  <c r="M203" i="5" a="1"/>
  <c r="M203" i="5"/>
  <c r="R75" i="5" a="1"/>
  <c r="R75" i="5"/>
  <c r="S271" i="5" a="1"/>
  <c r="S271" i="5"/>
  <c r="M95" i="5" a="1"/>
  <c r="M95" i="5"/>
  <c r="U159" i="5" a="1"/>
  <c r="U159" i="5"/>
  <c r="Q159" i="5" a="1"/>
  <c r="Q159" i="5"/>
  <c r="T186" i="5" a="1"/>
  <c r="T186" i="5"/>
  <c r="Q95" i="5" a="1"/>
  <c r="Q95" i="5"/>
  <c r="K159" i="5" a="1"/>
  <c r="K159" i="5"/>
  <c r="T429" i="5" a="1"/>
  <c r="T429" i="5"/>
  <c r="O100" i="5" a="1"/>
  <c r="O100" i="5"/>
  <c r="R123" i="5" a="1"/>
  <c r="R123" i="5"/>
  <c r="J247" i="5" a="1"/>
  <c r="J247" i="5"/>
  <c r="L358" i="5" a="1"/>
  <c r="L358" i="5"/>
  <c r="I186" i="5" a="1"/>
  <c r="I186" i="5"/>
  <c r="AQ539" i="5" a="1"/>
  <c r="AQ539" i="5"/>
  <c r="O203" i="5" a="1"/>
  <c r="O203" i="5"/>
  <c r="N159" i="5" a="1"/>
  <c r="N159" i="5"/>
  <c r="R417" i="5" a="1"/>
  <c r="R417" i="5"/>
  <c r="T313" i="5" a="1"/>
  <c r="T313" i="5"/>
  <c r="N186" i="5" a="1"/>
  <c r="N186" i="5"/>
  <c r="K429" i="5" a="1"/>
  <c r="K429" i="5"/>
  <c r="K58" i="5" a="1"/>
  <c r="K58" i="5"/>
  <c r="AQ528" i="5" a="1"/>
  <c r="AQ528" i="5"/>
  <c r="J357" i="5" a="1"/>
  <c r="J357" i="5"/>
  <c r="L186" i="5" a="1"/>
  <c r="L186" i="5"/>
  <c r="Q528" i="5" a="1"/>
  <c r="Q528" i="5"/>
  <c r="M265" i="5" a="1"/>
  <c r="M265" i="5"/>
  <c r="T271" i="5" a="1"/>
  <c r="T271" i="5"/>
  <c r="K17" i="5" a="1"/>
  <c r="K17" i="5"/>
  <c r="Q431" i="5" a="1"/>
  <c r="Q431" i="5"/>
  <c r="AQ357" i="5" a="1"/>
  <c r="AQ357" i="5"/>
  <c r="S243" i="5" a="1"/>
  <c r="S243" i="5"/>
  <c r="K515" i="5" a="1"/>
  <c r="K515" i="5"/>
  <c r="I451" i="5" a="1"/>
  <c r="I451" i="5"/>
  <c r="I123" i="5" a="1"/>
  <c r="I123" i="5"/>
  <c r="I358" i="5" a="1"/>
  <c r="I358" i="5"/>
  <c r="U313" i="5" a="1"/>
  <c r="U313" i="5"/>
  <c r="U271" i="5" a="1"/>
  <c r="U271" i="5"/>
  <c r="I116" i="5" a="1"/>
  <c r="I116" i="5"/>
  <c r="P75" i="5" a="1"/>
  <c r="P75" i="5"/>
  <c r="U451" i="5" a="1"/>
  <c r="U451" i="5"/>
  <c r="N123" i="5" a="1"/>
  <c r="N123" i="5"/>
  <c r="P528" i="5" a="1"/>
  <c r="P528" i="5"/>
  <c r="U243" i="5" a="1"/>
  <c r="U243" i="5"/>
  <c r="P250" i="5" a="1"/>
  <c r="P250" i="5"/>
  <c r="T100" i="5" a="1"/>
  <c r="T100" i="5"/>
  <c r="N95" i="5" a="1"/>
  <c r="N95" i="5"/>
  <c r="P163" i="5" a="1"/>
  <c r="P163" i="5"/>
  <c r="K451" i="5" a="1"/>
  <c r="K451" i="5"/>
  <c r="S247" i="5" a="1"/>
  <c r="S247" i="5"/>
  <c r="J313" i="5" a="1"/>
  <c r="J313" i="5"/>
  <c r="M431" i="5" a="1"/>
  <c r="M431" i="5"/>
  <c r="L16" i="5" a="1"/>
  <c r="L16" i="5"/>
  <c r="R265" i="5" a="1"/>
  <c r="R265" i="5"/>
  <c r="Q100" i="5" a="1"/>
  <c r="Q100" i="5"/>
  <c r="AQ203" i="5" a="1"/>
  <c r="AQ203" i="5"/>
  <c r="P16" i="5" a="1"/>
  <c r="P16" i="5"/>
  <c r="K40" i="5" a="1"/>
  <c r="K40" i="5"/>
  <c r="AQ31" i="5" a="1"/>
  <c r="AQ31" i="5"/>
  <c r="U186" i="5" a="1"/>
  <c r="U186" i="5"/>
  <c r="L515" i="5" a="1"/>
  <c r="L515" i="5"/>
  <c r="R157" i="5" a="1"/>
  <c r="R157" i="5"/>
  <c r="R429" i="5" a="1"/>
  <c r="R429" i="5"/>
  <c r="Q417" i="5" a="1"/>
  <c r="Q417" i="5"/>
  <c r="Q75" i="5" a="1"/>
  <c r="Q75" i="5"/>
  <c r="U277" i="5" a="1"/>
  <c r="U277" i="5"/>
  <c r="AQ515" i="5" a="1"/>
  <c r="AQ515" i="5"/>
  <c r="M568" i="5" a="1"/>
  <c r="M568" i="5"/>
  <c r="Q136" i="5" a="1"/>
  <c r="Q136" i="5"/>
  <c r="N628" i="5" a="1"/>
  <c r="N628" i="5"/>
  <c r="I203" i="5" a="1"/>
  <c r="I203" i="5"/>
  <c r="J94" i="5" a="1"/>
  <c r="J94" i="5"/>
  <c r="K306" i="5" a="1"/>
  <c r="K306" i="5"/>
  <c r="L593" i="5" a="1"/>
  <c r="L593" i="5"/>
  <c r="O313" i="5" a="1"/>
  <c r="O313" i="5"/>
  <c r="S277" i="5" a="1"/>
  <c r="S277" i="5"/>
  <c r="R451" i="5" a="1"/>
  <c r="R451" i="5"/>
  <c r="L203" i="5" a="1"/>
  <c r="L203" i="5"/>
  <c r="O159" i="5" a="1"/>
  <c r="O159" i="5"/>
  <c r="I539" i="5" a="1"/>
  <c r="I539" i="5"/>
  <c r="U100" i="5" a="1"/>
  <c r="U100" i="5"/>
  <c r="R116" i="5" a="1"/>
  <c r="R116" i="5"/>
  <c r="Q104" i="5" a="1"/>
  <c r="Q104" i="5"/>
  <c r="T306" i="5" a="1"/>
  <c r="T306" i="5"/>
  <c r="R203" i="5" a="1"/>
  <c r="R203" i="5"/>
  <c r="S17" i="5" a="1"/>
  <c r="S17" i="5"/>
  <c r="T203" i="5" a="1"/>
  <c r="T203" i="5"/>
  <c r="P515" i="5" a="1"/>
  <c r="P515" i="5"/>
  <c r="L31" i="5" a="1"/>
  <c r="L31" i="5"/>
  <c r="N40" i="5" a="1"/>
  <c r="N40" i="5"/>
  <c r="T515" i="5" a="1"/>
  <c r="T515" i="5"/>
  <c r="Q157" i="5" a="1"/>
  <c r="Q157" i="5"/>
  <c r="S451" i="5" a="1"/>
  <c r="S451" i="5"/>
  <c r="K123" i="5" a="1"/>
  <c r="K123" i="5"/>
  <c r="T250" i="5" a="1"/>
  <c r="T250" i="5"/>
  <c r="K417" i="5" a="1"/>
  <c r="K417" i="5"/>
  <c r="K136" i="5" a="1"/>
  <c r="K136" i="5"/>
  <c r="S16" i="5" a="1"/>
  <c r="S16" i="5"/>
  <c r="Q313" i="5" a="1"/>
  <c r="Q313" i="5"/>
  <c r="L75" i="5" a="1"/>
  <c r="L75" i="5"/>
  <c r="R95" i="5" a="1"/>
  <c r="R95" i="5"/>
  <c r="S186" i="5" a="1"/>
  <c r="S186" i="5"/>
  <c r="AQ451" i="5" a="1"/>
  <c r="AQ451" i="5"/>
  <c r="K157" i="5" a="1"/>
  <c r="K157" i="5"/>
  <c r="P357" i="5" a="1"/>
  <c r="P357" i="5"/>
  <c r="T40" i="5" a="1"/>
  <c r="T40" i="5"/>
  <c r="R186" i="5" a="1"/>
  <c r="R186" i="5"/>
  <c r="I58" i="5" a="1"/>
  <c r="I58" i="5"/>
  <c r="AQ104" i="5" a="1"/>
  <c r="AQ104" i="5"/>
  <c r="U628" i="5" a="1"/>
  <c r="U628" i="5"/>
  <c r="L539" i="5" a="1"/>
  <c r="L539" i="5"/>
  <c r="L431" i="5" a="1"/>
  <c r="L431" i="5"/>
  <c r="M58" i="5" a="1"/>
  <c r="M58" i="5"/>
  <c r="L100" i="5" a="1"/>
  <c r="L100" i="5"/>
  <c r="J417" i="5" a="1"/>
  <c r="J417" i="5"/>
  <c r="AQ157" i="5" a="1"/>
  <c r="AQ157" i="5"/>
  <c r="K528" i="5" a="1"/>
  <c r="K528" i="5"/>
  <c r="L408" i="5" a="1"/>
  <c r="L408" i="5"/>
  <c r="I104" i="5" a="1"/>
  <c r="I104" i="5"/>
  <c r="S250" i="5" a="1"/>
  <c r="S250" i="5"/>
  <c r="J157" i="5" a="1"/>
  <c r="J157" i="5"/>
  <c r="U116" i="5" a="1"/>
  <c r="U116" i="5"/>
  <c r="O116" i="5" a="1"/>
  <c r="O116" i="5"/>
  <c r="Q628" i="5" a="1"/>
  <c r="Q628" i="5"/>
  <c r="S116" i="5" a="1"/>
  <c r="S116" i="5"/>
  <c r="K95" i="5" a="1"/>
  <c r="K95" i="5"/>
  <c r="O157" i="5" a="1"/>
  <c r="O157" i="5"/>
  <c r="R104" i="5" a="1"/>
  <c r="R104" i="5"/>
  <c r="K94" i="5" a="1"/>
  <c r="K94" i="5"/>
  <c r="I75" i="5" a="1"/>
  <c r="I75" i="5"/>
  <c r="AQ95" i="5" a="1"/>
  <c r="AQ95" i="5"/>
  <c r="N417" i="5" a="1"/>
  <c r="N417" i="5"/>
  <c r="U136" i="5" a="1"/>
  <c r="U136" i="5"/>
  <c r="M31" i="5" a="1"/>
  <c r="M31" i="5"/>
  <c r="I247" i="5" a="1"/>
  <c r="I247" i="5"/>
  <c r="Q593" i="5" a="1"/>
  <c r="Q593" i="5"/>
  <c r="L250" i="5" a="1"/>
  <c r="L250" i="5"/>
  <c r="U417" i="5" a="1"/>
  <c r="U417" i="5"/>
  <c r="J265" i="5" a="1"/>
  <c r="J265" i="5"/>
  <c r="M528" i="5" a="1"/>
  <c r="M528" i="5"/>
  <c r="L123" i="5" a="1"/>
  <c r="L123" i="5"/>
  <c r="J159" i="5" a="1"/>
  <c r="J159" i="5"/>
  <c r="J271" i="5" a="1"/>
  <c r="J271" i="5"/>
  <c r="N277" i="5" a="1"/>
  <c r="N277" i="5"/>
  <c r="J116" i="5" a="1"/>
  <c r="J116" i="5"/>
  <c r="M100" i="5" a="1"/>
  <c r="M100" i="5"/>
  <c r="AQ116" i="5" a="1"/>
  <c r="AQ116" i="5"/>
  <c r="U357" i="5" a="1"/>
  <c r="U357" i="5"/>
  <c r="P568" i="5" a="1"/>
  <c r="P568" i="5"/>
  <c r="U203" i="5" a="1"/>
  <c r="U203" i="5"/>
  <c r="N306" i="5" a="1"/>
  <c r="N306" i="5"/>
  <c r="O247" i="5" a="1"/>
  <c r="O247" i="5"/>
  <c r="T17" i="5" a="1"/>
  <c r="T17" i="5"/>
  <c r="AQ593" i="5" a="1"/>
  <c r="AQ593" i="5"/>
  <c r="AQ75" i="5" a="1"/>
  <c r="AQ75" i="5"/>
  <c r="Q58" i="5" a="1"/>
  <c r="Q58" i="5"/>
  <c r="AQ265" i="5" a="1"/>
  <c r="AQ265" i="5"/>
  <c r="M16" i="5" a="1"/>
  <c r="M16" i="5"/>
  <c r="S357" i="5" a="1"/>
  <c r="S357" i="5"/>
  <c r="P593" i="5" a="1"/>
  <c r="P593" i="5"/>
  <c r="S568" i="5" a="1"/>
  <c r="S568" i="5"/>
  <c r="O180" i="5" a="1"/>
  <c r="O180" i="5"/>
  <c r="J40" i="5" a="1"/>
  <c r="J40" i="5"/>
  <c r="K243" i="5" a="1"/>
  <c r="K243" i="5"/>
  <c r="S75" i="5" a="1"/>
  <c r="S75" i="5"/>
  <c r="S313" i="5" a="1"/>
  <c r="S313" i="5"/>
  <c r="S136" i="5" a="1"/>
  <c r="S136" i="5"/>
  <c r="O95" i="5" a="1"/>
  <c r="O95" i="5"/>
  <c r="S515" i="5" a="1"/>
  <c r="S515" i="5"/>
  <c r="O593" i="5" a="1"/>
  <c r="O593" i="5"/>
  <c r="T16" i="5" a="1"/>
  <c r="T16" i="5"/>
  <c r="M75" i="5" a="1"/>
  <c r="M75" i="5"/>
  <c r="R16" i="5" a="1"/>
  <c r="R16" i="5"/>
  <c r="P94" i="5" a="1"/>
  <c r="P94" i="5"/>
  <c r="T247" i="5" a="1"/>
  <c r="T247" i="5"/>
  <c r="S628" i="5" a="1"/>
  <c r="S628" i="5"/>
  <c r="O94" i="5" a="1"/>
  <c r="O94" i="5"/>
  <c r="AQ628" i="5" a="1"/>
  <c r="AQ628" i="5"/>
  <c r="N539" i="5" a="1"/>
  <c r="N539" i="5"/>
  <c r="U163" i="5" a="1"/>
  <c r="U163" i="5"/>
  <c r="S528" i="5" a="1"/>
  <c r="S528" i="5"/>
  <c r="P123" i="5" a="1"/>
  <c r="P123" i="5"/>
  <c r="Q539" i="5" a="1"/>
  <c r="Q539" i="5"/>
  <c r="M94" i="5" a="1"/>
  <c r="M94" i="5"/>
  <c r="J539" i="5" a="1"/>
  <c r="J539" i="5"/>
  <c r="O104" i="5" a="1"/>
  <c r="O104" i="5"/>
  <c r="T357" i="5" a="1"/>
  <c r="T357" i="5"/>
  <c r="O568" i="5" a="1"/>
  <c r="O568" i="5"/>
  <c r="U104" i="5" a="1"/>
  <c r="U104" i="5"/>
  <c r="S157" i="5" a="1"/>
  <c r="S157" i="5"/>
  <c r="N104" i="5" a="1"/>
  <c r="N104" i="5"/>
  <c r="T451" i="5" a="1"/>
  <c r="T451" i="5"/>
  <c r="R94" i="5" a="1"/>
  <c r="R94" i="5"/>
  <c r="R431" i="5" a="1"/>
  <c r="R431" i="5"/>
  <c r="O75" i="5" a="1"/>
  <c r="O75" i="5"/>
  <c r="P157" i="5" a="1"/>
  <c r="P157" i="5"/>
  <c r="I417" i="5" a="1"/>
  <c r="I417" i="5"/>
  <c r="T243" i="5" a="1"/>
  <c r="T243" i="5"/>
  <c r="M123" i="5" a="1"/>
  <c r="M123" i="5"/>
  <c r="O306" i="5" a="1"/>
  <c r="O306" i="5"/>
  <c r="I94" i="5" a="1"/>
  <c r="I94" i="5"/>
  <c r="O16" i="5" a="1"/>
  <c r="O16" i="5"/>
  <c r="P431" i="5" a="1"/>
  <c r="P431" i="5"/>
  <c r="N265" i="5" a="1"/>
  <c r="N265" i="5"/>
  <c r="N163" i="5" a="1"/>
  <c r="N163" i="5"/>
  <c r="I593" i="5" a="1"/>
  <c r="I593" i="5"/>
  <c r="T136" i="5" a="1"/>
  <c r="T136" i="5"/>
  <c r="I568" i="5" a="1"/>
  <c r="I568" i="5"/>
  <c r="L306" i="5" a="1"/>
  <c r="L306" i="5"/>
  <c r="J186" i="5" a="1"/>
  <c r="J186" i="5"/>
  <c r="L277" i="5" a="1"/>
  <c r="L277" i="5"/>
  <c r="M408" i="5" a="1"/>
  <c r="M408" i="5"/>
  <c r="O429" i="5" a="1"/>
  <c r="O429" i="5"/>
  <c r="T31" i="5" a="1"/>
  <c r="T31" i="5"/>
  <c r="P265" i="5" a="1"/>
  <c r="P265" i="5"/>
  <c r="Q40" i="5" a="1"/>
  <c r="Q40" i="5"/>
  <c r="R243" i="5" a="1"/>
  <c r="R243" i="5"/>
  <c r="S94" i="5" a="1"/>
  <c r="S94" i="5"/>
  <c r="Q277" i="5" a="1"/>
  <c r="Q277" i="5"/>
  <c r="Q451" i="5" a="1"/>
  <c r="Q451" i="5"/>
  <c r="AQ429" i="5" a="1"/>
  <c r="AQ429" i="5"/>
  <c r="J163" i="5" a="1"/>
  <c r="J163" i="5"/>
  <c r="J75" i="5" a="1"/>
  <c r="J75" i="5"/>
  <c r="N58" i="5" a="1"/>
  <c r="N58" i="5"/>
  <c r="N17" i="5" a="1"/>
  <c r="N17" i="5"/>
  <c r="I157" i="5" a="1"/>
  <c r="I157" i="5"/>
  <c r="N429" i="5" a="1"/>
  <c r="N429" i="5"/>
  <c r="N75" i="5" a="1"/>
  <c r="N75" i="5"/>
  <c r="N250" i="5" a="1"/>
  <c r="N250" i="5"/>
  <c r="Q163" i="5" a="1"/>
  <c r="Q163" i="5"/>
  <c r="L357" i="5" a="1"/>
  <c r="L357" i="5"/>
  <c r="I100" i="5" a="1"/>
  <c r="I100" i="5"/>
  <c r="N528" i="5" a="1"/>
  <c r="N528" i="5"/>
  <c r="M247" i="5" a="1"/>
  <c r="M247" i="5"/>
  <c r="T539" i="5" a="1"/>
  <c r="T539" i="5"/>
  <c r="J358" i="5" a="1"/>
  <c r="J358" i="5"/>
  <c r="L271" i="5" a="1"/>
  <c r="L271" i="5"/>
  <c r="T628" i="5" a="1"/>
  <c r="T628" i="5"/>
  <c r="K358" i="5" a="1"/>
  <c r="K358" i="5"/>
  <c r="AQ163" i="5" a="1"/>
  <c r="AQ163" i="5"/>
  <c r="AQ431" i="5" a="1"/>
  <c r="AQ431" i="5"/>
  <c r="N515" i="5" a="1"/>
  <c r="N515" i="5"/>
  <c r="Q306" i="5" a="1"/>
  <c r="Q306" i="5"/>
  <c r="S408" i="5" a="1"/>
  <c r="S408" i="5"/>
  <c r="N271" i="5" a="1"/>
  <c r="N271" i="5"/>
  <c r="L247" i="5" a="1"/>
  <c r="L247" i="5"/>
  <c r="J568" i="5" a="1"/>
  <c r="J568" i="5"/>
  <c r="O451" i="5" a="1"/>
  <c r="O451" i="5"/>
  <c r="S358" i="5" a="1"/>
  <c r="S358" i="5"/>
  <c r="U358" i="5" a="1"/>
  <c r="U358" i="5"/>
  <c r="O250" i="5" a="1"/>
  <c r="O250" i="5"/>
  <c r="J17" i="5" a="1"/>
  <c r="J17" i="5"/>
  <c r="R31" i="5" a="1"/>
  <c r="R31" i="5"/>
  <c r="R180" i="5" a="1"/>
  <c r="R180" i="5"/>
  <c r="P313" i="5" a="1"/>
  <c r="P313" i="5"/>
  <c r="J408" i="5" a="1"/>
  <c r="J408" i="5"/>
  <c r="AQ159" i="5" a="1"/>
  <c r="AQ159" i="5"/>
  <c r="U265" i="5" a="1"/>
  <c r="U265" i="5"/>
  <c r="Q17" i="5" a="1"/>
  <c r="Q17" i="5"/>
  <c r="P451" i="5" a="1"/>
  <c r="P451" i="5"/>
  <c r="T568" i="5" a="1"/>
  <c r="T568" i="5"/>
  <c r="O408" i="5" a="1"/>
  <c r="O408" i="5"/>
  <c r="J628" i="5" a="1"/>
  <c r="J628" i="5"/>
  <c r="U180" i="5" a="1"/>
  <c r="U180" i="5"/>
  <c r="S100" i="5" a="1"/>
  <c r="S100" i="5"/>
  <c r="L163" i="5" a="1"/>
  <c r="L163" i="5"/>
  <c r="Q203" i="5" a="1"/>
  <c r="Q203" i="5"/>
  <c r="K628" i="5" a="1"/>
  <c r="K628" i="5"/>
  <c r="O58" i="5" a="1"/>
  <c r="O58" i="5"/>
  <c r="R539" i="5" a="1"/>
  <c r="R539" i="5"/>
  <c r="R358" i="5" a="1"/>
  <c r="R358" i="5"/>
  <c r="S265" i="5" a="1"/>
  <c r="S265" i="5"/>
  <c r="I17" i="5" a="1"/>
  <c r="I17" i="5"/>
  <c r="U306" i="5" a="1"/>
  <c r="U306" i="5"/>
  <c r="K180" i="5" a="1"/>
  <c r="K180" i="5"/>
  <c r="J123" i="5" a="1"/>
  <c r="J123" i="5"/>
  <c r="M250" i="5" a="1"/>
  <c r="M250" i="5"/>
  <c r="AQ358" i="5" a="1"/>
  <c r="AQ358" i="5"/>
  <c r="T116" i="5" a="1"/>
  <c r="T116" i="5"/>
  <c r="I528" i="5" a="1"/>
  <c r="I528" i="5"/>
  <c r="S180" i="5" a="1"/>
  <c r="S180" i="5"/>
  <c r="P58" i="5" a="1"/>
  <c r="P58" i="5"/>
  <c r="U58" i="5" a="1"/>
  <c r="U58" i="5"/>
  <c r="O357" i="5" a="1"/>
  <c r="O357" i="5"/>
  <c r="R163" i="5" a="1"/>
  <c r="R163" i="5"/>
  <c r="M451" i="5" a="1"/>
  <c r="M451" i="5"/>
  <c r="R628" i="5" a="1"/>
  <c r="R628" i="5"/>
  <c r="I431" i="5" a="1"/>
  <c r="I431" i="5"/>
  <c r="M593" i="5" a="1"/>
  <c r="M593" i="5"/>
  <c r="T528" i="5" a="1"/>
  <c r="T528" i="5"/>
  <c r="U16" i="5" a="1"/>
  <c r="U16" i="5"/>
  <c r="O17" i="5" a="1"/>
  <c r="O17" i="5"/>
  <c r="I31" i="5" a="1"/>
  <c r="I31" i="5"/>
  <c r="N451" i="5" a="1"/>
  <c r="N451" i="5"/>
  <c r="L136" i="5" a="1"/>
  <c r="L136" i="5"/>
  <c r="L58" i="5" a="1"/>
  <c r="L58" i="5"/>
  <c r="N100" i="5" a="1"/>
  <c r="N100" i="5"/>
  <c r="U95" i="5" a="1"/>
  <c r="U95" i="5"/>
  <c r="I250" i="5" a="1"/>
  <c r="I250" i="5"/>
  <c r="I180" i="5" a="1"/>
  <c r="I180" i="5"/>
  <c r="T94" i="5" a="1"/>
  <c r="T94" i="5"/>
  <c r="K593" i="5" a="1"/>
  <c r="K593" i="5"/>
  <c r="L157" i="5" a="1"/>
  <c r="L157" i="5"/>
  <c r="R593" i="5" a="1"/>
  <c r="R593" i="5"/>
  <c r="Q31" i="5" a="1"/>
  <c r="Q31" i="5"/>
  <c r="AQ17" i="5" a="1"/>
  <c r="AQ17" i="5"/>
  <c r="N313" i="5" a="1"/>
  <c r="N313" i="5"/>
  <c r="Q515" i="5" a="1"/>
  <c r="Q515" i="5"/>
  <c r="O528" i="5" a="1"/>
  <c r="O528" i="5"/>
  <c r="I628" i="5" a="1"/>
  <c r="I628" i="5"/>
  <c r="P95" i="5" a="1"/>
  <c r="P95" i="5"/>
  <c r="J243" i="5" a="1"/>
  <c r="J243" i="5"/>
  <c r="L159" i="5" a="1"/>
  <c r="L159" i="5"/>
  <c r="Q265" i="5" a="1"/>
  <c r="Q265" i="5"/>
  <c r="U75" i="5" a="1"/>
  <c r="U75" i="5"/>
  <c r="J451" i="5" a="1"/>
  <c r="J451" i="5"/>
  <c r="J58" i="5" a="1"/>
  <c r="J58" i="5"/>
  <c r="R306" i="5" a="1"/>
  <c r="R306" i="5"/>
  <c r="P159" i="5" a="1"/>
  <c r="P159" i="5"/>
  <c r="I136" i="5" a="1"/>
  <c r="I136" i="5"/>
  <c r="AQ277" i="5" a="1"/>
  <c r="AQ277" i="5"/>
  <c r="P100" i="5" a="1"/>
  <c r="P100" i="5"/>
  <c r="O186" i="5" a="1"/>
  <c r="O186" i="5"/>
  <c r="M180" i="5" a="1"/>
  <c r="M180" i="5"/>
  <c r="T277" i="5" a="1"/>
  <c r="T277" i="5"/>
  <c r="AQ40" i="5" a="1"/>
  <c r="AQ40" i="5"/>
  <c r="J16" i="5" a="1"/>
  <c r="J16" i="5"/>
  <c r="R528" i="5" a="1"/>
  <c r="R528" i="5"/>
  <c r="U528" i="5" a="1"/>
  <c r="U528" i="5"/>
  <c r="T358" i="5" a="1"/>
  <c r="T358" i="5"/>
  <c r="N157" i="5" a="1"/>
  <c r="N157" i="5"/>
  <c r="Q123" i="5" a="1"/>
  <c r="Q123" i="5"/>
  <c r="AQ16" i="5" a="1"/>
  <c r="AQ16" i="5"/>
  <c r="M116" i="5" a="1"/>
  <c r="M116" i="5"/>
  <c r="N358" i="5" a="1"/>
  <c r="N358" i="5"/>
  <c r="U408" i="5" a="1"/>
  <c r="U408" i="5"/>
  <c r="L17" i="5" a="1"/>
  <c r="L17" i="5"/>
  <c r="M417" i="5" a="1"/>
  <c r="M417" i="5"/>
  <c r="AQ186" i="5" a="1"/>
  <c r="AQ186" i="5"/>
  <c r="N568" i="5" a="1"/>
  <c r="N568" i="5"/>
  <c r="M17" i="5" a="1"/>
  <c r="M17" i="5"/>
  <c r="I271" i="5" a="1"/>
  <c r="I271" i="5"/>
  <c r="J528" i="5" a="1"/>
  <c r="J528" i="5"/>
  <c r="N180" i="5" a="1"/>
  <c r="N180" i="5"/>
  <c r="T104" i="5" a="1"/>
  <c r="T104" i="5"/>
  <c r="U250" i="5" a="1"/>
  <c r="U250" i="5"/>
  <c r="N408" i="5" a="1"/>
  <c r="N408" i="5"/>
  <c r="U40" i="5" a="1"/>
  <c r="U40" i="5"/>
  <c r="R247" i="5" a="1"/>
  <c r="R247" i="5"/>
  <c r="U94" i="5" a="1"/>
  <c r="U94" i="5"/>
  <c r="S123" i="5" a="1"/>
  <c r="S123" i="5"/>
  <c r="I163" i="5" a="1"/>
  <c r="I163" i="5"/>
  <c r="N31" i="5" a="1"/>
  <c r="N31" i="5"/>
  <c r="R568" i="5" a="1"/>
  <c r="R568" i="5"/>
  <c r="T593" i="5" a="1"/>
  <c r="T593" i="5"/>
  <c r="U539" i="5" a="1"/>
  <c r="U539" i="5"/>
  <c r="AQ100" i="5" a="1"/>
  <c r="AQ100" i="5"/>
  <c r="I277" i="5" a="1"/>
  <c r="I277" i="5"/>
  <c r="M157" i="5" a="1"/>
  <c r="M157" i="5"/>
  <c r="AQ313" i="5" a="1"/>
  <c r="AQ313" i="5"/>
  <c r="S431" i="5" a="1"/>
  <c r="S431" i="5"/>
  <c r="O358" i="5" a="1"/>
  <c r="O358" i="5"/>
  <c r="L429" i="5" a="1"/>
  <c r="L429" i="5"/>
  <c r="I515" i="5" a="1"/>
  <c r="I515" i="5"/>
  <c r="K16" i="5" a="1"/>
  <c r="K16" i="5"/>
  <c r="J203" i="5" a="1"/>
  <c r="J203" i="5"/>
  <c r="N357" i="5" a="1"/>
  <c r="N357" i="5"/>
  <c r="P116" i="5" a="1"/>
  <c r="P116" i="5"/>
  <c r="J32" i="5" a="1"/>
  <c r="J32" i="5"/>
  <c r="P394" i="5" a="1"/>
  <c r="P394" i="5"/>
  <c r="U582" i="5" a="1"/>
  <c r="U582" i="5"/>
  <c r="J375" i="5" a="1"/>
  <c r="J375" i="5"/>
  <c r="N382" i="5" a="1"/>
  <c r="N382" i="5"/>
  <c r="I602" i="5" a="1"/>
  <c r="I602" i="5"/>
  <c r="P201" i="5" a="1"/>
  <c r="P201" i="5"/>
  <c r="R217" i="5" a="1"/>
  <c r="R217" i="5"/>
  <c r="S205" i="5" a="1"/>
  <c r="S205" i="5"/>
  <c r="S274" i="5" a="1"/>
  <c r="S274" i="5"/>
  <c r="L552" i="5" a="1"/>
  <c r="L552" i="5"/>
  <c r="R89" i="5" a="1"/>
  <c r="R89" i="5"/>
  <c r="K278" i="5" a="1"/>
  <c r="K278" i="5"/>
  <c r="Q498" i="5" a="1"/>
  <c r="Q498" i="5"/>
  <c r="AQ379" i="5" a="1"/>
  <c r="AQ379" i="5"/>
  <c r="N220" i="5" a="1"/>
  <c r="N220" i="5"/>
  <c r="Q299" i="5" a="1"/>
  <c r="Q299" i="5"/>
  <c r="I201" i="5" a="1"/>
  <c r="I201" i="5"/>
  <c r="N526" i="5" a="1"/>
  <c r="N526" i="5"/>
  <c r="N404" i="5" a="1"/>
  <c r="N404" i="5"/>
  <c r="L382" i="5" a="1"/>
  <c r="L382" i="5"/>
  <c r="P354" i="5" a="1"/>
  <c r="P354" i="5"/>
  <c r="J122" i="5" a="1"/>
  <c r="J122" i="5"/>
  <c r="S166" i="5" a="1"/>
  <c r="S166" i="5"/>
  <c r="T213" i="5" a="1"/>
  <c r="T213" i="5"/>
  <c r="K254" i="5" a="1"/>
  <c r="K254" i="5"/>
  <c r="R604" i="5" a="1"/>
  <c r="R604" i="5"/>
  <c r="L292" i="5" a="1"/>
  <c r="L292" i="5"/>
  <c r="K217" i="5" a="1"/>
  <c r="K217" i="5"/>
  <c r="AQ637" i="5" a="1"/>
  <c r="AQ637" i="5"/>
  <c r="Q89" i="5" a="1"/>
  <c r="Q89" i="5"/>
  <c r="I582" i="5" a="1"/>
  <c r="I582" i="5"/>
  <c r="U62" i="5" a="1"/>
  <c r="U62" i="5"/>
  <c r="Q278" i="5" a="1"/>
  <c r="Q278" i="5"/>
  <c r="U382" i="5" a="1"/>
  <c r="U382" i="5"/>
  <c r="R498" i="5" a="1"/>
  <c r="R498" i="5"/>
  <c r="O536" i="5" a="1"/>
  <c r="O536" i="5"/>
  <c r="M4" i="5" a="1"/>
  <c r="M4" i="5"/>
  <c r="R599" i="5" a="1"/>
  <c r="R599" i="5"/>
  <c r="I325" i="5" a="1"/>
  <c r="I325" i="5"/>
  <c r="J498" i="5" a="1"/>
  <c r="J498" i="5"/>
  <c r="R404" i="5" a="1"/>
  <c r="R404" i="5"/>
  <c r="Q23" i="5" a="1"/>
  <c r="Q23" i="5"/>
  <c r="I205" i="5" a="1"/>
  <c r="I205" i="5"/>
  <c r="M404" i="5" a="1"/>
  <c r="M404" i="5"/>
  <c r="K23" i="5" a="1"/>
  <c r="K23" i="5"/>
  <c r="L117" i="5" a="1"/>
  <c r="L117" i="5"/>
  <c r="N508" i="5" a="1"/>
  <c r="N508" i="5"/>
  <c r="M47" i="5" a="1"/>
  <c r="M47" i="5"/>
  <c r="N278" i="5" a="1"/>
  <c r="N278" i="5"/>
  <c r="R442" i="5" a="1"/>
  <c r="R442" i="5"/>
  <c r="L253" i="5" a="1"/>
  <c r="L253" i="5"/>
  <c r="AQ53" i="5" a="1"/>
  <c r="AQ53" i="5"/>
  <c r="K4" i="5" a="1"/>
  <c r="K4" i="5"/>
  <c r="U498" i="5" a="1"/>
  <c r="U498" i="5"/>
  <c r="AQ536" i="5" a="1"/>
  <c r="AQ536" i="5"/>
  <c r="U205" i="5" a="1"/>
  <c r="U205" i="5"/>
  <c r="U78" i="5" a="1"/>
  <c r="U78" i="5"/>
  <c r="AQ4" i="5" a="1"/>
  <c r="AQ4" i="5"/>
  <c r="I53" i="5" a="1"/>
  <c r="I53" i="5"/>
  <c r="AQ582" i="5" a="1"/>
  <c r="AQ582" i="5"/>
  <c r="N217" i="5" a="1"/>
  <c r="N217" i="5"/>
  <c r="J280" i="5" a="1"/>
  <c r="J280" i="5"/>
  <c r="N214" i="5" a="1"/>
  <c r="N214" i="5"/>
  <c r="S526" i="5" a="1"/>
  <c r="S526" i="5"/>
  <c r="L78" i="5" a="1"/>
  <c r="L78" i="5"/>
  <c r="AQ19" i="5" a="1"/>
  <c r="AQ19" i="5"/>
  <c r="L236" i="5" a="1"/>
  <c r="L236" i="5"/>
  <c r="T314" i="5" a="1"/>
  <c r="T314" i="5"/>
  <c r="T122" i="5" a="1"/>
  <c r="T122" i="5"/>
  <c r="O552" i="5" a="1"/>
  <c r="O552" i="5"/>
  <c r="I105" i="5" a="1"/>
  <c r="I105" i="5"/>
  <c r="J108" i="5" a="1"/>
  <c r="J108" i="5"/>
  <c r="S108" i="5" a="1"/>
  <c r="S108" i="5"/>
  <c r="M472" i="5" a="1"/>
  <c r="M472" i="5"/>
  <c r="Q254" i="5" a="1"/>
  <c r="Q254" i="5"/>
  <c r="N285" i="5" a="1"/>
  <c r="N285" i="5"/>
  <c r="I639" i="5" a="1"/>
  <c r="I639" i="5"/>
  <c r="M105" i="5" a="1"/>
  <c r="M105" i="5"/>
  <c r="N637" i="5" a="1"/>
  <c r="N637" i="5"/>
  <c r="R626" i="5" a="1"/>
  <c r="R626" i="5"/>
  <c r="AQ78" i="5" a="1"/>
  <c r="AQ78" i="5"/>
  <c r="R201" i="5" a="1"/>
  <c r="R201" i="5"/>
  <c r="T512" i="5" a="1"/>
  <c r="T512" i="5"/>
  <c r="N114" i="5" a="1"/>
  <c r="N114" i="5"/>
  <c r="J379" i="5" a="1"/>
  <c r="J379" i="5"/>
  <c r="U214" i="5" a="1"/>
  <c r="U214" i="5"/>
  <c r="AQ389" i="5" a="1"/>
  <c r="AQ389" i="5"/>
  <c r="J213" i="5" a="1"/>
  <c r="J213" i="5"/>
  <c r="K220" i="5" a="1"/>
  <c r="K220" i="5"/>
  <c r="AQ508" i="5" a="1"/>
  <c r="AQ508" i="5"/>
  <c r="L592" i="5" a="1"/>
  <c r="L592" i="5"/>
  <c r="L257" i="5" a="1"/>
  <c r="L257" i="5"/>
  <c r="R389" i="5" a="1"/>
  <c r="R389" i="5"/>
  <c r="K201" i="5" a="1"/>
  <c r="K201" i="5"/>
  <c r="U578" i="5" a="1"/>
  <c r="U578" i="5"/>
  <c r="AQ404" i="5" a="1"/>
  <c r="AQ404" i="5"/>
  <c r="T23" i="5" a="1"/>
  <c r="T23" i="5"/>
  <c r="R78" i="5" a="1"/>
  <c r="R78" i="5"/>
  <c r="J526" i="5" a="1"/>
  <c r="J526" i="5"/>
  <c r="AQ253" i="5" a="1"/>
  <c r="AQ253" i="5"/>
  <c r="I217" i="5" a="1"/>
  <c r="I217" i="5"/>
  <c r="K122" i="5" a="1"/>
  <c r="K122" i="5"/>
  <c r="U220" i="5" a="1"/>
  <c r="U220" i="5"/>
  <c r="M536" i="5" a="1"/>
  <c r="M536" i="5"/>
  <c r="M394" i="5" a="1"/>
  <c r="M394" i="5"/>
  <c r="T117" i="5" a="1"/>
  <c r="T117" i="5"/>
  <c r="O602" i="5" a="1"/>
  <c r="O602" i="5"/>
  <c r="L53" i="5" a="1"/>
  <c r="L53" i="5"/>
  <c r="AQ599" i="5" a="1"/>
  <c r="AQ599" i="5"/>
  <c r="U618" i="5" a="1"/>
  <c r="U618" i="5"/>
  <c r="I122" i="5" a="1"/>
  <c r="I122" i="5"/>
  <c r="T108" i="5" a="1"/>
  <c r="T108" i="5"/>
  <c r="M600" i="5" a="1"/>
  <c r="M600" i="5"/>
  <c r="L201" i="5" a="1"/>
  <c r="L201" i="5"/>
  <c r="S602" i="5" a="1"/>
  <c r="S602" i="5"/>
  <c r="L518" i="5" a="1"/>
  <c r="L518" i="5"/>
  <c r="N314" i="5" a="1"/>
  <c r="N314" i="5"/>
  <c r="I637" i="5" a="1"/>
  <c r="I637" i="5"/>
  <c r="L47" i="5" a="1"/>
  <c r="L47" i="5"/>
  <c r="Q372" i="5" a="1"/>
  <c r="Q372" i="5"/>
  <c r="I19" i="5" a="1"/>
  <c r="I19" i="5"/>
  <c r="L484" i="5" a="1"/>
  <c r="L484" i="5"/>
  <c r="I389" i="5" a="1"/>
  <c r="I389" i="5"/>
  <c r="I278" i="5" a="1"/>
  <c r="I278" i="5"/>
  <c r="T278" i="5" a="1"/>
  <c r="T278" i="5"/>
  <c r="P278" i="5" a="1"/>
  <c r="P278" i="5"/>
  <c r="S105" i="5" a="1"/>
  <c r="S105" i="5"/>
  <c r="P472" i="5" a="1"/>
  <c r="P472" i="5"/>
  <c r="L220" i="5" a="1"/>
  <c r="L220" i="5"/>
  <c r="R536" i="5" a="1"/>
  <c r="R536" i="5"/>
  <c r="S117" i="5" a="1"/>
  <c r="S117" i="5"/>
  <c r="P552" i="5" a="1"/>
  <c r="P552" i="5"/>
  <c r="P508" i="5" a="1"/>
  <c r="P508" i="5"/>
  <c r="Q217" i="5" a="1"/>
  <c r="Q217" i="5"/>
  <c r="U599" i="5" a="1"/>
  <c r="U599" i="5"/>
  <c r="J521" i="5" a="1"/>
  <c r="J521" i="5"/>
  <c r="O463" i="5" a="1"/>
  <c r="O463" i="5"/>
  <c r="I166" i="5" a="1"/>
  <c r="I166" i="5"/>
  <c r="J274" i="5" a="1"/>
  <c r="J274" i="5"/>
  <c r="R32" i="5" a="1"/>
  <c r="R32" i="5"/>
  <c r="J404" i="5" a="1"/>
  <c r="J404" i="5"/>
  <c r="U508" i="5" a="1"/>
  <c r="U508" i="5"/>
  <c r="N32" i="5" a="1"/>
  <c r="N32" i="5"/>
  <c r="N604" i="5" a="1"/>
  <c r="N604" i="5"/>
  <c r="U600" i="5" a="1"/>
  <c r="U600" i="5"/>
  <c r="O599" i="5" a="1"/>
  <c r="O599" i="5"/>
  <c r="U472" i="5" a="1"/>
  <c r="U472" i="5"/>
  <c r="K518" i="5" a="1"/>
  <c r="K518" i="5"/>
  <c r="S334" i="5" a="1"/>
  <c r="S334" i="5"/>
  <c r="S122" i="5" a="1"/>
  <c r="S122" i="5"/>
  <c r="U334" i="5" a="1"/>
  <c r="U334" i="5"/>
  <c r="N325" i="5" a="1"/>
  <c r="N325" i="5"/>
  <c r="R602" i="5" a="1"/>
  <c r="R602" i="5"/>
  <c r="R325" i="5" a="1"/>
  <c r="R325" i="5"/>
  <c r="T624" i="5" a="1"/>
  <c r="T624" i="5"/>
  <c r="M382" i="5" a="1"/>
  <c r="M382" i="5"/>
  <c r="T53" i="5" a="1"/>
  <c r="T53" i="5"/>
  <c r="R47" i="5" a="1"/>
  <c r="R47" i="5"/>
  <c r="U217" i="5" a="1"/>
  <c r="U217" i="5"/>
  <c r="M117" i="5" a="1"/>
  <c r="M117" i="5"/>
  <c r="S280" i="5" a="1"/>
  <c r="S280" i="5"/>
  <c r="R472" i="5" a="1"/>
  <c r="R472" i="5"/>
  <c r="N89" i="5" a="1"/>
  <c r="N89" i="5"/>
  <c r="M442" i="5" a="1"/>
  <c r="M442" i="5"/>
  <c r="L618" i="5" a="1"/>
  <c r="L618" i="5"/>
  <c r="L19" i="5" a="1"/>
  <c r="L19" i="5"/>
  <c r="I604" i="5" a="1"/>
  <c r="I604" i="5"/>
  <c r="N19" i="5" a="1"/>
  <c r="N19" i="5"/>
  <c r="U354" i="5" a="1"/>
  <c r="U354" i="5"/>
  <c r="U32" i="5" a="1"/>
  <c r="U32" i="5"/>
  <c r="AQ62" i="5" a="1"/>
  <c r="AQ62" i="5"/>
  <c r="N639" i="5" a="1"/>
  <c r="N639" i="5"/>
  <c r="N521" i="5" a="1"/>
  <c r="N521" i="5"/>
  <c r="O217" i="5" a="1"/>
  <c r="O217" i="5"/>
  <c r="Q292" i="5" a="1"/>
  <c r="Q292" i="5"/>
  <c r="T236" i="5" a="1"/>
  <c r="T236" i="5"/>
  <c r="N292" i="5" a="1"/>
  <c r="N292" i="5"/>
  <c r="U257" i="5" a="1"/>
  <c r="U257" i="5"/>
  <c r="J205" i="5" a="1"/>
  <c r="J205" i="5"/>
  <c r="T205" i="5" a="1"/>
  <c r="T205" i="5"/>
  <c r="Q375" i="5" a="1"/>
  <c r="Q375" i="5"/>
  <c r="T166" i="5" a="1"/>
  <c r="T166" i="5"/>
  <c r="I354" i="5" a="1"/>
  <c r="I354" i="5"/>
  <c r="L498" i="5" a="1"/>
  <c r="L498" i="5"/>
  <c r="R108" i="5" a="1"/>
  <c r="R108" i="5"/>
  <c r="J618" i="5" a="1"/>
  <c r="J618" i="5"/>
  <c r="P521" i="5" a="1"/>
  <c r="P521" i="5"/>
  <c r="N512" i="5" a="1"/>
  <c r="N512" i="5"/>
  <c r="P463" i="5" a="1"/>
  <c r="P463" i="5"/>
  <c r="U47" i="5" a="1"/>
  <c r="U47" i="5"/>
  <c r="K618" i="5" a="1"/>
  <c r="K618" i="5"/>
  <c r="Q448" i="5" a="1"/>
  <c r="Q448" i="5"/>
  <c r="S217" i="5" a="1"/>
  <c r="S217" i="5"/>
  <c r="I578" i="5" a="1"/>
  <c r="I578" i="5"/>
  <c r="T602" i="5" a="1"/>
  <c r="T602" i="5"/>
  <c r="J19" i="5" a="1"/>
  <c r="J19" i="5"/>
  <c r="K105" i="5" a="1"/>
  <c r="K105" i="5"/>
  <c r="AQ214" i="5" a="1"/>
  <c r="AQ214" i="5"/>
  <c r="S278" i="5" a="1"/>
  <c r="S278" i="5"/>
  <c r="L604" i="5" a="1"/>
  <c r="L604" i="5"/>
  <c r="O379" i="5" a="1"/>
  <c r="O379" i="5"/>
  <c r="AQ117" i="5" a="1"/>
  <c r="AQ117" i="5"/>
  <c r="J117" i="5" a="1"/>
  <c r="J117" i="5"/>
  <c r="R62" i="5" a="1"/>
  <c r="R62" i="5"/>
  <c r="J389" i="5" a="1"/>
  <c r="J389" i="5"/>
  <c r="S379" i="5" a="1"/>
  <c r="S379" i="5"/>
  <c r="Q105" i="5" a="1"/>
  <c r="Q105" i="5"/>
  <c r="K19" i="5" a="1"/>
  <c r="K19" i="5"/>
  <c r="J602" i="5" a="1"/>
  <c r="J602" i="5"/>
  <c r="L578" i="5" a="1"/>
  <c r="L578" i="5"/>
  <c r="K389" i="5" a="1"/>
  <c r="K389" i="5"/>
  <c r="R278" i="5" a="1"/>
  <c r="R278" i="5"/>
  <c r="AQ592" i="5" a="1"/>
  <c r="AQ592" i="5"/>
  <c r="K78" i="5" a="1"/>
  <c r="K78" i="5"/>
  <c r="K62" i="5" a="1"/>
  <c r="K62" i="5"/>
  <c r="M463" i="5" a="1"/>
  <c r="M463" i="5"/>
  <c r="I394" i="5" a="1"/>
  <c r="I394" i="5"/>
  <c r="M512" i="5" a="1"/>
  <c r="M512" i="5"/>
  <c r="U108" i="5" a="1"/>
  <c r="U108" i="5"/>
  <c r="T257" i="5" a="1"/>
  <c r="T257" i="5"/>
  <c r="N389" i="5" a="1"/>
  <c r="N389" i="5"/>
  <c r="T292" i="5" a="1"/>
  <c r="T292" i="5"/>
  <c r="AQ472" i="5" a="1"/>
  <c r="AQ472" i="5"/>
  <c r="P484" i="5" a="1"/>
  <c r="P484" i="5"/>
  <c r="M314" i="5" a="1"/>
  <c r="M314" i="5"/>
  <c r="L62" i="5" a="1"/>
  <c r="L62" i="5"/>
  <c r="I599" i="5" a="1"/>
  <c r="I599" i="5"/>
  <c r="S604" i="5" a="1"/>
  <c r="S604" i="5"/>
  <c r="P511" i="5" a="1"/>
  <c r="P511" i="5"/>
  <c r="K257" i="5" a="1"/>
  <c r="K257" i="5"/>
  <c r="Q205" i="5" a="1"/>
  <c r="Q205" i="5"/>
  <c r="AQ114" i="5" a="1"/>
  <c r="AQ114" i="5"/>
  <c r="Q599" i="5" a="1"/>
  <c r="Q599" i="5"/>
  <c r="P314" i="5" a="1"/>
  <c r="P314" i="5"/>
  <c r="N463" i="5" a="1"/>
  <c r="N463" i="5"/>
  <c r="U463" i="5" a="1"/>
  <c r="U463" i="5"/>
  <c r="O618" i="5" a="1"/>
  <c r="O618" i="5"/>
  <c r="N4" i="5" a="1"/>
  <c r="N4" i="5"/>
  <c r="K582" i="5" a="1"/>
  <c r="K582" i="5"/>
  <c r="I62" i="5" a="1"/>
  <c r="I62" i="5"/>
  <c r="L536" i="5" a="1"/>
  <c r="L536" i="5"/>
  <c r="O19" i="5" a="1"/>
  <c r="O19" i="5"/>
  <c r="U213" i="5" a="1"/>
  <c r="U213" i="5"/>
  <c r="P292" i="5" a="1"/>
  <c r="P292" i="5"/>
  <c r="U325" i="5" a="1"/>
  <c r="U325" i="5"/>
  <c r="R205" i="5" a="1"/>
  <c r="R205" i="5"/>
  <c r="M217" i="5" a="1"/>
  <c r="M217" i="5"/>
  <c r="O604" i="5" a="1"/>
  <c r="O604" i="5"/>
  <c r="S626" i="5" a="1"/>
  <c r="S626" i="5"/>
  <c r="K578" i="5" a="1"/>
  <c r="K578" i="5"/>
  <c r="K404" i="5" a="1"/>
  <c r="K404" i="5"/>
  <c r="Q280" i="5" a="1"/>
  <c r="Q280" i="5"/>
  <c r="AQ201" i="5" a="1"/>
  <c r="AQ201" i="5"/>
  <c r="AQ372" i="5" a="1"/>
  <c r="AQ372" i="5"/>
  <c r="J592" i="5" a="1"/>
  <c r="J592" i="5"/>
  <c r="J292" i="5" a="1"/>
  <c r="J292" i="5"/>
  <c r="U4" i="5" a="1"/>
  <c r="U4" i="5"/>
  <c r="O214" i="5" a="1"/>
  <c r="O214" i="5"/>
  <c r="K205" i="5" a="1"/>
  <c r="K205" i="5"/>
  <c r="O592" i="5" a="1"/>
  <c r="O592" i="5"/>
  <c r="M552" i="5" a="1"/>
  <c r="M552" i="5"/>
  <c r="L442" i="5" a="1"/>
  <c r="L442" i="5"/>
  <c r="K512" i="5" a="1"/>
  <c r="K512" i="5"/>
  <c r="K600" i="5" a="1"/>
  <c r="K600" i="5"/>
  <c r="L314" i="5" a="1"/>
  <c r="L314" i="5"/>
  <c r="M526" i="5" a="1"/>
  <c r="M526" i="5"/>
  <c r="AQ521" i="5" a="1"/>
  <c r="AQ521" i="5"/>
  <c r="AQ484" i="5" a="1"/>
  <c r="AQ484" i="5"/>
  <c r="T299" i="5" a="1"/>
  <c r="T299" i="5"/>
  <c r="L602" i="5" a="1"/>
  <c r="L602" i="5"/>
  <c r="O278" i="5" a="1"/>
  <c r="O278" i="5"/>
  <c r="Q285" i="5" a="1"/>
  <c r="Q285" i="5"/>
  <c r="P404" i="5" a="1"/>
  <c r="P404" i="5"/>
  <c r="R105" i="5" a="1"/>
  <c r="R105" i="5"/>
  <c r="K89" i="5" a="1"/>
  <c r="K89" i="5"/>
  <c r="R376" i="5" a="1"/>
  <c r="R376" i="5"/>
  <c r="S213" i="5" a="1"/>
  <c r="S213" i="5"/>
  <c r="S618" i="5" a="1"/>
  <c r="S618" i="5"/>
  <c r="T334" i="5" a="1"/>
  <c r="T334" i="5"/>
  <c r="M604" i="5" a="1"/>
  <c r="M604" i="5"/>
  <c r="AQ442" i="5" a="1"/>
  <c r="AQ442" i="5"/>
  <c r="U314" i="5" a="1"/>
  <c r="U314" i="5"/>
  <c r="J600" i="5" a="1"/>
  <c r="J600" i="5"/>
  <c r="N354" i="5" a="1"/>
  <c r="N354" i="5"/>
  <c r="I526" i="5" a="1"/>
  <c r="I526" i="5"/>
  <c r="U299" i="5" a="1"/>
  <c r="U299" i="5"/>
  <c r="O354" i="5" a="1"/>
  <c r="O354" i="5"/>
  <c r="O78" i="5" a="1"/>
  <c r="O78" i="5"/>
  <c r="AQ602" i="5" a="1"/>
  <c r="AQ602" i="5"/>
  <c r="Q521" i="5" a="1"/>
  <c r="Q521" i="5"/>
  <c r="U592" i="5" a="1"/>
  <c r="U592" i="5"/>
  <c r="S376" i="5" a="1"/>
  <c r="S376" i="5"/>
  <c r="J166" i="5" a="1"/>
  <c r="J166" i="5"/>
  <c r="M578" i="5" a="1"/>
  <c r="M578" i="5"/>
  <c r="Q117" i="5" a="1"/>
  <c r="Q117" i="5"/>
  <c r="M280" i="5" a="1"/>
  <c r="M280" i="5"/>
  <c r="J23" i="5" a="1"/>
  <c r="J23" i="5"/>
  <c r="R274" i="5" a="1"/>
  <c r="R274" i="5"/>
  <c r="Q122" i="5" a="1"/>
  <c r="Q122" i="5"/>
  <c r="L285" i="5" a="1"/>
  <c r="L285" i="5"/>
  <c r="Q484" i="5" a="1"/>
  <c r="Q484" i="5"/>
  <c r="R236" i="5" a="1"/>
  <c r="R236" i="5"/>
  <c r="S78" i="5" a="1"/>
  <c r="S78" i="5"/>
  <c r="T354" i="5" a="1"/>
  <c r="T354" i="5"/>
  <c r="S639" i="5" a="1"/>
  <c r="S639" i="5"/>
  <c r="I236" i="5" a="1"/>
  <c r="I236" i="5"/>
  <c r="P62" i="5" a="1"/>
  <c r="P62" i="5"/>
  <c r="S484" i="5" a="1"/>
  <c r="S484" i="5"/>
  <c r="J78" i="5" a="1"/>
  <c r="J78" i="5"/>
  <c r="S472" i="5" a="1"/>
  <c r="S472" i="5"/>
  <c r="K375" i="5" a="1"/>
  <c r="K375" i="5"/>
  <c r="N280" i="5" a="1"/>
  <c r="N280" i="5"/>
  <c r="Q582" i="5" a="1"/>
  <c r="Q582" i="5"/>
  <c r="K536" i="5" a="1"/>
  <c r="K536" i="5"/>
  <c r="T382" i="5" a="1"/>
  <c r="T382" i="5"/>
  <c r="K334" i="5" a="1"/>
  <c r="K334" i="5"/>
  <c r="P19" i="5" a="1"/>
  <c r="P19" i="5"/>
  <c r="AQ299" i="5" a="1"/>
  <c r="AQ299" i="5"/>
  <c r="O578" i="5" a="1"/>
  <c r="O578" i="5"/>
  <c r="L582" i="5" a="1"/>
  <c r="L582" i="5"/>
  <c r="AQ394" i="5" a="1"/>
  <c r="AQ394" i="5"/>
  <c r="Q463" i="5" a="1"/>
  <c r="Q463" i="5"/>
  <c r="U89" i="5" a="1"/>
  <c r="U89" i="5"/>
  <c r="O89" i="5" a="1"/>
  <c r="O89" i="5"/>
  <c r="M484" i="5" a="1"/>
  <c r="M484" i="5"/>
  <c r="T10" i="5" a="1"/>
  <c r="T10" i="5"/>
  <c r="J511" i="5" a="1"/>
  <c r="J511" i="5"/>
  <c r="S382" i="5" a="1"/>
  <c r="S382" i="5"/>
  <c r="R382" i="5" a="1"/>
  <c r="R382" i="5"/>
  <c r="I382" i="5" a="1"/>
  <c r="I382" i="5"/>
  <c r="P639" i="5" a="1"/>
  <c r="P639" i="5"/>
  <c r="Q201" i="5" a="1"/>
  <c r="Q201" i="5"/>
  <c r="I32" i="5" a="1"/>
  <c r="I32" i="5"/>
  <c r="R552" i="5" a="1"/>
  <c r="R552" i="5"/>
  <c r="N299" i="5" a="1"/>
  <c r="N299" i="5"/>
  <c r="M624" i="5" a="1"/>
  <c r="M624" i="5"/>
  <c r="Q257" i="5" a="1"/>
  <c r="Q257" i="5"/>
  <c r="M511" i="5" a="1"/>
  <c r="M511" i="5"/>
  <c r="P274" i="5" a="1"/>
  <c r="P274" i="5"/>
  <c r="R394" i="5" a="1"/>
  <c r="R394" i="5"/>
  <c r="K292" i="5" a="1"/>
  <c r="K292" i="5"/>
  <c r="T389" i="5" a="1"/>
  <c r="T389" i="5"/>
  <c r="P257" i="5" a="1"/>
  <c r="P257" i="5"/>
  <c r="K382" i="5" a="1"/>
  <c r="K382" i="5"/>
  <c r="S236" i="5" a="1"/>
  <c r="S236" i="5"/>
  <c r="P600" i="5" a="1"/>
  <c r="P600" i="5"/>
  <c r="AQ89" i="5" a="1"/>
  <c r="AQ89" i="5"/>
  <c r="S389" i="5" a="1"/>
  <c r="S389" i="5"/>
  <c r="S299" i="5" a="1"/>
  <c r="S299" i="5"/>
  <c r="K214" i="5" a="1"/>
  <c r="K214" i="5"/>
  <c r="L521" i="5" a="1"/>
  <c r="L521" i="5"/>
  <c r="Q114" i="5" a="1"/>
  <c r="Q114" i="5"/>
  <c r="K592" i="5" a="1"/>
  <c r="K592" i="5"/>
  <c r="J325" i="5" a="1"/>
  <c r="J325" i="5"/>
  <c r="U394" i="5" a="1"/>
  <c r="U394" i="5"/>
  <c r="K508" i="5" a="1"/>
  <c r="K508" i="5"/>
  <c r="M78" i="5" a="1"/>
  <c r="M78" i="5"/>
  <c r="K166" i="5" a="1"/>
  <c r="K166" i="5"/>
  <c r="T404" i="5" a="1"/>
  <c r="T404" i="5"/>
  <c r="P4" i="5" a="1"/>
  <c r="P4" i="5"/>
  <c r="AQ382" i="5" a="1"/>
  <c r="AQ382" i="5"/>
  <c r="N518" i="5" a="1"/>
  <c r="N518" i="5"/>
  <c r="I213" i="5" a="1"/>
  <c r="I213" i="5"/>
  <c r="S404" i="5" a="1"/>
  <c r="S404" i="5"/>
  <c r="O4" i="5" a="1"/>
  <c r="O4" i="5"/>
  <c r="U536" i="5" a="1"/>
  <c r="U536" i="5"/>
  <c r="J257" i="5" a="1"/>
  <c r="J257" i="5"/>
  <c r="Q53" i="5" a="1"/>
  <c r="Q53" i="5"/>
  <c r="L354" i="5" a="1"/>
  <c r="L354" i="5"/>
  <c r="I299" i="5" a="1"/>
  <c r="I299" i="5"/>
  <c r="Q624" i="5" a="1"/>
  <c r="Q624" i="5"/>
  <c r="Q236" i="5" a="1"/>
  <c r="Q236" i="5"/>
  <c r="S592" i="5" a="1"/>
  <c r="S592" i="5"/>
  <c r="T518" i="5" a="1"/>
  <c r="T518" i="5"/>
  <c r="O472" i="5" a="1"/>
  <c r="O472" i="5"/>
  <c r="S578" i="5" a="1"/>
  <c r="S578" i="5"/>
  <c r="S463" i="5" a="1"/>
  <c r="S463" i="5"/>
  <c r="L639" i="5" a="1"/>
  <c r="L639" i="5"/>
  <c r="R257" i="5" a="1"/>
  <c r="R257" i="5"/>
  <c r="R372" i="5" a="1"/>
  <c r="R372" i="5"/>
  <c r="O484" i="5" a="1"/>
  <c r="O484" i="5"/>
  <c r="I4" i="5" a="1"/>
  <c r="I4" i="5"/>
  <c r="J236" i="5" a="1"/>
  <c r="J236" i="5"/>
  <c r="N592" i="5" a="1"/>
  <c r="N592" i="5"/>
  <c r="M114" i="5" a="1"/>
  <c r="M114" i="5"/>
  <c r="P536" i="5" a="1"/>
  <c r="P536" i="5"/>
  <c r="U604" i="5" a="1"/>
  <c r="U604" i="5"/>
  <c r="I511" i="5" a="1"/>
  <c r="I511" i="5"/>
  <c r="M89" i="5" a="1"/>
  <c r="M89" i="5"/>
  <c r="N600" i="5" a="1"/>
  <c r="N600" i="5"/>
  <c r="M166" i="5" a="1"/>
  <c r="M166" i="5"/>
  <c r="O600" i="5" a="1"/>
  <c r="O600" i="5"/>
  <c r="AQ213" i="5" a="1"/>
  <c r="AQ213" i="5"/>
  <c r="K280" i="5" a="1"/>
  <c r="K280" i="5"/>
  <c r="AQ278" i="5" a="1"/>
  <c r="AQ278" i="5"/>
  <c r="T254" i="5" a="1"/>
  <c r="T254" i="5"/>
  <c r="L448" i="5" a="1"/>
  <c r="L448" i="5"/>
  <c r="N498" i="5" a="1"/>
  <c r="N498" i="5"/>
  <c r="J599" i="5" a="1"/>
  <c r="J599" i="5"/>
  <c r="S19" i="5" a="1"/>
  <c r="S19" i="5"/>
  <c r="J354" i="5" a="1"/>
  <c r="J354" i="5"/>
  <c r="N372" i="5" a="1"/>
  <c r="N372" i="5"/>
  <c r="T526" i="5" a="1"/>
  <c r="T526" i="5"/>
  <c r="U442" i="5" a="1"/>
  <c r="U442" i="5"/>
  <c r="U518" i="5" a="1"/>
  <c r="U518" i="5"/>
  <c r="R582" i="5" a="1"/>
  <c r="R582" i="5"/>
  <c r="R334" i="5" a="1"/>
  <c r="R334" i="5"/>
  <c r="K47" i="5" a="1"/>
  <c r="K47" i="5"/>
  <c r="J334" i="5" a="1"/>
  <c r="J334" i="5"/>
  <c r="AQ325" i="5" a="1"/>
  <c r="AQ325" i="5"/>
  <c r="P78" i="5" a="1"/>
  <c r="P78" i="5"/>
  <c r="Q4" i="5" a="1"/>
  <c r="Q4" i="5"/>
  <c r="J626" i="5" a="1"/>
  <c r="J626" i="5"/>
  <c r="P214" i="5" a="1"/>
  <c r="P214" i="5"/>
  <c r="AQ448" i="5" a="1"/>
  <c r="AQ448" i="5"/>
  <c r="K448" i="5" a="1"/>
  <c r="K448" i="5"/>
  <c r="N472" i="5" a="1"/>
  <c r="N472" i="5"/>
  <c r="Q213" i="5" a="1"/>
  <c r="Q213" i="5"/>
  <c r="N511" i="5" a="1"/>
  <c r="N511" i="5"/>
  <c r="M285" i="5" a="1"/>
  <c r="M285" i="5"/>
  <c r="L299" i="5" a="1"/>
  <c r="L299" i="5"/>
  <c r="U602" i="5" a="1"/>
  <c r="U602" i="5"/>
  <c r="N117" i="5" a="1"/>
  <c r="N117" i="5"/>
  <c r="S552" i="5" a="1"/>
  <c r="S552" i="5"/>
  <c r="R512" i="5" a="1"/>
  <c r="R512" i="5"/>
  <c r="J299" i="5" a="1"/>
  <c r="J299" i="5"/>
  <c r="K274" i="5" a="1"/>
  <c r="K274" i="5"/>
  <c r="M508" i="5" a="1"/>
  <c r="M508" i="5"/>
  <c r="M521" i="5" a="1"/>
  <c r="M521" i="5"/>
  <c r="L122" i="5" a="1"/>
  <c r="L122" i="5"/>
  <c r="O10" i="5" a="1"/>
  <c r="O10" i="5"/>
  <c r="R214" i="5" a="1"/>
  <c r="R214" i="5"/>
  <c r="M448" i="5" a="1"/>
  <c r="M448" i="5"/>
  <c r="O108" i="5" a="1"/>
  <c r="O108" i="5"/>
  <c r="N552" i="5" a="1"/>
  <c r="N552" i="5"/>
  <c r="R254" i="5" a="1"/>
  <c r="R254" i="5"/>
  <c r="J285" i="5" a="1"/>
  <c r="J285" i="5"/>
  <c r="Q552" i="5" a="1"/>
  <c r="Q552" i="5"/>
  <c r="P379" i="5" a="1"/>
  <c r="P379" i="5"/>
  <c r="S314" i="5" a="1"/>
  <c r="S314" i="5"/>
  <c r="P592" i="5" a="1"/>
  <c r="P592" i="5"/>
  <c r="P578" i="5" a="1"/>
  <c r="P578" i="5"/>
  <c r="Q253" i="5" a="1"/>
  <c r="Q253" i="5"/>
  <c r="J253" i="5" a="1"/>
  <c r="J253" i="5"/>
  <c r="I512" i="5" a="1"/>
  <c r="I512" i="5"/>
  <c r="T201" i="5" a="1"/>
  <c r="T201" i="5"/>
  <c r="L23" i="5" a="1"/>
  <c r="L23" i="5"/>
  <c r="AQ292" i="5" a="1"/>
  <c r="AQ292" i="5"/>
  <c r="R122" i="5" a="1"/>
  <c r="R122" i="5"/>
  <c r="U105" i="5" a="1"/>
  <c r="U105" i="5"/>
  <c r="O521" i="5" a="1"/>
  <c r="O521" i="5"/>
  <c r="O23" i="5" a="1"/>
  <c r="O23" i="5"/>
  <c r="T484" i="5" a="1"/>
  <c r="T484" i="5"/>
  <c r="O280" i="5" a="1"/>
  <c r="O280" i="5"/>
  <c r="U624" i="5" a="1"/>
  <c r="U624" i="5"/>
  <c r="M253" i="5" a="1"/>
  <c r="M253" i="5"/>
  <c r="O582" i="5" a="1"/>
  <c r="O582" i="5"/>
  <c r="U278" i="5" a="1"/>
  <c r="U278" i="5"/>
  <c r="M325" i="5" a="1"/>
  <c r="M325" i="5"/>
  <c r="Q379" i="5" a="1"/>
  <c r="Q379" i="5"/>
  <c r="R379" i="5" a="1"/>
  <c r="R379" i="5"/>
  <c r="AQ600" i="5" a="1"/>
  <c r="AQ600" i="5"/>
  <c r="I334" i="5" a="1"/>
  <c r="I334" i="5"/>
  <c r="O512" i="5" a="1"/>
  <c r="O512" i="5"/>
  <c r="U637" i="5" a="1"/>
  <c r="U637" i="5"/>
  <c r="Q166" i="5" a="1"/>
  <c r="Q166" i="5"/>
  <c r="U376" i="5" a="1"/>
  <c r="U376" i="5"/>
  <c r="N213" i="5" a="1"/>
  <c r="N213" i="5"/>
  <c r="J536" i="5" a="1"/>
  <c r="J536" i="5"/>
  <c r="N166" i="5" a="1"/>
  <c r="N166" i="5"/>
  <c r="K117" i="5" a="1"/>
  <c r="K117" i="5"/>
  <c r="R448" i="5" a="1"/>
  <c r="R448" i="5"/>
  <c r="T592" i="5" a="1"/>
  <c r="T592" i="5"/>
  <c r="P205" i="5" a="1"/>
  <c r="P205" i="5"/>
  <c r="M122" i="5" a="1"/>
  <c r="M122" i="5"/>
  <c r="K285" i="5" a="1"/>
  <c r="K285" i="5"/>
  <c r="J105" i="5" a="1"/>
  <c r="J105" i="5"/>
  <c r="S521" i="5" a="1"/>
  <c r="S521" i="5"/>
  <c r="T637" i="5" a="1"/>
  <c r="T637" i="5"/>
  <c r="S220" i="5" a="1"/>
  <c r="S220" i="5"/>
  <c r="N201" i="5" a="1"/>
  <c r="N201" i="5"/>
  <c r="N236" i="5" a="1"/>
  <c r="N236" i="5"/>
  <c r="L114" i="5" a="1"/>
  <c r="L114" i="5"/>
  <c r="L376" i="5" a="1"/>
  <c r="L376" i="5"/>
  <c r="T62" i="5" a="1"/>
  <c r="T62" i="5"/>
  <c r="Q511" i="5" a="1"/>
  <c r="Q511" i="5"/>
  <c r="Q108" i="5" a="1"/>
  <c r="Q108" i="5"/>
  <c r="Q354" i="5" a="1"/>
  <c r="Q354" i="5"/>
  <c r="J442" i="5" a="1"/>
  <c r="J442" i="5"/>
  <c r="J220" i="5" a="1"/>
  <c r="J220" i="5"/>
  <c r="P526" i="5" a="1"/>
  <c r="P526" i="5"/>
  <c r="N105" i="5" a="1"/>
  <c r="N105" i="5"/>
  <c r="N253" i="5" a="1"/>
  <c r="N253" i="5"/>
  <c r="AQ280" i="5" a="1"/>
  <c r="AQ280" i="5"/>
  <c r="J278" i="5" a="1"/>
  <c r="J278" i="5"/>
  <c r="N53" i="5" a="1"/>
  <c r="N53" i="5"/>
  <c r="O213" i="5" a="1"/>
  <c r="O213" i="5"/>
  <c r="L254" i="5" a="1"/>
  <c r="L254" i="5"/>
  <c r="J518" i="5" a="1"/>
  <c r="J518" i="5"/>
  <c r="U19" i="5" a="1"/>
  <c r="U19" i="5"/>
  <c r="J382" i="5" a="1"/>
  <c r="J382" i="5"/>
  <c r="O201" i="5" a="1"/>
  <c r="O201" i="5"/>
  <c r="K626" i="5" a="1"/>
  <c r="K626" i="5"/>
  <c r="L10" i="5" a="1"/>
  <c r="L10" i="5"/>
  <c r="N618" i="5" a="1"/>
  <c r="N618" i="5"/>
  <c r="P582" i="5" a="1"/>
  <c r="P582" i="5"/>
  <c r="P53" i="5" a="1"/>
  <c r="P53" i="5"/>
  <c r="AQ511" i="5" a="1"/>
  <c r="AQ511" i="5"/>
  <c r="S292" i="5" a="1"/>
  <c r="S292" i="5"/>
  <c r="P599" i="5" a="1"/>
  <c r="P599" i="5"/>
  <c r="R114" i="5" a="1"/>
  <c r="R114" i="5"/>
  <c r="T274" i="5" a="1"/>
  <c r="T274" i="5"/>
  <c r="Q536" i="5" a="1"/>
  <c r="Q536" i="5"/>
  <c r="U53" i="5" a="1"/>
  <c r="U53" i="5"/>
  <c r="T639" i="5" a="1"/>
  <c r="T639" i="5"/>
  <c r="Q274" i="5" a="1"/>
  <c r="Q274" i="5"/>
  <c r="I47" i="5" a="1"/>
  <c r="I47" i="5"/>
  <c r="P624" i="5" a="1"/>
  <c r="P624" i="5"/>
  <c r="J47" i="5" a="1"/>
  <c r="J47" i="5"/>
  <c r="U114" i="5" a="1"/>
  <c r="U114" i="5"/>
  <c r="I254" i="5" a="1"/>
  <c r="I254" i="5"/>
  <c r="R53" i="5" a="1"/>
  <c r="R53" i="5"/>
  <c r="M205" i="5" a="1"/>
  <c r="M205" i="5"/>
  <c r="AQ257" i="5" a="1"/>
  <c r="AQ257" i="5"/>
  <c r="I292" i="5" a="1"/>
  <c r="I292" i="5"/>
  <c r="K498" i="5" a="1"/>
  <c r="K498" i="5"/>
  <c r="T448" i="5" a="1"/>
  <c r="T448" i="5"/>
  <c r="P626" i="5" a="1"/>
  <c r="P626" i="5"/>
  <c r="N274" i="5" a="1"/>
  <c r="N274" i="5"/>
  <c r="U117" i="5" a="1"/>
  <c r="U117" i="5"/>
  <c r="N602" i="5" a="1"/>
  <c r="N602" i="5"/>
  <c r="L599" i="5" a="1"/>
  <c r="L599" i="5"/>
  <c r="U201" i="5" a="1"/>
  <c r="U201" i="5"/>
  <c r="AQ518" i="5" a="1"/>
  <c r="AQ518" i="5"/>
  <c r="S498" i="5" a="1"/>
  <c r="S498" i="5"/>
  <c r="AQ32" i="5" a="1"/>
  <c r="AQ32" i="5"/>
  <c r="O205" i="5" a="1"/>
  <c r="O205" i="5"/>
  <c r="J53" i="5" a="1"/>
  <c r="J53" i="5"/>
  <c r="S47" i="5" a="1"/>
  <c r="S47" i="5"/>
  <c r="AQ578" i="5" a="1"/>
  <c r="AQ578" i="5"/>
  <c r="T375" i="5" a="1"/>
  <c r="T375" i="5"/>
  <c r="T32" i="5" a="1"/>
  <c r="T32" i="5"/>
  <c r="U10" i="5" a="1"/>
  <c r="U10" i="5"/>
  <c r="N334" i="5" a="1"/>
  <c r="N334" i="5"/>
  <c r="M639" i="5" a="1"/>
  <c r="M639" i="5"/>
  <c r="R592" i="5" a="1"/>
  <c r="R592" i="5"/>
  <c r="Q526" i="5" a="1"/>
  <c r="Q526" i="5"/>
  <c r="S32" i="5" a="1"/>
  <c r="S32" i="5"/>
  <c r="P114" i="5" a="1"/>
  <c r="P114" i="5"/>
  <c r="O376" i="5" a="1"/>
  <c r="O376" i="5"/>
  <c r="Q639" i="5" a="1"/>
  <c r="Q639" i="5"/>
  <c r="L526" i="5" a="1"/>
  <c r="L526" i="5"/>
  <c r="L394" i="5" a="1"/>
  <c r="L394" i="5"/>
  <c r="O394" i="5" a="1"/>
  <c r="O394" i="5"/>
  <c r="J484" i="5" a="1"/>
  <c r="J484" i="5"/>
  <c r="I280" i="5" a="1"/>
  <c r="I280" i="5"/>
  <c r="I257" i="5" a="1"/>
  <c r="I257" i="5"/>
  <c r="J639" i="5" a="1"/>
  <c r="J639" i="5"/>
  <c r="N624" i="5" a="1"/>
  <c r="N624" i="5"/>
  <c r="AQ618" i="5" a="1"/>
  <c r="AQ618" i="5"/>
  <c r="I626" i="5" a="1"/>
  <c r="I626" i="5"/>
  <c r="K639" i="5" a="1"/>
  <c r="K639" i="5"/>
  <c r="P618" i="5" a="1"/>
  <c r="P618" i="5"/>
  <c r="Q618" i="5" a="1"/>
  <c r="Q618" i="5"/>
  <c r="S394" i="5" a="1"/>
  <c r="S394" i="5"/>
  <c r="K253" i="5" a="1"/>
  <c r="K253" i="5"/>
  <c r="U626" i="5" a="1"/>
  <c r="U626" i="5"/>
  <c r="J624" i="5" a="1"/>
  <c r="J624" i="5"/>
  <c r="Q604" i="5" a="1"/>
  <c r="Q604" i="5"/>
  <c r="R511" i="5" a="1"/>
  <c r="R511" i="5"/>
  <c r="R19" i="5" a="1"/>
  <c r="R19" i="5"/>
  <c r="T521" i="5" a="1"/>
  <c r="T521" i="5"/>
  <c r="AQ639" i="5" a="1"/>
  <c r="AQ639" i="5"/>
  <c r="AQ354" i="5" a="1"/>
  <c r="AQ354" i="5"/>
  <c r="AQ217" i="5" a="1"/>
  <c r="AQ217" i="5"/>
  <c r="S23" i="5" a="1"/>
  <c r="S23" i="5"/>
  <c r="O518" i="5" a="1"/>
  <c r="O518" i="5"/>
  <c r="R508" i="5" a="1"/>
  <c r="R508" i="5"/>
  <c r="N257" i="5" a="1"/>
  <c r="N257" i="5"/>
  <c r="O448" i="5" a="1"/>
  <c r="O448" i="5"/>
  <c r="K236" i="5" a="1"/>
  <c r="K236" i="5"/>
  <c r="L389" i="5" a="1"/>
  <c r="L389" i="5"/>
  <c r="J637" i="5" a="1"/>
  <c r="J637" i="5"/>
  <c r="O382" i="5" a="1"/>
  <c r="O382" i="5"/>
  <c r="J394" i="5" a="1"/>
  <c r="J394" i="5"/>
  <c r="N379" i="5" a="1"/>
  <c r="N379" i="5"/>
  <c r="K511" i="5" a="1"/>
  <c r="K511" i="5"/>
  <c r="O325" i="5" a="1"/>
  <c r="O325" i="5"/>
  <c r="S512" i="5" a="1"/>
  <c r="S512" i="5"/>
  <c r="J62" i="5" a="1"/>
  <c r="J62" i="5"/>
  <c r="P122" i="5" a="1"/>
  <c r="P122" i="5"/>
  <c r="Q518" i="5" a="1"/>
  <c r="Q518" i="5"/>
  <c r="AQ254" i="5" a="1"/>
  <c r="AQ254" i="5"/>
  <c r="N23" i="5" a="1"/>
  <c r="N23" i="5"/>
  <c r="R292" i="5" a="1"/>
  <c r="R292" i="5"/>
  <c r="T280" i="5" a="1"/>
  <c r="T280" i="5"/>
  <c r="Q47" i="5" a="1"/>
  <c r="Q47" i="5"/>
  <c r="S4" i="5" a="1"/>
  <c r="S4" i="5"/>
  <c r="R637" i="5" a="1"/>
  <c r="R637" i="5"/>
  <c r="M257" i="5" a="1"/>
  <c r="M257" i="5"/>
  <c r="R354" i="5" a="1"/>
  <c r="R354" i="5"/>
  <c r="K637" i="5" a="1"/>
  <c r="K637" i="5"/>
  <c r="O274" i="5" a="1"/>
  <c r="O274" i="5"/>
  <c r="S518" i="5" a="1"/>
  <c r="S518" i="5"/>
  <c r="S448" i="5" a="1"/>
  <c r="S448" i="5"/>
  <c r="S89" i="5" a="1"/>
  <c r="S89" i="5"/>
  <c r="AQ552" i="5" a="1"/>
  <c r="AQ552" i="5"/>
  <c r="S600" i="5" a="1"/>
  <c r="S600" i="5"/>
  <c r="I592" i="5" a="1"/>
  <c r="I592" i="5"/>
  <c r="I484" i="5" a="1"/>
  <c r="I484" i="5"/>
  <c r="M379" i="5" a="1"/>
  <c r="M379" i="5"/>
  <c r="R299" i="5" a="1"/>
  <c r="R299" i="5"/>
  <c r="J114" i="5" a="1"/>
  <c r="J114" i="5"/>
  <c r="N442" i="5" a="1"/>
  <c r="N442" i="5"/>
  <c r="T599" i="5" a="1"/>
  <c r="T599" i="5"/>
  <c r="R285" i="5" a="1"/>
  <c r="R285" i="5"/>
  <c r="R375" i="5" a="1"/>
  <c r="R375" i="5"/>
  <c r="R521" i="5" a="1"/>
  <c r="R521" i="5"/>
  <c r="K624" i="5" a="1"/>
  <c r="K624" i="5"/>
  <c r="S214" i="5" a="1"/>
  <c r="S214" i="5"/>
  <c r="R518" i="5" a="1"/>
  <c r="R518" i="5"/>
  <c r="R253" i="5" a="1"/>
  <c r="R253" i="5"/>
  <c r="R484" i="5" a="1"/>
  <c r="R484" i="5"/>
  <c r="J201" i="5" a="1"/>
  <c r="J201" i="5"/>
  <c r="O508" i="5" a="1"/>
  <c r="O508" i="5"/>
  <c r="Q442" i="5" a="1"/>
  <c r="Q442" i="5"/>
  <c r="M602" i="5" a="1"/>
  <c r="M602" i="5"/>
  <c r="M292" i="5" a="1"/>
  <c r="M292" i="5"/>
  <c r="M389" i="5" a="1"/>
  <c r="M389" i="5"/>
  <c r="Q602" i="5" a="1"/>
  <c r="Q602" i="5"/>
  <c r="O254" i="5" a="1"/>
  <c r="O254" i="5"/>
  <c r="O257" i="5" a="1"/>
  <c r="O257" i="5"/>
  <c r="P236" i="5" a="1"/>
  <c r="P236" i="5"/>
  <c r="P448" i="5" a="1"/>
  <c r="P448" i="5"/>
  <c r="T105" i="5" a="1"/>
  <c r="T105" i="5"/>
  <c r="L213" i="5" a="1"/>
  <c r="L213" i="5"/>
  <c r="M599" i="5" a="1"/>
  <c r="M599" i="5"/>
  <c r="I472" i="5" a="1"/>
  <c r="I472" i="5"/>
  <c r="N78" i="5" a="1"/>
  <c r="N78" i="5"/>
  <c r="P518" i="5" a="1"/>
  <c r="P518" i="5"/>
  <c r="K325" i="5" a="1"/>
  <c r="K325" i="5"/>
  <c r="S582" i="5" a="1"/>
  <c r="S582" i="5"/>
  <c r="K394" i="5" a="1"/>
  <c r="K394" i="5"/>
  <c r="L379" i="5" a="1"/>
  <c r="L379" i="5"/>
  <c r="P213" i="5" a="1"/>
  <c r="P213" i="5"/>
  <c r="K108" i="5" a="1"/>
  <c r="K108" i="5"/>
  <c r="T217" i="5" a="1"/>
  <c r="T217" i="5"/>
  <c r="K299" i="5" a="1"/>
  <c r="K299" i="5"/>
  <c r="K213" i="5" a="1"/>
  <c r="K213" i="5"/>
  <c r="O53" i="5" a="1"/>
  <c r="O53" i="5"/>
  <c r="S442" i="5" a="1"/>
  <c r="S442" i="5"/>
  <c r="U253" i="5" a="1"/>
  <c r="U253" i="5"/>
  <c r="U274" i="5" a="1"/>
  <c r="U274" i="5"/>
  <c r="N448" i="5" a="1"/>
  <c r="N448" i="5"/>
  <c r="Q214" i="5" a="1"/>
  <c r="Q214" i="5"/>
  <c r="N582" i="5" a="1"/>
  <c r="N582" i="5"/>
  <c r="M376" i="5" a="1"/>
  <c r="M376" i="5"/>
  <c r="L375" i="5" a="1"/>
  <c r="L375" i="5"/>
  <c r="S375" i="5" a="1"/>
  <c r="S375" i="5"/>
  <c r="S624" i="5" a="1"/>
  <c r="S624" i="5"/>
  <c r="U285" i="5" a="1"/>
  <c r="U285" i="5"/>
  <c r="J552" i="5" a="1"/>
  <c r="J552" i="5"/>
  <c r="J376" i="5" a="1"/>
  <c r="J376" i="5"/>
  <c r="N10" i="5" a="1"/>
  <c r="N10" i="5"/>
  <c r="I498" i="5" a="1"/>
  <c r="I498" i="5"/>
  <c r="O114" i="5" a="1"/>
  <c r="O114" i="5"/>
  <c r="P105" i="5" a="1"/>
  <c r="P105" i="5"/>
  <c r="S372" i="5" a="1"/>
  <c r="S372" i="5"/>
  <c r="P217" i="5" a="1"/>
  <c r="P217" i="5"/>
  <c r="P325" i="5" a="1"/>
  <c r="P325" i="5"/>
  <c r="R10" i="5" a="1"/>
  <c r="R10" i="5"/>
  <c r="AQ220" i="5" a="1"/>
  <c r="AQ220" i="5"/>
  <c r="U23" i="5" a="1"/>
  <c r="U23" i="5"/>
  <c r="U521" i="5" a="1"/>
  <c r="U521" i="5"/>
  <c r="R639" i="5" a="1"/>
  <c r="R639" i="5"/>
  <c r="P10" i="5" a="1"/>
  <c r="P10" i="5"/>
  <c r="T508" i="5" a="1"/>
  <c r="T508" i="5"/>
  <c r="L508" i="5" a="1"/>
  <c r="L508" i="5"/>
  <c r="T253" i="5" a="1"/>
  <c r="T253" i="5"/>
  <c r="K604" i="5" a="1"/>
  <c r="K604" i="5"/>
  <c r="S325" i="5" a="1"/>
  <c r="S325" i="5"/>
  <c r="AQ166" i="5" a="1"/>
  <c r="AQ166" i="5"/>
  <c r="T582" i="5" a="1"/>
  <c r="T582" i="5"/>
  <c r="O292" i="5" a="1"/>
  <c r="O292" i="5"/>
  <c r="T498" i="5" a="1"/>
  <c r="T498" i="5"/>
  <c r="N205" i="5" a="1"/>
  <c r="N205" i="5"/>
  <c r="R213" i="5" a="1"/>
  <c r="R213" i="5"/>
  <c r="P108" i="5" a="1"/>
  <c r="P108" i="5"/>
  <c r="M220" i="5" a="1"/>
  <c r="M220" i="5"/>
  <c r="Q19" i="5" a="1"/>
  <c r="Q19" i="5"/>
  <c r="S637" i="5" a="1"/>
  <c r="S637" i="5"/>
  <c r="AQ624" i="5" a="1"/>
  <c r="AQ624" i="5"/>
  <c r="T618" i="5" a="1"/>
  <c r="T618" i="5"/>
  <c r="Q626" i="5" a="1"/>
  <c r="Q626" i="5"/>
  <c r="S53" i="5" a="1"/>
  <c r="S53" i="5"/>
  <c r="J10" i="5" a="1"/>
  <c r="J10" i="5"/>
  <c r="P334" i="5" a="1"/>
  <c r="P334" i="5"/>
  <c r="O389" i="5" a="1"/>
  <c r="O389" i="5"/>
  <c r="T376" i="5" a="1"/>
  <c r="T376" i="5"/>
  <c r="N484" i="5" a="1"/>
  <c r="N484" i="5"/>
  <c r="M518" i="5" a="1"/>
  <c r="M518" i="5"/>
  <c r="R166" i="5" a="1"/>
  <c r="R166" i="5"/>
  <c r="S114" i="5" a="1"/>
  <c r="S114" i="5"/>
  <c r="O624" i="5" a="1"/>
  <c r="O624" i="5"/>
  <c r="T511" i="5" a="1"/>
  <c r="T511" i="5"/>
  <c r="O404" i="5" a="1"/>
  <c r="O404" i="5"/>
  <c r="Q325" i="5" a="1"/>
  <c r="Q325" i="5"/>
  <c r="AQ334" i="5" a="1"/>
  <c r="AQ334" i="5"/>
  <c r="I10" i="5" a="1"/>
  <c r="I10" i="5"/>
  <c r="S254" i="5" a="1"/>
  <c r="S254" i="5"/>
  <c r="I376" i="5" a="1"/>
  <c r="I376" i="5"/>
  <c r="J314" i="5" a="1"/>
  <c r="J314" i="5"/>
  <c r="M201" i="5" a="1"/>
  <c r="M201" i="5"/>
  <c r="K442" i="5" a="1"/>
  <c r="K442" i="5"/>
  <c r="T552" i="5" a="1"/>
  <c r="T552" i="5"/>
  <c r="P442" i="5" a="1"/>
  <c r="P442" i="5"/>
  <c r="J448" i="5" a="1"/>
  <c r="J448" i="5"/>
  <c r="K602" i="5" a="1"/>
  <c r="K602" i="5"/>
  <c r="Q600" i="5" a="1"/>
  <c r="Q600" i="5"/>
  <c r="I274" i="5" a="1"/>
  <c r="I274" i="5"/>
  <c r="I108" i="5" a="1"/>
  <c r="I108" i="5"/>
  <c r="S62" i="5" a="1"/>
  <c r="S62" i="5"/>
  <c r="S508" i="5" a="1"/>
  <c r="S508" i="5"/>
  <c r="Q394" i="5" a="1"/>
  <c r="Q394" i="5"/>
  <c r="K32" i="5" a="1"/>
  <c r="K32" i="5"/>
  <c r="P637" i="5" a="1"/>
  <c r="P637" i="5"/>
  <c r="I285" i="5" a="1"/>
  <c r="I285" i="5"/>
  <c r="M334" i="5" a="1"/>
  <c r="M334" i="5"/>
  <c r="O442" i="5" a="1"/>
  <c r="O442" i="5"/>
  <c r="AQ604" i="5" a="1"/>
  <c r="AQ604" i="5"/>
  <c r="P376" i="5" a="1"/>
  <c r="P376" i="5"/>
  <c r="Q10" i="5" a="1"/>
  <c r="Q10" i="5"/>
  <c r="I214" i="5" a="1"/>
  <c r="I214" i="5"/>
  <c r="L89" i="5" a="1"/>
  <c r="L89" i="5"/>
  <c r="N375" i="5" a="1"/>
  <c r="N375" i="5"/>
  <c r="AQ47" i="5" a="1"/>
  <c r="AQ47" i="5"/>
  <c r="M274" i="5" a="1"/>
  <c r="M274" i="5"/>
  <c r="U236" i="5" a="1"/>
  <c r="U236" i="5"/>
  <c r="U389" i="5" a="1"/>
  <c r="U389" i="5"/>
  <c r="U526" i="5" a="1"/>
  <c r="U526" i="5"/>
  <c r="S10" i="5" a="1"/>
  <c r="S10" i="5"/>
  <c r="O637" i="5" a="1"/>
  <c r="O637" i="5"/>
  <c r="T4" i="5" a="1"/>
  <c r="T4" i="5"/>
  <c r="L214" i="5" a="1"/>
  <c r="L214" i="5"/>
  <c r="AQ376" i="5" a="1"/>
  <c r="AQ376" i="5"/>
  <c r="R600" i="5" a="1"/>
  <c r="R600" i="5"/>
  <c r="Q508" i="5" a="1"/>
  <c r="Q508" i="5"/>
  <c r="P299" i="5" a="1"/>
  <c r="P299" i="5"/>
  <c r="T214" i="5" a="1"/>
  <c r="T214" i="5"/>
  <c r="O122" i="5" a="1"/>
  <c r="O122" i="5"/>
  <c r="T463" i="5" a="1"/>
  <c r="T463" i="5"/>
  <c r="L325" i="5" a="1"/>
  <c r="L325" i="5"/>
  <c r="O236" i="5" a="1"/>
  <c r="O236" i="5"/>
  <c r="I463" i="5" a="1"/>
  <c r="I463" i="5"/>
  <c r="K354" i="5" a="1"/>
  <c r="K354" i="5"/>
  <c r="O253" i="5" a="1"/>
  <c r="O253" i="5"/>
  <c r="Q78" i="5" a="1"/>
  <c r="Q78" i="5"/>
  <c r="P382" i="5" a="1"/>
  <c r="P382" i="5"/>
  <c r="P166" i="5" a="1"/>
  <c r="P166" i="5"/>
  <c r="K372" i="5" a="1"/>
  <c r="K372" i="5"/>
  <c r="M375" i="5" a="1"/>
  <c r="M375" i="5"/>
  <c r="U166" i="5" a="1"/>
  <c r="U166" i="5"/>
  <c r="U372" i="5" a="1"/>
  <c r="U372" i="5"/>
  <c r="T604" i="5" a="1"/>
  <c r="T604" i="5"/>
  <c r="AQ463" i="5" a="1"/>
  <c r="AQ463" i="5"/>
  <c r="U280" i="5" a="1"/>
  <c r="U280" i="5"/>
  <c r="AQ626" i="5" a="1"/>
  <c r="AQ626" i="5"/>
  <c r="R314" i="5" a="1"/>
  <c r="R314" i="5"/>
  <c r="T600" i="5" a="1"/>
  <c r="T600" i="5"/>
  <c r="N62" i="5" a="1"/>
  <c r="N62" i="5"/>
  <c r="J372" i="5" a="1"/>
  <c r="J372" i="5"/>
  <c r="R23" i="5" a="1"/>
  <c r="R23" i="5"/>
  <c r="L624" i="5" a="1"/>
  <c r="L624" i="5"/>
  <c r="P512" i="5" a="1"/>
  <c r="P512" i="5"/>
  <c r="I89" i="5" a="1"/>
  <c r="I89" i="5"/>
  <c r="K552" i="5" a="1"/>
  <c r="K552" i="5"/>
  <c r="P280" i="5" a="1"/>
  <c r="P280" i="5"/>
  <c r="I379" i="5" a="1"/>
  <c r="I379" i="5"/>
  <c r="T372" i="5" a="1"/>
  <c r="T372" i="5"/>
  <c r="P32" i="5" a="1"/>
  <c r="P32" i="5"/>
  <c r="P375" i="5" a="1"/>
  <c r="P375" i="5"/>
  <c r="AQ498" i="5" a="1"/>
  <c r="AQ498" i="5"/>
  <c r="O526" i="5" a="1"/>
  <c r="O526" i="5"/>
  <c r="O105" i="5" a="1"/>
  <c r="O105" i="5"/>
  <c r="O299" i="5" a="1"/>
  <c r="O299" i="5"/>
  <c r="AQ274" i="5" a="1"/>
  <c r="AQ274" i="5"/>
  <c r="Q376" i="5" a="1"/>
  <c r="Q376" i="5"/>
  <c r="P604" i="5" a="1"/>
  <c r="P604" i="5"/>
  <c r="L404" i="5" a="1"/>
  <c r="L404" i="5"/>
  <c r="M53" i="5" a="1"/>
  <c r="M53" i="5"/>
  <c r="T78" i="5" a="1"/>
  <c r="T78" i="5"/>
  <c r="I536" i="5" a="1"/>
  <c r="I536" i="5"/>
  <c r="N254" i="5" a="1"/>
  <c r="N254" i="5"/>
  <c r="Q62" i="5" a="1"/>
  <c r="Q62" i="5"/>
  <c r="K379" i="5" a="1"/>
  <c r="K379" i="5"/>
  <c r="I618" i="5" a="1"/>
  <c r="I618" i="5"/>
  <c r="Q220" i="5" a="1"/>
  <c r="Q220" i="5"/>
  <c r="L205" i="5" a="1"/>
  <c r="L205" i="5"/>
  <c r="L217" i="5" a="1"/>
  <c r="L217" i="5"/>
  <c r="M23" i="5" a="1"/>
  <c r="M23" i="5"/>
  <c r="N578" i="5" a="1"/>
  <c r="N578" i="5"/>
  <c r="L105" i="5" a="1"/>
  <c r="L105" i="5"/>
  <c r="AQ236" i="5" a="1"/>
  <c r="AQ236" i="5"/>
  <c r="O511" i="5" a="1"/>
  <c r="O511" i="5"/>
  <c r="P254" i="5" a="1"/>
  <c r="P254" i="5"/>
  <c r="U375" i="5" a="1"/>
  <c r="U375" i="5"/>
  <c r="K463" i="5" a="1"/>
  <c r="K463" i="5"/>
  <c r="Q472" i="5" a="1"/>
  <c r="Q472" i="5"/>
  <c r="P285" i="5" a="1"/>
  <c r="P285" i="5"/>
  <c r="O314" i="5" a="1"/>
  <c r="O314" i="5"/>
  <c r="T220" i="5" a="1"/>
  <c r="T220" i="5"/>
  <c r="L600" i="5" a="1"/>
  <c r="L600" i="5"/>
  <c r="N626" i="5" a="1"/>
  <c r="N626" i="5"/>
  <c r="O166" i="5" a="1"/>
  <c r="O166" i="5"/>
  <c r="P47" i="5" a="1"/>
  <c r="P47" i="5"/>
  <c r="M214" i="5" a="1"/>
  <c r="M214" i="5"/>
  <c r="O626" i="5" a="1"/>
  <c r="O626" i="5"/>
  <c r="U254" i="5" a="1"/>
  <c r="U254" i="5"/>
  <c r="O372" i="5" a="1"/>
  <c r="O372" i="5"/>
  <c r="R624" i="5" a="1"/>
  <c r="R624" i="5"/>
  <c r="P498" i="5" a="1"/>
  <c r="P498" i="5"/>
  <c r="AQ23" i="5" a="1"/>
  <c r="AQ23" i="5"/>
  <c r="AQ375" i="5" a="1"/>
  <c r="AQ375" i="5"/>
  <c r="O32" i="5" a="1"/>
  <c r="O32" i="5"/>
  <c r="M254" i="5" a="1"/>
  <c r="M254" i="5"/>
  <c r="I508" i="5" a="1"/>
  <c r="I508" i="5"/>
  <c r="I117" i="5" a="1"/>
  <c r="I117" i="5"/>
  <c r="T472" i="5" a="1"/>
  <c r="T472" i="5"/>
  <c r="L4" i="5" a="1"/>
  <c r="L4" i="5"/>
  <c r="R220" i="5" a="1"/>
  <c r="R220" i="5"/>
  <c r="R117" i="5" a="1"/>
  <c r="R117" i="5"/>
  <c r="L108" i="5" a="1"/>
  <c r="L108" i="5"/>
  <c r="P89" i="5" a="1"/>
  <c r="P89" i="5"/>
  <c r="L463" i="5" a="1"/>
  <c r="L463" i="5"/>
  <c r="R618" i="5" a="1"/>
  <c r="R618" i="5"/>
  <c r="U404" i="5" a="1"/>
  <c r="U404" i="5"/>
  <c r="M32" i="5" a="1"/>
  <c r="M32" i="5"/>
  <c r="I404" i="5" a="1"/>
  <c r="I404" i="5"/>
  <c r="I114" i="5" a="1"/>
  <c r="I114" i="5"/>
  <c r="I220" i="5" a="1"/>
  <c r="I220" i="5"/>
  <c r="T578" i="5" a="1"/>
  <c r="T578" i="5"/>
  <c r="I253" i="5" a="1"/>
  <c r="I253" i="5"/>
  <c r="K10" i="5" a="1"/>
  <c r="K10" i="5"/>
  <c r="AQ10" i="5" a="1"/>
  <c r="AQ10" i="5"/>
  <c r="R4" i="5" a="1"/>
  <c r="R4" i="5"/>
  <c r="T114" i="5" a="1"/>
  <c r="T114" i="5"/>
  <c r="N47" i="5" a="1"/>
  <c r="N47" i="5"/>
  <c r="Q637" i="5" a="1"/>
  <c r="Q637" i="5"/>
  <c r="AQ512" i="5" a="1"/>
  <c r="AQ512" i="5"/>
  <c r="O117" i="5" a="1"/>
  <c r="O117" i="5"/>
  <c r="L334" i="5" a="1"/>
  <c r="L334" i="5"/>
  <c r="P372" i="5" a="1"/>
  <c r="P372" i="5"/>
  <c r="P23" i="5" a="1"/>
  <c r="P23" i="5"/>
  <c r="S285" i="5" a="1"/>
  <c r="S285" i="5"/>
  <c r="T626" i="5" a="1"/>
  <c r="T626" i="5"/>
  <c r="U122" i="5" a="1"/>
  <c r="U122" i="5"/>
  <c r="M626" i="5" a="1"/>
  <c r="M626" i="5"/>
  <c r="K599" i="5" a="1"/>
  <c r="K599" i="5"/>
  <c r="N599" i="5" a="1"/>
  <c r="N599" i="5"/>
  <c r="N122" i="5" a="1"/>
  <c r="N122" i="5"/>
  <c r="I448" i="5" a="1"/>
  <c r="I448" i="5"/>
  <c r="I442" i="5" a="1"/>
  <c r="I442" i="5"/>
  <c r="P389" i="5" a="1"/>
  <c r="P389" i="5"/>
  <c r="Q512" i="5" a="1"/>
  <c r="Q512" i="5"/>
  <c r="U639" i="5" a="1"/>
  <c r="U639" i="5"/>
  <c r="J582" i="5" a="1"/>
  <c r="J582" i="5"/>
  <c r="O334" i="5" a="1"/>
  <c r="O334" i="5"/>
  <c r="M372" i="5" a="1"/>
  <c r="M372" i="5"/>
  <c r="T89" i="5" a="1"/>
  <c r="T89" i="5"/>
  <c r="T285" i="5" a="1"/>
  <c r="T285" i="5"/>
  <c r="L637" i="5" a="1"/>
  <c r="L637" i="5"/>
  <c r="I372" i="5" a="1"/>
  <c r="I372" i="5"/>
  <c r="U511" i="5" a="1"/>
  <c r="U511" i="5"/>
  <c r="M19" i="5" a="1"/>
  <c r="M19" i="5"/>
  <c r="T536" i="5" a="1"/>
  <c r="T536" i="5"/>
  <c r="P220" i="5" a="1"/>
  <c r="P220" i="5"/>
  <c r="T379" i="5" a="1"/>
  <c r="T379" i="5"/>
  <c r="S536" i="5" a="1"/>
  <c r="S536" i="5"/>
  <c r="N376" i="5" a="1"/>
  <c r="N376" i="5"/>
  <c r="Q578" i="5" a="1"/>
  <c r="Q578" i="5"/>
  <c r="L472" i="5" a="1"/>
  <c r="L472" i="5"/>
  <c r="S354" i="5" a="1"/>
  <c r="S354" i="5"/>
  <c r="S511" i="5" a="1"/>
  <c r="S511" i="5"/>
  <c r="U552" i="5" a="1"/>
  <c r="U552" i="5"/>
  <c r="L32" i="5" a="1"/>
  <c r="L32" i="5"/>
  <c r="R526" i="5" a="1"/>
  <c r="R526" i="5"/>
  <c r="I375" i="5" a="1"/>
  <c r="I375" i="5"/>
  <c r="O498" i="5" a="1"/>
  <c r="O498" i="5"/>
  <c r="O220" i="5" a="1"/>
  <c r="O220" i="5"/>
  <c r="M498" i="5" a="1"/>
  <c r="M498" i="5"/>
  <c r="M299" i="5" a="1"/>
  <c r="M299" i="5"/>
  <c r="O375" i="5" a="1"/>
  <c r="O375" i="5"/>
  <c r="U448" i="5" a="1"/>
  <c r="U448" i="5"/>
  <c r="L626" i="5" a="1"/>
  <c r="L626" i="5"/>
  <c r="J604" i="5" a="1"/>
  <c r="J604" i="5"/>
  <c r="P602" i="5" a="1"/>
  <c r="P602" i="5"/>
  <c r="I518" i="5" a="1"/>
  <c r="I518" i="5"/>
  <c r="M354" i="5" a="1"/>
  <c r="M354" i="5"/>
  <c r="U512" i="5" a="1"/>
  <c r="U512" i="5"/>
  <c r="K472" i="5" a="1"/>
  <c r="K472" i="5"/>
  <c r="AQ285" i="5" a="1"/>
  <c r="AQ285" i="5"/>
  <c r="K484" i="5" a="1"/>
  <c r="K484" i="5"/>
  <c r="R463" i="5" a="1"/>
  <c r="R463" i="5"/>
  <c r="R280" i="5" a="1"/>
  <c r="R280" i="5"/>
  <c r="Q314" i="5" a="1"/>
  <c r="Q314" i="5"/>
  <c r="Q592" i="5" a="1"/>
  <c r="Q592" i="5"/>
  <c r="I314" i="5" a="1"/>
  <c r="I314" i="5"/>
  <c r="N108" i="5" a="1"/>
  <c r="N108" i="5"/>
  <c r="T394" i="5" a="1"/>
  <c r="T394" i="5"/>
  <c r="O62" i="5" a="1"/>
  <c r="O62" i="5"/>
  <c r="J472" i="5" a="1"/>
  <c r="J472" i="5"/>
  <c r="T19" i="5" a="1"/>
  <c r="T19" i="5"/>
  <c r="I600" i="5" a="1"/>
  <c r="I600" i="5"/>
  <c r="U484" i="5" a="1"/>
  <c r="U484" i="5"/>
  <c r="T442" i="5" a="1"/>
  <c r="T442" i="5"/>
  <c r="J508" i="5" a="1"/>
  <c r="J508" i="5"/>
  <c r="S257" i="5" a="1"/>
  <c r="S257" i="5"/>
  <c r="I23" i="5" a="1"/>
  <c r="I23" i="5"/>
  <c r="M213" i="5" a="1"/>
  <c r="M213" i="5"/>
  <c r="N394" i="5" a="1"/>
  <c r="N394" i="5"/>
  <c r="I624" i="5" a="1"/>
  <c r="I624" i="5"/>
  <c r="J512" i="5" a="1"/>
  <c r="J512" i="5"/>
  <c r="J214" i="5" a="1"/>
  <c r="J214" i="5"/>
  <c r="Q382" i="5" a="1"/>
  <c r="Q382" i="5"/>
  <c r="J254" i="5" a="1"/>
  <c r="J254" i="5"/>
  <c r="K376" i="5" a="1"/>
  <c r="K376" i="5"/>
  <c r="M10" i="5" a="1"/>
  <c r="M10" i="5"/>
  <c r="J89" i="5" a="1"/>
  <c r="J89" i="5"/>
  <c r="K526" i="5" a="1"/>
  <c r="K526" i="5"/>
  <c r="O285" i="5" a="1"/>
  <c r="O285" i="5"/>
  <c r="Q404" i="5" a="1"/>
  <c r="Q404" i="5"/>
  <c r="L511" i="5" a="1"/>
  <c r="L511" i="5"/>
  <c r="O639" i="5" a="1"/>
  <c r="O639" i="5"/>
  <c r="Q389" i="5" a="1"/>
  <c r="Q389" i="5"/>
  <c r="L166" i="5" a="1"/>
  <c r="L166" i="5"/>
  <c r="Q32" i="5" a="1"/>
  <c r="Q32" i="5"/>
  <c r="J463" i="5" a="1"/>
  <c r="J463" i="5"/>
  <c r="J4" i="5" a="1"/>
  <c r="J4" i="5"/>
  <c r="AQ526" i="5" a="1"/>
  <c r="AQ526" i="5"/>
  <c r="L372" i="5" a="1"/>
  <c r="L372" i="5"/>
  <c r="I552" i="5" a="1"/>
  <c r="I552" i="5"/>
  <c r="M637" i="5" a="1"/>
  <c r="M637" i="5"/>
  <c r="J578" i="5" a="1"/>
  <c r="J578" i="5"/>
  <c r="S253" i="5" a="1"/>
  <c r="S253" i="5"/>
  <c r="M108" i="5" a="1"/>
  <c r="M108" i="5"/>
  <c r="I521" i="5" a="1"/>
  <c r="I521" i="5"/>
  <c r="M278" i="5" a="1"/>
  <c r="M278" i="5"/>
  <c r="M618" i="5" a="1"/>
  <c r="M618" i="5"/>
  <c r="N536" i="5" a="1"/>
  <c r="N536" i="5"/>
  <c r="K114" i="5" a="1"/>
  <c r="K114" i="5"/>
  <c r="M62" i="5" a="1"/>
  <c r="M62" i="5"/>
  <c r="R578" i="5" a="1"/>
  <c r="R578" i="5"/>
  <c r="I78" i="5" a="1"/>
  <c r="I78" i="5"/>
  <c r="K53" i="5" a="1"/>
  <c r="K53" i="5"/>
  <c r="M236" i="5" a="1"/>
  <c r="M236" i="5"/>
  <c r="AQ205" i="5" a="1"/>
  <c r="AQ205" i="5"/>
  <c r="L512" i="5" a="1"/>
  <c r="L512" i="5"/>
  <c r="K314" i="5" a="1"/>
  <c r="K314" i="5"/>
  <c r="U292" i="5" a="1"/>
  <c r="U292" i="5"/>
  <c r="K521" i="5" a="1"/>
  <c r="K521" i="5"/>
  <c r="P253" i="5" a="1"/>
  <c r="P253" i="5"/>
  <c r="S201" i="5" a="1"/>
  <c r="S201" i="5"/>
  <c r="U379" i="5" a="1"/>
  <c r="U379" i="5"/>
  <c r="P117" i="5" a="1"/>
  <c r="P117" i="5"/>
  <c r="O47" i="5" a="1"/>
  <c r="O47" i="5"/>
  <c r="Q334" i="5" a="1"/>
  <c r="Q334" i="5"/>
  <c r="T47" i="5" a="1"/>
  <c r="T47" i="5"/>
  <c r="J217" i="5" a="1"/>
  <c r="J217" i="5"/>
  <c r="AQ314" i="5" a="1"/>
  <c r="AQ314" i="5"/>
  <c r="L278" i="5" a="1"/>
  <c r="L278" i="5"/>
  <c r="AQ122" i="5" a="1"/>
  <c r="AQ122" i="5"/>
  <c r="M592" i="5" a="1"/>
  <c r="M592" i="5"/>
  <c r="M582" i="5" a="1"/>
  <c r="M582" i="5"/>
  <c r="S599" i="5" a="1"/>
  <c r="S599" i="5"/>
  <c r="L280" i="5" a="1"/>
  <c r="L280" i="5"/>
  <c r="AQ105" i="5" a="1"/>
  <c r="AQ105" i="5"/>
  <c r="T325" i="5" a="1"/>
  <c r="T325" i="5"/>
  <c r="L274" i="5" a="1"/>
  <c r="L274" i="5"/>
  <c r="AQ108" i="5" a="1"/>
  <c r="AQ108" i="5"/>
  <c r="N259" i="5" a="1"/>
  <c r="N259" i="5"/>
  <c r="R124" i="5" a="1"/>
  <c r="R124" i="5"/>
  <c r="R350" i="5" a="1"/>
  <c r="R350" i="5"/>
  <c r="P397" i="5" a="1"/>
  <c r="P397" i="5"/>
  <c r="P396" i="5" a="1"/>
  <c r="P396" i="5"/>
  <c r="P564" i="5" a="1"/>
  <c r="P564" i="5"/>
  <c r="M240" i="5" a="1"/>
  <c r="M240" i="5"/>
  <c r="O543" i="5" a="1"/>
  <c r="O543" i="5"/>
  <c r="J124" i="5" a="1"/>
  <c r="J124" i="5"/>
  <c r="N124" i="5" a="1"/>
  <c r="N124" i="5"/>
  <c r="J362" i="5" a="1"/>
  <c r="J362" i="5"/>
  <c r="I630" i="5" a="1"/>
  <c r="I630" i="5"/>
  <c r="P476" i="5" a="1"/>
  <c r="P476" i="5"/>
  <c r="M596" i="5" a="1"/>
  <c r="M596" i="5"/>
  <c r="J307" i="5" a="1"/>
  <c r="J307" i="5"/>
  <c r="J316" i="5" a="1"/>
  <c r="J316" i="5"/>
  <c r="R168" i="5" a="1"/>
  <c r="R168" i="5"/>
  <c r="P612" i="5" a="1"/>
  <c r="P612" i="5"/>
  <c r="T241" i="5" a="1"/>
  <c r="T241" i="5"/>
  <c r="R61" i="5" a="1"/>
  <c r="R61" i="5"/>
  <c r="K283" i="5" a="1"/>
  <c r="K283" i="5"/>
  <c r="N612" i="5" a="1"/>
  <c r="N612" i="5"/>
  <c r="S316" i="5" a="1"/>
  <c r="S316" i="5"/>
  <c r="O545" i="5" a="1"/>
  <c r="O545" i="5"/>
  <c r="T397" i="5" a="1"/>
  <c r="T397" i="5"/>
  <c r="Q124" i="5" a="1"/>
  <c r="Q124" i="5"/>
  <c r="J476" i="5" a="1"/>
  <c r="J476" i="5"/>
  <c r="Q63" i="5" a="1"/>
  <c r="Q63" i="5"/>
  <c r="Q396" i="5" a="1"/>
  <c r="Q396" i="5"/>
  <c r="O316" i="5" a="1"/>
  <c r="O316" i="5"/>
  <c r="Q283" i="5" a="1"/>
  <c r="Q283" i="5"/>
  <c r="Q545" i="5" a="1"/>
  <c r="Q545" i="5"/>
  <c r="N132" i="5" a="1"/>
  <c r="N132" i="5"/>
  <c r="O612" i="5" a="1"/>
  <c r="O612" i="5"/>
  <c r="S63" i="5" a="1"/>
  <c r="S63" i="5"/>
  <c r="O396" i="5" a="1"/>
  <c r="O396" i="5"/>
  <c r="R397" i="5" a="1"/>
  <c r="R397" i="5"/>
  <c r="U283" i="5" a="1"/>
  <c r="U283" i="5"/>
  <c r="M168" i="5" a="1"/>
  <c r="M168" i="5"/>
  <c r="O240" i="5" a="1"/>
  <c r="O240" i="5"/>
  <c r="R240" i="5" a="1"/>
  <c r="R240" i="5"/>
  <c r="AQ61" i="5" a="1"/>
  <c r="AQ61" i="5"/>
  <c r="T323" i="5" a="1"/>
  <c r="T323" i="5"/>
  <c r="M350" i="5" a="1"/>
  <c r="M350" i="5"/>
  <c r="M476" i="5" a="1"/>
  <c r="M476" i="5"/>
  <c r="T240" i="5" a="1"/>
  <c r="T240" i="5"/>
  <c r="U517" i="5" a="1"/>
  <c r="U517" i="5"/>
  <c r="J612" i="5" a="1"/>
  <c r="J612" i="5"/>
  <c r="K476" i="5" a="1"/>
  <c r="K476" i="5"/>
  <c r="L397" i="5" a="1"/>
  <c r="L397" i="5"/>
  <c r="N596" i="5" a="1"/>
  <c r="N596" i="5"/>
  <c r="K630" i="5" a="1"/>
  <c r="K630" i="5"/>
  <c r="U323" i="5" a="1"/>
  <c r="U323" i="5"/>
  <c r="T545" i="5" a="1"/>
  <c r="T545" i="5"/>
  <c r="K307" i="5" a="1"/>
  <c r="K307" i="5"/>
  <c r="R362" i="5" a="1"/>
  <c r="R362" i="5"/>
  <c r="K132" i="5" a="1"/>
  <c r="K132" i="5"/>
  <c r="N240" i="5" a="1"/>
  <c r="N240" i="5"/>
  <c r="N200" i="5" a="1"/>
  <c r="N200" i="5"/>
  <c r="N516" i="5" a="1"/>
  <c r="N516" i="5"/>
  <c r="J516" i="5" a="1"/>
  <c r="J516" i="5"/>
  <c r="O283" i="5" a="1"/>
  <c r="O283" i="5"/>
  <c r="T564" i="5" a="1"/>
  <c r="T564" i="5"/>
  <c r="P362" i="5" a="1"/>
  <c r="P362" i="5"/>
  <c r="J630" i="5" a="1"/>
  <c r="J630" i="5"/>
  <c r="Q543" i="5" a="1"/>
  <c r="Q543" i="5"/>
  <c r="I59" i="5" a="1"/>
  <c r="I59" i="5"/>
  <c r="S516" i="5" a="1"/>
  <c r="S516" i="5"/>
  <c r="AQ476" i="5" a="1"/>
  <c r="AQ476" i="5"/>
  <c r="U362" i="5" a="1"/>
  <c r="U362" i="5"/>
  <c r="M61" i="5" a="1"/>
  <c r="M61" i="5"/>
  <c r="J232" i="5" a="1"/>
  <c r="J232" i="5"/>
  <c r="P316" i="5" a="1"/>
  <c r="P316" i="5"/>
  <c r="T476" i="5" a="1"/>
  <c r="T476" i="5"/>
  <c r="S61" i="5" a="1"/>
  <c r="S61" i="5"/>
  <c r="S612" i="5" a="1"/>
  <c r="S612" i="5"/>
  <c r="I397" i="5" a="1"/>
  <c r="I397" i="5"/>
  <c r="J63" i="5" a="1"/>
  <c r="J63" i="5"/>
  <c r="P132" i="5" a="1"/>
  <c r="P132" i="5"/>
  <c r="Q80" i="5" a="1"/>
  <c r="Q80" i="5"/>
  <c r="Q316" i="5" a="1"/>
  <c r="Q316" i="5"/>
  <c r="N543" i="5" a="1"/>
  <c r="N543" i="5"/>
  <c r="P517" i="5" a="1"/>
  <c r="P517" i="5"/>
  <c r="R316" i="5" a="1"/>
  <c r="R316" i="5"/>
  <c r="I241" i="5" a="1"/>
  <c r="I241" i="5"/>
  <c r="M517" i="5" a="1"/>
  <c r="M517" i="5"/>
  <c r="O168" i="5" a="1"/>
  <c r="O168" i="5"/>
  <c r="S517" i="5" a="1"/>
  <c r="S517" i="5"/>
  <c r="M397" i="5" a="1"/>
  <c r="M397" i="5"/>
  <c r="N168" i="5" a="1"/>
  <c r="N168" i="5"/>
  <c r="N241" i="5" a="1"/>
  <c r="N241" i="5"/>
  <c r="J240" i="5" a="1"/>
  <c r="J240" i="5"/>
  <c r="AQ124" i="5" a="1"/>
  <c r="AQ124" i="5"/>
  <c r="P63" i="5" a="1"/>
  <c r="P63" i="5"/>
  <c r="U232" i="5" a="1"/>
  <c r="U232" i="5"/>
  <c r="O369" i="5" a="1"/>
  <c r="O369" i="5"/>
  <c r="K316" i="5" a="1"/>
  <c r="K316" i="5"/>
  <c r="L59" i="5" a="1"/>
  <c r="L59" i="5"/>
  <c r="L612" i="5" a="1"/>
  <c r="L612" i="5"/>
  <c r="Q517" i="5" a="1"/>
  <c r="Q517" i="5"/>
  <c r="M124" i="5" a="1"/>
  <c r="M124" i="5"/>
  <c r="T259" i="5" a="1"/>
  <c r="T259" i="5"/>
  <c r="K396" i="5" a="1"/>
  <c r="K396" i="5"/>
  <c r="N307" i="5" a="1"/>
  <c r="N307" i="5"/>
  <c r="K259" i="5" a="1"/>
  <c r="K259" i="5"/>
  <c r="AQ396" i="5" a="1"/>
  <c r="AQ396" i="5"/>
  <c r="U59" i="5" a="1"/>
  <c r="U59" i="5"/>
  <c r="R517" i="5" a="1"/>
  <c r="R517" i="5"/>
  <c r="N80" i="5" a="1"/>
  <c r="N80" i="5"/>
  <c r="AQ132" i="5" a="1"/>
  <c r="AQ132" i="5"/>
  <c r="I516" i="5" a="1"/>
  <c r="I516" i="5"/>
  <c r="T63" i="5" a="1"/>
  <c r="T63" i="5"/>
  <c r="L132" i="5" a="1"/>
  <c r="L132" i="5"/>
  <c r="AQ316" i="5" a="1"/>
  <c r="AQ316" i="5"/>
  <c r="Q612" i="5" a="1"/>
  <c r="Q612" i="5"/>
  <c r="K63" i="5" a="1"/>
  <c r="K63" i="5"/>
  <c r="M316" i="5" a="1"/>
  <c r="M316" i="5"/>
  <c r="Q241" i="5" a="1"/>
  <c r="Q241" i="5"/>
  <c r="L283" i="5" a="1"/>
  <c r="L283" i="5"/>
  <c r="K323" i="5" a="1"/>
  <c r="K323" i="5"/>
  <c r="L516" i="5" a="1"/>
  <c r="L516" i="5"/>
  <c r="T396" i="5" a="1"/>
  <c r="T396" i="5"/>
  <c r="L362" i="5" a="1"/>
  <c r="L362" i="5"/>
  <c r="J59" i="5" a="1"/>
  <c r="J59" i="5"/>
  <c r="L369" i="5" a="1"/>
  <c r="L369" i="5"/>
  <c r="U132" i="5" a="1"/>
  <c r="U132" i="5"/>
  <c r="AQ362" i="5" a="1"/>
  <c r="AQ362" i="5"/>
  <c r="I369" i="5" a="1"/>
  <c r="I369" i="5"/>
  <c r="U564" i="5" a="1"/>
  <c r="U564" i="5"/>
  <c r="M362" i="5" a="1"/>
  <c r="M362" i="5"/>
  <c r="L61" i="5" a="1"/>
  <c r="L61" i="5"/>
  <c r="P596" i="5" a="1"/>
  <c r="P596" i="5"/>
  <c r="S240" i="5" a="1"/>
  <c r="S240" i="5"/>
  <c r="T80" i="5" a="1"/>
  <c r="T80" i="5"/>
  <c r="P307" i="5" a="1"/>
  <c r="P307" i="5"/>
  <c r="Q397" i="5" a="1"/>
  <c r="Q397" i="5"/>
  <c r="S124" i="5" a="1"/>
  <c r="S124" i="5"/>
  <c r="AQ168" i="5" a="1"/>
  <c r="AQ168" i="5"/>
  <c r="Q240" i="5" a="1"/>
  <c r="Q240" i="5"/>
  <c r="AQ241" i="5" a="1"/>
  <c r="AQ241" i="5"/>
  <c r="O124" i="5" a="1"/>
  <c r="O124" i="5"/>
  <c r="N316" i="5" a="1"/>
  <c r="N316" i="5"/>
  <c r="K564" i="5" a="1"/>
  <c r="K564" i="5"/>
  <c r="U476" i="5" a="1"/>
  <c r="U476" i="5"/>
  <c r="O397" i="5" a="1"/>
  <c r="O397" i="5"/>
  <c r="S307" i="5" a="1"/>
  <c r="S307" i="5"/>
  <c r="K350" i="5" a="1"/>
  <c r="K350" i="5"/>
  <c r="N630" i="5" a="1"/>
  <c r="N630" i="5"/>
  <c r="N283" i="5" a="1"/>
  <c r="N283" i="5"/>
  <c r="Q564" i="5" a="1"/>
  <c r="Q564" i="5"/>
  <c r="S545" i="5" a="1"/>
  <c r="S545" i="5"/>
  <c r="AQ369" i="5" a="1"/>
  <c r="AQ369" i="5"/>
  <c r="L316" i="5" a="1"/>
  <c r="L316" i="5"/>
  <c r="L200" i="5" a="1"/>
  <c r="L200" i="5"/>
  <c r="M283" i="5" a="1"/>
  <c r="M283" i="5"/>
  <c r="R369" i="5" a="1"/>
  <c r="R369" i="5"/>
  <c r="U396" i="5" a="1"/>
  <c r="U396" i="5"/>
  <c r="U307" i="5" a="1"/>
  <c r="U307" i="5"/>
  <c r="R630" i="5" a="1"/>
  <c r="R630" i="5"/>
  <c r="J132" i="5" a="1"/>
  <c r="J132" i="5"/>
  <c r="AQ516" i="5" a="1"/>
  <c r="AQ516" i="5"/>
  <c r="J283" i="5" a="1"/>
  <c r="J283" i="5"/>
  <c r="S232" i="5" a="1"/>
  <c r="S232" i="5"/>
  <c r="R59" i="5" a="1"/>
  <c r="R59" i="5"/>
  <c r="AQ630" i="5" a="1"/>
  <c r="AQ630" i="5"/>
  <c r="R132" i="5" a="1"/>
  <c r="R132" i="5"/>
  <c r="L240" i="5" a="1"/>
  <c r="L240" i="5"/>
  <c r="K397" i="5" a="1"/>
  <c r="K397" i="5"/>
  <c r="O80" i="5" a="1"/>
  <c r="O80" i="5"/>
  <c r="R545" i="5" a="1"/>
  <c r="R545" i="5"/>
  <c r="L630" i="5" a="1"/>
  <c r="L630" i="5"/>
  <c r="I517" i="5" a="1"/>
  <c r="I517" i="5"/>
  <c r="T362" i="5" a="1"/>
  <c r="T362" i="5"/>
  <c r="R516" i="5" a="1"/>
  <c r="R516" i="5"/>
  <c r="AQ259" i="5" a="1"/>
  <c r="AQ259" i="5"/>
  <c r="T516" i="5" a="1"/>
  <c r="T516" i="5"/>
  <c r="K545" i="5" a="1"/>
  <c r="K545" i="5"/>
  <c r="N369" i="5" a="1"/>
  <c r="N369" i="5"/>
  <c r="M545" i="5" a="1"/>
  <c r="M545" i="5"/>
  <c r="AQ80" i="5" a="1"/>
  <c r="AQ80" i="5"/>
  <c r="K80" i="5" a="1"/>
  <c r="K80" i="5"/>
  <c r="Q630" i="5" a="1"/>
  <c r="Q630" i="5"/>
  <c r="M241" i="5" a="1"/>
  <c r="M241" i="5"/>
  <c r="I200" i="5" a="1"/>
  <c r="I200" i="5"/>
  <c r="K61" i="5" a="1"/>
  <c r="K61" i="5"/>
  <c r="Q307" i="5" a="1"/>
  <c r="Q307" i="5"/>
  <c r="AQ240" i="5" a="1"/>
  <c r="AQ240" i="5"/>
  <c r="AQ350" i="5" a="1"/>
  <c r="AQ350" i="5"/>
  <c r="K241" i="5" a="1"/>
  <c r="K241" i="5"/>
  <c r="I232" i="5" a="1"/>
  <c r="I232" i="5"/>
  <c r="J323" i="5" a="1"/>
  <c r="J323" i="5"/>
  <c r="K200" i="5" a="1"/>
  <c r="K200" i="5"/>
  <c r="I350" i="5" a="1"/>
  <c r="I350" i="5"/>
  <c r="Q323" i="5" a="1"/>
  <c r="Q323" i="5"/>
  <c r="I61" i="5" a="1"/>
  <c r="I61" i="5"/>
  <c r="S80" i="5" a="1"/>
  <c r="S80" i="5"/>
  <c r="S369" i="5" a="1"/>
  <c r="S369" i="5"/>
  <c r="R612" i="5" a="1"/>
  <c r="R612" i="5"/>
  <c r="L241" i="5" a="1"/>
  <c r="L241" i="5"/>
  <c r="I545" i="5" a="1"/>
  <c r="I545" i="5"/>
  <c r="Q232" i="5" a="1"/>
  <c r="Q232" i="5"/>
  <c r="U240" i="5" a="1"/>
  <c r="U240" i="5"/>
  <c r="L517" i="5" a="1"/>
  <c r="L517" i="5"/>
  <c r="L63" i="5" a="1"/>
  <c r="L63" i="5"/>
  <c r="I316" i="5" a="1"/>
  <c r="I316" i="5"/>
  <c r="I564" i="5" a="1"/>
  <c r="I564" i="5"/>
  <c r="AQ232" i="5" a="1"/>
  <c r="AQ232" i="5"/>
  <c r="O259" i="5" a="1"/>
  <c r="O259" i="5"/>
  <c r="P545" i="5" a="1"/>
  <c r="P545" i="5"/>
  <c r="S362" i="5" a="1"/>
  <c r="S362" i="5"/>
  <c r="P259" i="5" a="1"/>
  <c r="P259" i="5"/>
  <c r="I124" i="5" a="1"/>
  <c r="I124" i="5"/>
  <c r="J397" i="5" a="1"/>
  <c r="J397" i="5"/>
  <c r="T168" i="5" a="1"/>
  <c r="T168" i="5"/>
  <c r="P61" i="5" a="1"/>
  <c r="P61" i="5"/>
  <c r="O516" i="5" a="1"/>
  <c r="O516" i="5"/>
  <c r="R596" i="5" a="1"/>
  <c r="R596" i="5"/>
  <c r="I612" i="5" a="1"/>
  <c r="I612" i="5"/>
  <c r="U596" i="5" a="1"/>
  <c r="U596" i="5"/>
  <c r="I307" i="5" a="1"/>
  <c r="I307" i="5"/>
  <c r="S630" i="5" a="1"/>
  <c r="S630" i="5"/>
  <c r="N350" i="5" a="1"/>
  <c r="N350" i="5"/>
  <c r="P630" i="5" a="1"/>
  <c r="P630" i="5"/>
  <c r="M200" i="5" a="1"/>
  <c r="M200" i="5"/>
  <c r="T283" i="5" a="1"/>
  <c r="T283" i="5"/>
  <c r="L232" i="5" a="1"/>
  <c r="L232" i="5"/>
  <c r="K543" i="5" a="1"/>
  <c r="K543" i="5"/>
  <c r="S397" i="5" a="1"/>
  <c r="S397" i="5"/>
  <c r="P200" i="5" a="1"/>
  <c r="P200" i="5"/>
  <c r="N476" i="5" a="1"/>
  <c r="N476" i="5"/>
  <c r="L307" i="5" a="1"/>
  <c r="L307" i="5"/>
  <c r="T61" i="5" a="1"/>
  <c r="T61" i="5"/>
  <c r="L259" i="5" a="1"/>
  <c r="L259" i="5"/>
  <c r="L323" i="5" a="1"/>
  <c r="L323" i="5"/>
  <c r="Q59" i="5" a="1"/>
  <c r="Q59" i="5"/>
  <c r="S476" i="5" a="1"/>
  <c r="S476" i="5"/>
  <c r="U630" i="5" a="1"/>
  <c r="U630" i="5"/>
  <c r="Q350" i="5" a="1"/>
  <c r="Q350" i="5"/>
  <c r="AQ283" i="5" a="1"/>
  <c r="AQ283" i="5"/>
  <c r="AQ63" i="5" a="1"/>
  <c r="AQ63" i="5"/>
  <c r="J596" i="5" a="1"/>
  <c r="J596" i="5"/>
  <c r="I476" i="5" a="1"/>
  <c r="I476" i="5"/>
  <c r="K124" i="5" a="1"/>
  <c r="K124" i="5"/>
  <c r="J350" i="5" a="1"/>
  <c r="J350" i="5"/>
  <c r="M259" i="5" a="1"/>
  <c r="M259" i="5"/>
  <c r="I259" i="5" a="1"/>
  <c r="I259" i="5"/>
  <c r="P241" i="5" a="1"/>
  <c r="P241" i="5"/>
  <c r="S350" i="5" a="1"/>
  <c r="S350" i="5"/>
  <c r="N63" i="5" a="1"/>
  <c r="N63" i="5"/>
  <c r="R80" i="5" a="1"/>
  <c r="R80" i="5"/>
  <c r="I283" i="5" a="1"/>
  <c r="I283" i="5"/>
  <c r="N564" i="5" a="1"/>
  <c r="N564" i="5"/>
  <c r="AQ307" i="5" a="1"/>
  <c r="AQ307" i="5"/>
  <c r="S564" i="5" a="1"/>
  <c r="S564" i="5"/>
  <c r="J517" i="5" a="1"/>
  <c r="J517" i="5"/>
  <c r="AQ200" i="5" a="1"/>
  <c r="AQ200" i="5"/>
  <c r="M396" i="5" a="1"/>
  <c r="M396" i="5"/>
  <c r="U80" i="5" a="1"/>
  <c r="U80" i="5"/>
  <c r="T59" i="5" a="1"/>
  <c r="T59" i="5"/>
  <c r="I596" i="5" a="1"/>
  <c r="I596" i="5"/>
  <c r="L168" i="5" a="1"/>
  <c r="L168" i="5"/>
  <c r="P350" i="5" a="1"/>
  <c r="P350" i="5"/>
  <c r="R323" i="5" a="1"/>
  <c r="R323" i="5"/>
  <c r="S168" i="5" a="1"/>
  <c r="S168" i="5"/>
  <c r="P124" i="5" a="1"/>
  <c r="P124" i="5"/>
  <c r="Q369" i="5" a="1"/>
  <c r="Q369" i="5"/>
  <c r="P240" i="5" a="1"/>
  <c r="P240" i="5"/>
  <c r="M323" i="5" a="1"/>
  <c r="M323" i="5"/>
  <c r="O63" i="5" a="1"/>
  <c r="O63" i="5"/>
  <c r="K516" i="5" a="1"/>
  <c r="K516" i="5"/>
  <c r="I396" i="5" a="1"/>
  <c r="I396" i="5"/>
  <c r="AQ596" i="5" a="1"/>
  <c r="AQ596" i="5"/>
  <c r="T612" i="5" a="1"/>
  <c r="T612" i="5"/>
  <c r="O200" i="5" a="1"/>
  <c r="O200" i="5"/>
  <c r="O350" i="5" a="1"/>
  <c r="O350" i="5"/>
  <c r="P516" i="5" a="1"/>
  <c r="P516" i="5"/>
  <c r="T307" i="5" a="1"/>
  <c r="T307" i="5"/>
  <c r="P543" i="5" a="1"/>
  <c r="P543" i="5"/>
  <c r="R241" i="5" a="1"/>
  <c r="R241" i="5"/>
  <c r="N232" i="5" a="1"/>
  <c r="N232" i="5"/>
  <c r="Q61" i="5" a="1"/>
  <c r="Q61" i="5"/>
  <c r="I362" i="5" a="1"/>
  <c r="I362" i="5"/>
  <c r="Q259" i="5" a="1"/>
  <c r="Q259" i="5"/>
  <c r="M232" i="5" a="1"/>
  <c r="M232" i="5"/>
  <c r="L350" i="5" a="1"/>
  <c r="L350" i="5"/>
  <c r="J200" i="5" a="1"/>
  <c r="J200" i="5"/>
  <c r="T517" i="5" a="1"/>
  <c r="T517" i="5"/>
  <c r="O132" i="5" a="1"/>
  <c r="O132" i="5"/>
  <c r="J80" i="5" a="1"/>
  <c r="J80" i="5"/>
  <c r="R543" i="5" a="1"/>
  <c r="R543" i="5"/>
  <c r="J564" i="5" a="1"/>
  <c r="J564" i="5"/>
  <c r="M132" i="5" a="1"/>
  <c r="M132" i="5"/>
  <c r="L564" i="5" a="1"/>
  <c r="L564" i="5"/>
  <c r="J543" i="5" a="1"/>
  <c r="J543" i="5"/>
  <c r="O517" i="5" a="1"/>
  <c r="O517" i="5"/>
  <c r="U168" i="5" a="1"/>
  <c r="U168" i="5"/>
  <c r="O323" i="5" a="1"/>
  <c r="O323" i="5"/>
  <c r="T232" i="5" a="1"/>
  <c r="T232" i="5"/>
  <c r="I80" i="5" a="1"/>
  <c r="I80" i="5"/>
  <c r="AQ564" i="5" a="1"/>
  <c r="AQ564" i="5"/>
  <c r="J168" i="5" a="1"/>
  <c r="J168" i="5"/>
  <c r="J241" i="5" a="1"/>
  <c r="J241" i="5"/>
  <c r="R564" i="5" a="1"/>
  <c r="R564" i="5"/>
  <c r="S396" i="5" a="1"/>
  <c r="S396" i="5"/>
  <c r="Q168" i="5" a="1"/>
  <c r="Q168" i="5"/>
  <c r="S283" i="5" a="1"/>
  <c r="S283" i="5"/>
  <c r="N323" i="5" a="1"/>
  <c r="N323" i="5"/>
  <c r="M630" i="5" a="1"/>
  <c r="M630" i="5"/>
  <c r="K517" i="5" a="1"/>
  <c r="K517" i="5"/>
  <c r="S596" i="5" a="1"/>
  <c r="S596" i="5"/>
  <c r="I63" i="5" a="1"/>
  <c r="I63" i="5"/>
  <c r="L124" i="5" a="1"/>
  <c r="L124" i="5"/>
  <c r="R259" i="5" a="1"/>
  <c r="R259" i="5"/>
  <c r="K596" i="5" a="1"/>
  <c r="K596" i="5"/>
  <c r="U200" i="5" a="1"/>
  <c r="U200" i="5"/>
  <c r="J369" i="5" a="1"/>
  <c r="J369" i="5"/>
  <c r="T596" i="5" a="1"/>
  <c r="T596" i="5"/>
  <c r="U241" i="5" a="1"/>
  <c r="U241" i="5"/>
  <c r="P168" i="5" a="1"/>
  <c r="P168" i="5"/>
  <c r="K369" i="5" a="1"/>
  <c r="K369" i="5"/>
  <c r="T316" i="5" a="1"/>
  <c r="T316" i="5"/>
  <c r="R232" i="5" a="1"/>
  <c r="R232" i="5"/>
  <c r="U516" i="5" a="1"/>
  <c r="U516" i="5"/>
  <c r="I323" i="5" a="1"/>
  <c r="I323" i="5"/>
  <c r="L543" i="5" a="1"/>
  <c r="L543" i="5"/>
  <c r="O362" i="5" a="1"/>
  <c r="O362" i="5"/>
  <c r="N545" i="5" a="1"/>
  <c r="N545" i="5"/>
  <c r="N397" i="5" a="1"/>
  <c r="N397" i="5"/>
  <c r="O61" i="5" a="1"/>
  <c r="O61" i="5"/>
  <c r="U543" i="5" a="1"/>
  <c r="U543" i="5"/>
  <c r="S200" i="5" a="1"/>
  <c r="S200" i="5"/>
  <c r="M63" i="5" a="1"/>
  <c r="M63" i="5"/>
  <c r="S323" i="5" a="1"/>
  <c r="S323" i="5"/>
  <c r="R283" i="5" a="1"/>
  <c r="R283" i="5"/>
  <c r="O596" i="5" a="1"/>
  <c r="O596" i="5"/>
  <c r="P369" i="5" a="1"/>
  <c r="P369" i="5"/>
  <c r="O59" i="5" a="1"/>
  <c r="O59" i="5"/>
  <c r="O564" i="5" a="1"/>
  <c r="O564" i="5"/>
  <c r="I132" i="5" a="1"/>
  <c r="I132" i="5"/>
  <c r="P59" i="5" a="1"/>
  <c r="P59" i="5"/>
  <c r="AQ59" i="5" a="1"/>
  <c r="AQ59" i="5"/>
  <c r="T630" i="5" a="1"/>
  <c r="T630" i="5"/>
  <c r="AQ612" i="5" a="1"/>
  <c r="AQ612" i="5"/>
  <c r="M543" i="5" a="1"/>
  <c r="M543" i="5"/>
  <c r="N362" i="5" a="1"/>
  <c r="N362" i="5"/>
  <c r="Q476" i="5" a="1"/>
  <c r="Q476" i="5"/>
  <c r="L596" i="5" a="1"/>
  <c r="L596" i="5"/>
  <c r="R396" i="5" a="1"/>
  <c r="R396" i="5"/>
  <c r="L80" i="5" a="1"/>
  <c r="L80" i="5"/>
  <c r="Q200" i="5" a="1"/>
  <c r="Q200" i="5"/>
  <c r="U545" i="5" a="1"/>
  <c r="U545" i="5"/>
  <c r="M369" i="5" a="1"/>
  <c r="M369" i="5"/>
  <c r="L476" i="5" a="1"/>
  <c r="L476" i="5"/>
  <c r="I543" i="5" a="1"/>
  <c r="I543" i="5"/>
  <c r="O476" i="5" a="1"/>
  <c r="O476" i="5"/>
  <c r="R63" i="5" a="1"/>
  <c r="R63" i="5"/>
  <c r="J545" i="5" a="1"/>
  <c r="J545" i="5"/>
  <c r="T124" i="5" a="1"/>
  <c r="T124" i="5"/>
  <c r="M612" i="5" a="1"/>
  <c r="M612" i="5"/>
  <c r="T132" i="5" a="1"/>
  <c r="T132" i="5"/>
  <c r="K168" i="5" a="1"/>
  <c r="K168" i="5"/>
  <c r="L396" i="5" a="1"/>
  <c r="L396" i="5"/>
  <c r="T543" i="5" a="1"/>
  <c r="T543" i="5"/>
  <c r="N396" i="5" a="1"/>
  <c r="N396" i="5"/>
  <c r="U397" i="5" a="1"/>
  <c r="U397" i="5"/>
  <c r="U259" i="5" a="1"/>
  <c r="U259" i="5"/>
  <c r="M307" i="5" a="1"/>
  <c r="M307" i="5"/>
  <c r="K232" i="5" a="1"/>
  <c r="K232" i="5"/>
  <c r="P80" i="5" a="1"/>
  <c r="P80" i="5"/>
  <c r="AQ545" i="5" a="1"/>
  <c r="AQ545" i="5"/>
  <c r="J61" i="5" a="1"/>
  <c r="J61" i="5"/>
  <c r="AQ543" i="5" a="1"/>
  <c r="AQ543" i="5"/>
  <c r="I240" i="5" a="1"/>
  <c r="I240" i="5"/>
  <c r="O307" i="5" a="1"/>
  <c r="O307" i="5"/>
  <c r="Q362" i="5" a="1"/>
  <c r="Q362" i="5"/>
  <c r="U350" i="5" a="1"/>
  <c r="U350" i="5"/>
  <c r="M59" i="5" a="1"/>
  <c r="M59" i="5"/>
  <c r="P323" i="5" a="1"/>
  <c r="P323" i="5"/>
  <c r="S59" i="5" a="1"/>
  <c r="S59" i="5"/>
  <c r="S259" i="5" a="1"/>
  <c r="S259" i="5"/>
  <c r="P232" i="5" a="1"/>
  <c r="P232" i="5"/>
  <c r="Q132" i="5" a="1"/>
  <c r="Q132" i="5"/>
  <c r="K59" i="5" a="1"/>
  <c r="K59" i="5"/>
  <c r="T200" i="5" a="1"/>
  <c r="T200" i="5"/>
  <c r="U369" i="5" a="1"/>
  <c r="U369" i="5"/>
  <c r="N517" i="5" a="1"/>
  <c r="N517" i="5"/>
  <c r="J396" i="5" a="1"/>
  <c r="J396" i="5"/>
  <c r="T350" i="5" a="1"/>
  <c r="T350" i="5"/>
  <c r="J259" i="5" a="1"/>
  <c r="J259" i="5"/>
  <c r="P283" i="5" a="1"/>
  <c r="P283" i="5"/>
  <c r="K612" i="5" a="1"/>
  <c r="K612" i="5"/>
  <c r="AQ323" i="5" a="1"/>
  <c r="AQ323" i="5"/>
  <c r="U316" i="5" a="1"/>
  <c r="U316" i="5"/>
  <c r="N59" i="5" a="1"/>
  <c r="N59" i="5"/>
  <c r="K362" i="5" a="1"/>
  <c r="K362" i="5"/>
  <c r="U612" i="5" a="1"/>
  <c r="U612" i="5"/>
  <c r="U124" i="5" a="1"/>
  <c r="U124" i="5"/>
  <c r="S241" i="5" a="1"/>
  <c r="S241" i="5"/>
  <c r="M80" i="5" a="1"/>
  <c r="M80" i="5"/>
  <c r="O241" i="5" a="1"/>
  <c r="O241" i="5"/>
  <c r="R307" i="5" a="1"/>
  <c r="R307" i="5"/>
  <c r="T369" i="5" a="1"/>
  <c r="T369" i="5"/>
  <c r="I168" i="5" a="1"/>
  <c r="I168" i="5"/>
  <c r="Q516" i="5" a="1"/>
  <c r="Q516" i="5"/>
  <c r="M564" i="5" a="1"/>
  <c r="M564" i="5"/>
  <c r="Q596" i="5" a="1"/>
  <c r="Q596" i="5"/>
  <c r="O232" i="5" a="1"/>
  <c r="O232" i="5"/>
  <c r="L545" i="5" a="1"/>
  <c r="L545" i="5"/>
  <c r="AQ397" i="5" a="1"/>
  <c r="AQ397" i="5"/>
  <c r="U61" i="5" a="1"/>
  <c r="U61" i="5"/>
  <c r="K240" i="5" a="1"/>
  <c r="K240" i="5"/>
  <c r="AQ517" i="5" a="1"/>
  <c r="AQ517" i="5"/>
  <c r="R200" i="5" a="1"/>
  <c r="R200" i="5"/>
  <c r="N61" i="5" a="1"/>
  <c r="N61" i="5"/>
  <c r="U63" i="5" a="1"/>
  <c r="U63" i="5"/>
  <c r="R476" i="5" a="1"/>
  <c r="R476" i="5"/>
  <c r="M516" i="5" a="1"/>
  <c r="M516" i="5"/>
  <c r="S543" i="5" a="1"/>
  <c r="S543" i="5"/>
  <c r="O630" i="5" a="1"/>
  <c r="O630" i="5"/>
  <c r="S132" i="5" a="1"/>
  <c r="S132" i="5"/>
  <c r="O590" i="5" a="1"/>
  <c r="O590" i="5"/>
  <c r="T170" i="5" a="1"/>
  <c r="T170" i="5"/>
  <c r="S333" i="5" a="1"/>
  <c r="S333" i="5"/>
  <c r="T256" i="5" a="1"/>
  <c r="T256" i="5"/>
  <c r="AQ445" i="5" a="1"/>
  <c r="AQ445" i="5"/>
  <c r="P574" i="5" a="1"/>
  <c r="P574" i="5"/>
  <c r="Q486" i="5" a="1"/>
  <c r="Q486" i="5"/>
  <c r="Q574" i="5" a="1"/>
  <c r="Q574" i="5"/>
  <c r="N482" i="5" a="1"/>
  <c r="N482" i="5"/>
  <c r="AQ574" i="5" a="1"/>
  <c r="AQ574" i="5"/>
  <c r="AQ449" i="5" a="1"/>
  <c r="AQ449" i="5"/>
  <c r="P616" i="5" a="1"/>
  <c r="P616" i="5"/>
  <c r="J482" i="5" a="1"/>
  <c r="J482" i="5"/>
  <c r="N170" i="5" a="1"/>
  <c r="N170" i="5"/>
  <c r="AQ542" i="5" a="1"/>
  <c r="AQ542" i="5"/>
  <c r="T293" i="5" a="1"/>
  <c r="T293" i="5"/>
  <c r="M181" i="5" a="1"/>
  <c r="M181" i="5"/>
  <c r="O542" i="5" a="1"/>
  <c r="O542" i="5"/>
  <c r="K449" i="5" a="1"/>
  <c r="K449" i="5"/>
  <c r="N616" i="5" a="1"/>
  <c r="N616" i="5"/>
  <c r="O574" i="5" a="1"/>
  <c r="O574" i="5"/>
  <c r="T614" i="5" a="1"/>
  <c r="T614" i="5"/>
  <c r="U98" i="5" a="1"/>
  <c r="U98" i="5"/>
  <c r="S267" i="5" a="1"/>
  <c r="S267" i="5"/>
  <c r="U445" i="5" a="1"/>
  <c r="U445" i="5"/>
  <c r="AQ170" i="5" a="1"/>
  <c r="AQ170" i="5"/>
  <c r="R614" i="5" a="1"/>
  <c r="R614" i="5"/>
  <c r="L542" i="5" a="1"/>
  <c r="L542" i="5"/>
  <c r="S616" i="5" a="1"/>
  <c r="S616" i="5"/>
  <c r="Q267" i="5" a="1"/>
  <c r="Q267" i="5"/>
  <c r="P614" i="5" a="1"/>
  <c r="P614" i="5"/>
  <c r="N293" i="5" a="1"/>
  <c r="N293" i="5"/>
  <c r="I614" i="5" a="1"/>
  <c r="I614" i="5"/>
  <c r="J611" i="5" a="1"/>
  <c r="J611" i="5"/>
  <c r="M267" i="5" a="1"/>
  <c r="M267" i="5"/>
  <c r="P333" i="5" a="1"/>
  <c r="P333" i="5"/>
  <c r="AQ267" i="5" a="1"/>
  <c r="AQ267" i="5"/>
  <c r="P267" i="5" a="1"/>
  <c r="P267" i="5"/>
  <c r="I482" i="5" a="1"/>
  <c r="I482" i="5"/>
  <c r="T445" i="5" a="1"/>
  <c r="T445" i="5"/>
  <c r="Q98" i="5" a="1"/>
  <c r="Q98" i="5"/>
  <c r="I170" i="5" a="1"/>
  <c r="I170" i="5"/>
  <c r="M256" i="5" a="1"/>
  <c r="M256" i="5"/>
  <c r="Q293" i="5" a="1"/>
  <c r="Q293" i="5"/>
  <c r="U293" i="5" a="1"/>
  <c r="U293" i="5"/>
  <c r="K486" i="5" a="1"/>
  <c r="K486" i="5"/>
  <c r="O333" i="5" a="1"/>
  <c r="O333" i="5"/>
  <c r="K256" i="5" a="1"/>
  <c r="K256" i="5"/>
  <c r="T333" i="5" a="1"/>
  <c r="T333" i="5"/>
  <c r="N315" i="5" a="1"/>
  <c r="N315" i="5"/>
  <c r="U611" i="5" a="1"/>
  <c r="U611" i="5"/>
  <c r="P611" i="5" a="1"/>
  <c r="P611" i="5"/>
  <c r="AQ315" i="5" a="1"/>
  <c r="AQ315" i="5"/>
  <c r="R449" i="5" a="1"/>
  <c r="R449" i="5"/>
  <c r="R445" i="5" a="1"/>
  <c r="R445" i="5"/>
  <c r="O614" i="5" a="1"/>
  <c r="O614" i="5"/>
  <c r="S293" i="5" a="1"/>
  <c r="S293" i="5"/>
  <c r="Q170" i="5" a="1"/>
  <c r="Q170" i="5"/>
  <c r="J574" i="5" a="1"/>
  <c r="J574" i="5"/>
  <c r="N542" i="5" a="1"/>
  <c r="N542" i="5"/>
  <c r="R590" i="5" a="1"/>
  <c r="R590" i="5"/>
  <c r="M611" i="5" a="1"/>
  <c r="M611" i="5"/>
  <c r="M293" i="5" a="1"/>
  <c r="M293" i="5"/>
  <c r="N445" i="5" a="1"/>
  <c r="N445" i="5"/>
  <c r="N333" i="5" a="1"/>
  <c r="N333" i="5"/>
  <c r="N449" i="5" a="1"/>
  <c r="N449" i="5"/>
  <c r="K611" i="5" a="1"/>
  <c r="K611" i="5"/>
  <c r="T611" i="5" a="1"/>
  <c r="T611" i="5"/>
  <c r="L315" i="5" a="1"/>
  <c r="L315" i="5"/>
  <c r="Q611" i="5" a="1"/>
  <c r="Q611" i="5"/>
  <c r="L293" i="5" a="1"/>
  <c r="L293" i="5"/>
  <c r="P170" i="5" a="1"/>
  <c r="P170" i="5"/>
  <c r="P471" i="5" a="1"/>
  <c r="P471" i="5"/>
  <c r="N267" i="5" a="1"/>
  <c r="N267" i="5"/>
  <c r="R267" i="5" a="1"/>
  <c r="R267" i="5"/>
  <c r="U471" i="5" a="1"/>
  <c r="U471" i="5"/>
  <c r="I471" i="5" a="1"/>
  <c r="I471" i="5"/>
  <c r="J293" i="5" a="1"/>
  <c r="J293" i="5"/>
  <c r="L445" i="5" a="1"/>
  <c r="L445" i="5"/>
  <c r="AQ293" i="5" a="1"/>
  <c r="AQ293" i="5"/>
  <c r="Q614" i="5" a="1"/>
  <c r="Q614" i="5"/>
  <c r="L256" i="5" a="1"/>
  <c r="L256" i="5"/>
  <c r="I616" i="5" a="1"/>
  <c r="I616" i="5"/>
  <c r="T590" i="5" a="1"/>
  <c r="T590" i="5"/>
  <c r="AQ486" i="5" a="1"/>
  <c r="AQ486" i="5"/>
  <c r="I445" i="5" a="1"/>
  <c r="I445" i="5"/>
  <c r="I574" i="5" a="1"/>
  <c r="I574" i="5"/>
  <c r="Q421" i="5" a="1"/>
  <c r="Q421" i="5"/>
  <c r="L181" i="5" a="1"/>
  <c r="L181" i="5"/>
  <c r="AQ421" i="5" a="1"/>
  <c r="AQ421" i="5"/>
  <c r="P421" i="5" a="1"/>
  <c r="P421" i="5"/>
  <c r="O256" i="5" a="1"/>
  <c r="O256" i="5"/>
  <c r="M590" i="5" a="1"/>
  <c r="M590" i="5"/>
  <c r="O293" i="5" a="1"/>
  <c r="O293" i="5"/>
  <c r="I590" i="5" a="1"/>
  <c r="I590" i="5"/>
  <c r="N574" i="5" a="1"/>
  <c r="N574" i="5"/>
  <c r="M486" i="5" a="1"/>
  <c r="M486" i="5"/>
  <c r="J471" i="5" a="1"/>
  <c r="J471" i="5"/>
  <c r="Q482" i="5" a="1"/>
  <c r="Q482" i="5"/>
  <c r="L574" i="5" a="1"/>
  <c r="L574" i="5"/>
  <c r="O486" i="5" a="1"/>
  <c r="O486" i="5"/>
  <c r="P256" i="5" a="1"/>
  <c r="P256" i="5"/>
  <c r="R482" i="5" a="1"/>
  <c r="R482" i="5"/>
  <c r="AQ98" i="5" a="1"/>
  <c r="AQ98" i="5"/>
  <c r="N471" i="5" a="1"/>
  <c r="N471" i="5"/>
  <c r="Q445" i="5" a="1"/>
  <c r="Q445" i="5"/>
  <c r="Q181" i="5" a="1"/>
  <c r="Q181" i="5"/>
  <c r="S421" i="5" a="1"/>
  <c r="S421" i="5"/>
  <c r="I315" i="5" a="1"/>
  <c r="I315" i="5"/>
  <c r="P445" i="5" a="1"/>
  <c r="P445" i="5"/>
  <c r="I333" i="5" a="1"/>
  <c r="I333" i="5"/>
  <c r="S256" i="5" a="1"/>
  <c r="S256" i="5"/>
  <c r="O170" i="5" a="1"/>
  <c r="O170" i="5"/>
  <c r="O445" i="5" a="1"/>
  <c r="O445" i="5"/>
  <c r="K98" i="5" a="1"/>
  <c r="K98" i="5"/>
  <c r="AQ181" i="5" a="1"/>
  <c r="AQ181" i="5"/>
  <c r="S611" i="5" a="1"/>
  <c r="S611" i="5"/>
  <c r="M614" i="5" a="1"/>
  <c r="M614" i="5"/>
  <c r="R315" i="5" a="1"/>
  <c r="R315" i="5"/>
  <c r="T267" i="5" a="1"/>
  <c r="T267" i="5"/>
  <c r="U256" i="5" a="1"/>
  <c r="U256" i="5"/>
  <c r="N590" i="5" a="1"/>
  <c r="N590" i="5"/>
  <c r="K471" i="5" a="1"/>
  <c r="K471" i="5"/>
  <c r="L471" i="5" a="1"/>
  <c r="L471" i="5"/>
  <c r="T449" i="5" a="1"/>
  <c r="T449" i="5"/>
  <c r="U181" i="5" a="1"/>
  <c r="U181" i="5"/>
  <c r="U486" i="5" a="1"/>
  <c r="U486" i="5"/>
  <c r="O471" i="5" a="1"/>
  <c r="O471" i="5"/>
  <c r="R486" i="5" a="1"/>
  <c r="R486" i="5"/>
  <c r="S170" i="5" a="1"/>
  <c r="S170" i="5"/>
  <c r="U574" i="5" a="1"/>
  <c r="U574" i="5"/>
  <c r="K421" i="5" a="1"/>
  <c r="K421" i="5"/>
  <c r="S482" i="5" a="1"/>
  <c r="S482" i="5"/>
  <c r="K170" i="5" a="1"/>
  <c r="K170" i="5"/>
  <c r="L421" i="5" a="1"/>
  <c r="L421" i="5"/>
  <c r="S486" i="5" a="1"/>
  <c r="S486" i="5"/>
  <c r="J267" i="5" a="1"/>
  <c r="J267" i="5"/>
  <c r="U170" i="5" a="1"/>
  <c r="U170" i="5"/>
  <c r="O449" i="5" a="1"/>
  <c r="O449" i="5"/>
  <c r="N421" i="5" a="1"/>
  <c r="N421" i="5"/>
  <c r="T421" i="5" a="1"/>
  <c r="T421" i="5"/>
  <c r="R471" i="5" a="1"/>
  <c r="R471" i="5"/>
  <c r="J181" i="5" a="1"/>
  <c r="J181" i="5"/>
  <c r="U315" i="5" a="1"/>
  <c r="U315" i="5"/>
  <c r="R616" i="5" a="1"/>
  <c r="R616" i="5"/>
  <c r="T482" i="5" a="1"/>
  <c r="T482" i="5"/>
  <c r="M98" i="5" a="1"/>
  <c r="M98" i="5"/>
  <c r="S542" i="5" a="1"/>
  <c r="S542" i="5"/>
  <c r="AQ333" i="5" a="1"/>
  <c r="AQ333" i="5"/>
  <c r="Q333" i="5" a="1"/>
  <c r="Q333" i="5"/>
  <c r="T542" i="5" a="1"/>
  <c r="T542" i="5"/>
  <c r="R98" i="5" a="1"/>
  <c r="R98" i="5"/>
  <c r="U333" i="5" a="1"/>
  <c r="U333" i="5"/>
  <c r="J590" i="5" a="1"/>
  <c r="J590" i="5"/>
  <c r="J315" i="5" a="1"/>
  <c r="J315" i="5"/>
  <c r="L482" i="5" a="1"/>
  <c r="L482" i="5"/>
  <c r="L98" i="5" a="1"/>
  <c r="L98" i="5"/>
  <c r="T315" i="5" a="1"/>
  <c r="T315" i="5"/>
  <c r="S590" i="5" a="1"/>
  <c r="S590" i="5"/>
  <c r="P293" i="5" a="1"/>
  <c r="P293" i="5"/>
  <c r="Q616" i="5" a="1"/>
  <c r="Q616" i="5"/>
  <c r="M333" i="5" a="1"/>
  <c r="M333" i="5"/>
  <c r="J445" i="5" a="1"/>
  <c r="J445" i="5"/>
  <c r="O616" i="5" a="1"/>
  <c r="O616" i="5"/>
  <c r="M471" i="5" a="1"/>
  <c r="M471" i="5"/>
  <c r="K614" i="5" a="1"/>
  <c r="K614" i="5"/>
  <c r="M482" i="5" a="1"/>
  <c r="M482" i="5"/>
  <c r="J449" i="5" a="1"/>
  <c r="J449" i="5"/>
  <c r="O315" i="5" a="1"/>
  <c r="O315" i="5"/>
  <c r="N611" i="5" a="1"/>
  <c r="N611" i="5"/>
  <c r="N486" i="5" a="1"/>
  <c r="N486" i="5"/>
  <c r="R181" i="5" a="1"/>
  <c r="R181" i="5"/>
  <c r="K267" i="5" a="1"/>
  <c r="K267" i="5"/>
  <c r="R421" i="5" a="1"/>
  <c r="R421" i="5"/>
  <c r="K542" i="5" a="1"/>
  <c r="K542" i="5"/>
  <c r="U614" i="5" a="1"/>
  <c r="U614" i="5"/>
  <c r="K315" i="5" a="1"/>
  <c r="K315" i="5"/>
  <c r="T616" i="5" a="1"/>
  <c r="T616" i="5"/>
  <c r="U542" i="5" a="1"/>
  <c r="U542" i="5"/>
  <c r="R611" i="5" a="1"/>
  <c r="R611" i="5"/>
  <c r="P542" i="5" a="1"/>
  <c r="P542" i="5"/>
  <c r="P315" i="5" a="1"/>
  <c r="P315" i="5"/>
  <c r="L611" i="5" a="1"/>
  <c r="L611" i="5"/>
  <c r="N256" i="5" a="1"/>
  <c r="N256" i="5"/>
  <c r="L486" i="5" a="1"/>
  <c r="L486" i="5"/>
  <c r="J170" i="5" a="1"/>
  <c r="J170" i="5"/>
  <c r="J421" i="5" a="1"/>
  <c r="J421" i="5"/>
  <c r="S449" i="5" a="1"/>
  <c r="S449" i="5"/>
  <c r="M574" i="5" a="1"/>
  <c r="M574" i="5"/>
  <c r="K293" i="5" a="1"/>
  <c r="K293" i="5"/>
  <c r="Q256" i="5" a="1"/>
  <c r="Q256" i="5"/>
  <c r="U449" i="5" a="1"/>
  <c r="U449" i="5"/>
  <c r="Q542" i="5" a="1"/>
  <c r="Q542" i="5"/>
  <c r="S181" i="5" a="1"/>
  <c r="S181" i="5"/>
  <c r="K616" i="5" a="1"/>
  <c r="K616" i="5"/>
  <c r="R170" i="5" a="1"/>
  <c r="R170" i="5"/>
  <c r="S614" i="5" a="1"/>
  <c r="S614" i="5"/>
  <c r="O482" i="5" a="1"/>
  <c r="O482" i="5"/>
  <c r="I542" i="5" a="1"/>
  <c r="I542" i="5"/>
  <c r="O98" i="5" a="1"/>
  <c r="O98" i="5"/>
  <c r="U616" i="5" a="1"/>
  <c r="U616" i="5"/>
  <c r="U267" i="5" a="1"/>
  <c r="U267" i="5"/>
  <c r="AQ256" i="5" a="1"/>
  <c r="AQ256" i="5"/>
  <c r="P181" i="5" a="1"/>
  <c r="P181" i="5"/>
  <c r="AQ614" i="5" a="1"/>
  <c r="AQ614" i="5"/>
  <c r="I98" i="5" a="1"/>
  <c r="I98" i="5"/>
  <c r="N181" i="5" a="1"/>
  <c r="N181" i="5"/>
  <c r="S574" i="5" a="1"/>
  <c r="S574" i="5"/>
  <c r="Q315" i="5" a="1"/>
  <c r="Q315" i="5"/>
  <c r="I181" i="5" a="1"/>
  <c r="I181" i="5"/>
  <c r="T574" i="5" a="1"/>
  <c r="T574" i="5"/>
  <c r="M445" i="5" a="1"/>
  <c r="M445" i="5"/>
  <c r="P486" i="5" a="1"/>
  <c r="P486" i="5"/>
  <c r="J616" i="5" a="1"/>
  <c r="J616" i="5"/>
  <c r="S315" i="5" a="1"/>
  <c r="S315" i="5"/>
  <c r="I421" i="5" a="1"/>
  <c r="I421" i="5"/>
  <c r="M421" i="5" a="1"/>
  <c r="M421" i="5"/>
  <c r="M542" i="5" a="1"/>
  <c r="M542" i="5"/>
  <c r="N614" i="5" a="1"/>
  <c r="N614" i="5"/>
  <c r="J98" i="5" a="1"/>
  <c r="J98" i="5"/>
  <c r="P590" i="5" a="1"/>
  <c r="P590" i="5"/>
  <c r="U421" i="5" a="1"/>
  <c r="U421" i="5"/>
  <c r="U590" i="5" a="1"/>
  <c r="U590" i="5"/>
  <c r="I267" i="5" a="1"/>
  <c r="I267" i="5"/>
  <c r="S445" i="5" a="1"/>
  <c r="S445" i="5"/>
  <c r="AQ590" i="5" a="1"/>
  <c r="AQ590" i="5"/>
  <c r="T486" i="5" a="1"/>
  <c r="T486" i="5"/>
  <c r="Q449" i="5" a="1"/>
  <c r="Q449" i="5"/>
  <c r="J614" i="5" a="1"/>
  <c r="J614" i="5"/>
  <c r="I256" i="5" a="1"/>
  <c r="I256" i="5"/>
  <c r="T181" i="5" a="1"/>
  <c r="T181" i="5"/>
  <c r="S471" i="5" a="1"/>
  <c r="S471" i="5"/>
  <c r="S98" i="5" a="1"/>
  <c r="S98" i="5"/>
  <c r="R574" i="5" a="1"/>
  <c r="R574" i="5"/>
  <c r="R333" i="5" a="1"/>
  <c r="R333" i="5"/>
  <c r="U482" i="5" a="1"/>
  <c r="U482" i="5"/>
  <c r="M616" i="5" a="1"/>
  <c r="M616" i="5"/>
  <c r="K181" i="5" a="1"/>
  <c r="K181" i="5"/>
  <c r="O611" i="5" a="1"/>
  <c r="O611" i="5"/>
  <c r="AQ482" i="5" a="1"/>
  <c r="AQ482" i="5"/>
  <c r="J256" i="5" a="1"/>
  <c r="J256" i="5"/>
  <c r="M449" i="5" a="1"/>
  <c r="M449" i="5"/>
  <c r="P98" i="5" a="1"/>
  <c r="P98" i="5"/>
  <c r="I611" i="5" a="1"/>
  <c r="I611" i="5"/>
  <c r="L616" i="5" a="1"/>
  <c r="L616" i="5"/>
  <c r="N98" i="5" a="1"/>
  <c r="N98" i="5"/>
  <c r="J542" i="5" a="1"/>
  <c r="J542" i="5"/>
  <c r="J333" i="5" a="1"/>
  <c r="J333" i="5"/>
  <c r="Q590" i="5" a="1"/>
  <c r="Q590" i="5"/>
  <c r="L267" i="5" a="1"/>
  <c r="L267" i="5"/>
  <c r="J486" i="5" a="1"/>
  <c r="J486" i="5"/>
  <c r="K590" i="5" a="1"/>
  <c r="K590" i="5"/>
  <c r="P449" i="5" a="1"/>
  <c r="P449" i="5"/>
  <c r="L333" i="5" a="1"/>
  <c r="L333" i="5"/>
  <c r="T471" i="5" a="1"/>
  <c r="T471" i="5"/>
  <c r="L449" i="5" a="1"/>
  <c r="L449" i="5"/>
  <c r="K482" i="5" a="1"/>
  <c r="K482" i="5"/>
  <c r="M170" i="5" a="1"/>
  <c r="M170" i="5"/>
  <c r="O421" i="5" a="1"/>
  <c r="O421" i="5"/>
  <c r="P482" i="5" a="1"/>
  <c r="P482" i="5"/>
  <c r="L170" i="5" a="1"/>
  <c r="L170" i="5"/>
  <c r="R256" i="5" a="1"/>
  <c r="R256" i="5"/>
  <c r="L590" i="5" a="1"/>
  <c r="L590" i="5"/>
  <c r="K574" i="5" a="1"/>
  <c r="K574" i="5"/>
  <c r="I486" i="5" a="1"/>
  <c r="I486" i="5"/>
  <c r="M315" i="5" a="1"/>
  <c r="M315" i="5"/>
  <c r="K333" i="5" a="1"/>
  <c r="K333" i="5"/>
  <c r="AQ616" i="5" a="1"/>
  <c r="AQ616" i="5"/>
  <c r="R293" i="5" a="1"/>
  <c r="R293" i="5"/>
  <c r="AQ471" i="5" a="1"/>
  <c r="AQ471" i="5"/>
  <c r="I293" i="5" a="1"/>
  <c r="I293" i="5"/>
  <c r="Q471" i="5" a="1"/>
  <c r="Q471" i="5"/>
  <c r="T98" i="5" a="1"/>
  <c r="T98" i="5"/>
  <c r="L614" i="5" a="1"/>
  <c r="L614" i="5"/>
  <c r="K445" i="5" a="1"/>
  <c r="K445" i="5"/>
  <c r="I449" i="5" a="1"/>
  <c r="I449" i="5"/>
  <c r="AQ611" i="5" a="1"/>
  <c r="AQ611" i="5"/>
  <c r="O181" i="5" a="1"/>
  <c r="O181" i="5"/>
  <c r="R542" i="5" a="1"/>
  <c r="R542" i="5"/>
  <c r="O267" i="5" a="1"/>
  <c r="O267" i="5"/>
  <c r="R502" i="5" a="1"/>
  <c r="R502" i="5"/>
  <c r="Q645" i="5" a="1"/>
  <c r="Q645" i="5"/>
  <c r="AQ573" i="5" a="1"/>
  <c r="AQ573" i="5"/>
  <c r="T550" i="5" a="1"/>
  <c r="T550" i="5"/>
  <c r="U102" i="5" a="1"/>
  <c r="U102" i="5"/>
  <c r="I286" i="5" a="1"/>
  <c r="I286" i="5"/>
  <c r="N12" i="5" a="1"/>
  <c r="N12" i="5"/>
  <c r="K550" i="5" a="1"/>
  <c r="K550" i="5"/>
  <c r="K304" i="5" a="1"/>
  <c r="K304" i="5"/>
  <c r="T645" i="5" a="1"/>
  <c r="T645" i="5"/>
  <c r="L573" i="5" a="1"/>
  <c r="L573" i="5"/>
  <c r="O550" i="5" a="1"/>
  <c r="O550" i="5"/>
  <c r="I175" i="5" a="1"/>
  <c r="I175" i="5"/>
  <c r="M44" i="5" a="1"/>
  <c r="M44" i="5"/>
  <c r="M175" i="5" a="1"/>
  <c r="M175" i="5"/>
  <c r="S645" i="5" a="1"/>
  <c r="S645" i="5"/>
  <c r="S286" i="5" a="1"/>
  <c r="S286" i="5"/>
  <c r="O44" i="5" a="1"/>
  <c r="O44" i="5"/>
  <c r="T342" i="5" a="1"/>
  <c r="T342" i="5"/>
  <c r="U175" i="5" a="1"/>
  <c r="U175" i="5"/>
  <c r="J549" i="5" a="1"/>
  <c r="J549" i="5"/>
  <c r="S44" i="5" a="1"/>
  <c r="S44" i="5"/>
  <c r="O502" i="5" a="1"/>
  <c r="O502" i="5"/>
  <c r="J291" i="5" a="1"/>
  <c r="J291" i="5"/>
  <c r="J573" i="5" a="1"/>
  <c r="J573" i="5"/>
  <c r="O355" i="5" a="1"/>
  <c r="O355" i="5"/>
  <c r="L550" i="5" a="1"/>
  <c r="L550" i="5"/>
  <c r="Q355" i="5" a="1"/>
  <c r="Q355" i="5"/>
  <c r="S573" i="5" a="1"/>
  <c r="S573" i="5"/>
  <c r="N355" i="5" a="1"/>
  <c r="N355" i="5"/>
  <c r="M301" i="5" a="1"/>
  <c r="M301" i="5"/>
  <c r="AQ12" i="5" a="1"/>
  <c r="AQ12" i="5"/>
  <c r="O573" i="5" a="1"/>
  <c r="O573" i="5"/>
  <c r="P102" i="5" a="1"/>
  <c r="P102" i="5"/>
  <c r="I44" i="5" a="1"/>
  <c r="I44" i="5"/>
  <c r="K84" i="5" a="1"/>
  <c r="K84" i="5"/>
  <c r="AQ645" i="5" a="1"/>
  <c r="AQ645" i="5"/>
  <c r="P175" i="5" a="1"/>
  <c r="P175" i="5"/>
  <c r="O12" i="5" a="1"/>
  <c r="O12" i="5"/>
  <c r="S502" i="5" a="1"/>
  <c r="S502" i="5"/>
  <c r="M342" i="5" a="1"/>
  <c r="M342" i="5"/>
  <c r="L230" i="5" a="1"/>
  <c r="L230" i="5"/>
  <c r="I12" i="5" a="1"/>
  <c r="I12" i="5"/>
  <c r="Q12" i="5" a="1"/>
  <c r="Q12" i="5"/>
  <c r="O84" i="5" a="1"/>
  <c r="O84" i="5"/>
  <c r="R230" i="5" a="1"/>
  <c r="R230" i="5"/>
  <c r="R355" i="5" a="1"/>
  <c r="R355" i="5"/>
  <c r="O549" i="5" a="1"/>
  <c r="O549" i="5"/>
  <c r="U11" i="5" a="1"/>
  <c r="U11" i="5"/>
  <c r="T230" i="5" a="1"/>
  <c r="T230" i="5"/>
  <c r="N230" i="5" a="1"/>
  <c r="N230" i="5"/>
  <c r="L355" i="5" a="1"/>
  <c r="L355" i="5"/>
  <c r="K301" i="5" a="1"/>
  <c r="K301" i="5"/>
  <c r="L11" i="5" a="1"/>
  <c r="L11" i="5"/>
  <c r="AQ549" i="5" a="1"/>
  <c r="AQ549" i="5"/>
  <c r="AQ291" i="5" a="1"/>
  <c r="AQ291" i="5"/>
  <c r="N342" i="5" a="1"/>
  <c r="N342" i="5"/>
  <c r="U502" i="5" a="1"/>
  <c r="U502" i="5"/>
  <c r="N102" i="5" a="1"/>
  <c r="N102" i="5"/>
  <c r="J102" i="5" a="1"/>
  <c r="J102" i="5"/>
  <c r="Q291" i="5" a="1"/>
  <c r="Q291" i="5"/>
  <c r="I468" i="5" a="1"/>
  <c r="I468" i="5"/>
  <c r="AQ11" i="5" a="1"/>
  <c r="AQ11" i="5"/>
  <c r="N291" i="5" a="1"/>
  <c r="N291" i="5"/>
  <c r="T286" i="5" a="1"/>
  <c r="T286" i="5"/>
  <c r="T301" i="5" a="1"/>
  <c r="T301" i="5"/>
  <c r="AQ642" i="5" a="1"/>
  <c r="AQ642" i="5"/>
  <c r="S175" i="5" a="1"/>
  <c r="S175" i="5"/>
  <c r="M549" i="5" a="1"/>
  <c r="M549" i="5"/>
  <c r="K175" i="5" a="1"/>
  <c r="K175" i="5"/>
  <c r="K102" i="5" a="1"/>
  <c r="K102" i="5"/>
  <c r="M550" i="5" a="1"/>
  <c r="M550" i="5"/>
  <c r="M291" i="5" a="1"/>
  <c r="M291" i="5"/>
  <c r="I550" i="5" a="1"/>
  <c r="I550" i="5"/>
  <c r="J342" i="5" a="1"/>
  <c r="J342" i="5"/>
  <c r="O11" i="5" a="1"/>
  <c r="O11" i="5"/>
  <c r="R175" i="5" a="1"/>
  <c r="R175" i="5"/>
  <c r="U84" i="5" a="1"/>
  <c r="U84" i="5"/>
  <c r="O468" i="5" a="1"/>
  <c r="O468" i="5"/>
  <c r="O286" i="5" a="1"/>
  <c r="O286" i="5"/>
  <c r="K230" i="5" a="1"/>
  <c r="K230" i="5"/>
  <c r="K355" i="5" a="1"/>
  <c r="K355" i="5"/>
  <c r="AQ468" i="5" a="1"/>
  <c r="AQ468" i="5"/>
  <c r="M645" i="5" a="1"/>
  <c r="M645" i="5"/>
  <c r="Q102" i="5" a="1"/>
  <c r="Q102" i="5"/>
  <c r="L291" i="5" a="1"/>
  <c r="L291" i="5"/>
  <c r="S304" i="5" a="1"/>
  <c r="S304" i="5"/>
  <c r="R573" i="5" a="1"/>
  <c r="R573" i="5"/>
  <c r="K342" i="5" a="1"/>
  <c r="K342" i="5"/>
  <c r="J304" i="5" a="1"/>
  <c r="J304" i="5"/>
  <c r="M11" i="5" a="1"/>
  <c r="M11" i="5"/>
  <c r="J645" i="5" a="1"/>
  <c r="J645" i="5"/>
  <c r="P304" i="5" a="1"/>
  <c r="P304" i="5"/>
  <c r="AQ230" i="5" a="1"/>
  <c r="AQ230" i="5"/>
  <c r="M286" i="5" a="1"/>
  <c r="M286" i="5"/>
  <c r="J286" i="5" a="1"/>
  <c r="J286" i="5"/>
  <c r="R11" i="5" a="1"/>
  <c r="R11" i="5"/>
  <c r="U549" i="5" a="1"/>
  <c r="U549" i="5"/>
  <c r="O175" i="5" a="1"/>
  <c r="O175" i="5"/>
  <c r="O291" i="5" a="1"/>
  <c r="O291" i="5"/>
  <c r="U550" i="5" a="1"/>
  <c r="U550" i="5"/>
  <c r="N550" i="5" a="1"/>
  <c r="N550" i="5"/>
  <c r="T549" i="5" a="1"/>
  <c r="T549" i="5"/>
  <c r="N304" i="5" a="1"/>
  <c r="N304" i="5"/>
  <c r="N84" i="5" a="1"/>
  <c r="N84" i="5"/>
  <c r="N11" i="5" a="1"/>
  <c r="N11" i="5"/>
  <c r="AQ304" i="5" a="1"/>
  <c r="AQ304" i="5"/>
  <c r="I642" i="5" a="1"/>
  <c r="I642" i="5"/>
  <c r="S84" i="5" a="1"/>
  <c r="S84" i="5"/>
  <c r="U12" i="5" a="1"/>
  <c r="U12" i="5"/>
  <c r="T304" i="5" a="1"/>
  <c r="T304" i="5"/>
  <c r="S355" i="5" a="1"/>
  <c r="S355" i="5"/>
  <c r="P645" i="5" a="1"/>
  <c r="P645" i="5"/>
  <c r="J550" i="5" a="1"/>
  <c r="J550" i="5"/>
  <c r="T573" i="5" a="1"/>
  <c r="T573" i="5"/>
  <c r="P355" i="5" a="1"/>
  <c r="P355" i="5"/>
  <c r="P468" i="5" a="1"/>
  <c r="P468" i="5"/>
  <c r="S291" i="5" a="1"/>
  <c r="S291" i="5"/>
  <c r="K642" i="5" a="1"/>
  <c r="K642" i="5"/>
  <c r="S301" i="5" a="1"/>
  <c r="S301" i="5"/>
  <c r="Q84" i="5" a="1"/>
  <c r="Q84" i="5"/>
  <c r="L304" i="5" a="1"/>
  <c r="L304" i="5"/>
  <c r="AQ301" i="5" a="1"/>
  <c r="AQ301" i="5"/>
  <c r="M12" i="5" a="1"/>
  <c r="M12" i="5"/>
  <c r="L84" i="5" a="1"/>
  <c r="L84" i="5"/>
  <c r="M304" i="5" a="1"/>
  <c r="M304" i="5"/>
  <c r="S230" i="5" a="1"/>
  <c r="S230" i="5"/>
  <c r="K502" i="5" a="1"/>
  <c r="K502" i="5"/>
  <c r="S642" i="5" a="1"/>
  <c r="S642" i="5"/>
  <c r="AQ502" i="5" a="1"/>
  <c r="AQ502" i="5"/>
  <c r="AQ102" i="5" a="1"/>
  <c r="AQ102" i="5"/>
  <c r="Q502" i="5" a="1"/>
  <c r="Q502" i="5"/>
  <c r="Q642" i="5" a="1"/>
  <c r="Q642" i="5"/>
  <c r="I230" i="5" a="1"/>
  <c r="I230" i="5"/>
  <c r="Q342" i="5" a="1"/>
  <c r="Q342" i="5"/>
  <c r="Q44" i="5" a="1"/>
  <c r="Q44" i="5"/>
  <c r="R286" i="5" a="1"/>
  <c r="R286" i="5"/>
  <c r="L645" i="5" a="1"/>
  <c r="L645" i="5"/>
  <c r="S11" i="5" a="1"/>
  <c r="S11" i="5"/>
  <c r="T502" i="5" a="1"/>
  <c r="T502" i="5"/>
  <c r="U44" i="5" a="1"/>
  <c r="U44" i="5"/>
  <c r="N175" i="5" a="1"/>
  <c r="N175" i="5"/>
  <c r="Q286" i="5" a="1"/>
  <c r="Q286" i="5"/>
  <c r="J175" i="5" a="1"/>
  <c r="J175" i="5"/>
  <c r="Q304" i="5" a="1"/>
  <c r="Q304" i="5"/>
  <c r="P342" i="5" a="1"/>
  <c r="P342" i="5"/>
  <c r="M355" i="5" a="1"/>
  <c r="M355" i="5"/>
  <c r="Q573" i="5" a="1"/>
  <c r="Q573" i="5"/>
  <c r="T44" i="5" a="1"/>
  <c r="T44" i="5"/>
  <c r="U301" i="5" a="1"/>
  <c r="U301" i="5"/>
  <c r="M502" i="5" a="1"/>
  <c r="M502" i="5"/>
  <c r="K468" i="5" a="1"/>
  <c r="K468" i="5"/>
  <c r="N573" i="5" a="1"/>
  <c r="N573" i="5"/>
  <c r="P230" i="5" a="1"/>
  <c r="P230" i="5"/>
  <c r="Q175" i="5" a="1"/>
  <c r="Q175" i="5"/>
  <c r="J468" i="5" a="1"/>
  <c r="J468" i="5"/>
  <c r="P502" i="5" a="1"/>
  <c r="P502" i="5"/>
  <c r="N549" i="5" a="1"/>
  <c r="N549" i="5"/>
  <c r="K573" i="5" a="1"/>
  <c r="K573" i="5"/>
  <c r="AQ550" i="5" a="1"/>
  <c r="AQ550" i="5"/>
  <c r="R550" i="5" a="1"/>
  <c r="R550" i="5"/>
  <c r="K549" i="5" a="1"/>
  <c r="K549" i="5"/>
  <c r="R549" i="5" a="1"/>
  <c r="R549" i="5"/>
  <c r="P84" i="5" a="1"/>
  <c r="P84" i="5"/>
  <c r="L642" i="5" a="1"/>
  <c r="L642" i="5"/>
  <c r="I355" i="5" a="1"/>
  <c r="I355" i="5"/>
  <c r="L549" i="5" a="1"/>
  <c r="L549" i="5"/>
  <c r="I301" i="5" a="1"/>
  <c r="I301" i="5"/>
  <c r="O102" i="5" a="1"/>
  <c r="O102" i="5"/>
  <c r="I304" i="5" a="1"/>
  <c r="I304" i="5"/>
  <c r="J12" i="5" a="1"/>
  <c r="J12" i="5"/>
  <c r="J84" i="5" a="1"/>
  <c r="J84" i="5"/>
  <c r="I342" i="5" a="1"/>
  <c r="I342" i="5"/>
  <c r="AQ286" i="5" a="1"/>
  <c r="AQ286" i="5"/>
  <c r="S12" i="5" a="1"/>
  <c r="S12" i="5"/>
  <c r="U304" i="5" a="1"/>
  <c r="U304" i="5"/>
  <c r="P291" i="5" a="1"/>
  <c r="P291" i="5"/>
  <c r="N645" i="5" a="1"/>
  <c r="N645" i="5"/>
  <c r="J301" i="5" a="1"/>
  <c r="J301" i="5"/>
  <c r="T291" i="5" a="1"/>
  <c r="T291" i="5"/>
  <c r="U286" i="5" a="1"/>
  <c r="U286" i="5"/>
  <c r="T11" i="5" a="1"/>
  <c r="T11" i="5"/>
  <c r="P12" i="5" a="1"/>
  <c r="P12" i="5"/>
  <c r="L468" i="5" a="1"/>
  <c r="L468" i="5"/>
  <c r="K645" i="5" a="1"/>
  <c r="K645" i="5"/>
  <c r="Q230" i="5" a="1"/>
  <c r="Q230" i="5"/>
  <c r="L342" i="5" a="1"/>
  <c r="L342" i="5"/>
  <c r="S102" i="5" a="1"/>
  <c r="S102" i="5"/>
  <c r="U468" i="5" a="1"/>
  <c r="U468" i="5"/>
  <c r="S549" i="5" a="1"/>
  <c r="S549" i="5"/>
  <c r="T355" i="5" a="1"/>
  <c r="T355" i="5"/>
  <c r="S468" i="5" a="1"/>
  <c r="S468" i="5"/>
  <c r="N301" i="5" a="1"/>
  <c r="N301" i="5"/>
  <c r="T12" i="5" a="1"/>
  <c r="T12" i="5"/>
  <c r="U642" i="5" a="1"/>
  <c r="U642" i="5"/>
  <c r="I291" i="5" a="1"/>
  <c r="I291" i="5"/>
  <c r="I573" i="5" a="1"/>
  <c r="I573" i="5"/>
  <c r="R642" i="5" a="1"/>
  <c r="R642" i="5"/>
  <c r="AQ342" i="5" a="1"/>
  <c r="AQ342" i="5"/>
  <c r="R102" i="5" a="1"/>
  <c r="R102" i="5"/>
  <c r="S550" i="5" a="1"/>
  <c r="S550" i="5"/>
  <c r="N642" i="5" a="1"/>
  <c r="N642" i="5"/>
  <c r="P550" i="5" a="1"/>
  <c r="P550" i="5"/>
  <c r="L102" i="5" a="1"/>
  <c r="L102" i="5"/>
  <c r="L502" i="5" a="1"/>
  <c r="L502" i="5"/>
  <c r="Q11" i="5" a="1"/>
  <c r="Q11" i="5"/>
  <c r="O304" i="5" a="1"/>
  <c r="O304" i="5"/>
  <c r="Q301" i="5" a="1"/>
  <c r="Q301" i="5"/>
  <c r="R12" i="5" a="1"/>
  <c r="R12" i="5"/>
  <c r="I84" i="5" a="1"/>
  <c r="I84" i="5"/>
  <c r="N44" i="5" a="1"/>
  <c r="N44" i="5"/>
  <c r="T642" i="5" a="1"/>
  <c r="T642" i="5"/>
  <c r="J355" i="5" a="1"/>
  <c r="J355" i="5"/>
  <c r="J642" i="5" a="1"/>
  <c r="J642" i="5"/>
  <c r="O642" i="5" a="1"/>
  <c r="O642" i="5"/>
  <c r="K291" i="5" a="1"/>
  <c r="K291" i="5"/>
  <c r="AQ175" i="5" a="1"/>
  <c r="AQ175" i="5"/>
  <c r="O645" i="5" a="1"/>
  <c r="O645" i="5"/>
  <c r="I645" i="5" a="1"/>
  <c r="I645" i="5"/>
  <c r="L301" i="5" a="1"/>
  <c r="L301" i="5"/>
  <c r="Q549" i="5" a="1"/>
  <c r="Q549" i="5"/>
  <c r="P44" i="5" a="1"/>
  <c r="P44" i="5"/>
  <c r="R84" i="5" a="1"/>
  <c r="R84" i="5"/>
  <c r="M102" i="5" a="1"/>
  <c r="M102" i="5"/>
  <c r="M84" i="5" a="1"/>
  <c r="M84" i="5"/>
  <c r="M573" i="5" a="1"/>
  <c r="M573" i="5"/>
  <c r="K44" i="5" a="1"/>
  <c r="K44" i="5"/>
  <c r="R342" i="5" a="1"/>
  <c r="R342" i="5"/>
  <c r="L175" i="5" a="1"/>
  <c r="L175" i="5"/>
  <c r="R468" i="5" a="1"/>
  <c r="R468" i="5"/>
  <c r="L44" i="5" a="1"/>
  <c r="L44" i="5"/>
  <c r="K286" i="5" a="1"/>
  <c r="K286" i="5"/>
  <c r="N286" i="5" a="1"/>
  <c r="N286" i="5"/>
  <c r="M468" i="5" a="1"/>
  <c r="M468" i="5"/>
  <c r="L12" i="5" a="1"/>
  <c r="L12" i="5"/>
  <c r="U573" i="5" a="1"/>
  <c r="U573" i="5"/>
  <c r="J230" i="5" a="1"/>
  <c r="J230" i="5"/>
  <c r="U355" i="5" a="1"/>
  <c r="U355" i="5"/>
  <c r="J11" i="5" a="1"/>
  <c r="J11" i="5"/>
  <c r="U230" i="5" a="1"/>
  <c r="U230" i="5"/>
  <c r="I11" i="5" a="1"/>
  <c r="I11" i="5"/>
  <c r="N502" i="5" a="1"/>
  <c r="N502" i="5"/>
  <c r="P549" i="5" a="1"/>
  <c r="P549" i="5"/>
  <c r="O342" i="5" a="1"/>
  <c r="O342" i="5"/>
  <c r="R44" i="5" a="1"/>
  <c r="R44" i="5"/>
  <c r="I502" i="5" a="1"/>
  <c r="I502" i="5"/>
  <c r="AQ84" i="5" a="1"/>
  <c r="AQ84" i="5"/>
  <c r="O230" i="5" a="1"/>
  <c r="O230" i="5"/>
  <c r="U291" i="5" a="1"/>
  <c r="U291" i="5"/>
  <c r="P301" i="5" a="1"/>
  <c r="P301" i="5"/>
  <c r="P642" i="5" a="1"/>
  <c r="P642" i="5"/>
  <c r="T468" i="5" a="1"/>
  <c r="T468" i="5"/>
  <c r="R301" i="5" a="1"/>
  <c r="R301" i="5"/>
  <c r="K11" i="5" a="1"/>
  <c r="K11" i="5"/>
  <c r="R645" i="5" a="1"/>
  <c r="R645" i="5"/>
  <c r="U342" i="5" a="1"/>
  <c r="U342" i="5"/>
  <c r="I102" i="5" a="1"/>
  <c r="I102" i="5"/>
  <c r="P286" i="5" a="1"/>
  <c r="P286" i="5"/>
  <c r="Q468" i="5" a="1"/>
  <c r="Q468" i="5"/>
  <c r="O301" i="5" a="1"/>
  <c r="O301" i="5"/>
  <c r="T102" i="5" a="1"/>
  <c r="T102" i="5"/>
  <c r="U645" i="5" a="1"/>
  <c r="U645" i="5"/>
  <c r="L286" i="5" a="1"/>
  <c r="L286" i="5"/>
  <c r="T84" i="5" a="1"/>
  <c r="T84" i="5"/>
  <c r="K12" i="5" a="1"/>
  <c r="K12" i="5"/>
  <c r="P573" i="5" a="1"/>
  <c r="P573" i="5"/>
  <c r="M230" i="5" a="1"/>
  <c r="M230" i="5"/>
  <c r="R304" i="5" a="1"/>
  <c r="R304" i="5"/>
  <c r="P11" i="5" a="1"/>
  <c r="P11" i="5"/>
  <c r="AQ44" i="5" a="1"/>
  <c r="AQ44" i="5"/>
  <c r="R291" i="5" a="1"/>
  <c r="R291" i="5"/>
  <c r="AQ355" i="5" a="1"/>
  <c r="AQ355" i="5"/>
  <c r="N468" i="5" a="1"/>
  <c r="N468" i="5"/>
  <c r="T175" i="5" a="1"/>
  <c r="T175" i="5"/>
  <c r="M642" i="5" a="1"/>
  <c r="M642" i="5"/>
  <c r="J44" i="5" a="1"/>
  <c r="J44" i="5"/>
  <c r="I549" i="5" a="1"/>
  <c r="I549" i="5"/>
  <c r="S342" i="5" a="1"/>
  <c r="S342" i="5"/>
  <c r="J502" i="5" a="1"/>
  <c r="J502" i="5"/>
  <c r="Q550" i="5" a="1"/>
  <c r="Q550" i="5"/>
  <c r="J112" i="5" a="1"/>
  <c r="J112" i="5"/>
  <c r="M69" i="5" a="1"/>
  <c r="M69" i="5"/>
  <c r="U69" i="5" a="1"/>
  <c r="U69" i="5"/>
  <c r="P410" i="5" a="1"/>
  <c r="P410" i="5"/>
  <c r="K388" i="5" a="1"/>
  <c r="K388" i="5"/>
  <c r="L69" i="5" a="1"/>
  <c r="L69" i="5"/>
  <c r="AQ364" i="5" a="1"/>
  <c r="AQ364" i="5"/>
  <c r="R172" i="5" a="1"/>
  <c r="R172" i="5"/>
  <c r="O360" i="5" a="1"/>
  <c r="O360" i="5"/>
  <c r="Q580" i="5" a="1"/>
  <c r="Q580" i="5"/>
  <c r="U407" i="5" a="1"/>
  <c r="U407" i="5"/>
  <c r="J388" i="5" a="1"/>
  <c r="J388" i="5"/>
  <c r="I216" i="5" a="1"/>
  <c r="I216" i="5"/>
  <c r="P465" i="5" a="1"/>
  <c r="P465" i="5"/>
  <c r="I465" i="5" a="1"/>
  <c r="I465" i="5"/>
  <c r="I364" i="5" a="1"/>
  <c r="I364" i="5"/>
  <c r="U601" i="5" a="1"/>
  <c r="U601" i="5"/>
  <c r="O216" i="5" a="1"/>
  <c r="O216" i="5"/>
  <c r="AQ72" i="5" a="1"/>
  <c r="AQ72" i="5"/>
  <c r="N388" i="5" a="1"/>
  <c r="N388" i="5"/>
  <c r="M580" i="5" a="1"/>
  <c r="M580" i="5"/>
  <c r="AQ112" i="5" a="1"/>
  <c r="AQ112" i="5"/>
  <c r="P503" i="5" a="1"/>
  <c r="P503" i="5"/>
  <c r="S575" i="5" a="1"/>
  <c r="S575" i="5"/>
  <c r="J322" i="5" a="1"/>
  <c r="J322" i="5"/>
  <c r="S329" i="5" a="1"/>
  <c r="S329" i="5"/>
  <c r="S407" i="5" a="1"/>
  <c r="S407" i="5"/>
  <c r="R216" i="5" a="1"/>
  <c r="R216" i="5"/>
  <c r="K71" i="5" a="1"/>
  <c r="K71" i="5"/>
  <c r="L72" i="5" a="1"/>
  <c r="L72" i="5"/>
  <c r="J503" i="5" a="1"/>
  <c r="J503" i="5"/>
  <c r="P364" i="5" a="1"/>
  <c r="P364" i="5"/>
  <c r="R112" i="5" a="1"/>
  <c r="R112" i="5"/>
  <c r="J172" i="5" a="1"/>
  <c r="J172" i="5"/>
  <c r="K135" i="5" a="1"/>
  <c r="K135" i="5"/>
  <c r="U216" i="5" a="1"/>
  <c r="U216" i="5"/>
  <c r="S601" i="5" a="1"/>
  <c r="S601" i="5"/>
  <c r="N503" i="5" a="1"/>
  <c r="N503" i="5"/>
  <c r="I69" i="5" a="1"/>
  <c r="I69" i="5"/>
  <c r="L553" i="5" a="1"/>
  <c r="L553" i="5"/>
  <c r="I410" i="5" a="1"/>
  <c r="I410" i="5"/>
  <c r="M465" i="5" a="1"/>
  <c r="M465" i="5"/>
  <c r="T364" i="5" a="1"/>
  <c r="T364" i="5"/>
  <c r="R360" i="5" a="1"/>
  <c r="R360" i="5"/>
  <c r="S503" i="5" a="1"/>
  <c r="S503" i="5"/>
  <c r="O601" i="5" a="1"/>
  <c r="O601" i="5"/>
  <c r="U71" i="5" a="1"/>
  <c r="U71" i="5"/>
  <c r="M172" i="5" a="1"/>
  <c r="M172" i="5"/>
  <c r="S71" i="5" a="1"/>
  <c r="S71" i="5"/>
  <c r="L580" i="5" a="1"/>
  <c r="L580" i="5"/>
  <c r="N360" i="5" a="1"/>
  <c r="N360" i="5"/>
  <c r="P69" i="5" a="1"/>
  <c r="P69" i="5"/>
  <c r="AQ410" i="5" a="1"/>
  <c r="AQ410" i="5"/>
  <c r="O503" i="5" a="1"/>
  <c r="O503" i="5"/>
  <c r="T407" i="5" a="1"/>
  <c r="T407" i="5"/>
  <c r="K580" i="5" a="1"/>
  <c r="K580" i="5"/>
  <c r="L503" i="5" a="1"/>
  <c r="L503" i="5"/>
  <c r="K503" i="5" a="1"/>
  <c r="K503" i="5"/>
  <c r="I329" i="5" a="1"/>
  <c r="I329" i="5"/>
  <c r="T575" i="5" a="1"/>
  <c r="T575" i="5"/>
  <c r="M575" i="5" a="1"/>
  <c r="M575" i="5"/>
  <c r="N71" i="5" a="1"/>
  <c r="N71" i="5"/>
  <c r="J364" i="5" a="1"/>
  <c r="J364" i="5"/>
  <c r="AQ601" i="5" a="1"/>
  <c r="AQ601" i="5"/>
  <c r="Q364" i="5" a="1"/>
  <c r="Q364" i="5"/>
  <c r="AQ553" i="5" a="1"/>
  <c r="AQ553" i="5"/>
  <c r="R465" i="5" a="1"/>
  <c r="R465" i="5"/>
  <c r="N135" i="5" a="1"/>
  <c r="N135" i="5"/>
  <c r="J69" i="5" a="1"/>
  <c r="J69" i="5"/>
  <c r="T322" i="5" a="1"/>
  <c r="T322" i="5"/>
  <c r="L329" i="5" a="1"/>
  <c r="L329" i="5"/>
  <c r="Q388" i="5" a="1"/>
  <c r="Q388" i="5"/>
  <c r="U465" i="5" a="1"/>
  <c r="U465" i="5"/>
  <c r="AQ322" i="5" a="1"/>
  <c r="AQ322" i="5"/>
  <c r="S322" i="5" a="1"/>
  <c r="S322" i="5"/>
  <c r="O329" i="5" a="1"/>
  <c r="O329" i="5"/>
  <c r="S72" i="5" a="1"/>
  <c r="S72" i="5"/>
  <c r="L388" i="5" a="1"/>
  <c r="L388" i="5"/>
  <c r="P71" i="5" a="1"/>
  <c r="P71" i="5"/>
  <c r="AQ388" i="5" a="1"/>
  <c r="AQ388" i="5"/>
  <c r="I580" i="5" a="1"/>
  <c r="I580" i="5"/>
  <c r="O580" i="5" a="1"/>
  <c r="O580" i="5"/>
  <c r="P360" i="5" a="1"/>
  <c r="P360" i="5"/>
  <c r="R71" i="5" a="1"/>
  <c r="R71" i="5"/>
  <c r="R601" i="5" a="1"/>
  <c r="R601" i="5"/>
  <c r="J410" i="5" a="1"/>
  <c r="J410" i="5"/>
  <c r="I112" i="5" a="1"/>
  <c r="I112" i="5"/>
  <c r="L410" i="5" a="1"/>
  <c r="L410" i="5"/>
  <c r="I172" i="5" a="1"/>
  <c r="I172" i="5"/>
  <c r="O69" i="5" a="1"/>
  <c r="O69" i="5"/>
  <c r="L71" i="5" a="1"/>
  <c r="L71" i="5"/>
  <c r="U112" i="5" a="1"/>
  <c r="U112" i="5"/>
  <c r="N575" i="5" a="1"/>
  <c r="N575" i="5"/>
  <c r="P72" i="5" a="1"/>
  <c r="P72" i="5"/>
  <c r="U575" i="5" a="1"/>
  <c r="U575" i="5"/>
  <c r="R503" i="5" a="1"/>
  <c r="R503" i="5"/>
  <c r="R407" i="5" a="1"/>
  <c r="R407" i="5"/>
  <c r="P112" i="5" a="1"/>
  <c r="P112" i="5"/>
  <c r="AQ329" i="5" a="1"/>
  <c r="AQ329" i="5"/>
  <c r="M407" i="5" a="1"/>
  <c r="M407" i="5"/>
  <c r="S360" i="5" a="1"/>
  <c r="S360" i="5"/>
  <c r="T329" i="5" a="1"/>
  <c r="T329" i="5"/>
  <c r="L601" i="5" a="1"/>
  <c r="L601" i="5"/>
  <c r="O410" i="5" a="1"/>
  <c r="O410" i="5"/>
  <c r="M503" i="5" a="1"/>
  <c r="M503" i="5"/>
  <c r="T112" i="5" a="1"/>
  <c r="T112" i="5"/>
  <c r="Q172" i="5" a="1"/>
  <c r="Q172" i="5"/>
  <c r="O465" i="5" a="1"/>
  <c r="O465" i="5"/>
  <c r="Q71" i="5" a="1"/>
  <c r="Q71" i="5"/>
  <c r="L172" i="5" a="1"/>
  <c r="L172" i="5"/>
  <c r="O575" i="5" a="1"/>
  <c r="O575" i="5"/>
  <c r="N410" i="5" a="1"/>
  <c r="N410" i="5"/>
  <c r="T172" i="5" a="1"/>
  <c r="T172" i="5"/>
  <c r="M360" i="5" a="1"/>
  <c r="M360" i="5"/>
  <c r="R135" i="5" a="1"/>
  <c r="R135" i="5"/>
  <c r="O322" i="5" a="1"/>
  <c r="O322" i="5"/>
  <c r="I322" i="5" a="1"/>
  <c r="I322" i="5"/>
  <c r="T135" i="5" a="1"/>
  <c r="T135" i="5"/>
  <c r="I388" i="5" a="1"/>
  <c r="I388" i="5"/>
  <c r="K69" i="5" a="1"/>
  <c r="K69" i="5"/>
  <c r="O364" i="5" a="1"/>
  <c r="O364" i="5"/>
  <c r="I575" i="5" a="1"/>
  <c r="I575" i="5"/>
  <c r="N172" i="5" a="1"/>
  <c r="N172" i="5"/>
  <c r="M135" i="5" a="1"/>
  <c r="M135" i="5"/>
  <c r="L465" i="5" a="1"/>
  <c r="L465" i="5"/>
  <c r="M601" i="5" a="1"/>
  <c r="M601" i="5"/>
  <c r="U135" i="5" a="1"/>
  <c r="U135" i="5"/>
  <c r="N465" i="5" a="1"/>
  <c r="N465" i="5"/>
  <c r="L407" i="5" a="1"/>
  <c r="L407" i="5"/>
  <c r="P407" i="5" a="1"/>
  <c r="P407" i="5"/>
  <c r="AQ71" i="5" a="1"/>
  <c r="AQ71" i="5"/>
  <c r="Q329" i="5" a="1"/>
  <c r="Q329" i="5"/>
  <c r="J329" i="5" a="1"/>
  <c r="J329" i="5"/>
  <c r="Q407" i="5" a="1"/>
  <c r="Q407" i="5"/>
  <c r="L322" i="5" a="1"/>
  <c r="L322" i="5"/>
  <c r="O71" i="5" a="1"/>
  <c r="O71" i="5"/>
  <c r="O388" i="5" a="1"/>
  <c r="O388" i="5"/>
  <c r="I360" i="5" a="1"/>
  <c r="I360" i="5"/>
  <c r="R72" i="5" a="1"/>
  <c r="R72" i="5"/>
  <c r="J360" i="5" a="1"/>
  <c r="J360" i="5"/>
  <c r="L112" i="5" a="1"/>
  <c r="L112" i="5"/>
  <c r="R69" i="5" a="1"/>
  <c r="R69" i="5"/>
  <c r="N329" i="5" a="1"/>
  <c r="N329" i="5"/>
  <c r="J216" i="5" a="1"/>
  <c r="J216" i="5"/>
  <c r="S69" i="5" a="1"/>
  <c r="S69" i="5"/>
  <c r="T71" i="5" a="1"/>
  <c r="T71" i="5"/>
  <c r="J72" i="5" a="1"/>
  <c r="J72" i="5"/>
  <c r="Q69" i="5" a="1"/>
  <c r="Q69" i="5"/>
  <c r="N69" i="5" a="1"/>
  <c r="N69" i="5"/>
  <c r="R329" i="5" a="1"/>
  <c r="R329" i="5"/>
  <c r="O72" i="5" a="1"/>
  <c r="O72" i="5"/>
  <c r="O135" i="5" a="1"/>
  <c r="O135" i="5"/>
  <c r="M410" i="5" a="1"/>
  <c r="M410" i="5"/>
  <c r="K601" i="5" a="1"/>
  <c r="K601" i="5"/>
  <c r="Q601" i="5" a="1"/>
  <c r="Q601" i="5"/>
  <c r="U322" i="5" a="1"/>
  <c r="U322" i="5"/>
  <c r="M322" i="5" a="1"/>
  <c r="M322" i="5"/>
  <c r="M388" i="5" a="1"/>
  <c r="M388" i="5"/>
  <c r="K465" i="5" a="1"/>
  <c r="K465" i="5"/>
  <c r="Q135" i="5" a="1"/>
  <c r="Q135" i="5"/>
  <c r="U388" i="5" a="1"/>
  <c r="U388" i="5"/>
  <c r="K216" i="5" a="1"/>
  <c r="K216" i="5"/>
  <c r="P601" i="5" a="1"/>
  <c r="P601" i="5"/>
  <c r="J580" i="5" a="1"/>
  <c r="J580" i="5"/>
  <c r="N322" i="5" a="1"/>
  <c r="N322" i="5"/>
  <c r="U580" i="5" a="1"/>
  <c r="U580" i="5"/>
  <c r="N553" i="5" a="1"/>
  <c r="N553" i="5"/>
  <c r="I601" i="5" a="1"/>
  <c r="I601" i="5"/>
  <c r="AQ407" i="5" a="1"/>
  <c r="AQ407" i="5"/>
  <c r="T580" i="5" a="1"/>
  <c r="T580" i="5"/>
  <c r="R410" i="5" a="1"/>
  <c r="R410" i="5"/>
  <c r="I135" i="5" a="1"/>
  <c r="I135" i="5"/>
  <c r="K553" i="5" a="1"/>
  <c r="K553" i="5"/>
  <c r="R553" i="5" a="1"/>
  <c r="R553" i="5"/>
  <c r="I503" i="5" a="1"/>
  <c r="I503" i="5"/>
  <c r="T465" i="5" a="1"/>
  <c r="T465" i="5"/>
  <c r="U364" i="5" a="1"/>
  <c r="U364" i="5"/>
  <c r="L364" i="5" a="1"/>
  <c r="L364" i="5"/>
  <c r="P135" i="5" a="1"/>
  <c r="P135" i="5"/>
  <c r="AQ465" i="5" a="1"/>
  <c r="AQ465" i="5"/>
  <c r="Q503" i="5" a="1"/>
  <c r="Q503" i="5"/>
  <c r="R388" i="5" a="1"/>
  <c r="R388" i="5"/>
  <c r="P575" i="5" a="1"/>
  <c r="P575" i="5"/>
  <c r="K364" i="5" a="1"/>
  <c r="K364" i="5"/>
  <c r="I553" i="5" a="1"/>
  <c r="I553" i="5"/>
  <c r="M553" i="5" a="1"/>
  <c r="M553" i="5"/>
  <c r="L135" i="5" a="1"/>
  <c r="L135" i="5"/>
  <c r="AQ360" i="5" a="1"/>
  <c r="AQ360" i="5"/>
  <c r="K72" i="5" a="1"/>
  <c r="K72" i="5"/>
  <c r="S135" i="5" a="1"/>
  <c r="S135" i="5"/>
  <c r="U329" i="5" a="1"/>
  <c r="U329" i="5"/>
  <c r="T72" i="5" a="1"/>
  <c r="T72" i="5"/>
  <c r="T360" i="5" a="1"/>
  <c r="T360" i="5"/>
  <c r="K410" i="5" a="1"/>
  <c r="K410" i="5"/>
  <c r="AQ216" i="5" a="1"/>
  <c r="AQ216" i="5"/>
  <c r="S388" i="5" a="1"/>
  <c r="S388" i="5"/>
  <c r="O407" i="5" a="1"/>
  <c r="O407" i="5"/>
  <c r="Q112" i="5" a="1"/>
  <c r="Q112" i="5"/>
  <c r="M112" i="5" a="1"/>
  <c r="M112" i="5"/>
  <c r="M329" i="5" a="1"/>
  <c r="M329" i="5"/>
  <c r="S216" i="5" a="1"/>
  <c r="S216" i="5"/>
  <c r="S364" i="5" a="1"/>
  <c r="S364" i="5"/>
  <c r="S580" i="5" a="1"/>
  <c r="S580" i="5"/>
  <c r="Q216" i="5" a="1"/>
  <c r="Q216" i="5"/>
  <c r="R364" i="5" a="1"/>
  <c r="R364" i="5"/>
  <c r="K112" i="5" a="1"/>
  <c r="K112" i="5"/>
  <c r="K360" i="5" a="1"/>
  <c r="K360" i="5"/>
  <c r="J575" i="5" a="1"/>
  <c r="J575" i="5"/>
  <c r="P553" i="5" a="1"/>
  <c r="P553" i="5"/>
  <c r="AQ580" i="5" a="1"/>
  <c r="AQ580" i="5"/>
  <c r="Q322" i="5" a="1"/>
  <c r="Q322" i="5"/>
  <c r="N216" i="5" a="1"/>
  <c r="N216" i="5"/>
  <c r="U553" i="5" a="1"/>
  <c r="U553" i="5"/>
  <c r="U72" i="5" a="1"/>
  <c r="U72" i="5"/>
  <c r="M216" i="5" a="1"/>
  <c r="M216" i="5"/>
  <c r="I72" i="5" a="1"/>
  <c r="I72" i="5"/>
  <c r="U360" i="5" a="1"/>
  <c r="U360" i="5"/>
  <c r="S410" i="5" a="1"/>
  <c r="S410" i="5"/>
  <c r="Q410" i="5" a="1"/>
  <c r="Q410" i="5"/>
  <c r="S172" i="5" a="1"/>
  <c r="S172" i="5"/>
  <c r="U172" i="5" a="1"/>
  <c r="U172" i="5"/>
  <c r="S465" i="5" a="1"/>
  <c r="S465" i="5"/>
  <c r="R580" i="5" a="1"/>
  <c r="R580" i="5"/>
  <c r="K575" i="5" a="1"/>
  <c r="K575" i="5"/>
  <c r="S553" i="5" a="1"/>
  <c r="S553" i="5"/>
  <c r="O112" i="5" a="1"/>
  <c r="O112" i="5"/>
  <c r="N601" i="5" a="1"/>
  <c r="N601" i="5"/>
  <c r="P388" i="5" a="1"/>
  <c r="P388" i="5"/>
  <c r="Q72" i="5" a="1"/>
  <c r="Q72" i="5"/>
  <c r="P322" i="5" a="1"/>
  <c r="P322" i="5"/>
  <c r="P172" i="5" a="1"/>
  <c r="P172" i="5"/>
  <c r="J71" i="5" a="1"/>
  <c r="J71" i="5"/>
  <c r="AQ575" i="5" a="1"/>
  <c r="AQ575" i="5"/>
  <c r="O553" i="5" a="1"/>
  <c r="O553" i="5"/>
  <c r="N112" i="5" a="1"/>
  <c r="N112" i="5"/>
  <c r="I71" i="5" a="1"/>
  <c r="I71" i="5"/>
  <c r="AQ503" i="5" a="1"/>
  <c r="AQ503" i="5"/>
  <c r="N580" i="5" a="1"/>
  <c r="N580" i="5"/>
  <c r="T410" i="5" a="1"/>
  <c r="T410" i="5"/>
  <c r="J407" i="5" a="1"/>
  <c r="J407" i="5"/>
  <c r="L575" i="5" a="1"/>
  <c r="L575" i="5"/>
  <c r="T553" i="5" a="1"/>
  <c r="T553" i="5"/>
  <c r="L216" i="5" a="1"/>
  <c r="L216" i="5"/>
  <c r="M364" i="5" a="1"/>
  <c r="M364" i="5"/>
  <c r="T601" i="5" a="1"/>
  <c r="T601" i="5"/>
  <c r="T503" i="5" a="1"/>
  <c r="T503" i="5"/>
  <c r="N407" i="5" a="1"/>
  <c r="N407" i="5"/>
  <c r="K407" i="5" a="1"/>
  <c r="K407" i="5"/>
  <c r="AQ69" i="5" a="1"/>
  <c r="AQ69" i="5"/>
  <c r="Q553" i="5" a="1"/>
  <c r="Q553" i="5"/>
  <c r="P329" i="5" a="1"/>
  <c r="P329" i="5"/>
  <c r="K322" i="5" a="1"/>
  <c r="K322" i="5"/>
  <c r="Q575" i="5" a="1"/>
  <c r="Q575" i="5"/>
  <c r="K172" i="5" a="1"/>
  <c r="K172" i="5"/>
  <c r="J465" i="5" a="1"/>
  <c r="J465" i="5"/>
  <c r="O172" i="5" a="1"/>
  <c r="O172" i="5"/>
  <c r="J553" i="5" a="1"/>
  <c r="J553" i="5"/>
  <c r="R322" i="5" a="1"/>
  <c r="R322" i="5"/>
  <c r="R575" i="5" a="1"/>
  <c r="R575" i="5"/>
  <c r="U410" i="5" a="1"/>
  <c r="U410" i="5"/>
  <c r="AQ172" i="5" a="1"/>
  <c r="AQ172" i="5"/>
  <c r="N364" i="5" a="1"/>
  <c r="N364" i="5"/>
  <c r="U503" i="5" a="1"/>
  <c r="U503" i="5"/>
  <c r="J601" i="5" a="1"/>
  <c r="J601" i="5"/>
  <c r="T388" i="5" a="1"/>
  <c r="T388" i="5"/>
  <c r="T69" i="5" a="1"/>
  <c r="T69" i="5"/>
  <c r="M72" i="5" a="1"/>
  <c r="M72" i="5"/>
  <c r="L360" i="5" a="1"/>
  <c r="L360" i="5"/>
  <c r="AQ135" i="5" a="1"/>
  <c r="AQ135" i="5"/>
  <c r="T216" i="5" a="1"/>
  <c r="T216" i="5"/>
  <c r="P580" i="5" a="1"/>
  <c r="P580" i="5"/>
  <c r="K329" i="5" a="1"/>
  <c r="K329" i="5"/>
  <c r="P216" i="5" a="1"/>
  <c r="P216" i="5"/>
  <c r="Q465" i="5" a="1"/>
  <c r="Q465" i="5"/>
  <c r="I407" i="5" a="1"/>
  <c r="I407" i="5"/>
  <c r="N72" i="5" a="1"/>
  <c r="N72" i="5"/>
  <c r="Q360" i="5" a="1"/>
  <c r="Q360" i="5"/>
  <c r="J135" i="5" a="1"/>
  <c r="J135" i="5"/>
  <c r="M71" i="5" a="1"/>
  <c r="M71" i="5"/>
  <c r="S112" i="5" a="1"/>
  <c r="S112" i="5"/>
  <c r="S239" i="5" a="1"/>
  <c r="S239" i="5"/>
  <c r="S361" i="5" a="1"/>
  <c r="S361" i="5"/>
  <c r="N576" i="5" a="1"/>
  <c r="N576" i="5"/>
  <c r="S8" i="5" a="1"/>
  <c r="S8" i="5"/>
  <c r="N321" i="5" a="1"/>
  <c r="N321" i="5"/>
  <c r="R576" i="5" a="1"/>
  <c r="R576" i="5"/>
  <c r="AQ45" i="5" a="1"/>
  <c r="AQ45" i="5"/>
  <c r="N142" i="5" a="1"/>
  <c r="N142" i="5"/>
  <c r="L51" i="5" a="1"/>
  <c r="L51" i="5"/>
  <c r="N332" i="5" a="1"/>
  <c r="N332" i="5"/>
  <c r="N239" i="5" a="1"/>
  <c r="N239" i="5"/>
  <c r="L321" i="5" a="1"/>
  <c r="L321" i="5"/>
  <c r="O99" i="5" a="1"/>
  <c r="O99" i="5"/>
  <c r="M321" i="5" a="1"/>
  <c r="M321" i="5"/>
  <c r="K45" i="5" a="1"/>
  <c r="K45" i="5"/>
  <c r="T45" i="5" a="1"/>
  <c r="T45" i="5"/>
  <c r="M8" i="5" a="1"/>
  <c r="M8" i="5"/>
  <c r="O239" i="5" a="1"/>
  <c r="O239" i="5"/>
  <c r="P142" i="5" a="1"/>
  <c r="P142" i="5"/>
  <c r="K51" i="5" a="1"/>
  <c r="K51" i="5"/>
  <c r="N8" i="5" a="1"/>
  <c r="N8" i="5"/>
  <c r="R361" i="5" a="1"/>
  <c r="R361" i="5"/>
  <c r="AQ99" i="5" a="1"/>
  <c r="AQ99" i="5"/>
  <c r="M239" i="5" a="1"/>
  <c r="M239" i="5"/>
  <c r="R142" i="5" a="1"/>
  <c r="R142" i="5"/>
  <c r="AQ332" i="5" a="1"/>
  <c r="AQ332" i="5"/>
  <c r="N99" i="5" a="1"/>
  <c r="N99" i="5"/>
  <c r="O361" i="5" a="1"/>
  <c r="O361" i="5"/>
  <c r="I361" i="5" a="1"/>
  <c r="I361" i="5"/>
  <c r="L8" i="5" a="1"/>
  <c r="L8" i="5"/>
  <c r="T239" i="5" a="1"/>
  <c r="T239" i="5"/>
  <c r="L45" i="5" a="1"/>
  <c r="L45" i="5"/>
  <c r="J51" i="5" a="1"/>
  <c r="J51" i="5"/>
  <c r="S142" i="5" a="1"/>
  <c r="S142" i="5"/>
  <c r="Q142" i="5" a="1"/>
  <c r="Q142" i="5"/>
  <c r="L332" i="5" a="1"/>
  <c r="L332" i="5"/>
  <c r="P332" i="5" a="1"/>
  <c r="P332" i="5"/>
  <c r="J361" i="5" a="1"/>
  <c r="J361" i="5"/>
  <c r="P51" i="5" a="1"/>
  <c r="P51" i="5"/>
  <c r="K361" i="5" a="1"/>
  <c r="K361" i="5"/>
  <c r="K8" i="5" a="1"/>
  <c r="K8" i="5"/>
  <c r="U321" i="5" a="1"/>
  <c r="U321" i="5"/>
  <c r="L576" i="5" a="1"/>
  <c r="L576" i="5"/>
  <c r="P321" i="5" a="1"/>
  <c r="P321" i="5"/>
  <c r="Q99" i="5" a="1"/>
  <c r="Q99" i="5"/>
  <c r="Q361" i="5" a="1"/>
  <c r="Q361" i="5"/>
  <c r="M99" i="5" a="1"/>
  <c r="M99" i="5"/>
  <c r="L99" i="5" a="1"/>
  <c r="L99" i="5"/>
  <c r="AQ361" i="5" a="1"/>
  <c r="AQ361" i="5"/>
  <c r="I332" i="5" a="1"/>
  <c r="I332" i="5"/>
  <c r="AQ51" i="5" a="1"/>
  <c r="AQ51" i="5"/>
  <c r="AQ142" i="5" a="1"/>
  <c r="AQ142" i="5"/>
  <c r="J8" i="5" a="1"/>
  <c r="J8" i="5"/>
  <c r="M332" i="5" a="1"/>
  <c r="M332" i="5"/>
  <c r="I99" i="5" a="1"/>
  <c r="I99" i="5"/>
  <c r="S51" i="5" a="1"/>
  <c r="S51" i="5"/>
  <c r="L142" i="5" a="1"/>
  <c r="L142" i="5"/>
  <c r="J99" i="5" a="1"/>
  <c r="J99" i="5"/>
  <c r="T576" i="5" a="1"/>
  <c r="T576" i="5"/>
  <c r="I142" i="5" a="1"/>
  <c r="I142" i="5"/>
  <c r="M142" i="5" a="1"/>
  <c r="M142" i="5"/>
  <c r="Q239" i="5" a="1"/>
  <c r="Q239" i="5"/>
  <c r="M51" i="5" a="1"/>
  <c r="M51" i="5"/>
  <c r="K142" i="5" a="1"/>
  <c r="K142" i="5"/>
  <c r="U332" i="5" a="1"/>
  <c r="U332" i="5"/>
  <c r="O332" i="5" a="1"/>
  <c r="O332" i="5"/>
  <c r="S99" i="5" a="1"/>
  <c r="S99" i="5"/>
  <c r="T332" i="5" a="1"/>
  <c r="T332" i="5"/>
  <c r="P8" i="5" a="1"/>
  <c r="P8" i="5"/>
  <c r="I8" i="5" a="1"/>
  <c r="I8" i="5"/>
  <c r="R45" i="5" a="1"/>
  <c r="R45" i="5"/>
  <c r="R99" i="5" a="1"/>
  <c r="R99" i="5"/>
  <c r="Q45" i="5" a="1"/>
  <c r="Q45" i="5"/>
  <c r="K576" i="5" a="1"/>
  <c r="K576" i="5"/>
  <c r="J321" i="5" a="1"/>
  <c r="J321" i="5"/>
  <c r="AQ8" i="5" a="1"/>
  <c r="AQ8" i="5"/>
  <c r="T361" i="5" a="1"/>
  <c r="T361" i="5"/>
  <c r="K99" i="5" a="1"/>
  <c r="K99" i="5"/>
  <c r="N361" i="5" a="1"/>
  <c r="N361" i="5"/>
  <c r="K239" i="5" a="1"/>
  <c r="K239" i="5"/>
  <c r="J142" i="5" a="1"/>
  <c r="J142" i="5"/>
  <c r="K332" i="5" a="1"/>
  <c r="K332" i="5"/>
  <c r="L361" i="5" a="1"/>
  <c r="L361" i="5"/>
  <c r="P45" i="5" a="1"/>
  <c r="P45" i="5"/>
  <c r="J332" i="5" a="1"/>
  <c r="J332" i="5"/>
  <c r="Q8" i="5" a="1"/>
  <c r="Q8" i="5"/>
  <c r="Q51" i="5" a="1"/>
  <c r="Q51" i="5"/>
  <c r="T8" i="5" a="1"/>
  <c r="T8" i="5"/>
  <c r="AQ321" i="5" a="1"/>
  <c r="AQ321" i="5"/>
  <c r="J45" i="5" a="1"/>
  <c r="J45" i="5"/>
  <c r="AQ576" i="5" a="1"/>
  <c r="AQ576" i="5"/>
  <c r="U239" i="5" a="1"/>
  <c r="U239" i="5"/>
  <c r="R321" i="5" a="1"/>
  <c r="R321" i="5"/>
  <c r="S321" i="5" a="1"/>
  <c r="S321" i="5"/>
  <c r="M576" i="5" a="1"/>
  <c r="M576" i="5"/>
  <c r="O142" i="5" a="1"/>
  <c r="O142" i="5"/>
  <c r="S45" i="5" a="1"/>
  <c r="S45" i="5"/>
  <c r="R332" i="5" a="1"/>
  <c r="R332" i="5"/>
  <c r="K321" i="5" a="1"/>
  <c r="K321" i="5"/>
  <c r="T51" i="5" a="1"/>
  <c r="T51" i="5"/>
  <c r="P239" i="5" a="1"/>
  <c r="P239" i="5"/>
  <c r="I45" i="5" a="1"/>
  <c r="I45" i="5"/>
  <c r="N51" i="5" a="1"/>
  <c r="N51" i="5"/>
  <c r="P361" i="5" a="1"/>
  <c r="P361" i="5"/>
  <c r="T99" i="5" a="1"/>
  <c r="T99" i="5"/>
  <c r="O321" i="5" a="1"/>
  <c r="O321" i="5"/>
  <c r="U142" i="5" a="1"/>
  <c r="U142" i="5"/>
  <c r="Q321" i="5" a="1"/>
  <c r="Q321" i="5"/>
  <c r="R8" i="5" a="1"/>
  <c r="R8" i="5"/>
  <c r="P576" i="5" a="1"/>
  <c r="P576" i="5"/>
  <c r="M361" i="5" a="1"/>
  <c r="M361" i="5"/>
  <c r="I239" i="5" a="1"/>
  <c r="I239" i="5"/>
  <c r="I321" i="5" a="1"/>
  <c r="I321" i="5"/>
  <c r="O45" i="5" a="1"/>
  <c r="O45" i="5"/>
  <c r="O51" i="5" a="1"/>
  <c r="O51" i="5"/>
  <c r="S576" i="5" a="1"/>
  <c r="S576" i="5"/>
  <c r="Q576" i="5" a="1"/>
  <c r="Q576" i="5"/>
  <c r="J239" i="5" a="1"/>
  <c r="J239" i="5"/>
  <c r="M45" i="5" a="1"/>
  <c r="M45" i="5"/>
  <c r="O576" i="5" a="1"/>
  <c r="O576" i="5"/>
  <c r="U51" i="5" a="1"/>
  <c r="U51" i="5"/>
  <c r="Q332" i="5" a="1"/>
  <c r="Q332" i="5"/>
  <c r="I576" i="5" a="1"/>
  <c r="I576" i="5"/>
  <c r="O8" i="5" a="1"/>
  <c r="O8" i="5"/>
  <c r="L239" i="5" a="1"/>
  <c r="L239" i="5"/>
  <c r="I51" i="5" a="1"/>
  <c r="I51" i="5"/>
  <c r="U99" i="5" a="1"/>
  <c r="U99" i="5"/>
  <c r="J576" i="5" a="1"/>
  <c r="J576" i="5"/>
  <c r="N45" i="5" a="1"/>
  <c r="N45" i="5"/>
  <c r="T321" i="5" a="1"/>
  <c r="T321" i="5"/>
  <c r="T142" i="5" a="1"/>
  <c r="T142" i="5"/>
  <c r="AQ239" i="5" a="1"/>
  <c r="AQ239" i="5"/>
  <c r="R51" i="5" a="1"/>
  <c r="R51" i="5"/>
  <c r="R239" i="5" a="1"/>
  <c r="R239" i="5"/>
  <c r="P99" i="5" a="1"/>
  <c r="P99" i="5"/>
  <c r="U576" i="5" a="1"/>
  <c r="U576" i="5"/>
  <c r="U45" i="5" a="1"/>
  <c r="U45" i="5"/>
  <c r="U361" i="5" a="1"/>
  <c r="U361" i="5"/>
  <c r="S332" i="5" a="1"/>
  <c r="S332" i="5"/>
  <c r="U8" i="5" a="1"/>
  <c r="U8" i="5"/>
  <c r="J345" i="5" a="1"/>
  <c r="J345" i="5"/>
  <c r="L635" i="5" a="1"/>
  <c r="L635" i="5"/>
  <c r="L462" i="5" a="1"/>
  <c r="L462" i="5"/>
  <c r="R190" i="5" a="1"/>
  <c r="R190" i="5"/>
  <c r="U462" i="5" a="1"/>
  <c r="U462" i="5"/>
  <c r="S73" i="5" a="1"/>
  <c r="S73" i="5"/>
  <c r="R519" i="5" a="1"/>
  <c r="R519" i="5"/>
  <c r="Q519" i="5" a="1"/>
  <c r="Q519" i="5"/>
  <c r="M481" i="5" a="1"/>
  <c r="M481" i="5"/>
  <c r="O519" i="5" a="1"/>
  <c r="O519" i="5"/>
  <c r="N462" i="5" a="1"/>
  <c r="N462" i="5"/>
  <c r="U635" i="5" a="1"/>
  <c r="U635" i="5"/>
  <c r="I635" i="5" a="1"/>
  <c r="I635" i="5"/>
  <c r="I65" i="5" a="1"/>
  <c r="I65" i="5"/>
  <c r="AQ65" i="5" a="1"/>
  <c r="AQ65" i="5"/>
  <c r="T190" i="5" a="1"/>
  <c r="T190" i="5"/>
  <c r="P462" i="5" a="1"/>
  <c r="P462" i="5"/>
  <c r="L190" i="5" a="1"/>
  <c r="L190" i="5"/>
  <c r="T519" i="5" a="1"/>
  <c r="T519" i="5"/>
  <c r="L555" i="5" a="1"/>
  <c r="L555" i="5"/>
  <c r="M345" i="5" a="1"/>
  <c r="M345" i="5"/>
  <c r="R555" i="5" a="1"/>
  <c r="R555" i="5"/>
  <c r="M555" i="5" a="1"/>
  <c r="M555" i="5"/>
  <c r="R462" i="5" a="1"/>
  <c r="R462" i="5"/>
  <c r="I462" i="5" a="1"/>
  <c r="I462" i="5"/>
  <c r="U73" i="5" a="1"/>
  <c r="U73" i="5"/>
  <c r="S555" i="5" a="1"/>
  <c r="S555" i="5"/>
  <c r="J96" i="5" a="1"/>
  <c r="J96" i="5"/>
  <c r="O73" i="5" a="1"/>
  <c r="O73" i="5"/>
  <c r="R65" i="5" a="1"/>
  <c r="R65" i="5"/>
  <c r="K96" i="5" a="1"/>
  <c r="K96" i="5"/>
  <c r="T462" i="5" a="1"/>
  <c r="T462" i="5"/>
  <c r="L481" i="5" a="1"/>
  <c r="L481" i="5"/>
  <c r="R73" i="5" a="1"/>
  <c r="R73" i="5"/>
  <c r="N345" i="5" a="1"/>
  <c r="N345" i="5"/>
  <c r="K555" i="5" a="1"/>
  <c r="K555" i="5"/>
  <c r="S635" i="5" a="1"/>
  <c r="S635" i="5"/>
  <c r="O555" i="5" a="1"/>
  <c r="O555" i="5"/>
  <c r="L345" i="5" a="1"/>
  <c r="L345" i="5"/>
  <c r="Q555" i="5" a="1"/>
  <c r="Q555" i="5"/>
  <c r="U345" i="5" a="1"/>
  <c r="U345" i="5"/>
  <c r="I555" i="5" a="1"/>
  <c r="I555" i="5"/>
  <c r="P65" i="5" a="1"/>
  <c r="P65" i="5"/>
  <c r="P345" i="5" a="1"/>
  <c r="P345" i="5"/>
  <c r="S519" i="5" a="1"/>
  <c r="S519" i="5"/>
  <c r="K635" i="5" a="1"/>
  <c r="K635" i="5"/>
  <c r="K481" i="5" a="1"/>
  <c r="K481" i="5"/>
  <c r="T481" i="5" a="1"/>
  <c r="T481" i="5"/>
  <c r="Q481" i="5" a="1"/>
  <c r="Q481" i="5"/>
  <c r="J462" i="5" a="1"/>
  <c r="J462" i="5"/>
  <c r="AQ462" i="5" a="1"/>
  <c r="AQ462" i="5"/>
  <c r="T65" i="5" a="1"/>
  <c r="T65" i="5"/>
  <c r="M96" i="5" a="1"/>
  <c r="M96" i="5"/>
  <c r="N73" i="5" a="1"/>
  <c r="N73" i="5"/>
  <c r="Q73" i="5" a="1"/>
  <c r="Q73" i="5"/>
  <c r="P96" i="5" a="1"/>
  <c r="P96" i="5"/>
  <c r="AQ481" i="5" a="1"/>
  <c r="AQ481" i="5"/>
  <c r="J73" i="5" a="1"/>
  <c r="J73" i="5"/>
  <c r="R345" i="5" a="1"/>
  <c r="R345" i="5"/>
  <c r="Q345" i="5" a="1"/>
  <c r="Q345" i="5"/>
  <c r="I96" i="5" a="1"/>
  <c r="I96" i="5"/>
  <c r="S481" i="5" a="1"/>
  <c r="S481" i="5"/>
  <c r="O635" i="5" a="1"/>
  <c r="O635" i="5"/>
  <c r="N635" i="5" a="1"/>
  <c r="N635" i="5"/>
  <c r="U519" i="5" a="1"/>
  <c r="U519" i="5"/>
  <c r="P190" i="5" a="1"/>
  <c r="P190" i="5"/>
  <c r="AQ635" i="5" a="1"/>
  <c r="AQ635" i="5"/>
  <c r="Q96" i="5" a="1"/>
  <c r="Q96" i="5"/>
  <c r="M190" i="5" a="1"/>
  <c r="M190" i="5"/>
  <c r="L96" i="5" a="1"/>
  <c r="L96" i="5"/>
  <c r="AQ519" i="5" a="1"/>
  <c r="AQ519" i="5"/>
  <c r="R481" i="5" a="1"/>
  <c r="R481" i="5"/>
  <c r="S65" i="5" a="1"/>
  <c r="S65" i="5"/>
  <c r="AQ190" i="5" a="1"/>
  <c r="AQ190" i="5"/>
  <c r="J519" i="5" a="1"/>
  <c r="J519" i="5"/>
  <c r="T73" i="5" a="1"/>
  <c r="T73" i="5"/>
  <c r="L519" i="5" a="1"/>
  <c r="L519" i="5"/>
  <c r="P481" i="5" a="1"/>
  <c r="P481" i="5"/>
  <c r="S190" i="5" a="1"/>
  <c r="S190" i="5"/>
  <c r="O345" i="5" a="1"/>
  <c r="O345" i="5"/>
  <c r="I481" i="5" a="1"/>
  <c r="I481" i="5"/>
  <c r="U481" i="5" a="1"/>
  <c r="U481" i="5"/>
  <c r="U96" i="5" a="1"/>
  <c r="U96" i="5"/>
  <c r="L73" i="5" a="1"/>
  <c r="L73" i="5"/>
  <c r="U190" i="5" a="1"/>
  <c r="U190" i="5"/>
  <c r="P519" i="5" a="1"/>
  <c r="P519" i="5"/>
  <c r="S345" i="5" a="1"/>
  <c r="S345" i="5"/>
  <c r="AQ555" i="5" a="1"/>
  <c r="AQ555" i="5"/>
  <c r="P555" i="5" a="1"/>
  <c r="P555" i="5"/>
  <c r="K65" i="5" a="1"/>
  <c r="K65" i="5"/>
  <c r="N65" i="5" a="1"/>
  <c r="N65" i="5"/>
  <c r="J65" i="5" a="1"/>
  <c r="J65" i="5"/>
  <c r="T635" i="5" a="1"/>
  <c r="T635" i="5"/>
  <c r="N190" i="5" a="1"/>
  <c r="N190" i="5"/>
  <c r="S96" i="5" a="1"/>
  <c r="S96" i="5"/>
  <c r="U65" i="5" a="1"/>
  <c r="U65" i="5"/>
  <c r="N519" i="5" a="1"/>
  <c r="N519" i="5"/>
  <c r="K462" i="5" a="1"/>
  <c r="K462" i="5"/>
  <c r="J635" i="5" a="1"/>
  <c r="J635" i="5"/>
  <c r="T345" i="5" a="1"/>
  <c r="T345" i="5"/>
  <c r="P73" i="5" a="1"/>
  <c r="P73" i="5"/>
  <c r="K519" i="5" a="1"/>
  <c r="K519" i="5"/>
  <c r="O462" i="5" a="1"/>
  <c r="O462" i="5"/>
  <c r="I73" i="5" a="1"/>
  <c r="I73" i="5"/>
  <c r="Q190" i="5" a="1"/>
  <c r="Q190" i="5"/>
  <c r="L65" i="5" a="1"/>
  <c r="L65" i="5"/>
  <c r="AQ73" i="5" a="1"/>
  <c r="AQ73" i="5"/>
  <c r="Q635" i="5" a="1"/>
  <c r="Q635" i="5"/>
  <c r="K190" i="5" a="1"/>
  <c r="K190" i="5"/>
  <c r="S462" i="5" a="1"/>
  <c r="S462" i="5"/>
  <c r="U555" i="5" a="1"/>
  <c r="U555" i="5"/>
  <c r="O190" i="5" a="1"/>
  <c r="O190" i="5"/>
  <c r="I345" i="5" a="1"/>
  <c r="I345" i="5"/>
  <c r="T555" i="5" a="1"/>
  <c r="T555" i="5"/>
  <c r="R96" i="5" a="1"/>
  <c r="R96" i="5"/>
  <c r="O481" i="5" a="1"/>
  <c r="O481" i="5"/>
  <c r="R635" i="5" a="1"/>
  <c r="R635" i="5"/>
  <c r="N555" i="5" a="1"/>
  <c r="N555" i="5"/>
  <c r="M73" i="5" a="1"/>
  <c r="M73" i="5"/>
  <c r="I190" i="5" a="1"/>
  <c r="I190" i="5"/>
  <c r="J481" i="5" a="1"/>
  <c r="J481" i="5"/>
  <c r="AQ96" i="5" a="1"/>
  <c r="AQ96" i="5"/>
  <c r="M65" i="5" a="1"/>
  <c r="M65" i="5"/>
  <c r="N96" i="5" a="1"/>
  <c r="N96" i="5"/>
  <c r="Q65" i="5" a="1"/>
  <c r="Q65" i="5"/>
  <c r="M462" i="5" a="1"/>
  <c r="M462" i="5"/>
  <c r="M635" i="5" a="1"/>
  <c r="M635" i="5"/>
  <c r="AQ345" i="5" a="1"/>
  <c r="AQ345" i="5"/>
  <c r="T96" i="5" a="1"/>
  <c r="T96" i="5"/>
  <c r="I519" i="5" a="1"/>
  <c r="I519" i="5"/>
  <c r="M519" i="5" a="1"/>
  <c r="M519" i="5"/>
  <c r="N481" i="5" a="1"/>
  <c r="N481" i="5"/>
  <c r="Q462" i="5" a="1"/>
  <c r="Q462" i="5"/>
  <c r="O96" i="5" a="1"/>
  <c r="O96" i="5"/>
  <c r="K345" i="5" a="1"/>
  <c r="K345" i="5"/>
  <c r="O65" i="5" a="1"/>
  <c r="O65" i="5"/>
  <c r="P635" i="5" a="1"/>
  <c r="P635" i="5"/>
  <c r="J190" i="5" a="1"/>
  <c r="J190" i="5"/>
  <c r="K73" i="5" a="1"/>
  <c r="K73" i="5"/>
  <c r="J555" i="5" a="1"/>
  <c r="J555" i="5"/>
  <c r="AM260" i="5" a="1"/>
  <c r="AM260" i="5"/>
  <c r="AM332" i="5" a="1"/>
  <c r="AM332" i="5"/>
  <c r="AM365" i="5" a="1"/>
  <c r="AM365" i="5"/>
  <c r="AM622" i="5" a="1"/>
  <c r="AM622" i="5"/>
  <c r="AW645" i="5"/>
  <c r="AT645" i="5"/>
  <c r="AZ645" i="5" l="1"/>
  <c r="X645" i="5" l="1"/>
  <c r="V645" i="5" l="1" a="1"/>
  <c r="V645" i="5" s="1"/>
  <c r="AL645" i="5" l="1"/>
  <c r="AU645" i="5" s="1"/>
  <c r="Z645" i="5"/>
  <c r="AA645" i="5" a="1"/>
  <c r="AA645" i="5" l="1"/>
  <c r="AY645" i="5"/>
  <c r="AE645" i="5" s="1"/>
  <c r="AC645" i="5" l="1"/>
  <c r="AX645" i="5" s="1"/>
  <c r="Y645" i="5"/>
  <c r="AS645" i="5" l="1"/>
  <c r="AR645" i="5"/>
  <c r="BB645" i="5" l="1"/>
  <c r="BA645" i="5"/>
  <c r="B645" i="5"/>
  <c r="AW644" i="5"/>
  <c r="AT644" i="5"/>
  <c r="AZ644" i="5" l="1"/>
  <c r="AN645" i="5" l="1"/>
  <c r="AV645" i="5" s="1"/>
  <c r="X644" i="5" l="1"/>
  <c r="V644" i="5" l="1" a="1"/>
  <c r="V644" i="5" s="1"/>
  <c r="AL644" i="5" l="1"/>
  <c r="AU644" i="5" s="1"/>
  <c r="Z644" i="5"/>
  <c r="AY644" i="5" l="1"/>
  <c r="AE644" i="5" s="1"/>
  <c r="AC644" i="5" l="1"/>
  <c r="AX644" i="5" s="1"/>
  <c r="Y644" i="5"/>
  <c r="AS644" i="5" l="1"/>
  <c r="AR644" i="5"/>
  <c r="BB644" i="5" l="1"/>
  <c r="BA644" i="5"/>
  <c r="B644" i="5"/>
  <c r="AW643" i="5"/>
  <c r="AT643" i="5"/>
  <c r="AZ643" i="5" l="1"/>
  <c r="AN644" i="5"/>
  <c r="AV644" i="5" s="1"/>
  <c r="X643" i="5" l="1"/>
  <c r="V643" i="5" l="1" a="1"/>
  <c r="V643" i="5" s="1"/>
  <c r="AL643" i="5" l="1"/>
  <c r="AU643" i="5" s="1"/>
  <c r="Z643" i="5"/>
  <c r="AA643" i="5" a="1"/>
  <c r="AA643" i="5" l="1"/>
  <c r="AY643" i="5"/>
  <c r="AE643" i="5" s="1"/>
  <c r="AC643" i="5" l="1"/>
  <c r="AX643" i="5" s="1"/>
  <c r="Y643" i="5"/>
  <c r="AS643" i="5" l="1"/>
  <c r="AR643" i="5"/>
  <c r="BB643" i="5" l="1"/>
  <c r="BA643" i="5"/>
  <c r="B643" i="5"/>
  <c r="AW642" i="5"/>
  <c r="AT642" i="5"/>
  <c r="AZ642" i="5" l="1"/>
  <c r="AN643" i="5"/>
  <c r="AV643" i="5" s="1"/>
  <c r="X642" i="5" l="1"/>
  <c r="V642" i="5" l="1" a="1"/>
  <c r="V642" i="5" s="1"/>
  <c r="AL642" i="5" l="1"/>
  <c r="AU642" i="5" s="1"/>
  <c r="Z642" i="5"/>
  <c r="AY642" i="5" l="1"/>
  <c r="AE642" i="5" s="1"/>
  <c r="AC642" i="5" l="1"/>
  <c r="AX642" i="5" s="1"/>
  <c r="Y642" i="5"/>
  <c r="AS642" i="5" l="1"/>
  <c r="AR642" i="5"/>
  <c r="BB642" i="5" l="1"/>
  <c r="BA642" i="5"/>
  <c r="B642" i="5"/>
  <c r="AW641" i="5"/>
  <c r="AT641" i="5"/>
  <c r="AZ641" i="5" l="1"/>
  <c r="AN642" i="5"/>
  <c r="AV642" i="5" s="1"/>
  <c r="X641" i="5" l="1"/>
  <c r="V641" i="5" l="1" a="1"/>
  <c r="V641" i="5" s="1"/>
  <c r="AL641" i="5" l="1"/>
  <c r="AU641" i="5" s="1"/>
  <c r="Z641" i="5"/>
  <c r="AY641" i="5" l="1"/>
  <c r="AE641" i="5" s="1"/>
  <c r="AC641" i="5" l="1"/>
  <c r="AX641" i="5" s="1"/>
  <c r="Y641" i="5"/>
  <c r="AS641" i="5" l="1"/>
  <c r="AR641" i="5"/>
  <c r="BA641" i="5" l="1"/>
  <c r="BB641" i="5"/>
  <c r="B641" i="5"/>
  <c r="AW640" i="5"/>
  <c r="AT640" i="5"/>
  <c r="AZ640" i="5" l="1"/>
  <c r="AN641" i="5" l="1"/>
  <c r="AV641" i="5" s="1"/>
  <c r="X640" i="5" l="1"/>
  <c r="V640" i="5" l="1" a="1"/>
  <c r="V640" i="5" s="1"/>
  <c r="AL640" i="5" l="1"/>
  <c r="AU640" i="5" s="1"/>
  <c r="Z640" i="5"/>
  <c r="AY640" i="5" l="1"/>
  <c r="AE640" i="5" s="1"/>
  <c r="AC640" i="5" l="1"/>
  <c r="AX640" i="5" s="1"/>
  <c r="Y640" i="5"/>
  <c r="AS640" i="5" l="1"/>
  <c r="AR640" i="5"/>
  <c r="B640" i="5" l="1"/>
  <c r="BB640" i="5"/>
  <c r="BA640" i="5"/>
  <c r="AW639" i="5"/>
  <c r="AT639" i="5"/>
  <c r="AZ639" i="5" l="1"/>
  <c r="AN640" i="5"/>
  <c r="AV640" i="5" s="1"/>
  <c r="X639" i="5" l="1"/>
  <c r="V639" i="5" l="1" a="1"/>
  <c r="V639" i="5" s="1"/>
  <c r="AL639" i="5" l="1"/>
  <c r="AU639" i="5" s="1"/>
  <c r="Z639" i="5"/>
  <c r="AA639" i="5" a="1"/>
  <c r="AA639" i="5" l="1"/>
  <c r="AY639" i="5"/>
  <c r="AE639" i="5" s="1"/>
  <c r="AC639" i="5" l="1"/>
  <c r="AX639" i="5" s="1"/>
  <c r="Y639" i="5"/>
  <c r="AS639" i="5" l="1"/>
  <c r="AR639" i="5"/>
  <c r="BB639" i="5" l="1"/>
  <c r="BA639" i="5"/>
  <c r="B639" i="5"/>
  <c r="AW638" i="5"/>
  <c r="AT638" i="5"/>
  <c r="AZ638" i="5" l="1"/>
  <c r="AN639" i="5"/>
  <c r="AV639" i="5" s="1"/>
  <c r="X638" i="5" l="1"/>
  <c r="V638" i="5" l="1" a="1"/>
  <c r="V638" i="5" s="1"/>
  <c r="AL638" i="5" l="1"/>
  <c r="AU638" i="5" s="1"/>
  <c r="Z638" i="5"/>
  <c r="AA638" i="5" a="1"/>
  <c r="AA638" i="5" l="1"/>
  <c r="AY638" i="5"/>
  <c r="AE638" i="5" s="1"/>
  <c r="AC638" i="5" l="1"/>
  <c r="AX638" i="5" s="1"/>
  <c r="Y638" i="5"/>
  <c r="AS638" i="5" l="1"/>
  <c r="AR638" i="5"/>
  <c r="BA638" i="5" l="1"/>
  <c r="BB638" i="5"/>
  <c r="B638" i="5"/>
  <c r="AW637" i="5"/>
  <c r="AT637" i="5"/>
  <c r="AZ637" i="5" l="1"/>
  <c r="AN638" i="5"/>
  <c r="AV638" i="5" s="1"/>
  <c r="X637" i="5" l="1"/>
  <c r="V637" i="5" l="1" a="1"/>
  <c r="V637" i="5" s="1"/>
  <c r="AL637" i="5" l="1"/>
  <c r="AU637" i="5" s="1"/>
  <c r="Z637" i="5"/>
  <c r="AA637" i="5" a="1"/>
  <c r="AA637" i="5" l="1"/>
  <c r="AY637" i="5"/>
  <c r="AE637" i="5" s="1"/>
  <c r="AC637" i="5" l="1"/>
  <c r="AX637" i="5" s="1"/>
  <c r="Y637" i="5"/>
  <c r="AS637" i="5" l="1"/>
  <c r="AR637" i="5"/>
  <c r="BB637" i="5" l="1"/>
  <c r="BA637" i="5"/>
  <c r="B637" i="5"/>
  <c r="AW636" i="5"/>
  <c r="AT636" i="5"/>
  <c r="AZ636" i="5" l="1"/>
  <c r="AN637" i="5"/>
  <c r="AV637" i="5" s="1"/>
  <c r="X636" i="5" l="1"/>
  <c r="V636" i="5" l="1" a="1"/>
  <c r="V636" i="5" s="1"/>
  <c r="AL636" i="5" l="1"/>
  <c r="AU636" i="5" s="1"/>
  <c r="Z636" i="5"/>
  <c r="AY636" i="5" l="1"/>
  <c r="AE636" i="5" s="1"/>
  <c r="AC636" i="5" l="1"/>
  <c r="AX636" i="5" s="1"/>
  <c r="Y636" i="5"/>
  <c r="AS636" i="5" l="1"/>
  <c r="AR636" i="5"/>
  <c r="B636" i="5" l="1"/>
  <c r="BB636" i="5"/>
  <c r="BA636" i="5"/>
  <c r="AW635" i="5"/>
  <c r="AT635" i="5"/>
  <c r="AZ635" i="5" l="1"/>
  <c r="AN636" i="5"/>
  <c r="AV636" i="5" s="1"/>
  <c r="X635" i="5" l="1"/>
  <c r="V635" i="5" l="1" a="1"/>
  <c r="V635" i="5" s="1"/>
  <c r="AL635" i="5" l="1"/>
  <c r="AU635" i="5" s="1"/>
  <c r="Z635" i="5"/>
  <c r="AA635" i="5" a="1"/>
  <c r="AA635" i="5" l="1"/>
  <c r="AY635" i="5"/>
  <c r="AE635" i="5" s="1"/>
  <c r="AC635" i="5" l="1"/>
  <c r="AX635" i="5" s="1"/>
  <c r="Y635" i="5"/>
  <c r="AS635" i="5" l="1"/>
  <c r="AR635" i="5"/>
  <c r="BB635" i="5" l="1"/>
  <c r="BA635" i="5"/>
  <c r="B635" i="5"/>
  <c r="AW634" i="5"/>
  <c r="AT634" i="5"/>
  <c r="AZ634" i="5" l="1"/>
  <c r="AN635" i="5"/>
  <c r="AV635" i="5" s="1"/>
  <c r="X634" i="5" l="1"/>
  <c r="V634" i="5" l="1" a="1"/>
  <c r="V634" i="5" s="1"/>
  <c r="AL634" i="5" l="1"/>
  <c r="AU634" i="5" s="1"/>
  <c r="Z634" i="5"/>
  <c r="AA634" i="5" a="1"/>
  <c r="AA634" i="5" l="1"/>
  <c r="AY634" i="5"/>
  <c r="AE634" i="5" s="1"/>
  <c r="AC634" i="5" l="1"/>
  <c r="AX634" i="5" s="1"/>
  <c r="Y634" i="5"/>
  <c r="AS634" i="5" l="1"/>
  <c r="AR634" i="5"/>
  <c r="BA634" i="5" l="1"/>
  <c r="BB634" i="5"/>
  <c r="B634" i="5"/>
  <c r="AW633" i="5"/>
  <c r="AT633" i="5"/>
  <c r="AZ633" i="5" l="1"/>
  <c r="AN634" i="5"/>
  <c r="AV634" i="5" s="1"/>
  <c r="X633" i="5" l="1"/>
  <c r="V633" i="5" l="1" a="1"/>
  <c r="V633" i="5" s="1"/>
  <c r="AL633" i="5" l="1"/>
  <c r="AU633" i="5" s="1"/>
  <c r="Z633" i="5"/>
  <c r="AA633" i="5" a="1"/>
  <c r="AA633" i="5" l="1"/>
  <c r="AY633" i="5"/>
  <c r="AE633" i="5" s="1"/>
  <c r="AC633" i="5" l="1"/>
  <c r="AX633" i="5" s="1"/>
  <c r="Y633" i="5"/>
  <c r="AS633" i="5" l="1"/>
  <c r="AR633" i="5"/>
  <c r="BB633" i="5" l="1"/>
  <c r="BA633" i="5"/>
  <c r="B633" i="5"/>
  <c r="AW632" i="5"/>
  <c r="AT632" i="5"/>
  <c r="AZ632" i="5" l="1"/>
  <c r="AN633" i="5"/>
  <c r="AV633" i="5" s="1"/>
  <c r="X632" i="5" l="1"/>
  <c r="V632" i="5" l="1" a="1"/>
  <c r="V632" i="5" s="1"/>
  <c r="AL632" i="5" l="1"/>
  <c r="AU632" i="5" s="1"/>
  <c r="Z632" i="5"/>
  <c r="AA632" i="5" a="1"/>
  <c r="AA632" i="5" l="1"/>
  <c r="AY632" i="5"/>
  <c r="AE632" i="5" s="1"/>
  <c r="AC632" i="5" l="1"/>
  <c r="AX632" i="5" s="1"/>
  <c r="Y632" i="5"/>
  <c r="AS632" i="5" l="1"/>
  <c r="AR632" i="5"/>
  <c r="BB632" i="5" l="1"/>
  <c r="BA632" i="5"/>
  <c r="B632" i="5"/>
  <c r="AW631" i="5"/>
  <c r="AT631" i="5"/>
  <c r="AZ631" i="5" l="1"/>
  <c r="AN632" i="5"/>
  <c r="AV632" i="5" s="1"/>
  <c r="X631" i="5" l="1"/>
  <c r="V631" i="5" l="1" a="1"/>
  <c r="V631" i="5" s="1"/>
  <c r="AL631" i="5" l="1"/>
  <c r="AU631" i="5" s="1"/>
  <c r="Z631" i="5"/>
  <c r="AA631" i="5" a="1"/>
  <c r="AA631" i="5" l="1"/>
  <c r="AY631" i="5"/>
  <c r="AE631" i="5" s="1"/>
  <c r="AC631" i="5" l="1"/>
  <c r="AX631" i="5" s="1"/>
  <c r="Y631" i="5"/>
  <c r="AS631" i="5" l="1"/>
  <c r="AR631" i="5"/>
  <c r="BB631" i="5" l="1"/>
  <c r="BA631" i="5"/>
  <c r="B631" i="5"/>
  <c r="AW630" i="5"/>
  <c r="AT630" i="5"/>
  <c r="AZ630" i="5" l="1"/>
  <c r="AN631" i="5"/>
  <c r="AV631" i="5" s="1"/>
  <c r="X630" i="5" l="1"/>
  <c r="V630" i="5" l="1" a="1"/>
  <c r="V630" i="5" s="1"/>
  <c r="AL630" i="5" l="1"/>
  <c r="AU630" i="5" s="1"/>
  <c r="Z630" i="5"/>
  <c r="AA630" i="5" a="1"/>
  <c r="AA630" i="5" l="1"/>
  <c r="AY630" i="5"/>
  <c r="AE630" i="5" s="1"/>
  <c r="AC630" i="5" l="1"/>
  <c r="AX630" i="5" s="1"/>
  <c r="Y630" i="5"/>
  <c r="AS630" i="5" l="1"/>
  <c r="AR630" i="5"/>
  <c r="BB630" i="5" l="1"/>
  <c r="BA630" i="5"/>
  <c r="B630" i="5"/>
  <c r="AW629" i="5"/>
  <c r="AT629" i="5"/>
  <c r="AZ629" i="5" l="1"/>
  <c r="AN630" i="5"/>
  <c r="AV630" i="5" s="1"/>
  <c r="X629" i="5" l="1"/>
  <c r="V629" i="5" l="1" a="1"/>
  <c r="V629" i="5" s="1"/>
  <c r="AL629" i="5" l="1"/>
  <c r="AU629" i="5" s="1"/>
  <c r="Z629" i="5"/>
  <c r="AA629" i="5" a="1"/>
  <c r="AA629" i="5" l="1"/>
  <c r="AY629" i="5"/>
  <c r="AE629" i="5" s="1"/>
  <c r="AC629" i="5" l="1"/>
  <c r="AX629" i="5" s="1"/>
  <c r="Y629" i="5"/>
  <c r="AS629" i="5" l="1"/>
  <c r="AR629" i="5"/>
  <c r="BA629" i="5" l="1"/>
  <c r="BB629" i="5"/>
  <c r="B629" i="5"/>
  <c r="AW628" i="5"/>
  <c r="AT628" i="5"/>
  <c r="AZ628" i="5" l="1"/>
  <c r="AN629" i="5"/>
  <c r="AV629" i="5" s="1"/>
  <c r="X628" i="5" l="1"/>
  <c r="V628" i="5" l="1" a="1"/>
  <c r="V628" i="5" s="1"/>
  <c r="AL628" i="5" l="1"/>
  <c r="AU628" i="5" s="1"/>
  <c r="Z628" i="5"/>
  <c r="AA628" i="5" a="1"/>
  <c r="AA628" i="5" l="1"/>
  <c r="AY628" i="5"/>
  <c r="AE628" i="5" s="1"/>
  <c r="AC628" i="5" l="1"/>
  <c r="AX628" i="5" s="1"/>
  <c r="Y628" i="5"/>
  <c r="AS628" i="5" l="1"/>
  <c r="AR628" i="5"/>
  <c r="BB628" i="5" l="1"/>
  <c r="BA628" i="5"/>
  <c r="B628" i="5"/>
  <c r="AW627" i="5"/>
  <c r="AT627" i="5"/>
  <c r="AZ627" i="5" l="1"/>
  <c r="AN628" i="5"/>
  <c r="AV628" i="5" s="1"/>
  <c r="X627" i="5" l="1"/>
  <c r="V627" i="5" l="1" a="1"/>
  <c r="V627" i="5" s="1"/>
  <c r="AL627" i="5" l="1"/>
  <c r="AU627" i="5" s="1"/>
  <c r="Z627" i="5"/>
  <c r="AA627" i="5" a="1"/>
  <c r="AA627" i="5" l="1"/>
  <c r="AY627" i="5"/>
  <c r="AE627" i="5" s="1"/>
  <c r="AC627" i="5" l="1"/>
  <c r="AX627" i="5" s="1"/>
  <c r="Y627" i="5"/>
  <c r="AS627" i="5" l="1"/>
  <c r="AR627" i="5"/>
  <c r="BB627" i="5" l="1"/>
  <c r="BA627" i="5"/>
  <c r="B627" i="5"/>
  <c r="AW626" i="5"/>
  <c r="AT626" i="5"/>
  <c r="AZ626" i="5" l="1"/>
  <c r="AN627" i="5"/>
  <c r="AV627" i="5" s="1"/>
  <c r="X626" i="5" l="1"/>
  <c r="V626" i="5" l="1" a="1"/>
  <c r="V626" i="5" s="1"/>
  <c r="AL626" i="5" l="1"/>
  <c r="AU626" i="5" s="1"/>
  <c r="Z626" i="5"/>
  <c r="AA626" i="5" a="1"/>
  <c r="AA626" i="5" l="1"/>
  <c r="AY626" i="5"/>
  <c r="AE626" i="5" s="1"/>
  <c r="AC626" i="5" l="1"/>
  <c r="AX626" i="5" s="1"/>
  <c r="Y626" i="5"/>
  <c r="AR626" i="5" l="1"/>
  <c r="AS626" i="5"/>
  <c r="BB626" i="5" l="1"/>
  <c r="BA626" i="5"/>
  <c r="B626" i="5"/>
  <c r="AW625" i="5"/>
  <c r="AT625" i="5"/>
  <c r="AZ625" i="5" l="1"/>
  <c r="AN626" i="5" l="1"/>
  <c r="AV626" i="5" s="1"/>
  <c r="X625" i="5" l="1"/>
  <c r="V625" i="5" l="1" a="1"/>
  <c r="V625" i="5" s="1"/>
  <c r="AL625" i="5" l="1"/>
  <c r="AU625" i="5" s="1"/>
  <c r="Z625" i="5"/>
  <c r="AA625" i="5" a="1"/>
  <c r="AA625" i="5" l="1"/>
  <c r="AY625" i="5"/>
  <c r="AE625" i="5" s="1"/>
  <c r="AC625" i="5" l="1"/>
  <c r="AX625" i="5" s="1"/>
  <c r="Y625" i="5"/>
  <c r="AS625" i="5" l="1"/>
  <c r="AR625" i="5"/>
  <c r="BA625" i="5" l="1"/>
  <c r="BB625" i="5"/>
  <c r="B625" i="5"/>
  <c r="AW624" i="5"/>
  <c r="AT624" i="5"/>
  <c r="AZ624" i="5" l="1"/>
  <c r="AN625" i="5" l="1"/>
  <c r="AV625" i="5" s="1"/>
  <c r="X624" i="5" l="1"/>
  <c r="V624" i="5" l="1" a="1"/>
  <c r="V624" i="5" s="1"/>
  <c r="AL624" i="5" l="1"/>
  <c r="AU624" i="5" s="1"/>
  <c r="Z624" i="5"/>
  <c r="AA624" i="5" a="1"/>
  <c r="AA624" i="5" l="1"/>
  <c r="AY624" i="5"/>
  <c r="AE624" i="5" s="1"/>
  <c r="AC624" i="5" l="1"/>
  <c r="AX624" i="5" s="1"/>
  <c r="Y624" i="5"/>
  <c r="AS624" i="5" l="1"/>
  <c r="AR624" i="5"/>
  <c r="BA624" i="5" l="1"/>
  <c r="BB624" i="5"/>
  <c r="B624" i="5"/>
  <c r="AW623" i="5"/>
  <c r="AT623" i="5"/>
  <c r="AZ623" i="5" l="1"/>
  <c r="AN624" i="5" l="1"/>
  <c r="AV624" i="5" s="1"/>
  <c r="X623" i="5" l="1"/>
  <c r="V623" i="5" l="1" a="1"/>
  <c r="V623" i="5" s="1"/>
  <c r="AL623" i="5" l="1"/>
  <c r="AU623" i="5" s="1"/>
  <c r="Z623" i="5"/>
  <c r="AA623" i="5" a="1"/>
  <c r="AA623" i="5" l="1"/>
  <c r="AY623" i="5"/>
  <c r="AE623" i="5" s="1"/>
  <c r="AC623" i="5" l="1"/>
  <c r="AX623" i="5" s="1"/>
  <c r="Y623" i="5"/>
  <c r="AS623" i="5" l="1"/>
  <c r="AR623" i="5"/>
  <c r="BA623" i="5" l="1"/>
  <c r="BB623" i="5"/>
  <c r="B623" i="5"/>
  <c r="AW622" i="5"/>
  <c r="AT622" i="5"/>
  <c r="AZ622" i="5" l="1"/>
  <c r="AN623" i="5" l="1"/>
  <c r="AV623" i="5" s="1"/>
  <c r="X622" i="5" l="1"/>
  <c r="V622" i="5" l="1" a="1"/>
  <c r="V622" i="5" s="1"/>
  <c r="AL622" i="5" l="1"/>
  <c r="AU622" i="5" s="1"/>
  <c r="Z622" i="5"/>
  <c r="AA622" i="5" a="1"/>
  <c r="AA622" i="5" l="1"/>
  <c r="AY622" i="5"/>
  <c r="AE622" i="5" s="1"/>
  <c r="AC622" i="5" l="1"/>
  <c r="AX622" i="5" s="1"/>
  <c r="Y622" i="5"/>
  <c r="AS622" i="5" l="1"/>
  <c r="AR622" i="5"/>
  <c r="BB622" i="5" l="1"/>
  <c r="BA622" i="5"/>
  <c r="B622" i="5"/>
  <c r="AW621" i="5"/>
  <c r="AT621" i="5"/>
  <c r="AO622" i="5" a="1"/>
  <c r="AP622" i="5" a="1"/>
  <c r="AZ621" i="5" l="1"/>
  <c r="AP622" i="5"/>
  <c r="AO622" i="5"/>
  <c r="AN622" i="5" s="1"/>
  <c r="AV622" i="5" s="1"/>
  <c r="X621" i="5" l="1"/>
  <c r="V621" i="5" l="1" a="1"/>
  <c r="V621" i="5" s="1"/>
  <c r="AL621" i="5" l="1"/>
  <c r="AU621" i="5" s="1"/>
  <c r="Z621" i="5"/>
  <c r="AA621" i="5" a="1"/>
  <c r="AA621" i="5" l="1"/>
  <c r="AY621" i="5"/>
  <c r="AE621" i="5" s="1"/>
  <c r="AC621" i="5" l="1"/>
  <c r="AX621" i="5" s="1"/>
  <c r="Y621" i="5"/>
  <c r="AS621" i="5" l="1"/>
  <c r="AR621" i="5"/>
  <c r="BA621" i="5" l="1"/>
  <c r="BB621" i="5"/>
  <c r="B621" i="5"/>
  <c r="AW620" i="5"/>
  <c r="AT620" i="5"/>
  <c r="AZ620" i="5" l="1"/>
  <c r="AN621" i="5"/>
  <c r="AV621" i="5" s="1"/>
  <c r="X620" i="5" l="1"/>
  <c r="V620" i="5" l="1" a="1"/>
  <c r="V620" i="5" s="1"/>
  <c r="AL620" i="5" l="1"/>
  <c r="AU620" i="5" s="1"/>
  <c r="Z620" i="5"/>
  <c r="AA620" i="5" a="1"/>
  <c r="AA620" i="5" l="1"/>
  <c r="AY620" i="5"/>
  <c r="AE620" i="5" s="1"/>
  <c r="AC620" i="5" l="1"/>
  <c r="AX620" i="5" s="1"/>
  <c r="Y620" i="5"/>
  <c r="AR620" i="5" l="1"/>
  <c r="AS620" i="5"/>
  <c r="BB620" i="5" l="1"/>
  <c r="BA620" i="5"/>
  <c r="B620" i="5"/>
  <c r="AW619" i="5"/>
  <c r="AT619" i="5"/>
  <c r="AZ619" i="5" l="1"/>
  <c r="AN620" i="5"/>
  <c r="AV620" i="5" s="1"/>
  <c r="X619" i="5" l="1"/>
  <c r="V619" i="5" l="1" a="1"/>
  <c r="V619" i="5" s="1"/>
  <c r="AL619" i="5" l="1"/>
  <c r="AU619" i="5" s="1"/>
  <c r="Z619" i="5"/>
  <c r="AA619" i="5" a="1"/>
  <c r="AA619" i="5" l="1"/>
  <c r="AY619" i="5"/>
  <c r="AE619" i="5" s="1"/>
  <c r="AC619" i="5" l="1"/>
  <c r="AX619" i="5" s="1"/>
  <c r="Y619" i="5"/>
  <c r="AS619" i="5" l="1"/>
  <c r="AR619" i="5"/>
  <c r="BB619" i="5" l="1"/>
  <c r="BA619" i="5"/>
  <c r="B619" i="5"/>
  <c r="AW618" i="5"/>
  <c r="AT618" i="5"/>
  <c r="AZ618" i="5" l="1"/>
  <c r="AN619" i="5"/>
  <c r="AV619" i="5" s="1"/>
  <c r="X618" i="5" l="1"/>
  <c r="V618" i="5" l="1" a="1"/>
  <c r="V618" i="5" s="1"/>
  <c r="AL618" i="5" l="1"/>
  <c r="AU618" i="5" s="1"/>
  <c r="Z618" i="5"/>
  <c r="AA618" i="5" a="1"/>
  <c r="AA618" i="5" l="1"/>
  <c r="AY618" i="5"/>
  <c r="AE618" i="5" s="1"/>
  <c r="AC618" i="5" l="1"/>
  <c r="AX618" i="5" s="1"/>
  <c r="Y618" i="5"/>
  <c r="AS618" i="5" l="1"/>
  <c r="AR618" i="5"/>
  <c r="BB618" i="5" l="1"/>
  <c r="BA618" i="5"/>
  <c r="B618" i="5"/>
  <c r="AW617" i="5"/>
  <c r="AT617" i="5"/>
  <c r="AZ617" i="5" l="1"/>
  <c r="AN618" i="5"/>
  <c r="AV618" i="5" s="1"/>
  <c r="X617" i="5" l="1"/>
  <c r="V617" i="5" l="1" a="1"/>
  <c r="V617" i="5" s="1"/>
  <c r="AL617" i="5" l="1"/>
  <c r="AU617" i="5" s="1"/>
  <c r="Z617" i="5"/>
  <c r="AA617" i="5" a="1"/>
  <c r="AA617" i="5" l="1"/>
  <c r="AY617" i="5"/>
  <c r="AE617" i="5" s="1"/>
  <c r="AC617" i="5" l="1"/>
  <c r="AX617" i="5" s="1"/>
  <c r="Y617" i="5"/>
  <c r="AS617" i="5" l="1"/>
  <c r="AR617" i="5"/>
  <c r="BB617" i="5" l="1"/>
  <c r="BA617" i="5"/>
  <c r="B617" i="5"/>
  <c r="AW616" i="5"/>
  <c r="AT616" i="5"/>
  <c r="AZ616" i="5" l="1"/>
  <c r="AN617" i="5"/>
  <c r="AV617" i="5" s="1"/>
  <c r="X616" i="5" l="1"/>
  <c r="V616" i="5" l="1" a="1"/>
  <c r="V616" i="5" s="1"/>
  <c r="AL616" i="5" l="1"/>
  <c r="AU616" i="5" s="1"/>
  <c r="Z616" i="5"/>
  <c r="AY616" i="5" l="1"/>
  <c r="AE616" i="5" s="1"/>
  <c r="AC616" i="5" l="1"/>
  <c r="AX616" i="5" s="1"/>
  <c r="Y616" i="5"/>
  <c r="AS616" i="5" l="1"/>
  <c r="AR616" i="5"/>
  <c r="BA616" i="5" l="1"/>
  <c r="BB616" i="5"/>
  <c r="B616" i="5"/>
  <c r="AW615" i="5"/>
  <c r="AT615" i="5"/>
  <c r="AZ615" i="5" l="1"/>
  <c r="AN616" i="5"/>
  <c r="AV616" i="5" s="1"/>
  <c r="X615" i="5" l="1"/>
  <c r="V615" i="5" l="1" a="1"/>
  <c r="V615" i="5" s="1"/>
  <c r="AL615" i="5" l="1"/>
  <c r="AU615" i="5" s="1"/>
  <c r="Z615" i="5"/>
  <c r="AA615" i="5" a="1"/>
  <c r="AA615" i="5" l="1"/>
  <c r="AY615" i="5"/>
  <c r="AE615" i="5" s="1"/>
  <c r="AC615" i="5" l="1"/>
  <c r="AX615" i="5" s="1"/>
  <c r="Y615" i="5"/>
  <c r="AS615" i="5" l="1"/>
  <c r="AR615" i="5"/>
  <c r="BB615" i="5" l="1"/>
  <c r="BA615" i="5"/>
  <c r="B615" i="5"/>
  <c r="AW614" i="5"/>
  <c r="AT614" i="5"/>
  <c r="AZ614" i="5" l="1"/>
  <c r="AN615" i="5"/>
  <c r="AV615" i="5" s="1"/>
  <c r="X614" i="5" l="1"/>
  <c r="V614" i="5" l="1" a="1"/>
  <c r="V614" i="5" s="1"/>
  <c r="AL614" i="5" l="1"/>
  <c r="AU614" i="5" s="1"/>
  <c r="Z614" i="5"/>
  <c r="AY614" i="5" l="1"/>
  <c r="AE614" i="5" s="1"/>
  <c r="AC614" i="5" l="1"/>
  <c r="AX614" i="5" s="1"/>
  <c r="Y614" i="5"/>
  <c r="AR614" i="5" l="1"/>
  <c r="AS614" i="5"/>
  <c r="BB614" i="5" l="1"/>
  <c r="BA614" i="5"/>
  <c r="B614" i="5"/>
  <c r="AW613" i="5"/>
  <c r="AT613" i="5"/>
  <c r="AZ613" i="5" l="1"/>
  <c r="AN614" i="5"/>
  <c r="AV614" i="5" s="1"/>
  <c r="X613" i="5" l="1"/>
  <c r="V613" i="5" l="1" a="1"/>
  <c r="V613" i="5" s="1"/>
  <c r="AL613" i="5" l="1"/>
  <c r="AU613" i="5" s="1"/>
  <c r="Z613" i="5"/>
  <c r="AA613" i="5" a="1"/>
  <c r="AA613" i="5" l="1"/>
  <c r="AY613" i="5"/>
  <c r="AE613" i="5" s="1"/>
  <c r="AC613" i="5" l="1"/>
  <c r="AX613" i="5" s="1"/>
  <c r="Y613" i="5"/>
  <c r="AR613" i="5" l="1"/>
  <c r="AS613" i="5"/>
  <c r="BB613" i="5" l="1"/>
  <c r="BA613" i="5"/>
  <c r="B613" i="5"/>
  <c r="AW612" i="5"/>
  <c r="AT612" i="5"/>
  <c r="AZ612" i="5" l="1"/>
  <c r="AN613" i="5"/>
  <c r="AV613" i="5" s="1"/>
  <c r="X612" i="5" l="1"/>
  <c r="V612" i="5" l="1" a="1"/>
  <c r="V612" i="5" s="1"/>
  <c r="AL612" i="5" l="1"/>
  <c r="AU612" i="5" s="1"/>
  <c r="Z612" i="5"/>
  <c r="AA612" i="5" a="1"/>
  <c r="AA612" i="5" l="1"/>
  <c r="AY612" i="5"/>
  <c r="AE612" i="5" s="1"/>
  <c r="AC612" i="5" l="1"/>
  <c r="AX612" i="5" s="1"/>
  <c r="Y612" i="5"/>
  <c r="AS612" i="5" l="1"/>
  <c r="AR612" i="5"/>
  <c r="BB612" i="5" l="1"/>
  <c r="BA612" i="5"/>
  <c r="B612" i="5"/>
  <c r="AW611" i="5"/>
  <c r="AT611" i="5"/>
  <c r="AZ611" i="5" l="1"/>
  <c r="AN612" i="5"/>
  <c r="AV612" i="5" s="1"/>
  <c r="X611" i="5" l="1"/>
  <c r="V611" i="5" l="1" a="1"/>
  <c r="V611" i="5" s="1"/>
  <c r="AL611" i="5" l="1"/>
  <c r="AU611" i="5" s="1"/>
  <c r="Z611" i="5"/>
  <c r="AA611" i="5" a="1"/>
  <c r="AA611" i="5" l="1"/>
  <c r="AY611" i="5"/>
  <c r="AE611" i="5" s="1"/>
  <c r="AC611" i="5" l="1"/>
  <c r="AX611" i="5" s="1"/>
  <c r="Y611" i="5"/>
  <c r="AS611" i="5" l="1"/>
  <c r="AR611" i="5"/>
  <c r="BA611" i="5" l="1"/>
  <c r="BB611" i="5"/>
  <c r="B611" i="5"/>
  <c r="AW610" i="5"/>
  <c r="AT610" i="5"/>
  <c r="AZ610" i="5" l="1"/>
  <c r="AN611" i="5" l="1"/>
  <c r="AV611" i="5" s="1"/>
  <c r="X610" i="5" l="1"/>
  <c r="V610" i="5" l="1" a="1"/>
  <c r="V610" i="5" s="1"/>
  <c r="AL610" i="5" l="1"/>
  <c r="AU610" i="5" s="1"/>
  <c r="Z610" i="5"/>
  <c r="AA610" i="5" a="1"/>
  <c r="AA610" i="5" l="1"/>
  <c r="AY610" i="5"/>
  <c r="AE610" i="5" s="1"/>
  <c r="AC610" i="5" l="1"/>
  <c r="AX610" i="5" s="1"/>
  <c r="Y610" i="5"/>
  <c r="AR610" i="5" l="1"/>
  <c r="AS610" i="5"/>
  <c r="BB610" i="5" l="1"/>
  <c r="BA610" i="5"/>
  <c r="B610" i="5"/>
  <c r="AW609" i="5"/>
  <c r="AT609" i="5"/>
  <c r="AZ609" i="5" l="1"/>
  <c r="AN610" i="5"/>
  <c r="AV610" i="5" s="1"/>
  <c r="X609" i="5" l="1"/>
  <c r="V609" i="5" l="1" a="1"/>
  <c r="V609" i="5" s="1"/>
  <c r="AL609" i="5" l="1"/>
  <c r="AU609" i="5" s="1"/>
  <c r="Z609" i="5"/>
  <c r="AA609" i="5" a="1"/>
  <c r="AA609" i="5" l="1"/>
  <c r="AY609" i="5"/>
  <c r="AE609" i="5" s="1"/>
  <c r="AC609" i="5" l="1"/>
  <c r="AX609" i="5" s="1"/>
  <c r="Y609" i="5"/>
  <c r="AS609" i="5" l="1"/>
  <c r="AR609" i="5"/>
  <c r="BB609" i="5" l="1"/>
  <c r="BA609" i="5"/>
  <c r="B609" i="5"/>
  <c r="AW608" i="5"/>
  <c r="AT608" i="5"/>
  <c r="AZ608" i="5" l="1"/>
  <c r="AN609" i="5"/>
  <c r="AV609" i="5" s="1"/>
  <c r="X608" i="5" l="1"/>
  <c r="V608" i="5" l="1" a="1"/>
  <c r="V608" i="5" s="1"/>
  <c r="AL608" i="5" l="1"/>
  <c r="AU608" i="5" s="1"/>
  <c r="Z608" i="5"/>
  <c r="AA608" i="5" a="1"/>
  <c r="AA608" i="5" l="1"/>
  <c r="AY608" i="5"/>
  <c r="AE608" i="5" s="1"/>
  <c r="AC608" i="5" l="1"/>
  <c r="AX608" i="5" s="1"/>
  <c r="Y608" i="5"/>
  <c r="AR608" i="5" l="1"/>
  <c r="AS608" i="5"/>
  <c r="BB608" i="5" l="1"/>
  <c r="BA608" i="5"/>
  <c r="B608" i="5"/>
  <c r="AW607" i="5"/>
  <c r="AT607" i="5"/>
  <c r="AZ607" i="5" l="1"/>
  <c r="AN608" i="5"/>
  <c r="AV608" i="5" s="1"/>
  <c r="X607" i="5" l="1"/>
  <c r="V607" i="5" l="1" a="1"/>
  <c r="V607" i="5" s="1"/>
  <c r="AL607" i="5" l="1"/>
  <c r="AU607" i="5" s="1"/>
  <c r="Z607" i="5"/>
  <c r="AA607" i="5" a="1"/>
  <c r="AA607" i="5" l="1"/>
  <c r="AY607" i="5"/>
  <c r="AE607" i="5" s="1"/>
  <c r="AC607" i="5" l="1"/>
  <c r="AX607" i="5" s="1"/>
  <c r="Y607" i="5"/>
  <c r="AS607" i="5" l="1"/>
  <c r="AR607" i="5"/>
  <c r="BB607" i="5" l="1"/>
  <c r="BA607" i="5"/>
  <c r="B607" i="5"/>
  <c r="AW606" i="5"/>
  <c r="AT606" i="5"/>
  <c r="AZ606" i="5" l="1"/>
  <c r="AN607" i="5"/>
  <c r="AV607" i="5" s="1"/>
  <c r="X606" i="5" l="1"/>
  <c r="V606" i="5" l="1" a="1"/>
  <c r="V606" i="5" s="1"/>
  <c r="AL606" i="5" l="1"/>
  <c r="AU606" i="5" s="1"/>
  <c r="Z606" i="5"/>
  <c r="AA606" i="5" a="1"/>
  <c r="AA606" i="5" l="1"/>
  <c r="AY606" i="5"/>
  <c r="AE606" i="5" s="1"/>
  <c r="AC606" i="5" l="1"/>
  <c r="AX606" i="5" s="1"/>
  <c r="Y606" i="5"/>
  <c r="AS606" i="5" l="1"/>
  <c r="AR606" i="5"/>
  <c r="BB606" i="5" l="1"/>
  <c r="BA606" i="5"/>
  <c r="B606" i="5"/>
  <c r="AW605" i="5"/>
  <c r="AT605" i="5"/>
  <c r="AZ605" i="5" l="1"/>
  <c r="AN606" i="5"/>
  <c r="AV606" i="5" s="1"/>
  <c r="X605" i="5" l="1"/>
  <c r="V605" i="5" l="1" a="1"/>
  <c r="V605" i="5" s="1"/>
  <c r="AL605" i="5" l="1"/>
  <c r="AU605" i="5" s="1"/>
  <c r="Z605" i="5"/>
  <c r="AA605" i="5" a="1"/>
  <c r="AA605" i="5" l="1"/>
  <c r="AY605" i="5"/>
  <c r="AE605" i="5" s="1"/>
  <c r="AC605" i="5" l="1"/>
  <c r="AX605" i="5" s="1"/>
  <c r="Y605" i="5"/>
  <c r="AS605" i="5" l="1"/>
  <c r="AR605" i="5"/>
  <c r="BB605" i="5" l="1"/>
  <c r="BA605" i="5"/>
  <c r="B605" i="5"/>
  <c r="AW604" i="5"/>
  <c r="AT604" i="5"/>
  <c r="AZ604" i="5" l="1"/>
  <c r="AN605" i="5"/>
  <c r="AV605" i="5" s="1"/>
  <c r="X604" i="5" l="1"/>
  <c r="V604" i="5" l="1" a="1"/>
  <c r="V604" i="5" s="1"/>
  <c r="AL604" i="5" l="1"/>
  <c r="AU604" i="5" s="1"/>
  <c r="Z604" i="5"/>
  <c r="AA604" i="5" a="1"/>
  <c r="AA604" i="5" l="1"/>
  <c r="AY604" i="5"/>
  <c r="AE604" i="5" s="1"/>
  <c r="AC604" i="5" l="1"/>
  <c r="AX604" i="5" s="1"/>
  <c r="Y604" i="5"/>
  <c r="AR604" i="5" l="1"/>
  <c r="AS604" i="5"/>
  <c r="BB604" i="5" l="1"/>
  <c r="BA604" i="5"/>
  <c r="B604" i="5"/>
  <c r="AW603" i="5"/>
  <c r="AT603" i="5"/>
  <c r="AZ603" i="5" l="1"/>
  <c r="AN604" i="5"/>
  <c r="AV604" i="5" s="1"/>
  <c r="X603" i="5" l="1"/>
  <c r="V603" i="5" l="1" a="1"/>
  <c r="V603" i="5" s="1"/>
  <c r="AL603" i="5" l="1"/>
  <c r="AU603" i="5" s="1"/>
  <c r="Z603" i="5"/>
  <c r="AA603" i="5" a="1"/>
  <c r="AA603" i="5" l="1"/>
  <c r="AY603" i="5"/>
  <c r="AE603" i="5" s="1"/>
  <c r="AC603" i="5" l="1"/>
  <c r="AX603" i="5" s="1"/>
  <c r="Y603" i="5"/>
  <c r="AS603" i="5" l="1"/>
  <c r="AR603" i="5"/>
  <c r="BA603" i="5" l="1"/>
  <c r="BB603" i="5"/>
  <c r="B603" i="5"/>
  <c r="AW602" i="5"/>
  <c r="AT602" i="5"/>
  <c r="AZ602" i="5" l="1"/>
  <c r="AN603" i="5"/>
  <c r="AV603" i="5" s="1"/>
  <c r="X602" i="5" l="1"/>
  <c r="V602" i="5" l="1" a="1"/>
  <c r="V602" i="5" s="1"/>
  <c r="AL602" i="5" l="1"/>
  <c r="AU602" i="5" s="1"/>
  <c r="Z602" i="5"/>
  <c r="AA602" i="5" a="1"/>
  <c r="AA602" i="5" l="1"/>
  <c r="AY602" i="5"/>
  <c r="AE602" i="5" s="1"/>
  <c r="AC602" i="5" l="1"/>
  <c r="AX602" i="5" s="1"/>
  <c r="Y602" i="5"/>
  <c r="AS602" i="5" l="1"/>
  <c r="AR602" i="5"/>
  <c r="BB602" i="5" l="1"/>
  <c r="BA602" i="5"/>
  <c r="B602" i="5"/>
  <c r="AW601" i="5"/>
  <c r="AT601" i="5"/>
  <c r="AZ601" i="5" l="1"/>
  <c r="AN602" i="5"/>
  <c r="AV602" i="5" s="1"/>
  <c r="X601" i="5" l="1"/>
  <c r="V601" i="5" l="1" a="1"/>
  <c r="V601" i="5" s="1"/>
  <c r="AL601" i="5" l="1"/>
  <c r="AU601" i="5" s="1"/>
  <c r="Z601" i="5"/>
  <c r="AA601" i="5" a="1"/>
  <c r="AA601" i="5" l="1"/>
  <c r="AY601" i="5"/>
  <c r="AE601" i="5" s="1"/>
  <c r="AC601" i="5" l="1"/>
  <c r="AX601" i="5" s="1"/>
  <c r="Y601" i="5"/>
  <c r="AS601" i="5" l="1"/>
  <c r="AR601" i="5"/>
  <c r="BB601" i="5" l="1"/>
  <c r="BA601" i="5"/>
  <c r="B601" i="5"/>
  <c r="AW600" i="5"/>
  <c r="AT600" i="5"/>
  <c r="AZ600" i="5" l="1"/>
  <c r="AN601" i="5"/>
  <c r="AV601" i="5" s="1"/>
  <c r="X600" i="5" l="1"/>
  <c r="V600" i="5" l="1" a="1"/>
  <c r="V600" i="5" s="1"/>
  <c r="AL600" i="5" l="1"/>
  <c r="AU600" i="5" s="1"/>
  <c r="Z600" i="5"/>
  <c r="AA600" i="5" a="1"/>
  <c r="AA600" i="5" l="1"/>
  <c r="AY600" i="5"/>
  <c r="AE600" i="5" s="1"/>
  <c r="AC600" i="5" l="1"/>
  <c r="AX600" i="5" s="1"/>
  <c r="Y600" i="5"/>
  <c r="AS600" i="5" l="1"/>
  <c r="AR600" i="5"/>
  <c r="BB600" i="5" l="1"/>
  <c r="BA600" i="5"/>
  <c r="B600" i="5"/>
  <c r="AW599" i="5"/>
  <c r="AT599" i="5"/>
  <c r="AZ599" i="5" l="1"/>
  <c r="AN600" i="5"/>
  <c r="AV600" i="5" s="1"/>
  <c r="X599" i="5" l="1"/>
  <c r="V599" i="5" l="1" a="1"/>
  <c r="V599" i="5" s="1"/>
  <c r="AL599" i="5" l="1"/>
  <c r="AU599" i="5" s="1"/>
  <c r="Z599" i="5"/>
  <c r="AA599" i="5" a="1"/>
  <c r="AA599" i="5" l="1"/>
  <c r="AY599" i="5"/>
  <c r="AE599" i="5" s="1"/>
  <c r="AC599" i="5" l="1"/>
  <c r="AX599" i="5" s="1"/>
  <c r="Y599" i="5"/>
  <c r="AS599" i="5" l="1"/>
  <c r="AR599" i="5"/>
  <c r="BA599" i="5" l="1"/>
  <c r="BB599" i="5"/>
  <c r="B599" i="5"/>
  <c r="AW598" i="5"/>
  <c r="AT598" i="5"/>
  <c r="AZ598" i="5" l="1"/>
  <c r="AN599" i="5"/>
  <c r="AV599" i="5" s="1"/>
  <c r="X598" i="5" l="1"/>
  <c r="V598" i="5" l="1" a="1"/>
  <c r="V598" i="5" s="1"/>
  <c r="AL598" i="5" l="1"/>
  <c r="AU598" i="5" s="1"/>
  <c r="Z598" i="5"/>
  <c r="AA598" i="5" a="1"/>
  <c r="AA598" i="5" l="1"/>
  <c r="AY598" i="5"/>
  <c r="AE598" i="5" s="1"/>
  <c r="AC598" i="5" l="1"/>
  <c r="AX598" i="5" s="1"/>
  <c r="Y598" i="5"/>
  <c r="AR598" i="5" l="1"/>
  <c r="AS598" i="5"/>
  <c r="BB598" i="5" l="1"/>
  <c r="BA598" i="5"/>
  <c r="B598" i="5"/>
  <c r="AW597" i="5"/>
  <c r="AT597" i="5"/>
  <c r="AZ597" i="5" l="1"/>
  <c r="AN598" i="5"/>
  <c r="AV598" i="5" s="1"/>
  <c r="X597" i="5" l="1"/>
  <c r="V597" i="5" l="1" a="1"/>
  <c r="V597" i="5" s="1"/>
  <c r="AL597" i="5" l="1"/>
  <c r="AU597" i="5" s="1"/>
  <c r="Z597" i="5"/>
  <c r="AA597" i="5" a="1"/>
  <c r="AA597" i="5" l="1"/>
  <c r="AY597" i="5"/>
  <c r="AE597" i="5" s="1"/>
  <c r="AC597" i="5" l="1"/>
  <c r="AX597" i="5" s="1"/>
  <c r="Y597" i="5"/>
  <c r="AS597" i="5" l="1"/>
  <c r="AR597" i="5"/>
  <c r="BB597" i="5" l="1"/>
  <c r="BA597" i="5"/>
  <c r="B597" i="5"/>
  <c r="AW596" i="5"/>
  <c r="AT596" i="5"/>
  <c r="AZ596" i="5" l="1"/>
  <c r="AN597" i="5" l="1"/>
  <c r="AV597" i="5" s="1"/>
  <c r="X596" i="5" l="1"/>
  <c r="V596" i="5" l="1" a="1"/>
  <c r="V596" i="5" s="1"/>
  <c r="AL596" i="5" l="1"/>
  <c r="AU596" i="5" s="1"/>
  <c r="Z596" i="5"/>
  <c r="AY596" i="5" l="1"/>
  <c r="AE596" i="5" s="1"/>
  <c r="AC596" i="5" l="1"/>
  <c r="AX596" i="5" s="1"/>
  <c r="Y596" i="5"/>
  <c r="AS596" i="5" l="1"/>
  <c r="AR596" i="5"/>
  <c r="BA596" i="5" l="1"/>
  <c r="BB596" i="5"/>
  <c r="B596" i="5"/>
  <c r="AW595" i="5"/>
  <c r="AT595" i="5"/>
  <c r="AZ595" i="5" l="1"/>
  <c r="AN596" i="5"/>
  <c r="AV596" i="5" s="1"/>
  <c r="X595" i="5" l="1"/>
  <c r="V595" i="5" l="1" a="1"/>
  <c r="V595" i="5" s="1"/>
  <c r="AL595" i="5" l="1"/>
  <c r="AU595" i="5" s="1"/>
  <c r="Z595" i="5"/>
  <c r="AY595" i="5" l="1"/>
  <c r="AE595" i="5" s="1"/>
  <c r="AC595" i="5" l="1"/>
  <c r="AX595" i="5" s="1"/>
  <c r="Y595" i="5"/>
  <c r="AS595" i="5" l="1"/>
  <c r="AR595" i="5"/>
  <c r="BA595" i="5" l="1"/>
  <c r="BB595" i="5"/>
  <c r="B595" i="5"/>
  <c r="AW594" i="5"/>
  <c r="AT594" i="5"/>
  <c r="AZ594" i="5" l="1"/>
  <c r="AN595" i="5"/>
  <c r="AV595" i="5" s="1"/>
  <c r="X594" i="5" l="1"/>
  <c r="V594" i="5" l="1" a="1"/>
  <c r="V594" i="5" s="1"/>
  <c r="AL594" i="5" l="1"/>
  <c r="AU594" i="5" s="1"/>
  <c r="Z594" i="5"/>
  <c r="AA594" i="5" a="1"/>
  <c r="AA594" i="5" l="1"/>
  <c r="AY594" i="5"/>
  <c r="AE594" i="5" s="1"/>
  <c r="AC594" i="5" l="1"/>
  <c r="AX594" i="5" s="1"/>
  <c r="Y594" i="5"/>
  <c r="AR594" i="5" l="1"/>
  <c r="AS594" i="5"/>
  <c r="BB594" i="5" l="1"/>
  <c r="BA594" i="5"/>
  <c r="B594" i="5"/>
  <c r="AW593" i="5"/>
  <c r="AT593" i="5"/>
  <c r="AZ593" i="5" l="1"/>
  <c r="AN594" i="5"/>
  <c r="AV594" i="5" s="1"/>
  <c r="X593" i="5" l="1"/>
  <c r="V593" i="5" l="1" a="1"/>
  <c r="V593" i="5" s="1"/>
  <c r="AL593" i="5" l="1"/>
  <c r="AU593" i="5" s="1"/>
  <c r="Z593" i="5"/>
  <c r="AA593" i="5" a="1"/>
  <c r="AA593" i="5" l="1"/>
  <c r="AY593" i="5"/>
  <c r="AE593" i="5" s="1"/>
  <c r="AC593" i="5" l="1"/>
  <c r="AX593" i="5" s="1"/>
  <c r="Y593" i="5"/>
  <c r="AS593" i="5" l="1"/>
  <c r="AR593" i="5"/>
  <c r="BB593" i="5" l="1"/>
  <c r="BA593" i="5"/>
  <c r="B593" i="5"/>
  <c r="AW592" i="5"/>
  <c r="AT592" i="5"/>
  <c r="AZ592" i="5" l="1"/>
  <c r="AN593" i="5"/>
  <c r="AV593" i="5" s="1"/>
  <c r="X592" i="5" l="1"/>
  <c r="V592" i="5" l="1" a="1"/>
  <c r="V592" i="5" s="1"/>
  <c r="AL592" i="5" l="1"/>
  <c r="AU592" i="5" s="1"/>
  <c r="Z592" i="5"/>
  <c r="AA592" i="5" a="1"/>
  <c r="AA592" i="5" l="1"/>
  <c r="AY592" i="5"/>
  <c r="AE592" i="5" s="1"/>
  <c r="AC592" i="5" l="1"/>
  <c r="AX592" i="5" s="1"/>
  <c r="Y592" i="5"/>
  <c r="AS592" i="5" l="1"/>
  <c r="AR592" i="5"/>
  <c r="BB592" i="5" l="1"/>
  <c r="BA592" i="5"/>
  <c r="B592" i="5"/>
  <c r="AW591" i="5"/>
  <c r="AT591" i="5"/>
  <c r="AZ591" i="5" l="1"/>
  <c r="AN592" i="5"/>
  <c r="AV592" i="5" s="1"/>
  <c r="X591" i="5" l="1"/>
  <c r="V591" i="5" l="1" a="1"/>
  <c r="V591" i="5" s="1"/>
  <c r="AL591" i="5" l="1"/>
  <c r="AU591" i="5" s="1"/>
  <c r="Z591" i="5"/>
  <c r="AY591" i="5" l="1"/>
  <c r="AE591" i="5" s="1"/>
  <c r="AC591" i="5" l="1"/>
  <c r="AX591" i="5" s="1"/>
  <c r="Y591" i="5"/>
  <c r="AR591" i="5" l="1"/>
  <c r="AS591" i="5"/>
  <c r="BB591" i="5" l="1"/>
  <c r="BA591" i="5"/>
  <c r="B591" i="5"/>
  <c r="AW590" i="5"/>
  <c r="AT590" i="5"/>
  <c r="AZ590" i="5" l="1"/>
  <c r="AN591" i="5"/>
  <c r="AV591" i="5" s="1"/>
  <c r="X590" i="5" l="1"/>
  <c r="V590" i="5" l="1" a="1"/>
  <c r="V590" i="5" s="1"/>
  <c r="AL590" i="5" l="1"/>
  <c r="AU590" i="5" s="1"/>
  <c r="Z590" i="5"/>
  <c r="AY590" i="5" l="1"/>
  <c r="AE590" i="5" s="1"/>
  <c r="AC590" i="5" l="1"/>
  <c r="AX590" i="5" s="1"/>
  <c r="Y590" i="5"/>
  <c r="AS590" i="5" l="1"/>
  <c r="AR590" i="5"/>
  <c r="BB590" i="5" l="1"/>
  <c r="BA590" i="5"/>
  <c r="B590" i="5"/>
  <c r="AW589" i="5"/>
  <c r="AT589" i="5"/>
  <c r="AZ589" i="5" l="1"/>
  <c r="AN590" i="5"/>
  <c r="AV590" i="5" s="1"/>
  <c r="X589" i="5" l="1"/>
  <c r="V589" i="5" l="1" a="1"/>
  <c r="V589" i="5" s="1"/>
  <c r="AL589" i="5" l="1"/>
  <c r="AU589" i="5" s="1"/>
  <c r="Z589" i="5"/>
  <c r="AA589" i="5" a="1"/>
  <c r="AA589" i="5" l="1"/>
  <c r="AY589" i="5"/>
  <c r="AE589" i="5" s="1"/>
  <c r="AC589" i="5" l="1"/>
  <c r="AX589" i="5" s="1"/>
  <c r="Y589" i="5"/>
  <c r="AS589" i="5" l="1"/>
  <c r="AR589" i="5"/>
  <c r="BB589" i="5" l="1"/>
  <c r="BA589" i="5"/>
  <c r="B589" i="5"/>
  <c r="AW588" i="5"/>
  <c r="AT588" i="5"/>
  <c r="AZ588" i="5" l="1"/>
  <c r="AN589" i="5"/>
  <c r="AV589" i="5" s="1"/>
  <c r="X588" i="5" l="1"/>
  <c r="V588" i="5" l="1" a="1"/>
  <c r="V588" i="5" s="1"/>
  <c r="AL588" i="5" l="1"/>
  <c r="AU588" i="5" s="1"/>
  <c r="Z588" i="5"/>
  <c r="AA588" i="5" a="1"/>
  <c r="AA588" i="5" l="1"/>
  <c r="AY588" i="5"/>
  <c r="AE588" i="5" s="1"/>
  <c r="AC588" i="5" l="1"/>
  <c r="AX588" i="5" s="1"/>
  <c r="Y588" i="5"/>
  <c r="AS588" i="5" l="1"/>
  <c r="AR588" i="5"/>
  <c r="BB588" i="5" l="1"/>
  <c r="BA588" i="5"/>
  <c r="B588" i="5"/>
  <c r="AW587" i="5"/>
  <c r="AT587" i="5"/>
  <c r="AZ587" i="5" l="1"/>
  <c r="AN588" i="5"/>
  <c r="AV588" i="5" s="1"/>
  <c r="X587" i="5" l="1"/>
  <c r="V587" i="5" l="1" a="1"/>
  <c r="V587" i="5" s="1"/>
  <c r="AL587" i="5" l="1"/>
  <c r="AU587" i="5" s="1"/>
  <c r="Z587" i="5"/>
  <c r="AA587" i="5" a="1"/>
  <c r="AA587" i="5" l="1"/>
  <c r="AY587" i="5"/>
  <c r="AE587" i="5" s="1"/>
  <c r="AC587" i="5" l="1"/>
  <c r="AX587" i="5" s="1"/>
  <c r="Y587" i="5"/>
  <c r="AS587" i="5" l="1"/>
  <c r="AR587" i="5"/>
  <c r="B587" i="5" l="1"/>
  <c r="BB587" i="5"/>
  <c r="BA587" i="5"/>
  <c r="AW586" i="5"/>
  <c r="AT586" i="5"/>
  <c r="AZ586" i="5" l="1"/>
  <c r="AN587" i="5"/>
  <c r="AV587" i="5" s="1"/>
  <c r="X586" i="5" l="1"/>
  <c r="V586" i="5" l="1" a="1"/>
  <c r="V586" i="5" s="1"/>
  <c r="AL586" i="5" l="1"/>
  <c r="AU586" i="5" s="1"/>
  <c r="Z586" i="5"/>
  <c r="AA586" i="5" a="1"/>
  <c r="AA586" i="5" l="1"/>
  <c r="AY586" i="5"/>
  <c r="AE586" i="5" s="1"/>
  <c r="AC586" i="5" l="1"/>
  <c r="AX586" i="5" s="1"/>
  <c r="Y586" i="5"/>
  <c r="AS586" i="5" l="1"/>
  <c r="AR586" i="5"/>
  <c r="BB586" i="5" l="1"/>
  <c r="BA586" i="5"/>
  <c r="B586" i="5"/>
  <c r="AW585" i="5"/>
  <c r="AT585" i="5"/>
  <c r="AZ585" i="5" l="1"/>
  <c r="AN586" i="5"/>
  <c r="AV586" i="5" s="1"/>
  <c r="X585" i="5" l="1"/>
  <c r="V585" i="5" l="1" a="1"/>
  <c r="V585" i="5" s="1"/>
  <c r="AL585" i="5" l="1"/>
  <c r="AU585" i="5" s="1"/>
  <c r="Z585" i="5"/>
  <c r="AA585" i="5" a="1"/>
  <c r="AA585" i="5" l="1"/>
  <c r="AY585" i="5"/>
  <c r="AE585" i="5" s="1"/>
  <c r="AC585" i="5" l="1"/>
  <c r="AX585" i="5" s="1"/>
  <c r="Y585" i="5"/>
  <c r="AS585" i="5" l="1"/>
  <c r="AR585" i="5"/>
  <c r="BA585" i="5" l="1"/>
  <c r="BB585" i="5"/>
  <c r="B585" i="5"/>
  <c r="AW584" i="5"/>
  <c r="AT584" i="5"/>
  <c r="AZ584" i="5" l="1"/>
  <c r="AN585" i="5"/>
  <c r="AV585" i="5" s="1"/>
  <c r="X584" i="5" l="1"/>
  <c r="V584" i="5" l="1" a="1"/>
  <c r="V584" i="5" s="1"/>
  <c r="AL584" i="5" l="1"/>
  <c r="AU584" i="5" s="1"/>
  <c r="Z584" i="5"/>
  <c r="AA584" i="5" a="1"/>
  <c r="AA584" i="5" l="1"/>
  <c r="AY584" i="5"/>
  <c r="AE584" i="5" s="1"/>
  <c r="AC584" i="5" l="1"/>
  <c r="AX584" i="5" s="1"/>
  <c r="Y584" i="5"/>
  <c r="AS584" i="5" l="1"/>
  <c r="AR584" i="5"/>
  <c r="BB584" i="5" l="1"/>
  <c r="BA584" i="5"/>
  <c r="B584" i="5"/>
  <c r="AW583" i="5"/>
  <c r="AT583" i="5"/>
  <c r="AZ583" i="5" l="1"/>
  <c r="AN584" i="5"/>
  <c r="AV584" i="5" s="1"/>
  <c r="X583" i="5" l="1"/>
  <c r="V583" i="5" l="1" a="1"/>
  <c r="V583" i="5" s="1"/>
  <c r="AL583" i="5" l="1"/>
  <c r="AU583" i="5" s="1"/>
  <c r="Z583" i="5"/>
  <c r="AA583" i="5" a="1"/>
  <c r="AA583" i="5" l="1"/>
  <c r="AY583" i="5"/>
  <c r="AE583" i="5" s="1"/>
  <c r="AC583" i="5" l="1"/>
  <c r="AX583" i="5" s="1"/>
  <c r="Y583" i="5"/>
  <c r="AS583" i="5" l="1"/>
  <c r="AR583" i="5"/>
  <c r="BA583" i="5" l="1"/>
  <c r="BB583" i="5"/>
  <c r="B583" i="5"/>
  <c r="AW582" i="5"/>
  <c r="AT582" i="5"/>
  <c r="AZ582" i="5" l="1"/>
  <c r="AN583" i="5"/>
  <c r="AV583" i="5" s="1"/>
  <c r="X582" i="5" l="1"/>
  <c r="V582" i="5" l="1" a="1"/>
  <c r="V582" i="5" s="1"/>
  <c r="AL582" i="5" l="1"/>
  <c r="AU582" i="5" s="1"/>
  <c r="Z582" i="5"/>
  <c r="AA582" i="5" a="1"/>
  <c r="AA582" i="5" l="1"/>
  <c r="AY582" i="5"/>
  <c r="AE582" i="5" s="1"/>
  <c r="AC582" i="5" l="1"/>
  <c r="AX582" i="5" s="1"/>
  <c r="Y582" i="5"/>
  <c r="AS582" i="5" l="1"/>
  <c r="AR582" i="5"/>
  <c r="BB582" i="5" l="1"/>
  <c r="BA582" i="5"/>
  <c r="B582" i="5"/>
  <c r="AW581" i="5"/>
  <c r="AT581" i="5"/>
  <c r="AZ581" i="5" l="1"/>
  <c r="AN582" i="5"/>
  <c r="AV582" i="5" s="1"/>
  <c r="X581" i="5" l="1"/>
  <c r="V581" i="5" l="1" a="1"/>
  <c r="V581" i="5" s="1"/>
  <c r="AL581" i="5" l="1"/>
  <c r="AU581" i="5" s="1"/>
  <c r="Z581" i="5"/>
  <c r="AA581" i="5" a="1"/>
  <c r="AA581" i="5" l="1"/>
  <c r="AY581" i="5"/>
  <c r="AE581" i="5" s="1"/>
  <c r="AC581" i="5" l="1"/>
  <c r="AX581" i="5" s="1"/>
  <c r="Y581" i="5"/>
  <c r="AS581" i="5" l="1"/>
  <c r="AR581" i="5"/>
  <c r="BB581" i="5" l="1"/>
  <c r="BA581" i="5"/>
  <c r="B581" i="5"/>
  <c r="AW580" i="5"/>
  <c r="AT580" i="5"/>
  <c r="AZ580" i="5" l="1"/>
  <c r="AN581" i="5"/>
  <c r="AV581" i="5" s="1"/>
  <c r="X580" i="5" l="1"/>
  <c r="V580" i="5" l="1" a="1"/>
  <c r="V580" i="5" s="1"/>
  <c r="AL580" i="5" l="1"/>
  <c r="AU580" i="5" s="1"/>
  <c r="Z580" i="5"/>
  <c r="AA580" i="5" a="1"/>
  <c r="AA580" i="5" l="1"/>
  <c r="AY580" i="5"/>
  <c r="AE580" i="5" s="1"/>
  <c r="AC580" i="5" l="1"/>
  <c r="AX580" i="5" s="1"/>
  <c r="Y580" i="5"/>
  <c r="AR580" i="5" l="1"/>
  <c r="AS580" i="5"/>
  <c r="BB580" i="5" l="1"/>
  <c r="BA580" i="5"/>
  <c r="B580" i="5"/>
  <c r="AW579" i="5"/>
  <c r="AT579" i="5"/>
  <c r="AZ579" i="5" l="1"/>
  <c r="AN580" i="5"/>
  <c r="AV580" i="5" s="1"/>
  <c r="X579" i="5" l="1"/>
  <c r="V579" i="5" l="1" a="1"/>
  <c r="V579" i="5" s="1"/>
  <c r="AL579" i="5" l="1"/>
  <c r="AU579" i="5" s="1"/>
  <c r="Z579" i="5"/>
  <c r="AA579" i="5" a="1"/>
  <c r="AA579" i="5" l="1"/>
  <c r="AY579" i="5"/>
  <c r="AE579" i="5" s="1"/>
  <c r="AC579" i="5" l="1"/>
  <c r="AX579" i="5" s="1"/>
  <c r="Y579" i="5"/>
  <c r="AS579" i="5" l="1"/>
  <c r="AR579" i="5"/>
  <c r="BB579" i="5" l="1"/>
  <c r="BA579" i="5"/>
  <c r="B579" i="5"/>
  <c r="AW578" i="5"/>
  <c r="AT578" i="5"/>
  <c r="AZ578" i="5" l="1"/>
  <c r="AN579" i="5"/>
  <c r="AV579" i="5" s="1"/>
  <c r="X578" i="5" l="1"/>
  <c r="V578" i="5" l="1" a="1"/>
  <c r="V578" i="5" s="1"/>
  <c r="AL578" i="5" l="1"/>
  <c r="AU578" i="5" s="1"/>
  <c r="Z578" i="5"/>
  <c r="AY578" i="5" l="1"/>
  <c r="AE578" i="5" s="1"/>
  <c r="AC578" i="5" l="1"/>
  <c r="AX578" i="5" s="1"/>
  <c r="Y578" i="5"/>
  <c r="AS578" i="5" l="1"/>
  <c r="AR578" i="5"/>
  <c r="BA578" i="5" l="1"/>
  <c r="BB578" i="5"/>
  <c r="B578" i="5"/>
  <c r="AW577" i="5"/>
  <c r="AT577" i="5"/>
  <c r="AZ577" i="5" l="1"/>
  <c r="AN578" i="5" l="1"/>
  <c r="AV578" i="5" s="1"/>
  <c r="X577" i="5" l="1"/>
  <c r="V577" i="5" l="1" a="1"/>
  <c r="V577" i="5" s="1"/>
  <c r="AL577" i="5" l="1"/>
  <c r="AU577" i="5" s="1"/>
  <c r="Z577" i="5"/>
  <c r="AA577" i="5" a="1"/>
  <c r="AA577" i="5" l="1"/>
  <c r="AY577" i="5"/>
  <c r="AE577" i="5" s="1"/>
  <c r="AC577" i="5" l="1"/>
  <c r="AX577" i="5" s="1"/>
  <c r="Y577" i="5"/>
  <c r="AS577" i="5" l="1"/>
  <c r="AR577" i="5"/>
  <c r="BB577" i="5" l="1"/>
  <c r="BA577" i="5"/>
  <c r="B577" i="5"/>
  <c r="AW576" i="5"/>
  <c r="AT576" i="5"/>
  <c r="AZ576" i="5" l="1"/>
  <c r="AN577" i="5"/>
  <c r="AV577" i="5" s="1"/>
  <c r="X576" i="5" l="1"/>
  <c r="V576" i="5" l="1" a="1"/>
  <c r="V576" i="5" s="1"/>
  <c r="AL576" i="5" l="1"/>
  <c r="AU576" i="5" s="1"/>
  <c r="Z576" i="5"/>
  <c r="AA576" i="5" a="1"/>
  <c r="AA576" i="5" l="1"/>
  <c r="AY576" i="5"/>
  <c r="AE576" i="5" s="1"/>
  <c r="AC576" i="5" l="1"/>
  <c r="AX576" i="5" s="1"/>
  <c r="Y576" i="5"/>
  <c r="AS576" i="5" l="1"/>
  <c r="AR576" i="5"/>
  <c r="BB576" i="5" l="1"/>
  <c r="BA576" i="5"/>
  <c r="B576" i="5"/>
  <c r="AW575" i="5"/>
  <c r="AT575" i="5"/>
  <c r="AZ575" i="5" l="1"/>
  <c r="AN576" i="5"/>
  <c r="AV576" i="5" s="1"/>
  <c r="X575" i="5" l="1"/>
  <c r="V575" i="5" l="1" a="1"/>
  <c r="V575" i="5" s="1"/>
  <c r="AL575" i="5" l="1"/>
  <c r="AU575" i="5" s="1"/>
  <c r="Z575" i="5"/>
  <c r="AA575" i="5" a="1"/>
  <c r="AA575" i="5" l="1"/>
  <c r="AY575" i="5"/>
  <c r="AE575" i="5" s="1"/>
  <c r="AC575" i="5" l="1"/>
  <c r="AX575" i="5" s="1"/>
  <c r="Y575" i="5"/>
  <c r="AS575" i="5" l="1"/>
  <c r="AR575" i="5"/>
  <c r="BB575" i="5" l="1"/>
  <c r="BA575" i="5"/>
  <c r="B575" i="5"/>
  <c r="AW574" i="5"/>
  <c r="AT574" i="5"/>
  <c r="AZ574" i="5" l="1"/>
  <c r="AN575" i="5"/>
  <c r="AV575" i="5" s="1"/>
  <c r="X574" i="5" l="1"/>
  <c r="V574" i="5" l="1" a="1"/>
  <c r="V574" i="5" s="1"/>
  <c r="AL574" i="5" l="1"/>
  <c r="AU574" i="5" s="1"/>
  <c r="Z574" i="5"/>
  <c r="AA574" i="5" a="1"/>
  <c r="AA574" i="5" l="1"/>
  <c r="AY574" i="5"/>
  <c r="AE574" i="5" s="1"/>
  <c r="AC574" i="5" l="1"/>
  <c r="AX574" i="5" s="1"/>
  <c r="Y574" i="5"/>
  <c r="AR574" i="5" l="1"/>
  <c r="AS574" i="5"/>
  <c r="BA574" i="5" l="1"/>
  <c r="BB574" i="5"/>
  <c r="B574" i="5"/>
  <c r="AW573" i="5"/>
  <c r="AT573" i="5"/>
  <c r="AZ573" i="5" l="1"/>
  <c r="AN574" i="5"/>
  <c r="AV574" i="5" s="1"/>
  <c r="X573" i="5" l="1"/>
  <c r="V573" i="5" l="1" a="1"/>
  <c r="V573" i="5" s="1"/>
  <c r="AL573" i="5" l="1"/>
  <c r="AU573" i="5" s="1"/>
  <c r="Z573" i="5"/>
  <c r="AA573" i="5" a="1"/>
  <c r="AA573" i="5" l="1"/>
  <c r="AY573" i="5"/>
  <c r="AE573" i="5" s="1"/>
  <c r="AC573" i="5" l="1"/>
  <c r="AX573" i="5" s="1"/>
  <c r="Y573" i="5"/>
  <c r="AS573" i="5" l="1"/>
  <c r="AR573" i="5"/>
  <c r="BB573" i="5" l="1"/>
  <c r="BA573" i="5"/>
  <c r="B573" i="5"/>
  <c r="AW572" i="5"/>
  <c r="AT572" i="5"/>
  <c r="AZ572" i="5" l="1"/>
  <c r="AN573" i="5"/>
  <c r="AV573" i="5" s="1"/>
  <c r="X572" i="5" l="1"/>
  <c r="V572" i="5" l="1" a="1"/>
  <c r="V572" i="5" s="1"/>
  <c r="AL572" i="5" l="1"/>
  <c r="AU572" i="5" s="1"/>
  <c r="Z572" i="5"/>
  <c r="AA572" i="5" a="1"/>
  <c r="AA572" i="5" l="1"/>
  <c r="AY572" i="5"/>
  <c r="AE572" i="5" s="1"/>
  <c r="AC572" i="5" l="1"/>
  <c r="AX572" i="5" s="1"/>
  <c r="Y572" i="5"/>
  <c r="AS572" i="5" l="1"/>
  <c r="AR572" i="5"/>
  <c r="BB572" i="5" l="1"/>
  <c r="BA572" i="5"/>
  <c r="B572" i="5"/>
  <c r="AW571" i="5"/>
  <c r="AT571" i="5"/>
  <c r="AZ571" i="5" l="1"/>
  <c r="AN572" i="5"/>
  <c r="AV572" i="5" s="1"/>
  <c r="X571" i="5" l="1"/>
  <c r="V571" i="5" l="1" a="1"/>
  <c r="V571" i="5" s="1"/>
  <c r="AL571" i="5" l="1"/>
  <c r="AU571" i="5" s="1"/>
  <c r="Z571" i="5"/>
  <c r="AA571" i="5" a="1"/>
  <c r="AA571" i="5" l="1"/>
  <c r="AY571" i="5"/>
  <c r="AE571" i="5" s="1"/>
  <c r="AC571" i="5" l="1"/>
  <c r="AX571" i="5" s="1"/>
  <c r="Y571" i="5"/>
  <c r="AS571" i="5" l="1"/>
  <c r="AR571" i="5"/>
  <c r="BA571" i="5" l="1"/>
  <c r="BB571" i="5"/>
  <c r="B571" i="5"/>
  <c r="AW570" i="5"/>
  <c r="AT570" i="5"/>
  <c r="AZ570" i="5" l="1"/>
  <c r="AN571" i="5"/>
  <c r="AV571" i="5" s="1"/>
  <c r="X570" i="5" l="1"/>
  <c r="V570" i="5" l="1" a="1"/>
  <c r="V570" i="5" s="1"/>
  <c r="AL570" i="5" l="1"/>
  <c r="AU570" i="5" s="1"/>
  <c r="Z570" i="5"/>
  <c r="AA570" i="5" a="1"/>
  <c r="AA570" i="5" l="1"/>
  <c r="AY570" i="5"/>
  <c r="AE570" i="5" s="1"/>
  <c r="AC570" i="5" l="1"/>
  <c r="AX570" i="5" s="1"/>
  <c r="Y570" i="5"/>
  <c r="AS570" i="5" l="1"/>
  <c r="AR570" i="5"/>
  <c r="BA570" i="5" l="1"/>
  <c r="BB570" i="5"/>
  <c r="B570" i="5"/>
  <c r="AW569" i="5"/>
  <c r="AT569" i="5"/>
  <c r="AZ569" i="5" l="1"/>
  <c r="AN570" i="5"/>
  <c r="AV570" i="5" s="1"/>
  <c r="X569" i="5" l="1"/>
  <c r="V569" i="5" l="1" a="1"/>
  <c r="V569" i="5" s="1"/>
  <c r="AL569" i="5" l="1"/>
  <c r="AU569" i="5" s="1"/>
  <c r="Z569" i="5"/>
  <c r="AY569" i="5" l="1"/>
  <c r="AE569" i="5" s="1"/>
  <c r="AC569" i="5" l="1"/>
  <c r="AX569" i="5" s="1"/>
  <c r="Y569" i="5"/>
  <c r="AS569" i="5" l="1"/>
  <c r="AR569" i="5"/>
  <c r="BB569" i="5" l="1"/>
  <c r="BA569" i="5"/>
  <c r="B569" i="5"/>
  <c r="AW568" i="5"/>
  <c r="AT568" i="5"/>
  <c r="AZ568" i="5" l="1"/>
  <c r="AN569" i="5"/>
  <c r="AV569" i="5" s="1"/>
  <c r="X568" i="5" l="1"/>
  <c r="V568" i="5" l="1" a="1"/>
  <c r="V568" i="5" s="1"/>
  <c r="AL568" i="5" l="1"/>
  <c r="AU568" i="5" s="1"/>
  <c r="Z568" i="5"/>
  <c r="AA568" i="5" a="1"/>
  <c r="AA568" i="5" l="1"/>
  <c r="AY568" i="5"/>
  <c r="AE568" i="5" s="1"/>
  <c r="AC568" i="5" l="1"/>
  <c r="AX568" i="5" s="1"/>
  <c r="Y568" i="5"/>
  <c r="AS568" i="5" l="1"/>
  <c r="AR568" i="5"/>
  <c r="BB568" i="5" l="1"/>
  <c r="BA568" i="5"/>
  <c r="B568" i="5"/>
  <c r="AW567" i="5"/>
  <c r="AT567" i="5"/>
  <c r="AZ567" i="5" l="1"/>
  <c r="AN568" i="5"/>
  <c r="AV568" i="5" s="1"/>
  <c r="X567" i="5" l="1"/>
  <c r="V567" i="5" l="1" a="1"/>
  <c r="V567" i="5" s="1"/>
  <c r="AL567" i="5" l="1"/>
  <c r="AU567" i="5" s="1"/>
  <c r="Z567" i="5"/>
  <c r="AA567" i="5" a="1"/>
  <c r="AA567" i="5" l="1"/>
  <c r="AY567" i="5"/>
  <c r="AE567" i="5" s="1"/>
  <c r="AC567" i="5" l="1"/>
  <c r="AX567" i="5" s="1"/>
  <c r="Y567" i="5"/>
  <c r="AR567" i="5" l="1"/>
  <c r="AS567" i="5"/>
  <c r="BB567" i="5" l="1"/>
  <c r="BA567" i="5"/>
  <c r="B567" i="5"/>
  <c r="AW566" i="5"/>
  <c r="AT566" i="5"/>
  <c r="AZ566" i="5" l="1"/>
  <c r="AN567" i="5"/>
  <c r="AV567" i="5" s="1"/>
  <c r="X566" i="5" l="1"/>
  <c r="V566" i="5" l="1" a="1"/>
  <c r="V566" i="5" s="1"/>
  <c r="AL566" i="5" l="1"/>
  <c r="AU566" i="5" s="1"/>
  <c r="Z566" i="5"/>
  <c r="AA566" i="5" a="1"/>
  <c r="AA566" i="5" l="1"/>
  <c r="AY566" i="5"/>
  <c r="AE566" i="5" s="1"/>
  <c r="AC566" i="5" l="1"/>
  <c r="AX566" i="5" s="1"/>
  <c r="Y566" i="5"/>
  <c r="AS566" i="5" l="1"/>
  <c r="AR566" i="5"/>
  <c r="BA566" i="5" l="1"/>
  <c r="BB566" i="5"/>
  <c r="B566" i="5"/>
  <c r="AW565" i="5"/>
  <c r="AT565" i="5"/>
  <c r="AZ565" i="5" l="1"/>
  <c r="AN566" i="5"/>
  <c r="AV566" i="5" s="1"/>
  <c r="X565" i="5" l="1"/>
  <c r="V565" i="5" l="1" a="1"/>
  <c r="V565" i="5" s="1"/>
  <c r="AL565" i="5" l="1"/>
  <c r="AU565" i="5" s="1"/>
  <c r="Z565" i="5"/>
  <c r="AA565" i="5" a="1"/>
  <c r="AA565" i="5" l="1"/>
  <c r="AY565" i="5"/>
  <c r="AE565" i="5" s="1"/>
  <c r="AC565" i="5" l="1"/>
  <c r="AX565" i="5" s="1"/>
  <c r="Y565" i="5"/>
  <c r="AS565" i="5" l="1"/>
  <c r="AR565" i="5"/>
  <c r="BB565" i="5" l="1"/>
  <c r="BA565" i="5"/>
  <c r="B565" i="5"/>
  <c r="AW564" i="5"/>
  <c r="AT564" i="5"/>
  <c r="AZ564" i="5" l="1"/>
  <c r="AN565" i="5"/>
  <c r="AV565" i="5" s="1"/>
  <c r="X564" i="5" l="1"/>
  <c r="V564" i="5" l="1" a="1"/>
  <c r="V564" i="5" s="1"/>
  <c r="AL564" i="5" l="1"/>
  <c r="AU564" i="5" s="1"/>
  <c r="Z564" i="5"/>
  <c r="AA564" i="5" a="1"/>
  <c r="AA564" i="5" l="1"/>
  <c r="AY564" i="5"/>
  <c r="AE564" i="5" s="1"/>
  <c r="AC564" i="5" l="1"/>
  <c r="AX564" i="5" s="1"/>
  <c r="Y564" i="5"/>
  <c r="AS564" i="5" l="1"/>
  <c r="AR564" i="5"/>
  <c r="BA564" i="5" l="1"/>
  <c r="BB564" i="5"/>
  <c r="B564" i="5"/>
  <c r="AW563" i="5"/>
  <c r="AT563" i="5"/>
  <c r="AZ563" i="5" l="1"/>
  <c r="AN564" i="5"/>
  <c r="AV564" i="5" s="1"/>
  <c r="X563" i="5" l="1"/>
  <c r="V563" i="5" l="1" a="1"/>
  <c r="V563" i="5" s="1"/>
  <c r="AL563" i="5" l="1"/>
  <c r="AU563" i="5" s="1"/>
  <c r="Z563" i="5"/>
  <c r="AA563" i="5" a="1"/>
  <c r="AA563" i="5" l="1"/>
  <c r="AY563" i="5"/>
  <c r="AE563" i="5" s="1"/>
  <c r="AC563" i="5" l="1"/>
  <c r="AX563" i="5" s="1"/>
  <c r="Y563" i="5"/>
  <c r="AR563" i="5" l="1"/>
  <c r="AS563" i="5"/>
  <c r="BB563" i="5" l="1"/>
  <c r="BA563" i="5"/>
  <c r="B563" i="5"/>
  <c r="AW562" i="5"/>
  <c r="AT562" i="5"/>
  <c r="AZ562" i="5" l="1"/>
  <c r="AN563" i="5"/>
  <c r="AV563" i="5" s="1"/>
  <c r="X562" i="5" l="1"/>
  <c r="V562" i="5" l="1" a="1"/>
  <c r="V562" i="5" s="1"/>
  <c r="AL562" i="5" l="1"/>
  <c r="AU562" i="5" s="1"/>
  <c r="Z562" i="5"/>
  <c r="AA562" i="5" a="1"/>
  <c r="AA562" i="5" l="1"/>
  <c r="AY562" i="5"/>
  <c r="AE562" i="5" s="1"/>
  <c r="AC562" i="5" l="1"/>
  <c r="AX562" i="5" s="1"/>
  <c r="Y562" i="5"/>
  <c r="AS562" i="5" l="1"/>
  <c r="AR562" i="5"/>
  <c r="BB562" i="5" l="1"/>
  <c r="BA562" i="5"/>
  <c r="B562" i="5"/>
  <c r="AW561" i="5"/>
  <c r="AT561" i="5"/>
  <c r="AZ561" i="5" l="1"/>
  <c r="AN562" i="5"/>
  <c r="AV562" i="5" s="1"/>
  <c r="X561" i="5" l="1"/>
  <c r="V561" i="5" l="1" a="1"/>
  <c r="V561" i="5" s="1"/>
  <c r="AL561" i="5" l="1"/>
  <c r="AU561" i="5" s="1"/>
  <c r="Z561" i="5"/>
  <c r="AA561" i="5" a="1"/>
  <c r="AA561" i="5" l="1"/>
  <c r="AY561" i="5"/>
  <c r="AE561" i="5" s="1"/>
  <c r="AC561" i="5" l="1"/>
  <c r="AX561" i="5" s="1"/>
  <c r="Y561" i="5"/>
  <c r="AS561" i="5" l="1"/>
  <c r="AR561" i="5"/>
  <c r="BB561" i="5" l="1"/>
  <c r="BA561" i="5"/>
  <c r="B561" i="5"/>
  <c r="AW560" i="5"/>
  <c r="AT560" i="5"/>
  <c r="AZ560" i="5" l="1"/>
  <c r="AN561" i="5"/>
  <c r="AV561" i="5" s="1"/>
  <c r="X560" i="5" l="1"/>
  <c r="V560" i="5" l="1" a="1"/>
  <c r="V560" i="5" s="1"/>
  <c r="AL560" i="5" l="1"/>
  <c r="AU560" i="5" s="1"/>
  <c r="Z560" i="5"/>
  <c r="AA560" i="5" a="1"/>
  <c r="AA560" i="5" l="1"/>
  <c r="AY560" i="5"/>
  <c r="AE560" i="5" s="1"/>
  <c r="AC560" i="5" l="1"/>
  <c r="AX560" i="5" s="1"/>
  <c r="Y560" i="5"/>
  <c r="AR560" i="5" l="1"/>
  <c r="AS560" i="5"/>
  <c r="BB560" i="5" l="1"/>
  <c r="BA560" i="5"/>
  <c r="B560" i="5"/>
  <c r="AW559" i="5"/>
  <c r="AT559" i="5"/>
  <c r="AZ559" i="5" l="1"/>
  <c r="AN560" i="5"/>
  <c r="AV560" i="5" s="1"/>
  <c r="X559" i="5" l="1"/>
  <c r="V559" i="5" l="1" a="1"/>
  <c r="V559" i="5" s="1"/>
  <c r="AL559" i="5" l="1"/>
  <c r="AU559" i="5" s="1"/>
  <c r="Z559" i="5"/>
  <c r="AA559" i="5" a="1"/>
  <c r="AA559" i="5" l="1"/>
  <c r="AY559" i="5"/>
  <c r="AE559" i="5" s="1"/>
  <c r="AC559" i="5" l="1"/>
  <c r="AX559" i="5" s="1"/>
  <c r="Y559" i="5"/>
  <c r="AS559" i="5" l="1"/>
  <c r="AR559" i="5"/>
  <c r="BA559" i="5" l="1"/>
  <c r="BB559" i="5"/>
  <c r="B559" i="5"/>
  <c r="AW558" i="5"/>
  <c r="AT558" i="5"/>
  <c r="AZ558" i="5" l="1"/>
  <c r="AN559" i="5"/>
  <c r="AV559" i="5" s="1"/>
  <c r="X558" i="5" l="1"/>
  <c r="V558" i="5" l="1" a="1"/>
  <c r="V558" i="5" s="1"/>
  <c r="AL558" i="5" l="1"/>
  <c r="AU558" i="5" s="1"/>
  <c r="Z558" i="5"/>
  <c r="AY558" i="5" l="1"/>
  <c r="AE558" i="5" s="1"/>
  <c r="AC558" i="5" l="1"/>
  <c r="AX558" i="5" s="1"/>
  <c r="Y558" i="5"/>
  <c r="AR558" i="5" l="1"/>
  <c r="AS558" i="5"/>
  <c r="BB558" i="5" l="1"/>
  <c r="BA558" i="5"/>
  <c r="B558" i="5"/>
  <c r="AW557" i="5"/>
  <c r="AT557" i="5"/>
  <c r="AZ557" i="5" l="1"/>
  <c r="AN558" i="5"/>
  <c r="AV558" i="5" s="1"/>
  <c r="X557" i="5" l="1"/>
  <c r="V557" i="5" l="1" a="1"/>
  <c r="V557" i="5" s="1"/>
  <c r="AL557" i="5" l="1"/>
  <c r="AU557" i="5" s="1"/>
  <c r="Z557" i="5"/>
  <c r="AY557" i="5" l="1"/>
  <c r="AE557" i="5" s="1"/>
  <c r="AC557" i="5" l="1"/>
  <c r="AX557" i="5" s="1"/>
  <c r="Y557" i="5"/>
  <c r="AS557" i="5" l="1"/>
  <c r="AR557" i="5"/>
  <c r="BB557" i="5" l="1"/>
  <c r="BA557" i="5"/>
  <c r="B557" i="5"/>
  <c r="AW556" i="5"/>
  <c r="AT556" i="5"/>
  <c r="AZ556" i="5" l="1"/>
  <c r="AN557" i="5"/>
  <c r="AV557" i="5" s="1"/>
  <c r="X556" i="5" l="1"/>
  <c r="V556" i="5" l="1" a="1"/>
  <c r="V556" i="5" s="1"/>
  <c r="AL556" i="5" l="1"/>
  <c r="AU556" i="5" s="1"/>
  <c r="Z556" i="5"/>
  <c r="AA556" i="5" a="1"/>
  <c r="AA556" i="5" l="1"/>
  <c r="AY556" i="5"/>
  <c r="AE556" i="5" s="1"/>
  <c r="AC556" i="5" l="1"/>
  <c r="AX556" i="5" s="1"/>
  <c r="Y556" i="5"/>
  <c r="AS556" i="5" l="1"/>
  <c r="AR556" i="5"/>
  <c r="BB556" i="5" l="1"/>
  <c r="BA556" i="5"/>
  <c r="B556" i="5"/>
  <c r="AW555" i="5"/>
  <c r="AT555" i="5"/>
  <c r="AZ555" i="5" l="1"/>
  <c r="AN556" i="5"/>
  <c r="AV556" i="5" s="1"/>
  <c r="X555" i="5" l="1"/>
  <c r="V555" i="5" l="1" a="1"/>
  <c r="V555" i="5" s="1"/>
  <c r="AL555" i="5" l="1"/>
  <c r="AU555" i="5" s="1"/>
  <c r="Z555" i="5"/>
  <c r="AA555" i="5" a="1"/>
  <c r="AA555" i="5" l="1"/>
  <c r="AY555" i="5"/>
  <c r="AE555" i="5" s="1"/>
  <c r="AC555" i="5" l="1"/>
  <c r="AX555" i="5" s="1"/>
  <c r="Y555" i="5"/>
  <c r="AS555" i="5" l="1"/>
  <c r="AR555" i="5"/>
  <c r="BA555" i="5" l="1"/>
  <c r="BB555" i="5"/>
  <c r="B555" i="5"/>
  <c r="AW554" i="5"/>
  <c r="AT554" i="5"/>
  <c r="AZ554" i="5" l="1"/>
  <c r="AN555" i="5"/>
  <c r="AV555" i="5" s="1"/>
  <c r="X554" i="5" l="1"/>
  <c r="V554" i="5" l="1" a="1"/>
  <c r="V554" i="5" s="1"/>
  <c r="AL554" i="5" l="1"/>
  <c r="AU554" i="5" s="1"/>
  <c r="Z554" i="5"/>
  <c r="AY554" i="5" l="1"/>
  <c r="AE554" i="5" s="1"/>
  <c r="AC554" i="5" l="1"/>
  <c r="AX554" i="5" s="1"/>
  <c r="Y554" i="5"/>
  <c r="AR554" i="5" l="1"/>
  <c r="AS554" i="5"/>
  <c r="BA554" i="5" l="1"/>
  <c r="BB554" i="5"/>
  <c r="B554" i="5"/>
  <c r="AW553" i="5"/>
  <c r="AT553" i="5"/>
  <c r="AZ553" i="5" l="1"/>
  <c r="AN554" i="5"/>
  <c r="AV554" i="5" s="1"/>
  <c r="X553" i="5" l="1"/>
  <c r="V553" i="5" l="1" a="1"/>
  <c r="V553" i="5" s="1"/>
  <c r="AL553" i="5" l="1"/>
  <c r="AU553" i="5" s="1"/>
  <c r="Z553" i="5"/>
  <c r="AA553" i="5" a="1"/>
  <c r="AA553" i="5" l="1"/>
  <c r="AY553" i="5"/>
  <c r="AE553" i="5" s="1"/>
  <c r="AC553" i="5" l="1"/>
  <c r="AX553" i="5" s="1"/>
  <c r="Y553" i="5"/>
  <c r="AS553" i="5" l="1"/>
  <c r="AR553" i="5"/>
  <c r="BB553" i="5" l="1"/>
  <c r="BA553" i="5"/>
  <c r="B553" i="5"/>
  <c r="AW552" i="5"/>
  <c r="AT552" i="5"/>
  <c r="AZ552" i="5" l="1"/>
  <c r="AN553" i="5" l="1"/>
  <c r="AV553" i="5" s="1"/>
  <c r="X552" i="5" l="1"/>
  <c r="V552" i="5" l="1" a="1"/>
  <c r="V552" i="5" s="1"/>
  <c r="AL552" i="5" l="1"/>
  <c r="AU552" i="5" s="1"/>
  <c r="Z552" i="5"/>
  <c r="AY552" i="5" l="1"/>
  <c r="AE552" i="5" s="1"/>
  <c r="AC552" i="5" l="1"/>
  <c r="AX552" i="5" s="1"/>
  <c r="Y552" i="5"/>
  <c r="AR552" i="5" l="1"/>
  <c r="AS552" i="5"/>
  <c r="BA552" i="5" l="1"/>
  <c r="BB552" i="5"/>
  <c r="B552" i="5"/>
  <c r="AW551" i="5"/>
  <c r="AT551" i="5"/>
  <c r="AZ551" i="5" l="1"/>
  <c r="AN552" i="5"/>
  <c r="AV552" i="5" s="1"/>
  <c r="X551" i="5" l="1"/>
  <c r="V551" i="5" l="1" a="1"/>
  <c r="V551" i="5" s="1"/>
  <c r="AL551" i="5" l="1"/>
  <c r="AU551" i="5" s="1"/>
  <c r="Z551" i="5"/>
  <c r="AA551" i="5" a="1"/>
  <c r="AA551" i="5" l="1"/>
  <c r="AY551" i="5"/>
  <c r="AE551" i="5" s="1"/>
  <c r="AC551" i="5" l="1"/>
  <c r="AX551" i="5" s="1"/>
  <c r="Y551" i="5"/>
  <c r="AS551" i="5" l="1"/>
  <c r="AR551" i="5"/>
  <c r="BB551" i="5" l="1"/>
  <c r="BA551" i="5"/>
  <c r="B551" i="5"/>
  <c r="AW550" i="5"/>
  <c r="AT550" i="5"/>
  <c r="AZ550" i="5" l="1"/>
  <c r="AN551" i="5"/>
  <c r="AV551" i="5" s="1"/>
  <c r="X550" i="5" l="1"/>
  <c r="V550" i="5" l="1" a="1"/>
  <c r="V550" i="5" s="1"/>
  <c r="AL550" i="5" l="1"/>
  <c r="AU550" i="5" s="1"/>
  <c r="Z550" i="5"/>
  <c r="AA550" i="5" a="1"/>
  <c r="AA550" i="5" l="1"/>
  <c r="AY550" i="5"/>
  <c r="AE550" i="5" s="1"/>
  <c r="AC550" i="5" l="1"/>
  <c r="AX550" i="5" s="1"/>
  <c r="Y550" i="5"/>
  <c r="AS550" i="5" l="1"/>
  <c r="AR550" i="5"/>
  <c r="BB550" i="5" l="1"/>
  <c r="BA550" i="5"/>
  <c r="B550" i="5"/>
  <c r="AW549" i="5"/>
  <c r="AT549" i="5"/>
  <c r="AZ549" i="5" l="1"/>
  <c r="AN550" i="5"/>
  <c r="AV550" i="5" s="1"/>
  <c r="X549" i="5" l="1"/>
  <c r="V549" i="5" l="1" a="1"/>
  <c r="V549" i="5" s="1"/>
  <c r="AL549" i="5" l="1"/>
  <c r="AU549" i="5" s="1"/>
  <c r="Z549" i="5"/>
  <c r="AA549" i="5" a="1"/>
  <c r="AA549" i="5" l="1"/>
  <c r="AY549" i="5"/>
  <c r="AE549" i="5" s="1"/>
  <c r="AC549" i="5" l="1"/>
  <c r="AX549" i="5" s="1"/>
  <c r="Y549" i="5"/>
  <c r="AS549" i="5" l="1"/>
  <c r="AR549" i="5"/>
  <c r="BB549" i="5" l="1"/>
  <c r="BA549" i="5"/>
  <c r="B549" i="5"/>
  <c r="AW548" i="5"/>
  <c r="AT548" i="5"/>
  <c r="AZ548" i="5" l="1"/>
  <c r="AN549" i="5"/>
  <c r="AV549" i="5" s="1"/>
  <c r="X548" i="5" l="1"/>
  <c r="V548" i="5" l="1" a="1"/>
  <c r="V548" i="5" s="1"/>
  <c r="AL548" i="5" l="1"/>
  <c r="AU548" i="5" s="1"/>
  <c r="Z548" i="5"/>
  <c r="AA548" i="5" a="1"/>
  <c r="AA548" i="5" l="1"/>
  <c r="AY548" i="5"/>
  <c r="AE548" i="5" s="1"/>
  <c r="AC548" i="5" l="1"/>
  <c r="AX548" i="5" s="1"/>
  <c r="Y548" i="5"/>
  <c r="AS548" i="5" l="1"/>
  <c r="AR548" i="5"/>
  <c r="BA548" i="5" l="1"/>
  <c r="BB548" i="5"/>
  <c r="B548" i="5"/>
  <c r="AW547" i="5"/>
  <c r="AT547" i="5"/>
  <c r="AZ547" i="5" l="1"/>
  <c r="AN548" i="5"/>
  <c r="AV548" i="5" s="1"/>
  <c r="X547" i="5" l="1"/>
  <c r="V547" i="5" l="1" a="1"/>
  <c r="V547" i="5" s="1"/>
  <c r="AL547" i="5" l="1"/>
  <c r="AU547" i="5" s="1"/>
  <c r="Z547" i="5"/>
  <c r="AA547" i="5" a="1"/>
  <c r="AA547" i="5" l="1"/>
  <c r="AY547" i="5"/>
  <c r="AE547" i="5" s="1"/>
  <c r="AC547" i="5" l="1"/>
  <c r="AX547" i="5" s="1"/>
  <c r="Y547" i="5"/>
  <c r="AS547" i="5" l="1"/>
  <c r="AR547" i="5"/>
  <c r="BA547" i="5" l="1"/>
  <c r="BB547" i="5"/>
  <c r="B547" i="5"/>
  <c r="AW546" i="5"/>
  <c r="AT546" i="5"/>
  <c r="AZ546" i="5" l="1"/>
  <c r="AN547" i="5"/>
  <c r="AV547" i="5" s="1"/>
  <c r="X546" i="5" l="1"/>
  <c r="V546" i="5" l="1" a="1"/>
  <c r="V546" i="5" s="1"/>
  <c r="AL546" i="5" l="1"/>
  <c r="AU546" i="5" s="1"/>
  <c r="Z546" i="5"/>
  <c r="AA546" i="5" a="1"/>
  <c r="AA546" i="5" l="1"/>
  <c r="AY546" i="5"/>
  <c r="AE546" i="5" s="1"/>
  <c r="AC546" i="5" l="1"/>
  <c r="AX546" i="5" s="1"/>
  <c r="Y546" i="5"/>
  <c r="AS546" i="5" l="1"/>
  <c r="AR546" i="5"/>
  <c r="BB546" i="5" l="1"/>
  <c r="BA546" i="5"/>
  <c r="B546" i="5"/>
  <c r="AW545" i="5"/>
  <c r="AT545" i="5"/>
  <c r="AZ545" i="5" l="1"/>
  <c r="AN546" i="5"/>
  <c r="AV546" i="5" s="1"/>
  <c r="X545" i="5" l="1"/>
  <c r="V545" i="5" l="1" a="1"/>
  <c r="V545" i="5" s="1"/>
  <c r="AL545" i="5" l="1"/>
  <c r="AU545" i="5" s="1"/>
  <c r="Z545" i="5"/>
  <c r="AA545" i="5" a="1"/>
  <c r="AA545" i="5" l="1"/>
  <c r="AY545" i="5"/>
  <c r="AE545" i="5" s="1"/>
  <c r="AC545" i="5" l="1"/>
  <c r="AX545" i="5" s="1"/>
  <c r="Y545" i="5"/>
  <c r="AS545" i="5" l="1"/>
  <c r="AR545" i="5"/>
  <c r="BB545" i="5" l="1"/>
  <c r="BA545" i="5"/>
  <c r="B545" i="5"/>
  <c r="AW544" i="5"/>
  <c r="AT544" i="5"/>
  <c r="AZ544" i="5" l="1"/>
  <c r="AN545" i="5"/>
  <c r="AV545" i="5" s="1"/>
  <c r="X544" i="5" l="1"/>
  <c r="V544" i="5" l="1" a="1"/>
  <c r="V544" i="5" s="1"/>
  <c r="AL544" i="5" l="1"/>
  <c r="AU544" i="5" s="1"/>
  <c r="Z544" i="5"/>
  <c r="AA544" i="5" a="1"/>
  <c r="AA544" i="5" l="1"/>
  <c r="AY544" i="5"/>
  <c r="AE544" i="5" s="1"/>
  <c r="AC544" i="5" l="1"/>
  <c r="AX544" i="5" s="1"/>
  <c r="Y544" i="5"/>
  <c r="AS544" i="5" l="1"/>
  <c r="AR544" i="5"/>
  <c r="BB544" i="5" l="1"/>
  <c r="BA544" i="5"/>
  <c r="B544" i="5"/>
  <c r="AW543" i="5"/>
  <c r="AT543" i="5"/>
  <c r="AZ543" i="5" l="1"/>
  <c r="AN544" i="5"/>
  <c r="AV544" i="5" s="1"/>
  <c r="X543" i="5" l="1"/>
  <c r="V543" i="5" l="1" a="1"/>
  <c r="V543" i="5" s="1"/>
  <c r="AL543" i="5" l="1"/>
  <c r="AU543" i="5" s="1"/>
  <c r="Z543" i="5"/>
  <c r="AA543" i="5" a="1"/>
  <c r="AA543" i="5" l="1"/>
  <c r="AY543" i="5"/>
  <c r="AE543" i="5" s="1"/>
  <c r="AC543" i="5" l="1"/>
  <c r="AX543" i="5" s="1"/>
  <c r="Y543" i="5"/>
  <c r="AS543" i="5" l="1"/>
  <c r="AR543" i="5"/>
  <c r="BB543" i="5" l="1"/>
  <c r="BA543" i="5"/>
  <c r="B543" i="5"/>
  <c r="AW542" i="5"/>
  <c r="AT542" i="5"/>
  <c r="AZ542" i="5" l="1"/>
  <c r="AN543" i="5" l="1"/>
  <c r="AV543" i="5" s="1"/>
  <c r="X542" i="5" l="1"/>
  <c r="V542" i="5" l="1" a="1"/>
  <c r="V542" i="5" s="1"/>
  <c r="AL542" i="5" l="1"/>
  <c r="AU542" i="5" s="1"/>
  <c r="Z542" i="5"/>
  <c r="AA542" i="5" a="1"/>
  <c r="AA542" i="5" l="1"/>
  <c r="AY542" i="5"/>
  <c r="AE542" i="5" s="1"/>
  <c r="AC542" i="5" l="1"/>
  <c r="AX542" i="5" s="1"/>
  <c r="Y542" i="5"/>
  <c r="AS542" i="5" l="1"/>
  <c r="AR542" i="5"/>
  <c r="BB542" i="5" l="1"/>
  <c r="BA542" i="5"/>
  <c r="B542" i="5"/>
  <c r="AW541" i="5"/>
  <c r="AT541" i="5"/>
  <c r="AZ541" i="5" l="1"/>
  <c r="AN542" i="5"/>
  <c r="AV542" i="5" s="1"/>
  <c r="X541" i="5" l="1"/>
  <c r="V541" i="5" l="1" a="1"/>
  <c r="V541" i="5" s="1"/>
  <c r="AL541" i="5" l="1"/>
  <c r="AU541" i="5" s="1"/>
  <c r="Z541" i="5"/>
  <c r="AY541" i="5" l="1"/>
  <c r="AE541" i="5" s="1"/>
  <c r="AC541" i="5" l="1"/>
  <c r="AX541" i="5" s="1"/>
  <c r="Y541" i="5"/>
  <c r="AS541" i="5" l="1"/>
  <c r="AR541" i="5"/>
  <c r="BA541" i="5" l="1"/>
  <c r="BB541" i="5"/>
  <c r="B541" i="5"/>
  <c r="AW540" i="5"/>
  <c r="AT540" i="5"/>
  <c r="AZ540" i="5" l="1"/>
  <c r="AN541" i="5"/>
  <c r="AV541" i="5" s="1"/>
  <c r="X540" i="5" l="1"/>
  <c r="V540" i="5" l="1" a="1"/>
  <c r="V540" i="5" s="1"/>
  <c r="AL540" i="5" l="1"/>
  <c r="AU540" i="5" s="1"/>
  <c r="Z540" i="5"/>
  <c r="AY540" i="5" l="1"/>
  <c r="AE540" i="5" s="1"/>
  <c r="AC540" i="5" l="1"/>
  <c r="AX540" i="5" s="1"/>
  <c r="Y540" i="5"/>
  <c r="AR540" i="5" l="1"/>
  <c r="AS540" i="5"/>
  <c r="BB540" i="5" l="1"/>
  <c r="BA540" i="5"/>
  <c r="B540" i="5"/>
  <c r="AW539" i="5"/>
  <c r="AT539" i="5"/>
  <c r="AZ539" i="5" l="1"/>
  <c r="AN540" i="5"/>
  <c r="AV540" i="5" s="1"/>
  <c r="X539" i="5" l="1"/>
  <c r="V539" i="5" l="1" a="1"/>
  <c r="V539" i="5" s="1"/>
  <c r="AL539" i="5" l="1"/>
  <c r="AU539" i="5" s="1"/>
  <c r="Z539" i="5"/>
  <c r="AY539" i="5" l="1"/>
  <c r="AE539" i="5" s="1"/>
  <c r="AC539" i="5" l="1"/>
  <c r="AX539" i="5" s="1"/>
  <c r="Y539" i="5"/>
  <c r="AS539" i="5" l="1"/>
  <c r="AR539" i="5"/>
  <c r="BB539" i="5" l="1"/>
  <c r="BA539" i="5"/>
  <c r="B539" i="5"/>
  <c r="AW538" i="5"/>
  <c r="AT538" i="5"/>
  <c r="AZ538" i="5" l="1"/>
  <c r="AN539" i="5"/>
  <c r="AV539" i="5" s="1"/>
  <c r="X538" i="5" l="1"/>
  <c r="V538" i="5" l="1" a="1"/>
  <c r="V538" i="5" s="1"/>
  <c r="AL538" i="5" l="1"/>
  <c r="AU538" i="5" s="1"/>
  <c r="Z538" i="5"/>
  <c r="AA538" i="5" a="1"/>
  <c r="AA538" i="5" l="1"/>
  <c r="AY538" i="5"/>
  <c r="AE538" i="5" s="1"/>
  <c r="AC538" i="5" l="1"/>
  <c r="AX538" i="5" s="1"/>
  <c r="Y538" i="5"/>
  <c r="AR538" i="5" l="1"/>
  <c r="AS538" i="5"/>
  <c r="BB538" i="5" l="1"/>
  <c r="BA538" i="5"/>
  <c r="B538" i="5"/>
  <c r="AW537" i="5"/>
  <c r="AT537" i="5"/>
  <c r="AZ537" i="5" l="1"/>
  <c r="AN538" i="5"/>
  <c r="AV538" i="5" s="1"/>
  <c r="X537" i="5" l="1"/>
  <c r="V537" i="5" l="1" a="1"/>
  <c r="V537" i="5" s="1"/>
  <c r="AL537" i="5" l="1"/>
  <c r="AU537" i="5" s="1"/>
  <c r="Z537" i="5"/>
  <c r="AA537" i="5" a="1"/>
  <c r="AA537" i="5" l="1"/>
  <c r="AY537" i="5"/>
  <c r="AE537" i="5" s="1"/>
  <c r="AC537" i="5" l="1"/>
  <c r="AX537" i="5" s="1"/>
  <c r="Y537" i="5"/>
  <c r="AS537" i="5" l="1"/>
  <c r="AR537" i="5"/>
  <c r="BB537" i="5" l="1"/>
  <c r="BA537" i="5"/>
  <c r="B537" i="5"/>
  <c r="AW536" i="5"/>
  <c r="AT536" i="5"/>
  <c r="AZ536" i="5" l="1"/>
  <c r="AN537" i="5"/>
  <c r="AV537" i="5" s="1"/>
  <c r="X536" i="5" l="1"/>
  <c r="V536" i="5" l="1" a="1"/>
  <c r="V536" i="5" s="1"/>
  <c r="AL536" i="5" l="1"/>
  <c r="AU536" i="5" s="1"/>
  <c r="Z536" i="5"/>
  <c r="AY536" i="5" l="1"/>
  <c r="AE536" i="5" s="1"/>
  <c r="AC536" i="5" l="1"/>
  <c r="AX536" i="5" s="1"/>
  <c r="Y536" i="5"/>
  <c r="AS536" i="5" l="1"/>
  <c r="AR536" i="5"/>
  <c r="BA536" i="5" l="1"/>
  <c r="BB536" i="5"/>
  <c r="B536" i="5"/>
  <c r="AW535" i="5"/>
  <c r="AT535" i="5"/>
  <c r="AZ535" i="5" l="1"/>
  <c r="AN536" i="5"/>
  <c r="AV536" i="5" s="1"/>
  <c r="X535" i="5" l="1"/>
  <c r="V535" i="5" l="1" a="1"/>
  <c r="V535" i="5" s="1"/>
  <c r="AL535" i="5" l="1"/>
  <c r="AU535" i="5" s="1"/>
  <c r="Z535" i="5"/>
  <c r="AA535" i="5" a="1"/>
  <c r="AA535" i="5" l="1"/>
  <c r="AY535" i="5"/>
  <c r="AE535" i="5" s="1"/>
  <c r="AC535" i="5" l="1"/>
  <c r="AX535" i="5" s="1"/>
  <c r="Y535" i="5"/>
  <c r="AS535" i="5" l="1"/>
  <c r="AR535" i="5"/>
  <c r="BA535" i="5" l="1"/>
  <c r="BB535" i="5"/>
  <c r="B535" i="5"/>
  <c r="AW534" i="5"/>
  <c r="AT534" i="5"/>
  <c r="AZ534" i="5" l="1"/>
  <c r="AN535" i="5"/>
  <c r="AV535" i="5" s="1"/>
  <c r="X534" i="5" l="1"/>
  <c r="V534" i="5" l="1" a="1"/>
  <c r="V534" i="5" s="1"/>
  <c r="AL534" i="5" l="1"/>
  <c r="AU534" i="5" s="1"/>
  <c r="Z534" i="5"/>
  <c r="AY534" i="5" l="1"/>
  <c r="AE534" i="5" s="1"/>
  <c r="AC534" i="5" l="1"/>
  <c r="AX534" i="5" s="1"/>
  <c r="Y534" i="5"/>
  <c r="AS534" i="5" l="1"/>
  <c r="AR534" i="5"/>
  <c r="BB534" i="5" l="1"/>
  <c r="BA534" i="5"/>
  <c r="B534" i="5"/>
  <c r="AW533" i="5"/>
  <c r="AT533" i="5"/>
  <c r="AZ533" i="5" l="1"/>
  <c r="AN534" i="5"/>
  <c r="AV534" i="5" s="1"/>
  <c r="X533" i="5" l="1"/>
  <c r="V533" i="5" l="1" a="1"/>
  <c r="V533" i="5" s="1"/>
  <c r="AL533" i="5" l="1"/>
  <c r="AU533" i="5" s="1"/>
  <c r="Z533" i="5"/>
  <c r="AA533" i="5" a="1"/>
  <c r="AA533" i="5" l="1"/>
  <c r="AY533" i="5"/>
  <c r="AE533" i="5" s="1"/>
  <c r="AC533" i="5" l="1"/>
  <c r="AX533" i="5" s="1"/>
  <c r="Y533" i="5"/>
  <c r="AS533" i="5" l="1"/>
  <c r="AR533" i="5"/>
  <c r="BA533" i="5" l="1"/>
  <c r="BB533" i="5"/>
  <c r="B533" i="5"/>
  <c r="AW532" i="5"/>
  <c r="AT532" i="5"/>
  <c r="AZ532" i="5" l="1"/>
  <c r="AN533" i="5"/>
  <c r="AV533" i="5" s="1"/>
  <c r="X532" i="5" l="1"/>
  <c r="V532" i="5" l="1" a="1"/>
  <c r="V532" i="5" s="1"/>
  <c r="AL532" i="5" l="1"/>
  <c r="AU532" i="5" s="1"/>
  <c r="Z532" i="5"/>
  <c r="AA532" i="5" a="1"/>
  <c r="AA532" i="5" l="1"/>
  <c r="AY532" i="5"/>
  <c r="AE532" i="5" s="1"/>
  <c r="AC532" i="5" l="1"/>
  <c r="AX532" i="5" s="1"/>
  <c r="Y532" i="5"/>
  <c r="AS532" i="5" l="1"/>
  <c r="AR532" i="5"/>
  <c r="BB532" i="5" l="1"/>
  <c r="BA532" i="5"/>
  <c r="B532" i="5"/>
  <c r="AW531" i="5"/>
  <c r="AT531" i="5"/>
  <c r="AZ531" i="5" l="1"/>
  <c r="AN532" i="5"/>
  <c r="AV532" i="5" s="1"/>
  <c r="X531" i="5" l="1"/>
  <c r="V531" i="5" l="1" a="1"/>
  <c r="V531" i="5" s="1"/>
  <c r="AL531" i="5" l="1"/>
  <c r="AU531" i="5" s="1"/>
  <c r="Z531" i="5"/>
  <c r="AY531" i="5" l="1"/>
  <c r="AE531" i="5" s="1"/>
  <c r="AC531" i="5" l="1"/>
  <c r="AX531" i="5" s="1"/>
  <c r="Y531" i="5"/>
  <c r="AS531" i="5" l="1"/>
  <c r="AR531" i="5"/>
  <c r="BB531" i="5" l="1"/>
  <c r="BA531" i="5"/>
  <c r="B531" i="5"/>
  <c r="AW530" i="5"/>
  <c r="AT530" i="5"/>
  <c r="AZ530" i="5" l="1"/>
  <c r="AN531" i="5"/>
  <c r="AV531" i="5" s="1"/>
  <c r="X530" i="5" l="1"/>
  <c r="V530" i="5" l="1" a="1"/>
  <c r="V530" i="5" s="1"/>
  <c r="AL530" i="5" l="1"/>
  <c r="AU530" i="5" s="1"/>
  <c r="Z530" i="5"/>
  <c r="AA530" i="5" a="1"/>
  <c r="AA530" i="5" l="1"/>
  <c r="AY530" i="5"/>
  <c r="AE530" i="5" s="1"/>
  <c r="AC530" i="5" l="1"/>
  <c r="AX530" i="5" s="1"/>
  <c r="Y530" i="5"/>
  <c r="AS530" i="5" l="1"/>
  <c r="AR530" i="5"/>
  <c r="BB530" i="5" l="1"/>
  <c r="BA530" i="5"/>
  <c r="B530" i="5"/>
  <c r="AW529" i="5"/>
  <c r="AT529" i="5"/>
  <c r="AZ529" i="5" l="1"/>
  <c r="AN530" i="5"/>
  <c r="AV530" i="5" s="1"/>
  <c r="X529" i="5" l="1"/>
  <c r="V529" i="5" l="1" a="1"/>
  <c r="V529" i="5" s="1"/>
  <c r="AL529" i="5" l="1"/>
  <c r="AU529" i="5" s="1"/>
  <c r="Z529" i="5"/>
  <c r="AA529" i="5" a="1"/>
  <c r="AA529" i="5" l="1"/>
  <c r="AY529" i="5"/>
  <c r="AE529" i="5" s="1"/>
  <c r="AC529" i="5" l="1"/>
  <c r="AX529" i="5" s="1"/>
  <c r="Y529" i="5"/>
  <c r="AS529" i="5" l="1"/>
  <c r="AR529" i="5"/>
  <c r="BA529" i="5" l="1"/>
  <c r="BB529" i="5"/>
  <c r="B529" i="5"/>
  <c r="AW528" i="5"/>
  <c r="AT528" i="5"/>
  <c r="AZ528" i="5" l="1"/>
  <c r="AN529" i="5"/>
  <c r="AV529" i="5" s="1"/>
  <c r="X528" i="5" l="1"/>
  <c r="V528" i="5" l="1" a="1"/>
  <c r="V528" i="5" s="1"/>
  <c r="AL528" i="5" l="1"/>
  <c r="AU528" i="5" s="1"/>
  <c r="Z528" i="5"/>
  <c r="AA528" i="5" a="1"/>
  <c r="AA528" i="5" l="1"/>
  <c r="AY528" i="5"/>
  <c r="AE528" i="5" s="1"/>
  <c r="AC528" i="5" l="1"/>
  <c r="AX528" i="5" s="1"/>
  <c r="Y528" i="5"/>
  <c r="AS528" i="5" l="1"/>
  <c r="AR528" i="5"/>
  <c r="BA528" i="5" l="1"/>
  <c r="BB528" i="5"/>
  <c r="B528" i="5"/>
  <c r="AW527" i="5"/>
  <c r="AT527" i="5"/>
  <c r="AZ527" i="5" l="1"/>
  <c r="AN528" i="5"/>
  <c r="AV528" i="5" s="1"/>
  <c r="X527" i="5" l="1"/>
  <c r="V527" i="5" l="1" a="1"/>
  <c r="V527" i="5" s="1"/>
  <c r="AL527" i="5" l="1"/>
  <c r="AU527" i="5" s="1"/>
  <c r="Z527" i="5"/>
  <c r="AA527" i="5" a="1"/>
  <c r="AA527" i="5" l="1"/>
  <c r="AY527" i="5"/>
  <c r="AE527" i="5" s="1"/>
  <c r="AC527" i="5" l="1"/>
  <c r="AX527" i="5" s="1"/>
  <c r="Y527" i="5"/>
  <c r="AS527" i="5" l="1"/>
  <c r="AR527" i="5"/>
  <c r="BB527" i="5" l="1"/>
  <c r="BA527" i="5"/>
  <c r="B527" i="5"/>
  <c r="AW526" i="5"/>
  <c r="AT526" i="5"/>
  <c r="AZ526" i="5" l="1"/>
  <c r="AN527" i="5"/>
  <c r="AV527" i="5" s="1"/>
  <c r="X526" i="5" l="1"/>
  <c r="V526" i="5" l="1" a="1"/>
  <c r="V526" i="5" s="1"/>
  <c r="AL526" i="5" l="1"/>
  <c r="AU526" i="5" s="1"/>
  <c r="Z526" i="5"/>
  <c r="AA526" i="5" a="1"/>
  <c r="AA526" i="5" l="1"/>
  <c r="AY526" i="5"/>
  <c r="AE526" i="5" s="1"/>
  <c r="AC526" i="5" l="1"/>
  <c r="AX526" i="5" s="1"/>
  <c r="Y526" i="5"/>
  <c r="AS526" i="5" l="1"/>
  <c r="AR526" i="5"/>
  <c r="BB526" i="5" l="1"/>
  <c r="BA526" i="5"/>
  <c r="B526" i="5"/>
  <c r="AW525" i="5"/>
  <c r="AT525" i="5"/>
  <c r="AZ525" i="5" l="1"/>
  <c r="AN526" i="5" l="1"/>
  <c r="AV526" i="5" s="1"/>
  <c r="X525" i="5" l="1"/>
  <c r="V525" i="5" l="1" a="1"/>
  <c r="V525" i="5" s="1"/>
  <c r="AL525" i="5" l="1"/>
  <c r="AU525" i="5" s="1"/>
  <c r="Z525" i="5"/>
  <c r="AA525" i="5" a="1"/>
  <c r="AA525" i="5" l="1"/>
  <c r="AY525" i="5"/>
  <c r="AE525" i="5" s="1"/>
  <c r="AC525" i="5" l="1"/>
  <c r="AX525" i="5" s="1"/>
  <c r="Y525" i="5"/>
  <c r="AS525" i="5" l="1"/>
  <c r="AR525" i="5"/>
  <c r="BA525" i="5" l="1"/>
  <c r="BB525" i="5"/>
  <c r="B525" i="5"/>
  <c r="AW524" i="5"/>
  <c r="AT524" i="5"/>
  <c r="AZ524" i="5" l="1"/>
  <c r="AN525" i="5"/>
  <c r="AV525" i="5" s="1"/>
  <c r="X524" i="5" l="1"/>
  <c r="V524" i="5" l="1" a="1"/>
  <c r="V524" i="5" s="1"/>
  <c r="AL524" i="5" l="1"/>
  <c r="AU524" i="5" s="1"/>
  <c r="Z524" i="5"/>
  <c r="AA524" i="5" a="1"/>
  <c r="AA524" i="5" l="1"/>
  <c r="AY524" i="5"/>
  <c r="AE524" i="5" s="1"/>
  <c r="AC524" i="5" l="1"/>
  <c r="AX524" i="5" s="1"/>
  <c r="Y524" i="5"/>
  <c r="AS524" i="5" l="1"/>
  <c r="AR524" i="5"/>
  <c r="BA524" i="5" l="1"/>
  <c r="BB524" i="5"/>
  <c r="B524" i="5"/>
  <c r="AW523" i="5"/>
  <c r="AT523" i="5"/>
  <c r="AZ523" i="5" l="1"/>
  <c r="AN524" i="5"/>
  <c r="AV524" i="5" s="1"/>
  <c r="X523" i="5" l="1"/>
  <c r="V523" i="5" l="1" a="1"/>
  <c r="V523" i="5" s="1"/>
  <c r="AL523" i="5" l="1"/>
  <c r="AU523" i="5" s="1"/>
  <c r="Z523" i="5"/>
  <c r="AA523" i="5" a="1"/>
  <c r="AA523" i="5" l="1"/>
  <c r="AY523" i="5"/>
  <c r="AE523" i="5" s="1"/>
  <c r="AC523" i="5" l="1"/>
  <c r="AX523" i="5" s="1"/>
  <c r="Y523" i="5"/>
  <c r="AS523" i="5" l="1"/>
  <c r="AR523" i="5"/>
  <c r="BB523" i="5" l="1"/>
  <c r="BA523" i="5"/>
  <c r="B523" i="5"/>
  <c r="AW522" i="5"/>
  <c r="AT522" i="5"/>
  <c r="AZ522" i="5" l="1"/>
  <c r="AN523" i="5"/>
  <c r="AV523" i="5" s="1"/>
  <c r="X522" i="5" l="1"/>
  <c r="V522" i="5" l="1" a="1"/>
  <c r="V522" i="5" s="1"/>
  <c r="AL522" i="5" l="1"/>
  <c r="AU522" i="5" s="1"/>
  <c r="Z522" i="5"/>
  <c r="AA522" i="5" a="1"/>
  <c r="AA522" i="5" l="1"/>
  <c r="AY522" i="5"/>
  <c r="AE522" i="5" s="1"/>
  <c r="AC522" i="5" l="1"/>
  <c r="AX522" i="5" s="1"/>
  <c r="Y522" i="5"/>
  <c r="AR522" i="5" l="1"/>
  <c r="AS522" i="5"/>
  <c r="BB522" i="5" l="1"/>
  <c r="BA522" i="5"/>
  <c r="B522" i="5"/>
  <c r="AW521" i="5"/>
  <c r="AT521" i="5"/>
  <c r="AZ521" i="5" l="1"/>
  <c r="AN522" i="5"/>
  <c r="AV522" i="5" s="1"/>
  <c r="X521" i="5" l="1"/>
  <c r="V521" i="5" l="1" a="1"/>
  <c r="V521" i="5" s="1"/>
  <c r="AL521" i="5" l="1"/>
  <c r="AU521" i="5" s="1"/>
  <c r="Z521" i="5"/>
  <c r="AA521" i="5" a="1"/>
  <c r="AA521" i="5" l="1"/>
  <c r="AY521" i="5"/>
  <c r="AE521" i="5" s="1"/>
  <c r="AC521" i="5" l="1"/>
  <c r="AX521" i="5" s="1"/>
  <c r="Y521" i="5"/>
  <c r="AS521" i="5" l="1"/>
  <c r="AR521" i="5"/>
  <c r="BB521" i="5" l="1"/>
  <c r="BA521" i="5"/>
  <c r="B521" i="5"/>
  <c r="AW520" i="5"/>
  <c r="AT520" i="5"/>
  <c r="AZ520" i="5" l="1"/>
  <c r="AN521" i="5"/>
  <c r="AV521" i="5" s="1"/>
  <c r="X520" i="5" l="1"/>
  <c r="V520" i="5" l="1" a="1"/>
  <c r="V520" i="5" s="1"/>
  <c r="AL520" i="5" l="1"/>
  <c r="AU520" i="5" s="1"/>
  <c r="Z520" i="5"/>
  <c r="AA520" i="5" a="1"/>
  <c r="AA520" i="5" l="1"/>
  <c r="AY520" i="5"/>
  <c r="AE520" i="5" s="1"/>
  <c r="AC520" i="5" l="1"/>
  <c r="AX520" i="5" s="1"/>
  <c r="Y520" i="5"/>
  <c r="AS520" i="5" l="1"/>
  <c r="AR520" i="5"/>
  <c r="BB520" i="5" l="1"/>
  <c r="BA520" i="5"/>
  <c r="B520" i="5"/>
  <c r="AW519" i="5"/>
  <c r="AT519" i="5"/>
  <c r="AZ519" i="5" l="1"/>
  <c r="AN520" i="5" l="1"/>
  <c r="AV520" i="5" s="1"/>
  <c r="X519" i="5" l="1"/>
  <c r="V519" i="5" l="1" a="1"/>
  <c r="V519" i="5" s="1"/>
  <c r="AL519" i="5" l="1"/>
  <c r="AU519" i="5" s="1"/>
  <c r="Z519" i="5"/>
  <c r="AA519" i="5" a="1"/>
  <c r="AA519" i="5" l="1"/>
  <c r="AY519" i="5"/>
  <c r="AE519" i="5" s="1"/>
  <c r="AC519" i="5" l="1"/>
  <c r="AX519" i="5" s="1"/>
  <c r="Y519" i="5"/>
  <c r="AS519" i="5" l="1"/>
  <c r="AR519" i="5"/>
  <c r="BB519" i="5" l="1"/>
  <c r="BA519" i="5"/>
  <c r="B519" i="5"/>
  <c r="AW518" i="5"/>
  <c r="AT518" i="5"/>
  <c r="AZ518" i="5" l="1"/>
  <c r="AN519" i="5"/>
  <c r="AV519" i="5" s="1"/>
  <c r="X518" i="5" l="1"/>
  <c r="V518" i="5" l="1" a="1"/>
  <c r="V518" i="5" s="1"/>
  <c r="AL518" i="5" l="1"/>
  <c r="AU518" i="5" s="1"/>
  <c r="Z518" i="5"/>
  <c r="AA518" i="5" a="1"/>
  <c r="AA518" i="5" l="1"/>
  <c r="AY518" i="5"/>
  <c r="AE518" i="5" s="1"/>
  <c r="AC518" i="5" l="1"/>
  <c r="AX518" i="5" s="1"/>
  <c r="Y518" i="5"/>
  <c r="AS518" i="5" l="1"/>
  <c r="AR518" i="5"/>
  <c r="BB518" i="5" l="1"/>
  <c r="BA518" i="5"/>
  <c r="B518" i="5"/>
  <c r="AW517" i="5"/>
  <c r="AT517" i="5"/>
  <c r="AZ517" i="5" l="1"/>
  <c r="AN518" i="5" l="1"/>
  <c r="AV518" i="5" s="1"/>
  <c r="X517" i="5" l="1"/>
  <c r="V517" i="5" l="1" a="1"/>
  <c r="V517" i="5" s="1"/>
  <c r="AL517" i="5" l="1"/>
  <c r="AU517" i="5" s="1"/>
  <c r="Z517" i="5"/>
  <c r="AA517" i="5" a="1"/>
  <c r="AA517" i="5" l="1"/>
  <c r="AY517" i="5"/>
  <c r="AE517" i="5" s="1"/>
  <c r="AC517" i="5" l="1"/>
  <c r="AX517" i="5" s="1"/>
  <c r="Y517" i="5"/>
  <c r="AS517" i="5" l="1"/>
  <c r="AR517" i="5"/>
  <c r="BA517" i="5" l="1"/>
  <c r="BB517" i="5"/>
  <c r="B517" i="5"/>
  <c r="AW516" i="5"/>
  <c r="AT516" i="5"/>
  <c r="AZ516" i="5" l="1"/>
  <c r="AN517" i="5" l="1"/>
  <c r="AV517" i="5" s="1"/>
  <c r="X516" i="5" l="1"/>
  <c r="V516" i="5" l="1" a="1"/>
  <c r="V516" i="5" s="1"/>
  <c r="AL516" i="5" l="1"/>
  <c r="AU516" i="5" s="1"/>
  <c r="Z516" i="5"/>
  <c r="AA516" i="5" a="1"/>
  <c r="AA516" i="5" l="1"/>
  <c r="AY516" i="5"/>
  <c r="AE516" i="5" s="1"/>
  <c r="AC516" i="5" l="1"/>
  <c r="AX516" i="5" s="1"/>
  <c r="Y516" i="5"/>
  <c r="AS516" i="5" l="1"/>
  <c r="AR516" i="5"/>
  <c r="BB516" i="5" l="1"/>
  <c r="BA516" i="5"/>
  <c r="B516" i="5"/>
  <c r="AW515" i="5"/>
  <c r="AT515" i="5"/>
  <c r="AZ515" i="5" l="1"/>
  <c r="AN516" i="5"/>
  <c r="AV516" i="5" s="1"/>
  <c r="X515" i="5" l="1"/>
  <c r="V515" i="5" l="1" a="1"/>
  <c r="V515" i="5" s="1"/>
  <c r="AL515" i="5" l="1"/>
  <c r="AU515" i="5" s="1"/>
  <c r="Z515" i="5"/>
  <c r="AA515" i="5" a="1"/>
  <c r="AA515" i="5" l="1"/>
  <c r="AY515" i="5"/>
  <c r="AE515" i="5" s="1"/>
  <c r="AC515" i="5" l="1"/>
  <c r="AX515" i="5" s="1"/>
  <c r="Y515" i="5"/>
  <c r="AS515" i="5" l="1"/>
  <c r="AR515" i="5"/>
  <c r="BA515" i="5" l="1"/>
  <c r="BB515" i="5"/>
  <c r="B515" i="5"/>
  <c r="AW514" i="5"/>
  <c r="AT514" i="5"/>
  <c r="AZ514" i="5" l="1"/>
  <c r="AN515" i="5"/>
  <c r="AV515" i="5" s="1"/>
  <c r="X514" i="5" l="1"/>
  <c r="V514" i="5" l="1" a="1"/>
  <c r="V514" i="5" s="1"/>
  <c r="AL514" i="5" l="1"/>
  <c r="AU514" i="5" s="1"/>
  <c r="Z514" i="5"/>
  <c r="AY514" i="5" l="1"/>
  <c r="AE514" i="5" s="1"/>
  <c r="AC514" i="5" l="1"/>
  <c r="AX514" i="5" s="1"/>
  <c r="Y514" i="5"/>
  <c r="AR514" i="5" l="1"/>
  <c r="AS514" i="5"/>
  <c r="BB514" i="5" l="1"/>
  <c r="BA514" i="5"/>
  <c r="B514" i="5"/>
  <c r="AW513" i="5"/>
  <c r="AT513" i="5"/>
  <c r="AZ513" i="5" l="1"/>
  <c r="AN514" i="5"/>
  <c r="AV514" i="5" s="1"/>
  <c r="X513" i="5" l="1"/>
  <c r="V513" i="5" l="1" a="1"/>
  <c r="V513" i="5" s="1"/>
  <c r="AL513" i="5" l="1"/>
  <c r="AU513" i="5" s="1"/>
  <c r="Z513" i="5"/>
  <c r="AY513" i="5" l="1"/>
  <c r="AE513" i="5" s="1"/>
  <c r="AC513" i="5" l="1"/>
  <c r="AX513" i="5" s="1"/>
  <c r="Y513" i="5"/>
  <c r="AS513" i="5" l="1"/>
  <c r="AR513" i="5"/>
  <c r="BA513" i="5" l="1"/>
  <c r="BB513" i="5"/>
  <c r="B513" i="5"/>
  <c r="AW512" i="5"/>
  <c r="AT512" i="5"/>
  <c r="AZ512" i="5" l="1"/>
  <c r="AN513" i="5"/>
  <c r="AV513" i="5" s="1"/>
  <c r="X512" i="5" l="1"/>
  <c r="V512" i="5" l="1" a="1"/>
  <c r="V512" i="5" s="1"/>
  <c r="AL512" i="5" l="1"/>
  <c r="AU512" i="5" s="1"/>
  <c r="Z512" i="5"/>
  <c r="AA512" i="5" a="1"/>
  <c r="AA512" i="5" l="1"/>
  <c r="AY512" i="5"/>
  <c r="AE512" i="5" s="1"/>
  <c r="AC512" i="5" l="1"/>
  <c r="AX512" i="5" s="1"/>
  <c r="Y512" i="5"/>
  <c r="AS512" i="5" l="1"/>
  <c r="AR512" i="5"/>
  <c r="BA512" i="5" l="1"/>
  <c r="BB512" i="5"/>
  <c r="B512" i="5"/>
  <c r="AW511" i="5"/>
  <c r="AT511" i="5"/>
  <c r="AZ511" i="5" l="1"/>
  <c r="AN512" i="5"/>
  <c r="AV512" i="5" s="1"/>
  <c r="X511" i="5" l="1"/>
  <c r="V511" i="5" l="1" a="1"/>
  <c r="V511" i="5" s="1"/>
  <c r="AL511" i="5" l="1"/>
  <c r="AU511" i="5" s="1"/>
  <c r="Z511" i="5"/>
  <c r="AA511" i="5" a="1"/>
  <c r="AA511" i="5" l="1"/>
  <c r="AY511" i="5"/>
  <c r="AE511" i="5" s="1"/>
  <c r="AC511" i="5" l="1"/>
  <c r="AX511" i="5" s="1"/>
  <c r="Y511" i="5"/>
  <c r="AS511" i="5" l="1"/>
  <c r="AR511" i="5"/>
  <c r="BA511" i="5" l="1"/>
  <c r="BB511" i="5"/>
  <c r="B511" i="5"/>
  <c r="AW510" i="5"/>
  <c r="AT510" i="5"/>
  <c r="AZ510" i="5" l="1"/>
  <c r="AN511" i="5"/>
  <c r="AV511" i="5" s="1"/>
  <c r="X510" i="5" l="1"/>
  <c r="V510" i="5" l="1" a="1"/>
  <c r="V510" i="5" s="1"/>
  <c r="AL510" i="5" l="1"/>
  <c r="AU510" i="5" s="1"/>
  <c r="Z510" i="5"/>
  <c r="AY510" i="5" l="1"/>
  <c r="AE510" i="5" s="1"/>
  <c r="AC510" i="5" l="1"/>
  <c r="AX510" i="5" s="1"/>
  <c r="Y510" i="5"/>
  <c r="AS510" i="5" l="1"/>
  <c r="AR510" i="5"/>
  <c r="BA510" i="5" l="1"/>
  <c r="BB510" i="5"/>
  <c r="B510" i="5"/>
  <c r="AW509" i="5"/>
  <c r="AT509" i="5"/>
  <c r="AZ509" i="5" l="1"/>
  <c r="AN510" i="5"/>
  <c r="AV510" i="5" s="1"/>
  <c r="X509" i="5" l="1"/>
  <c r="V509" i="5" l="1" a="1"/>
  <c r="V509" i="5" s="1"/>
  <c r="AL509" i="5" l="1"/>
  <c r="AU509" i="5" s="1"/>
  <c r="Z509" i="5"/>
  <c r="AA509" i="5" a="1"/>
  <c r="AA509" i="5" l="1"/>
  <c r="AY509" i="5"/>
  <c r="AE509" i="5" s="1"/>
  <c r="AC509" i="5" l="1"/>
  <c r="AX509" i="5" s="1"/>
  <c r="Y509" i="5"/>
  <c r="AS509" i="5" l="1"/>
  <c r="AR509" i="5"/>
  <c r="BA509" i="5" l="1"/>
  <c r="BB509" i="5"/>
  <c r="B509" i="5"/>
  <c r="AW508" i="5"/>
  <c r="AT508" i="5"/>
  <c r="AZ508" i="5" l="1"/>
  <c r="AN509" i="5"/>
  <c r="AV509" i="5" s="1"/>
  <c r="X508" i="5" l="1"/>
  <c r="V508" i="5" l="1" a="1"/>
  <c r="V508" i="5" s="1"/>
  <c r="AL508" i="5" l="1"/>
  <c r="AU508" i="5" s="1"/>
  <c r="Z508" i="5"/>
  <c r="AA508" i="5" a="1"/>
  <c r="AA508" i="5" l="1"/>
  <c r="AY508" i="5"/>
  <c r="AE508" i="5" s="1"/>
  <c r="AC508" i="5" l="1"/>
  <c r="AX508" i="5" s="1"/>
  <c r="Y508" i="5"/>
  <c r="AS508" i="5" l="1"/>
  <c r="AR508" i="5"/>
  <c r="BB508" i="5" l="1"/>
  <c r="BA508" i="5"/>
  <c r="B508" i="5"/>
  <c r="AW507" i="5"/>
  <c r="AT507" i="5"/>
  <c r="AZ507" i="5" l="1"/>
  <c r="AN508" i="5"/>
  <c r="AV508" i="5" s="1"/>
  <c r="X507" i="5" l="1"/>
  <c r="V507" i="5" l="1" a="1"/>
  <c r="V507" i="5" s="1"/>
  <c r="AL507" i="5" l="1"/>
  <c r="AU507" i="5" s="1"/>
  <c r="Z507" i="5"/>
  <c r="AA507" i="5" a="1"/>
  <c r="AA507" i="5" l="1"/>
  <c r="AY507" i="5"/>
  <c r="AE507" i="5" s="1"/>
  <c r="AC507" i="5" l="1"/>
  <c r="AX507" i="5" s="1"/>
  <c r="Y507" i="5"/>
  <c r="AR507" i="5" l="1"/>
  <c r="AS507" i="5"/>
  <c r="BA507" i="5" l="1"/>
  <c r="BB507" i="5"/>
  <c r="B507" i="5"/>
  <c r="AW506" i="5"/>
  <c r="AT506" i="5"/>
  <c r="AZ506" i="5" l="1"/>
  <c r="AN507" i="5"/>
  <c r="AV507" i="5" s="1"/>
  <c r="X506" i="5" l="1"/>
  <c r="V506" i="5" l="1" a="1"/>
  <c r="V506" i="5" s="1"/>
  <c r="AL506" i="5" l="1"/>
  <c r="AU506" i="5" s="1"/>
  <c r="Z506" i="5"/>
  <c r="AA506" i="5" a="1"/>
  <c r="AA506" i="5" l="1"/>
  <c r="AY506" i="5"/>
  <c r="AE506" i="5" s="1"/>
  <c r="AC506" i="5" l="1"/>
  <c r="AX506" i="5" s="1"/>
  <c r="Y506" i="5"/>
  <c r="AS506" i="5" l="1"/>
  <c r="AR506" i="5"/>
  <c r="BA506" i="5" l="1"/>
  <c r="BB506" i="5"/>
  <c r="B506" i="5"/>
  <c r="AW505" i="5"/>
  <c r="AT505" i="5"/>
  <c r="AZ505" i="5" l="1"/>
  <c r="AN506" i="5"/>
  <c r="AV506" i="5" s="1"/>
  <c r="X505" i="5" l="1"/>
  <c r="V505" i="5" l="1" a="1"/>
  <c r="V505" i="5" s="1"/>
  <c r="AL505" i="5" l="1"/>
  <c r="AU505" i="5" s="1"/>
  <c r="Z505" i="5"/>
  <c r="AY505" i="5" l="1"/>
  <c r="AE505" i="5" s="1"/>
  <c r="AC505" i="5" l="1"/>
  <c r="AX505" i="5" s="1"/>
  <c r="Y505" i="5"/>
  <c r="AS505" i="5" l="1"/>
  <c r="AR505" i="5"/>
  <c r="BB505" i="5" l="1"/>
  <c r="BA505" i="5"/>
  <c r="B505" i="5"/>
  <c r="AW504" i="5"/>
  <c r="AT504" i="5"/>
  <c r="AZ504" i="5" l="1"/>
  <c r="AN505" i="5"/>
  <c r="AV505" i="5" s="1"/>
  <c r="X504" i="5" l="1"/>
  <c r="V504" i="5" l="1" a="1"/>
  <c r="V504" i="5" s="1"/>
  <c r="AL504" i="5" l="1"/>
  <c r="AU504" i="5" s="1"/>
  <c r="Z504" i="5"/>
  <c r="AA504" i="5" a="1"/>
  <c r="AA504" i="5" l="1"/>
  <c r="AY504" i="5"/>
  <c r="AE504" i="5" s="1"/>
  <c r="AC504" i="5" l="1"/>
  <c r="AX504" i="5" s="1"/>
  <c r="Y504" i="5"/>
  <c r="AR504" i="5" l="1"/>
  <c r="AS504" i="5"/>
  <c r="BB504" i="5" l="1"/>
  <c r="BA504" i="5"/>
  <c r="B504" i="5"/>
  <c r="AW503" i="5"/>
  <c r="AT503" i="5"/>
  <c r="AZ503" i="5" l="1"/>
  <c r="AN504" i="5"/>
  <c r="AV504" i="5" s="1"/>
  <c r="X503" i="5" l="1"/>
  <c r="V503" i="5" l="1" a="1"/>
  <c r="V503" i="5" s="1"/>
  <c r="AL503" i="5" l="1"/>
  <c r="AU503" i="5" s="1"/>
  <c r="Z503" i="5"/>
  <c r="AA503" i="5" a="1"/>
  <c r="AA503" i="5" l="1"/>
  <c r="AY503" i="5"/>
  <c r="AE503" i="5" s="1"/>
  <c r="AC503" i="5" l="1"/>
  <c r="AX503" i="5" s="1"/>
  <c r="Y503" i="5"/>
  <c r="AS503" i="5" l="1"/>
  <c r="AR503" i="5"/>
  <c r="BB503" i="5" l="1"/>
  <c r="BA503" i="5"/>
  <c r="B503" i="5"/>
  <c r="AW502" i="5"/>
  <c r="AT502" i="5"/>
  <c r="AZ502" i="5" l="1"/>
  <c r="AN503" i="5"/>
  <c r="AV503" i="5" s="1"/>
  <c r="X502" i="5" l="1"/>
  <c r="V502" i="5" l="1" a="1"/>
  <c r="V502" i="5" s="1"/>
  <c r="AL502" i="5" l="1"/>
  <c r="AU502" i="5" s="1"/>
  <c r="Z502" i="5"/>
  <c r="AA502" i="5" a="1"/>
  <c r="AA502" i="5" l="1"/>
  <c r="AY502" i="5"/>
  <c r="AE502" i="5" s="1"/>
  <c r="AC502" i="5" l="1"/>
  <c r="AX502" i="5" s="1"/>
  <c r="Y502" i="5"/>
  <c r="AS502" i="5" l="1"/>
  <c r="AR502" i="5"/>
  <c r="BB502" i="5" l="1"/>
  <c r="BA502" i="5"/>
  <c r="B502" i="5"/>
  <c r="AW501" i="5"/>
  <c r="AT501" i="5"/>
  <c r="AZ501" i="5" l="1"/>
  <c r="AN502" i="5" l="1"/>
  <c r="AV502" i="5" s="1"/>
  <c r="X501" i="5" l="1"/>
  <c r="V501" i="5" l="1" a="1"/>
  <c r="V501" i="5" s="1"/>
  <c r="AL501" i="5" l="1"/>
  <c r="AU501" i="5" s="1"/>
  <c r="Z501" i="5"/>
  <c r="AA501" i="5" a="1"/>
  <c r="AA501" i="5" l="1"/>
  <c r="AY501" i="5"/>
  <c r="AE501" i="5" s="1"/>
  <c r="AC501" i="5" l="1"/>
  <c r="AX501" i="5" s="1"/>
  <c r="Y501" i="5"/>
  <c r="AR501" i="5" l="1"/>
  <c r="AS501" i="5"/>
  <c r="BB501" i="5" l="1"/>
  <c r="BA501" i="5"/>
  <c r="B501" i="5"/>
  <c r="AW500" i="5"/>
  <c r="AT500" i="5"/>
  <c r="AZ500" i="5" l="1"/>
  <c r="AN501" i="5"/>
  <c r="AV501" i="5" s="1"/>
  <c r="X500" i="5" l="1"/>
  <c r="V500" i="5" l="1" a="1"/>
  <c r="V500" i="5" s="1"/>
  <c r="AL500" i="5" l="1"/>
  <c r="AU500" i="5" s="1"/>
  <c r="Z500" i="5"/>
  <c r="AY500" i="5" l="1"/>
  <c r="AE500" i="5" s="1"/>
  <c r="AC500" i="5" l="1"/>
  <c r="AX500" i="5" s="1"/>
  <c r="Y500" i="5"/>
  <c r="AS500" i="5" l="1"/>
  <c r="AR500" i="5"/>
  <c r="BB500" i="5" l="1"/>
  <c r="BA500" i="5"/>
  <c r="B500" i="5"/>
  <c r="AW499" i="5"/>
  <c r="AT499" i="5"/>
  <c r="AZ499" i="5" l="1"/>
  <c r="AN500" i="5"/>
  <c r="AV500" i="5" s="1"/>
  <c r="X499" i="5" l="1"/>
  <c r="V499" i="5" l="1" a="1"/>
  <c r="V499" i="5" s="1"/>
  <c r="AL499" i="5" l="1"/>
  <c r="AU499" i="5" s="1"/>
  <c r="Z499" i="5"/>
  <c r="AA499" i="5" a="1"/>
  <c r="AA499" i="5" l="1"/>
  <c r="AY499" i="5"/>
  <c r="AE499" i="5" s="1"/>
  <c r="AC499" i="5" l="1"/>
  <c r="AX499" i="5" s="1"/>
  <c r="Y499" i="5"/>
  <c r="AR499" i="5" l="1"/>
  <c r="AS499" i="5"/>
  <c r="BB499" i="5" l="1"/>
  <c r="BA499" i="5"/>
  <c r="B499" i="5"/>
  <c r="AW498" i="5"/>
  <c r="AT498" i="5"/>
  <c r="AZ498" i="5" l="1"/>
  <c r="AN499" i="5"/>
  <c r="AV499" i="5" s="1"/>
  <c r="X498" i="5" l="1"/>
  <c r="V498" i="5" l="1" a="1"/>
  <c r="V498" i="5" s="1"/>
  <c r="AL498" i="5" l="1"/>
  <c r="AU498" i="5" s="1"/>
  <c r="Z498" i="5"/>
  <c r="AA498" i="5" a="1"/>
  <c r="AA498" i="5" l="1"/>
  <c r="AY498" i="5"/>
  <c r="AE498" i="5" s="1"/>
  <c r="AC498" i="5" l="1"/>
  <c r="AX498" i="5" s="1"/>
  <c r="Y498" i="5"/>
  <c r="AS498" i="5" l="1"/>
  <c r="AR498" i="5"/>
  <c r="BB498" i="5" l="1"/>
  <c r="BA498" i="5"/>
  <c r="B498" i="5"/>
  <c r="AW497" i="5"/>
  <c r="AT497" i="5"/>
  <c r="AZ497" i="5" l="1"/>
  <c r="AN498" i="5"/>
  <c r="AV498" i="5" s="1"/>
  <c r="X497" i="5" l="1"/>
  <c r="V497" i="5" l="1" a="1"/>
  <c r="V497" i="5" s="1"/>
  <c r="AL497" i="5" l="1"/>
  <c r="AU497" i="5" s="1"/>
  <c r="Z497" i="5"/>
  <c r="AA497" i="5" a="1"/>
  <c r="AA497" i="5" l="1"/>
  <c r="AY497" i="5"/>
  <c r="AE497" i="5" s="1"/>
  <c r="AC497" i="5" l="1"/>
  <c r="AX497" i="5" s="1"/>
  <c r="Y497" i="5"/>
  <c r="AR497" i="5" l="1"/>
  <c r="AS497" i="5"/>
  <c r="BB497" i="5" l="1"/>
  <c r="BA497" i="5"/>
  <c r="B497" i="5"/>
  <c r="AW496" i="5"/>
  <c r="AT496" i="5"/>
  <c r="AZ496" i="5" l="1"/>
  <c r="AN497" i="5" l="1"/>
  <c r="AV497" i="5" s="1"/>
  <c r="X496" i="5" l="1"/>
  <c r="V496" i="5" l="1" a="1"/>
  <c r="V496" i="5" s="1"/>
  <c r="AL496" i="5" l="1"/>
  <c r="AU496" i="5" s="1"/>
  <c r="Z496" i="5"/>
  <c r="AA496" i="5" a="1"/>
  <c r="AA496" i="5" l="1"/>
  <c r="AY496" i="5"/>
  <c r="AE496" i="5" s="1"/>
  <c r="AC496" i="5" l="1"/>
  <c r="AX496" i="5" s="1"/>
  <c r="Y496" i="5"/>
  <c r="AS496" i="5" l="1"/>
  <c r="AR496" i="5"/>
  <c r="BB496" i="5" l="1"/>
  <c r="BA496" i="5"/>
  <c r="B496" i="5"/>
  <c r="AW495" i="5"/>
  <c r="AT495" i="5"/>
  <c r="AZ495" i="5" l="1"/>
  <c r="AN496" i="5"/>
  <c r="AV496" i="5" s="1"/>
  <c r="X495" i="5" l="1"/>
  <c r="V495" i="5" l="1" a="1"/>
  <c r="V495" i="5" s="1"/>
  <c r="AL495" i="5" l="1"/>
  <c r="AU495" i="5" s="1"/>
  <c r="Z495" i="5"/>
  <c r="AA495" i="5" a="1"/>
  <c r="AA495" i="5" l="1"/>
  <c r="AY495" i="5"/>
  <c r="AE495" i="5" s="1"/>
  <c r="AC495" i="5" l="1"/>
  <c r="AX495" i="5" s="1"/>
  <c r="Y495" i="5"/>
  <c r="AS495" i="5" l="1"/>
  <c r="AR495" i="5"/>
  <c r="BA495" i="5" l="1"/>
  <c r="BB495" i="5"/>
  <c r="B495" i="5"/>
  <c r="AW494" i="5"/>
  <c r="AT494" i="5"/>
  <c r="AZ494" i="5" l="1"/>
  <c r="AN495" i="5"/>
  <c r="AV495" i="5" s="1"/>
  <c r="X494" i="5" l="1"/>
  <c r="V494" i="5" l="1" a="1"/>
  <c r="V494" i="5" s="1"/>
  <c r="AL494" i="5" l="1"/>
  <c r="AU494" i="5" s="1"/>
  <c r="Z494" i="5"/>
  <c r="AA494" i="5" a="1"/>
  <c r="AA494" i="5" l="1"/>
  <c r="AY494" i="5"/>
  <c r="AE494" i="5" s="1"/>
  <c r="AC494" i="5" l="1"/>
  <c r="AX494" i="5" s="1"/>
  <c r="Y494" i="5"/>
  <c r="AS494" i="5" l="1"/>
  <c r="AR494" i="5"/>
  <c r="BA494" i="5" l="1"/>
  <c r="BB494" i="5"/>
  <c r="B494" i="5"/>
  <c r="AW493" i="5"/>
  <c r="AT493" i="5"/>
  <c r="AZ493" i="5" l="1"/>
  <c r="AN494" i="5"/>
  <c r="AV494" i="5" s="1"/>
  <c r="X493" i="5" l="1"/>
  <c r="V493" i="5" l="1" a="1"/>
  <c r="V493" i="5" s="1"/>
  <c r="AL493" i="5" l="1"/>
  <c r="AU493" i="5" s="1"/>
  <c r="Z493" i="5"/>
  <c r="AA493" i="5" a="1"/>
  <c r="AA493" i="5" l="1"/>
  <c r="AY493" i="5"/>
  <c r="AE493" i="5" s="1"/>
  <c r="AC493" i="5" l="1"/>
  <c r="AX493" i="5" s="1"/>
  <c r="Y493" i="5"/>
  <c r="AS493" i="5" l="1"/>
  <c r="AR493" i="5"/>
  <c r="BB493" i="5" l="1"/>
  <c r="BA493" i="5"/>
  <c r="B493" i="5"/>
  <c r="AW492" i="5"/>
  <c r="AT492" i="5"/>
  <c r="AZ492" i="5" l="1"/>
  <c r="AN493" i="5"/>
  <c r="AV493" i="5" s="1"/>
  <c r="X492" i="5" l="1"/>
  <c r="V492" i="5" l="1" a="1"/>
  <c r="V492" i="5" s="1"/>
  <c r="AL492" i="5" l="1"/>
  <c r="AU492" i="5" s="1"/>
  <c r="Z492" i="5"/>
  <c r="AA492" i="5" a="1"/>
  <c r="AA492" i="5" l="1"/>
  <c r="AY492" i="5"/>
  <c r="AE492" i="5" s="1"/>
  <c r="AC492" i="5" l="1"/>
  <c r="AX492" i="5" s="1"/>
  <c r="Y492" i="5"/>
  <c r="AS492" i="5" l="1"/>
  <c r="AR492" i="5"/>
  <c r="BB492" i="5" l="1"/>
  <c r="BA492" i="5"/>
  <c r="B492" i="5"/>
  <c r="AW491" i="5"/>
  <c r="AT491" i="5"/>
  <c r="AZ491" i="5" l="1"/>
  <c r="AN492" i="5"/>
  <c r="AV492" i="5" s="1"/>
  <c r="X491" i="5" l="1"/>
  <c r="V491" i="5" l="1" a="1"/>
  <c r="V491" i="5" s="1"/>
  <c r="AL491" i="5" l="1"/>
  <c r="AU491" i="5" s="1"/>
  <c r="Z491" i="5"/>
  <c r="AA491" i="5" a="1"/>
  <c r="AA491" i="5" l="1"/>
  <c r="AY491" i="5"/>
  <c r="AE491" i="5" s="1"/>
  <c r="AC491" i="5" l="1"/>
  <c r="AX491" i="5" s="1"/>
  <c r="Y491" i="5"/>
  <c r="AS491" i="5" l="1"/>
  <c r="AR491" i="5"/>
  <c r="BB491" i="5" l="1"/>
  <c r="BA491" i="5"/>
  <c r="B491" i="5"/>
  <c r="AW490" i="5"/>
  <c r="AT490" i="5"/>
  <c r="AZ490" i="5" l="1"/>
  <c r="AN491" i="5"/>
  <c r="AV491" i="5" s="1"/>
  <c r="X490" i="5" l="1"/>
  <c r="V490" i="5" l="1" a="1"/>
  <c r="V490" i="5" s="1"/>
  <c r="AL490" i="5" l="1"/>
  <c r="AU490" i="5" s="1"/>
  <c r="Z490" i="5"/>
  <c r="AA490" i="5" a="1"/>
  <c r="AA490" i="5" l="1"/>
  <c r="AY490" i="5"/>
  <c r="AE490" i="5" s="1"/>
  <c r="AC490" i="5" l="1"/>
  <c r="AX490" i="5" s="1"/>
  <c r="Y490" i="5"/>
  <c r="AS490" i="5" l="1"/>
  <c r="AR490" i="5"/>
  <c r="BB490" i="5" l="1"/>
  <c r="BA490" i="5"/>
  <c r="B490" i="5"/>
  <c r="AW489" i="5"/>
  <c r="AT489" i="5"/>
  <c r="AZ489" i="5" l="1"/>
  <c r="AN490" i="5"/>
  <c r="AV490" i="5" s="1"/>
  <c r="X489" i="5" l="1"/>
  <c r="V489" i="5" l="1" a="1"/>
  <c r="V489" i="5" s="1"/>
  <c r="AL489" i="5" l="1"/>
  <c r="AU489" i="5" s="1"/>
  <c r="Z489" i="5"/>
  <c r="AA489" i="5" a="1"/>
  <c r="AA489" i="5" l="1"/>
  <c r="AY489" i="5"/>
  <c r="AE489" i="5" s="1"/>
  <c r="AC489" i="5" l="1"/>
  <c r="AX489" i="5" s="1"/>
  <c r="Y489" i="5"/>
  <c r="AS489" i="5" l="1"/>
  <c r="AR489" i="5"/>
  <c r="BA489" i="5" l="1"/>
  <c r="BB489" i="5"/>
  <c r="B489" i="5"/>
  <c r="AW488" i="5"/>
  <c r="AT488" i="5"/>
  <c r="AZ488" i="5" l="1"/>
  <c r="AN489" i="5"/>
  <c r="AV489" i="5" s="1"/>
  <c r="X488" i="5" l="1"/>
  <c r="V488" i="5" l="1" a="1"/>
  <c r="V488" i="5" s="1"/>
  <c r="AL488" i="5" l="1"/>
  <c r="AU488" i="5" s="1"/>
  <c r="Z488" i="5"/>
  <c r="AA488" i="5" a="1"/>
  <c r="AA488" i="5" l="1"/>
  <c r="AY488" i="5"/>
  <c r="AE488" i="5" s="1"/>
  <c r="AC488" i="5" l="1"/>
  <c r="AX488" i="5" s="1"/>
  <c r="Y488" i="5"/>
  <c r="AR488" i="5" l="1"/>
  <c r="AS488" i="5"/>
  <c r="BB488" i="5" l="1"/>
  <c r="BA488" i="5"/>
  <c r="B488" i="5"/>
  <c r="AW487" i="5"/>
  <c r="AT487" i="5"/>
  <c r="AZ487" i="5" l="1"/>
  <c r="AN488" i="5"/>
  <c r="AV488" i="5" s="1"/>
  <c r="X487" i="5" l="1"/>
  <c r="V487" i="5" l="1" a="1"/>
  <c r="V487" i="5" s="1"/>
  <c r="AL487" i="5" l="1"/>
  <c r="AU487" i="5" s="1"/>
  <c r="Z487" i="5"/>
  <c r="AA487" i="5" a="1"/>
  <c r="AA487" i="5" l="1"/>
  <c r="AY487" i="5"/>
  <c r="AE487" i="5" s="1"/>
  <c r="AC487" i="5" l="1"/>
  <c r="AX487" i="5" s="1"/>
  <c r="Y487" i="5"/>
  <c r="AR487" i="5" l="1"/>
  <c r="AS487" i="5"/>
  <c r="BA487" i="5" l="1"/>
  <c r="BB487" i="5"/>
  <c r="B487" i="5"/>
  <c r="AW486" i="5"/>
  <c r="AT486" i="5"/>
  <c r="AZ486" i="5" l="1"/>
  <c r="AN487" i="5"/>
  <c r="AV487" i="5" s="1"/>
  <c r="X486" i="5" l="1"/>
  <c r="V486" i="5" l="1" a="1"/>
  <c r="V486" i="5" s="1"/>
  <c r="AL486" i="5" l="1"/>
  <c r="AU486" i="5" s="1"/>
  <c r="Z486" i="5"/>
  <c r="AA486" i="5" a="1"/>
  <c r="AA486" i="5" l="1"/>
  <c r="AY486" i="5"/>
  <c r="AE486" i="5" s="1"/>
  <c r="AC486" i="5" l="1"/>
  <c r="AX486" i="5" s="1"/>
  <c r="Y486" i="5"/>
  <c r="AS486" i="5" l="1"/>
  <c r="AR486" i="5"/>
  <c r="BA486" i="5" l="1"/>
  <c r="BB486" i="5"/>
  <c r="B486" i="5"/>
  <c r="AW485" i="5"/>
  <c r="AT485" i="5"/>
  <c r="AZ485" i="5" l="1"/>
  <c r="AN486" i="5"/>
  <c r="AV486" i="5" s="1"/>
  <c r="X485" i="5" l="1"/>
  <c r="V485" i="5" l="1" a="1"/>
  <c r="V485" i="5" s="1"/>
  <c r="AL485" i="5" l="1"/>
  <c r="AU485" i="5" s="1"/>
  <c r="Z485" i="5"/>
  <c r="AY485" i="5" l="1"/>
  <c r="AE485" i="5" s="1"/>
  <c r="AC485" i="5" l="1"/>
  <c r="AX485" i="5" s="1"/>
  <c r="Y485" i="5"/>
  <c r="AS485" i="5" l="1"/>
  <c r="AR485" i="5"/>
  <c r="BA485" i="5" l="1"/>
  <c r="BB485" i="5"/>
  <c r="B485" i="5"/>
  <c r="AW484" i="5"/>
  <c r="AT484" i="5"/>
  <c r="AZ484" i="5" l="1"/>
  <c r="AN485" i="5"/>
  <c r="AV485" i="5" s="1"/>
  <c r="X484" i="5" l="1"/>
  <c r="V484" i="5" l="1" a="1"/>
  <c r="V484" i="5" s="1"/>
  <c r="AL484" i="5" l="1"/>
  <c r="AU484" i="5" s="1"/>
  <c r="Z484" i="5"/>
  <c r="AA484" i="5" a="1"/>
  <c r="AA484" i="5" l="1"/>
  <c r="AY484" i="5"/>
  <c r="AE484" i="5" s="1"/>
  <c r="AC484" i="5" l="1"/>
  <c r="AX484" i="5" s="1"/>
  <c r="Y484" i="5"/>
  <c r="AS484" i="5" l="1"/>
  <c r="AR484" i="5"/>
  <c r="BB484" i="5" l="1"/>
  <c r="BA484" i="5"/>
  <c r="B484" i="5"/>
  <c r="AW483" i="5"/>
  <c r="AT483" i="5"/>
  <c r="AZ483" i="5" l="1"/>
  <c r="AN484" i="5"/>
  <c r="AV484" i="5" s="1"/>
  <c r="X483" i="5" l="1"/>
  <c r="V483" i="5" l="1" a="1"/>
  <c r="V483" i="5" s="1"/>
  <c r="AL483" i="5" l="1"/>
  <c r="AU483" i="5" s="1"/>
  <c r="Z483" i="5"/>
  <c r="AA483" i="5" a="1"/>
  <c r="AA483" i="5" l="1"/>
  <c r="AY483" i="5"/>
  <c r="AE483" i="5" s="1"/>
  <c r="AC483" i="5" l="1"/>
  <c r="AX483" i="5" s="1"/>
  <c r="Y483" i="5"/>
  <c r="AS483" i="5" l="1"/>
  <c r="AR483" i="5"/>
  <c r="BB483" i="5" l="1"/>
  <c r="BA483" i="5"/>
  <c r="B483" i="5"/>
  <c r="AW482" i="5"/>
  <c r="AT482" i="5"/>
  <c r="AZ482" i="5" l="1"/>
  <c r="AN483" i="5"/>
  <c r="AV483" i="5" s="1"/>
  <c r="X482" i="5" l="1"/>
  <c r="V482" i="5" l="1" a="1"/>
  <c r="V482" i="5" s="1"/>
  <c r="AL482" i="5" l="1"/>
  <c r="AU482" i="5" s="1"/>
  <c r="Z482" i="5"/>
  <c r="AA482" i="5" a="1"/>
  <c r="AA482" i="5" l="1"/>
  <c r="AY482" i="5"/>
  <c r="AE482" i="5" s="1"/>
  <c r="AC482" i="5" l="1"/>
  <c r="AX482" i="5" s="1"/>
  <c r="Y482" i="5"/>
  <c r="AS482" i="5" l="1"/>
  <c r="AR482" i="5"/>
  <c r="BB482" i="5" l="1"/>
  <c r="BA482" i="5"/>
  <c r="B482" i="5"/>
  <c r="AW481" i="5"/>
  <c r="AT481" i="5"/>
  <c r="AZ481" i="5" l="1"/>
  <c r="AN482" i="5"/>
  <c r="AV482" i="5" s="1"/>
  <c r="X481" i="5" l="1"/>
  <c r="V481" i="5" l="1" a="1"/>
  <c r="V481" i="5" s="1"/>
  <c r="AL481" i="5" l="1"/>
  <c r="AU481" i="5" s="1"/>
  <c r="Z481" i="5"/>
  <c r="AA481" i="5" a="1"/>
  <c r="AA481" i="5" l="1"/>
  <c r="AY481" i="5"/>
  <c r="AE481" i="5" s="1"/>
  <c r="AC481" i="5" l="1"/>
  <c r="AX481" i="5" s="1"/>
  <c r="Y481" i="5"/>
  <c r="AS481" i="5" l="1"/>
  <c r="AR481" i="5"/>
  <c r="BA481" i="5" l="1"/>
  <c r="BB481" i="5"/>
  <c r="B481" i="5"/>
  <c r="AW480" i="5"/>
  <c r="AT480" i="5"/>
  <c r="AZ480" i="5" l="1"/>
  <c r="AN481" i="5"/>
  <c r="AV481" i="5" s="1"/>
  <c r="X480" i="5" l="1"/>
  <c r="V480" i="5" l="1" a="1"/>
  <c r="V480" i="5" s="1"/>
  <c r="AL480" i="5" l="1"/>
  <c r="AU480" i="5" s="1"/>
  <c r="Z480" i="5"/>
  <c r="AA480" i="5" a="1"/>
  <c r="AA480" i="5" l="1"/>
  <c r="AY480" i="5"/>
  <c r="AE480" i="5" s="1"/>
  <c r="AC480" i="5" l="1"/>
  <c r="AX480" i="5" s="1"/>
  <c r="Y480" i="5"/>
  <c r="AS480" i="5" l="1"/>
  <c r="AR480" i="5"/>
  <c r="BA480" i="5" l="1"/>
  <c r="BB480" i="5"/>
  <c r="B480" i="5"/>
  <c r="AW479" i="5"/>
  <c r="AT479" i="5"/>
  <c r="AZ479" i="5" l="1"/>
  <c r="AN480" i="5"/>
  <c r="AV480" i="5" s="1"/>
  <c r="X479" i="5" l="1"/>
  <c r="V479" i="5" l="1" a="1"/>
  <c r="V479" i="5" s="1"/>
  <c r="AL479" i="5" l="1"/>
  <c r="AU479" i="5" s="1"/>
  <c r="Z479" i="5"/>
  <c r="AY479" i="5" l="1"/>
  <c r="AE479" i="5" s="1"/>
  <c r="AC479" i="5" l="1"/>
  <c r="AX479" i="5" s="1"/>
  <c r="Y479" i="5"/>
  <c r="AR479" i="5" l="1"/>
  <c r="AS479" i="5"/>
  <c r="BA479" i="5" l="1"/>
  <c r="BB479" i="5"/>
  <c r="B479" i="5"/>
  <c r="AW478" i="5"/>
  <c r="AT478" i="5"/>
  <c r="AZ478" i="5" l="1"/>
  <c r="AN479" i="5" l="1"/>
  <c r="AV479" i="5" s="1"/>
  <c r="X478" i="5" l="1"/>
  <c r="V478" i="5" l="1" a="1"/>
  <c r="V478" i="5" s="1"/>
  <c r="AL478" i="5" l="1"/>
  <c r="AU478" i="5" s="1"/>
  <c r="Z478" i="5"/>
  <c r="AY478" i="5" l="1"/>
  <c r="AE478" i="5" s="1"/>
  <c r="AC478" i="5" l="1"/>
  <c r="AX478" i="5" s="1"/>
  <c r="Y478" i="5"/>
  <c r="AS478" i="5" l="1"/>
  <c r="AR478" i="5"/>
  <c r="BB478" i="5" l="1"/>
  <c r="BA478" i="5"/>
  <c r="B478" i="5"/>
  <c r="AW477" i="5"/>
  <c r="AT477" i="5"/>
  <c r="AZ477" i="5" l="1"/>
  <c r="AN478" i="5"/>
  <c r="AV478" i="5" s="1"/>
  <c r="X477" i="5" l="1"/>
  <c r="V477" i="5" l="1" a="1"/>
  <c r="V477" i="5" s="1"/>
  <c r="AL477" i="5" l="1"/>
  <c r="AU477" i="5" s="1"/>
  <c r="Z477" i="5"/>
  <c r="AA477" i="5" a="1"/>
  <c r="AA477" i="5" l="1"/>
  <c r="AY477" i="5"/>
  <c r="AE477" i="5" s="1"/>
  <c r="AC477" i="5" l="1"/>
  <c r="AX477" i="5" s="1"/>
  <c r="Y477" i="5"/>
  <c r="AS477" i="5" l="1"/>
  <c r="AR477" i="5"/>
  <c r="BA477" i="5" l="1"/>
  <c r="BB477" i="5"/>
  <c r="B477" i="5"/>
  <c r="AW476" i="5"/>
  <c r="AT476" i="5"/>
  <c r="AZ476" i="5" l="1"/>
  <c r="AN477" i="5"/>
  <c r="AV477" i="5" s="1"/>
  <c r="X476" i="5" l="1"/>
  <c r="V476" i="5" l="1" a="1"/>
  <c r="V476" i="5" s="1"/>
  <c r="AL476" i="5" l="1"/>
  <c r="AU476" i="5" s="1"/>
  <c r="Z476" i="5"/>
  <c r="AA476" i="5" a="1"/>
  <c r="AA476" i="5" l="1"/>
  <c r="AY476" i="5"/>
  <c r="AE476" i="5" s="1"/>
  <c r="AC476" i="5" l="1"/>
  <c r="AX476" i="5" s="1"/>
  <c r="Y476" i="5"/>
  <c r="AS476" i="5" l="1"/>
  <c r="AR476" i="5"/>
  <c r="BB476" i="5" l="1"/>
  <c r="BA476" i="5"/>
  <c r="B476" i="5"/>
  <c r="AW475" i="5"/>
  <c r="AT475" i="5"/>
  <c r="AZ475" i="5" l="1"/>
  <c r="AN476" i="5"/>
  <c r="AV476" i="5" s="1"/>
  <c r="X475" i="5" l="1"/>
  <c r="V475" i="5" l="1" a="1"/>
  <c r="V475" i="5" s="1"/>
  <c r="AL475" i="5" l="1"/>
  <c r="AU475" i="5" s="1"/>
  <c r="Z475" i="5"/>
  <c r="AY475" i="5" l="1"/>
  <c r="AE475" i="5" s="1"/>
  <c r="AC475" i="5" l="1"/>
  <c r="AX475" i="5" s="1"/>
  <c r="Y475" i="5"/>
  <c r="AS475" i="5" l="1"/>
  <c r="AR475" i="5"/>
  <c r="BA475" i="5" l="1"/>
  <c r="BB475" i="5"/>
  <c r="B475" i="5"/>
  <c r="AW474" i="5"/>
  <c r="AT474" i="5"/>
  <c r="AZ474" i="5" l="1"/>
  <c r="AN475" i="5"/>
  <c r="AV475" i="5" s="1"/>
  <c r="X474" i="5" l="1"/>
  <c r="V474" i="5" l="1" a="1"/>
  <c r="V474" i="5" s="1"/>
  <c r="AL474" i="5" l="1"/>
  <c r="AU474" i="5" s="1"/>
  <c r="Z474" i="5"/>
  <c r="AA474" i="5" a="1"/>
  <c r="AA474" i="5" l="1"/>
  <c r="AY474" i="5"/>
  <c r="AE474" i="5" s="1"/>
  <c r="AC474" i="5" l="1"/>
  <c r="AX474" i="5" s="1"/>
  <c r="Y474" i="5"/>
  <c r="AS474" i="5" l="1"/>
  <c r="AR474" i="5"/>
  <c r="B474" i="5" l="1"/>
  <c r="BB474" i="5"/>
  <c r="BA474" i="5"/>
  <c r="AW473" i="5"/>
  <c r="AT473" i="5"/>
  <c r="AZ473" i="5" l="1"/>
  <c r="AN474" i="5" l="1"/>
  <c r="AV474" i="5" s="1"/>
  <c r="X473" i="5" l="1"/>
  <c r="V473" i="5" l="1" a="1"/>
  <c r="V473" i="5" s="1"/>
  <c r="AL473" i="5" l="1"/>
  <c r="AU473" i="5" s="1"/>
  <c r="Z473" i="5"/>
  <c r="AA473" i="5" a="1"/>
  <c r="AA473" i="5" l="1"/>
  <c r="AY473" i="5"/>
  <c r="AE473" i="5" s="1"/>
  <c r="AC473" i="5" l="1"/>
  <c r="AX473" i="5" s="1"/>
  <c r="Y473" i="5"/>
  <c r="AS473" i="5" l="1"/>
  <c r="AR473" i="5"/>
  <c r="BA473" i="5" l="1"/>
  <c r="BB473" i="5"/>
  <c r="B473" i="5"/>
  <c r="AW472" i="5"/>
  <c r="AT472" i="5"/>
  <c r="AZ472" i="5" l="1"/>
  <c r="AN473" i="5" l="1"/>
  <c r="AV473" i="5" s="1"/>
  <c r="X472" i="5" l="1"/>
  <c r="V472" i="5" l="1" a="1"/>
  <c r="V472" i="5" s="1"/>
  <c r="AL472" i="5" l="1"/>
  <c r="AU472" i="5" s="1"/>
  <c r="Z472" i="5"/>
  <c r="AA472" i="5" a="1"/>
  <c r="AA472" i="5" l="1"/>
  <c r="AY472" i="5"/>
  <c r="AE472" i="5" s="1"/>
  <c r="AC472" i="5" l="1"/>
  <c r="AX472" i="5" s="1"/>
  <c r="Y472" i="5"/>
  <c r="AS472" i="5" l="1"/>
  <c r="AR472" i="5"/>
  <c r="BA472" i="5" l="1"/>
  <c r="BB472" i="5"/>
  <c r="B472" i="5"/>
  <c r="AW471" i="5"/>
  <c r="AT471" i="5"/>
  <c r="AZ471" i="5" l="1"/>
  <c r="AN472" i="5" l="1"/>
  <c r="AV472" i="5" s="1"/>
  <c r="X471" i="5" l="1"/>
  <c r="V471" i="5" l="1" a="1"/>
  <c r="V471" i="5" s="1"/>
  <c r="AL471" i="5" l="1"/>
  <c r="AU471" i="5" s="1"/>
  <c r="Z471" i="5"/>
  <c r="AA471" i="5" a="1"/>
  <c r="AA471" i="5" l="1"/>
  <c r="AY471" i="5"/>
  <c r="AE471" i="5" s="1"/>
  <c r="AC471" i="5" l="1"/>
  <c r="AX471" i="5" s="1"/>
  <c r="Y471" i="5"/>
  <c r="AS471" i="5" l="1"/>
  <c r="AR471" i="5"/>
  <c r="BB471" i="5" l="1"/>
  <c r="BA471" i="5"/>
  <c r="B471" i="5"/>
  <c r="AW470" i="5"/>
  <c r="AT470" i="5"/>
  <c r="AZ470" i="5" l="1"/>
  <c r="AN471" i="5"/>
  <c r="AV471" i="5" s="1"/>
  <c r="X470" i="5" l="1"/>
  <c r="V470" i="5" l="1" a="1"/>
  <c r="V470" i="5" s="1"/>
  <c r="AL470" i="5" l="1"/>
  <c r="AU470" i="5" s="1"/>
  <c r="Z470" i="5"/>
  <c r="AA470" i="5" a="1"/>
  <c r="AA470" i="5" l="1"/>
  <c r="AY470" i="5"/>
  <c r="AE470" i="5" s="1"/>
  <c r="AC470" i="5" l="1"/>
  <c r="AX470" i="5" s="1"/>
  <c r="Y470" i="5"/>
  <c r="AS470" i="5" l="1"/>
  <c r="AR470" i="5"/>
  <c r="BB470" i="5" l="1"/>
  <c r="BA470" i="5"/>
  <c r="B470" i="5"/>
  <c r="AW469" i="5"/>
  <c r="AT469" i="5"/>
  <c r="AZ469" i="5" l="1"/>
  <c r="AN470" i="5"/>
  <c r="AV470" i="5" s="1"/>
  <c r="X469" i="5" l="1"/>
  <c r="V469" i="5" l="1" a="1"/>
  <c r="V469" i="5" s="1"/>
  <c r="AL469" i="5" l="1"/>
  <c r="AU469" i="5" s="1"/>
  <c r="Z469" i="5"/>
  <c r="AA469" i="5" a="1"/>
  <c r="AA469" i="5" l="1"/>
  <c r="AY469" i="5"/>
  <c r="AE469" i="5" s="1"/>
  <c r="AC469" i="5" l="1"/>
  <c r="AX469" i="5" s="1"/>
  <c r="Y469" i="5"/>
  <c r="AR469" i="5" l="1"/>
  <c r="AS469" i="5"/>
  <c r="BB469" i="5" l="1"/>
  <c r="BA469" i="5"/>
  <c r="B469" i="5"/>
  <c r="AW468" i="5"/>
  <c r="AT468" i="5"/>
  <c r="AZ468" i="5" l="1"/>
  <c r="AN469" i="5" l="1"/>
  <c r="AV469" i="5" s="1"/>
  <c r="X468" i="5" l="1"/>
  <c r="V468" i="5" l="1" a="1"/>
  <c r="V468" i="5" s="1"/>
  <c r="AL468" i="5" l="1"/>
  <c r="AU468" i="5" s="1"/>
  <c r="Z468" i="5"/>
  <c r="AA468" i="5" a="1"/>
  <c r="AA468" i="5" l="1"/>
  <c r="AY468" i="5"/>
  <c r="AE468" i="5" s="1"/>
  <c r="AC468" i="5" l="1"/>
  <c r="AX468" i="5" s="1"/>
  <c r="Y468" i="5"/>
  <c r="AS468" i="5" l="1"/>
  <c r="AR468" i="5"/>
  <c r="BB468" i="5" l="1"/>
  <c r="BA468" i="5"/>
  <c r="B468" i="5"/>
  <c r="AW467" i="5"/>
  <c r="AT467" i="5"/>
  <c r="AZ467" i="5" l="1"/>
  <c r="AN468" i="5" l="1"/>
  <c r="AV468" i="5" s="1"/>
  <c r="X467" i="5" l="1"/>
  <c r="V467" i="5" l="1" a="1"/>
  <c r="V467" i="5" s="1"/>
  <c r="AL467" i="5" l="1"/>
  <c r="AU467" i="5" s="1"/>
  <c r="Z467" i="5"/>
  <c r="AA467" i="5" a="1"/>
  <c r="AA467" i="5" l="1"/>
  <c r="AY467" i="5"/>
  <c r="AE467" i="5" s="1"/>
  <c r="AC467" i="5" l="1"/>
  <c r="AX467" i="5" s="1"/>
  <c r="Y467" i="5"/>
  <c r="AS467" i="5" l="1"/>
  <c r="AR467" i="5"/>
  <c r="BA467" i="5" l="1"/>
  <c r="BB467" i="5"/>
  <c r="B467" i="5"/>
  <c r="AW466" i="5"/>
  <c r="AT466" i="5"/>
  <c r="AZ466" i="5" l="1"/>
  <c r="AN467" i="5"/>
  <c r="AV467" i="5" s="1"/>
  <c r="X466" i="5" l="1"/>
  <c r="V466" i="5" l="1" a="1"/>
  <c r="V466" i="5" s="1"/>
  <c r="AL466" i="5" l="1"/>
  <c r="AU466" i="5" s="1"/>
  <c r="Z466" i="5"/>
  <c r="AA466" i="5" a="1"/>
  <c r="AA466" i="5" l="1"/>
  <c r="AY466" i="5"/>
  <c r="AE466" i="5" s="1"/>
  <c r="AC466" i="5" l="1"/>
  <c r="AX466" i="5" s="1"/>
  <c r="Y466" i="5"/>
  <c r="AS466" i="5" l="1"/>
  <c r="AR466" i="5"/>
  <c r="BA466" i="5" l="1"/>
  <c r="BB466" i="5"/>
  <c r="B466" i="5"/>
  <c r="AW465" i="5"/>
  <c r="AT465" i="5"/>
  <c r="AZ465" i="5" l="1"/>
  <c r="AN466" i="5"/>
  <c r="AV466" i="5" s="1"/>
  <c r="X465" i="5" l="1"/>
  <c r="V465" i="5" l="1" a="1"/>
  <c r="V465" i="5" s="1"/>
  <c r="AL465" i="5" l="1"/>
  <c r="AU465" i="5" s="1"/>
  <c r="Z465" i="5"/>
  <c r="AY465" i="5" l="1"/>
  <c r="AE465" i="5" s="1"/>
  <c r="AC465" i="5" l="1"/>
  <c r="AX465" i="5" s="1"/>
  <c r="Y465" i="5"/>
  <c r="AS465" i="5" l="1"/>
  <c r="AR465" i="5"/>
  <c r="BB465" i="5" l="1"/>
  <c r="BA465" i="5"/>
  <c r="B465" i="5"/>
  <c r="AW464" i="5"/>
  <c r="AT464" i="5"/>
  <c r="AZ464" i="5" l="1"/>
  <c r="AN465" i="5" l="1"/>
  <c r="AV465" i="5" s="1"/>
  <c r="X464" i="5" l="1"/>
  <c r="V464" i="5" l="1" a="1"/>
  <c r="V464" i="5" s="1"/>
  <c r="AL464" i="5" l="1"/>
  <c r="AU464" i="5" s="1"/>
  <c r="Z464" i="5"/>
  <c r="AA464" i="5" a="1"/>
  <c r="AA464" i="5" l="1"/>
  <c r="AY464" i="5"/>
  <c r="AE464" i="5" s="1"/>
  <c r="AC464" i="5" l="1"/>
  <c r="AX464" i="5" s="1"/>
  <c r="Y464" i="5"/>
  <c r="AS464" i="5" l="1"/>
  <c r="AR464" i="5"/>
  <c r="BB464" i="5" l="1"/>
  <c r="BA464" i="5"/>
  <c r="B464" i="5"/>
  <c r="AW463" i="5"/>
  <c r="AT463" i="5"/>
  <c r="AZ463" i="5" l="1"/>
  <c r="AN464" i="5"/>
  <c r="AV464" i="5" s="1"/>
  <c r="X463" i="5" l="1"/>
  <c r="V463" i="5" l="1" a="1"/>
  <c r="V463" i="5" s="1"/>
  <c r="AL463" i="5" l="1"/>
  <c r="AU463" i="5" s="1"/>
  <c r="Z463" i="5"/>
  <c r="AA463" i="5" a="1"/>
  <c r="AA463" i="5" l="1"/>
  <c r="AY463" i="5"/>
  <c r="AE463" i="5" s="1"/>
  <c r="AC463" i="5" l="1"/>
  <c r="AX463" i="5" s="1"/>
  <c r="Y463" i="5"/>
  <c r="AS463" i="5" l="1"/>
  <c r="AR463" i="5"/>
  <c r="BB463" i="5" l="1"/>
  <c r="BA463" i="5"/>
  <c r="B463" i="5"/>
  <c r="AW462" i="5"/>
  <c r="AT462" i="5"/>
  <c r="AZ462" i="5" l="1"/>
  <c r="AN463" i="5" l="1"/>
  <c r="AV463" i="5" s="1"/>
  <c r="X462" i="5" l="1"/>
  <c r="V462" i="5" l="1" a="1"/>
  <c r="V462" i="5" s="1"/>
  <c r="AL462" i="5" l="1"/>
  <c r="AU462" i="5" s="1"/>
  <c r="Z462" i="5"/>
  <c r="AA462" i="5" a="1"/>
  <c r="AA462" i="5" l="1"/>
  <c r="AY462" i="5"/>
  <c r="AE462" i="5" s="1"/>
  <c r="AC462" i="5" l="1"/>
  <c r="AX462" i="5" s="1"/>
  <c r="Y462" i="5"/>
  <c r="AS462" i="5" l="1"/>
  <c r="AR462" i="5"/>
  <c r="BA462" i="5" l="1"/>
  <c r="BB462" i="5"/>
  <c r="B462" i="5"/>
  <c r="AW461" i="5"/>
  <c r="AT461" i="5"/>
  <c r="AZ461" i="5" l="1"/>
  <c r="AN462" i="5" l="1"/>
  <c r="AV462" i="5" s="1"/>
  <c r="X461" i="5" l="1"/>
  <c r="V461" i="5" l="1" a="1"/>
  <c r="V461" i="5" s="1"/>
  <c r="AL461" i="5" l="1"/>
  <c r="AU461" i="5" s="1"/>
  <c r="Z461" i="5"/>
  <c r="AA461" i="5" a="1"/>
  <c r="AA461" i="5" l="1"/>
  <c r="AY461" i="5"/>
  <c r="AE461" i="5" s="1"/>
  <c r="AC461" i="5" l="1"/>
  <c r="AX461" i="5" s="1"/>
  <c r="Y461" i="5"/>
  <c r="AS461" i="5" l="1"/>
  <c r="AR461" i="5"/>
  <c r="BB461" i="5" l="1"/>
  <c r="BA461" i="5"/>
  <c r="B461" i="5"/>
  <c r="AW460" i="5"/>
  <c r="AT460" i="5"/>
  <c r="AZ460" i="5" l="1"/>
  <c r="AN461" i="5"/>
  <c r="AV461" i="5" s="1"/>
  <c r="X460" i="5" l="1"/>
  <c r="V460" i="5" l="1" a="1"/>
  <c r="V460" i="5" s="1"/>
  <c r="AL460" i="5" l="1"/>
  <c r="AU460" i="5" s="1"/>
  <c r="Z460" i="5"/>
  <c r="AA460" i="5" a="1"/>
  <c r="AA460" i="5" l="1"/>
  <c r="AY460" i="5"/>
  <c r="AE460" i="5" s="1"/>
  <c r="AC460" i="5" l="1"/>
  <c r="AX460" i="5" s="1"/>
  <c r="Y460" i="5"/>
  <c r="AS460" i="5" l="1"/>
  <c r="AR460" i="5"/>
  <c r="BB460" i="5" l="1"/>
  <c r="BA460" i="5"/>
  <c r="B460" i="5"/>
  <c r="AW459" i="5"/>
  <c r="AT459" i="5"/>
  <c r="AZ459" i="5" l="1"/>
  <c r="AN460" i="5"/>
  <c r="AV460" i="5" s="1"/>
  <c r="X459" i="5" l="1"/>
  <c r="V459" i="5" l="1" a="1"/>
  <c r="V459" i="5" s="1"/>
  <c r="AL459" i="5" l="1"/>
  <c r="AU459" i="5" s="1"/>
  <c r="Z459" i="5"/>
  <c r="AA459" i="5" a="1"/>
  <c r="AA459" i="5" l="1"/>
  <c r="AY459" i="5"/>
  <c r="AE459" i="5" s="1"/>
  <c r="AC459" i="5" l="1"/>
  <c r="AX459" i="5" s="1"/>
  <c r="Y459" i="5"/>
  <c r="AS459" i="5" l="1"/>
  <c r="AR459" i="5"/>
  <c r="BA459" i="5" l="1"/>
  <c r="BB459" i="5"/>
  <c r="B459" i="5"/>
  <c r="AW458" i="5"/>
  <c r="AT458" i="5"/>
  <c r="AZ458" i="5" l="1"/>
  <c r="AN459" i="5"/>
  <c r="AV459" i="5" s="1"/>
  <c r="X458" i="5" l="1"/>
  <c r="V458" i="5" l="1" a="1"/>
  <c r="V458" i="5" s="1"/>
  <c r="AL458" i="5" l="1"/>
  <c r="AU458" i="5" s="1"/>
  <c r="Z458" i="5"/>
  <c r="AA458" i="5" a="1"/>
  <c r="AA458" i="5" l="1"/>
  <c r="AY458" i="5"/>
  <c r="AE458" i="5" s="1"/>
  <c r="AC458" i="5" l="1"/>
  <c r="AX458" i="5" s="1"/>
  <c r="Y458" i="5"/>
  <c r="AS458" i="5" l="1"/>
  <c r="AR458" i="5"/>
  <c r="BB458" i="5" l="1"/>
  <c r="BA458" i="5"/>
  <c r="B458" i="5"/>
  <c r="AW457" i="5"/>
  <c r="AT457" i="5"/>
  <c r="AZ457" i="5" l="1"/>
  <c r="AN458" i="5"/>
  <c r="AV458" i="5" s="1"/>
  <c r="X457" i="5" l="1"/>
  <c r="V457" i="5" l="1" a="1"/>
  <c r="V457" i="5" s="1"/>
  <c r="AL457" i="5" l="1"/>
  <c r="AU457" i="5" s="1"/>
  <c r="Z457" i="5"/>
  <c r="AA457" i="5" a="1"/>
  <c r="AA457" i="5" l="1"/>
  <c r="AY457" i="5"/>
  <c r="AE457" i="5" s="1"/>
  <c r="AC457" i="5" l="1"/>
  <c r="AX457" i="5" s="1"/>
  <c r="Y457" i="5"/>
  <c r="AS457" i="5" l="1"/>
  <c r="AR457" i="5"/>
  <c r="BB457" i="5" l="1"/>
  <c r="BA457" i="5"/>
  <c r="B457" i="5"/>
  <c r="AW456" i="5"/>
  <c r="AT456" i="5"/>
  <c r="AZ456" i="5" l="1"/>
  <c r="AN457" i="5"/>
  <c r="AV457" i="5" s="1"/>
  <c r="X456" i="5" l="1"/>
  <c r="V456" i="5" l="1" a="1"/>
  <c r="V456" i="5" s="1"/>
  <c r="AL456" i="5" l="1"/>
  <c r="AU456" i="5" s="1"/>
  <c r="Z456" i="5"/>
  <c r="AA456" i="5" a="1"/>
  <c r="AA456" i="5" l="1"/>
  <c r="AY456" i="5"/>
  <c r="AE456" i="5" s="1"/>
  <c r="AC456" i="5" l="1"/>
  <c r="AX456" i="5" s="1"/>
  <c r="Y456" i="5"/>
  <c r="AR456" i="5" l="1"/>
  <c r="AS456" i="5"/>
  <c r="BB456" i="5" l="1"/>
  <c r="BA456" i="5"/>
  <c r="B456" i="5"/>
  <c r="AW455" i="5"/>
  <c r="AT455" i="5"/>
  <c r="AZ455" i="5" l="1"/>
  <c r="AN456" i="5"/>
  <c r="AV456" i="5" s="1"/>
  <c r="X455" i="5" l="1"/>
  <c r="V455" i="5" l="1" a="1"/>
  <c r="V455" i="5" s="1"/>
  <c r="AL455" i="5" l="1"/>
  <c r="AU455" i="5" s="1"/>
  <c r="Z455" i="5"/>
  <c r="AA455" i="5" a="1"/>
  <c r="AA455" i="5" l="1"/>
  <c r="AY455" i="5"/>
  <c r="AE455" i="5" s="1"/>
  <c r="AC455" i="5" l="1"/>
  <c r="AX455" i="5" s="1"/>
  <c r="Y455" i="5"/>
  <c r="AR455" i="5" l="1"/>
  <c r="AS455" i="5"/>
  <c r="BB455" i="5" l="1"/>
  <c r="BA455" i="5"/>
  <c r="B455" i="5"/>
  <c r="AW454" i="5"/>
  <c r="AT454" i="5"/>
  <c r="AZ454" i="5" l="1"/>
  <c r="AN455" i="5"/>
  <c r="AV455" i="5" s="1"/>
  <c r="X454" i="5" l="1"/>
  <c r="V454" i="5" l="1" a="1"/>
  <c r="V454" i="5" s="1"/>
  <c r="AL454" i="5" l="1"/>
  <c r="AU454" i="5" s="1"/>
  <c r="Z454" i="5"/>
  <c r="AA454" i="5" a="1"/>
  <c r="AA454" i="5" l="1"/>
  <c r="AY454" i="5"/>
  <c r="AE454" i="5" s="1"/>
  <c r="AC454" i="5" l="1"/>
  <c r="AX454" i="5" s="1"/>
  <c r="Y454" i="5"/>
  <c r="AS454" i="5" l="1"/>
  <c r="AR454" i="5"/>
  <c r="BB454" i="5" l="1"/>
  <c r="BA454" i="5"/>
  <c r="B454" i="5"/>
  <c r="AW453" i="5"/>
  <c r="AT453" i="5"/>
  <c r="AZ453" i="5" l="1"/>
  <c r="AN454" i="5"/>
  <c r="AV454" i="5" s="1"/>
  <c r="X453" i="5" l="1"/>
  <c r="V453" i="5" l="1" a="1"/>
  <c r="V453" i="5" s="1"/>
  <c r="AL453" i="5" l="1"/>
  <c r="AU453" i="5" s="1"/>
  <c r="Z453" i="5"/>
  <c r="AA453" i="5" a="1"/>
  <c r="AA453" i="5" l="1"/>
  <c r="AY453" i="5"/>
  <c r="AE453" i="5" s="1"/>
  <c r="AC453" i="5" l="1"/>
  <c r="AX453" i="5" s="1"/>
  <c r="Y453" i="5"/>
  <c r="AS453" i="5" l="1"/>
  <c r="AR453" i="5"/>
  <c r="BB453" i="5" l="1"/>
  <c r="BA453" i="5"/>
  <c r="B453" i="5"/>
  <c r="AW452" i="5"/>
  <c r="AT452" i="5"/>
  <c r="AZ452" i="5" l="1"/>
  <c r="AN453" i="5"/>
  <c r="AV453" i="5" s="1"/>
  <c r="X452" i="5" l="1"/>
  <c r="V452" i="5" l="1" a="1"/>
  <c r="V452" i="5" s="1"/>
  <c r="AL452" i="5" l="1"/>
  <c r="AU452" i="5" s="1"/>
  <c r="Z452" i="5"/>
  <c r="AY452" i="5" l="1"/>
  <c r="AE452" i="5" s="1"/>
  <c r="AC452" i="5" l="1"/>
  <c r="AX452" i="5" s="1"/>
  <c r="Y452" i="5"/>
  <c r="AS452" i="5" l="1"/>
  <c r="AR452" i="5"/>
  <c r="BA452" i="5" l="1"/>
  <c r="BB452" i="5"/>
  <c r="B452" i="5"/>
  <c r="AW451" i="5"/>
  <c r="AT451" i="5"/>
  <c r="AZ451" i="5" l="1"/>
  <c r="AN452" i="5" l="1"/>
  <c r="AV452" i="5" s="1"/>
  <c r="X451" i="5" l="1"/>
  <c r="V451" i="5" l="1" a="1"/>
  <c r="V451" i="5" s="1"/>
  <c r="AL451" i="5" l="1"/>
  <c r="AU451" i="5" s="1"/>
  <c r="Z451" i="5"/>
  <c r="AA451" i="5" a="1"/>
  <c r="AA451" i="5" l="1"/>
  <c r="AY451" i="5"/>
  <c r="AE451" i="5" s="1"/>
  <c r="AC451" i="5" l="1"/>
  <c r="AX451" i="5" s="1"/>
  <c r="Y451" i="5"/>
  <c r="AR451" i="5" l="1"/>
  <c r="AS451" i="5"/>
  <c r="BB451" i="5" l="1"/>
  <c r="BA451" i="5"/>
  <c r="B451" i="5"/>
  <c r="AW450" i="5"/>
  <c r="AT450" i="5"/>
  <c r="AZ450" i="5" l="1"/>
  <c r="AN451" i="5"/>
  <c r="AV451" i="5" s="1"/>
  <c r="X450" i="5" l="1"/>
  <c r="V450" i="5" l="1" a="1"/>
  <c r="V450" i="5" s="1"/>
  <c r="AL450" i="5" l="1"/>
  <c r="AU450" i="5" s="1"/>
  <c r="Z450" i="5"/>
  <c r="AA450" i="5" a="1"/>
  <c r="AA450" i="5" l="1"/>
  <c r="AY450" i="5"/>
  <c r="AE450" i="5" s="1"/>
  <c r="AC450" i="5" l="1"/>
  <c r="AX450" i="5" s="1"/>
  <c r="Y450" i="5"/>
  <c r="AR450" i="5" l="1"/>
  <c r="AS450" i="5"/>
  <c r="BA450" i="5" l="1"/>
  <c r="BB450" i="5"/>
  <c r="B450" i="5"/>
  <c r="AW449" i="5"/>
  <c r="AT449" i="5"/>
  <c r="AZ449" i="5" l="1"/>
  <c r="AN450" i="5"/>
  <c r="AV450" i="5" s="1"/>
  <c r="X449" i="5" l="1"/>
  <c r="V449" i="5" l="1" a="1"/>
  <c r="V449" i="5" s="1"/>
  <c r="AL449" i="5" l="1"/>
  <c r="AU449" i="5" s="1"/>
  <c r="Z449" i="5"/>
  <c r="AA449" i="5" a="1"/>
  <c r="AA449" i="5" l="1"/>
  <c r="AY449" i="5"/>
  <c r="AE449" i="5" s="1"/>
  <c r="AC449" i="5" l="1"/>
  <c r="AX449" i="5" s="1"/>
  <c r="Y449" i="5"/>
  <c r="AR449" i="5" l="1"/>
  <c r="AS449" i="5"/>
  <c r="BB449" i="5" l="1"/>
  <c r="BA449" i="5"/>
  <c r="B449" i="5"/>
  <c r="AW448" i="5"/>
  <c r="AT448" i="5"/>
  <c r="AZ448" i="5" l="1"/>
  <c r="AN449" i="5" l="1"/>
  <c r="AV449" i="5" s="1"/>
  <c r="X448" i="5" l="1"/>
  <c r="V448" i="5" l="1" a="1"/>
  <c r="V448" i="5" s="1"/>
  <c r="AL448" i="5" l="1"/>
  <c r="AU448" i="5" s="1"/>
  <c r="Z448" i="5"/>
  <c r="AA448" i="5" a="1"/>
  <c r="AA448" i="5" l="1"/>
  <c r="AY448" i="5"/>
  <c r="AE448" i="5" s="1"/>
  <c r="AC448" i="5" l="1"/>
  <c r="AX448" i="5" s="1"/>
  <c r="Y448" i="5"/>
  <c r="AR448" i="5" l="1"/>
  <c r="AS448" i="5"/>
  <c r="BA448" i="5" l="1"/>
  <c r="BB448" i="5"/>
  <c r="B448" i="5"/>
  <c r="AW447" i="5"/>
  <c r="AT447" i="5"/>
  <c r="AZ447" i="5" l="1"/>
  <c r="AN448" i="5"/>
  <c r="AV448" i="5" s="1"/>
  <c r="X447" i="5" l="1"/>
  <c r="V447" i="5" l="1" a="1"/>
  <c r="V447" i="5" s="1"/>
  <c r="AL447" i="5" l="1"/>
  <c r="AU447" i="5" s="1"/>
  <c r="Z447" i="5"/>
  <c r="AA447" i="5" a="1"/>
  <c r="AA447" i="5" l="1"/>
  <c r="AY447" i="5"/>
  <c r="AE447" i="5" s="1"/>
  <c r="AC447" i="5" l="1"/>
  <c r="AX447" i="5" s="1"/>
  <c r="Y447" i="5"/>
  <c r="AS447" i="5" l="1"/>
  <c r="AR447" i="5"/>
  <c r="BB447" i="5" l="1"/>
  <c r="BA447" i="5"/>
  <c r="B447" i="5"/>
  <c r="AW446" i="5"/>
  <c r="AT446" i="5"/>
  <c r="AZ446" i="5" l="1"/>
  <c r="AN447" i="5"/>
  <c r="AV447" i="5" s="1"/>
  <c r="X446" i="5" l="1"/>
  <c r="V446" i="5" l="1" a="1"/>
  <c r="V446" i="5" s="1"/>
  <c r="AL446" i="5" l="1"/>
  <c r="AU446" i="5" s="1"/>
  <c r="Z446" i="5"/>
  <c r="AY446" i="5" l="1"/>
  <c r="AE446" i="5" s="1"/>
  <c r="AC446" i="5" l="1"/>
  <c r="AX446" i="5" s="1"/>
  <c r="Y446" i="5"/>
  <c r="AR446" i="5" l="1"/>
  <c r="AS446" i="5"/>
  <c r="BB446" i="5" l="1"/>
  <c r="BA446" i="5"/>
  <c r="B446" i="5"/>
  <c r="AW445" i="5"/>
  <c r="AT445" i="5"/>
  <c r="AZ445" i="5" l="1"/>
  <c r="AN446" i="5"/>
  <c r="AV446" i="5" s="1"/>
  <c r="X445" i="5" l="1"/>
  <c r="V445" i="5" l="1" a="1"/>
  <c r="V445" i="5" s="1"/>
  <c r="AL445" i="5" l="1"/>
  <c r="AU445" i="5" s="1"/>
  <c r="Z445" i="5"/>
  <c r="AY445" i="5" l="1"/>
  <c r="AE445" i="5" s="1"/>
  <c r="AC445" i="5" l="1"/>
  <c r="AX445" i="5" s="1"/>
  <c r="Y445" i="5"/>
  <c r="AR445" i="5" l="1"/>
  <c r="AS445" i="5"/>
  <c r="BB445" i="5" l="1"/>
  <c r="BA445" i="5"/>
  <c r="B445" i="5"/>
  <c r="AW444" i="5"/>
  <c r="AT444" i="5"/>
  <c r="AZ444" i="5" l="1"/>
  <c r="AN445" i="5"/>
  <c r="AV445" i="5" s="1"/>
  <c r="X444" i="5" l="1"/>
  <c r="V444" i="5" l="1" a="1"/>
  <c r="V444" i="5" s="1"/>
  <c r="AL444" i="5" l="1"/>
  <c r="AU444" i="5" s="1"/>
  <c r="Z444" i="5"/>
  <c r="AA444" i="5" a="1"/>
  <c r="AA444" i="5" l="1"/>
  <c r="AY444" i="5"/>
  <c r="AE444" i="5" s="1"/>
  <c r="AC444" i="5" l="1"/>
  <c r="AX444" i="5" s="1"/>
  <c r="Y444" i="5"/>
  <c r="AS444" i="5" l="1"/>
  <c r="AR444" i="5"/>
  <c r="BA444" i="5" l="1"/>
  <c r="BB444" i="5"/>
  <c r="B444" i="5"/>
  <c r="AW443" i="5"/>
  <c r="AT443" i="5"/>
  <c r="AZ443" i="5" l="1"/>
  <c r="AN444" i="5"/>
  <c r="AV444" i="5" s="1"/>
  <c r="X443" i="5" l="1"/>
  <c r="V443" i="5" l="1" a="1"/>
  <c r="V443" i="5" s="1"/>
  <c r="AL443" i="5" l="1"/>
  <c r="AU443" i="5" s="1"/>
  <c r="Z443" i="5"/>
  <c r="AA443" i="5" a="1"/>
  <c r="AA443" i="5" l="1"/>
  <c r="AY443" i="5"/>
  <c r="AE443" i="5" s="1"/>
  <c r="AC443" i="5" l="1"/>
  <c r="AX443" i="5" s="1"/>
  <c r="Y443" i="5"/>
  <c r="AR443" i="5" l="1"/>
  <c r="AS443" i="5"/>
  <c r="BB443" i="5" l="1"/>
  <c r="BA443" i="5"/>
  <c r="B443" i="5"/>
  <c r="AW442" i="5"/>
  <c r="AT442" i="5"/>
  <c r="AZ442" i="5" l="1"/>
  <c r="AN443" i="5"/>
  <c r="AV443" i="5" s="1"/>
  <c r="X442" i="5" l="1"/>
  <c r="V442" i="5" l="1" a="1"/>
  <c r="V442" i="5" s="1"/>
  <c r="AL442" i="5" l="1"/>
  <c r="AU442" i="5" s="1"/>
  <c r="Z442" i="5"/>
  <c r="AA442" i="5" a="1"/>
  <c r="AA442" i="5" l="1"/>
  <c r="AY442" i="5"/>
  <c r="AE442" i="5" s="1"/>
  <c r="AC442" i="5" l="1"/>
  <c r="AX442" i="5" s="1"/>
  <c r="Y442" i="5"/>
  <c r="AS442" i="5" l="1"/>
  <c r="AR442" i="5"/>
  <c r="BB442" i="5" l="1"/>
  <c r="BA442" i="5"/>
  <c r="B442" i="5"/>
  <c r="AW441" i="5"/>
  <c r="AT441" i="5"/>
  <c r="AZ441" i="5" l="1"/>
  <c r="AN442" i="5"/>
  <c r="AV442" i="5" s="1"/>
  <c r="X441" i="5" l="1"/>
  <c r="V441" i="5" l="1" a="1"/>
  <c r="V441" i="5" s="1"/>
  <c r="AL441" i="5" l="1"/>
  <c r="AU441" i="5" s="1"/>
  <c r="Z441" i="5"/>
  <c r="AA441" i="5" a="1"/>
  <c r="AA441" i="5" l="1"/>
  <c r="AY441" i="5"/>
  <c r="AE441" i="5" s="1"/>
  <c r="AC441" i="5" l="1"/>
  <c r="AX441" i="5" s="1"/>
  <c r="Y441" i="5"/>
  <c r="AS441" i="5" l="1"/>
  <c r="AR441" i="5"/>
  <c r="BB441" i="5" l="1"/>
  <c r="BA441" i="5"/>
  <c r="B441" i="5"/>
  <c r="AW440" i="5"/>
  <c r="AT440" i="5"/>
  <c r="AZ440" i="5" l="1"/>
  <c r="AN441" i="5"/>
  <c r="AV441" i="5" s="1"/>
  <c r="X440" i="5" l="1"/>
  <c r="V440" i="5" l="1" a="1"/>
  <c r="V440" i="5" s="1"/>
  <c r="AL440" i="5" l="1"/>
  <c r="AU440" i="5" s="1"/>
  <c r="Z440" i="5"/>
  <c r="AY440" i="5" l="1"/>
  <c r="AE440" i="5" s="1"/>
  <c r="AC440" i="5" l="1"/>
  <c r="AX440" i="5" s="1"/>
  <c r="Y440" i="5"/>
  <c r="AR440" i="5" l="1"/>
  <c r="AS440" i="5"/>
  <c r="B440" i="5" l="1"/>
  <c r="BB440" i="5"/>
  <c r="BA440" i="5"/>
  <c r="AW439" i="5"/>
  <c r="AT439" i="5"/>
  <c r="AZ439" i="5" l="1"/>
  <c r="AN440" i="5"/>
  <c r="AV440" i="5" s="1"/>
  <c r="X439" i="5" l="1"/>
  <c r="V439" i="5" l="1" a="1"/>
  <c r="V439" i="5" s="1"/>
  <c r="AL439" i="5" l="1"/>
  <c r="AU439" i="5" s="1"/>
  <c r="Z439" i="5"/>
  <c r="AA439" i="5" a="1"/>
  <c r="AA439" i="5" l="1"/>
  <c r="AY439" i="5"/>
  <c r="AE439" i="5" s="1"/>
  <c r="AC439" i="5" l="1"/>
  <c r="AX439" i="5" s="1"/>
  <c r="Y439" i="5"/>
  <c r="AS439" i="5" l="1"/>
  <c r="AR439" i="5"/>
  <c r="BA439" i="5" l="1"/>
  <c r="BB439" i="5"/>
  <c r="B439" i="5"/>
  <c r="AW438" i="5"/>
  <c r="AT438" i="5"/>
  <c r="AZ438" i="5" l="1"/>
  <c r="AN439" i="5" l="1"/>
  <c r="AV439" i="5" s="1"/>
  <c r="X438" i="5" l="1"/>
  <c r="V438" i="5" l="1" a="1"/>
  <c r="V438" i="5" s="1"/>
  <c r="AL438" i="5" l="1"/>
  <c r="AU438" i="5" s="1"/>
  <c r="Z438" i="5"/>
  <c r="AY438" i="5" l="1"/>
  <c r="AE438" i="5" s="1"/>
  <c r="AC438" i="5" l="1"/>
  <c r="AX438" i="5" s="1"/>
  <c r="Y438" i="5"/>
  <c r="AS438" i="5" l="1"/>
  <c r="AR438" i="5"/>
  <c r="BB438" i="5" l="1"/>
  <c r="BA438" i="5"/>
  <c r="B438" i="5"/>
  <c r="AW437" i="5"/>
  <c r="AT437" i="5"/>
  <c r="AZ437" i="5" l="1"/>
  <c r="AN438" i="5"/>
  <c r="AV438" i="5" s="1"/>
  <c r="X437" i="5" l="1"/>
  <c r="V437" i="5" l="1" a="1"/>
  <c r="V437" i="5" s="1"/>
  <c r="AL437" i="5" l="1"/>
  <c r="AU437" i="5" s="1"/>
  <c r="Z437" i="5"/>
  <c r="AA437" i="5" a="1"/>
  <c r="AA437" i="5" l="1"/>
  <c r="AY437" i="5"/>
  <c r="AE437" i="5" s="1"/>
  <c r="AC437" i="5" l="1"/>
  <c r="AX437" i="5" s="1"/>
  <c r="Y437" i="5"/>
  <c r="AS437" i="5" l="1"/>
  <c r="AR437" i="5"/>
  <c r="BA437" i="5" l="1"/>
  <c r="BB437" i="5"/>
  <c r="B437" i="5"/>
  <c r="AW436" i="5"/>
  <c r="AT436" i="5"/>
  <c r="AZ436" i="5" l="1"/>
  <c r="AN437" i="5"/>
  <c r="AV437" i="5" s="1"/>
  <c r="X436" i="5" l="1"/>
  <c r="V436" i="5" l="1" a="1"/>
  <c r="V436" i="5" s="1"/>
  <c r="AL436" i="5" l="1"/>
  <c r="AU436" i="5" s="1"/>
  <c r="Z436" i="5"/>
  <c r="AA436" i="5" a="1"/>
  <c r="AA436" i="5" l="1"/>
  <c r="AY436" i="5"/>
  <c r="AE436" i="5" s="1"/>
  <c r="AC436" i="5" l="1"/>
  <c r="AX436" i="5" s="1"/>
  <c r="Y436" i="5"/>
  <c r="AR436" i="5" l="1"/>
  <c r="AS436" i="5"/>
  <c r="BB436" i="5" l="1"/>
  <c r="BA436" i="5"/>
  <c r="B436" i="5"/>
  <c r="AW435" i="5"/>
  <c r="AT435" i="5"/>
  <c r="AZ435" i="5" l="1"/>
  <c r="AN436" i="5"/>
  <c r="AV436" i="5" s="1"/>
  <c r="X435" i="5" l="1"/>
  <c r="V435" i="5" l="1" a="1"/>
  <c r="V435" i="5" s="1"/>
  <c r="AL435" i="5" l="1"/>
  <c r="AU435" i="5" s="1"/>
  <c r="Z435" i="5"/>
  <c r="AA435" i="5" a="1"/>
  <c r="AA435" i="5" l="1"/>
  <c r="AY435" i="5"/>
  <c r="AE435" i="5" s="1"/>
  <c r="AC435" i="5" l="1"/>
  <c r="AX435" i="5" s="1"/>
  <c r="Y435" i="5"/>
  <c r="AS435" i="5" l="1"/>
  <c r="AR435" i="5"/>
  <c r="BB435" i="5" l="1"/>
  <c r="BA435" i="5"/>
  <c r="B435" i="5"/>
  <c r="AW434" i="5"/>
  <c r="AT434" i="5"/>
  <c r="AZ434" i="5" l="1"/>
  <c r="AN435" i="5"/>
  <c r="AV435" i="5" s="1"/>
  <c r="X434" i="5" l="1"/>
  <c r="V434" i="5" l="1" a="1"/>
  <c r="V434" i="5" s="1"/>
  <c r="AL434" i="5" l="1"/>
  <c r="AU434" i="5" s="1"/>
  <c r="Z434" i="5"/>
  <c r="AA434" i="5" a="1"/>
  <c r="AA434" i="5" l="1"/>
  <c r="AY434" i="5"/>
  <c r="AE434" i="5" s="1"/>
  <c r="AC434" i="5" l="1"/>
  <c r="AX434" i="5" s="1"/>
  <c r="Y434" i="5"/>
  <c r="AS434" i="5" l="1"/>
  <c r="AR434" i="5"/>
  <c r="BB434" i="5" l="1"/>
  <c r="BA434" i="5"/>
  <c r="B434" i="5"/>
  <c r="AW433" i="5"/>
  <c r="AT433" i="5"/>
  <c r="AZ433" i="5" l="1"/>
  <c r="AN434" i="5"/>
  <c r="AV434" i="5" s="1"/>
  <c r="X433" i="5" l="1"/>
  <c r="V433" i="5" l="1" a="1"/>
  <c r="V433" i="5" s="1"/>
  <c r="AL433" i="5" l="1"/>
  <c r="AU433" i="5" s="1"/>
  <c r="Z433" i="5"/>
  <c r="AA433" i="5" a="1"/>
  <c r="AA433" i="5" l="1"/>
  <c r="AY433" i="5"/>
  <c r="AE433" i="5" s="1"/>
  <c r="AC433" i="5" l="1"/>
  <c r="AX433" i="5" s="1"/>
  <c r="Y433" i="5"/>
  <c r="AS433" i="5" l="1"/>
  <c r="AR433" i="5"/>
  <c r="BB433" i="5" l="1"/>
  <c r="BA433" i="5"/>
  <c r="B433" i="5"/>
  <c r="AW432" i="5"/>
  <c r="AT432" i="5"/>
  <c r="AZ432" i="5" l="1"/>
  <c r="AN433" i="5"/>
  <c r="AV433" i="5" s="1"/>
  <c r="X432" i="5" l="1"/>
  <c r="V432" i="5" l="1" a="1"/>
  <c r="V432" i="5" s="1"/>
  <c r="AL432" i="5" l="1"/>
  <c r="AU432" i="5" s="1"/>
  <c r="Z432" i="5"/>
  <c r="AY432" i="5" l="1"/>
  <c r="AE432" i="5" s="1"/>
  <c r="AC432" i="5" l="1"/>
  <c r="AX432" i="5" s="1"/>
  <c r="Y432" i="5"/>
  <c r="AS432" i="5" l="1"/>
  <c r="AR432" i="5"/>
  <c r="BB432" i="5" l="1"/>
  <c r="BA432" i="5"/>
  <c r="B432" i="5"/>
  <c r="AW431" i="5"/>
  <c r="AT431" i="5"/>
  <c r="AZ431" i="5" l="1"/>
  <c r="AN432" i="5"/>
  <c r="AV432" i="5" s="1"/>
  <c r="X431" i="5" l="1"/>
  <c r="V431" i="5" l="1" a="1"/>
  <c r="V431" i="5" s="1"/>
  <c r="AL431" i="5" l="1"/>
  <c r="AU431" i="5" s="1"/>
  <c r="Z431" i="5"/>
  <c r="AA431" i="5" a="1"/>
  <c r="AA431" i="5" l="1"/>
  <c r="AY431" i="5"/>
  <c r="AE431" i="5" s="1"/>
  <c r="AC431" i="5" l="1"/>
  <c r="AX431" i="5" s="1"/>
  <c r="Y431" i="5"/>
  <c r="AS431" i="5" l="1"/>
  <c r="AR431" i="5"/>
  <c r="BA431" i="5" l="1"/>
  <c r="BB431" i="5"/>
  <c r="B431" i="5"/>
  <c r="AW430" i="5"/>
  <c r="AT430" i="5"/>
  <c r="AZ430" i="5" l="1"/>
  <c r="AN431" i="5"/>
  <c r="AV431" i="5" s="1"/>
  <c r="X430" i="5" l="1"/>
  <c r="V430" i="5" l="1" a="1"/>
  <c r="V430" i="5" s="1"/>
  <c r="AL430" i="5" l="1"/>
  <c r="AU430" i="5" s="1"/>
  <c r="Z430" i="5"/>
  <c r="AY430" i="5" l="1"/>
  <c r="AE430" i="5" s="1"/>
  <c r="AC430" i="5" l="1"/>
  <c r="AX430" i="5" s="1"/>
  <c r="Y430" i="5"/>
  <c r="AR430" i="5" l="1"/>
  <c r="AS430" i="5"/>
  <c r="B430" i="5" l="1"/>
  <c r="BA430" i="5"/>
  <c r="BB430" i="5"/>
  <c r="AW429" i="5"/>
  <c r="AT429" i="5"/>
  <c r="AZ429" i="5" l="1"/>
  <c r="AN430" i="5"/>
  <c r="AV430" i="5" s="1"/>
  <c r="X429" i="5" l="1"/>
  <c r="V429" i="5" l="1" a="1"/>
  <c r="V429" i="5" s="1"/>
  <c r="AL429" i="5" l="1"/>
  <c r="AU429" i="5" s="1"/>
  <c r="Z429" i="5"/>
  <c r="AA429" i="5" a="1"/>
  <c r="AA429" i="5" l="1"/>
  <c r="AY429" i="5"/>
  <c r="AE429" i="5" s="1"/>
  <c r="AC429" i="5" l="1"/>
  <c r="AX429" i="5" s="1"/>
  <c r="Y429" i="5"/>
  <c r="AS429" i="5" l="1"/>
  <c r="AR429" i="5"/>
  <c r="BB429" i="5" l="1"/>
  <c r="BA429" i="5"/>
  <c r="B429" i="5"/>
  <c r="AW428" i="5"/>
  <c r="AT428" i="5"/>
  <c r="AZ428" i="5" l="1"/>
  <c r="AN429" i="5"/>
  <c r="AV429" i="5" s="1"/>
  <c r="X428" i="5" l="1"/>
  <c r="V428" i="5" l="1" a="1"/>
  <c r="V428" i="5" s="1"/>
  <c r="AL428" i="5" l="1"/>
  <c r="AU428" i="5" s="1"/>
  <c r="Z428" i="5"/>
  <c r="AA428" i="5" a="1"/>
  <c r="AA428" i="5" l="1"/>
  <c r="AY428" i="5"/>
  <c r="AE428" i="5" s="1"/>
  <c r="AC428" i="5" l="1"/>
  <c r="AX428" i="5" s="1"/>
  <c r="Y428" i="5"/>
  <c r="AS428" i="5" l="1"/>
  <c r="AR428" i="5"/>
  <c r="BB428" i="5" l="1"/>
  <c r="BA428" i="5"/>
  <c r="B428" i="5"/>
  <c r="AW427" i="5"/>
  <c r="AT427" i="5"/>
  <c r="AZ427" i="5" l="1"/>
  <c r="AN428" i="5"/>
  <c r="AV428" i="5" s="1"/>
  <c r="X427" i="5" l="1"/>
  <c r="V427" i="5" l="1" a="1"/>
  <c r="V427" i="5" s="1"/>
  <c r="AL427" i="5" l="1"/>
  <c r="AU427" i="5" s="1"/>
  <c r="Z427" i="5"/>
  <c r="AA427" i="5" a="1"/>
  <c r="AA427" i="5" l="1"/>
  <c r="AY427" i="5"/>
  <c r="AE427" i="5" s="1"/>
  <c r="AC427" i="5" l="1"/>
  <c r="AX427" i="5" s="1"/>
  <c r="Y427" i="5"/>
  <c r="AS427" i="5" l="1"/>
  <c r="AR427" i="5"/>
  <c r="BB427" i="5" l="1"/>
  <c r="BA427" i="5"/>
  <c r="B427" i="5"/>
  <c r="AW426" i="5"/>
  <c r="AT426" i="5"/>
  <c r="AZ426" i="5" l="1"/>
  <c r="AN427" i="5"/>
  <c r="AV427" i="5" s="1"/>
  <c r="X426" i="5" l="1"/>
  <c r="V426" i="5" l="1" a="1"/>
  <c r="V426" i="5" s="1"/>
  <c r="AL426" i="5" l="1"/>
  <c r="AU426" i="5" s="1"/>
  <c r="Z426" i="5"/>
  <c r="AA426" i="5" a="1"/>
  <c r="AA426" i="5" l="1"/>
  <c r="AY426" i="5"/>
  <c r="AE426" i="5" s="1"/>
  <c r="AC426" i="5" l="1"/>
  <c r="AX426" i="5" s="1"/>
  <c r="Y426" i="5"/>
  <c r="AS426" i="5" l="1"/>
  <c r="AR426" i="5"/>
  <c r="BA426" i="5" l="1"/>
  <c r="BB426" i="5"/>
  <c r="B426" i="5"/>
  <c r="AW425" i="5"/>
  <c r="AT425" i="5"/>
  <c r="AZ425" i="5" l="1"/>
  <c r="AN426" i="5"/>
  <c r="AV426" i="5" s="1"/>
  <c r="X425" i="5" l="1"/>
  <c r="V425" i="5" l="1" a="1"/>
  <c r="V425" i="5" s="1"/>
  <c r="AL425" i="5" l="1"/>
  <c r="AU425" i="5" s="1"/>
  <c r="Z425" i="5"/>
  <c r="AA425" i="5" a="1"/>
  <c r="AA425" i="5" l="1"/>
  <c r="AY425" i="5"/>
  <c r="AE425" i="5" s="1"/>
  <c r="AC425" i="5" l="1"/>
  <c r="AX425" i="5" s="1"/>
  <c r="Y425" i="5"/>
  <c r="AS425" i="5" l="1"/>
  <c r="AR425" i="5"/>
  <c r="BB425" i="5" l="1"/>
  <c r="BA425" i="5"/>
  <c r="B425" i="5"/>
  <c r="AW424" i="5"/>
  <c r="AT424" i="5"/>
  <c r="AZ424" i="5" l="1"/>
  <c r="AN425" i="5"/>
  <c r="AV425" i="5" s="1"/>
  <c r="X424" i="5" l="1"/>
  <c r="V424" i="5" l="1" a="1"/>
  <c r="V424" i="5" s="1"/>
  <c r="AL424" i="5" l="1"/>
  <c r="AU424" i="5" s="1"/>
  <c r="Z424" i="5"/>
  <c r="AY424" i="5" l="1"/>
  <c r="AE424" i="5" s="1"/>
  <c r="AC424" i="5" l="1"/>
  <c r="AX424" i="5" s="1"/>
  <c r="Y424" i="5"/>
  <c r="AS424" i="5" l="1"/>
  <c r="AR424" i="5"/>
  <c r="BA424" i="5" l="1"/>
  <c r="BB424" i="5"/>
  <c r="B424" i="5"/>
  <c r="AW423" i="5"/>
  <c r="AT423" i="5"/>
  <c r="AZ423" i="5" l="1"/>
  <c r="AN424" i="5"/>
  <c r="AV424" i="5" s="1"/>
  <c r="X423" i="5" l="1"/>
  <c r="V423" i="5" l="1" a="1"/>
  <c r="V423" i="5" s="1"/>
  <c r="AL423" i="5" l="1"/>
  <c r="AU423" i="5" s="1"/>
  <c r="Z423" i="5"/>
  <c r="AA423" i="5" a="1"/>
  <c r="AA423" i="5" l="1"/>
  <c r="AY423" i="5"/>
  <c r="AE423" i="5" s="1"/>
  <c r="AC423" i="5" l="1"/>
  <c r="AX423" i="5" s="1"/>
  <c r="Y423" i="5"/>
  <c r="AS423" i="5" l="1"/>
  <c r="AR423" i="5"/>
  <c r="BA423" i="5" l="1"/>
  <c r="BB423" i="5"/>
  <c r="B423" i="5"/>
  <c r="AW422" i="5"/>
  <c r="AT422" i="5"/>
  <c r="AZ422" i="5" l="1"/>
  <c r="AN423" i="5"/>
  <c r="AV423" i="5" s="1"/>
  <c r="X422" i="5" l="1"/>
  <c r="V422" i="5" l="1" a="1"/>
  <c r="V422" i="5" s="1"/>
  <c r="AL422" i="5" l="1"/>
  <c r="AU422" i="5" s="1"/>
  <c r="Z422" i="5"/>
  <c r="AY422" i="5" l="1"/>
  <c r="AE422" i="5" s="1"/>
  <c r="AC422" i="5" l="1"/>
  <c r="AX422" i="5" s="1"/>
  <c r="Y422" i="5"/>
  <c r="AS422" i="5" l="1"/>
  <c r="AR422" i="5"/>
  <c r="BA422" i="5" l="1"/>
  <c r="BB422" i="5"/>
  <c r="B422" i="5"/>
  <c r="AW421" i="5"/>
  <c r="AT421" i="5"/>
  <c r="AZ421" i="5" l="1"/>
  <c r="AN422" i="5"/>
  <c r="AV422" i="5" s="1"/>
  <c r="X421" i="5" l="1"/>
  <c r="V421" i="5" l="1" a="1"/>
  <c r="V421" i="5" s="1"/>
  <c r="AL421" i="5" l="1"/>
  <c r="AU421" i="5" s="1"/>
  <c r="Z421" i="5"/>
  <c r="AY421" i="5" l="1"/>
  <c r="AE421" i="5" s="1"/>
  <c r="AC421" i="5" l="1"/>
  <c r="AX421" i="5" s="1"/>
  <c r="Y421" i="5"/>
  <c r="AS421" i="5" l="1"/>
  <c r="AR421" i="5"/>
  <c r="BB421" i="5" l="1"/>
  <c r="BA421" i="5"/>
  <c r="B421" i="5"/>
  <c r="AW420" i="5"/>
  <c r="AT420" i="5"/>
  <c r="AZ420" i="5" l="1"/>
  <c r="AN421" i="5"/>
  <c r="AV421" i="5" s="1"/>
  <c r="X420" i="5" l="1"/>
  <c r="V420" i="5" l="1" a="1"/>
  <c r="V420" i="5" s="1"/>
  <c r="AL420" i="5" l="1"/>
  <c r="AU420" i="5" s="1"/>
  <c r="Z420" i="5"/>
  <c r="AA420" i="5" a="1"/>
  <c r="AA420" i="5" l="1"/>
  <c r="AY420" i="5"/>
  <c r="AE420" i="5" s="1"/>
  <c r="AC420" i="5" l="1"/>
  <c r="AX420" i="5" s="1"/>
  <c r="Y420" i="5"/>
  <c r="AS420" i="5" l="1"/>
  <c r="AR420" i="5"/>
  <c r="BA420" i="5" l="1"/>
  <c r="BB420" i="5"/>
  <c r="B420" i="5"/>
  <c r="AW419" i="5"/>
  <c r="AT419" i="5"/>
  <c r="AZ419" i="5" l="1"/>
  <c r="AN420" i="5"/>
  <c r="AV420" i="5" s="1"/>
  <c r="X419" i="5" l="1"/>
  <c r="V419" i="5" l="1" a="1"/>
  <c r="V419" i="5" s="1"/>
  <c r="AL419" i="5" l="1"/>
  <c r="AU419" i="5" s="1"/>
  <c r="Z419" i="5"/>
  <c r="AA419" i="5" a="1"/>
  <c r="AA419" i="5" l="1"/>
  <c r="AY419" i="5"/>
  <c r="AE419" i="5" s="1"/>
  <c r="AC419" i="5" l="1"/>
  <c r="AX419" i="5" s="1"/>
  <c r="Y419" i="5"/>
  <c r="AS419" i="5" l="1"/>
  <c r="AR419" i="5"/>
  <c r="BA419" i="5" l="1"/>
  <c r="BB419" i="5"/>
  <c r="B419" i="5"/>
  <c r="AW418" i="5"/>
  <c r="AT418" i="5"/>
  <c r="AZ418" i="5" l="1"/>
  <c r="AN419" i="5" l="1"/>
  <c r="AV419" i="5" s="1"/>
  <c r="X418" i="5" l="1"/>
  <c r="V418" i="5" l="1" a="1"/>
  <c r="V418" i="5" s="1"/>
  <c r="AL418" i="5" l="1"/>
  <c r="AU418" i="5" s="1"/>
  <c r="Z418" i="5"/>
  <c r="AA418" i="5" a="1"/>
  <c r="AA418" i="5" l="1"/>
  <c r="AY418" i="5"/>
  <c r="AE418" i="5" s="1"/>
  <c r="AC418" i="5" l="1"/>
  <c r="AX418" i="5" s="1"/>
  <c r="Y418" i="5"/>
  <c r="AS418" i="5" l="1"/>
  <c r="AR418" i="5"/>
  <c r="BA418" i="5" l="1"/>
  <c r="BB418" i="5"/>
  <c r="B418" i="5"/>
  <c r="AW417" i="5"/>
  <c r="AT417" i="5"/>
  <c r="AZ417" i="5" l="1"/>
  <c r="AN418" i="5" l="1"/>
  <c r="AV418" i="5" s="1"/>
  <c r="X417" i="5" l="1"/>
  <c r="V417" i="5" l="1" a="1"/>
  <c r="V417" i="5" s="1"/>
  <c r="AL417" i="5" l="1"/>
  <c r="AU417" i="5" s="1"/>
  <c r="Z417" i="5"/>
  <c r="AA417" i="5" a="1"/>
  <c r="AA417" i="5" l="1"/>
  <c r="AY417" i="5"/>
  <c r="AE417" i="5" s="1"/>
  <c r="AC417" i="5" l="1"/>
  <c r="AX417" i="5" s="1"/>
  <c r="Y417" i="5"/>
  <c r="AS417" i="5" l="1"/>
  <c r="AR417" i="5"/>
  <c r="BB417" i="5" l="1"/>
  <c r="BA417" i="5"/>
  <c r="B417" i="5"/>
  <c r="AW416" i="5"/>
  <c r="AT416" i="5"/>
  <c r="AZ416" i="5" l="1"/>
  <c r="AN417" i="5" l="1"/>
  <c r="AV417" i="5" s="1"/>
  <c r="X416" i="5" l="1"/>
  <c r="V416" i="5" l="1" a="1"/>
  <c r="V416" i="5" s="1"/>
  <c r="AL416" i="5" l="1"/>
  <c r="AU416" i="5" s="1"/>
  <c r="Z416" i="5"/>
  <c r="AA416" i="5" a="1"/>
  <c r="AA416" i="5" l="1"/>
  <c r="AY416" i="5"/>
  <c r="AE416" i="5" s="1"/>
  <c r="AC416" i="5" l="1"/>
  <c r="AX416" i="5" s="1"/>
  <c r="Y416" i="5"/>
  <c r="AS416" i="5" l="1"/>
  <c r="AR416" i="5"/>
  <c r="BB416" i="5" l="1"/>
  <c r="BA416" i="5"/>
  <c r="B416" i="5"/>
  <c r="AW415" i="5"/>
  <c r="AT415" i="5"/>
  <c r="AZ415" i="5" l="1"/>
  <c r="AN416" i="5"/>
  <c r="AV416" i="5" s="1"/>
  <c r="X415" i="5" l="1"/>
  <c r="V415" i="5" l="1" a="1"/>
  <c r="V415" i="5" s="1"/>
  <c r="AL415" i="5" l="1"/>
  <c r="AU415" i="5" s="1"/>
  <c r="Z415" i="5"/>
  <c r="AA415" i="5" a="1"/>
  <c r="AA415" i="5" l="1"/>
  <c r="AY415" i="5"/>
  <c r="AE415" i="5" s="1"/>
  <c r="AC415" i="5" l="1"/>
  <c r="AX415" i="5" s="1"/>
  <c r="Y415" i="5"/>
  <c r="AS415" i="5" l="1"/>
  <c r="AR415" i="5"/>
  <c r="BB415" i="5" l="1"/>
  <c r="BA415" i="5"/>
  <c r="B415" i="5"/>
  <c r="AW414" i="5"/>
  <c r="AT414" i="5"/>
  <c r="AZ414" i="5" l="1"/>
  <c r="AN415" i="5"/>
  <c r="AV415" i="5" s="1"/>
  <c r="X414" i="5" l="1"/>
  <c r="V414" i="5" l="1" a="1"/>
  <c r="V414" i="5" s="1"/>
  <c r="AL414" i="5" l="1"/>
  <c r="AU414" i="5" s="1"/>
  <c r="Z414" i="5"/>
  <c r="AA414" i="5" a="1"/>
  <c r="AA414" i="5" l="1"/>
  <c r="AY414" i="5"/>
  <c r="AE414" i="5" s="1"/>
  <c r="AC414" i="5" l="1"/>
  <c r="AX414" i="5" s="1"/>
  <c r="Y414" i="5"/>
  <c r="AS414" i="5" l="1"/>
  <c r="AR414" i="5"/>
  <c r="BB414" i="5" l="1"/>
  <c r="BA414" i="5"/>
  <c r="B414" i="5"/>
  <c r="AW413" i="5"/>
  <c r="AT413" i="5"/>
  <c r="AZ413" i="5" l="1"/>
  <c r="AN414" i="5" l="1"/>
  <c r="AV414" i="5" s="1"/>
  <c r="X413" i="5" l="1"/>
  <c r="V413" i="5" l="1" a="1"/>
  <c r="V413" i="5" s="1"/>
  <c r="AL413" i="5" l="1"/>
  <c r="AU413" i="5" s="1"/>
  <c r="Z413" i="5"/>
  <c r="AY413" i="5" l="1"/>
  <c r="AE413" i="5" s="1"/>
  <c r="AC413" i="5" l="1"/>
  <c r="AX413" i="5" s="1"/>
  <c r="Y413" i="5"/>
  <c r="AS413" i="5" l="1"/>
  <c r="AR413" i="5"/>
  <c r="BA413" i="5" l="1"/>
  <c r="BB413" i="5"/>
  <c r="AW412" i="5"/>
  <c r="AT412" i="5"/>
  <c r="AZ412" i="5" l="1"/>
  <c r="AN413" i="5"/>
  <c r="AV413" i="5" s="1"/>
  <c r="B413" i="5"/>
  <c r="X412" i="5" l="1"/>
  <c r="V412" i="5" l="1" a="1"/>
  <c r="V412" i="5" s="1"/>
  <c r="AL412" i="5" l="1"/>
  <c r="AU412" i="5" s="1"/>
  <c r="Z412" i="5"/>
  <c r="AA412" i="5" a="1"/>
  <c r="AA412" i="5" l="1"/>
  <c r="AY412" i="5"/>
  <c r="AE412" i="5" s="1"/>
  <c r="AC412" i="5" l="1"/>
  <c r="AX412" i="5" s="1"/>
  <c r="Y412" i="5"/>
  <c r="AS412" i="5" l="1"/>
  <c r="AR412" i="5"/>
  <c r="BA412" i="5" l="1"/>
  <c r="BB412" i="5"/>
  <c r="B412" i="5"/>
  <c r="AW411" i="5"/>
  <c r="AT411" i="5"/>
  <c r="AZ411" i="5" l="1"/>
  <c r="AN412" i="5"/>
  <c r="AV412" i="5" s="1"/>
  <c r="X411" i="5" l="1"/>
  <c r="V411" i="5" l="1" a="1"/>
  <c r="V411" i="5" s="1"/>
  <c r="AL411" i="5" l="1"/>
  <c r="AU411" i="5" s="1"/>
  <c r="Z411" i="5"/>
  <c r="AA411" i="5" a="1"/>
  <c r="AA411" i="5" l="1"/>
  <c r="AY411" i="5"/>
  <c r="AE411" i="5" s="1"/>
  <c r="AC411" i="5" l="1"/>
  <c r="AX411" i="5" s="1"/>
  <c r="Y411" i="5"/>
  <c r="AS411" i="5" l="1"/>
  <c r="AR411" i="5"/>
  <c r="B411" i="5" l="1"/>
  <c r="BB411" i="5"/>
  <c r="BA411" i="5"/>
  <c r="AW410" i="5"/>
  <c r="AT410" i="5"/>
  <c r="AZ410" i="5" l="1"/>
  <c r="AN411" i="5"/>
  <c r="AV411" i="5" s="1"/>
  <c r="X410" i="5" l="1"/>
  <c r="V410" i="5" l="1" a="1"/>
  <c r="V410" i="5" s="1"/>
  <c r="AL410" i="5" l="1"/>
  <c r="AU410" i="5" s="1"/>
  <c r="Z410" i="5"/>
  <c r="AA410" i="5" a="1"/>
  <c r="AA410" i="5" l="1"/>
  <c r="AY410" i="5"/>
  <c r="AE410" i="5" s="1"/>
  <c r="AC410" i="5" l="1"/>
  <c r="AX410" i="5" s="1"/>
  <c r="Y410" i="5"/>
  <c r="AR410" i="5" l="1"/>
  <c r="AS410" i="5"/>
  <c r="BB410" i="5" l="1"/>
  <c r="BA410" i="5"/>
  <c r="B410" i="5"/>
  <c r="AW409" i="5"/>
  <c r="AT409" i="5"/>
  <c r="AZ409" i="5" l="1"/>
  <c r="AN410" i="5"/>
  <c r="AV410" i="5" s="1"/>
  <c r="X409" i="5" l="1"/>
  <c r="V409" i="5" l="1" a="1"/>
  <c r="V409" i="5" s="1"/>
  <c r="AL409" i="5" l="1"/>
  <c r="AU409" i="5" s="1"/>
  <c r="Z409" i="5"/>
  <c r="AA409" i="5" a="1"/>
  <c r="AA409" i="5" l="1"/>
  <c r="AY409" i="5"/>
  <c r="AE409" i="5" s="1"/>
  <c r="AC409" i="5" l="1"/>
  <c r="AX409" i="5" s="1"/>
  <c r="Y409" i="5"/>
  <c r="AS409" i="5" l="1"/>
  <c r="AR409" i="5"/>
  <c r="BA409" i="5" l="1"/>
  <c r="BB409" i="5"/>
  <c r="B409" i="5"/>
  <c r="AW408" i="5"/>
  <c r="AT408" i="5"/>
  <c r="AZ408" i="5" l="1"/>
  <c r="AN409" i="5"/>
  <c r="AV409" i="5" s="1"/>
  <c r="X408" i="5" l="1"/>
  <c r="V408" i="5" l="1" a="1"/>
  <c r="V408" i="5" s="1"/>
  <c r="AL408" i="5" l="1"/>
  <c r="AU408" i="5" s="1"/>
  <c r="Z408" i="5"/>
  <c r="AA408" i="5" a="1"/>
  <c r="AA408" i="5" l="1"/>
  <c r="AY408" i="5"/>
  <c r="AE408" i="5" s="1"/>
  <c r="AC408" i="5" l="1"/>
  <c r="AX408" i="5" s="1"/>
  <c r="Y408" i="5"/>
  <c r="AS408" i="5" l="1"/>
  <c r="AR408" i="5"/>
  <c r="BB408" i="5" l="1"/>
  <c r="BA408" i="5"/>
  <c r="B408" i="5"/>
  <c r="AW407" i="5"/>
  <c r="AT407" i="5"/>
  <c r="AZ407" i="5" l="1"/>
  <c r="AN408" i="5" l="1"/>
  <c r="AV408" i="5" s="1"/>
  <c r="X407" i="5" l="1"/>
  <c r="V407" i="5" l="1" a="1"/>
  <c r="V407" i="5" s="1"/>
  <c r="AL407" i="5" l="1"/>
  <c r="AU407" i="5" s="1"/>
  <c r="Z407" i="5"/>
  <c r="AA407" i="5" a="1"/>
  <c r="AA407" i="5" l="1"/>
  <c r="AY407" i="5"/>
  <c r="AE407" i="5" s="1"/>
  <c r="AC407" i="5" l="1"/>
  <c r="AX407" i="5" s="1"/>
  <c r="Y407" i="5"/>
  <c r="AS407" i="5" l="1"/>
  <c r="AR407" i="5"/>
  <c r="BA407" i="5" l="1"/>
  <c r="BB407" i="5"/>
  <c r="B407" i="5"/>
  <c r="AW406" i="5"/>
  <c r="AT406" i="5"/>
  <c r="AZ406" i="5" l="1"/>
  <c r="AN407" i="5"/>
  <c r="AV407" i="5" s="1"/>
  <c r="X406" i="5" l="1"/>
  <c r="V406" i="5" l="1" a="1"/>
  <c r="V406" i="5" s="1"/>
  <c r="AL406" i="5" l="1"/>
  <c r="AU406" i="5" s="1"/>
  <c r="Z406" i="5"/>
  <c r="AY406" i="5" l="1"/>
  <c r="AE406" i="5" s="1"/>
  <c r="AC406" i="5" l="1"/>
  <c r="AX406" i="5" s="1"/>
  <c r="Y406" i="5"/>
  <c r="AS406" i="5" l="1"/>
  <c r="AR406" i="5"/>
  <c r="BB406" i="5" l="1"/>
  <c r="BA406" i="5"/>
  <c r="AW405" i="5"/>
  <c r="AT405" i="5"/>
  <c r="AZ405" i="5" l="1"/>
  <c r="AN406" i="5"/>
  <c r="AV406" i="5" s="1"/>
  <c r="B406" i="5"/>
  <c r="X405" i="5" l="1"/>
  <c r="V405" i="5" l="1" a="1"/>
  <c r="V405" i="5" s="1"/>
  <c r="AL405" i="5" l="1"/>
  <c r="AU405" i="5" s="1"/>
  <c r="Z405" i="5"/>
  <c r="AA405" i="5" a="1"/>
  <c r="AA405" i="5" l="1"/>
  <c r="AY405" i="5"/>
  <c r="AE405" i="5" s="1"/>
  <c r="AC405" i="5" l="1"/>
  <c r="AX405" i="5" s="1"/>
  <c r="Y405" i="5"/>
  <c r="AS405" i="5" l="1"/>
  <c r="AR405" i="5"/>
  <c r="BB405" i="5" l="1"/>
  <c r="BA405" i="5"/>
  <c r="B405" i="5"/>
  <c r="AW404" i="5"/>
  <c r="AT404" i="5"/>
  <c r="AZ404" i="5" l="1"/>
  <c r="AN405" i="5"/>
  <c r="AV405" i="5" s="1"/>
  <c r="X404" i="5" l="1"/>
  <c r="V404" i="5" l="1" a="1"/>
  <c r="V404" i="5" s="1"/>
  <c r="AL404" i="5" l="1"/>
  <c r="AU404" i="5" s="1"/>
  <c r="Z404" i="5"/>
  <c r="AY404" i="5" l="1"/>
  <c r="AE404" i="5" s="1"/>
  <c r="AC404" i="5" l="1"/>
  <c r="AX404" i="5" s="1"/>
  <c r="Y404" i="5"/>
  <c r="AS404" i="5" l="1"/>
  <c r="AR404" i="5"/>
  <c r="BA404" i="5" l="1"/>
  <c r="BB404" i="5"/>
  <c r="B404" i="5"/>
  <c r="AW403" i="5"/>
  <c r="AT403" i="5"/>
  <c r="AZ403" i="5" l="1"/>
  <c r="AN404" i="5"/>
  <c r="AV404" i="5" s="1"/>
  <c r="X403" i="5" l="1"/>
  <c r="V403" i="5" l="1" a="1"/>
  <c r="V403" i="5" s="1"/>
  <c r="AL403" i="5" l="1"/>
  <c r="AU403" i="5" s="1"/>
  <c r="Z403" i="5"/>
  <c r="AA403" i="5" a="1"/>
  <c r="AA403" i="5" l="1"/>
  <c r="AY403" i="5"/>
  <c r="AE403" i="5" s="1"/>
  <c r="AC403" i="5" l="1"/>
  <c r="AX403" i="5" s="1"/>
  <c r="Y403" i="5"/>
  <c r="AR403" i="5" l="1"/>
  <c r="AS403" i="5"/>
  <c r="B403" i="5" l="1"/>
  <c r="BB403" i="5"/>
  <c r="BA403" i="5"/>
  <c r="AW402" i="5"/>
  <c r="AT402" i="5"/>
  <c r="AZ402" i="5" l="1"/>
  <c r="AN403" i="5"/>
  <c r="AV403" i="5" s="1"/>
  <c r="X402" i="5" l="1"/>
  <c r="V402" i="5" l="1" a="1"/>
  <c r="V402" i="5" s="1"/>
  <c r="AL402" i="5" l="1"/>
  <c r="AU402" i="5" s="1"/>
  <c r="Z402" i="5"/>
  <c r="AA402" i="5" a="1"/>
  <c r="AA402" i="5" l="1"/>
  <c r="AY402" i="5"/>
  <c r="AE402" i="5" s="1"/>
  <c r="AC402" i="5" l="1"/>
  <c r="AX402" i="5" s="1"/>
  <c r="Y402" i="5"/>
  <c r="AS402" i="5" l="1"/>
  <c r="AR402" i="5"/>
  <c r="BA402" i="5" l="1"/>
  <c r="BB402" i="5"/>
  <c r="B402" i="5"/>
  <c r="AW401" i="5"/>
  <c r="AT401" i="5"/>
  <c r="AZ401" i="5" l="1"/>
  <c r="AN402" i="5" l="1"/>
  <c r="AV402" i="5" s="1"/>
  <c r="X401" i="5" l="1"/>
  <c r="V401" i="5" l="1" a="1"/>
  <c r="V401" i="5" s="1"/>
  <c r="AL401" i="5" l="1"/>
  <c r="AU401" i="5" s="1"/>
  <c r="Z401" i="5"/>
  <c r="AY401" i="5" l="1"/>
  <c r="AE401" i="5" s="1"/>
  <c r="AC401" i="5" l="1"/>
  <c r="AX401" i="5" s="1"/>
  <c r="Y401" i="5"/>
  <c r="AR401" i="5" l="1"/>
  <c r="AS401" i="5"/>
  <c r="BB401" i="5" l="1"/>
  <c r="BA401" i="5"/>
  <c r="B401" i="5"/>
  <c r="AW400" i="5"/>
  <c r="AT400" i="5"/>
  <c r="AZ400" i="5" l="1"/>
  <c r="AN401" i="5"/>
  <c r="AV401" i="5" s="1"/>
  <c r="X400" i="5" l="1"/>
  <c r="V400" i="5" l="1" a="1"/>
  <c r="V400" i="5" s="1"/>
  <c r="AL400" i="5" l="1"/>
  <c r="AU400" i="5" s="1"/>
  <c r="Z400" i="5"/>
  <c r="AA400" i="5" a="1"/>
  <c r="AA400" i="5" l="1"/>
  <c r="AY400" i="5"/>
  <c r="AE400" i="5" s="1"/>
  <c r="AC400" i="5" l="1"/>
  <c r="AX400" i="5" s="1"/>
  <c r="Y400" i="5"/>
  <c r="AR400" i="5" l="1"/>
  <c r="AS400" i="5"/>
  <c r="BB400" i="5" l="1"/>
  <c r="BA400" i="5"/>
  <c r="B400" i="5"/>
  <c r="AW399" i="5"/>
  <c r="AT399" i="5"/>
  <c r="AZ399" i="5" l="1"/>
  <c r="AN400" i="5"/>
  <c r="AV400" i="5" s="1"/>
  <c r="X399" i="5" l="1"/>
  <c r="V399" i="5" l="1" a="1"/>
  <c r="V399" i="5" s="1"/>
  <c r="AL399" i="5" l="1"/>
  <c r="AU399" i="5" s="1"/>
  <c r="Z399" i="5"/>
  <c r="AY399" i="5" l="1"/>
  <c r="AE399" i="5" s="1"/>
  <c r="AC399" i="5" l="1"/>
  <c r="AX399" i="5" s="1"/>
  <c r="Y399" i="5"/>
  <c r="AR399" i="5" l="1"/>
  <c r="AS399" i="5"/>
  <c r="BA399" i="5" l="1"/>
  <c r="BB399" i="5"/>
  <c r="B399" i="5"/>
  <c r="AW398" i="5"/>
  <c r="AT398" i="5"/>
  <c r="AZ398" i="5" l="1"/>
  <c r="AN399" i="5"/>
  <c r="AV399" i="5" s="1"/>
  <c r="X398" i="5" l="1"/>
  <c r="V398" i="5" l="1" a="1"/>
  <c r="V398" i="5" s="1"/>
  <c r="AL398" i="5" l="1"/>
  <c r="AU398" i="5" s="1"/>
  <c r="Z398" i="5"/>
  <c r="AA398" i="5" a="1"/>
  <c r="AA398" i="5" l="1"/>
  <c r="AY398" i="5"/>
  <c r="AE398" i="5" s="1"/>
  <c r="AC398" i="5" l="1"/>
  <c r="AX398" i="5" s="1"/>
  <c r="Y398" i="5"/>
  <c r="AS398" i="5" l="1"/>
  <c r="AR398" i="5"/>
  <c r="B398" i="5" l="1"/>
  <c r="BA398" i="5"/>
  <c r="BB398" i="5"/>
  <c r="AW397" i="5"/>
  <c r="AT397" i="5"/>
  <c r="AZ397" i="5" l="1"/>
  <c r="AN398" i="5"/>
  <c r="AV398" i="5" s="1"/>
  <c r="X397" i="5" l="1"/>
  <c r="V397" i="5" l="1" a="1"/>
  <c r="V397" i="5" s="1"/>
  <c r="AL397" i="5" l="1"/>
  <c r="AU397" i="5" s="1"/>
  <c r="Z397" i="5"/>
  <c r="AA397" i="5" a="1"/>
  <c r="AA397" i="5" l="1"/>
  <c r="AY397" i="5"/>
  <c r="AE397" i="5" s="1"/>
  <c r="AC397" i="5" l="1"/>
  <c r="AX397" i="5" s="1"/>
  <c r="Y397" i="5"/>
  <c r="AS397" i="5" l="1"/>
  <c r="AR397" i="5"/>
  <c r="BA397" i="5" l="1"/>
  <c r="BB397" i="5"/>
  <c r="B397" i="5"/>
  <c r="AW396" i="5"/>
  <c r="AT396" i="5"/>
  <c r="AZ396" i="5" l="1"/>
  <c r="AN397" i="5" l="1"/>
  <c r="AV397" i="5" s="1"/>
  <c r="X396" i="5" l="1"/>
  <c r="V396" i="5" l="1" a="1"/>
  <c r="V396" i="5" s="1"/>
  <c r="AL396" i="5" l="1"/>
  <c r="AU396" i="5" s="1"/>
  <c r="Z396" i="5"/>
  <c r="AY396" i="5" l="1"/>
  <c r="AE396" i="5" s="1"/>
  <c r="AC396" i="5" l="1"/>
  <c r="AX396" i="5" s="1"/>
  <c r="Y396" i="5"/>
  <c r="AS396" i="5" l="1"/>
  <c r="AR396" i="5"/>
  <c r="BA396" i="5" l="1"/>
  <c r="BB396" i="5"/>
  <c r="B396" i="5"/>
  <c r="AW395" i="5"/>
  <c r="AT395" i="5"/>
  <c r="AZ395" i="5" l="1"/>
  <c r="AN396" i="5" l="1"/>
  <c r="AV396" i="5" s="1"/>
  <c r="X395" i="5" l="1"/>
  <c r="V395" i="5" l="1" a="1"/>
  <c r="V395" i="5" s="1"/>
  <c r="AL395" i="5" l="1"/>
  <c r="AU395" i="5" s="1"/>
  <c r="Z395" i="5"/>
  <c r="AY395" i="5" l="1"/>
  <c r="AE395" i="5" s="1"/>
  <c r="AC395" i="5" l="1"/>
  <c r="AX395" i="5" s="1"/>
  <c r="Y395" i="5"/>
  <c r="AS395" i="5" l="1"/>
  <c r="AR395" i="5"/>
  <c r="BB395" i="5" l="1"/>
  <c r="BA395" i="5"/>
  <c r="B395" i="5"/>
  <c r="AW394" i="5"/>
  <c r="AT394" i="5"/>
  <c r="AZ394" i="5" l="1"/>
  <c r="AN395" i="5"/>
  <c r="AV395" i="5" s="1"/>
  <c r="X394" i="5" l="1"/>
  <c r="V394" i="5" l="1" a="1"/>
  <c r="V394" i="5" s="1"/>
  <c r="AL394" i="5" l="1"/>
  <c r="AU394" i="5" s="1"/>
  <c r="Z394" i="5"/>
  <c r="AA394" i="5" a="1"/>
  <c r="AA394" i="5" l="1"/>
  <c r="AY394" i="5"/>
  <c r="AE394" i="5" s="1"/>
  <c r="AC394" i="5" l="1"/>
  <c r="AX394" i="5" s="1"/>
  <c r="Y394" i="5"/>
  <c r="AR394" i="5" l="1"/>
  <c r="AS394" i="5"/>
  <c r="BB394" i="5" l="1"/>
  <c r="BA394" i="5"/>
  <c r="B394" i="5"/>
  <c r="AW393" i="5"/>
  <c r="AT393" i="5"/>
  <c r="AZ393" i="5" l="1"/>
  <c r="AN394" i="5"/>
  <c r="AV394" i="5" s="1"/>
  <c r="X393" i="5" l="1"/>
  <c r="V393" i="5" l="1" a="1"/>
  <c r="V393" i="5" s="1"/>
  <c r="AL393" i="5" l="1"/>
  <c r="AU393" i="5" s="1"/>
  <c r="Z393" i="5"/>
  <c r="AA393" i="5" a="1"/>
  <c r="AA393" i="5" l="1"/>
  <c r="AY393" i="5"/>
  <c r="AE393" i="5" s="1"/>
  <c r="AC393" i="5" l="1"/>
  <c r="AX393" i="5" s="1"/>
  <c r="Y393" i="5"/>
  <c r="AR393" i="5" l="1"/>
  <c r="AS393" i="5"/>
  <c r="BA393" i="5" l="1"/>
  <c r="BB393" i="5"/>
  <c r="B393" i="5"/>
  <c r="AW392" i="5"/>
  <c r="AT392" i="5"/>
  <c r="AZ392" i="5" l="1"/>
  <c r="AN393" i="5"/>
  <c r="AV393" i="5" s="1"/>
  <c r="X392" i="5" l="1"/>
  <c r="V392" i="5" l="1" a="1"/>
  <c r="V392" i="5" s="1"/>
  <c r="AL392" i="5" l="1"/>
  <c r="AU392" i="5" s="1"/>
  <c r="Z392" i="5"/>
  <c r="AA392" i="5" a="1"/>
  <c r="AA392" i="5" l="1"/>
  <c r="AY392" i="5"/>
  <c r="AE392" i="5" s="1"/>
  <c r="AC392" i="5" l="1"/>
  <c r="AX392" i="5" s="1"/>
  <c r="Y392" i="5"/>
  <c r="AS392" i="5" l="1"/>
  <c r="AR392" i="5"/>
  <c r="BA392" i="5" l="1"/>
  <c r="BB392" i="5"/>
  <c r="B392" i="5"/>
  <c r="AW391" i="5"/>
  <c r="AT391" i="5"/>
  <c r="AZ391" i="5" l="1"/>
  <c r="AN392" i="5" l="1"/>
  <c r="AV392" i="5" s="1"/>
  <c r="X391" i="5" l="1"/>
  <c r="V391" i="5" l="1" a="1"/>
  <c r="V391" i="5" s="1"/>
  <c r="AL391" i="5" l="1"/>
  <c r="AU391" i="5" s="1"/>
  <c r="Z391" i="5"/>
  <c r="AA391" i="5" a="1"/>
  <c r="AA391" i="5" l="1"/>
  <c r="AY391" i="5"/>
  <c r="AE391" i="5" s="1"/>
  <c r="AC391" i="5" l="1"/>
  <c r="AX391" i="5" s="1"/>
  <c r="Y391" i="5"/>
  <c r="AS391" i="5" l="1"/>
  <c r="AR391" i="5"/>
  <c r="BB391" i="5" l="1"/>
  <c r="BA391" i="5"/>
  <c r="B391" i="5"/>
  <c r="AW390" i="5"/>
  <c r="AT390" i="5"/>
  <c r="AZ390" i="5" l="1"/>
  <c r="AN391" i="5"/>
  <c r="AV391" i="5" s="1"/>
  <c r="X390" i="5" l="1"/>
  <c r="V390" i="5" l="1" a="1"/>
  <c r="V390" i="5" s="1"/>
  <c r="AL390" i="5" l="1"/>
  <c r="AU390" i="5" s="1"/>
  <c r="Z390" i="5"/>
  <c r="AA390" i="5" a="1"/>
  <c r="AA390" i="5" l="1"/>
  <c r="AY390" i="5"/>
  <c r="AE390" i="5" s="1"/>
  <c r="AC390" i="5" l="1"/>
  <c r="AX390" i="5" s="1"/>
  <c r="Y390" i="5"/>
  <c r="AS390" i="5" l="1"/>
  <c r="AR390" i="5"/>
  <c r="BA390" i="5" l="1"/>
  <c r="BB390" i="5"/>
  <c r="B390" i="5"/>
  <c r="AW389" i="5"/>
  <c r="AT389" i="5"/>
  <c r="AZ389" i="5" l="1"/>
  <c r="AN390" i="5"/>
  <c r="AV390" i="5" s="1"/>
  <c r="X389" i="5" l="1"/>
  <c r="V389" i="5" l="1" a="1"/>
  <c r="V389" i="5" s="1"/>
  <c r="AL389" i="5" l="1"/>
  <c r="AU389" i="5" s="1"/>
  <c r="Z389" i="5"/>
  <c r="AY389" i="5" l="1"/>
  <c r="AE389" i="5" s="1"/>
  <c r="AC389" i="5" l="1"/>
  <c r="AX389" i="5" s="1"/>
  <c r="Y389" i="5"/>
  <c r="AS389" i="5" l="1"/>
  <c r="AR389" i="5"/>
  <c r="BB389" i="5" l="1"/>
  <c r="BA389" i="5"/>
  <c r="B389" i="5"/>
  <c r="AW388" i="5"/>
  <c r="AT388" i="5"/>
  <c r="AZ388" i="5" l="1"/>
  <c r="AN389" i="5"/>
  <c r="AV389" i="5" s="1"/>
  <c r="X388" i="5" l="1"/>
  <c r="V388" i="5" l="1" a="1"/>
  <c r="V388" i="5" s="1"/>
  <c r="AL388" i="5" l="1"/>
  <c r="AU388" i="5" s="1"/>
  <c r="Z388" i="5"/>
  <c r="AA388" i="5" a="1"/>
  <c r="AA388" i="5" l="1"/>
  <c r="AY388" i="5"/>
  <c r="AE388" i="5" s="1"/>
  <c r="AC388" i="5" l="1"/>
  <c r="AX388" i="5" s="1"/>
  <c r="Y388" i="5"/>
  <c r="AS388" i="5" l="1"/>
  <c r="AR388" i="5"/>
  <c r="BB388" i="5" l="1"/>
  <c r="BA388" i="5"/>
  <c r="B388" i="5"/>
  <c r="AW387" i="5"/>
  <c r="AT387" i="5"/>
  <c r="AZ387" i="5" l="1"/>
  <c r="AN388" i="5"/>
  <c r="AV388" i="5" s="1"/>
  <c r="X387" i="5" l="1"/>
  <c r="V387" i="5" l="1" a="1"/>
  <c r="V387" i="5" s="1"/>
  <c r="AL387" i="5" l="1"/>
  <c r="AU387" i="5" s="1"/>
  <c r="Z387" i="5"/>
  <c r="AA387" i="5" a="1"/>
  <c r="AA387" i="5" l="1"/>
  <c r="AY387" i="5"/>
  <c r="AE387" i="5" s="1"/>
  <c r="AC387" i="5" l="1"/>
  <c r="AX387" i="5" s="1"/>
  <c r="Y387" i="5"/>
  <c r="AR387" i="5" l="1"/>
  <c r="AS387" i="5"/>
  <c r="BB387" i="5" l="1"/>
  <c r="BA387" i="5"/>
  <c r="B387" i="5"/>
  <c r="AW386" i="5"/>
  <c r="AT386" i="5"/>
  <c r="AZ386" i="5" l="1"/>
  <c r="AN387" i="5"/>
  <c r="AV387" i="5" s="1"/>
  <c r="X386" i="5" l="1"/>
  <c r="V386" i="5" l="1" a="1"/>
  <c r="V386" i="5" s="1"/>
  <c r="AL386" i="5" l="1"/>
  <c r="AU386" i="5" s="1"/>
  <c r="Z386" i="5"/>
  <c r="AA386" i="5" a="1"/>
  <c r="AA386" i="5" l="1"/>
  <c r="AY386" i="5"/>
  <c r="AE386" i="5" s="1"/>
  <c r="AC386" i="5" l="1"/>
  <c r="AX386" i="5" s="1"/>
  <c r="Y386" i="5"/>
  <c r="AS386" i="5" l="1"/>
  <c r="AR386" i="5"/>
  <c r="BB386" i="5" l="1"/>
  <c r="BA386" i="5"/>
  <c r="B386" i="5"/>
  <c r="AW385" i="5"/>
  <c r="AT385" i="5"/>
  <c r="AZ385" i="5" l="1"/>
  <c r="AN386" i="5"/>
  <c r="AV386" i="5" s="1"/>
  <c r="X385" i="5" l="1"/>
  <c r="V385" i="5" l="1" a="1"/>
  <c r="V385" i="5" s="1"/>
  <c r="AL385" i="5" l="1"/>
  <c r="AU385" i="5" s="1"/>
  <c r="Z385" i="5"/>
  <c r="AA385" i="5" a="1"/>
  <c r="AA385" i="5" l="1"/>
  <c r="AY385" i="5"/>
  <c r="AE385" i="5" s="1"/>
  <c r="AC385" i="5" l="1"/>
  <c r="AX385" i="5" s="1"/>
  <c r="Y385" i="5"/>
  <c r="AS385" i="5" l="1"/>
  <c r="AR385" i="5"/>
  <c r="BA385" i="5" l="1"/>
  <c r="BB385" i="5"/>
  <c r="B385" i="5"/>
  <c r="AW384" i="5"/>
  <c r="AT384" i="5"/>
  <c r="AZ384" i="5" l="1"/>
  <c r="AN385" i="5"/>
  <c r="AV385" i="5" s="1"/>
  <c r="X384" i="5" l="1"/>
  <c r="V384" i="5" l="1" a="1"/>
  <c r="V384" i="5" s="1"/>
  <c r="AL384" i="5" l="1"/>
  <c r="AU384" i="5" s="1"/>
  <c r="Z384" i="5"/>
  <c r="AA384" i="5" a="1"/>
  <c r="AA384" i="5" l="1"/>
  <c r="AY384" i="5"/>
  <c r="AE384" i="5" s="1"/>
  <c r="AC384" i="5" l="1"/>
  <c r="AX384" i="5" s="1"/>
  <c r="Y384" i="5"/>
  <c r="AS384" i="5" l="1"/>
  <c r="AR384" i="5"/>
  <c r="BB384" i="5" l="1"/>
  <c r="BA384" i="5"/>
  <c r="B384" i="5"/>
  <c r="AW383" i="5"/>
  <c r="AT383" i="5"/>
  <c r="AZ383" i="5" l="1"/>
  <c r="AN384" i="5" l="1"/>
  <c r="AV384" i="5" s="1"/>
  <c r="X383" i="5" l="1"/>
  <c r="V383" i="5" l="1" a="1"/>
  <c r="V383" i="5" s="1"/>
  <c r="AL383" i="5" l="1"/>
  <c r="AU383" i="5" s="1"/>
  <c r="Z383" i="5"/>
  <c r="AA383" i="5" a="1"/>
  <c r="AA383" i="5" l="1"/>
  <c r="AY383" i="5"/>
  <c r="AE383" i="5" s="1"/>
  <c r="AC383" i="5" l="1"/>
  <c r="AX383" i="5" s="1"/>
  <c r="Y383" i="5"/>
  <c r="AR383" i="5" l="1"/>
  <c r="AS383" i="5"/>
  <c r="BB383" i="5" l="1"/>
  <c r="BA383" i="5"/>
  <c r="B383" i="5"/>
  <c r="AW382" i="5"/>
  <c r="AT382" i="5"/>
  <c r="AZ382" i="5" l="1"/>
  <c r="AN383" i="5"/>
  <c r="AV383" i="5" s="1"/>
  <c r="X382" i="5" l="1"/>
  <c r="V382" i="5" l="1" a="1"/>
  <c r="V382" i="5" s="1"/>
  <c r="AL382" i="5" l="1"/>
  <c r="AU382" i="5" s="1"/>
  <c r="Z382" i="5"/>
  <c r="AY382" i="5" l="1"/>
  <c r="AE382" i="5" s="1"/>
  <c r="AC382" i="5" l="1"/>
  <c r="AX382" i="5" s="1"/>
  <c r="Y382" i="5"/>
  <c r="AS382" i="5" l="1"/>
  <c r="AR382" i="5"/>
  <c r="BA382" i="5" l="1"/>
  <c r="BB382" i="5"/>
  <c r="AW381" i="5"/>
  <c r="AT381" i="5"/>
  <c r="AZ381" i="5" l="1"/>
  <c r="B382" i="5"/>
  <c r="AN382" i="5" l="1"/>
  <c r="AV382" i="5" s="1"/>
  <c r="X381" i="5" l="1"/>
  <c r="V381" i="5" l="1" a="1"/>
  <c r="V381" i="5" s="1"/>
  <c r="AL381" i="5" l="1"/>
  <c r="AU381" i="5" s="1"/>
  <c r="Z381" i="5"/>
  <c r="AA381" i="5" a="1"/>
  <c r="AA381" i="5" l="1"/>
  <c r="AY381" i="5"/>
  <c r="AE381" i="5" s="1"/>
  <c r="AC381" i="5" l="1"/>
  <c r="AX381" i="5" s="1"/>
  <c r="Y381" i="5"/>
  <c r="AS381" i="5" l="1"/>
  <c r="AR381" i="5"/>
  <c r="BA381" i="5" l="1"/>
  <c r="BB381" i="5"/>
  <c r="B381" i="5"/>
  <c r="AW380" i="5"/>
  <c r="AT380" i="5"/>
  <c r="AZ380" i="5" l="1"/>
  <c r="AN381" i="5"/>
  <c r="AV381" i="5" s="1"/>
  <c r="X380" i="5" l="1"/>
  <c r="V380" i="5" l="1" a="1"/>
  <c r="V380" i="5" s="1"/>
  <c r="AL380" i="5" l="1"/>
  <c r="AU380" i="5" s="1"/>
  <c r="Z380" i="5"/>
  <c r="AY380" i="5" l="1"/>
  <c r="AE380" i="5" s="1"/>
  <c r="AC380" i="5" l="1"/>
  <c r="AX380" i="5" s="1"/>
  <c r="Y380" i="5"/>
  <c r="AS380" i="5" l="1"/>
  <c r="AR380" i="5"/>
  <c r="BB380" i="5" l="1"/>
  <c r="BA380" i="5"/>
  <c r="B380" i="5"/>
  <c r="AW379" i="5"/>
  <c r="AT379" i="5"/>
  <c r="AZ379" i="5" l="1"/>
  <c r="AN380" i="5"/>
  <c r="AV380" i="5" s="1"/>
  <c r="X379" i="5" l="1"/>
  <c r="V379" i="5" l="1" a="1"/>
  <c r="V379" i="5" s="1"/>
  <c r="AL379" i="5" l="1"/>
  <c r="AU379" i="5" s="1"/>
  <c r="Z379" i="5"/>
  <c r="AA379" i="5" a="1"/>
  <c r="AA379" i="5" l="1"/>
  <c r="AY379" i="5"/>
  <c r="AE379" i="5" s="1"/>
  <c r="AC379" i="5" l="1"/>
  <c r="AX379" i="5" s="1"/>
  <c r="Y379" i="5"/>
  <c r="AS379" i="5" l="1"/>
  <c r="AR379" i="5"/>
  <c r="BA379" i="5" l="1"/>
  <c r="BB379" i="5"/>
  <c r="B379" i="5"/>
  <c r="AW378" i="5"/>
  <c r="AT378" i="5"/>
  <c r="AZ378" i="5" l="1"/>
  <c r="AN379" i="5"/>
  <c r="AV379" i="5" s="1"/>
  <c r="X378" i="5" l="1"/>
  <c r="V378" i="5" l="1" a="1"/>
  <c r="V378" i="5" s="1"/>
  <c r="AL378" i="5" l="1"/>
  <c r="AU378" i="5" s="1"/>
  <c r="Z378" i="5"/>
  <c r="AA378" i="5" a="1"/>
  <c r="AA378" i="5" l="1"/>
  <c r="AY378" i="5"/>
  <c r="AE378" i="5" s="1"/>
  <c r="AC378" i="5" l="1"/>
  <c r="AX378" i="5" s="1"/>
  <c r="Y378" i="5"/>
  <c r="AS378" i="5" l="1"/>
  <c r="AR378" i="5"/>
  <c r="BB378" i="5" l="1"/>
  <c r="BA378" i="5"/>
  <c r="B378" i="5"/>
  <c r="AW377" i="5"/>
  <c r="AT377" i="5"/>
  <c r="AZ377" i="5" l="1"/>
  <c r="AN378" i="5"/>
  <c r="AV378" i="5" s="1"/>
  <c r="X377" i="5" l="1"/>
  <c r="V377" i="5" l="1" a="1"/>
  <c r="V377" i="5" s="1"/>
  <c r="AL377" i="5" l="1"/>
  <c r="AU377" i="5" s="1"/>
  <c r="Z377" i="5"/>
  <c r="AA377" i="5" a="1"/>
  <c r="AA377" i="5" l="1"/>
  <c r="AY377" i="5"/>
  <c r="AE377" i="5" s="1"/>
  <c r="AC377" i="5" l="1"/>
  <c r="AX377" i="5" s="1"/>
  <c r="Y377" i="5"/>
  <c r="AS377" i="5" l="1"/>
  <c r="AR377" i="5"/>
  <c r="BB377" i="5" l="1"/>
  <c r="BA377" i="5"/>
  <c r="B377" i="5"/>
  <c r="AW376" i="5"/>
  <c r="AT376" i="5"/>
  <c r="AZ376" i="5" l="1"/>
  <c r="AN377" i="5"/>
  <c r="AV377" i="5" s="1"/>
  <c r="X376" i="5" l="1"/>
  <c r="V376" i="5" l="1" a="1"/>
  <c r="V376" i="5" s="1"/>
  <c r="AL376" i="5" l="1"/>
  <c r="AU376" i="5" s="1"/>
  <c r="Z376" i="5"/>
  <c r="AA376" i="5" a="1"/>
  <c r="AA376" i="5" l="1"/>
  <c r="AY376" i="5"/>
  <c r="AE376" i="5" s="1"/>
  <c r="AC376" i="5" l="1"/>
  <c r="AX376" i="5" s="1"/>
  <c r="Y376" i="5"/>
  <c r="AR376" i="5" l="1"/>
  <c r="AS376" i="5"/>
  <c r="BB376" i="5" l="1"/>
  <c r="BA376" i="5"/>
  <c r="B376" i="5"/>
  <c r="AW375" i="5"/>
  <c r="AT375" i="5"/>
  <c r="AZ375" i="5" l="1"/>
  <c r="AN376" i="5" l="1"/>
  <c r="AV376" i="5" s="1"/>
  <c r="X375" i="5" l="1"/>
  <c r="V375" i="5" l="1" a="1"/>
  <c r="V375" i="5" s="1"/>
  <c r="AL375" i="5" l="1"/>
  <c r="AU375" i="5" s="1"/>
  <c r="Z375" i="5"/>
  <c r="AY375" i="5" l="1"/>
  <c r="AE375" i="5" s="1"/>
  <c r="AC375" i="5" l="1"/>
  <c r="AX375" i="5" s="1"/>
  <c r="Y375" i="5"/>
  <c r="AS375" i="5" l="1"/>
  <c r="AR375" i="5"/>
  <c r="BA375" i="5" l="1"/>
  <c r="BB375" i="5"/>
  <c r="B375" i="5"/>
  <c r="AW374" i="5"/>
  <c r="AT374" i="5"/>
  <c r="AZ374" i="5" l="1"/>
  <c r="AN375" i="5"/>
  <c r="AV375" i="5" s="1"/>
  <c r="X374" i="5" l="1"/>
  <c r="V374" i="5" l="1" a="1"/>
  <c r="V374" i="5" s="1"/>
  <c r="AL374" i="5" l="1"/>
  <c r="AU374" i="5" s="1"/>
  <c r="Z374" i="5"/>
  <c r="AA374" i="5" a="1"/>
  <c r="AA374" i="5" l="1"/>
  <c r="AY374" i="5"/>
  <c r="AE374" i="5" s="1"/>
  <c r="AC374" i="5" l="1"/>
  <c r="AX374" i="5" s="1"/>
  <c r="Y374" i="5"/>
  <c r="AS374" i="5" l="1"/>
  <c r="AR374" i="5"/>
  <c r="BB374" i="5" l="1"/>
  <c r="BA374" i="5"/>
  <c r="B374" i="5"/>
  <c r="AW373" i="5"/>
  <c r="AT373" i="5"/>
  <c r="AZ373" i="5" l="1"/>
  <c r="AN374" i="5"/>
  <c r="AV374" i="5" s="1"/>
  <c r="X373" i="5" l="1"/>
  <c r="V373" i="5" l="1" a="1"/>
  <c r="V373" i="5" s="1"/>
  <c r="AL373" i="5" l="1"/>
  <c r="AU373" i="5" s="1"/>
  <c r="Z373" i="5"/>
  <c r="AY373" i="5" l="1"/>
  <c r="AE373" i="5" s="1"/>
  <c r="AC373" i="5" l="1"/>
  <c r="AX373" i="5" s="1"/>
  <c r="Y373" i="5"/>
  <c r="AS373" i="5" l="1"/>
  <c r="AR373" i="5"/>
  <c r="BA373" i="5" l="1"/>
  <c r="BB373" i="5"/>
  <c r="B373" i="5"/>
  <c r="AW372" i="5"/>
  <c r="AT372" i="5"/>
  <c r="AZ372" i="5" l="1"/>
  <c r="AN373" i="5"/>
  <c r="AV373" i="5" s="1"/>
  <c r="X372" i="5" l="1"/>
  <c r="V372" i="5" l="1" a="1"/>
  <c r="V372" i="5" s="1"/>
  <c r="AL372" i="5" l="1"/>
  <c r="AU372" i="5" s="1"/>
  <c r="Z372" i="5"/>
  <c r="AY372" i="5" l="1"/>
  <c r="AE372" i="5" s="1"/>
  <c r="AC372" i="5" l="1"/>
  <c r="AX372" i="5" s="1"/>
  <c r="Y372" i="5"/>
  <c r="AR372" i="5" l="1"/>
  <c r="AS372" i="5"/>
  <c r="BB372" i="5" l="1"/>
  <c r="BA372" i="5"/>
  <c r="B372" i="5"/>
  <c r="AW371" i="5"/>
  <c r="AT371" i="5"/>
  <c r="AZ371" i="5" l="1"/>
  <c r="AN372" i="5"/>
  <c r="AV372" i="5" s="1"/>
  <c r="X371" i="5" l="1"/>
  <c r="V371" i="5" l="1" a="1"/>
  <c r="V371" i="5" s="1"/>
  <c r="AL371" i="5" l="1"/>
  <c r="AU371" i="5" s="1"/>
  <c r="Z371" i="5"/>
  <c r="AA371" i="5" a="1"/>
  <c r="AA371" i="5" l="1"/>
  <c r="AY371" i="5"/>
  <c r="AE371" i="5" s="1"/>
  <c r="AC371" i="5" l="1"/>
  <c r="AX371" i="5" s="1"/>
  <c r="Y371" i="5"/>
  <c r="AS371" i="5" l="1"/>
  <c r="AR371" i="5"/>
  <c r="BB371" i="5" l="1"/>
  <c r="BA371" i="5"/>
  <c r="B371" i="5"/>
  <c r="AW370" i="5"/>
  <c r="AT370" i="5"/>
  <c r="AZ370" i="5" l="1"/>
  <c r="AN371" i="5"/>
  <c r="AV371" i="5" s="1"/>
  <c r="X370" i="5" l="1"/>
  <c r="V370" i="5" l="1" a="1"/>
  <c r="V370" i="5" s="1"/>
  <c r="AL370" i="5" l="1"/>
  <c r="AU370" i="5" s="1"/>
  <c r="Z370" i="5"/>
  <c r="AA370" i="5" a="1"/>
  <c r="AA370" i="5" l="1"/>
  <c r="AY370" i="5"/>
  <c r="AE370" i="5" s="1"/>
  <c r="AC370" i="5" l="1"/>
  <c r="AX370" i="5" s="1"/>
  <c r="Y370" i="5"/>
  <c r="AS370" i="5" l="1"/>
  <c r="AR370" i="5"/>
  <c r="BA370" i="5" l="1"/>
  <c r="BB370" i="5"/>
  <c r="B370" i="5"/>
  <c r="AW369" i="5"/>
  <c r="AT369" i="5"/>
  <c r="AZ369" i="5" l="1"/>
  <c r="AN370" i="5"/>
  <c r="AV370" i="5" s="1"/>
  <c r="X369" i="5" l="1"/>
  <c r="V369" i="5" l="1" a="1"/>
  <c r="V369" i="5" s="1"/>
  <c r="AL369" i="5" l="1"/>
  <c r="AU369" i="5" s="1"/>
  <c r="Z369" i="5"/>
  <c r="AA369" i="5" a="1"/>
  <c r="AA369" i="5" l="1"/>
  <c r="AY369" i="5"/>
  <c r="AE369" i="5" s="1"/>
  <c r="AC369" i="5" l="1"/>
  <c r="AX369" i="5" s="1"/>
  <c r="Y369" i="5"/>
  <c r="AS369" i="5" l="1"/>
  <c r="AR369" i="5"/>
  <c r="BB369" i="5" l="1"/>
  <c r="BA369" i="5"/>
  <c r="B369" i="5"/>
  <c r="AW368" i="5"/>
  <c r="AT368" i="5"/>
  <c r="AZ368" i="5" l="1"/>
  <c r="AN369" i="5"/>
  <c r="AV369" i="5" s="1"/>
  <c r="X368" i="5" l="1"/>
  <c r="V368" i="5" l="1" a="1"/>
  <c r="V368" i="5" s="1"/>
  <c r="AL368" i="5" l="1"/>
  <c r="AU368" i="5" s="1"/>
  <c r="Z368" i="5"/>
  <c r="AA368" i="5" a="1"/>
  <c r="AA368" i="5" l="1"/>
  <c r="AY368" i="5"/>
  <c r="AE368" i="5" s="1"/>
  <c r="AC368" i="5" l="1"/>
  <c r="AX368" i="5" s="1"/>
  <c r="Y368" i="5"/>
  <c r="AS368" i="5" l="1"/>
  <c r="AR368" i="5"/>
  <c r="BB368" i="5" l="1"/>
  <c r="BA368" i="5"/>
  <c r="B368" i="5"/>
  <c r="AW367" i="5"/>
  <c r="AT367" i="5"/>
  <c r="AZ367" i="5" l="1"/>
  <c r="AN368" i="5"/>
  <c r="AV368" i="5" s="1"/>
  <c r="X367" i="5" l="1"/>
  <c r="V367" i="5" l="1" a="1"/>
  <c r="V367" i="5" s="1"/>
  <c r="AL367" i="5" l="1"/>
  <c r="AU367" i="5" s="1"/>
  <c r="Z367" i="5"/>
  <c r="AY367" i="5" l="1"/>
  <c r="AE367" i="5" s="1"/>
  <c r="AC367" i="5" l="1"/>
  <c r="AX367" i="5" s="1"/>
  <c r="Y367" i="5"/>
  <c r="AS367" i="5" l="1"/>
  <c r="AR367" i="5"/>
  <c r="BA367" i="5" l="1"/>
  <c r="BB367" i="5"/>
  <c r="B367" i="5"/>
  <c r="AW366" i="5"/>
  <c r="AT366" i="5"/>
  <c r="AZ366" i="5" l="1"/>
  <c r="AN367" i="5"/>
  <c r="AV367" i="5" s="1"/>
  <c r="X366" i="5" l="1"/>
  <c r="V366" i="5" l="1" a="1"/>
  <c r="V366" i="5" s="1"/>
  <c r="AL366" i="5" l="1"/>
  <c r="AU366" i="5" s="1"/>
  <c r="Z366" i="5"/>
  <c r="AA366" i="5" a="1"/>
  <c r="AA366" i="5" l="1"/>
  <c r="AY366" i="5"/>
  <c r="AE366" i="5" s="1"/>
  <c r="AC366" i="5" l="1"/>
  <c r="AX366" i="5" s="1"/>
  <c r="Y366" i="5"/>
  <c r="AS366" i="5" l="1"/>
  <c r="AR366" i="5"/>
  <c r="BB366" i="5" l="1"/>
  <c r="BA366" i="5"/>
  <c r="B366" i="5"/>
  <c r="AW365" i="5"/>
  <c r="AT365" i="5"/>
  <c r="AZ365" i="5" l="1"/>
  <c r="AN366" i="5"/>
  <c r="AV366" i="5" s="1"/>
  <c r="X365" i="5" l="1"/>
  <c r="V365" i="5" l="1" a="1"/>
  <c r="V365" i="5" s="1"/>
  <c r="AL365" i="5" l="1"/>
  <c r="AU365" i="5" s="1"/>
  <c r="Z365" i="5"/>
  <c r="AY365" i="5" l="1"/>
  <c r="AE365" i="5" s="1"/>
  <c r="AC365" i="5" l="1"/>
  <c r="AX365" i="5" s="1"/>
  <c r="Y365" i="5"/>
  <c r="AS365" i="5" l="1"/>
  <c r="AR365" i="5"/>
  <c r="BB365" i="5" l="1"/>
  <c r="BA365" i="5"/>
  <c r="B365" i="5"/>
  <c r="AW364" i="5"/>
  <c r="AT364" i="5"/>
  <c r="AO365" i="5" a="1"/>
  <c r="AP365" i="5" a="1"/>
  <c r="AZ364" i="5" l="1"/>
  <c r="AP365" i="5"/>
  <c r="AO365" i="5"/>
  <c r="AN365" i="5" s="1"/>
  <c r="AV365" i="5" s="1"/>
  <c r="X364" i="5" l="1"/>
  <c r="V364" i="5" l="1" a="1"/>
  <c r="V364" i="5" s="1"/>
  <c r="AL364" i="5" l="1"/>
  <c r="AU364" i="5" s="1"/>
  <c r="Z364" i="5"/>
  <c r="AA364" i="5" a="1"/>
  <c r="AA364" i="5" l="1"/>
  <c r="AY364" i="5"/>
  <c r="AE364" i="5" s="1"/>
  <c r="AC364" i="5" l="1"/>
  <c r="AX364" i="5" s="1"/>
  <c r="Y364" i="5"/>
  <c r="AS364" i="5" l="1"/>
  <c r="AR364" i="5"/>
  <c r="BB364" i="5" l="1"/>
  <c r="BA364" i="5"/>
  <c r="B364" i="5"/>
  <c r="AW363" i="5"/>
  <c r="AT363" i="5"/>
  <c r="AZ363" i="5" l="1"/>
  <c r="AN364" i="5"/>
  <c r="AV364" i="5" s="1"/>
  <c r="X363" i="5" l="1"/>
  <c r="V363" i="5" l="1" a="1"/>
  <c r="V363" i="5" s="1"/>
  <c r="AL363" i="5" l="1"/>
  <c r="AU363" i="5" s="1"/>
  <c r="Z363" i="5"/>
  <c r="AA363" i="5" a="1"/>
  <c r="AA363" i="5" l="1"/>
  <c r="AY363" i="5"/>
  <c r="AE363" i="5" s="1"/>
  <c r="AC363" i="5" l="1"/>
  <c r="AX363" i="5" s="1"/>
  <c r="Y363" i="5"/>
  <c r="AR363" i="5" l="1"/>
  <c r="AS363" i="5"/>
  <c r="BB363" i="5" l="1"/>
  <c r="BA363" i="5"/>
  <c r="B363" i="5"/>
  <c r="AW362" i="5"/>
  <c r="AT362" i="5"/>
  <c r="AZ362" i="5" l="1"/>
  <c r="AN363" i="5"/>
  <c r="AV363" i="5" s="1"/>
  <c r="X362" i="5" l="1"/>
  <c r="V362" i="5" l="1" a="1"/>
  <c r="V362" i="5" s="1"/>
  <c r="AL362" i="5" l="1"/>
  <c r="AU362" i="5" s="1"/>
  <c r="Z362" i="5"/>
  <c r="AA362" i="5" a="1"/>
  <c r="AA362" i="5" l="1"/>
  <c r="AY362" i="5"/>
  <c r="AE362" i="5" s="1"/>
  <c r="AC362" i="5" l="1"/>
  <c r="AX362" i="5" s="1"/>
  <c r="Y362" i="5"/>
  <c r="AS362" i="5" l="1"/>
  <c r="AR362" i="5"/>
  <c r="BB362" i="5" l="1"/>
  <c r="BA362" i="5"/>
  <c r="B362" i="5"/>
  <c r="AW361" i="5"/>
  <c r="AT361" i="5"/>
  <c r="AZ361" i="5" l="1"/>
  <c r="AN362" i="5"/>
  <c r="AV362" i="5" s="1"/>
  <c r="X361" i="5" l="1"/>
  <c r="V361" i="5" l="1" a="1"/>
  <c r="V361" i="5" s="1"/>
  <c r="AL361" i="5" l="1"/>
  <c r="AU361" i="5" s="1"/>
  <c r="Z361" i="5"/>
  <c r="AA361" i="5" a="1"/>
  <c r="AA361" i="5" l="1"/>
  <c r="AY361" i="5"/>
  <c r="AE361" i="5" s="1"/>
  <c r="AC361" i="5" l="1"/>
  <c r="AX361" i="5" s="1"/>
  <c r="Y361" i="5"/>
  <c r="AS361" i="5" l="1"/>
  <c r="AR361" i="5"/>
  <c r="BB361" i="5" l="1"/>
  <c r="BA361" i="5"/>
  <c r="B361" i="5"/>
  <c r="AW360" i="5"/>
  <c r="AT360" i="5"/>
  <c r="AZ360" i="5" l="1"/>
  <c r="AN361" i="5"/>
  <c r="AV361" i="5" s="1"/>
  <c r="X360" i="5" l="1"/>
  <c r="V360" i="5" l="1" a="1"/>
  <c r="V360" i="5" s="1"/>
  <c r="AL360" i="5" l="1"/>
  <c r="AU360" i="5" s="1"/>
  <c r="Z360" i="5"/>
  <c r="AA360" i="5" a="1"/>
  <c r="AA360" i="5" l="1"/>
  <c r="AY360" i="5"/>
  <c r="AE360" i="5" s="1"/>
  <c r="AC360" i="5" l="1"/>
  <c r="AX360" i="5" s="1"/>
  <c r="Y360" i="5"/>
  <c r="AR360" i="5" l="1"/>
  <c r="AS360" i="5"/>
  <c r="BA360" i="5" l="1"/>
  <c r="BB360" i="5"/>
  <c r="B360" i="5"/>
  <c r="AW359" i="5"/>
  <c r="AT359" i="5"/>
  <c r="AZ359" i="5" l="1"/>
  <c r="AN360" i="5"/>
  <c r="AV360" i="5" s="1"/>
  <c r="X359" i="5" l="1"/>
  <c r="V359" i="5" l="1" a="1"/>
  <c r="V359" i="5" s="1"/>
  <c r="AL359" i="5" l="1"/>
  <c r="AU359" i="5" s="1"/>
  <c r="Z359" i="5"/>
  <c r="AY359" i="5" l="1"/>
  <c r="AE359" i="5" s="1"/>
  <c r="AC359" i="5" l="1"/>
  <c r="AX359" i="5" s="1"/>
  <c r="Y359" i="5"/>
  <c r="AS359" i="5" l="1"/>
  <c r="AR359" i="5"/>
  <c r="BB359" i="5" l="1"/>
  <c r="BA359" i="5"/>
  <c r="B359" i="5"/>
  <c r="AW358" i="5"/>
  <c r="AT358" i="5"/>
  <c r="AZ358" i="5" l="1"/>
  <c r="AN359" i="5"/>
  <c r="AV359" i="5" s="1"/>
  <c r="X358" i="5" l="1"/>
  <c r="V358" i="5" l="1" a="1"/>
  <c r="V358" i="5" s="1"/>
  <c r="AL358" i="5" l="1"/>
  <c r="AU358" i="5" s="1"/>
  <c r="Z358" i="5"/>
  <c r="AA358" i="5" a="1"/>
  <c r="AA358" i="5" l="1"/>
  <c r="AY358" i="5"/>
  <c r="AE358" i="5" s="1"/>
  <c r="AC358" i="5" l="1"/>
  <c r="AX358" i="5" s="1"/>
  <c r="Y358" i="5"/>
  <c r="AS358" i="5" l="1"/>
  <c r="AR358" i="5"/>
  <c r="BA358" i="5" l="1"/>
  <c r="BB358" i="5"/>
  <c r="B358" i="5"/>
  <c r="AW357" i="5"/>
  <c r="AT357" i="5"/>
  <c r="AZ357" i="5" l="1"/>
  <c r="AN358" i="5"/>
  <c r="AV358" i="5" s="1"/>
  <c r="X357" i="5" l="1"/>
  <c r="V357" i="5" l="1" a="1"/>
  <c r="V357" i="5" s="1"/>
  <c r="AL357" i="5" l="1"/>
  <c r="AU357" i="5" s="1"/>
  <c r="Z357" i="5"/>
  <c r="AY357" i="5" l="1"/>
  <c r="AE357" i="5" s="1"/>
  <c r="AC357" i="5" l="1"/>
  <c r="AX357" i="5" s="1"/>
  <c r="Y357" i="5"/>
  <c r="AR357" i="5" l="1"/>
  <c r="AS357" i="5"/>
  <c r="BB357" i="5" l="1"/>
  <c r="BA357" i="5"/>
  <c r="B357" i="5"/>
  <c r="AW356" i="5"/>
  <c r="AT356" i="5"/>
  <c r="AZ356" i="5" l="1"/>
  <c r="AN357" i="5"/>
  <c r="AV357" i="5" s="1"/>
  <c r="X356" i="5" l="1"/>
  <c r="V356" i="5" l="1" a="1"/>
  <c r="V356" i="5" s="1"/>
  <c r="AL356" i="5" l="1"/>
  <c r="AU356" i="5" s="1"/>
  <c r="Z356" i="5"/>
  <c r="AA356" i="5" a="1"/>
  <c r="AA356" i="5" l="1"/>
  <c r="AY356" i="5"/>
  <c r="AE356" i="5" s="1"/>
  <c r="AC356" i="5" l="1"/>
  <c r="AX356" i="5" s="1"/>
  <c r="Y356" i="5"/>
  <c r="AS356" i="5" l="1"/>
  <c r="AR356" i="5"/>
  <c r="BB356" i="5" l="1"/>
  <c r="BA356" i="5"/>
  <c r="B356" i="5"/>
  <c r="AW355" i="5"/>
  <c r="AT355" i="5"/>
  <c r="AZ355" i="5" l="1"/>
  <c r="AN356" i="5"/>
  <c r="AV356" i="5" s="1"/>
  <c r="X355" i="5" l="1"/>
  <c r="V355" i="5" l="1" a="1"/>
  <c r="V355" i="5" s="1"/>
  <c r="AL355" i="5" l="1"/>
  <c r="AU355" i="5" s="1"/>
  <c r="Z355" i="5"/>
  <c r="AA355" i="5" a="1"/>
  <c r="AA355" i="5" l="1"/>
  <c r="AY355" i="5"/>
  <c r="AE355" i="5" s="1"/>
  <c r="AC355" i="5" l="1"/>
  <c r="AX355" i="5" s="1"/>
  <c r="Y355" i="5"/>
  <c r="AR355" i="5" l="1"/>
  <c r="AS355" i="5"/>
  <c r="BB355" i="5" l="1"/>
  <c r="BA355" i="5"/>
  <c r="B355" i="5"/>
  <c r="AW354" i="5"/>
  <c r="AT354" i="5"/>
  <c r="AZ354" i="5" l="1"/>
  <c r="AN355" i="5" l="1"/>
  <c r="AV355" i="5" s="1"/>
  <c r="X354" i="5" l="1"/>
  <c r="V354" i="5" l="1" a="1"/>
  <c r="V354" i="5" s="1"/>
  <c r="AL354" i="5" l="1"/>
  <c r="AU354" i="5" s="1"/>
  <c r="Z354" i="5"/>
  <c r="AY354" i="5" l="1"/>
  <c r="AE354" i="5" s="1"/>
  <c r="AC354" i="5" l="1"/>
  <c r="AX354" i="5" s="1"/>
  <c r="Y354" i="5"/>
  <c r="AS354" i="5" l="1"/>
  <c r="AR354" i="5"/>
  <c r="BB354" i="5" l="1"/>
  <c r="BA354" i="5"/>
  <c r="B354" i="5"/>
  <c r="AW353" i="5"/>
  <c r="AT353" i="5"/>
  <c r="AZ353" i="5" l="1"/>
  <c r="AN354" i="5"/>
  <c r="AV354" i="5" s="1"/>
  <c r="X353" i="5" l="1"/>
  <c r="V353" i="5" l="1" a="1"/>
  <c r="V353" i="5" s="1"/>
  <c r="AL353" i="5" l="1"/>
  <c r="AU353" i="5" s="1"/>
  <c r="Z353" i="5"/>
  <c r="AA353" i="5" a="1"/>
  <c r="AA353" i="5" l="1"/>
  <c r="AY353" i="5"/>
  <c r="AE353" i="5" s="1"/>
  <c r="AC353" i="5" l="1"/>
  <c r="AX353" i="5" s="1"/>
  <c r="Y353" i="5"/>
  <c r="AS353" i="5" l="1"/>
  <c r="AR353" i="5"/>
  <c r="BB353" i="5" l="1"/>
  <c r="BA353" i="5"/>
  <c r="B353" i="5"/>
  <c r="AW352" i="5"/>
  <c r="AT352" i="5"/>
  <c r="AZ352" i="5" l="1"/>
  <c r="AN353" i="5"/>
  <c r="AV353" i="5" s="1"/>
  <c r="X352" i="5" l="1"/>
  <c r="V352" i="5" l="1" a="1"/>
  <c r="V352" i="5" s="1"/>
  <c r="AL352" i="5" l="1"/>
  <c r="AU352" i="5" s="1"/>
  <c r="Z352" i="5"/>
  <c r="AA352" i="5" a="1"/>
  <c r="AA352" i="5" l="1"/>
  <c r="AY352" i="5"/>
  <c r="AE352" i="5" s="1"/>
  <c r="AC352" i="5" l="1"/>
  <c r="AX352" i="5" s="1"/>
  <c r="Y352" i="5"/>
  <c r="AS352" i="5" l="1"/>
  <c r="AR352" i="5"/>
  <c r="BB352" i="5" l="1"/>
  <c r="BA352" i="5"/>
  <c r="B352" i="5"/>
  <c r="AW351" i="5"/>
  <c r="AT351" i="5"/>
  <c r="AZ351" i="5" l="1"/>
  <c r="AN352" i="5"/>
  <c r="AV352" i="5" s="1"/>
  <c r="X351" i="5" l="1"/>
  <c r="V351" i="5" l="1" a="1"/>
  <c r="V351" i="5" s="1"/>
  <c r="AL351" i="5" l="1"/>
  <c r="AU351" i="5" s="1"/>
  <c r="Z351" i="5"/>
  <c r="AY351" i="5" l="1"/>
  <c r="AE351" i="5" s="1"/>
  <c r="AC351" i="5" l="1"/>
  <c r="AX351" i="5" s="1"/>
  <c r="Y351" i="5"/>
  <c r="AR351" i="5" l="1"/>
  <c r="AS351" i="5"/>
  <c r="BB351" i="5" l="1"/>
  <c r="BA351" i="5"/>
  <c r="B351" i="5"/>
  <c r="AW350" i="5"/>
  <c r="AT350" i="5"/>
  <c r="AZ350" i="5" l="1"/>
  <c r="AN351" i="5"/>
  <c r="AV351" i="5" s="1"/>
  <c r="X350" i="5" l="1"/>
  <c r="V350" i="5" l="1" a="1"/>
  <c r="V350" i="5" s="1"/>
  <c r="AL350" i="5" l="1"/>
  <c r="AU350" i="5" s="1"/>
  <c r="Z350" i="5"/>
  <c r="AY350" i="5" l="1"/>
  <c r="AE350" i="5" s="1"/>
  <c r="AC350" i="5" l="1"/>
  <c r="AX350" i="5" s="1"/>
  <c r="Y350" i="5"/>
  <c r="AR350" i="5" l="1"/>
  <c r="AS350" i="5"/>
  <c r="BB350" i="5" l="1"/>
  <c r="BA350" i="5"/>
  <c r="B350" i="5"/>
  <c r="AW349" i="5"/>
  <c r="AT349" i="5"/>
  <c r="AZ349" i="5" l="1"/>
  <c r="AN350" i="5"/>
  <c r="AV350" i="5" s="1"/>
  <c r="X349" i="5" l="1"/>
  <c r="V349" i="5" l="1" a="1"/>
  <c r="V349" i="5" s="1"/>
  <c r="AL349" i="5" l="1"/>
  <c r="AU349" i="5" s="1"/>
  <c r="Z349" i="5"/>
  <c r="AA349" i="5" a="1"/>
  <c r="AA349" i="5" l="1"/>
  <c r="AY349" i="5"/>
  <c r="AE349" i="5" s="1"/>
  <c r="AC349" i="5" l="1"/>
  <c r="AX349" i="5" s="1"/>
  <c r="Y349" i="5"/>
  <c r="AS349" i="5" l="1"/>
  <c r="AR349" i="5"/>
  <c r="BB349" i="5" l="1"/>
  <c r="BA349" i="5"/>
  <c r="B349" i="5"/>
  <c r="AW348" i="5"/>
  <c r="AT348" i="5"/>
  <c r="AZ348" i="5" l="1"/>
  <c r="AN349" i="5"/>
  <c r="AV349" i="5" s="1"/>
  <c r="X348" i="5" l="1"/>
  <c r="V348" i="5" l="1" a="1"/>
  <c r="V348" i="5" s="1"/>
  <c r="AL348" i="5" l="1"/>
  <c r="AU348" i="5" s="1"/>
  <c r="Z348" i="5"/>
  <c r="AY348" i="5" l="1"/>
  <c r="AE348" i="5" s="1"/>
  <c r="AC348" i="5" l="1"/>
  <c r="AX348" i="5" s="1"/>
  <c r="Y348" i="5"/>
  <c r="AS348" i="5" l="1"/>
  <c r="AR348" i="5"/>
  <c r="BB348" i="5" l="1"/>
  <c r="BA348" i="5"/>
  <c r="B348" i="5"/>
  <c r="AW347" i="5"/>
  <c r="AT347" i="5"/>
  <c r="AZ347" i="5" l="1"/>
  <c r="AN348" i="5"/>
  <c r="AV348" i="5" s="1"/>
  <c r="X347" i="5" l="1"/>
  <c r="V347" i="5" l="1" a="1"/>
  <c r="V347" i="5" s="1"/>
  <c r="AL347" i="5" l="1"/>
  <c r="AU347" i="5" s="1"/>
  <c r="Z347" i="5"/>
  <c r="AY347" i="5" l="1"/>
  <c r="AE347" i="5" s="1"/>
  <c r="AC347" i="5" l="1"/>
  <c r="AX347" i="5" s="1"/>
  <c r="Y347" i="5"/>
  <c r="AR347" i="5" l="1"/>
  <c r="AS347" i="5"/>
  <c r="BA347" i="5" l="1"/>
  <c r="BB347" i="5"/>
  <c r="B347" i="5"/>
  <c r="AW346" i="5"/>
  <c r="AT346" i="5"/>
  <c r="AZ346" i="5" l="1"/>
  <c r="AN347" i="5" l="1"/>
  <c r="AV347" i="5" s="1"/>
  <c r="X346" i="5" l="1"/>
  <c r="V346" i="5" l="1" a="1"/>
  <c r="V346" i="5" s="1"/>
  <c r="AL346" i="5" l="1"/>
  <c r="AU346" i="5" s="1"/>
  <c r="Z346" i="5"/>
  <c r="AY346" i="5" l="1"/>
  <c r="AE346" i="5" s="1"/>
  <c r="AC346" i="5" l="1"/>
  <c r="AX346" i="5" s="1"/>
  <c r="Y346" i="5"/>
  <c r="AS346" i="5" l="1"/>
  <c r="AR346" i="5"/>
  <c r="BB346" i="5" l="1"/>
  <c r="BA346" i="5"/>
  <c r="B346" i="5"/>
  <c r="AW345" i="5"/>
  <c r="AT345" i="5"/>
  <c r="AZ345" i="5" l="1"/>
  <c r="AN346" i="5"/>
  <c r="AV346" i="5" s="1"/>
  <c r="X345" i="5" l="1"/>
  <c r="V345" i="5" l="1" a="1"/>
  <c r="V345" i="5" s="1"/>
  <c r="AL345" i="5" l="1"/>
  <c r="AU345" i="5" s="1"/>
  <c r="Z345" i="5"/>
  <c r="AY345" i="5" l="1"/>
  <c r="AE345" i="5" s="1"/>
  <c r="AC345" i="5" l="1"/>
  <c r="AX345" i="5" s="1"/>
  <c r="Y345" i="5"/>
  <c r="AS345" i="5" l="1"/>
  <c r="AR345" i="5"/>
  <c r="BB345" i="5" l="1"/>
  <c r="BA345" i="5"/>
  <c r="B345" i="5"/>
  <c r="AW344" i="5"/>
  <c r="AT344" i="5"/>
  <c r="AZ344" i="5" l="1"/>
  <c r="AN345" i="5"/>
  <c r="AV345" i="5" s="1"/>
  <c r="X344" i="5" l="1"/>
  <c r="V344" i="5" l="1" a="1"/>
  <c r="V344" i="5" s="1"/>
  <c r="AL344" i="5" l="1"/>
  <c r="AU344" i="5" s="1"/>
  <c r="Z344" i="5"/>
  <c r="AY344" i="5" l="1"/>
  <c r="AE344" i="5" s="1"/>
  <c r="AC344" i="5" l="1"/>
  <c r="AX344" i="5" s="1"/>
  <c r="Y344" i="5"/>
  <c r="AS344" i="5" l="1"/>
  <c r="AR344" i="5"/>
  <c r="BB344" i="5" l="1"/>
  <c r="BA344" i="5"/>
  <c r="B344" i="5"/>
  <c r="AW343" i="5"/>
  <c r="AT343" i="5"/>
  <c r="AZ343" i="5" l="1"/>
  <c r="AN344" i="5" l="1"/>
  <c r="AV344" i="5" s="1"/>
  <c r="X343" i="5" l="1"/>
  <c r="V343" i="5" l="1" a="1"/>
  <c r="V343" i="5" s="1"/>
  <c r="AL343" i="5" l="1"/>
  <c r="AU343" i="5" s="1"/>
  <c r="Z343" i="5"/>
  <c r="AA343" i="5" a="1"/>
  <c r="AA343" i="5" l="1"/>
  <c r="AY343" i="5"/>
  <c r="AE343" i="5" s="1"/>
  <c r="AC343" i="5" l="1"/>
  <c r="AX343" i="5" s="1"/>
  <c r="Y343" i="5"/>
  <c r="AS343" i="5" l="1"/>
  <c r="AR343" i="5"/>
  <c r="BB343" i="5" l="1"/>
  <c r="BA343" i="5"/>
  <c r="B343" i="5"/>
  <c r="AW342" i="5"/>
  <c r="AT342" i="5"/>
  <c r="AZ342" i="5" l="1"/>
  <c r="AN343" i="5"/>
  <c r="AV343" i="5" s="1"/>
  <c r="X342" i="5" l="1"/>
  <c r="V342" i="5" l="1" a="1"/>
  <c r="V342" i="5" s="1"/>
  <c r="AL342" i="5" l="1"/>
  <c r="AU342" i="5" s="1"/>
  <c r="Z342" i="5"/>
  <c r="AA342" i="5" a="1"/>
  <c r="AA342" i="5" l="1"/>
  <c r="AY342" i="5"/>
  <c r="AE342" i="5" s="1"/>
  <c r="AC342" i="5" l="1"/>
  <c r="AX342" i="5" s="1"/>
  <c r="Y342" i="5"/>
  <c r="AS342" i="5" l="1"/>
  <c r="AR342" i="5"/>
  <c r="BB342" i="5" l="1"/>
  <c r="BA342" i="5"/>
  <c r="B342" i="5"/>
  <c r="AW341" i="5"/>
  <c r="AT341" i="5"/>
  <c r="AZ341" i="5" l="1"/>
  <c r="AN342" i="5"/>
  <c r="AV342" i="5" s="1"/>
  <c r="X341" i="5" l="1"/>
  <c r="V341" i="5" l="1" a="1"/>
  <c r="V341" i="5" s="1"/>
  <c r="AL341" i="5" l="1"/>
  <c r="AU341" i="5" s="1"/>
  <c r="Z341" i="5"/>
  <c r="AY341" i="5" l="1"/>
  <c r="AE341" i="5" s="1"/>
  <c r="AC341" i="5" l="1"/>
  <c r="AX341" i="5" s="1"/>
  <c r="Y341" i="5"/>
  <c r="AS341" i="5" l="1"/>
  <c r="AR341" i="5"/>
  <c r="BB341" i="5" l="1"/>
  <c r="BA341" i="5"/>
  <c r="B341" i="5"/>
  <c r="AW340" i="5"/>
  <c r="AT340" i="5"/>
  <c r="AZ340" i="5" l="1"/>
  <c r="AN341" i="5"/>
  <c r="AV341" i="5" s="1"/>
  <c r="X340" i="5" l="1"/>
  <c r="V340" i="5" l="1" a="1"/>
  <c r="V340" i="5" s="1"/>
  <c r="AL340" i="5" l="1"/>
  <c r="AU340" i="5" s="1"/>
  <c r="Z340" i="5"/>
  <c r="AY340" i="5" l="1"/>
  <c r="AE340" i="5" s="1"/>
  <c r="AC340" i="5" l="1"/>
  <c r="AX340" i="5" s="1"/>
  <c r="Y340" i="5"/>
  <c r="AR340" i="5" l="1"/>
  <c r="AS340" i="5"/>
  <c r="BB340" i="5" l="1"/>
  <c r="BA340" i="5"/>
  <c r="B340" i="5"/>
  <c r="AW339" i="5"/>
  <c r="AT339" i="5"/>
  <c r="AZ339" i="5" l="1"/>
  <c r="AN340" i="5"/>
  <c r="AV340" i="5" s="1"/>
  <c r="X339" i="5" l="1"/>
  <c r="V339" i="5" l="1" a="1"/>
  <c r="V339" i="5" s="1"/>
  <c r="AL339" i="5" l="1"/>
  <c r="AU339" i="5" s="1"/>
  <c r="Z339" i="5"/>
  <c r="AY339" i="5" l="1"/>
  <c r="AE339" i="5" s="1"/>
  <c r="AC339" i="5" l="1"/>
  <c r="AX339" i="5" s="1"/>
  <c r="Y339" i="5"/>
  <c r="AS339" i="5" l="1"/>
  <c r="AR339" i="5"/>
  <c r="BA339" i="5" l="1"/>
  <c r="BB339" i="5"/>
  <c r="B339" i="5"/>
  <c r="AW338" i="5"/>
  <c r="AT338" i="5"/>
  <c r="AZ338" i="5" l="1"/>
  <c r="AN339" i="5"/>
  <c r="AV339" i="5" s="1"/>
  <c r="X338" i="5" l="1"/>
  <c r="V338" i="5" l="1" a="1"/>
  <c r="V338" i="5" s="1"/>
  <c r="AL338" i="5" l="1"/>
  <c r="AU338" i="5" s="1"/>
  <c r="Z338" i="5"/>
  <c r="AA338" i="5" a="1"/>
  <c r="AA338" i="5" l="1"/>
  <c r="AY338" i="5"/>
  <c r="AE338" i="5" s="1"/>
  <c r="AC338" i="5" l="1"/>
  <c r="AX338" i="5" s="1"/>
  <c r="Y338" i="5"/>
  <c r="AR338" i="5" l="1"/>
  <c r="AS338" i="5"/>
  <c r="BB338" i="5" l="1"/>
  <c r="BA338" i="5"/>
  <c r="B338" i="5"/>
  <c r="AW337" i="5"/>
  <c r="AT337" i="5"/>
  <c r="AZ337" i="5" l="1"/>
  <c r="AN338" i="5"/>
  <c r="AV338" i="5" s="1"/>
  <c r="X337" i="5" l="1"/>
  <c r="V337" i="5" l="1" a="1"/>
  <c r="V337" i="5" s="1"/>
  <c r="AL337" i="5" l="1"/>
  <c r="AU337" i="5" s="1"/>
  <c r="Z337" i="5"/>
  <c r="AA337" i="5" a="1"/>
  <c r="AA337" i="5" l="1"/>
  <c r="AY337" i="5"/>
  <c r="AE337" i="5" s="1"/>
  <c r="AC337" i="5" l="1"/>
  <c r="AX337" i="5" s="1"/>
  <c r="Y337" i="5"/>
  <c r="AS337" i="5" l="1"/>
  <c r="AR337" i="5"/>
  <c r="BB337" i="5" l="1"/>
  <c r="BA337" i="5"/>
  <c r="B337" i="5"/>
  <c r="AW336" i="5"/>
  <c r="AT336" i="5"/>
  <c r="AZ336" i="5" l="1"/>
  <c r="AN337" i="5"/>
  <c r="AV337" i="5" s="1"/>
  <c r="X336" i="5" l="1"/>
  <c r="V336" i="5" l="1" a="1"/>
  <c r="V336" i="5" s="1"/>
  <c r="AL336" i="5" l="1"/>
  <c r="AU336" i="5" s="1"/>
  <c r="Z336" i="5"/>
  <c r="AA336" i="5" a="1"/>
  <c r="AA336" i="5" l="1"/>
  <c r="AY336" i="5"/>
  <c r="AE336" i="5" s="1"/>
  <c r="AC336" i="5" l="1"/>
  <c r="AX336" i="5" s="1"/>
  <c r="Y336" i="5"/>
  <c r="AS336" i="5" l="1"/>
  <c r="AR336" i="5"/>
  <c r="BB336" i="5" l="1"/>
  <c r="BA336" i="5"/>
  <c r="B336" i="5"/>
  <c r="AW335" i="5"/>
  <c r="AT335" i="5"/>
  <c r="AZ335" i="5" l="1"/>
  <c r="AN336" i="5"/>
  <c r="AV336" i="5" s="1"/>
  <c r="X335" i="5" l="1"/>
  <c r="V335" i="5" l="1" a="1"/>
  <c r="V335" i="5" s="1"/>
  <c r="AL335" i="5" l="1"/>
  <c r="AU335" i="5" s="1"/>
  <c r="Z335" i="5"/>
  <c r="AY335" i="5" l="1"/>
  <c r="AE335" i="5" s="1"/>
  <c r="AC335" i="5" l="1"/>
  <c r="AX335" i="5" s="1"/>
  <c r="Y335" i="5"/>
  <c r="AS335" i="5" l="1"/>
  <c r="AR335" i="5"/>
  <c r="BB335" i="5" l="1"/>
  <c r="BA335" i="5"/>
  <c r="B335" i="5"/>
  <c r="AW334" i="5"/>
  <c r="AT334" i="5"/>
  <c r="AZ334" i="5" l="1"/>
  <c r="AN335" i="5"/>
  <c r="AV335" i="5" s="1"/>
  <c r="X334" i="5" l="1"/>
  <c r="V334" i="5" l="1" a="1"/>
  <c r="V334" i="5" s="1"/>
  <c r="AL334" i="5" l="1"/>
  <c r="AU334" i="5" s="1"/>
  <c r="Z334" i="5"/>
  <c r="AA334" i="5" a="1"/>
  <c r="AA334" i="5" l="1"/>
  <c r="AY334" i="5"/>
  <c r="AE334" i="5" s="1"/>
  <c r="AC334" i="5" l="1"/>
  <c r="AX334" i="5" s="1"/>
  <c r="Y334" i="5"/>
  <c r="AR334" i="5" l="1"/>
  <c r="AS334" i="5"/>
  <c r="BB334" i="5" l="1"/>
  <c r="BA334" i="5"/>
  <c r="B334" i="5"/>
  <c r="AW333" i="5"/>
  <c r="AT333" i="5"/>
  <c r="AZ333" i="5" l="1"/>
  <c r="AN334" i="5"/>
  <c r="AV334" i="5" s="1"/>
  <c r="X333" i="5" l="1"/>
  <c r="V333" i="5" l="1" a="1"/>
  <c r="V333" i="5" s="1"/>
  <c r="AL333" i="5" l="1"/>
  <c r="AU333" i="5" s="1"/>
  <c r="Z333" i="5"/>
  <c r="AA333" i="5" a="1"/>
  <c r="AA333" i="5" l="1"/>
  <c r="AY333" i="5"/>
  <c r="AE333" i="5" s="1"/>
  <c r="AC333" i="5" l="1"/>
  <c r="AX333" i="5" s="1"/>
  <c r="Y333" i="5"/>
  <c r="AS333" i="5" l="1"/>
  <c r="AR333" i="5"/>
  <c r="BB333" i="5" l="1"/>
  <c r="BA333" i="5"/>
  <c r="B333" i="5"/>
  <c r="AW332" i="5"/>
  <c r="AT332" i="5"/>
  <c r="AZ332" i="5" l="1"/>
  <c r="AN333" i="5"/>
  <c r="AV333" i="5" s="1"/>
  <c r="X332" i="5" l="1"/>
  <c r="V332" i="5" l="1" a="1"/>
  <c r="V332" i="5" s="1"/>
  <c r="AL332" i="5" l="1"/>
  <c r="AU332" i="5" s="1"/>
  <c r="Z332" i="5"/>
  <c r="AY332" i="5" l="1"/>
  <c r="AE332" i="5" s="1"/>
  <c r="AC332" i="5" l="1"/>
  <c r="AX332" i="5" s="1"/>
  <c r="Y332" i="5"/>
  <c r="AS332" i="5" l="1"/>
  <c r="AR332" i="5"/>
  <c r="BB332" i="5" l="1"/>
  <c r="BA332" i="5"/>
  <c r="B332" i="5"/>
  <c r="AW331" i="5"/>
  <c r="AT331" i="5"/>
  <c r="AO332" i="5" a="1"/>
  <c r="AP332" i="5" a="1"/>
  <c r="AZ331" i="5" l="1"/>
  <c r="AP332" i="5"/>
  <c r="AO332" i="5"/>
  <c r="AN332" i="5" s="1"/>
  <c r="AV332" i="5" s="1"/>
  <c r="X331" i="5" l="1"/>
  <c r="V331" i="5" l="1" a="1"/>
  <c r="V331" i="5" s="1"/>
  <c r="AL331" i="5" l="1"/>
  <c r="AU331" i="5" s="1"/>
  <c r="Z331" i="5"/>
  <c r="AY331" i="5" l="1"/>
  <c r="AE331" i="5" s="1"/>
  <c r="AC331" i="5" l="1"/>
  <c r="AX331" i="5" s="1"/>
  <c r="Y331" i="5"/>
  <c r="AS331" i="5" l="1"/>
  <c r="AR331" i="5"/>
  <c r="BB331" i="5" l="1"/>
  <c r="BA331" i="5"/>
  <c r="B331" i="5"/>
  <c r="AW330" i="5"/>
  <c r="AT330" i="5"/>
  <c r="AZ330" i="5" l="1"/>
  <c r="AN331" i="5"/>
  <c r="AV331" i="5" s="1"/>
  <c r="X330" i="5" l="1"/>
  <c r="V330" i="5" l="1" a="1"/>
  <c r="V330" i="5" s="1"/>
  <c r="AL330" i="5" l="1"/>
  <c r="AU330" i="5" s="1"/>
  <c r="Z330" i="5"/>
  <c r="AY330" i="5" l="1"/>
  <c r="AE330" i="5" s="1"/>
  <c r="AC330" i="5" l="1"/>
  <c r="AX330" i="5" s="1"/>
  <c r="Y330" i="5"/>
  <c r="AS330" i="5" l="1"/>
  <c r="AR330" i="5"/>
  <c r="BA330" i="5" l="1"/>
  <c r="BB330" i="5"/>
  <c r="B330" i="5"/>
  <c r="AW329" i="5"/>
  <c r="AT329" i="5"/>
  <c r="AZ329" i="5" l="1"/>
  <c r="AN330" i="5"/>
  <c r="AV330" i="5" s="1"/>
  <c r="X329" i="5" l="1"/>
  <c r="V329" i="5" l="1" a="1"/>
  <c r="V329" i="5" s="1"/>
  <c r="AL329" i="5" l="1"/>
  <c r="AU329" i="5" s="1"/>
  <c r="Z329" i="5"/>
  <c r="AY329" i="5" l="1"/>
  <c r="AE329" i="5" s="1"/>
  <c r="AC329" i="5" l="1"/>
  <c r="AX329" i="5" s="1"/>
  <c r="Y329" i="5"/>
  <c r="AS329" i="5" l="1"/>
  <c r="AR329" i="5"/>
  <c r="BB329" i="5" l="1"/>
  <c r="BA329" i="5"/>
  <c r="B329" i="5"/>
  <c r="AW328" i="5"/>
  <c r="AT328" i="5"/>
  <c r="AZ328" i="5" l="1"/>
  <c r="AN329" i="5"/>
  <c r="AV329" i="5" s="1"/>
  <c r="X328" i="5" l="1"/>
  <c r="V328" i="5" l="1" a="1"/>
  <c r="V328" i="5" s="1"/>
  <c r="AL328" i="5" l="1"/>
  <c r="AU328" i="5" s="1"/>
  <c r="Z328" i="5"/>
  <c r="AY328" i="5" l="1"/>
  <c r="AE328" i="5" s="1"/>
  <c r="AC328" i="5" l="1"/>
  <c r="AX328" i="5" s="1"/>
  <c r="Y328" i="5"/>
  <c r="AS328" i="5" l="1"/>
  <c r="AR328" i="5"/>
  <c r="BB328" i="5" l="1"/>
  <c r="BA328" i="5"/>
  <c r="B328" i="5"/>
  <c r="AW327" i="5"/>
  <c r="AT327" i="5"/>
  <c r="AZ327" i="5" l="1"/>
  <c r="AN328" i="5"/>
  <c r="AV328" i="5" s="1"/>
  <c r="X327" i="5" l="1"/>
  <c r="V327" i="5" l="1" a="1"/>
  <c r="V327" i="5" s="1"/>
  <c r="AL327" i="5" l="1"/>
  <c r="AU327" i="5" s="1"/>
  <c r="Z327" i="5"/>
  <c r="AA327" i="5" a="1"/>
  <c r="AA327" i="5" l="1"/>
  <c r="AY327" i="5"/>
  <c r="AE327" i="5" s="1"/>
  <c r="AC327" i="5" l="1"/>
  <c r="AX327" i="5" s="1"/>
  <c r="Y327" i="5"/>
  <c r="AS327" i="5" l="1"/>
  <c r="AR327" i="5"/>
  <c r="BA327" i="5" l="1"/>
  <c r="BB327" i="5"/>
  <c r="B327" i="5"/>
  <c r="AW326" i="5"/>
  <c r="AT326" i="5"/>
  <c r="AZ326" i="5" l="1"/>
  <c r="AN327" i="5"/>
  <c r="AV327" i="5" s="1"/>
  <c r="X326" i="5" l="1"/>
  <c r="V326" i="5" l="1" a="1"/>
  <c r="V326" i="5" s="1"/>
  <c r="AL326" i="5" l="1"/>
  <c r="AU326" i="5" s="1"/>
  <c r="Z326" i="5"/>
  <c r="AA326" i="5" a="1"/>
  <c r="AA326" i="5" l="1"/>
  <c r="AY326" i="5"/>
  <c r="AE326" i="5" s="1"/>
  <c r="AC326" i="5" l="1"/>
  <c r="AX326" i="5" s="1"/>
  <c r="Y326" i="5"/>
  <c r="AS326" i="5" l="1"/>
  <c r="AR326" i="5"/>
  <c r="BB326" i="5" l="1"/>
  <c r="BA326" i="5"/>
  <c r="B326" i="5"/>
  <c r="AW325" i="5"/>
  <c r="AT325" i="5"/>
  <c r="AZ325" i="5" l="1"/>
  <c r="AN326" i="5" l="1"/>
  <c r="AV326" i="5" s="1"/>
  <c r="X325" i="5" l="1"/>
  <c r="V325" i="5" l="1" a="1"/>
  <c r="V325" i="5" s="1"/>
  <c r="AL325" i="5" l="1"/>
  <c r="AU325" i="5" s="1"/>
  <c r="Z325" i="5"/>
  <c r="AA325" i="5" a="1"/>
  <c r="AA325" i="5" l="1"/>
  <c r="AY325" i="5"/>
  <c r="AE325" i="5" s="1"/>
  <c r="AC325" i="5" l="1"/>
  <c r="AX325" i="5" s="1"/>
  <c r="Y325" i="5"/>
  <c r="AS325" i="5" l="1"/>
  <c r="AR325" i="5"/>
  <c r="BB325" i="5" l="1"/>
  <c r="BA325" i="5"/>
  <c r="B325" i="5"/>
  <c r="AW324" i="5"/>
  <c r="AT324" i="5"/>
  <c r="AZ324" i="5" l="1"/>
  <c r="AN325" i="5"/>
  <c r="AV325" i="5" s="1"/>
  <c r="X324" i="5" l="1"/>
  <c r="V324" i="5" l="1" a="1"/>
  <c r="V324" i="5" s="1"/>
  <c r="AL324" i="5" l="1"/>
  <c r="AU324" i="5" s="1"/>
  <c r="Z324" i="5"/>
  <c r="AY324" i="5" l="1"/>
  <c r="AE324" i="5" s="1"/>
  <c r="AC324" i="5" l="1"/>
  <c r="AX324" i="5" s="1"/>
  <c r="Y324" i="5"/>
  <c r="AS324" i="5" l="1"/>
  <c r="AR324" i="5"/>
  <c r="BB324" i="5" l="1"/>
  <c r="BA324" i="5"/>
  <c r="B324" i="5"/>
  <c r="AW323" i="5"/>
  <c r="AT323" i="5"/>
  <c r="AZ323" i="5" l="1"/>
  <c r="AN324" i="5"/>
  <c r="AV324" i="5" s="1"/>
  <c r="X323" i="5" l="1"/>
  <c r="V323" i="5" l="1" a="1"/>
  <c r="V323" i="5" s="1"/>
  <c r="AL323" i="5" l="1"/>
  <c r="AU323" i="5" s="1"/>
  <c r="Z323" i="5"/>
  <c r="AA323" i="5" a="1"/>
  <c r="AA323" i="5" l="1"/>
  <c r="AY323" i="5"/>
  <c r="AE323" i="5" s="1"/>
  <c r="AC323" i="5" l="1"/>
  <c r="AX323" i="5" s="1"/>
  <c r="Y323" i="5"/>
  <c r="AS323" i="5" l="1"/>
  <c r="AR323" i="5"/>
  <c r="BB323" i="5" l="1"/>
  <c r="BA323" i="5"/>
  <c r="B323" i="5"/>
  <c r="AW322" i="5"/>
  <c r="AT322" i="5"/>
  <c r="AZ322" i="5" l="1"/>
  <c r="AN323" i="5"/>
  <c r="AV323" i="5" s="1"/>
  <c r="X322" i="5" l="1"/>
  <c r="V322" i="5" l="1" a="1"/>
  <c r="V322" i="5" s="1"/>
  <c r="AL322" i="5" l="1"/>
  <c r="AU322" i="5" s="1"/>
  <c r="Z322" i="5"/>
  <c r="AY322" i="5" l="1"/>
  <c r="AE322" i="5" s="1"/>
  <c r="AC322" i="5" l="1"/>
  <c r="AX322" i="5" s="1"/>
  <c r="Y322" i="5"/>
  <c r="AS322" i="5" l="1"/>
  <c r="AR322" i="5"/>
  <c r="BB322" i="5" l="1"/>
  <c r="BA322" i="5"/>
  <c r="B322" i="5"/>
  <c r="AW321" i="5"/>
  <c r="AT321" i="5"/>
  <c r="AZ321" i="5" l="1"/>
  <c r="AN322" i="5"/>
  <c r="AV322" i="5" s="1"/>
  <c r="X321" i="5" l="1"/>
  <c r="V321" i="5" l="1" a="1"/>
  <c r="V321" i="5" s="1"/>
  <c r="AL321" i="5" l="1"/>
  <c r="AU321" i="5" s="1"/>
  <c r="Z321" i="5"/>
  <c r="AY321" i="5" l="1"/>
  <c r="AE321" i="5" s="1"/>
  <c r="AC321" i="5" l="1"/>
  <c r="AX321" i="5" s="1"/>
  <c r="Y321" i="5"/>
  <c r="AR321" i="5" l="1"/>
  <c r="AS321" i="5"/>
  <c r="B321" i="5" l="1"/>
  <c r="BB321" i="5"/>
  <c r="BA321" i="5"/>
  <c r="AW320" i="5"/>
  <c r="AT320" i="5"/>
  <c r="AZ320" i="5" l="1"/>
  <c r="AN321" i="5"/>
  <c r="AV321" i="5" s="1"/>
  <c r="X320" i="5" l="1"/>
  <c r="V320" i="5" l="1" a="1"/>
  <c r="V320" i="5" s="1"/>
  <c r="AL320" i="5" l="1"/>
  <c r="AU320" i="5" s="1"/>
  <c r="Z320" i="5"/>
  <c r="AA320" i="5" a="1"/>
  <c r="AA320" i="5" l="1"/>
  <c r="AY320" i="5"/>
  <c r="AE320" i="5" s="1"/>
  <c r="AC320" i="5" l="1"/>
  <c r="AX320" i="5" s="1"/>
  <c r="Y320" i="5"/>
  <c r="AS320" i="5" l="1"/>
  <c r="AR320" i="5"/>
  <c r="BB320" i="5" l="1"/>
  <c r="BA320" i="5"/>
  <c r="B320" i="5"/>
  <c r="AW319" i="5"/>
  <c r="AT319" i="5"/>
  <c r="AZ319" i="5" l="1"/>
  <c r="AN320" i="5" l="1"/>
  <c r="AV320" i="5" s="1"/>
  <c r="X319" i="5" l="1"/>
  <c r="V319" i="5" l="1" a="1"/>
  <c r="V319" i="5" s="1"/>
  <c r="AL319" i="5" l="1"/>
  <c r="AU319" i="5" s="1"/>
  <c r="Z319" i="5"/>
  <c r="AY319" i="5" l="1"/>
  <c r="AE319" i="5" s="1"/>
  <c r="AC319" i="5" l="1"/>
  <c r="AX319" i="5" s="1"/>
  <c r="Y319" i="5"/>
  <c r="AR319" i="5" l="1"/>
  <c r="AS319" i="5"/>
  <c r="BB319" i="5" l="1"/>
  <c r="BA319" i="5"/>
  <c r="B319" i="5"/>
  <c r="AW318" i="5"/>
  <c r="AT318" i="5"/>
  <c r="AZ318" i="5" l="1"/>
  <c r="AN319" i="5" l="1"/>
  <c r="AV319" i="5" s="1"/>
  <c r="X318" i="5" l="1"/>
  <c r="V318" i="5" l="1" a="1"/>
  <c r="V318" i="5" s="1"/>
  <c r="AL318" i="5" l="1"/>
  <c r="AU318" i="5" s="1"/>
  <c r="Z318" i="5"/>
  <c r="AY318" i="5" l="1"/>
  <c r="AE318" i="5" s="1"/>
  <c r="AC318" i="5" l="1"/>
  <c r="AX318" i="5" s="1"/>
  <c r="Y318" i="5"/>
  <c r="AS318" i="5" l="1"/>
  <c r="AR318" i="5"/>
  <c r="BB318" i="5" l="1"/>
  <c r="BA318" i="5"/>
  <c r="B318" i="5"/>
  <c r="AW317" i="5"/>
  <c r="AT317" i="5"/>
  <c r="AZ317" i="5" l="1"/>
  <c r="AN318" i="5"/>
  <c r="AV318" i="5" s="1"/>
  <c r="X317" i="5" l="1"/>
  <c r="V317" i="5" l="1" a="1"/>
  <c r="V317" i="5" s="1"/>
  <c r="AL317" i="5" l="1"/>
  <c r="AU317" i="5" s="1"/>
  <c r="Z317" i="5"/>
  <c r="AY317" i="5" l="1"/>
  <c r="AE317" i="5" s="1"/>
  <c r="AC317" i="5" l="1"/>
  <c r="AX317" i="5" s="1"/>
  <c r="Y317" i="5"/>
  <c r="AS317" i="5" l="1"/>
  <c r="AR317" i="5"/>
  <c r="BB317" i="5" l="1"/>
  <c r="BA317" i="5"/>
  <c r="B317" i="5"/>
  <c r="AW316" i="5"/>
  <c r="AT316" i="5"/>
  <c r="AZ316" i="5" l="1"/>
  <c r="AN317" i="5"/>
  <c r="AV317" i="5" s="1"/>
  <c r="X316" i="5" l="1"/>
  <c r="V316" i="5" l="1" a="1"/>
  <c r="V316" i="5" s="1"/>
  <c r="AL316" i="5" l="1"/>
  <c r="AU316" i="5" s="1"/>
  <c r="Z316" i="5"/>
  <c r="AA316" i="5" a="1"/>
  <c r="AA316" i="5" l="1"/>
  <c r="AY316" i="5"/>
  <c r="AE316" i="5" s="1"/>
  <c r="AC316" i="5" l="1"/>
  <c r="AX316" i="5" s="1"/>
  <c r="Y316" i="5"/>
  <c r="AR316" i="5" l="1"/>
  <c r="AS316" i="5"/>
  <c r="BB316" i="5" l="1"/>
  <c r="BA316" i="5"/>
  <c r="B316" i="5"/>
  <c r="AW315" i="5"/>
  <c r="AT315" i="5"/>
  <c r="AZ315" i="5" l="1"/>
  <c r="AN316" i="5"/>
  <c r="AV316" i="5" s="1"/>
  <c r="X315" i="5" l="1"/>
  <c r="V315" i="5" l="1" a="1"/>
  <c r="V315" i="5" s="1"/>
  <c r="AL315" i="5" l="1"/>
  <c r="AU315" i="5" s="1"/>
  <c r="Z315" i="5"/>
  <c r="AA315" i="5" a="1"/>
  <c r="AA315" i="5" l="1"/>
  <c r="AY315" i="5"/>
  <c r="AE315" i="5" s="1"/>
  <c r="AC315" i="5" l="1"/>
  <c r="AX315" i="5" s="1"/>
  <c r="Y315" i="5"/>
  <c r="AS315" i="5" l="1"/>
  <c r="AR315" i="5"/>
  <c r="BA315" i="5" l="1"/>
  <c r="BB315" i="5"/>
  <c r="B315" i="5"/>
  <c r="AW314" i="5"/>
  <c r="AT314" i="5"/>
  <c r="AZ314" i="5" l="1"/>
  <c r="AN315" i="5"/>
  <c r="AV315" i="5" s="1"/>
  <c r="X314" i="5" l="1"/>
  <c r="V314" i="5" l="1" a="1"/>
  <c r="V314" i="5" s="1"/>
  <c r="AL314" i="5" l="1"/>
  <c r="AU314" i="5" s="1"/>
  <c r="Z314" i="5"/>
  <c r="AY314" i="5" l="1"/>
  <c r="AE314" i="5" s="1"/>
  <c r="AC314" i="5" l="1"/>
  <c r="AX314" i="5" s="1"/>
  <c r="Y314" i="5"/>
  <c r="AR314" i="5" l="1"/>
  <c r="AS314" i="5"/>
  <c r="BB314" i="5" l="1"/>
  <c r="BA314" i="5"/>
  <c r="B314" i="5"/>
  <c r="AW313" i="5"/>
  <c r="AT313" i="5"/>
  <c r="AZ313" i="5" l="1"/>
  <c r="AN314" i="5"/>
  <c r="AV314" i="5" s="1"/>
  <c r="X313" i="5" l="1"/>
  <c r="V313" i="5" l="1" a="1"/>
  <c r="V313" i="5" s="1"/>
  <c r="AL313" i="5" l="1"/>
  <c r="AU313" i="5" s="1"/>
  <c r="Z313" i="5"/>
  <c r="AY313" i="5" l="1"/>
  <c r="AE313" i="5" s="1"/>
  <c r="AC313" i="5" l="1"/>
  <c r="AX313" i="5" s="1"/>
  <c r="Y313" i="5"/>
  <c r="AS313" i="5" l="1"/>
  <c r="AR313" i="5"/>
  <c r="BB313" i="5" l="1"/>
  <c r="BA313" i="5"/>
  <c r="B313" i="5"/>
  <c r="AW312" i="5"/>
  <c r="AT312" i="5"/>
  <c r="AZ312" i="5" l="1"/>
  <c r="AN313" i="5"/>
  <c r="AV313" i="5" s="1"/>
  <c r="X312" i="5" l="1"/>
  <c r="V312" i="5" l="1" a="1"/>
  <c r="V312" i="5" s="1"/>
  <c r="AL312" i="5" l="1"/>
  <c r="AU312" i="5" s="1"/>
  <c r="Z312" i="5"/>
  <c r="AA312" i="5" a="1"/>
  <c r="AA312" i="5" l="1"/>
  <c r="AY312" i="5"/>
  <c r="AE312" i="5" s="1"/>
  <c r="AC312" i="5" l="1"/>
  <c r="AX312" i="5" s="1"/>
  <c r="Y312" i="5"/>
  <c r="AS312" i="5" l="1"/>
  <c r="AR312" i="5"/>
  <c r="BB312" i="5" l="1"/>
  <c r="BA312" i="5"/>
  <c r="B312" i="5"/>
  <c r="AW311" i="5"/>
  <c r="AT311" i="5"/>
  <c r="AZ311" i="5" l="1"/>
  <c r="AN312" i="5"/>
  <c r="AV312" i="5" s="1"/>
  <c r="X311" i="5" l="1"/>
  <c r="V311" i="5" l="1" a="1"/>
  <c r="V311" i="5" s="1"/>
  <c r="AL311" i="5" l="1"/>
  <c r="AU311" i="5" s="1"/>
  <c r="Z311" i="5"/>
  <c r="AY311" i="5" l="1"/>
  <c r="AE311" i="5" s="1"/>
  <c r="AC311" i="5" l="1"/>
  <c r="AX311" i="5" s="1"/>
  <c r="Y311" i="5"/>
  <c r="AR311" i="5" l="1"/>
  <c r="AS311" i="5"/>
  <c r="BB311" i="5" l="1"/>
  <c r="BA311" i="5"/>
  <c r="B311" i="5"/>
  <c r="AW310" i="5"/>
  <c r="AT310" i="5"/>
  <c r="AZ310" i="5" l="1"/>
  <c r="AN311" i="5"/>
  <c r="AV311" i="5" s="1"/>
  <c r="X310" i="5" l="1"/>
  <c r="V310" i="5" l="1" a="1"/>
  <c r="V310" i="5" s="1"/>
  <c r="AL310" i="5" l="1"/>
  <c r="AU310" i="5" s="1"/>
  <c r="Z310" i="5"/>
  <c r="AY310" i="5" l="1"/>
  <c r="AE310" i="5" s="1"/>
  <c r="AC310" i="5" l="1"/>
  <c r="AX310" i="5" s="1"/>
  <c r="Y310" i="5"/>
  <c r="AS310" i="5" l="1"/>
  <c r="AR310" i="5"/>
  <c r="BA310" i="5" l="1"/>
  <c r="BB310" i="5"/>
  <c r="B310" i="5"/>
  <c r="AW309" i="5"/>
  <c r="AT309" i="5"/>
  <c r="AZ309" i="5" l="1"/>
  <c r="AN310" i="5"/>
  <c r="AV310" i="5" s="1"/>
  <c r="X309" i="5" l="1"/>
  <c r="V309" i="5" l="1" a="1"/>
  <c r="V309" i="5" s="1"/>
  <c r="AL309" i="5" l="1"/>
  <c r="AU309" i="5" s="1"/>
  <c r="Z309" i="5"/>
  <c r="AY309" i="5" l="1"/>
  <c r="AE309" i="5" s="1"/>
  <c r="AC309" i="5" l="1"/>
  <c r="AX309" i="5" s="1"/>
  <c r="Y309" i="5"/>
  <c r="AS309" i="5" l="1"/>
  <c r="AR309" i="5"/>
  <c r="BA309" i="5" l="1"/>
  <c r="BB309" i="5"/>
  <c r="B309" i="5"/>
  <c r="AW308" i="5"/>
  <c r="AT308" i="5"/>
  <c r="AZ308" i="5" l="1"/>
  <c r="AN309" i="5"/>
  <c r="AV309" i="5" s="1"/>
  <c r="X308" i="5" l="1"/>
  <c r="V308" i="5" l="1" a="1"/>
  <c r="V308" i="5" s="1"/>
  <c r="AL308" i="5" l="1"/>
  <c r="AU308" i="5" s="1"/>
  <c r="Z308" i="5"/>
  <c r="AY308" i="5" l="1"/>
  <c r="AE308" i="5" s="1"/>
  <c r="AC308" i="5" l="1"/>
  <c r="AX308" i="5" s="1"/>
  <c r="Y308" i="5"/>
  <c r="AS308" i="5" l="1"/>
  <c r="AR308" i="5"/>
  <c r="BB308" i="5" l="1"/>
  <c r="BA308" i="5"/>
  <c r="B308" i="5"/>
  <c r="AW307" i="5"/>
  <c r="AT307" i="5"/>
  <c r="AZ307" i="5" l="1"/>
  <c r="AN308" i="5"/>
  <c r="AV308" i="5" s="1"/>
  <c r="X307" i="5" l="1"/>
  <c r="V307" i="5" l="1" a="1"/>
  <c r="V307" i="5" s="1"/>
  <c r="AL307" i="5" l="1"/>
  <c r="AU307" i="5" s="1"/>
  <c r="Z307" i="5"/>
  <c r="AA307" i="5" a="1"/>
  <c r="AA307" i="5" l="1"/>
  <c r="AY307" i="5"/>
  <c r="AE307" i="5" s="1"/>
  <c r="AC307" i="5" l="1"/>
  <c r="AX307" i="5" s="1"/>
  <c r="Y307" i="5"/>
  <c r="AR307" i="5" l="1"/>
  <c r="AS307" i="5"/>
  <c r="BB307" i="5" l="1"/>
  <c r="BA307" i="5"/>
  <c r="B307" i="5"/>
  <c r="AW306" i="5"/>
  <c r="AT306" i="5"/>
  <c r="AZ306" i="5" l="1"/>
  <c r="AN307" i="5" l="1"/>
  <c r="AV307" i="5" s="1"/>
  <c r="X306" i="5" l="1"/>
  <c r="V306" i="5" l="1" a="1"/>
  <c r="V306" i="5" s="1"/>
  <c r="AL306" i="5" l="1"/>
  <c r="AU306" i="5" s="1"/>
  <c r="Z306" i="5"/>
  <c r="AA306" i="5" a="1"/>
  <c r="AA306" i="5" l="1"/>
  <c r="AY306" i="5"/>
  <c r="AE306" i="5" s="1"/>
  <c r="AC306" i="5" l="1"/>
  <c r="AX306" i="5" s="1"/>
  <c r="Y306" i="5"/>
  <c r="AR306" i="5" l="1"/>
  <c r="AS306" i="5"/>
  <c r="BB306" i="5" l="1"/>
  <c r="BA306" i="5"/>
  <c r="B306" i="5"/>
  <c r="AW305" i="5"/>
  <c r="AT305" i="5"/>
  <c r="AZ305" i="5" l="1"/>
  <c r="AN306" i="5"/>
  <c r="AV306" i="5" s="1"/>
  <c r="X305" i="5" l="1"/>
  <c r="V305" i="5" l="1" a="1"/>
  <c r="V305" i="5" s="1"/>
  <c r="AL305" i="5" l="1"/>
  <c r="AU305" i="5" s="1"/>
  <c r="Z305" i="5"/>
  <c r="AA305" i="5" a="1"/>
  <c r="AA305" i="5" l="1"/>
  <c r="AY305" i="5"/>
  <c r="AE305" i="5" s="1"/>
  <c r="AC305" i="5" l="1"/>
  <c r="AX305" i="5" s="1"/>
  <c r="Y305" i="5"/>
  <c r="AS305" i="5" l="1"/>
  <c r="AR305" i="5"/>
  <c r="BA305" i="5" l="1"/>
  <c r="BB305" i="5"/>
  <c r="B305" i="5"/>
  <c r="AW304" i="5"/>
  <c r="AT304" i="5"/>
  <c r="AZ304" i="5" l="1"/>
  <c r="AN305" i="5"/>
  <c r="AV305" i="5" s="1"/>
  <c r="X304" i="5" l="1"/>
  <c r="V304" i="5" l="1" a="1"/>
  <c r="V304" i="5" s="1"/>
  <c r="AL304" i="5" l="1"/>
  <c r="AU304" i="5" s="1"/>
  <c r="Z304" i="5"/>
  <c r="AY304" i="5" l="1"/>
  <c r="AE304" i="5" s="1"/>
  <c r="AC304" i="5" l="1"/>
  <c r="AX304" i="5" s="1"/>
  <c r="Y304" i="5"/>
  <c r="AS304" i="5" l="1"/>
  <c r="AR304" i="5"/>
  <c r="BB304" i="5" l="1"/>
  <c r="BA304" i="5"/>
  <c r="B304" i="5"/>
  <c r="AW303" i="5"/>
  <c r="AT303" i="5"/>
  <c r="AZ303" i="5" l="1"/>
  <c r="AN304" i="5"/>
  <c r="AV304" i="5" s="1"/>
  <c r="X303" i="5" l="1"/>
  <c r="V303" i="5" l="1" a="1"/>
  <c r="V303" i="5" s="1"/>
  <c r="AL303" i="5" l="1"/>
  <c r="AU303" i="5" s="1"/>
  <c r="Z303" i="5"/>
  <c r="AA303" i="5" a="1"/>
  <c r="AA303" i="5" l="1"/>
  <c r="AY303" i="5"/>
  <c r="AE303" i="5" s="1"/>
  <c r="AC303" i="5" l="1"/>
  <c r="AX303" i="5" s="1"/>
  <c r="Y303" i="5"/>
  <c r="AS303" i="5" l="1"/>
  <c r="AR303" i="5"/>
  <c r="BB303" i="5" l="1"/>
  <c r="BA303" i="5"/>
  <c r="B303" i="5"/>
  <c r="AW302" i="5"/>
  <c r="AT302" i="5"/>
  <c r="AZ302" i="5" l="1"/>
  <c r="AN303" i="5"/>
  <c r="AV303" i="5" s="1"/>
  <c r="X302" i="5" l="1"/>
  <c r="V302" i="5" l="1" a="1"/>
  <c r="V302" i="5" s="1"/>
  <c r="AL302" i="5" l="1"/>
  <c r="AU302" i="5" s="1"/>
  <c r="Z302" i="5"/>
  <c r="AY302" i="5" l="1"/>
  <c r="AE302" i="5" s="1"/>
  <c r="AC302" i="5" l="1"/>
  <c r="AX302" i="5" s="1"/>
  <c r="Y302" i="5"/>
  <c r="AR302" i="5" l="1"/>
  <c r="AS302" i="5"/>
  <c r="BB302" i="5" l="1"/>
  <c r="BA302" i="5"/>
  <c r="B302" i="5"/>
  <c r="AW301" i="5"/>
  <c r="AT301" i="5"/>
  <c r="AZ301" i="5" l="1"/>
  <c r="AN302" i="5"/>
  <c r="AV302" i="5" s="1"/>
  <c r="X301" i="5" l="1"/>
  <c r="V301" i="5" l="1" a="1"/>
  <c r="V301" i="5" s="1"/>
  <c r="AL301" i="5" l="1"/>
  <c r="AU301" i="5" s="1"/>
  <c r="Z301" i="5"/>
  <c r="AY301" i="5" l="1"/>
  <c r="AE301" i="5" s="1"/>
  <c r="AC301" i="5" l="1"/>
  <c r="AX301" i="5" s="1"/>
  <c r="Y301" i="5"/>
  <c r="AR301" i="5" l="1"/>
  <c r="AS301" i="5"/>
  <c r="BB301" i="5" l="1"/>
  <c r="BA301" i="5"/>
  <c r="B301" i="5"/>
  <c r="AW300" i="5"/>
  <c r="AT300" i="5"/>
  <c r="AZ300" i="5" l="1"/>
  <c r="AN301" i="5"/>
  <c r="AV301" i="5" s="1"/>
  <c r="X300" i="5" l="1"/>
  <c r="V300" i="5" l="1" a="1"/>
  <c r="V300" i="5" s="1"/>
  <c r="AL300" i="5" l="1"/>
  <c r="AU300" i="5" s="1"/>
  <c r="Z300" i="5"/>
  <c r="AY300" i="5" l="1"/>
  <c r="AE300" i="5" s="1"/>
  <c r="AC300" i="5" l="1"/>
  <c r="AX300" i="5" s="1"/>
  <c r="Y300" i="5"/>
  <c r="AS300" i="5" l="1"/>
  <c r="AR300" i="5"/>
  <c r="BB300" i="5" l="1"/>
  <c r="BA300" i="5"/>
  <c r="B300" i="5"/>
  <c r="AW299" i="5"/>
  <c r="AT299" i="5"/>
  <c r="AZ299" i="5" l="1"/>
  <c r="AN300" i="5" l="1"/>
  <c r="AV300" i="5" s="1"/>
  <c r="X299" i="5" l="1"/>
  <c r="V299" i="5" l="1" a="1"/>
  <c r="V299" i="5" s="1"/>
  <c r="AL299" i="5" l="1"/>
  <c r="AU299" i="5" s="1"/>
  <c r="Z299" i="5"/>
  <c r="AA299" i="5" a="1"/>
  <c r="AA299" i="5" l="1"/>
  <c r="AY299" i="5"/>
  <c r="AE299" i="5" s="1"/>
  <c r="AC299" i="5" l="1"/>
  <c r="AX299" i="5" s="1"/>
  <c r="Y299" i="5"/>
  <c r="AS299" i="5" l="1"/>
  <c r="AR299" i="5"/>
  <c r="BA299" i="5" l="1"/>
  <c r="BB299" i="5"/>
  <c r="B299" i="5"/>
  <c r="AW298" i="5"/>
  <c r="AT298" i="5"/>
  <c r="AZ298" i="5" l="1"/>
  <c r="AN299" i="5"/>
  <c r="AV299" i="5" s="1"/>
  <c r="X298" i="5" l="1"/>
  <c r="V298" i="5" l="1" a="1"/>
  <c r="V298" i="5" s="1"/>
  <c r="AL298" i="5" l="1"/>
  <c r="AU298" i="5" s="1"/>
  <c r="Z298" i="5"/>
  <c r="AA298" i="5" a="1"/>
  <c r="AA298" i="5" l="1"/>
  <c r="AY298" i="5"/>
  <c r="AE298" i="5" s="1"/>
  <c r="AC298" i="5" l="1"/>
  <c r="AX298" i="5" s="1"/>
  <c r="Y298" i="5"/>
  <c r="AS298" i="5" l="1"/>
  <c r="AR298" i="5"/>
  <c r="BB298" i="5" l="1"/>
  <c r="BA298" i="5"/>
  <c r="B298" i="5"/>
  <c r="AW297" i="5"/>
  <c r="AT297" i="5"/>
  <c r="AZ297" i="5" l="1"/>
  <c r="AN298" i="5"/>
  <c r="AV298" i="5" s="1"/>
  <c r="X297" i="5" l="1"/>
  <c r="V297" i="5" l="1" a="1"/>
  <c r="V297" i="5" s="1"/>
  <c r="AL297" i="5" l="1"/>
  <c r="AU297" i="5" s="1"/>
  <c r="Z297" i="5"/>
  <c r="AY297" i="5" l="1"/>
  <c r="AE297" i="5" s="1"/>
  <c r="AC297" i="5" l="1"/>
  <c r="AX297" i="5" s="1"/>
  <c r="Y297" i="5"/>
  <c r="AS297" i="5" l="1"/>
  <c r="AR297" i="5"/>
  <c r="BB297" i="5" l="1"/>
  <c r="BA297" i="5"/>
  <c r="B297" i="5"/>
  <c r="AW296" i="5"/>
  <c r="AT296" i="5"/>
  <c r="AZ296" i="5" l="1"/>
  <c r="AN297" i="5"/>
  <c r="AV297" i="5" s="1"/>
  <c r="X296" i="5" l="1"/>
  <c r="V296" i="5" l="1" a="1"/>
  <c r="V296" i="5" s="1"/>
  <c r="AL296" i="5" l="1"/>
  <c r="AU296" i="5" s="1"/>
  <c r="Z296" i="5"/>
  <c r="AY296" i="5" l="1"/>
  <c r="AE296" i="5" s="1"/>
  <c r="AC296" i="5" l="1"/>
  <c r="AX296" i="5" s="1"/>
  <c r="Y296" i="5"/>
  <c r="AR296" i="5" l="1"/>
  <c r="AS296" i="5"/>
  <c r="BB296" i="5" l="1"/>
  <c r="BA296" i="5"/>
  <c r="B296" i="5"/>
  <c r="AW295" i="5"/>
  <c r="AT295" i="5"/>
  <c r="AZ295" i="5" l="1"/>
  <c r="AN296" i="5"/>
  <c r="AV296" i="5" s="1"/>
  <c r="X295" i="5" l="1"/>
  <c r="V295" i="5" l="1" a="1"/>
  <c r="V295" i="5" s="1"/>
  <c r="AL295" i="5" l="1"/>
  <c r="AU295" i="5" s="1"/>
  <c r="Z295" i="5"/>
  <c r="AA295" i="5" a="1"/>
  <c r="AA295" i="5" l="1"/>
  <c r="AY295" i="5"/>
  <c r="AE295" i="5" s="1"/>
  <c r="AC295" i="5" l="1"/>
  <c r="AX295" i="5" s="1"/>
  <c r="Y295" i="5"/>
  <c r="AS295" i="5" l="1"/>
  <c r="AR295" i="5"/>
  <c r="BA295" i="5" l="1"/>
  <c r="BB295" i="5"/>
  <c r="B295" i="5"/>
  <c r="AW294" i="5"/>
  <c r="AT294" i="5"/>
  <c r="AZ294" i="5" l="1"/>
  <c r="AN295" i="5"/>
  <c r="AV295" i="5" s="1"/>
  <c r="X294" i="5" l="1"/>
  <c r="V294" i="5" l="1" a="1"/>
  <c r="V294" i="5" s="1"/>
  <c r="AL294" i="5" l="1"/>
  <c r="AU294" i="5" s="1"/>
  <c r="Z294" i="5"/>
  <c r="AY294" i="5" l="1"/>
  <c r="AE294" i="5" s="1"/>
  <c r="AC294" i="5" l="1"/>
  <c r="AX294" i="5" s="1"/>
  <c r="Y294" i="5"/>
  <c r="AR294" i="5" l="1"/>
  <c r="AS294" i="5"/>
  <c r="BB294" i="5" l="1"/>
  <c r="BA294" i="5"/>
  <c r="B294" i="5"/>
  <c r="AW293" i="5"/>
  <c r="AT293" i="5"/>
  <c r="AZ293" i="5" l="1"/>
  <c r="AN294" i="5"/>
  <c r="AV294" i="5" s="1"/>
  <c r="X293" i="5" l="1"/>
  <c r="V293" i="5" l="1" a="1"/>
  <c r="V293" i="5" s="1"/>
  <c r="AL293" i="5" l="1"/>
  <c r="AU293" i="5" s="1"/>
  <c r="Z293" i="5"/>
  <c r="AY293" i="5" l="1"/>
  <c r="AE293" i="5" s="1"/>
  <c r="AC293" i="5" l="1"/>
  <c r="AX293" i="5" s="1"/>
  <c r="Y293" i="5"/>
  <c r="AS293" i="5" l="1"/>
  <c r="AR293" i="5"/>
  <c r="BB293" i="5" l="1"/>
  <c r="BA293" i="5"/>
  <c r="B293" i="5"/>
  <c r="AW292" i="5"/>
  <c r="AT292" i="5"/>
  <c r="AZ292" i="5" l="1"/>
  <c r="AN293" i="5"/>
  <c r="AV293" i="5" s="1"/>
  <c r="X292" i="5" l="1"/>
  <c r="V292" i="5" l="1" a="1"/>
  <c r="V292" i="5" s="1"/>
  <c r="AL292" i="5" l="1"/>
  <c r="AU292" i="5" s="1"/>
  <c r="Z292" i="5"/>
  <c r="AY292" i="5" l="1"/>
  <c r="AE292" i="5" s="1"/>
  <c r="AC292" i="5" l="1"/>
  <c r="AX292" i="5" s="1"/>
  <c r="Y292" i="5"/>
  <c r="AS292" i="5" l="1"/>
  <c r="AR292" i="5"/>
  <c r="BB292" i="5" l="1"/>
  <c r="BA292" i="5"/>
  <c r="B292" i="5"/>
  <c r="AW291" i="5"/>
  <c r="AT291" i="5"/>
  <c r="AZ291" i="5" l="1"/>
  <c r="AN292" i="5"/>
  <c r="AV292" i="5" s="1"/>
  <c r="X291" i="5" l="1"/>
  <c r="V291" i="5" l="1" a="1"/>
  <c r="V291" i="5" s="1"/>
  <c r="AL291" i="5" l="1"/>
  <c r="AU291" i="5" s="1"/>
  <c r="Z291" i="5"/>
  <c r="AY291" i="5" l="1"/>
  <c r="AE291" i="5" s="1"/>
  <c r="AC291" i="5" l="1"/>
  <c r="AX291" i="5" s="1"/>
  <c r="Y291" i="5"/>
  <c r="AS291" i="5" l="1"/>
  <c r="AR291" i="5"/>
  <c r="BB291" i="5" l="1"/>
  <c r="BA291" i="5"/>
  <c r="B291" i="5"/>
  <c r="AW290" i="5"/>
  <c r="AT290" i="5"/>
  <c r="AZ290" i="5" l="1"/>
  <c r="AN291" i="5"/>
  <c r="AV291" i="5" s="1"/>
  <c r="X290" i="5" l="1"/>
  <c r="V290" i="5" l="1" a="1"/>
  <c r="V290" i="5" s="1"/>
  <c r="AL290" i="5" l="1"/>
  <c r="AU290" i="5" s="1"/>
  <c r="Z290" i="5"/>
  <c r="AA290" i="5" a="1"/>
  <c r="AA290" i="5" l="1"/>
  <c r="AY290" i="5"/>
  <c r="AE290" i="5" s="1"/>
  <c r="AC290" i="5" l="1"/>
  <c r="AX290" i="5" s="1"/>
  <c r="Y290" i="5"/>
  <c r="AS290" i="5" l="1"/>
  <c r="AR290" i="5"/>
  <c r="BA290" i="5" l="1"/>
  <c r="BB290" i="5"/>
  <c r="B290" i="5"/>
  <c r="AW289" i="5"/>
  <c r="AT289" i="5"/>
  <c r="AZ289" i="5" l="1"/>
  <c r="AN290" i="5"/>
  <c r="AV290" i="5" s="1"/>
  <c r="X289" i="5" l="1"/>
  <c r="V289" i="5" l="1" a="1"/>
  <c r="V289" i="5" s="1"/>
  <c r="AL289" i="5" l="1"/>
  <c r="AU289" i="5" s="1"/>
  <c r="Z289" i="5"/>
  <c r="AA289" i="5" a="1"/>
  <c r="AA289" i="5" l="1"/>
  <c r="AY289" i="5"/>
  <c r="AE289" i="5" s="1"/>
  <c r="AC289" i="5" l="1"/>
  <c r="AX289" i="5" s="1"/>
  <c r="Y289" i="5"/>
  <c r="AR289" i="5" l="1"/>
  <c r="AS289" i="5"/>
  <c r="BB289" i="5" l="1"/>
  <c r="BA289" i="5"/>
  <c r="B289" i="5"/>
  <c r="AW288" i="5"/>
  <c r="AT288" i="5"/>
  <c r="AZ288" i="5" l="1"/>
  <c r="AN289" i="5" l="1"/>
  <c r="AV289" i="5" s="1"/>
  <c r="X288" i="5" l="1"/>
  <c r="V288" i="5" l="1" a="1"/>
  <c r="V288" i="5" s="1"/>
  <c r="AL288" i="5" l="1"/>
  <c r="AU288" i="5" s="1"/>
  <c r="Z288" i="5"/>
  <c r="AY288" i="5" l="1"/>
  <c r="AE288" i="5" s="1"/>
  <c r="AC288" i="5" l="1"/>
  <c r="AX288" i="5" s="1"/>
  <c r="Y288" i="5"/>
  <c r="AR288" i="5" l="1"/>
  <c r="AS288" i="5"/>
  <c r="BB288" i="5" l="1"/>
  <c r="BA288" i="5"/>
  <c r="B288" i="5"/>
  <c r="AW287" i="5"/>
  <c r="AT287" i="5"/>
  <c r="AZ287" i="5" l="1"/>
  <c r="AN288" i="5"/>
  <c r="AV288" i="5" s="1"/>
  <c r="X287" i="5" l="1"/>
  <c r="V287" i="5" l="1" a="1"/>
  <c r="V287" i="5" s="1"/>
  <c r="AL287" i="5" l="1"/>
  <c r="AU287" i="5" s="1"/>
  <c r="Z287" i="5"/>
  <c r="AA287" i="5" a="1"/>
  <c r="AA287" i="5" l="1"/>
  <c r="AY287" i="5"/>
  <c r="AE287" i="5" s="1"/>
  <c r="AC287" i="5" l="1"/>
  <c r="AX287" i="5" s="1"/>
  <c r="Y287" i="5"/>
  <c r="AS287" i="5" l="1"/>
  <c r="AR287" i="5"/>
  <c r="BA287" i="5" l="1"/>
  <c r="BB287" i="5"/>
  <c r="B287" i="5"/>
  <c r="AW286" i="5"/>
  <c r="AT286" i="5"/>
  <c r="AZ286" i="5" l="1"/>
  <c r="AN287" i="5"/>
  <c r="AV287" i="5" s="1"/>
  <c r="X286" i="5" l="1"/>
  <c r="V286" i="5" l="1" a="1"/>
  <c r="V286" i="5" s="1"/>
  <c r="AL286" i="5" l="1"/>
  <c r="AU286" i="5" s="1"/>
  <c r="Z286" i="5"/>
  <c r="AY286" i="5" l="1"/>
  <c r="AE286" i="5" s="1"/>
  <c r="AC286" i="5" l="1"/>
  <c r="AX286" i="5" s="1"/>
  <c r="Y286" i="5"/>
  <c r="AS286" i="5" l="1"/>
  <c r="AR286" i="5"/>
  <c r="BB286" i="5" l="1"/>
  <c r="BA286" i="5"/>
  <c r="B286" i="5"/>
  <c r="AW285" i="5"/>
  <c r="AT285" i="5"/>
  <c r="AZ285" i="5" l="1"/>
  <c r="AN286" i="5"/>
  <c r="AV286" i="5" s="1"/>
  <c r="X285" i="5" l="1"/>
  <c r="V285" i="5" l="1" a="1"/>
  <c r="V285" i="5" s="1"/>
  <c r="AL285" i="5" l="1"/>
  <c r="AU285" i="5" s="1"/>
  <c r="Z285" i="5"/>
  <c r="AY285" i="5" l="1"/>
  <c r="AE285" i="5" s="1"/>
  <c r="AC285" i="5" l="1"/>
  <c r="AX285" i="5" s="1"/>
  <c r="Y285" i="5"/>
  <c r="AS285" i="5" l="1"/>
  <c r="AR285" i="5"/>
  <c r="BA285" i="5" l="1"/>
  <c r="BB285" i="5"/>
  <c r="B285" i="5"/>
  <c r="AW284" i="5"/>
  <c r="AT284" i="5"/>
  <c r="AZ284" i="5" l="1"/>
  <c r="AN285" i="5"/>
  <c r="AV285" i="5" s="1"/>
  <c r="X284" i="5" l="1"/>
  <c r="V284" i="5" l="1" a="1"/>
  <c r="V284" i="5" s="1"/>
  <c r="AL284" i="5" l="1"/>
  <c r="AU284" i="5" s="1"/>
  <c r="Z284" i="5"/>
  <c r="AA284" i="5" a="1"/>
  <c r="AA284" i="5" l="1"/>
  <c r="AY284" i="5"/>
  <c r="AE284" i="5" s="1"/>
  <c r="AC284" i="5" l="1"/>
  <c r="AX284" i="5" s="1"/>
  <c r="Y284" i="5"/>
  <c r="AS284" i="5" l="1"/>
  <c r="AR284" i="5"/>
  <c r="BB284" i="5" l="1"/>
  <c r="BA284" i="5"/>
  <c r="B284" i="5"/>
  <c r="AW283" i="5"/>
  <c r="AT283" i="5"/>
  <c r="AZ283" i="5" l="1"/>
  <c r="AN284" i="5"/>
  <c r="AV284" i="5" s="1"/>
  <c r="X283" i="5" l="1"/>
  <c r="V283" i="5" l="1" a="1"/>
  <c r="V283" i="5" s="1"/>
  <c r="AL283" i="5" l="1"/>
  <c r="AU283" i="5" s="1"/>
  <c r="Z283" i="5"/>
  <c r="AA283" i="5" a="1"/>
  <c r="AA283" i="5" l="1"/>
  <c r="AY283" i="5"/>
  <c r="AE283" i="5" s="1"/>
  <c r="AC283" i="5" l="1"/>
  <c r="AX283" i="5" s="1"/>
  <c r="Y283" i="5"/>
  <c r="AS283" i="5" l="1"/>
  <c r="AR283" i="5"/>
  <c r="BB283" i="5" l="1"/>
  <c r="BA283" i="5"/>
  <c r="B283" i="5"/>
  <c r="AW282" i="5"/>
  <c r="AT282" i="5"/>
  <c r="AZ282" i="5" l="1"/>
  <c r="AN283" i="5"/>
  <c r="AV283" i="5" s="1"/>
  <c r="X282" i="5" l="1"/>
  <c r="V282" i="5" l="1" a="1"/>
  <c r="V282" i="5" s="1"/>
  <c r="AL282" i="5" l="1"/>
  <c r="AU282" i="5" s="1"/>
  <c r="Z282" i="5"/>
  <c r="AY282" i="5" l="1"/>
  <c r="AE282" i="5" s="1"/>
  <c r="AC282" i="5" l="1"/>
  <c r="AX282" i="5" s="1"/>
  <c r="Y282" i="5"/>
  <c r="AS282" i="5" l="1"/>
  <c r="AR282" i="5"/>
  <c r="BB282" i="5" l="1"/>
  <c r="BA282" i="5"/>
  <c r="B282" i="5"/>
  <c r="AW281" i="5"/>
  <c r="AT281" i="5"/>
  <c r="AZ281" i="5" l="1"/>
  <c r="AN282" i="5"/>
  <c r="AV282" i="5" s="1"/>
  <c r="X281" i="5" l="1"/>
  <c r="V281" i="5" l="1" a="1"/>
  <c r="V281" i="5" s="1"/>
  <c r="AL281" i="5" l="1"/>
  <c r="AU281" i="5" s="1"/>
  <c r="Z281" i="5"/>
  <c r="AY281" i="5" l="1"/>
  <c r="AE281" i="5" s="1"/>
  <c r="AC281" i="5" l="1"/>
  <c r="AX281" i="5" s="1"/>
  <c r="Y281" i="5"/>
  <c r="AS281" i="5" l="1"/>
  <c r="AR281" i="5"/>
  <c r="BB281" i="5" l="1"/>
  <c r="BA281" i="5"/>
  <c r="B281" i="5"/>
  <c r="AW280" i="5"/>
  <c r="AT280" i="5"/>
  <c r="AZ280" i="5" l="1"/>
  <c r="AN281" i="5"/>
  <c r="AV281" i="5" s="1"/>
  <c r="X280" i="5" l="1"/>
  <c r="V280" i="5" l="1" a="1"/>
  <c r="V280" i="5" s="1"/>
  <c r="AL280" i="5" l="1"/>
  <c r="AU280" i="5" s="1"/>
  <c r="Z280" i="5"/>
  <c r="AY280" i="5" l="1"/>
  <c r="AE280" i="5" s="1"/>
  <c r="AC280" i="5" l="1"/>
  <c r="AX280" i="5" s="1"/>
  <c r="Y280" i="5"/>
  <c r="AS280" i="5" l="1"/>
  <c r="AR280" i="5"/>
  <c r="BA280" i="5" l="1"/>
  <c r="BB280" i="5"/>
  <c r="B280" i="5"/>
  <c r="AW279" i="5"/>
  <c r="AT279" i="5"/>
  <c r="AZ279" i="5" l="1"/>
  <c r="AN280" i="5"/>
  <c r="AV280" i="5" s="1"/>
  <c r="X279" i="5" l="1"/>
  <c r="V279" i="5" l="1" a="1"/>
  <c r="V279" i="5" s="1"/>
  <c r="AL279" i="5" l="1"/>
  <c r="AU279" i="5" s="1"/>
  <c r="Z279" i="5"/>
  <c r="AA279" i="5" a="1"/>
  <c r="AA279" i="5" l="1"/>
  <c r="AY279" i="5"/>
  <c r="AE279" i="5" s="1"/>
  <c r="AC279" i="5" l="1"/>
  <c r="AX279" i="5" s="1"/>
  <c r="Y279" i="5"/>
  <c r="AS279" i="5" l="1"/>
  <c r="AR279" i="5"/>
  <c r="BA279" i="5" l="1"/>
  <c r="BB279" i="5"/>
  <c r="B279" i="5"/>
  <c r="AW278" i="5"/>
  <c r="AT278" i="5"/>
  <c r="AZ278" i="5" l="1"/>
  <c r="AN279" i="5"/>
  <c r="AV279" i="5" s="1"/>
  <c r="X278" i="5" l="1"/>
  <c r="V278" i="5" l="1" a="1"/>
  <c r="V278" i="5" s="1"/>
  <c r="AL278" i="5" l="1"/>
  <c r="AU278" i="5" s="1"/>
  <c r="Z278" i="5"/>
  <c r="AY278" i="5" l="1"/>
  <c r="AE278" i="5" s="1"/>
  <c r="AC278" i="5" l="1"/>
  <c r="AX278" i="5" s="1"/>
  <c r="Y278" i="5"/>
  <c r="AS278" i="5" l="1"/>
  <c r="AR278" i="5"/>
  <c r="BA278" i="5" l="1"/>
  <c r="BB278" i="5"/>
  <c r="B278" i="5"/>
  <c r="AW277" i="5"/>
  <c r="AT277" i="5"/>
  <c r="AZ277" i="5" l="1"/>
  <c r="AN278" i="5"/>
  <c r="AV278" i="5" s="1"/>
  <c r="X277" i="5" l="1"/>
  <c r="V277" i="5" l="1" a="1"/>
  <c r="V277" i="5" s="1"/>
  <c r="AL277" i="5" l="1"/>
  <c r="AU277" i="5" s="1"/>
  <c r="Z277" i="5"/>
  <c r="AY277" i="5" l="1"/>
  <c r="AE277" i="5" s="1"/>
  <c r="AC277" i="5" l="1"/>
  <c r="AX277" i="5" s="1"/>
  <c r="Y277" i="5"/>
  <c r="AS277" i="5" l="1"/>
  <c r="AR277" i="5"/>
  <c r="BB277" i="5" l="1"/>
  <c r="BA277" i="5"/>
  <c r="B277" i="5"/>
  <c r="AW276" i="5"/>
  <c r="AT276" i="5"/>
  <c r="AZ276" i="5" l="1"/>
  <c r="AN277" i="5"/>
  <c r="AV277" i="5" s="1"/>
  <c r="X276" i="5" l="1"/>
  <c r="V276" i="5" l="1" a="1"/>
  <c r="V276" i="5" s="1"/>
  <c r="AL276" i="5" l="1"/>
  <c r="AU276" i="5" s="1"/>
  <c r="Z276" i="5"/>
  <c r="AA276" i="5" a="1"/>
  <c r="AA276" i="5" l="1"/>
  <c r="AY276" i="5"/>
  <c r="AE276" i="5" s="1"/>
  <c r="AC276" i="5" l="1"/>
  <c r="AX276" i="5" s="1"/>
  <c r="Y276" i="5"/>
  <c r="AR276" i="5" l="1"/>
  <c r="AS276" i="5"/>
  <c r="BB276" i="5" l="1"/>
  <c r="BA276" i="5"/>
  <c r="B276" i="5"/>
  <c r="AW275" i="5"/>
  <c r="AT275" i="5"/>
  <c r="AZ275" i="5" l="1"/>
  <c r="AN276" i="5"/>
  <c r="AV276" i="5" s="1"/>
  <c r="X275" i="5" l="1"/>
  <c r="V275" i="5" l="1" a="1"/>
  <c r="V275" i="5" s="1"/>
  <c r="AL275" i="5" l="1"/>
  <c r="AU275" i="5" s="1"/>
  <c r="Z275" i="5"/>
  <c r="AA275" i="5" a="1"/>
  <c r="AA275" i="5" l="1"/>
  <c r="AY275" i="5"/>
  <c r="AE275" i="5" s="1"/>
  <c r="AC275" i="5" l="1"/>
  <c r="AX275" i="5" s="1"/>
  <c r="Y275" i="5"/>
  <c r="AR275" i="5" l="1"/>
  <c r="AS275" i="5"/>
  <c r="BB275" i="5" l="1"/>
  <c r="BA275" i="5"/>
  <c r="B275" i="5"/>
  <c r="AW274" i="5"/>
  <c r="AT274" i="5"/>
  <c r="AZ274" i="5" l="1"/>
  <c r="AN275" i="5"/>
  <c r="AV275" i="5" s="1"/>
  <c r="X274" i="5" l="1"/>
  <c r="V274" i="5" l="1" a="1"/>
  <c r="V274" i="5" s="1"/>
  <c r="AL274" i="5" l="1"/>
  <c r="AU274" i="5" s="1"/>
  <c r="Z274" i="5"/>
  <c r="AY274" i="5" l="1"/>
  <c r="AE274" i="5" s="1"/>
  <c r="AC274" i="5" l="1"/>
  <c r="AX274" i="5" s="1"/>
  <c r="Y274" i="5"/>
  <c r="AS274" i="5" l="1"/>
  <c r="AR274" i="5"/>
  <c r="BB274" i="5" l="1"/>
  <c r="BA274" i="5"/>
  <c r="B274" i="5"/>
  <c r="AW273" i="5"/>
  <c r="AT273" i="5"/>
  <c r="AZ273" i="5" l="1"/>
  <c r="AN274" i="5"/>
  <c r="AV274" i="5" s="1"/>
  <c r="X273" i="5" l="1"/>
  <c r="V273" i="5" l="1" a="1"/>
  <c r="V273" i="5" s="1"/>
  <c r="AL273" i="5" l="1"/>
  <c r="AU273" i="5" s="1"/>
  <c r="Z273" i="5"/>
  <c r="AY273" i="5" l="1"/>
  <c r="AE273" i="5" s="1"/>
  <c r="AC273" i="5" l="1"/>
  <c r="AX273" i="5" s="1"/>
  <c r="Y273" i="5"/>
  <c r="AS273" i="5" l="1"/>
  <c r="AR273" i="5"/>
  <c r="BA273" i="5" l="1"/>
  <c r="BB273" i="5"/>
  <c r="B273" i="5"/>
  <c r="AW272" i="5"/>
  <c r="AT272" i="5"/>
  <c r="AZ272" i="5" l="1"/>
  <c r="AN273" i="5"/>
  <c r="AV273" i="5" s="1"/>
  <c r="X272" i="5" l="1"/>
  <c r="V272" i="5" l="1" a="1"/>
  <c r="V272" i="5" s="1"/>
  <c r="AL272" i="5" l="1"/>
  <c r="AU272" i="5" s="1"/>
  <c r="Z272" i="5"/>
  <c r="AY272" i="5" l="1"/>
  <c r="AE272" i="5" s="1"/>
  <c r="AC272" i="5" l="1"/>
  <c r="AX272" i="5" s="1"/>
  <c r="Y272" i="5"/>
  <c r="AR272" i="5" l="1"/>
  <c r="AS272" i="5"/>
  <c r="BA272" i="5" l="1"/>
  <c r="BB272" i="5"/>
  <c r="B272" i="5"/>
  <c r="AW271" i="5"/>
  <c r="AT271" i="5"/>
  <c r="AZ271" i="5" l="1"/>
  <c r="AN272" i="5"/>
  <c r="AV272" i="5" s="1"/>
  <c r="X271" i="5" l="1"/>
  <c r="V271" i="5" l="1" a="1"/>
  <c r="V271" i="5" s="1"/>
  <c r="AL271" i="5" l="1"/>
  <c r="AU271" i="5" s="1"/>
  <c r="Z271" i="5"/>
  <c r="AY271" i="5" l="1"/>
  <c r="AE271" i="5" s="1"/>
  <c r="AC271" i="5" l="1"/>
  <c r="AX271" i="5" s="1"/>
  <c r="Y271" i="5"/>
  <c r="AS271" i="5" l="1"/>
  <c r="AR271" i="5"/>
  <c r="BB271" i="5" l="1"/>
  <c r="BA271" i="5"/>
  <c r="B271" i="5"/>
  <c r="AW270" i="5"/>
  <c r="AT270" i="5"/>
  <c r="AZ270" i="5" l="1"/>
  <c r="AN271" i="5"/>
  <c r="AV271" i="5" s="1"/>
  <c r="X270" i="5" l="1"/>
  <c r="V270" i="5" l="1" a="1"/>
  <c r="V270" i="5" s="1"/>
  <c r="AL270" i="5" l="1"/>
  <c r="AU270" i="5" s="1"/>
  <c r="Z270" i="5"/>
  <c r="AA270" i="5" a="1"/>
  <c r="AA270" i="5" l="1"/>
  <c r="AY270" i="5"/>
  <c r="AE270" i="5" s="1"/>
  <c r="AC270" i="5" l="1"/>
  <c r="AX270" i="5" s="1"/>
  <c r="Y270" i="5"/>
  <c r="AR270" i="5" l="1"/>
  <c r="AS270" i="5"/>
  <c r="BA270" i="5" l="1"/>
  <c r="BB270" i="5"/>
  <c r="B270" i="5"/>
  <c r="AW269" i="5"/>
  <c r="AT269" i="5"/>
  <c r="AZ269" i="5" l="1"/>
  <c r="AN270" i="5"/>
  <c r="AV270" i="5" s="1"/>
  <c r="X269" i="5" l="1"/>
  <c r="V269" i="5" l="1" a="1"/>
  <c r="V269" i="5" s="1"/>
  <c r="AL269" i="5" l="1"/>
  <c r="AU269" i="5" s="1"/>
  <c r="Z269" i="5"/>
  <c r="AY269" i="5" l="1"/>
  <c r="AE269" i="5" s="1"/>
  <c r="AC269" i="5" l="1"/>
  <c r="AX269" i="5" s="1"/>
  <c r="Y269" i="5"/>
  <c r="AS269" i="5" l="1"/>
  <c r="AR269" i="5"/>
  <c r="BA269" i="5" l="1"/>
  <c r="BB269" i="5"/>
  <c r="B269" i="5"/>
  <c r="AW268" i="5"/>
  <c r="AT268" i="5"/>
  <c r="AZ268" i="5" l="1"/>
  <c r="AN269" i="5"/>
  <c r="AV269" i="5" s="1"/>
  <c r="X268" i="5" l="1"/>
  <c r="V268" i="5" l="1" a="1"/>
  <c r="V268" i="5" s="1"/>
  <c r="AL268" i="5" l="1"/>
  <c r="AU268" i="5" s="1"/>
  <c r="Z268" i="5"/>
  <c r="AY268" i="5" l="1"/>
  <c r="AE268" i="5" s="1"/>
  <c r="AC268" i="5" l="1"/>
  <c r="AX268" i="5" s="1"/>
  <c r="Y268" i="5"/>
  <c r="AR268" i="5" l="1"/>
  <c r="AS268" i="5"/>
  <c r="BA268" i="5" l="1"/>
  <c r="BB268" i="5"/>
  <c r="B268" i="5"/>
  <c r="AW267" i="5"/>
  <c r="AT267" i="5"/>
  <c r="AZ267" i="5" l="1"/>
  <c r="AN268" i="5"/>
  <c r="AV268" i="5" s="1"/>
  <c r="X267" i="5" l="1"/>
  <c r="V267" i="5" l="1" a="1"/>
  <c r="V267" i="5" s="1"/>
  <c r="AL267" i="5" l="1"/>
  <c r="AU267" i="5" s="1"/>
  <c r="Z267" i="5"/>
  <c r="AA267" i="5" a="1"/>
  <c r="AA267" i="5" l="1"/>
  <c r="AY267" i="5"/>
  <c r="AE267" i="5" s="1"/>
  <c r="AC267" i="5" l="1"/>
  <c r="AX267" i="5" s="1"/>
  <c r="Y267" i="5"/>
  <c r="AS267" i="5" l="1"/>
  <c r="AR267" i="5"/>
  <c r="BB267" i="5" l="1"/>
  <c r="BA267" i="5"/>
  <c r="B267" i="5"/>
  <c r="AW266" i="5"/>
  <c r="AT266" i="5"/>
  <c r="AZ266" i="5" l="1"/>
  <c r="AN267" i="5"/>
  <c r="AV267" i="5" s="1"/>
  <c r="X266" i="5" l="1"/>
  <c r="V266" i="5" l="1" a="1"/>
  <c r="V266" i="5" s="1"/>
  <c r="AL266" i="5" l="1"/>
  <c r="AU266" i="5" s="1"/>
  <c r="Z266" i="5"/>
  <c r="AA266" i="5" a="1"/>
  <c r="AA266" i="5" l="1"/>
  <c r="AY266" i="5"/>
  <c r="AE266" i="5" s="1"/>
  <c r="AC266" i="5" l="1"/>
  <c r="AX266" i="5" s="1"/>
  <c r="Y266" i="5"/>
  <c r="AS266" i="5" l="1"/>
  <c r="AR266" i="5"/>
  <c r="BA266" i="5" l="1"/>
  <c r="BB266" i="5"/>
  <c r="B266" i="5"/>
  <c r="AW265" i="5"/>
  <c r="AT265" i="5"/>
  <c r="AZ265" i="5" l="1"/>
  <c r="AN266" i="5"/>
  <c r="AV266" i="5" s="1"/>
  <c r="X265" i="5" l="1"/>
  <c r="V265" i="5" l="1" a="1"/>
  <c r="V265" i="5" s="1"/>
  <c r="AL265" i="5" l="1"/>
  <c r="AU265" i="5" s="1"/>
  <c r="Z265" i="5"/>
  <c r="AA265" i="5" a="1"/>
  <c r="AA265" i="5" l="1"/>
  <c r="AY265" i="5"/>
  <c r="AE265" i="5" s="1"/>
  <c r="AC265" i="5" l="1"/>
  <c r="AX265" i="5" s="1"/>
  <c r="Y265" i="5"/>
  <c r="AS265" i="5" l="1"/>
  <c r="AR265" i="5"/>
  <c r="BB265" i="5" l="1"/>
  <c r="BA265" i="5"/>
  <c r="B265" i="5"/>
  <c r="AW264" i="5"/>
  <c r="AT264" i="5"/>
  <c r="AZ264" i="5" l="1"/>
  <c r="AN265" i="5"/>
  <c r="AV265" i="5" s="1"/>
  <c r="X264" i="5" l="1"/>
  <c r="V264" i="5" l="1" a="1"/>
  <c r="V264" i="5" s="1"/>
  <c r="AL264" i="5" l="1"/>
  <c r="AU264" i="5" s="1"/>
  <c r="Z264" i="5"/>
  <c r="AA264" i="5" a="1"/>
  <c r="AA264" i="5" l="1"/>
  <c r="AY264" i="5"/>
  <c r="AE264" i="5" s="1"/>
  <c r="AC264" i="5" l="1"/>
  <c r="AX264" i="5" s="1"/>
  <c r="Y264" i="5"/>
  <c r="AR264" i="5" l="1"/>
  <c r="AS264" i="5"/>
  <c r="BB264" i="5" l="1"/>
  <c r="BA264" i="5"/>
  <c r="B264" i="5"/>
  <c r="AW263" i="5"/>
  <c r="AT263" i="5"/>
  <c r="AZ263" i="5" l="1"/>
  <c r="AN264" i="5" l="1"/>
  <c r="AV264" i="5" s="1"/>
  <c r="X263" i="5" l="1"/>
  <c r="V263" i="5" l="1" a="1"/>
  <c r="V263" i="5" s="1"/>
  <c r="AL263" i="5" l="1"/>
  <c r="AU263" i="5" s="1"/>
  <c r="Z263" i="5"/>
  <c r="AY263" i="5" l="1"/>
  <c r="AE263" i="5" s="1"/>
  <c r="AC263" i="5" l="1"/>
  <c r="AX263" i="5" s="1"/>
  <c r="Y263" i="5"/>
  <c r="AS263" i="5" l="1"/>
  <c r="AR263" i="5"/>
  <c r="BA263" i="5" l="1"/>
  <c r="BB263" i="5"/>
  <c r="B263" i="5"/>
  <c r="AW262" i="5"/>
  <c r="AT262" i="5"/>
  <c r="AZ262" i="5" l="1"/>
  <c r="AN263" i="5"/>
  <c r="AV263" i="5" s="1"/>
  <c r="X262" i="5" l="1"/>
  <c r="V262" i="5" l="1" a="1"/>
  <c r="V262" i="5" s="1"/>
  <c r="AL262" i="5" l="1"/>
  <c r="AU262" i="5" s="1"/>
  <c r="Z262" i="5"/>
  <c r="AA262" i="5" a="1"/>
  <c r="AA262" i="5" l="1"/>
  <c r="AY262" i="5"/>
  <c r="AE262" i="5" s="1"/>
  <c r="AC262" i="5" l="1"/>
  <c r="AX262" i="5" s="1"/>
  <c r="Y262" i="5"/>
  <c r="AS262" i="5" l="1"/>
  <c r="AR262" i="5"/>
  <c r="BB262" i="5" l="1"/>
  <c r="BA262" i="5"/>
  <c r="B262" i="5"/>
  <c r="AW261" i="5"/>
  <c r="AT261" i="5"/>
  <c r="AZ261" i="5" l="1"/>
  <c r="AN262" i="5"/>
  <c r="AV262" i="5" s="1"/>
  <c r="X261" i="5" l="1"/>
  <c r="V261" i="5" l="1" a="1"/>
  <c r="V261" i="5" s="1"/>
  <c r="AL261" i="5" l="1"/>
  <c r="AU261" i="5" s="1"/>
  <c r="Z261" i="5"/>
  <c r="AA261" i="5" a="1"/>
  <c r="AA261" i="5" l="1"/>
  <c r="AY261" i="5"/>
  <c r="AE261" i="5" s="1"/>
  <c r="AC261" i="5" l="1"/>
  <c r="AX261" i="5" s="1"/>
  <c r="Y261" i="5"/>
  <c r="AR261" i="5" l="1"/>
  <c r="AS261" i="5"/>
  <c r="B261" i="5" l="1"/>
  <c r="BB261" i="5"/>
  <c r="BA261" i="5"/>
  <c r="AW260" i="5"/>
  <c r="AT260" i="5"/>
  <c r="AZ260" i="5" l="1"/>
  <c r="AN261" i="5"/>
  <c r="AV261" i="5" s="1"/>
  <c r="X260" i="5" l="1"/>
  <c r="V260" i="5" l="1" a="1"/>
  <c r="V260" i="5" s="1"/>
  <c r="AL260" i="5" l="1"/>
  <c r="AU260" i="5" s="1"/>
  <c r="Z260" i="5"/>
  <c r="AY260" i="5" l="1"/>
  <c r="AE260" i="5" s="1"/>
  <c r="AC260" i="5" l="1"/>
  <c r="AX260" i="5" s="1"/>
  <c r="Y260" i="5"/>
  <c r="AR260" i="5" l="1"/>
  <c r="AS260" i="5"/>
  <c r="BB260" i="5" l="1"/>
  <c r="BA260" i="5"/>
  <c r="B260" i="5"/>
  <c r="AW259" i="5"/>
  <c r="AT259" i="5"/>
  <c r="AO260" i="5" a="1"/>
  <c r="AP260" i="5" a="1"/>
  <c r="AZ259" i="5" l="1"/>
  <c r="AP260" i="5"/>
  <c r="AO260" i="5"/>
  <c r="AN260" i="5" s="1"/>
  <c r="AV260" i="5" s="1"/>
  <c r="X259" i="5" l="1"/>
  <c r="V259" i="5" l="1" a="1"/>
  <c r="V259" i="5" s="1"/>
  <c r="AL259" i="5" l="1"/>
  <c r="AU259" i="5" s="1"/>
  <c r="Z259" i="5"/>
  <c r="AA259" i="5" a="1"/>
  <c r="AA259" i="5" l="1"/>
  <c r="AY259" i="5"/>
  <c r="AE259" i="5" s="1"/>
  <c r="AC259" i="5" l="1"/>
  <c r="AX259" i="5" s="1"/>
  <c r="Y259" i="5"/>
  <c r="AR259" i="5" l="1"/>
  <c r="AS259" i="5"/>
  <c r="BB259" i="5" l="1"/>
  <c r="BA259" i="5"/>
  <c r="B259" i="5"/>
  <c r="AW258" i="5"/>
  <c r="AT258" i="5"/>
  <c r="AZ258" i="5" l="1"/>
  <c r="AN259" i="5"/>
  <c r="AV259" i="5" s="1"/>
  <c r="X258" i="5" l="1"/>
  <c r="V258" i="5" l="1" a="1"/>
  <c r="V258" i="5" s="1"/>
  <c r="AL258" i="5" l="1"/>
  <c r="AU258" i="5" s="1"/>
  <c r="Z258" i="5"/>
  <c r="AY258" i="5" l="1"/>
  <c r="AE258" i="5" s="1"/>
  <c r="AC258" i="5" l="1"/>
  <c r="AX258" i="5" s="1"/>
  <c r="Y258" i="5"/>
  <c r="AR258" i="5" l="1"/>
  <c r="AS258" i="5"/>
  <c r="BA258" i="5" l="1"/>
  <c r="BB258" i="5"/>
  <c r="AW257" i="5"/>
  <c r="AT257" i="5"/>
  <c r="AZ257" i="5" l="1"/>
  <c r="B258" i="5"/>
  <c r="AN258" i="5" l="1"/>
  <c r="AV258" i="5" s="1"/>
  <c r="X257" i="5" l="1"/>
  <c r="V257" i="5" l="1" a="1"/>
  <c r="V257" i="5" s="1"/>
  <c r="AL257" i="5" l="1"/>
  <c r="AU257" i="5" s="1"/>
  <c r="Z257" i="5"/>
  <c r="AA257" i="5" a="1"/>
  <c r="AA257" i="5" l="1"/>
  <c r="AY257" i="5"/>
  <c r="AE257" i="5" s="1"/>
  <c r="AC257" i="5" l="1"/>
  <c r="AX257" i="5" s="1"/>
  <c r="Y257" i="5"/>
  <c r="AR257" i="5" l="1"/>
  <c r="AS257" i="5"/>
  <c r="BB257" i="5" l="1"/>
  <c r="BA257" i="5"/>
  <c r="B257" i="5"/>
  <c r="AW256" i="5"/>
  <c r="AT256" i="5"/>
  <c r="AZ256" i="5" l="1"/>
  <c r="AN257" i="5"/>
  <c r="AV257" i="5" s="1"/>
  <c r="X256" i="5" l="1"/>
  <c r="V256" i="5" l="1" a="1"/>
  <c r="V256" i="5" s="1"/>
  <c r="AL256" i="5" l="1"/>
  <c r="AU256" i="5" s="1"/>
  <c r="Z256" i="5"/>
  <c r="AY256" i="5" l="1"/>
  <c r="AE256" i="5" s="1"/>
  <c r="AC256" i="5" l="1"/>
  <c r="AX256" i="5" s="1"/>
  <c r="Y256" i="5"/>
  <c r="AS256" i="5" l="1"/>
  <c r="AR256" i="5"/>
  <c r="BB256" i="5" l="1"/>
  <c r="BA256" i="5"/>
  <c r="B256" i="5"/>
  <c r="AW255" i="5"/>
  <c r="AT255" i="5"/>
  <c r="AZ255" i="5" l="1"/>
  <c r="AN256" i="5"/>
  <c r="AV256" i="5" s="1"/>
  <c r="X255" i="5" l="1"/>
  <c r="V255" i="5" l="1" a="1"/>
  <c r="V255" i="5" s="1"/>
  <c r="AL255" i="5" l="1"/>
  <c r="AU255" i="5" s="1"/>
  <c r="Z255" i="5"/>
  <c r="AY255" i="5" l="1"/>
  <c r="AE255" i="5" s="1"/>
  <c r="AC255" i="5" l="1"/>
  <c r="AX255" i="5" s="1"/>
  <c r="Y255" i="5"/>
  <c r="AS255" i="5" l="1"/>
  <c r="AR255" i="5"/>
  <c r="BB255" i="5" l="1"/>
  <c r="BA255" i="5"/>
  <c r="B255" i="5"/>
  <c r="AW254" i="5"/>
  <c r="AT254" i="5"/>
  <c r="AZ254" i="5" l="1"/>
  <c r="AN255" i="5"/>
  <c r="AV255" i="5" s="1"/>
  <c r="X254" i="5" l="1"/>
  <c r="V254" i="5" l="1" a="1"/>
  <c r="V254" i="5" s="1"/>
  <c r="AL254" i="5" l="1"/>
  <c r="AU254" i="5" s="1"/>
  <c r="Z254" i="5"/>
  <c r="AY254" i="5" l="1"/>
  <c r="AE254" i="5" s="1"/>
  <c r="AC254" i="5" l="1"/>
  <c r="AX254" i="5" s="1"/>
  <c r="Y254" i="5"/>
  <c r="AS254" i="5" l="1"/>
  <c r="AR254" i="5"/>
  <c r="BB254" i="5" l="1"/>
  <c r="BA254" i="5"/>
  <c r="B254" i="5"/>
  <c r="AW253" i="5"/>
  <c r="AT253" i="5"/>
  <c r="AZ253" i="5" l="1"/>
  <c r="AN254" i="5"/>
  <c r="AV254" i="5" s="1"/>
  <c r="X253" i="5" l="1"/>
  <c r="V253" i="5" l="1" a="1"/>
  <c r="V253" i="5" s="1"/>
  <c r="AL253" i="5" l="1"/>
  <c r="AU253" i="5" s="1"/>
  <c r="Z253" i="5"/>
  <c r="AA253" i="5" a="1"/>
  <c r="AA253" i="5" l="1"/>
  <c r="AY253" i="5"/>
  <c r="AE253" i="5" s="1"/>
  <c r="AC253" i="5" l="1"/>
  <c r="AX253" i="5" s="1"/>
  <c r="Y253" i="5"/>
  <c r="AS253" i="5" l="1"/>
  <c r="AR253" i="5"/>
  <c r="BB253" i="5" l="1"/>
  <c r="BA253" i="5"/>
  <c r="B253" i="5"/>
  <c r="AW252" i="5"/>
  <c r="AT252" i="5"/>
  <c r="AZ252" i="5" l="1"/>
  <c r="AN253" i="5"/>
  <c r="AV253" i="5" s="1"/>
  <c r="X252" i="5" l="1"/>
  <c r="V252" i="5" l="1" a="1"/>
  <c r="V252" i="5" s="1"/>
  <c r="AL252" i="5" l="1"/>
  <c r="AU252" i="5" s="1"/>
  <c r="Z252" i="5"/>
  <c r="AA252" i="5" a="1"/>
  <c r="AA252" i="5" l="1"/>
  <c r="AY252" i="5"/>
  <c r="AE252" i="5" s="1"/>
  <c r="AC252" i="5" l="1"/>
  <c r="AX252" i="5" s="1"/>
  <c r="Y252" i="5"/>
  <c r="AS252" i="5" l="1"/>
  <c r="AR252" i="5"/>
  <c r="BA252" i="5" l="1"/>
  <c r="BB252" i="5"/>
  <c r="B252" i="5"/>
  <c r="AW251" i="5"/>
  <c r="AT251" i="5"/>
  <c r="AZ251" i="5" l="1"/>
  <c r="AN252" i="5"/>
  <c r="AV252" i="5" s="1"/>
  <c r="X251" i="5" l="1"/>
  <c r="V251" i="5" l="1" a="1"/>
  <c r="V251" i="5" s="1"/>
  <c r="AL251" i="5" l="1"/>
  <c r="AU251" i="5" s="1"/>
  <c r="Z251" i="5"/>
  <c r="AY251" i="5" l="1"/>
  <c r="AE251" i="5" s="1"/>
  <c r="AC251" i="5" l="1"/>
  <c r="AX251" i="5" s="1"/>
  <c r="Y251" i="5"/>
  <c r="AR251" i="5" l="1"/>
  <c r="AS251" i="5"/>
  <c r="BA251" i="5" l="1"/>
  <c r="BB251" i="5"/>
  <c r="B251" i="5"/>
  <c r="AW250" i="5"/>
  <c r="AT250" i="5"/>
  <c r="AZ250" i="5" l="1"/>
  <c r="AN251" i="5"/>
  <c r="AV251" i="5" s="1"/>
  <c r="X250" i="5" l="1"/>
  <c r="V250" i="5" l="1" a="1"/>
  <c r="V250" i="5" s="1"/>
  <c r="AL250" i="5" l="1"/>
  <c r="AU250" i="5" s="1"/>
  <c r="Z250" i="5"/>
  <c r="AY250" i="5" l="1"/>
  <c r="AE250" i="5" s="1"/>
  <c r="AC250" i="5" l="1"/>
  <c r="AX250" i="5" s="1"/>
  <c r="Y250" i="5"/>
  <c r="AS250" i="5" l="1"/>
  <c r="AR250" i="5"/>
  <c r="BA250" i="5" l="1"/>
  <c r="BB250" i="5"/>
  <c r="B250" i="5"/>
  <c r="AW249" i="5"/>
  <c r="AT249" i="5"/>
  <c r="AZ249" i="5" l="1"/>
  <c r="AN250" i="5"/>
  <c r="AV250" i="5" s="1"/>
  <c r="X249" i="5" l="1"/>
  <c r="V249" i="5" l="1" a="1"/>
  <c r="V249" i="5" s="1"/>
  <c r="AL249" i="5" l="1"/>
  <c r="AU249" i="5" s="1"/>
  <c r="Z249" i="5"/>
  <c r="AA249" i="5" a="1"/>
  <c r="AA249" i="5" l="1"/>
  <c r="AY249" i="5"/>
  <c r="AE249" i="5" s="1"/>
  <c r="AC249" i="5" l="1"/>
  <c r="AX249" i="5" s="1"/>
  <c r="Y249" i="5"/>
  <c r="AS249" i="5" l="1"/>
  <c r="AR249" i="5"/>
  <c r="BB249" i="5" l="1"/>
  <c r="BA249" i="5"/>
  <c r="B249" i="5"/>
  <c r="AW248" i="5"/>
  <c r="AT248" i="5"/>
  <c r="AZ248" i="5" l="1"/>
  <c r="AN249" i="5"/>
  <c r="AV249" i="5" s="1"/>
  <c r="X248" i="5" l="1"/>
  <c r="V248" i="5" l="1" a="1"/>
  <c r="V248" i="5" s="1"/>
  <c r="AL248" i="5" l="1"/>
  <c r="AU248" i="5" s="1"/>
  <c r="Z248" i="5"/>
  <c r="AY248" i="5" l="1"/>
  <c r="AE248" i="5" s="1"/>
  <c r="AC248" i="5" l="1"/>
  <c r="AX248" i="5" s="1"/>
  <c r="Y248" i="5"/>
  <c r="AR248" i="5" l="1"/>
  <c r="AS248" i="5"/>
  <c r="BB248" i="5" l="1"/>
  <c r="BA248" i="5"/>
  <c r="B248" i="5"/>
  <c r="AW247" i="5"/>
  <c r="AT247" i="5"/>
  <c r="AZ247" i="5" l="1"/>
  <c r="AN248" i="5"/>
  <c r="AV248" i="5" s="1"/>
  <c r="X247" i="5" l="1"/>
  <c r="V247" i="5" l="1" a="1"/>
  <c r="V247" i="5" s="1"/>
  <c r="AL247" i="5" l="1"/>
  <c r="AU247" i="5" s="1"/>
  <c r="Z247" i="5"/>
  <c r="AY247" i="5" l="1"/>
  <c r="AE247" i="5" s="1"/>
  <c r="AC247" i="5" l="1"/>
  <c r="AX247" i="5" s="1"/>
  <c r="Y247" i="5"/>
  <c r="AS247" i="5" l="1"/>
  <c r="AR247" i="5"/>
  <c r="BB247" i="5" l="1"/>
  <c r="BA247" i="5"/>
  <c r="AW246" i="5"/>
  <c r="AT246" i="5"/>
  <c r="AZ246" i="5" l="1"/>
  <c r="B247" i="5"/>
  <c r="AN247" i="5" l="1"/>
  <c r="AV247" i="5" s="1"/>
  <c r="X246" i="5" l="1"/>
  <c r="V246" i="5" l="1" a="1"/>
  <c r="V246" i="5" s="1"/>
  <c r="AL246" i="5" l="1"/>
  <c r="AU246" i="5" s="1"/>
  <c r="Z246" i="5"/>
  <c r="AY246" i="5" l="1"/>
  <c r="AE246" i="5" s="1"/>
  <c r="AC246" i="5" l="1"/>
  <c r="AX246" i="5" s="1"/>
  <c r="Y246" i="5"/>
  <c r="AS246" i="5" l="1"/>
  <c r="AR246" i="5"/>
  <c r="BB246" i="5" l="1"/>
  <c r="BA246" i="5"/>
  <c r="B246" i="5"/>
  <c r="AW245" i="5"/>
  <c r="AT245" i="5"/>
  <c r="AZ245" i="5" l="1"/>
  <c r="AN246" i="5"/>
  <c r="AV246" i="5" s="1"/>
  <c r="X245" i="5" l="1"/>
  <c r="V245" i="5" l="1" a="1"/>
  <c r="V245" i="5" s="1"/>
  <c r="AL245" i="5" l="1"/>
  <c r="AU245" i="5" s="1"/>
  <c r="Z245" i="5"/>
  <c r="AY245" i="5" l="1"/>
  <c r="AE245" i="5" s="1"/>
  <c r="AC245" i="5" l="1"/>
  <c r="AX245" i="5" s="1"/>
  <c r="Y245" i="5"/>
  <c r="AS245" i="5" l="1"/>
  <c r="AR245" i="5"/>
  <c r="BB245" i="5" l="1"/>
  <c r="BA245" i="5"/>
  <c r="B245" i="5"/>
  <c r="AW244" i="5"/>
  <c r="AT244" i="5"/>
  <c r="AZ244" i="5" l="1"/>
  <c r="AN245" i="5"/>
  <c r="AV245" i="5" s="1"/>
  <c r="X244" i="5" l="1"/>
  <c r="V244" i="5" l="1" a="1"/>
  <c r="V244" i="5" s="1"/>
  <c r="AL244" i="5" l="1"/>
  <c r="AU244" i="5" s="1"/>
  <c r="Z244" i="5"/>
  <c r="AY244" i="5" l="1"/>
  <c r="AE244" i="5" s="1"/>
  <c r="AC244" i="5" l="1"/>
  <c r="AX244" i="5" s="1"/>
  <c r="Y244" i="5"/>
  <c r="AS244" i="5" l="1"/>
  <c r="AR244" i="5"/>
  <c r="BB244" i="5" l="1"/>
  <c r="BA244" i="5"/>
  <c r="B244" i="5"/>
  <c r="AW243" i="5"/>
  <c r="AT243" i="5"/>
  <c r="AZ243" i="5" l="1"/>
  <c r="AN244" i="5"/>
  <c r="AV244" i="5" s="1"/>
  <c r="X243" i="5" l="1"/>
  <c r="V243" i="5" l="1" a="1"/>
  <c r="V243" i="5" s="1"/>
  <c r="AL243" i="5" l="1"/>
  <c r="AU243" i="5" s="1"/>
  <c r="Z243" i="5"/>
  <c r="AY243" i="5" l="1"/>
  <c r="AE243" i="5" s="1"/>
  <c r="AC243" i="5" l="1"/>
  <c r="AX243" i="5" s="1"/>
  <c r="Y243" i="5"/>
  <c r="AS243" i="5" l="1"/>
  <c r="AR243" i="5"/>
  <c r="BA243" i="5" l="1"/>
  <c r="BB243" i="5"/>
  <c r="B243" i="5"/>
  <c r="AW242" i="5"/>
  <c r="AT242" i="5"/>
  <c r="AZ242" i="5" l="1"/>
  <c r="AN243" i="5"/>
  <c r="AV243" i="5" s="1"/>
  <c r="X242" i="5" l="1"/>
  <c r="V242" i="5" l="1" a="1"/>
  <c r="V242" i="5" s="1"/>
  <c r="AL242" i="5" l="1"/>
  <c r="AU242" i="5" s="1"/>
  <c r="Z242" i="5"/>
  <c r="AY242" i="5" l="1"/>
  <c r="AE242" i="5" s="1"/>
  <c r="AC242" i="5" l="1"/>
  <c r="AX242" i="5" s="1"/>
  <c r="Y242" i="5"/>
  <c r="AR242" i="5" l="1"/>
  <c r="AS242" i="5"/>
  <c r="BB242" i="5" l="1"/>
  <c r="BA242" i="5"/>
  <c r="B242" i="5"/>
  <c r="AW241" i="5"/>
  <c r="AT241" i="5"/>
  <c r="AZ241" i="5" l="1"/>
  <c r="AN242" i="5"/>
  <c r="AV242" i="5" s="1"/>
  <c r="X241" i="5" l="1"/>
  <c r="V241" i="5" l="1" a="1"/>
  <c r="V241" i="5" s="1"/>
  <c r="AL241" i="5" l="1"/>
  <c r="AU241" i="5" s="1"/>
  <c r="Z241" i="5"/>
  <c r="AY241" i="5" l="1"/>
  <c r="AE241" i="5" s="1"/>
  <c r="AC241" i="5" l="1"/>
  <c r="AX241" i="5" s="1"/>
  <c r="Y241" i="5"/>
  <c r="AR241" i="5" l="1"/>
  <c r="AS241" i="5"/>
  <c r="BA241" i="5" l="1"/>
  <c r="BB241" i="5"/>
  <c r="B241" i="5"/>
  <c r="AW240" i="5"/>
  <c r="AT240" i="5"/>
  <c r="AZ240" i="5" l="1"/>
  <c r="AN241" i="5"/>
  <c r="AV241" i="5" s="1"/>
  <c r="X240" i="5" l="1"/>
  <c r="V240" i="5" l="1" a="1"/>
  <c r="V240" i="5" s="1"/>
  <c r="AL240" i="5" l="1"/>
  <c r="AU240" i="5" s="1"/>
  <c r="Z240" i="5"/>
  <c r="AA240" i="5" a="1"/>
  <c r="AA240" i="5" l="1"/>
  <c r="AY240" i="5"/>
  <c r="AE240" i="5" s="1"/>
  <c r="AC240" i="5" l="1"/>
  <c r="AX240" i="5" s="1"/>
  <c r="Y240" i="5"/>
  <c r="AS240" i="5" l="1"/>
  <c r="AR240" i="5"/>
  <c r="BA240" i="5" l="1"/>
  <c r="BB240" i="5"/>
  <c r="B240" i="5"/>
  <c r="AW239" i="5"/>
  <c r="AT239" i="5"/>
  <c r="AZ239" i="5" l="1"/>
  <c r="AN240" i="5"/>
  <c r="AV240" i="5" s="1"/>
  <c r="X239" i="5" l="1"/>
  <c r="V239" i="5" l="1" a="1"/>
  <c r="V239" i="5" s="1"/>
  <c r="AL239" i="5" l="1"/>
  <c r="AU239" i="5" s="1"/>
  <c r="Z239" i="5"/>
  <c r="AY239" i="5" l="1"/>
  <c r="AE239" i="5" s="1"/>
  <c r="AC239" i="5" l="1"/>
  <c r="AX239" i="5" s="1"/>
  <c r="Y239" i="5"/>
  <c r="AS239" i="5" l="1"/>
  <c r="AR239" i="5"/>
  <c r="BB239" i="5" l="1"/>
  <c r="BA239" i="5"/>
  <c r="B239" i="5"/>
  <c r="AW238" i="5"/>
  <c r="AT238" i="5"/>
  <c r="AZ238" i="5" l="1"/>
  <c r="AN239" i="5"/>
  <c r="AV239" i="5" s="1"/>
  <c r="X238" i="5" l="1"/>
  <c r="V238" i="5" l="1" a="1"/>
  <c r="V238" i="5" s="1"/>
  <c r="AL238" i="5" l="1"/>
  <c r="AU238" i="5" s="1"/>
  <c r="Z238" i="5"/>
  <c r="AA238" i="5" a="1"/>
  <c r="AA238" i="5" l="1"/>
  <c r="AY238" i="5"/>
  <c r="AE238" i="5" s="1"/>
  <c r="AC238" i="5" l="1"/>
  <c r="AX238" i="5" s="1"/>
  <c r="Y238" i="5"/>
  <c r="AS238" i="5" l="1"/>
  <c r="AR238" i="5"/>
  <c r="BB238" i="5" l="1"/>
  <c r="BA238" i="5"/>
  <c r="B238" i="5"/>
  <c r="AW237" i="5"/>
  <c r="AT237" i="5"/>
  <c r="AZ237" i="5" l="1"/>
  <c r="AN238" i="5"/>
  <c r="AV238" i="5" s="1"/>
  <c r="X237" i="5" l="1"/>
  <c r="V237" i="5" l="1" a="1"/>
  <c r="V237" i="5" s="1"/>
  <c r="AL237" i="5" l="1"/>
  <c r="AU237" i="5" s="1"/>
  <c r="Z237" i="5"/>
  <c r="AY237" i="5" l="1"/>
  <c r="AE237" i="5" s="1"/>
  <c r="AC237" i="5" l="1"/>
  <c r="AX237" i="5" s="1"/>
  <c r="Y237" i="5"/>
  <c r="AR237" i="5" l="1"/>
  <c r="AS237" i="5"/>
  <c r="BB237" i="5" l="1"/>
  <c r="BA237" i="5"/>
  <c r="B237" i="5"/>
  <c r="AW236" i="5"/>
  <c r="AT236" i="5"/>
  <c r="AZ236" i="5" l="1"/>
  <c r="AN237" i="5"/>
  <c r="AV237" i="5" s="1"/>
  <c r="X236" i="5" l="1"/>
  <c r="V236" i="5" l="1" a="1"/>
  <c r="V236" i="5" s="1"/>
  <c r="AL236" i="5" l="1"/>
  <c r="AU236" i="5" s="1"/>
  <c r="Z236" i="5"/>
  <c r="AA236" i="5" a="1"/>
  <c r="AA236" i="5" l="1"/>
  <c r="AY236" i="5"/>
  <c r="AE236" i="5" s="1"/>
  <c r="AC236" i="5" l="1"/>
  <c r="AX236" i="5" s="1"/>
  <c r="Y236" i="5"/>
  <c r="AR236" i="5" l="1"/>
  <c r="AS236" i="5"/>
  <c r="BB236" i="5" l="1"/>
  <c r="BA236" i="5"/>
  <c r="B236" i="5"/>
  <c r="AW235" i="5"/>
  <c r="AT235" i="5"/>
  <c r="AZ235" i="5" l="1"/>
  <c r="AN236" i="5"/>
  <c r="AV236" i="5" s="1"/>
  <c r="X235" i="5" l="1"/>
  <c r="V235" i="5" l="1" a="1"/>
  <c r="V235" i="5" s="1"/>
  <c r="AL235" i="5" l="1"/>
  <c r="AU235" i="5" s="1"/>
  <c r="Z235" i="5"/>
  <c r="AA235" i="5" a="1"/>
  <c r="AA235" i="5" l="1"/>
  <c r="AY235" i="5"/>
  <c r="AE235" i="5" s="1"/>
  <c r="AC235" i="5" l="1"/>
  <c r="AX235" i="5" s="1"/>
  <c r="Y235" i="5"/>
  <c r="AS235" i="5" l="1"/>
  <c r="AR235" i="5"/>
  <c r="BB235" i="5" l="1"/>
  <c r="BA235" i="5"/>
  <c r="B235" i="5"/>
  <c r="AW234" i="5"/>
  <c r="AT234" i="5"/>
  <c r="AZ234" i="5" l="1"/>
  <c r="AN235" i="5"/>
  <c r="AV235" i="5" s="1"/>
  <c r="X234" i="5" l="1"/>
  <c r="V234" i="5" l="1" a="1"/>
  <c r="V234" i="5" s="1"/>
  <c r="AL234" i="5" l="1"/>
  <c r="AU234" i="5" s="1"/>
  <c r="Z234" i="5"/>
  <c r="AA234" i="5" a="1"/>
  <c r="AA234" i="5" l="1"/>
  <c r="AY234" i="5"/>
  <c r="AE234" i="5" s="1"/>
  <c r="AC234" i="5" l="1"/>
  <c r="AX234" i="5" s="1"/>
  <c r="Y234" i="5"/>
  <c r="AS234" i="5" l="1"/>
  <c r="AR234" i="5"/>
  <c r="BB234" i="5" l="1"/>
  <c r="BA234" i="5"/>
  <c r="B234" i="5"/>
  <c r="AW233" i="5"/>
  <c r="AT233" i="5"/>
  <c r="AZ233" i="5" l="1"/>
  <c r="AN234" i="5"/>
  <c r="AV234" i="5" s="1"/>
  <c r="X233" i="5" l="1"/>
  <c r="V233" i="5" l="1" a="1"/>
  <c r="V233" i="5" s="1"/>
  <c r="AL233" i="5" l="1"/>
  <c r="AU233" i="5" s="1"/>
  <c r="Z233" i="5"/>
  <c r="AY233" i="5" l="1"/>
  <c r="AE233" i="5" s="1"/>
  <c r="AC233" i="5" l="1"/>
  <c r="AX233" i="5" s="1"/>
  <c r="Y233" i="5"/>
  <c r="AS233" i="5" l="1"/>
  <c r="AR233" i="5"/>
  <c r="BB233" i="5" l="1"/>
  <c r="BA233" i="5"/>
  <c r="B233" i="5"/>
  <c r="AW232" i="5"/>
  <c r="AT232" i="5"/>
  <c r="AZ232" i="5" l="1"/>
  <c r="AN233" i="5"/>
  <c r="AV233" i="5" s="1"/>
  <c r="X232" i="5" l="1"/>
  <c r="V232" i="5" l="1" a="1"/>
  <c r="V232" i="5" s="1"/>
  <c r="AL232" i="5" l="1"/>
  <c r="AU232" i="5" s="1"/>
  <c r="Z232" i="5"/>
  <c r="AY232" i="5" l="1"/>
  <c r="AE232" i="5" s="1"/>
  <c r="AC232" i="5" l="1"/>
  <c r="AX232" i="5" s="1"/>
  <c r="Y232" i="5"/>
  <c r="AS232" i="5" l="1"/>
  <c r="AR232" i="5"/>
  <c r="BB232" i="5" l="1"/>
  <c r="BA232" i="5"/>
  <c r="B232" i="5"/>
  <c r="AW231" i="5"/>
  <c r="AT231" i="5"/>
  <c r="AZ231" i="5" l="1"/>
  <c r="AN232" i="5"/>
  <c r="AV232" i="5" s="1"/>
  <c r="X231" i="5" l="1"/>
  <c r="V231" i="5" l="1" a="1"/>
  <c r="V231" i="5" s="1"/>
  <c r="AL231" i="5" l="1"/>
  <c r="AU231" i="5" s="1"/>
  <c r="Z231" i="5"/>
  <c r="AY231" i="5" l="1"/>
  <c r="AE231" i="5" s="1"/>
  <c r="AC231" i="5" l="1"/>
  <c r="AX231" i="5" s="1"/>
  <c r="Y231" i="5"/>
  <c r="AR231" i="5" l="1"/>
  <c r="AS231" i="5"/>
  <c r="BB231" i="5" l="1"/>
  <c r="BA231" i="5"/>
  <c r="B231" i="5"/>
  <c r="AW230" i="5"/>
  <c r="AT230" i="5"/>
  <c r="AZ230" i="5" l="1"/>
  <c r="AN231" i="5"/>
  <c r="AV231" i="5" s="1"/>
  <c r="X230" i="5" l="1"/>
  <c r="V230" i="5" l="1" a="1"/>
  <c r="V230" i="5" s="1"/>
  <c r="AL230" i="5" l="1"/>
  <c r="AU230" i="5" s="1"/>
  <c r="Z230" i="5"/>
  <c r="AY230" i="5" l="1"/>
  <c r="AE230" i="5" s="1"/>
  <c r="AC230" i="5" l="1"/>
  <c r="AX230" i="5" s="1"/>
  <c r="Y230" i="5"/>
  <c r="AR230" i="5" l="1"/>
  <c r="AS230" i="5"/>
  <c r="BB230" i="5" l="1"/>
  <c r="BA230" i="5"/>
  <c r="B230" i="5"/>
  <c r="AW229" i="5"/>
  <c r="AT229" i="5"/>
  <c r="AZ229" i="5" l="1"/>
  <c r="AN230" i="5"/>
  <c r="AV230" i="5" s="1"/>
  <c r="X229" i="5" l="1"/>
  <c r="V229" i="5" l="1" a="1"/>
  <c r="V229" i="5" s="1"/>
  <c r="AL229" i="5" l="1"/>
  <c r="AU229" i="5" s="1"/>
  <c r="Z229" i="5"/>
  <c r="AA229" i="5" a="1"/>
  <c r="AA229" i="5" l="1"/>
  <c r="AY229" i="5"/>
  <c r="AE229" i="5" s="1"/>
  <c r="AC229" i="5" l="1"/>
  <c r="AX229" i="5" s="1"/>
  <c r="Y229" i="5"/>
  <c r="AS229" i="5" l="1"/>
  <c r="AR229" i="5"/>
  <c r="BB229" i="5" l="1"/>
  <c r="BA229" i="5"/>
  <c r="B229" i="5"/>
  <c r="AW228" i="5"/>
  <c r="AT228" i="5"/>
  <c r="AZ228" i="5" l="1"/>
  <c r="AN229" i="5"/>
  <c r="AV229" i="5" s="1"/>
  <c r="X228" i="5" l="1"/>
  <c r="V228" i="5" l="1" a="1"/>
  <c r="V228" i="5" s="1"/>
  <c r="AL228" i="5" l="1"/>
  <c r="AU228" i="5" s="1"/>
  <c r="Z228" i="5"/>
  <c r="AY228" i="5" l="1"/>
  <c r="AE228" i="5" s="1"/>
  <c r="AC228" i="5" l="1"/>
  <c r="AX228" i="5" s="1"/>
  <c r="Y228" i="5"/>
  <c r="AR228" i="5" l="1"/>
  <c r="AS228" i="5"/>
  <c r="BA228" i="5" l="1"/>
  <c r="BB228" i="5"/>
  <c r="B228" i="5"/>
  <c r="AW227" i="5"/>
  <c r="AT227" i="5"/>
  <c r="AZ227" i="5" l="1"/>
  <c r="AN228" i="5"/>
  <c r="AV228" i="5" s="1"/>
  <c r="X227" i="5" l="1"/>
  <c r="V227" i="5" l="1" a="1"/>
  <c r="V227" i="5" s="1"/>
  <c r="AL227" i="5" l="1"/>
  <c r="AU227" i="5" s="1"/>
  <c r="Z227" i="5"/>
  <c r="AY227" i="5" l="1"/>
  <c r="AE227" i="5" s="1"/>
  <c r="AC227" i="5" l="1"/>
  <c r="AX227" i="5" s="1"/>
  <c r="Y227" i="5"/>
  <c r="AS227" i="5" l="1"/>
  <c r="AR227" i="5"/>
  <c r="BA227" i="5" l="1"/>
  <c r="BB227" i="5"/>
  <c r="B227" i="5"/>
  <c r="AW226" i="5"/>
  <c r="AT226" i="5"/>
  <c r="AZ226" i="5" l="1"/>
  <c r="AN227" i="5"/>
  <c r="AV227" i="5" s="1"/>
  <c r="X226" i="5" l="1"/>
  <c r="V226" i="5" l="1" a="1"/>
  <c r="V226" i="5" s="1"/>
  <c r="AL226" i="5" l="1"/>
  <c r="AU226" i="5" s="1"/>
  <c r="Z226" i="5"/>
  <c r="AY226" i="5" l="1"/>
  <c r="AE226" i="5" s="1"/>
  <c r="AC226" i="5" l="1"/>
  <c r="AX226" i="5" s="1"/>
  <c r="Y226" i="5"/>
  <c r="AS226" i="5" l="1"/>
  <c r="AR226" i="5"/>
  <c r="BA226" i="5" l="1"/>
  <c r="BB226" i="5"/>
  <c r="B226" i="5"/>
  <c r="AW225" i="5"/>
  <c r="AT225" i="5"/>
  <c r="AZ225" i="5" l="1"/>
  <c r="AN226" i="5"/>
  <c r="AV226" i="5" s="1"/>
  <c r="X225" i="5" l="1"/>
  <c r="V225" i="5" l="1" a="1"/>
  <c r="V225" i="5" s="1"/>
  <c r="AL225" i="5" l="1"/>
  <c r="AU225" i="5" s="1"/>
  <c r="Z225" i="5"/>
  <c r="AY225" i="5" l="1"/>
  <c r="AE225" i="5" s="1"/>
  <c r="AC225" i="5" l="1"/>
  <c r="AX225" i="5" s="1"/>
  <c r="Y225" i="5"/>
  <c r="AS225" i="5" l="1"/>
  <c r="AR225" i="5"/>
  <c r="BB225" i="5" l="1"/>
  <c r="BA225" i="5"/>
  <c r="B225" i="5"/>
  <c r="AW224" i="5"/>
  <c r="AT224" i="5"/>
  <c r="AZ224" i="5" l="1"/>
  <c r="AN225" i="5"/>
  <c r="AV225" i="5" s="1"/>
  <c r="X224" i="5" l="1"/>
  <c r="V224" i="5" l="1" a="1"/>
  <c r="V224" i="5" s="1"/>
  <c r="AL224" i="5" l="1"/>
  <c r="AU224" i="5" s="1"/>
  <c r="Z224" i="5"/>
  <c r="AY224" i="5" l="1"/>
  <c r="AE224" i="5" s="1"/>
  <c r="AC224" i="5" l="1"/>
  <c r="AX224" i="5" s="1"/>
  <c r="Y224" i="5"/>
  <c r="AS224" i="5" l="1"/>
  <c r="AR224" i="5"/>
  <c r="BB224" i="5" l="1"/>
  <c r="BA224" i="5"/>
  <c r="B224" i="5"/>
  <c r="AW223" i="5"/>
  <c r="AT223" i="5"/>
  <c r="AZ223" i="5" l="1"/>
  <c r="AN224" i="5"/>
  <c r="AV224" i="5" s="1"/>
  <c r="X223" i="5" l="1"/>
  <c r="V223" i="5" l="1" a="1"/>
  <c r="V223" i="5" s="1"/>
  <c r="AL223" i="5" l="1"/>
  <c r="AU223" i="5" s="1"/>
  <c r="Z223" i="5"/>
  <c r="AY223" i="5" l="1"/>
  <c r="AE223" i="5" s="1"/>
  <c r="AC223" i="5" l="1"/>
  <c r="AX223" i="5" s="1"/>
  <c r="Y223" i="5"/>
  <c r="AS223" i="5" l="1"/>
  <c r="AR223" i="5"/>
  <c r="BA223" i="5" l="1"/>
  <c r="BB223" i="5"/>
  <c r="B223" i="5"/>
  <c r="AW222" i="5"/>
  <c r="AT222" i="5"/>
  <c r="AZ222" i="5" l="1"/>
  <c r="AN223" i="5"/>
  <c r="AV223" i="5" s="1"/>
  <c r="X222" i="5" l="1"/>
  <c r="V222" i="5" l="1" a="1"/>
  <c r="V222" i="5" s="1"/>
  <c r="AL222" i="5" l="1"/>
  <c r="AU222" i="5" s="1"/>
  <c r="Z222" i="5"/>
  <c r="AY222" i="5" l="1"/>
  <c r="AE222" i="5" s="1"/>
  <c r="AC222" i="5" l="1"/>
  <c r="AX222" i="5" s="1"/>
  <c r="Y222" i="5"/>
  <c r="AS222" i="5" l="1"/>
  <c r="AR222" i="5"/>
  <c r="BA222" i="5" l="1"/>
  <c r="BB222" i="5"/>
  <c r="B222" i="5"/>
  <c r="AW221" i="5"/>
  <c r="AT221" i="5"/>
  <c r="AZ221" i="5" l="1"/>
  <c r="AN222" i="5"/>
  <c r="AV222" i="5" s="1"/>
  <c r="X221" i="5" l="1"/>
  <c r="V221" i="5" l="1" a="1"/>
  <c r="V221" i="5" s="1"/>
  <c r="AL221" i="5" l="1"/>
  <c r="AU221" i="5" s="1"/>
  <c r="Z221" i="5"/>
  <c r="AA221" i="5" a="1"/>
  <c r="AA221" i="5" l="1"/>
  <c r="AY221" i="5"/>
  <c r="AE221" i="5" s="1"/>
  <c r="AC221" i="5" l="1"/>
  <c r="AX221" i="5" s="1"/>
  <c r="Y221" i="5"/>
  <c r="AS221" i="5" l="1"/>
  <c r="AR221" i="5"/>
  <c r="BB221" i="5" l="1"/>
  <c r="BA221" i="5"/>
  <c r="B221" i="5"/>
  <c r="AW220" i="5"/>
  <c r="AT220" i="5"/>
  <c r="AZ220" i="5" l="1"/>
  <c r="AN221" i="5"/>
  <c r="AV221" i="5" s="1"/>
  <c r="X220" i="5" l="1"/>
  <c r="V220" i="5" l="1" a="1"/>
  <c r="V220" i="5" s="1"/>
  <c r="AL220" i="5" l="1"/>
  <c r="AU220" i="5" s="1"/>
  <c r="Z220" i="5"/>
  <c r="AA220" i="5" a="1"/>
  <c r="AA220" i="5" l="1"/>
  <c r="AY220" i="5"/>
  <c r="AE220" i="5" s="1"/>
  <c r="AC220" i="5" l="1"/>
  <c r="AX220" i="5" s="1"/>
  <c r="Y220" i="5"/>
  <c r="AS220" i="5" l="1"/>
  <c r="AR220" i="5"/>
  <c r="BB220" i="5" l="1"/>
  <c r="BA220" i="5"/>
  <c r="B220" i="5"/>
  <c r="AW219" i="5"/>
  <c r="AT219" i="5"/>
  <c r="AZ219" i="5" l="1"/>
  <c r="AN220" i="5"/>
  <c r="AV220" i="5" s="1"/>
  <c r="X219" i="5" l="1"/>
  <c r="V219" i="5" l="1" a="1"/>
  <c r="V219" i="5" s="1"/>
  <c r="AL219" i="5" l="1"/>
  <c r="AU219" i="5" s="1"/>
  <c r="Z219" i="5"/>
  <c r="AA219" i="5" a="1"/>
  <c r="AA219" i="5" l="1"/>
  <c r="AY219" i="5"/>
  <c r="AE219" i="5" s="1"/>
  <c r="AC219" i="5" l="1"/>
  <c r="AX219" i="5" s="1"/>
  <c r="Y219" i="5"/>
  <c r="AS219" i="5" l="1"/>
  <c r="AR219" i="5"/>
  <c r="BA219" i="5" l="1"/>
  <c r="BB219" i="5"/>
  <c r="B219" i="5"/>
  <c r="AW218" i="5"/>
  <c r="AT218" i="5"/>
  <c r="AZ218" i="5" l="1"/>
  <c r="AN219" i="5"/>
  <c r="AV219" i="5" s="1"/>
  <c r="X218" i="5" l="1"/>
  <c r="V218" i="5" l="1" a="1"/>
  <c r="V218" i="5" s="1"/>
  <c r="AL218" i="5" l="1"/>
  <c r="AU218" i="5" s="1"/>
  <c r="Z218" i="5"/>
  <c r="AY218" i="5" l="1"/>
  <c r="AE218" i="5" s="1"/>
  <c r="AC218" i="5" l="1"/>
  <c r="AX218" i="5" s="1"/>
  <c r="Y218" i="5"/>
  <c r="AR218" i="5" l="1"/>
  <c r="AS218" i="5"/>
  <c r="BB218" i="5" l="1"/>
  <c r="BA218" i="5"/>
  <c r="B218" i="5"/>
  <c r="AW217" i="5"/>
  <c r="AT217" i="5"/>
  <c r="AZ217" i="5" l="1"/>
  <c r="AN218" i="5"/>
  <c r="AV218" i="5" s="1"/>
  <c r="X217" i="5" l="1"/>
  <c r="V217" i="5" l="1" a="1"/>
  <c r="V217" i="5" s="1"/>
  <c r="AL217" i="5" l="1"/>
  <c r="AU217" i="5" s="1"/>
  <c r="Z217" i="5"/>
  <c r="AY217" i="5" l="1"/>
  <c r="AE217" i="5" s="1"/>
  <c r="AC217" i="5" l="1"/>
  <c r="AX217" i="5" s="1"/>
  <c r="Y217" i="5"/>
  <c r="AR217" i="5" l="1"/>
  <c r="AS217" i="5"/>
  <c r="BB217" i="5" l="1"/>
  <c r="BA217" i="5"/>
  <c r="B217" i="5"/>
  <c r="AW216" i="5"/>
  <c r="AT216" i="5"/>
  <c r="AZ216" i="5" l="1"/>
  <c r="AN217" i="5"/>
  <c r="AV217" i="5" s="1"/>
  <c r="X216" i="5" l="1"/>
  <c r="V216" i="5" l="1" a="1"/>
  <c r="V216" i="5" s="1"/>
  <c r="AL216" i="5" l="1"/>
  <c r="AU216" i="5" s="1"/>
  <c r="Z216" i="5"/>
  <c r="AA216" i="5" a="1"/>
  <c r="AA216" i="5" l="1"/>
  <c r="AY216" i="5"/>
  <c r="AE216" i="5" s="1"/>
  <c r="AC216" i="5" l="1"/>
  <c r="AX216" i="5" s="1"/>
  <c r="Y216" i="5"/>
  <c r="AS216" i="5" l="1"/>
  <c r="AR216" i="5"/>
  <c r="BA216" i="5" l="1"/>
  <c r="BB216" i="5"/>
  <c r="B216" i="5"/>
  <c r="AW215" i="5"/>
  <c r="AT215" i="5"/>
  <c r="AZ215" i="5" l="1"/>
  <c r="AN216" i="5"/>
  <c r="AV216" i="5" s="1"/>
  <c r="X215" i="5" l="1"/>
  <c r="V215" i="5" l="1" a="1"/>
  <c r="V215" i="5" s="1"/>
  <c r="AL215" i="5" l="1"/>
  <c r="AU215" i="5" s="1"/>
  <c r="Z215" i="5"/>
  <c r="AY215" i="5" l="1"/>
  <c r="AE215" i="5" s="1"/>
  <c r="AC215" i="5" l="1"/>
  <c r="AX215" i="5" s="1"/>
  <c r="Y215" i="5"/>
  <c r="AS215" i="5" l="1"/>
  <c r="AR215" i="5"/>
  <c r="BB215" i="5" l="1"/>
  <c r="BA215" i="5"/>
  <c r="B215" i="5"/>
  <c r="AW214" i="5"/>
  <c r="AT214" i="5"/>
  <c r="AZ214" i="5" l="1"/>
  <c r="AN215" i="5" l="1"/>
  <c r="AV215" i="5" s="1"/>
  <c r="X214" i="5" l="1"/>
  <c r="V214" i="5" l="1" a="1"/>
  <c r="V214" i="5" s="1"/>
  <c r="AL214" i="5" l="1"/>
  <c r="AU214" i="5" s="1"/>
  <c r="Z214" i="5"/>
  <c r="AY214" i="5" l="1"/>
  <c r="AE214" i="5" s="1"/>
  <c r="AC214" i="5" l="1"/>
  <c r="AX214" i="5" s="1"/>
  <c r="Y214" i="5"/>
  <c r="AS214" i="5" l="1"/>
  <c r="AR214" i="5"/>
  <c r="BA214" i="5" l="1"/>
  <c r="BB214" i="5"/>
  <c r="B214" i="5"/>
  <c r="AW213" i="5"/>
  <c r="AT213" i="5"/>
  <c r="AZ213" i="5" l="1"/>
  <c r="AN214" i="5"/>
  <c r="AV214" i="5" s="1"/>
  <c r="X213" i="5" l="1"/>
  <c r="V213" i="5" l="1" a="1"/>
  <c r="V213" i="5" s="1"/>
  <c r="AL213" i="5" l="1"/>
  <c r="AU213" i="5" s="1"/>
  <c r="Z213" i="5"/>
  <c r="AY213" i="5" l="1"/>
  <c r="AE213" i="5" s="1"/>
  <c r="AC213" i="5" l="1"/>
  <c r="AX213" i="5" s="1"/>
  <c r="Y213" i="5"/>
  <c r="AS213" i="5" l="1"/>
  <c r="AR213" i="5"/>
  <c r="BB213" i="5" l="1"/>
  <c r="BA213" i="5"/>
  <c r="B213" i="5"/>
  <c r="AW212" i="5"/>
  <c r="AT212" i="5"/>
  <c r="AZ212" i="5" l="1"/>
  <c r="AN213" i="5"/>
  <c r="AV213" i="5" s="1"/>
  <c r="X212" i="5" l="1"/>
  <c r="V212" i="5" l="1" a="1"/>
  <c r="V212" i="5" s="1"/>
  <c r="AL212" i="5" l="1"/>
  <c r="AU212" i="5" s="1"/>
  <c r="Z212" i="5"/>
  <c r="AY212" i="5" l="1"/>
  <c r="AE212" i="5" s="1"/>
  <c r="AC212" i="5" l="1"/>
  <c r="AX212" i="5" s="1"/>
  <c r="Y212" i="5"/>
  <c r="AS212" i="5" l="1"/>
  <c r="AR212" i="5"/>
  <c r="BA212" i="5" l="1"/>
  <c r="BB212" i="5"/>
  <c r="B212" i="5"/>
  <c r="AW211" i="5"/>
  <c r="AT211" i="5"/>
  <c r="AZ211" i="5" l="1"/>
  <c r="AN212" i="5"/>
  <c r="AV212" i="5" s="1"/>
  <c r="X211" i="5" l="1"/>
  <c r="V211" i="5" l="1" a="1"/>
  <c r="V211" i="5" s="1"/>
  <c r="AL211" i="5" l="1"/>
  <c r="AU211" i="5" s="1"/>
  <c r="Z211" i="5"/>
  <c r="AY211" i="5" l="1"/>
  <c r="AE211" i="5" s="1"/>
  <c r="AC211" i="5" l="1"/>
  <c r="AX211" i="5" s="1"/>
  <c r="Y211" i="5"/>
  <c r="AS211" i="5" l="1"/>
  <c r="AR211" i="5"/>
  <c r="BA211" i="5" l="1"/>
  <c r="BB211" i="5"/>
  <c r="B211" i="5"/>
  <c r="AW210" i="5"/>
  <c r="AT210" i="5"/>
  <c r="AZ210" i="5" l="1"/>
  <c r="AN211" i="5" l="1"/>
  <c r="AV211" i="5" s="1"/>
  <c r="X210" i="5" l="1"/>
  <c r="V210" i="5" l="1" a="1"/>
  <c r="V210" i="5" s="1"/>
  <c r="AL210" i="5" l="1"/>
  <c r="AU210" i="5" s="1"/>
  <c r="Z210" i="5"/>
  <c r="AY210" i="5" l="1"/>
  <c r="AE210" i="5" s="1"/>
  <c r="AC210" i="5" l="1"/>
  <c r="AX210" i="5" s="1"/>
  <c r="Y210" i="5"/>
  <c r="AS210" i="5" l="1"/>
  <c r="AR210" i="5"/>
  <c r="BB210" i="5" l="1"/>
  <c r="BA210" i="5"/>
  <c r="B210" i="5"/>
  <c r="AW209" i="5"/>
  <c r="AT209" i="5"/>
  <c r="AZ209" i="5" l="1"/>
  <c r="AN210" i="5" l="1"/>
  <c r="AV210" i="5" s="1"/>
  <c r="X209" i="5" l="1"/>
  <c r="V209" i="5" l="1" a="1"/>
  <c r="V209" i="5" s="1"/>
  <c r="AL209" i="5" l="1"/>
  <c r="AU209" i="5" s="1"/>
  <c r="Z209" i="5"/>
  <c r="AY209" i="5" l="1"/>
  <c r="AE209" i="5" s="1"/>
  <c r="AC209" i="5" l="1"/>
  <c r="AX209" i="5" s="1"/>
  <c r="Y209" i="5"/>
  <c r="AS209" i="5" l="1"/>
  <c r="AR209" i="5"/>
  <c r="BB209" i="5" l="1"/>
  <c r="BA209" i="5"/>
  <c r="B209" i="5"/>
  <c r="AW208" i="5"/>
  <c r="AT208" i="5"/>
  <c r="AZ208" i="5" l="1"/>
  <c r="AN209" i="5"/>
  <c r="AV209" i="5" s="1"/>
  <c r="X208" i="5" l="1"/>
  <c r="V208" i="5" l="1" a="1"/>
  <c r="V208" i="5" s="1"/>
  <c r="AL208" i="5" l="1"/>
  <c r="AU208" i="5" s="1"/>
  <c r="Z208" i="5"/>
  <c r="AY208" i="5" l="1"/>
  <c r="AE208" i="5" s="1"/>
  <c r="AC208" i="5" l="1"/>
  <c r="AX208" i="5" s="1"/>
  <c r="Y208" i="5"/>
  <c r="AS208" i="5" l="1"/>
  <c r="AR208" i="5"/>
  <c r="BB208" i="5" l="1"/>
  <c r="BA208" i="5"/>
  <c r="B208" i="5"/>
  <c r="AW207" i="5"/>
  <c r="AT207" i="5"/>
  <c r="AZ207" i="5" l="1"/>
  <c r="AN208" i="5"/>
  <c r="AV208" i="5" s="1"/>
  <c r="X207" i="5" l="1"/>
  <c r="V207" i="5" l="1" a="1"/>
  <c r="V207" i="5" s="1"/>
  <c r="AL207" i="5" l="1"/>
  <c r="AU207" i="5" s="1"/>
  <c r="Z207" i="5"/>
  <c r="AA207" i="5" a="1"/>
  <c r="AA207" i="5" l="1"/>
  <c r="AY207" i="5"/>
  <c r="AE207" i="5" s="1"/>
  <c r="AC207" i="5" l="1"/>
  <c r="AX207" i="5" s="1"/>
  <c r="Y207" i="5"/>
  <c r="AS207" i="5" l="1"/>
  <c r="AR207" i="5"/>
  <c r="BA207" i="5" l="1"/>
  <c r="BB207" i="5"/>
  <c r="B207" i="5"/>
  <c r="AW206" i="5"/>
  <c r="AT206" i="5"/>
  <c r="AZ206" i="5" l="1"/>
  <c r="AN207" i="5"/>
  <c r="AV207" i="5" s="1"/>
  <c r="X206" i="5" l="1"/>
  <c r="V206" i="5" l="1" a="1"/>
  <c r="V206" i="5" s="1"/>
  <c r="AL206" i="5" l="1"/>
  <c r="AU206" i="5" s="1"/>
  <c r="Z206" i="5"/>
  <c r="AY206" i="5" l="1"/>
  <c r="AE206" i="5" s="1"/>
  <c r="AC206" i="5" l="1"/>
  <c r="AX206" i="5" s="1"/>
  <c r="Y206" i="5"/>
  <c r="AR206" i="5" l="1"/>
  <c r="AS206" i="5"/>
  <c r="BB206" i="5" l="1"/>
  <c r="BA206" i="5"/>
  <c r="B206" i="5"/>
  <c r="AW205" i="5"/>
  <c r="AT205" i="5"/>
  <c r="AZ205" i="5" l="1"/>
  <c r="AN206" i="5"/>
  <c r="AV206" i="5" s="1"/>
  <c r="X205" i="5" l="1"/>
  <c r="V205" i="5" l="1" a="1"/>
  <c r="V205" i="5" s="1"/>
  <c r="AL205" i="5" l="1"/>
  <c r="AU205" i="5" s="1"/>
  <c r="Z205" i="5"/>
  <c r="AY205" i="5" l="1"/>
  <c r="AE205" i="5" s="1"/>
  <c r="AC205" i="5" l="1"/>
  <c r="AX205" i="5" s="1"/>
  <c r="Y205" i="5"/>
  <c r="AS205" i="5" l="1"/>
  <c r="AR205" i="5"/>
  <c r="BB205" i="5" l="1"/>
  <c r="BA205" i="5"/>
  <c r="B205" i="5"/>
  <c r="AW204" i="5"/>
  <c r="AT204" i="5"/>
  <c r="AZ204" i="5" l="1"/>
  <c r="AN205" i="5"/>
  <c r="AV205" i="5" s="1"/>
  <c r="X204" i="5" l="1"/>
  <c r="V204" i="5" l="1" a="1"/>
  <c r="V204" i="5" s="1"/>
  <c r="AL204" i="5" l="1"/>
  <c r="AU204" i="5" s="1"/>
  <c r="Z204" i="5"/>
  <c r="AY204" i="5" l="1"/>
  <c r="AE204" i="5" s="1"/>
  <c r="AC204" i="5" l="1"/>
  <c r="AX204" i="5" s="1"/>
  <c r="Y204" i="5"/>
  <c r="AS204" i="5" l="1"/>
  <c r="AR204" i="5"/>
  <c r="BB204" i="5" l="1"/>
  <c r="BA204" i="5"/>
  <c r="B204" i="5"/>
  <c r="AW203" i="5"/>
  <c r="AT203" i="5"/>
  <c r="AZ203" i="5" l="1"/>
  <c r="AN204" i="5"/>
  <c r="AV204" i="5" s="1"/>
  <c r="X203" i="5" l="1"/>
  <c r="V203" i="5" l="1" a="1"/>
  <c r="V203" i="5" s="1"/>
  <c r="AL203" i="5" l="1"/>
  <c r="AU203" i="5" s="1"/>
  <c r="Z203" i="5"/>
  <c r="AY203" i="5" l="1"/>
  <c r="AE203" i="5" s="1"/>
  <c r="AC203" i="5" l="1"/>
  <c r="AX203" i="5" s="1"/>
  <c r="Y203" i="5"/>
  <c r="AS203" i="5" l="1"/>
  <c r="AR203" i="5"/>
  <c r="BB203" i="5" l="1"/>
  <c r="BA203" i="5"/>
  <c r="B203" i="5"/>
  <c r="AW202" i="5"/>
  <c r="AT202" i="5"/>
  <c r="AZ202" i="5" l="1"/>
  <c r="AN203" i="5"/>
  <c r="AV203" i="5" s="1"/>
  <c r="X202" i="5" l="1"/>
  <c r="V202" i="5" l="1" a="1"/>
  <c r="V202" i="5" s="1"/>
  <c r="AL202" i="5" l="1"/>
  <c r="AU202" i="5" s="1"/>
  <c r="Z202" i="5"/>
  <c r="AY202" i="5" l="1"/>
  <c r="AE202" i="5" s="1"/>
  <c r="AC202" i="5" l="1"/>
  <c r="AX202" i="5" s="1"/>
  <c r="Y202" i="5"/>
  <c r="AS202" i="5" l="1"/>
  <c r="AR202" i="5"/>
  <c r="BA202" i="5" l="1"/>
  <c r="BB202" i="5"/>
  <c r="B202" i="5"/>
  <c r="AW201" i="5"/>
  <c r="AT201" i="5"/>
  <c r="AZ201" i="5" l="1"/>
  <c r="AN202" i="5"/>
  <c r="AV202" i="5" s="1"/>
  <c r="X201" i="5" l="1"/>
  <c r="V201" i="5" l="1" a="1"/>
  <c r="V201" i="5" s="1"/>
  <c r="AL201" i="5" l="1"/>
  <c r="AU201" i="5" s="1"/>
  <c r="Z201" i="5"/>
  <c r="AY201" i="5" l="1"/>
  <c r="AE201" i="5" s="1"/>
  <c r="AC201" i="5" l="1"/>
  <c r="AX201" i="5" s="1"/>
  <c r="Y201" i="5"/>
  <c r="AS201" i="5" l="1"/>
  <c r="AR201" i="5"/>
  <c r="BB201" i="5" l="1"/>
  <c r="BA201" i="5"/>
  <c r="B201" i="5"/>
  <c r="AW200" i="5"/>
  <c r="AT200" i="5"/>
  <c r="AZ200" i="5" l="1"/>
  <c r="AN201" i="5"/>
  <c r="AV201" i="5" s="1"/>
  <c r="X200" i="5" l="1"/>
  <c r="V200" i="5" l="1" a="1"/>
  <c r="V200" i="5" s="1"/>
  <c r="AL200" i="5" l="1"/>
  <c r="AU200" i="5" s="1"/>
  <c r="Z200" i="5"/>
  <c r="AY200" i="5" l="1"/>
  <c r="AE200" i="5" s="1"/>
  <c r="AC200" i="5" l="1"/>
  <c r="AX200" i="5" s="1"/>
  <c r="Y200" i="5"/>
  <c r="AS200" i="5" l="1"/>
  <c r="AR200" i="5"/>
  <c r="BB200" i="5" l="1"/>
  <c r="BA200" i="5"/>
  <c r="B200" i="5"/>
  <c r="AW199" i="5"/>
  <c r="AT199" i="5"/>
  <c r="AZ199" i="5" l="1"/>
  <c r="AN200" i="5"/>
  <c r="AV200" i="5" s="1"/>
  <c r="X199" i="5" l="1"/>
  <c r="V199" i="5" l="1" a="1"/>
  <c r="V199" i="5" s="1"/>
  <c r="AL199" i="5" l="1"/>
  <c r="AU199" i="5" s="1"/>
  <c r="Z199" i="5"/>
  <c r="AY199" i="5" l="1"/>
  <c r="AE199" i="5" s="1"/>
  <c r="AC199" i="5" l="1"/>
  <c r="AX199" i="5" s="1"/>
  <c r="Y199" i="5"/>
  <c r="AR199" i="5" l="1"/>
  <c r="AS199" i="5"/>
  <c r="BB199" i="5" l="1"/>
  <c r="BA199" i="5"/>
  <c r="B199" i="5"/>
  <c r="AW198" i="5"/>
  <c r="AT198" i="5"/>
  <c r="AZ198" i="5" l="1"/>
  <c r="AN199" i="5"/>
  <c r="AV199" i="5" s="1"/>
  <c r="X198" i="5" l="1"/>
  <c r="V198" i="5" l="1" a="1"/>
  <c r="V198" i="5" s="1"/>
  <c r="AL198" i="5" l="1"/>
  <c r="AU198" i="5" s="1"/>
  <c r="Z198" i="5"/>
  <c r="AY198" i="5" l="1"/>
  <c r="AE198" i="5" s="1"/>
  <c r="AC198" i="5" l="1"/>
  <c r="AX198" i="5" s="1"/>
  <c r="Y198" i="5"/>
  <c r="AR198" i="5" l="1"/>
  <c r="AS198" i="5"/>
  <c r="BB198" i="5" l="1"/>
  <c r="BA198" i="5"/>
  <c r="B198" i="5"/>
  <c r="AW197" i="5"/>
  <c r="AT197" i="5"/>
  <c r="AZ197" i="5" l="1"/>
  <c r="AN198" i="5" l="1"/>
  <c r="AV198" i="5" s="1"/>
  <c r="X197" i="5" l="1"/>
  <c r="V197" i="5" l="1" a="1"/>
  <c r="V197" i="5" s="1"/>
  <c r="AL197" i="5" l="1"/>
  <c r="AU197" i="5" s="1"/>
  <c r="Z197" i="5"/>
  <c r="AY197" i="5" l="1"/>
  <c r="AE197" i="5" s="1"/>
  <c r="AC197" i="5" l="1"/>
  <c r="AX197" i="5" s="1"/>
  <c r="Y197" i="5"/>
  <c r="AR197" i="5" l="1"/>
  <c r="AS197" i="5"/>
  <c r="BB197" i="5" l="1"/>
  <c r="BA197" i="5"/>
  <c r="B197" i="5"/>
  <c r="AW196" i="5"/>
  <c r="AT196" i="5"/>
  <c r="AZ196" i="5" l="1"/>
  <c r="AN197" i="5" l="1"/>
  <c r="AV197" i="5" s="1"/>
  <c r="X196" i="5" l="1"/>
  <c r="V196" i="5" l="1" a="1"/>
  <c r="V196" i="5" s="1"/>
  <c r="AL196" i="5" l="1"/>
  <c r="AU196" i="5" s="1"/>
  <c r="Z196" i="5"/>
  <c r="AY196" i="5" l="1"/>
  <c r="AE196" i="5" s="1"/>
  <c r="AC196" i="5" l="1"/>
  <c r="AX196" i="5" s="1"/>
  <c r="Y196" i="5"/>
  <c r="AS196" i="5" l="1"/>
  <c r="AR196" i="5"/>
  <c r="BB196" i="5" l="1"/>
  <c r="BA196" i="5"/>
  <c r="B196" i="5"/>
  <c r="AW195" i="5"/>
  <c r="AT195" i="5"/>
  <c r="AZ195" i="5" l="1"/>
  <c r="AN196" i="5"/>
  <c r="AV196" i="5" s="1"/>
  <c r="X195" i="5" l="1"/>
  <c r="V195" i="5" l="1" a="1"/>
  <c r="V195" i="5" s="1"/>
  <c r="AL195" i="5" l="1"/>
  <c r="AU195" i="5" s="1"/>
  <c r="Z195" i="5"/>
  <c r="AY195" i="5" l="1"/>
  <c r="AE195" i="5" s="1"/>
  <c r="AC195" i="5" l="1"/>
  <c r="AX195" i="5" s="1"/>
  <c r="Y195" i="5"/>
  <c r="AS195" i="5" l="1"/>
  <c r="AR195" i="5"/>
  <c r="BB195" i="5" l="1"/>
  <c r="BA195" i="5"/>
  <c r="B195" i="5"/>
  <c r="AW194" i="5"/>
  <c r="AT194" i="5"/>
  <c r="AZ194" i="5" l="1"/>
  <c r="AN195" i="5"/>
  <c r="AV195" i="5" s="1"/>
  <c r="X194" i="5" l="1"/>
  <c r="V194" i="5" l="1" a="1"/>
  <c r="V194" i="5" s="1"/>
  <c r="AL194" i="5" l="1"/>
  <c r="AU194" i="5" s="1"/>
  <c r="Z194" i="5"/>
  <c r="AA194" i="5" a="1"/>
  <c r="AA194" i="5" l="1"/>
  <c r="AY194" i="5"/>
  <c r="AE194" i="5" s="1"/>
  <c r="AC194" i="5" l="1"/>
  <c r="AX194" i="5" s="1"/>
  <c r="Y194" i="5"/>
  <c r="AS194" i="5" l="1"/>
  <c r="AR194" i="5"/>
  <c r="BA194" i="5" l="1"/>
  <c r="BB194" i="5"/>
  <c r="B194" i="5"/>
  <c r="AW193" i="5"/>
  <c r="AT193" i="5"/>
  <c r="AZ193" i="5" l="1"/>
  <c r="AN194" i="5" l="1"/>
  <c r="AV194" i="5" s="1"/>
  <c r="X193" i="5" l="1"/>
  <c r="V193" i="5" l="1" a="1"/>
  <c r="V193" i="5" s="1"/>
  <c r="AL193" i="5" l="1"/>
  <c r="AU193" i="5" s="1"/>
  <c r="Z193" i="5"/>
  <c r="AA193" i="5" a="1"/>
  <c r="AA193" i="5" l="1"/>
  <c r="AY193" i="5"/>
  <c r="AE193" i="5" s="1"/>
  <c r="AC193" i="5" l="1"/>
  <c r="AX193" i="5" s="1"/>
  <c r="Y193" i="5"/>
  <c r="AS193" i="5" l="1"/>
  <c r="AR193" i="5"/>
  <c r="BB193" i="5" l="1"/>
  <c r="BA193" i="5"/>
  <c r="B193" i="5"/>
  <c r="AW192" i="5"/>
  <c r="AT192" i="5"/>
  <c r="AZ192" i="5" l="1"/>
  <c r="AN193" i="5"/>
  <c r="AV193" i="5" s="1"/>
  <c r="X192" i="5" l="1"/>
  <c r="V192" i="5" l="1" a="1"/>
  <c r="V192" i="5" s="1"/>
  <c r="AL192" i="5" l="1"/>
  <c r="AU192" i="5" s="1"/>
  <c r="Z192" i="5"/>
  <c r="AA192" i="5" a="1"/>
  <c r="AA192" i="5" l="1"/>
  <c r="AY192" i="5"/>
  <c r="AE192" i="5" s="1"/>
  <c r="AC192" i="5" l="1"/>
  <c r="AX192" i="5" s="1"/>
  <c r="Y192" i="5"/>
  <c r="AS192" i="5" l="1"/>
  <c r="AR192" i="5"/>
  <c r="BB192" i="5" l="1"/>
  <c r="BA192" i="5"/>
  <c r="B192" i="5"/>
  <c r="AW191" i="5"/>
  <c r="AT191" i="5"/>
  <c r="AZ191" i="5" l="1"/>
  <c r="AN192" i="5"/>
  <c r="AV192" i="5" s="1"/>
  <c r="X191" i="5" l="1"/>
  <c r="V191" i="5" l="1" a="1"/>
  <c r="V191" i="5" s="1"/>
  <c r="AL191" i="5" l="1"/>
  <c r="AU191" i="5" s="1"/>
  <c r="Z191" i="5"/>
  <c r="AY191" i="5" l="1"/>
  <c r="AE191" i="5" s="1"/>
  <c r="AC191" i="5" l="1"/>
  <c r="AX191" i="5" s="1"/>
  <c r="Y191" i="5"/>
  <c r="AS191" i="5" l="1"/>
  <c r="AR191" i="5"/>
  <c r="BB191" i="5" l="1"/>
  <c r="BA191" i="5"/>
  <c r="B191" i="5"/>
  <c r="AW190" i="5"/>
  <c r="AT190" i="5"/>
  <c r="AZ190" i="5" l="1"/>
  <c r="AN191" i="5"/>
  <c r="AV191" i="5" s="1"/>
  <c r="X190" i="5" l="1"/>
  <c r="V190" i="5" l="1" a="1"/>
  <c r="V190" i="5" s="1"/>
  <c r="AL190" i="5" l="1"/>
  <c r="AU190" i="5" s="1"/>
  <c r="Z190" i="5"/>
  <c r="AY190" i="5" l="1"/>
  <c r="AE190" i="5" s="1"/>
  <c r="AC190" i="5" l="1"/>
  <c r="AX190" i="5" s="1"/>
  <c r="Y190" i="5"/>
  <c r="AS190" i="5" l="1"/>
  <c r="AR190" i="5"/>
  <c r="BB190" i="5" l="1"/>
  <c r="BA190" i="5"/>
  <c r="B190" i="5"/>
  <c r="AW189" i="5"/>
  <c r="AT189" i="5"/>
  <c r="AZ189" i="5" l="1"/>
  <c r="AN190" i="5"/>
  <c r="AV190" i="5" s="1"/>
  <c r="X189" i="5" l="1"/>
  <c r="V189" i="5" l="1" a="1"/>
  <c r="V189" i="5" s="1"/>
  <c r="AL189" i="5" l="1"/>
  <c r="AU189" i="5" s="1"/>
  <c r="Z189" i="5"/>
  <c r="AY189" i="5" l="1"/>
  <c r="AE189" i="5" s="1"/>
  <c r="AC189" i="5" l="1"/>
  <c r="AX189" i="5" s="1"/>
  <c r="Y189" i="5"/>
  <c r="AS189" i="5" l="1"/>
  <c r="AR189" i="5"/>
  <c r="BB189" i="5" l="1"/>
  <c r="BA189" i="5"/>
  <c r="B189" i="5"/>
  <c r="AW188" i="5"/>
  <c r="AT188" i="5"/>
  <c r="AZ188" i="5" l="1"/>
  <c r="AN189" i="5"/>
  <c r="AV189" i="5" s="1"/>
  <c r="X188" i="5" l="1"/>
  <c r="V188" i="5" l="1" a="1"/>
  <c r="V188" i="5" s="1"/>
  <c r="AL188" i="5" l="1"/>
  <c r="AU188" i="5" s="1"/>
  <c r="Z188" i="5"/>
  <c r="AY188" i="5" l="1"/>
  <c r="AE188" i="5" s="1"/>
  <c r="AC188" i="5" l="1"/>
  <c r="AX188" i="5" s="1"/>
  <c r="Y188" i="5"/>
  <c r="AS188" i="5" l="1"/>
  <c r="AR188" i="5"/>
  <c r="BA188" i="5" l="1"/>
  <c r="BB188" i="5"/>
  <c r="B188" i="5"/>
  <c r="AW187" i="5"/>
  <c r="AT187" i="5"/>
  <c r="AZ187" i="5" l="1"/>
  <c r="AN188" i="5"/>
  <c r="AV188" i="5" s="1"/>
  <c r="X187" i="5" l="1"/>
  <c r="V187" i="5" l="1" a="1"/>
  <c r="V187" i="5" s="1"/>
  <c r="AL187" i="5" l="1"/>
  <c r="AU187" i="5" s="1"/>
  <c r="Z187" i="5"/>
  <c r="AY187" i="5" l="1"/>
  <c r="AE187" i="5" s="1"/>
  <c r="AC187" i="5" l="1"/>
  <c r="AX187" i="5" s="1"/>
  <c r="Y187" i="5"/>
  <c r="AS187" i="5" l="1"/>
  <c r="AR187" i="5"/>
  <c r="BB187" i="5" l="1"/>
  <c r="BA187" i="5"/>
  <c r="B187" i="5"/>
  <c r="AW186" i="5"/>
  <c r="AT186" i="5"/>
  <c r="AZ186" i="5" l="1"/>
  <c r="AN187" i="5"/>
  <c r="AV187" i="5" s="1"/>
  <c r="X186" i="5" l="1"/>
  <c r="V186" i="5" l="1" a="1"/>
  <c r="V186" i="5" s="1"/>
  <c r="AL186" i="5" l="1"/>
  <c r="AU186" i="5" s="1"/>
  <c r="Z186" i="5"/>
  <c r="AY186" i="5" l="1"/>
  <c r="AE186" i="5" s="1"/>
  <c r="AC186" i="5" l="1"/>
  <c r="AX186" i="5" s="1"/>
  <c r="Y186" i="5"/>
  <c r="AS186" i="5" l="1"/>
  <c r="AR186" i="5"/>
  <c r="BB186" i="5" l="1"/>
  <c r="BA186" i="5"/>
  <c r="B186" i="5"/>
  <c r="AW185" i="5"/>
  <c r="AT185" i="5"/>
  <c r="AZ185" i="5" l="1"/>
  <c r="AN186" i="5"/>
  <c r="AV186" i="5" s="1"/>
  <c r="X185" i="5" l="1"/>
  <c r="V185" i="5" l="1" a="1"/>
  <c r="V185" i="5" s="1"/>
  <c r="AL185" i="5" l="1"/>
  <c r="AU185" i="5" s="1"/>
  <c r="Z185" i="5"/>
  <c r="AY185" i="5" l="1"/>
  <c r="AE185" i="5" s="1"/>
  <c r="AC185" i="5" l="1"/>
  <c r="AX185" i="5" s="1"/>
  <c r="Y185" i="5"/>
  <c r="AS185" i="5" l="1"/>
  <c r="AR185" i="5"/>
  <c r="BB185" i="5" l="1"/>
  <c r="BA185" i="5"/>
  <c r="AW184" i="5"/>
  <c r="AT184" i="5"/>
  <c r="AZ184" i="5" l="1"/>
  <c r="AN185" i="5"/>
  <c r="AV185" i="5" s="1"/>
  <c r="B185" i="5"/>
  <c r="X184" i="5" l="1"/>
  <c r="V184" i="5" l="1" a="1"/>
  <c r="V184" i="5" s="1"/>
  <c r="AL184" i="5" l="1"/>
  <c r="AU184" i="5" s="1"/>
  <c r="Z184" i="5"/>
  <c r="AY184" i="5" l="1"/>
  <c r="AE184" i="5" s="1"/>
  <c r="AC184" i="5" l="1"/>
  <c r="AX184" i="5" s="1"/>
  <c r="Y184" i="5"/>
  <c r="AS184" i="5" l="1"/>
  <c r="AR184" i="5"/>
  <c r="BB184" i="5" l="1"/>
  <c r="BA184" i="5"/>
  <c r="B184" i="5"/>
  <c r="AW183" i="5"/>
  <c r="AT183" i="5"/>
  <c r="AZ183" i="5" l="1"/>
  <c r="AN184" i="5"/>
  <c r="AV184" i="5" s="1"/>
  <c r="X183" i="5" l="1"/>
  <c r="V183" i="5" l="1" a="1"/>
  <c r="V183" i="5" s="1"/>
  <c r="AL183" i="5" l="1"/>
  <c r="AU183" i="5" s="1"/>
  <c r="Z183" i="5"/>
  <c r="AA183" i="5" a="1"/>
  <c r="AA183" i="5" l="1"/>
  <c r="AY183" i="5"/>
  <c r="AE183" i="5" s="1"/>
  <c r="AC183" i="5" l="1"/>
  <c r="AX183" i="5" s="1"/>
  <c r="Y183" i="5"/>
  <c r="AS183" i="5" l="1"/>
  <c r="AR183" i="5"/>
  <c r="BA183" i="5" l="1"/>
  <c r="BB183" i="5"/>
  <c r="B183" i="5"/>
  <c r="AW182" i="5"/>
  <c r="AT182" i="5"/>
  <c r="AZ182" i="5" l="1"/>
  <c r="AN183" i="5"/>
  <c r="AV183" i="5" s="1"/>
  <c r="X182" i="5" l="1"/>
  <c r="V182" i="5" l="1" a="1"/>
  <c r="V182" i="5" s="1"/>
  <c r="AL182" i="5" l="1"/>
  <c r="AU182" i="5" s="1"/>
  <c r="Z182" i="5"/>
  <c r="AY182" i="5" l="1"/>
  <c r="AE182" i="5" s="1"/>
  <c r="AC182" i="5" l="1"/>
  <c r="AX182" i="5" s="1"/>
  <c r="Y182" i="5"/>
  <c r="AR182" i="5" l="1"/>
  <c r="AS182" i="5"/>
  <c r="BB182" i="5" l="1"/>
  <c r="BA182" i="5"/>
  <c r="B182" i="5"/>
  <c r="AW181" i="5"/>
  <c r="AT181" i="5"/>
  <c r="AZ181" i="5" l="1"/>
  <c r="AN182" i="5"/>
  <c r="AV182" i="5" s="1"/>
  <c r="X181" i="5" l="1"/>
  <c r="V181" i="5" l="1" a="1"/>
  <c r="V181" i="5" s="1"/>
  <c r="AL181" i="5" l="1"/>
  <c r="AU181" i="5" s="1"/>
  <c r="Z181" i="5"/>
  <c r="AY181" i="5" l="1"/>
  <c r="AE181" i="5" s="1"/>
  <c r="AC181" i="5" l="1"/>
  <c r="AX181" i="5" s="1"/>
  <c r="Y181" i="5"/>
  <c r="AR181" i="5" l="1"/>
  <c r="AS181" i="5"/>
  <c r="BB181" i="5" l="1"/>
  <c r="BA181" i="5"/>
  <c r="B181" i="5"/>
  <c r="AW180" i="5"/>
  <c r="AT180" i="5"/>
  <c r="AZ180" i="5" l="1"/>
  <c r="AN181" i="5"/>
  <c r="AV181" i="5" s="1"/>
  <c r="X180" i="5" l="1"/>
  <c r="V180" i="5" l="1" a="1"/>
  <c r="V180" i="5" s="1"/>
  <c r="AL180" i="5" l="1"/>
  <c r="AU180" i="5" s="1"/>
  <c r="Z180" i="5"/>
  <c r="AY180" i="5" l="1"/>
  <c r="AE180" i="5" s="1"/>
  <c r="AC180" i="5" l="1"/>
  <c r="AX180" i="5" s="1"/>
  <c r="Y180" i="5"/>
  <c r="AS180" i="5" l="1"/>
  <c r="AR180" i="5"/>
  <c r="BB180" i="5" l="1"/>
  <c r="BA180" i="5"/>
  <c r="B180" i="5"/>
  <c r="AW179" i="5"/>
  <c r="AT179" i="5"/>
  <c r="AZ179" i="5" l="1"/>
  <c r="AN180" i="5"/>
  <c r="AV180" i="5" s="1"/>
  <c r="X179" i="5" l="1"/>
  <c r="V179" i="5" l="1" a="1"/>
  <c r="V179" i="5" s="1"/>
  <c r="AL179" i="5" l="1"/>
  <c r="AU179" i="5" s="1"/>
  <c r="Z179" i="5"/>
  <c r="AY179" i="5" l="1"/>
  <c r="AE179" i="5" s="1"/>
  <c r="AC179" i="5" l="1"/>
  <c r="AX179" i="5" s="1"/>
  <c r="Y179" i="5"/>
  <c r="AS179" i="5" l="1"/>
  <c r="AR179" i="5"/>
  <c r="BB179" i="5" l="1"/>
  <c r="BA179" i="5"/>
  <c r="B179" i="5"/>
  <c r="AW178" i="5"/>
  <c r="AT178" i="5"/>
  <c r="AZ178" i="5" l="1"/>
  <c r="AN179" i="5"/>
  <c r="AV179" i="5" s="1"/>
  <c r="X178" i="5" l="1"/>
  <c r="V178" i="5" l="1" a="1"/>
  <c r="V178" i="5" s="1"/>
  <c r="AL178" i="5" l="1"/>
  <c r="AU178" i="5" s="1"/>
  <c r="Z178" i="5"/>
  <c r="AY178" i="5" l="1"/>
  <c r="AE178" i="5" s="1"/>
  <c r="AC178" i="5" l="1"/>
  <c r="AX178" i="5" s="1"/>
  <c r="Y178" i="5"/>
  <c r="AS178" i="5" l="1"/>
  <c r="AR178" i="5"/>
  <c r="BA178" i="5" l="1"/>
  <c r="BB178" i="5"/>
  <c r="B178" i="5"/>
  <c r="AW177" i="5"/>
  <c r="AT177" i="5"/>
  <c r="AZ177" i="5" l="1"/>
  <c r="AN178" i="5"/>
  <c r="AV178" i="5" s="1"/>
  <c r="X177" i="5" l="1"/>
  <c r="V177" i="5" l="1" a="1"/>
  <c r="V177" i="5" s="1"/>
  <c r="AL177" i="5" l="1"/>
  <c r="AU177" i="5" s="1"/>
  <c r="Z177" i="5"/>
  <c r="AY177" i="5" l="1"/>
  <c r="AE177" i="5" s="1"/>
  <c r="AC177" i="5" l="1"/>
  <c r="AX177" i="5" s="1"/>
  <c r="Y177" i="5"/>
  <c r="AS177" i="5" l="1"/>
  <c r="AR177" i="5"/>
  <c r="BA177" i="5" l="1"/>
  <c r="BB177" i="5"/>
  <c r="B177" i="5"/>
  <c r="AW176" i="5"/>
  <c r="AT176" i="5"/>
  <c r="AZ176" i="5" l="1"/>
  <c r="AN177" i="5" l="1"/>
  <c r="AV177" i="5" s="1"/>
  <c r="X176" i="5" l="1"/>
  <c r="V176" i="5" l="1" a="1"/>
  <c r="V176" i="5" s="1"/>
  <c r="AL176" i="5" l="1"/>
  <c r="AU176" i="5" s="1"/>
  <c r="Z176" i="5"/>
  <c r="AY176" i="5" l="1"/>
  <c r="AE176" i="5" s="1"/>
  <c r="AC176" i="5" l="1"/>
  <c r="AX176" i="5" s="1"/>
  <c r="Y176" i="5"/>
  <c r="AR176" i="5" l="1"/>
  <c r="AS176" i="5"/>
  <c r="BB176" i="5" l="1"/>
  <c r="BA176" i="5"/>
  <c r="B176" i="5"/>
  <c r="AW175" i="5"/>
  <c r="AT175" i="5"/>
  <c r="AZ175" i="5" l="1"/>
  <c r="AN176" i="5"/>
  <c r="AV176" i="5" s="1"/>
  <c r="X175" i="5" l="1"/>
  <c r="V175" i="5" l="1" a="1"/>
  <c r="V175" i="5" s="1"/>
  <c r="AL175" i="5" l="1"/>
  <c r="AU175" i="5" s="1"/>
  <c r="Z175" i="5"/>
  <c r="AA175" i="5" a="1"/>
  <c r="AA175" i="5" l="1"/>
  <c r="AY175" i="5"/>
  <c r="AE175" i="5" s="1"/>
  <c r="AC175" i="5" l="1"/>
  <c r="AX175" i="5" s="1"/>
  <c r="Y175" i="5"/>
  <c r="AS175" i="5" l="1"/>
  <c r="AR175" i="5"/>
  <c r="BB175" i="5" l="1"/>
  <c r="BA175" i="5"/>
  <c r="B175" i="5"/>
  <c r="AW174" i="5"/>
  <c r="AT174" i="5"/>
  <c r="AZ174" i="5" l="1"/>
  <c r="AN175" i="5"/>
  <c r="AV175" i="5" s="1"/>
  <c r="X174" i="5" l="1"/>
  <c r="V174" i="5" l="1" a="1"/>
  <c r="V174" i="5" s="1"/>
  <c r="AL174" i="5" l="1"/>
  <c r="AU174" i="5" s="1"/>
  <c r="Z174" i="5"/>
  <c r="AY174" i="5" l="1"/>
  <c r="AE174" i="5" s="1"/>
  <c r="AC174" i="5" l="1"/>
  <c r="AX174" i="5" s="1"/>
  <c r="Y174" i="5"/>
  <c r="AS174" i="5" l="1"/>
  <c r="AR174" i="5"/>
  <c r="BB174" i="5" l="1"/>
  <c r="BA174" i="5"/>
  <c r="B174" i="5"/>
  <c r="AW173" i="5"/>
  <c r="AT173" i="5"/>
  <c r="AZ173" i="5" l="1"/>
  <c r="AN174" i="5"/>
  <c r="AV174" i="5" s="1"/>
  <c r="X173" i="5" l="1"/>
  <c r="V173" i="5" l="1" a="1"/>
  <c r="V173" i="5" s="1"/>
  <c r="AL173" i="5" l="1"/>
  <c r="AU173" i="5" s="1"/>
  <c r="Z173" i="5"/>
  <c r="AY173" i="5" l="1"/>
  <c r="AE173" i="5" s="1"/>
  <c r="AC173" i="5" l="1"/>
  <c r="AX173" i="5" s="1"/>
  <c r="Y173" i="5"/>
  <c r="AS173" i="5" l="1"/>
  <c r="AR173" i="5"/>
  <c r="BB173" i="5" l="1"/>
  <c r="BA173" i="5"/>
  <c r="B173" i="5"/>
  <c r="AW172" i="5"/>
  <c r="AT172" i="5"/>
  <c r="AZ172" i="5" l="1"/>
  <c r="AN173" i="5"/>
  <c r="AV173" i="5" s="1"/>
  <c r="X172" i="5" l="1"/>
  <c r="V172" i="5" l="1" a="1"/>
  <c r="V172" i="5" s="1"/>
  <c r="AL172" i="5" l="1"/>
  <c r="AU172" i="5" s="1"/>
  <c r="Z172" i="5"/>
  <c r="AA172" i="5" a="1"/>
  <c r="AA172" i="5" l="1"/>
  <c r="AY172" i="5"/>
  <c r="AE172" i="5" s="1"/>
  <c r="AC172" i="5" l="1"/>
  <c r="AX172" i="5" s="1"/>
  <c r="Y172" i="5"/>
  <c r="AS172" i="5" l="1"/>
  <c r="AR172" i="5"/>
  <c r="BB172" i="5" l="1"/>
  <c r="BA172" i="5"/>
  <c r="B172" i="5"/>
  <c r="AW171" i="5"/>
  <c r="AT171" i="5"/>
  <c r="AZ171" i="5" l="1"/>
  <c r="AN172" i="5"/>
  <c r="AV172" i="5" s="1"/>
  <c r="X171" i="5" l="1"/>
  <c r="V171" i="5" l="1" a="1"/>
  <c r="V171" i="5" s="1"/>
  <c r="AL171" i="5" l="1"/>
  <c r="AU171" i="5" s="1"/>
  <c r="Z171" i="5"/>
  <c r="AA171" i="5" a="1"/>
  <c r="AA171" i="5" l="1"/>
  <c r="AY171" i="5"/>
  <c r="AE171" i="5" s="1"/>
  <c r="AC171" i="5" l="1"/>
  <c r="AX171" i="5" s="1"/>
  <c r="Y171" i="5"/>
  <c r="AR171" i="5" l="1"/>
  <c r="AS171" i="5"/>
  <c r="BA171" i="5" l="1"/>
  <c r="BB171" i="5"/>
  <c r="B171" i="5"/>
  <c r="AW170" i="5"/>
  <c r="AT170" i="5"/>
  <c r="AZ170" i="5" l="1"/>
  <c r="AN171" i="5"/>
  <c r="AV171" i="5" s="1"/>
  <c r="X170" i="5" l="1"/>
  <c r="V170" i="5" l="1" a="1"/>
  <c r="V170" i="5" s="1"/>
  <c r="AL170" i="5" l="1"/>
  <c r="AU170" i="5" s="1"/>
  <c r="Z170" i="5"/>
  <c r="AY170" i="5" l="1"/>
  <c r="AE170" i="5" s="1"/>
  <c r="AC170" i="5" l="1"/>
  <c r="AX170" i="5" s="1"/>
  <c r="Y170" i="5"/>
  <c r="AR170" i="5" l="1"/>
  <c r="AS170" i="5"/>
  <c r="BB170" i="5" l="1"/>
  <c r="BA170" i="5"/>
  <c r="B170" i="5"/>
  <c r="AW169" i="5"/>
  <c r="AT169" i="5"/>
  <c r="AZ169" i="5" l="1"/>
  <c r="AN170" i="5"/>
  <c r="AV170" i="5" s="1"/>
  <c r="X169" i="5" l="1"/>
  <c r="V169" i="5" l="1" a="1"/>
  <c r="V169" i="5" s="1"/>
  <c r="AL169" i="5" l="1"/>
  <c r="AU169" i="5" s="1"/>
  <c r="Z169" i="5"/>
  <c r="AA169" i="5" a="1"/>
  <c r="AA169" i="5" l="1"/>
  <c r="AY169" i="5"/>
  <c r="AE169" i="5" s="1"/>
  <c r="AC169" i="5" l="1"/>
  <c r="AX169" i="5" s="1"/>
  <c r="Y169" i="5"/>
  <c r="AR169" i="5" l="1"/>
  <c r="AS169" i="5"/>
  <c r="BB169" i="5" l="1"/>
  <c r="BA169" i="5"/>
  <c r="B169" i="5"/>
  <c r="AW168" i="5"/>
  <c r="AT168" i="5"/>
  <c r="AZ168" i="5" l="1"/>
  <c r="AN169" i="5" l="1"/>
  <c r="AV169" i="5" s="1"/>
  <c r="X168" i="5" l="1"/>
  <c r="V168" i="5" l="1" a="1"/>
  <c r="V168" i="5" s="1"/>
  <c r="AL168" i="5" l="1"/>
  <c r="AU168" i="5" s="1"/>
  <c r="Z168" i="5"/>
  <c r="AA168" i="5" a="1"/>
  <c r="AA168" i="5" l="1"/>
  <c r="AY168" i="5"/>
  <c r="AE168" i="5" s="1"/>
  <c r="AC168" i="5" l="1"/>
  <c r="AX168" i="5" s="1"/>
  <c r="Y168" i="5"/>
  <c r="AS168" i="5" l="1"/>
  <c r="AR168" i="5"/>
  <c r="BA168" i="5" l="1"/>
  <c r="BB168" i="5"/>
  <c r="B168" i="5"/>
  <c r="AW167" i="5"/>
  <c r="AT167" i="5"/>
  <c r="AZ167" i="5" l="1"/>
  <c r="AN168" i="5"/>
  <c r="AV168" i="5" s="1"/>
  <c r="X167" i="5" l="1"/>
  <c r="V167" i="5" l="1" a="1"/>
  <c r="V167" i="5" s="1"/>
  <c r="AL167" i="5" l="1"/>
  <c r="AU167" i="5" s="1"/>
  <c r="Z167" i="5"/>
  <c r="AY167" i="5" l="1"/>
  <c r="AE167" i="5" s="1"/>
  <c r="AC167" i="5" l="1"/>
  <c r="AX167" i="5" s="1"/>
  <c r="Y167" i="5"/>
  <c r="AR167" i="5" l="1"/>
  <c r="AS167" i="5"/>
  <c r="BB167" i="5" l="1"/>
  <c r="BA167" i="5"/>
  <c r="B167" i="5"/>
  <c r="AW166" i="5"/>
  <c r="AT166" i="5"/>
  <c r="AZ166" i="5" l="1"/>
  <c r="AN167" i="5"/>
  <c r="AV167" i="5" s="1"/>
  <c r="X166" i="5" l="1"/>
  <c r="V166" i="5" l="1" a="1"/>
  <c r="V166" i="5" s="1"/>
  <c r="AL166" i="5" l="1"/>
  <c r="AU166" i="5" s="1"/>
  <c r="Z166" i="5"/>
  <c r="AY166" i="5" l="1"/>
  <c r="AE166" i="5" s="1"/>
  <c r="AC166" i="5" l="1"/>
  <c r="AX166" i="5" s="1"/>
  <c r="Y166" i="5"/>
  <c r="AS166" i="5" l="1"/>
  <c r="AR166" i="5"/>
  <c r="BA166" i="5" l="1"/>
  <c r="BB166" i="5"/>
  <c r="B166" i="5"/>
  <c r="AW165" i="5"/>
  <c r="AT165" i="5"/>
  <c r="AZ165" i="5" l="1"/>
  <c r="AN166" i="5" l="1"/>
  <c r="AV166" i="5" s="1"/>
  <c r="X165" i="5" l="1"/>
  <c r="V165" i="5" l="1" a="1"/>
  <c r="V165" i="5" s="1"/>
  <c r="AL165" i="5" l="1"/>
  <c r="AU165" i="5" s="1"/>
  <c r="Z165" i="5"/>
  <c r="AA165" i="5" a="1"/>
  <c r="AA165" i="5" l="1"/>
  <c r="AY165" i="5"/>
  <c r="AE165" i="5" s="1"/>
  <c r="AC165" i="5" l="1"/>
  <c r="AX165" i="5" s="1"/>
  <c r="Y165" i="5"/>
  <c r="AS165" i="5" l="1"/>
  <c r="AR165" i="5"/>
  <c r="BB165" i="5" l="1"/>
  <c r="BA165" i="5"/>
  <c r="B165" i="5"/>
  <c r="AW164" i="5"/>
  <c r="AT164" i="5"/>
  <c r="AZ164" i="5" l="1"/>
  <c r="AN165" i="5"/>
  <c r="AV165" i="5" s="1"/>
  <c r="X164" i="5" l="1"/>
  <c r="V164" i="5" l="1" a="1"/>
  <c r="V164" i="5" s="1"/>
  <c r="AL164" i="5" l="1"/>
  <c r="AU164" i="5" s="1"/>
  <c r="Z164" i="5"/>
  <c r="AY164" i="5" l="1"/>
  <c r="AE164" i="5" s="1"/>
  <c r="AC164" i="5" l="1"/>
  <c r="AX164" i="5" s="1"/>
  <c r="Y164" i="5"/>
  <c r="AR164" i="5" l="1"/>
  <c r="AS164" i="5"/>
  <c r="BA164" i="5" l="1"/>
  <c r="BB164" i="5"/>
  <c r="B164" i="5"/>
  <c r="AW163" i="5"/>
  <c r="AT163" i="5"/>
  <c r="AZ163" i="5" l="1"/>
  <c r="AN164" i="5"/>
  <c r="AV164" i="5" s="1"/>
  <c r="X163" i="5" l="1"/>
  <c r="V163" i="5" l="1" a="1"/>
  <c r="V163" i="5" s="1"/>
  <c r="AL163" i="5" l="1"/>
  <c r="AU163" i="5" s="1"/>
  <c r="Z163" i="5"/>
  <c r="AY163" i="5" l="1"/>
  <c r="AE163" i="5" s="1"/>
  <c r="AC163" i="5" l="1"/>
  <c r="AX163" i="5" s="1"/>
  <c r="Y163" i="5"/>
  <c r="AS163" i="5" l="1"/>
  <c r="AR163" i="5"/>
  <c r="BB163" i="5" l="1"/>
  <c r="BA163" i="5"/>
  <c r="B163" i="5"/>
  <c r="AW162" i="5"/>
  <c r="AT162" i="5"/>
  <c r="AZ162" i="5" l="1"/>
  <c r="AN163" i="5"/>
  <c r="AV163" i="5" s="1"/>
  <c r="X162" i="5" l="1"/>
  <c r="V162" i="5" l="1" a="1"/>
  <c r="V162" i="5" s="1"/>
  <c r="AL162" i="5" l="1"/>
  <c r="AU162" i="5" s="1"/>
  <c r="Z162" i="5"/>
  <c r="AY162" i="5" l="1"/>
  <c r="AE162" i="5" s="1"/>
  <c r="AC162" i="5" l="1"/>
  <c r="AX162" i="5" s="1"/>
  <c r="Y162" i="5"/>
  <c r="AS162" i="5" l="1"/>
  <c r="AR162" i="5"/>
  <c r="BB162" i="5" l="1"/>
  <c r="BA162" i="5"/>
  <c r="B162" i="5"/>
  <c r="AW161" i="5"/>
  <c r="AT161" i="5"/>
  <c r="AZ161" i="5" l="1"/>
  <c r="AN162" i="5"/>
  <c r="AV162" i="5" s="1"/>
  <c r="X161" i="5" l="1"/>
  <c r="V161" i="5" l="1" a="1"/>
  <c r="V161" i="5" s="1"/>
  <c r="AL161" i="5" l="1"/>
  <c r="AU161" i="5" s="1"/>
  <c r="Z161" i="5"/>
  <c r="AY161" i="5" l="1"/>
  <c r="AE161" i="5" s="1"/>
  <c r="AC161" i="5" l="1"/>
  <c r="AX161" i="5" s="1"/>
  <c r="Y161" i="5"/>
  <c r="AS161" i="5" l="1"/>
  <c r="AR161" i="5"/>
  <c r="BB161" i="5" l="1"/>
  <c r="BA161" i="5"/>
  <c r="B161" i="5"/>
  <c r="AW160" i="5"/>
  <c r="AT160" i="5"/>
  <c r="AZ160" i="5" l="1"/>
  <c r="AN161" i="5" l="1"/>
  <c r="AV161" i="5" s="1"/>
  <c r="X160" i="5" l="1"/>
  <c r="V160" i="5" l="1" a="1"/>
  <c r="V160" i="5" s="1"/>
  <c r="AL160" i="5" l="1"/>
  <c r="AU160" i="5" s="1"/>
  <c r="Z160" i="5"/>
  <c r="AA160" i="5" a="1"/>
  <c r="AA160" i="5" l="1"/>
  <c r="AY160" i="5"/>
  <c r="AE160" i="5" s="1"/>
  <c r="AC160" i="5" l="1"/>
  <c r="AX160" i="5" s="1"/>
  <c r="Y160" i="5"/>
  <c r="AS160" i="5" l="1"/>
  <c r="AR160" i="5"/>
  <c r="BB160" i="5" l="1"/>
  <c r="BA160" i="5"/>
  <c r="B160" i="5"/>
  <c r="AW159" i="5"/>
  <c r="AT159" i="5"/>
  <c r="AZ159" i="5" l="1"/>
  <c r="AN160" i="5"/>
  <c r="AV160" i="5" s="1"/>
  <c r="X159" i="5" l="1"/>
  <c r="V159" i="5" l="1" a="1"/>
  <c r="V159" i="5" s="1"/>
  <c r="AL159" i="5" l="1"/>
  <c r="AU159" i="5" s="1"/>
  <c r="Z159" i="5"/>
  <c r="AY159" i="5" l="1"/>
  <c r="AE159" i="5" s="1"/>
  <c r="AC159" i="5" l="1"/>
  <c r="AX159" i="5" s="1"/>
  <c r="Y159" i="5"/>
  <c r="AS159" i="5" l="1"/>
  <c r="AR159" i="5"/>
  <c r="BB159" i="5" l="1"/>
  <c r="BA159" i="5"/>
  <c r="B159" i="5"/>
  <c r="AW158" i="5"/>
  <c r="AT158" i="5"/>
  <c r="AZ158" i="5" l="1"/>
  <c r="AN159" i="5"/>
  <c r="AV159" i="5" s="1"/>
  <c r="X158" i="5" l="1"/>
  <c r="V158" i="5" l="1" a="1"/>
  <c r="V158" i="5" s="1"/>
  <c r="AL158" i="5" l="1"/>
  <c r="AU158" i="5" s="1"/>
  <c r="Z158" i="5"/>
  <c r="AA158" i="5" a="1"/>
  <c r="AA158" i="5" l="1"/>
  <c r="AY158" i="5"/>
  <c r="AE158" i="5" s="1"/>
  <c r="AC158" i="5" l="1"/>
  <c r="AX158" i="5" s="1"/>
  <c r="Y158" i="5"/>
  <c r="AS158" i="5" l="1"/>
  <c r="AR158" i="5"/>
  <c r="BA158" i="5" l="1"/>
  <c r="BB158" i="5"/>
  <c r="B158" i="5"/>
  <c r="AW157" i="5"/>
  <c r="AT157" i="5"/>
  <c r="AZ157" i="5" l="1"/>
  <c r="AN158" i="5"/>
  <c r="AV158" i="5" s="1"/>
  <c r="X157" i="5" l="1"/>
  <c r="V157" i="5" l="1" a="1"/>
  <c r="V157" i="5" s="1"/>
  <c r="AL157" i="5" l="1"/>
  <c r="AU157" i="5" s="1"/>
  <c r="Z157" i="5"/>
  <c r="AY157" i="5" l="1"/>
  <c r="AE157" i="5" s="1"/>
  <c r="AC157" i="5" l="1"/>
  <c r="AX157" i="5" s="1"/>
  <c r="Y157" i="5"/>
  <c r="AS157" i="5" l="1"/>
  <c r="AR157" i="5"/>
  <c r="BB157" i="5" l="1"/>
  <c r="BA157" i="5"/>
  <c r="B157" i="5"/>
  <c r="AW156" i="5"/>
  <c r="AT156" i="5"/>
  <c r="AZ156" i="5" l="1"/>
  <c r="AN157" i="5"/>
  <c r="AV157" i="5" s="1"/>
  <c r="X156" i="5" l="1"/>
  <c r="V156" i="5" l="1" a="1"/>
  <c r="V156" i="5" s="1"/>
  <c r="AL156" i="5" l="1"/>
  <c r="AU156" i="5" s="1"/>
  <c r="Z156" i="5"/>
  <c r="AY156" i="5" l="1"/>
  <c r="AE156" i="5" s="1"/>
  <c r="AC156" i="5" l="1"/>
  <c r="AX156" i="5" s="1"/>
  <c r="Y156" i="5"/>
  <c r="AS156" i="5" l="1"/>
  <c r="AR156" i="5"/>
  <c r="BB156" i="5" l="1"/>
  <c r="BA156" i="5"/>
  <c r="B156" i="5"/>
  <c r="AW155" i="5"/>
  <c r="AT155" i="5"/>
  <c r="AZ155" i="5" l="1"/>
  <c r="AN156" i="5"/>
  <c r="AV156" i="5" s="1"/>
  <c r="X155" i="5" l="1"/>
  <c r="V155" i="5" l="1" a="1"/>
  <c r="V155" i="5" s="1"/>
  <c r="AL155" i="5" l="1"/>
  <c r="AU155" i="5" s="1"/>
  <c r="Z155" i="5"/>
  <c r="AY155" i="5" l="1"/>
  <c r="AE155" i="5" s="1"/>
  <c r="AC155" i="5" l="1"/>
  <c r="AX155" i="5" s="1"/>
  <c r="Y155" i="5"/>
  <c r="AR155" i="5" l="1"/>
  <c r="AS155" i="5"/>
  <c r="BB155" i="5" l="1"/>
  <c r="BA155" i="5"/>
  <c r="B155" i="5"/>
  <c r="AW154" i="5"/>
  <c r="AT154" i="5"/>
  <c r="AZ154" i="5" l="1"/>
  <c r="AN155" i="5"/>
  <c r="AV155" i="5" s="1"/>
  <c r="X154" i="5" l="1"/>
  <c r="V154" i="5" l="1" a="1"/>
  <c r="V154" i="5" s="1"/>
  <c r="AL154" i="5" l="1"/>
  <c r="AU154" i="5" s="1"/>
  <c r="Z154" i="5"/>
  <c r="AY154" i="5" l="1"/>
  <c r="AE154" i="5" s="1"/>
  <c r="AC154" i="5" l="1"/>
  <c r="AX154" i="5" s="1"/>
  <c r="Y154" i="5"/>
  <c r="AS154" i="5" l="1"/>
  <c r="AR154" i="5"/>
  <c r="BB154" i="5" l="1"/>
  <c r="BA154" i="5"/>
  <c r="B154" i="5"/>
  <c r="AW153" i="5"/>
  <c r="AT153" i="5"/>
  <c r="AZ153" i="5" l="1"/>
  <c r="AN154" i="5"/>
  <c r="AV154" i="5" s="1"/>
  <c r="X153" i="5" l="1"/>
  <c r="V153" i="5" l="1" a="1"/>
  <c r="V153" i="5" s="1"/>
  <c r="AL153" i="5" l="1"/>
  <c r="AU153" i="5" s="1"/>
  <c r="Z153" i="5"/>
  <c r="AY153" i="5" l="1"/>
  <c r="AE153" i="5" s="1"/>
  <c r="AC153" i="5" l="1"/>
  <c r="AX153" i="5" s="1"/>
  <c r="Y153" i="5"/>
  <c r="AS153" i="5" l="1"/>
  <c r="AR153" i="5"/>
  <c r="BB153" i="5" l="1"/>
  <c r="BA153" i="5"/>
  <c r="B153" i="5"/>
  <c r="AW152" i="5"/>
  <c r="AT152" i="5"/>
  <c r="AZ152" i="5" l="1"/>
  <c r="AN153" i="5"/>
  <c r="AV153" i="5" s="1"/>
  <c r="X152" i="5" l="1"/>
  <c r="V152" i="5" l="1" a="1"/>
  <c r="V152" i="5" s="1"/>
  <c r="AL152" i="5" l="1"/>
  <c r="AU152" i="5" s="1"/>
  <c r="Z152" i="5"/>
  <c r="AY152" i="5" l="1"/>
  <c r="AE152" i="5" s="1"/>
  <c r="AC152" i="5" l="1"/>
  <c r="AX152" i="5" s="1"/>
  <c r="Y152" i="5"/>
  <c r="AS152" i="5" l="1"/>
  <c r="AR152" i="5"/>
  <c r="BA152" i="5" l="1"/>
  <c r="BB152" i="5"/>
  <c r="B152" i="5"/>
  <c r="AW151" i="5"/>
  <c r="AT151" i="5"/>
  <c r="AZ151" i="5" l="1"/>
  <c r="AN152" i="5"/>
  <c r="AV152" i="5" s="1"/>
  <c r="X151" i="5" l="1"/>
  <c r="V151" i="5" l="1" a="1"/>
  <c r="V151" i="5" s="1"/>
  <c r="AL151" i="5" l="1"/>
  <c r="AU151" i="5" s="1"/>
  <c r="Z151" i="5"/>
  <c r="AY151" i="5" l="1"/>
  <c r="AE151" i="5" s="1"/>
  <c r="AC151" i="5" l="1"/>
  <c r="AX151" i="5" s="1"/>
  <c r="Y151" i="5"/>
  <c r="AR151" i="5" l="1"/>
  <c r="AS151" i="5"/>
  <c r="BB151" i="5" l="1"/>
  <c r="BA151" i="5"/>
  <c r="B151" i="5"/>
  <c r="AW150" i="5"/>
  <c r="AT150" i="5"/>
  <c r="AZ150" i="5" l="1"/>
  <c r="AN151" i="5" l="1"/>
  <c r="AV151" i="5" s="1"/>
  <c r="X150" i="5" l="1"/>
  <c r="V150" i="5" l="1" a="1"/>
  <c r="V150" i="5" s="1"/>
  <c r="AL150" i="5" l="1"/>
  <c r="AU150" i="5" s="1"/>
  <c r="Z150" i="5"/>
  <c r="AA150" i="5" a="1"/>
  <c r="AA150" i="5" l="1"/>
  <c r="AY150" i="5"/>
  <c r="AE150" i="5" s="1"/>
  <c r="AC150" i="5" l="1"/>
  <c r="AX150" i="5" s="1"/>
  <c r="Y150" i="5"/>
  <c r="AR150" i="5" l="1"/>
  <c r="AS150" i="5"/>
  <c r="BA150" i="5" l="1"/>
  <c r="BB150" i="5"/>
  <c r="B150" i="5"/>
  <c r="AW149" i="5"/>
  <c r="AT149" i="5"/>
  <c r="AZ149" i="5" l="1"/>
  <c r="AN150" i="5"/>
  <c r="AV150" i="5" s="1"/>
  <c r="X149" i="5" l="1"/>
  <c r="V149" i="5" l="1" a="1"/>
  <c r="V149" i="5" s="1"/>
  <c r="AL149" i="5" l="1"/>
  <c r="AU149" i="5" s="1"/>
  <c r="Z149" i="5"/>
  <c r="AY149" i="5" l="1"/>
  <c r="AE149" i="5" s="1"/>
  <c r="AC149" i="5" l="1"/>
  <c r="AX149" i="5" s="1"/>
  <c r="Y149" i="5"/>
  <c r="AS149" i="5" l="1"/>
  <c r="AR149" i="5"/>
  <c r="BB149" i="5" l="1"/>
  <c r="BA149" i="5"/>
  <c r="B149" i="5"/>
  <c r="AW148" i="5"/>
  <c r="AT148" i="5"/>
  <c r="AZ148" i="5" l="1"/>
  <c r="AN149" i="5"/>
  <c r="AV149" i="5" s="1"/>
  <c r="X148" i="5" l="1"/>
  <c r="V148" i="5" l="1" a="1"/>
  <c r="V148" i="5" s="1"/>
  <c r="AL148" i="5" l="1"/>
  <c r="AU148" i="5" s="1"/>
  <c r="Z148" i="5"/>
  <c r="AY148" i="5" l="1"/>
  <c r="AE148" i="5" s="1"/>
  <c r="AC148" i="5" l="1"/>
  <c r="AX148" i="5" s="1"/>
  <c r="Y148" i="5"/>
  <c r="AR148" i="5" l="1"/>
  <c r="AS148" i="5"/>
  <c r="BA148" i="5" l="1"/>
  <c r="BB148" i="5"/>
  <c r="B148" i="5"/>
  <c r="AW147" i="5"/>
  <c r="AT147" i="5"/>
  <c r="AZ147" i="5" l="1"/>
  <c r="AN148" i="5"/>
  <c r="AV148" i="5" s="1"/>
  <c r="X147" i="5" l="1"/>
  <c r="V147" i="5" l="1" a="1"/>
  <c r="V147" i="5" s="1"/>
  <c r="AL147" i="5" l="1"/>
  <c r="AU147" i="5" s="1"/>
  <c r="Z147" i="5"/>
  <c r="AY147" i="5" l="1"/>
  <c r="AE147" i="5" s="1"/>
  <c r="AC147" i="5" l="1"/>
  <c r="AX147" i="5" s="1"/>
  <c r="Y147" i="5"/>
  <c r="AS147" i="5" l="1"/>
  <c r="AR147" i="5"/>
  <c r="BB147" i="5" l="1"/>
  <c r="BA147" i="5"/>
  <c r="B147" i="5"/>
  <c r="AW146" i="5"/>
  <c r="AT146" i="5"/>
  <c r="AZ146" i="5" l="1"/>
  <c r="AN147" i="5"/>
  <c r="AV147" i="5" s="1"/>
  <c r="X146" i="5" l="1"/>
  <c r="V146" i="5" l="1" a="1"/>
  <c r="V146" i="5" s="1"/>
  <c r="AL146" i="5" l="1"/>
  <c r="AU146" i="5" s="1"/>
  <c r="Z146" i="5"/>
  <c r="AY146" i="5" l="1"/>
  <c r="AE146" i="5" s="1"/>
  <c r="AC146" i="5" l="1"/>
  <c r="AX146" i="5" s="1"/>
  <c r="Y146" i="5"/>
  <c r="AS146" i="5" l="1"/>
  <c r="AR146" i="5"/>
  <c r="BB146" i="5" l="1"/>
  <c r="BA146" i="5"/>
  <c r="B146" i="5"/>
  <c r="AW145" i="5"/>
  <c r="AT145" i="5"/>
  <c r="AZ145" i="5" l="1"/>
  <c r="AN146" i="5"/>
  <c r="AV146" i="5" s="1"/>
  <c r="X145" i="5" l="1"/>
  <c r="V145" i="5" l="1" a="1"/>
  <c r="V145" i="5" s="1"/>
  <c r="AL145" i="5" l="1"/>
  <c r="AU145" i="5" s="1"/>
  <c r="Z145" i="5"/>
  <c r="AY145" i="5" l="1"/>
  <c r="AE145" i="5" s="1"/>
  <c r="AC145" i="5" l="1"/>
  <c r="AX145" i="5" s="1"/>
  <c r="Y145" i="5"/>
  <c r="AR145" i="5" l="1"/>
  <c r="AS145" i="5"/>
  <c r="BB145" i="5" l="1"/>
  <c r="BA145" i="5"/>
  <c r="B145" i="5"/>
  <c r="AW144" i="5"/>
  <c r="AT144" i="5"/>
  <c r="AZ144" i="5" l="1"/>
  <c r="AN145" i="5"/>
  <c r="AV145" i="5" s="1"/>
  <c r="X144" i="5" l="1"/>
  <c r="V144" i="5" l="1" a="1"/>
  <c r="V144" i="5" s="1"/>
  <c r="AL144" i="5" l="1"/>
  <c r="AU144" i="5" s="1"/>
  <c r="Z144" i="5"/>
  <c r="AY144" i="5" l="1"/>
  <c r="AE144" i="5" s="1"/>
  <c r="AC144" i="5" l="1"/>
  <c r="AX144" i="5" s="1"/>
  <c r="Y144" i="5"/>
  <c r="AS144" i="5" l="1"/>
  <c r="AR144" i="5"/>
  <c r="BB144" i="5" l="1"/>
  <c r="BA144" i="5"/>
  <c r="B144" i="5"/>
  <c r="AW143" i="5"/>
  <c r="AT143" i="5"/>
  <c r="AZ143" i="5" l="1"/>
  <c r="AN144" i="5"/>
  <c r="AV144" i="5" s="1"/>
  <c r="X143" i="5" l="1"/>
  <c r="V143" i="5" l="1" a="1"/>
  <c r="V143" i="5" s="1"/>
  <c r="AL143" i="5" l="1"/>
  <c r="AU143" i="5" s="1"/>
  <c r="Z143" i="5"/>
  <c r="AY143" i="5" l="1"/>
  <c r="AE143" i="5" s="1"/>
  <c r="AC143" i="5" l="1"/>
  <c r="AX143" i="5" s="1"/>
  <c r="Y143" i="5"/>
  <c r="AR143" i="5" l="1"/>
  <c r="AS143" i="5"/>
  <c r="BA143" i="5" l="1"/>
  <c r="BB143" i="5"/>
  <c r="B143" i="5"/>
  <c r="AW142" i="5"/>
  <c r="AT142" i="5"/>
  <c r="AZ142" i="5" l="1"/>
  <c r="AN143" i="5"/>
  <c r="AV143" i="5" s="1"/>
  <c r="X142" i="5" l="1"/>
  <c r="V142" i="5" l="1" a="1"/>
  <c r="V142" i="5" s="1"/>
  <c r="AL142" i="5" l="1"/>
  <c r="AU142" i="5" s="1"/>
  <c r="Z142" i="5"/>
  <c r="AY142" i="5" l="1"/>
  <c r="AE142" i="5" s="1"/>
  <c r="AC142" i="5" l="1"/>
  <c r="AX142" i="5" s="1"/>
  <c r="Y142" i="5"/>
  <c r="AS142" i="5" l="1"/>
  <c r="AR142" i="5"/>
  <c r="BA142" i="5" l="1"/>
  <c r="BB142" i="5"/>
  <c r="B142" i="5"/>
  <c r="AW141" i="5"/>
  <c r="AT141" i="5"/>
  <c r="AZ141" i="5" l="1"/>
  <c r="AN142" i="5"/>
  <c r="AV142" i="5" s="1"/>
  <c r="X141" i="5" l="1"/>
  <c r="V141" i="5" l="1" a="1"/>
  <c r="V141" i="5" s="1"/>
  <c r="AL141" i="5" l="1"/>
  <c r="AU141" i="5" s="1"/>
  <c r="Z141" i="5"/>
  <c r="AY141" i="5" l="1"/>
  <c r="AE141" i="5" s="1"/>
  <c r="AC141" i="5" l="1"/>
  <c r="AX141" i="5" s="1"/>
  <c r="Y141" i="5"/>
  <c r="AS141" i="5" l="1"/>
  <c r="AR141" i="5"/>
  <c r="BA141" i="5" l="1"/>
  <c r="BB141" i="5"/>
  <c r="B141" i="5"/>
  <c r="AW140" i="5"/>
  <c r="AT140" i="5"/>
  <c r="AZ140" i="5" l="1"/>
  <c r="AN141" i="5"/>
  <c r="AV141" i="5" s="1"/>
  <c r="X140" i="5" l="1"/>
  <c r="V140" i="5" l="1" a="1"/>
  <c r="V140" i="5" s="1"/>
  <c r="AL140" i="5" l="1"/>
  <c r="AU140" i="5" s="1"/>
  <c r="Z140" i="5"/>
  <c r="AY140" i="5" l="1"/>
  <c r="AE140" i="5" s="1"/>
  <c r="AC140" i="5" l="1"/>
  <c r="AX140" i="5" s="1"/>
  <c r="Y140" i="5"/>
  <c r="AS140" i="5" l="1"/>
  <c r="AR140" i="5"/>
  <c r="BB140" i="5" l="1"/>
  <c r="BA140" i="5"/>
  <c r="B140" i="5"/>
  <c r="AW139" i="5"/>
  <c r="AT139" i="5"/>
  <c r="AZ139" i="5" l="1"/>
  <c r="AN140" i="5"/>
  <c r="AV140" i="5" s="1"/>
  <c r="X139" i="5" l="1"/>
  <c r="V139" i="5" l="1" a="1"/>
  <c r="V139" i="5" s="1"/>
  <c r="AL139" i="5" l="1"/>
  <c r="AU139" i="5" s="1"/>
  <c r="Z139" i="5"/>
  <c r="AY139" i="5" l="1"/>
  <c r="AE139" i="5" s="1"/>
  <c r="AC139" i="5" l="1"/>
  <c r="AX139" i="5" s="1"/>
  <c r="Y139" i="5"/>
  <c r="AS139" i="5" l="1"/>
  <c r="AR139" i="5"/>
  <c r="BB139" i="5" l="1"/>
  <c r="BA139" i="5"/>
  <c r="B139" i="5"/>
  <c r="AW138" i="5"/>
  <c r="AT138" i="5"/>
  <c r="AZ138" i="5" l="1"/>
  <c r="AN139" i="5"/>
  <c r="AV139" i="5" s="1"/>
  <c r="X138" i="5" l="1"/>
  <c r="V138" i="5" l="1" a="1"/>
  <c r="V138" i="5" s="1"/>
  <c r="AL138" i="5" l="1"/>
  <c r="AU138" i="5" s="1"/>
  <c r="Z138" i="5"/>
  <c r="AY138" i="5" l="1"/>
  <c r="AE138" i="5" s="1"/>
  <c r="AC138" i="5" l="1"/>
  <c r="AX138" i="5" s="1"/>
  <c r="Y138" i="5"/>
  <c r="AS138" i="5" l="1"/>
  <c r="AR138" i="5"/>
  <c r="BA138" i="5" l="1"/>
  <c r="BB138" i="5"/>
  <c r="B138" i="5"/>
  <c r="AW137" i="5"/>
  <c r="AT137" i="5"/>
  <c r="AZ137" i="5" l="1"/>
  <c r="AN138" i="5"/>
  <c r="AV138" i="5" s="1"/>
  <c r="X137" i="5" l="1"/>
  <c r="V137" i="5" l="1" a="1"/>
  <c r="V137" i="5" s="1"/>
  <c r="AL137" i="5" l="1"/>
  <c r="AU137" i="5" s="1"/>
  <c r="Z137" i="5"/>
  <c r="AY137" i="5" l="1"/>
  <c r="AE137" i="5" s="1"/>
  <c r="AC137" i="5" l="1"/>
  <c r="AX137" i="5" s="1"/>
  <c r="Y137" i="5"/>
  <c r="AS137" i="5" l="1"/>
  <c r="AR137" i="5"/>
  <c r="BB137" i="5" l="1"/>
  <c r="BA137" i="5"/>
  <c r="B137" i="5"/>
  <c r="AW136" i="5"/>
  <c r="AT136" i="5"/>
  <c r="AZ136" i="5" l="1"/>
  <c r="AN137" i="5"/>
  <c r="AV137" i="5" s="1"/>
  <c r="X136" i="5" l="1"/>
  <c r="V136" i="5" l="1" a="1"/>
  <c r="V136" i="5" s="1"/>
  <c r="AL136" i="5" l="1"/>
  <c r="AU136" i="5" s="1"/>
  <c r="Z136" i="5"/>
  <c r="AY136" i="5" l="1"/>
  <c r="AE136" i="5" s="1"/>
  <c r="AC136" i="5" l="1"/>
  <c r="AX136" i="5" s="1"/>
  <c r="Y136" i="5"/>
  <c r="AS136" i="5" l="1"/>
  <c r="AR136" i="5"/>
  <c r="BB136" i="5" l="1"/>
  <c r="BA136" i="5"/>
  <c r="B136" i="5"/>
  <c r="AW135" i="5"/>
  <c r="AT135" i="5"/>
  <c r="AZ135" i="5" l="1"/>
  <c r="AN136" i="5"/>
  <c r="AV136" i="5" s="1"/>
  <c r="X135" i="5" l="1"/>
  <c r="V135" i="5" l="1" a="1"/>
  <c r="V135" i="5" s="1"/>
  <c r="AL135" i="5" l="1"/>
  <c r="AU135" i="5" s="1"/>
  <c r="Z135" i="5"/>
  <c r="AA135" i="5" a="1"/>
  <c r="AA135" i="5" l="1"/>
  <c r="AY135" i="5"/>
  <c r="AE135" i="5" s="1"/>
  <c r="AC135" i="5" l="1"/>
  <c r="AX135" i="5" s="1"/>
  <c r="Y135" i="5"/>
  <c r="AS135" i="5" l="1"/>
  <c r="AR135" i="5"/>
  <c r="BA135" i="5" l="1"/>
  <c r="BB135" i="5"/>
  <c r="B135" i="5"/>
  <c r="AW134" i="5"/>
  <c r="AT134" i="5"/>
  <c r="AZ134" i="5" l="1"/>
  <c r="AN135" i="5"/>
  <c r="AV135" i="5" s="1"/>
  <c r="X134" i="5" l="1"/>
  <c r="V134" i="5" l="1" a="1"/>
  <c r="V134" i="5" s="1"/>
  <c r="AL134" i="5" l="1"/>
  <c r="AU134" i="5" s="1"/>
  <c r="Z134" i="5"/>
  <c r="AY134" i="5" l="1"/>
  <c r="AE134" i="5" s="1"/>
  <c r="AC134" i="5" l="1"/>
  <c r="AX134" i="5" s="1"/>
  <c r="Y134" i="5"/>
  <c r="AS134" i="5" l="1"/>
  <c r="AR134" i="5"/>
  <c r="BB134" i="5" l="1"/>
  <c r="BA134" i="5"/>
  <c r="B134" i="5"/>
  <c r="AW133" i="5"/>
  <c r="AT133" i="5"/>
  <c r="AZ133" i="5" l="1"/>
  <c r="AN134" i="5"/>
  <c r="AV134" i="5" s="1"/>
  <c r="X133" i="5" l="1"/>
  <c r="V133" i="5" l="1" a="1"/>
  <c r="V133" i="5" s="1"/>
  <c r="AL133" i="5" l="1"/>
  <c r="AU133" i="5" s="1"/>
  <c r="Z133" i="5"/>
  <c r="AA133" i="5" a="1"/>
  <c r="AA133" i="5" l="1"/>
  <c r="AY133" i="5"/>
  <c r="AE133" i="5" s="1"/>
  <c r="AC133" i="5" l="1"/>
  <c r="AX133" i="5" s="1"/>
  <c r="Y133" i="5"/>
  <c r="AS133" i="5" l="1"/>
  <c r="AR133" i="5"/>
  <c r="BB133" i="5" l="1"/>
  <c r="BA133" i="5"/>
  <c r="B133" i="5"/>
  <c r="AW132" i="5"/>
  <c r="AT132" i="5"/>
  <c r="AZ132" i="5" l="1"/>
  <c r="AN133" i="5"/>
  <c r="AV133" i="5" s="1"/>
  <c r="X132" i="5" l="1"/>
  <c r="V132" i="5" l="1" a="1"/>
  <c r="V132" i="5" s="1"/>
  <c r="AL132" i="5" l="1"/>
  <c r="AU132" i="5" s="1"/>
  <c r="Z132" i="5"/>
  <c r="AY132" i="5" l="1"/>
  <c r="AE132" i="5" s="1"/>
  <c r="AC132" i="5" l="1"/>
  <c r="AX132" i="5" s="1"/>
  <c r="Y132" i="5"/>
  <c r="AS132" i="5" l="1"/>
  <c r="AR132" i="5"/>
  <c r="BB132" i="5" l="1"/>
  <c r="BA132" i="5"/>
  <c r="B132" i="5"/>
  <c r="AW131" i="5"/>
  <c r="AT131" i="5"/>
  <c r="AZ131" i="5" l="1"/>
  <c r="AN132" i="5" l="1"/>
  <c r="AV132" i="5" s="1"/>
  <c r="X131" i="5" l="1"/>
  <c r="V131" i="5" l="1" a="1"/>
  <c r="V131" i="5" s="1"/>
  <c r="AL131" i="5" l="1"/>
  <c r="AU131" i="5" s="1"/>
  <c r="Z131" i="5"/>
  <c r="AA131" i="5" a="1"/>
  <c r="AA131" i="5" l="1"/>
  <c r="AY131" i="5"/>
  <c r="AE131" i="5" s="1"/>
  <c r="AC131" i="5" l="1"/>
  <c r="AX131" i="5" s="1"/>
  <c r="Y131" i="5"/>
  <c r="AS131" i="5" l="1"/>
  <c r="AR131" i="5"/>
  <c r="BB131" i="5" l="1"/>
  <c r="BA131" i="5"/>
  <c r="B131" i="5"/>
  <c r="AW130" i="5"/>
  <c r="AT130" i="5"/>
  <c r="AZ130" i="5" l="1"/>
  <c r="AN131" i="5"/>
  <c r="AV131" i="5" s="1"/>
  <c r="X130" i="5" l="1"/>
  <c r="V130" i="5" l="1" a="1"/>
  <c r="V130" i="5" s="1"/>
  <c r="AL130" i="5" l="1"/>
  <c r="AU130" i="5" s="1"/>
  <c r="Z130" i="5"/>
  <c r="AA130" i="5" a="1"/>
  <c r="AA130" i="5" l="1"/>
  <c r="AY130" i="5"/>
  <c r="AE130" i="5" s="1"/>
  <c r="AC130" i="5" l="1"/>
  <c r="AX130" i="5" s="1"/>
  <c r="Y130" i="5"/>
  <c r="AS130" i="5" l="1"/>
  <c r="AR130" i="5"/>
  <c r="BA130" i="5" l="1"/>
  <c r="BB130" i="5"/>
  <c r="B130" i="5"/>
  <c r="AW129" i="5"/>
  <c r="AT129" i="5"/>
  <c r="AZ129" i="5" l="1"/>
  <c r="AN130" i="5"/>
  <c r="AV130" i="5" s="1"/>
  <c r="X129" i="5" l="1"/>
  <c r="V129" i="5" l="1" a="1"/>
  <c r="V129" i="5" s="1"/>
  <c r="AL129" i="5" l="1"/>
  <c r="AU129" i="5" s="1"/>
  <c r="Z129" i="5"/>
  <c r="AY129" i="5" l="1"/>
  <c r="AE129" i="5" s="1"/>
  <c r="AC129" i="5" l="1"/>
  <c r="AX129" i="5" s="1"/>
  <c r="Y129" i="5"/>
  <c r="AS129" i="5" l="1"/>
  <c r="AR129" i="5"/>
  <c r="BB129" i="5" l="1"/>
  <c r="BA129" i="5"/>
  <c r="B129" i="5"/>
  <c r="AW128" i="5"/>
  <c r="AT128" i="5"/>
  <c r="AZ128" i="5" l="1"/>
  <c r="AN129" i="5"/>
  <c r="AV129" i="5" s="1"/>
  <c r="X128" i="5" l="1"/>
  <c r="V128" i="5" l="1" a="1"/>
  <c r="V128" i="5" s="1"/>
  <c r="AL128" i="5" l="1"/>
  <c r="AU128" i="5" s="1"/>
  <c r="Z128" i="5"/>
  <c r="AY128" i="5" l="1"/>
  <c r="AE128" i="5" s="1"/>
  <c r="AC128" i="5" l="1"/>
  <c r="AX128" i="5" s="1"/>
  <c r="Y128" i="5"/>
  <c r="AS128" i="5" l="1"/>
  <c r="AR128" i="5"/>
  <c r="BB128" i="5" l="1"/>
  <c r="BA128" i="5"/>
  <c r="B128" i="5"/>
  <c r="AW127" i="5"/>
  <c r="AT127" i="5"/>
  <c r="AZ127" i="5" l="1"/>
  <c r="AN128" i="5"/>
  <c r="AV128" i="5" s="1"/>
  <c r="X127" i="5" l="1"/>
  <c r="V127" i="5" l="1" a="1"/>
  <c r="V127" i="5" s="1"/>
  <c r="AL127" i="5" l="1"/>
  <c r="AU127" i="5" s="1"/>
  <c r="Z127" i="5"/>
  <c r="AY127" i="5" l="1"/>
  <c r="AE127" i="5" s="1"/>
  <c r="AC127" i="5" l="1"/>
  <c r="AX127" i="5" s="1"/>
  <c r="Y127" i="5"/>
  <c r="AS127" i="5" l="1"/>
  <c r="AR127" i="5"/>
  <c r="BB127" i="5" l="1"/>
  <c r="BA127" i="5"/>
  <c r="B127" i="5"/>
  <c r="AW126" i="5"/>
  <c r="AT126" i="5"/>
  <c r="AZ126" i="5" l="1"/>
  <c r="AN127" i="5"/>
  <c r="AV127" i="5" s="1"/>
  <c r="X126" i="5" l="1"/>
  <c r="V126" i="5" l="1" a="1"/>
  <c r="V126" i="5" s="1"/>
  <c r="AL126" i="5" l="1"/>
  <c r="AU126" i="5" s="1"/>
  <c r="Z126" i="5"/>
  <c r="AY126" i="5" l="1"/>
  <c r="AE126" i="5" s="1"/>
  <c r="AC126" i="5" l="1"/>
  <c r="AX126" i="5" s="1"/>
  <c r="Y126" i="5"/>
  <c r="AR126" i="5" l="1"/>
  <c r="AS126" i="5"/>
  <c r="BB126" i="5" l="1"/>
  <c r="BA126" i="5"/>
  <c r="B126" i="5"/>
  <c r="AW125" i="5"/>
  <c r="AT125" i="5"/>
  <c r="AZ125" i="5" l="1"/>
  <c r="AN126" i="5"/>
  <c r="AV126" i="5" s="1"/>
  <c r="X125" i="5" l="1"/>
  <c r="V125" i="5" l="1" a="1"/>
  <c r="V125" i="5" s="1"/>
  <c r="AL125" i="5" l="1"/>
  <c r="AU125" i="5" s="1"/>
  <c r="Z125" i="5"/>
  <c r="AY125" i="5" l="1"/>
  <c r="AE125" i="5" s="1"/>
  <c r="AC125" i="5" l="1"/>
  <c r="AX125" i="5" s="1"/>
  <c r="Y125" i="5"/>
  <c r="AR125" i="5" l="1"/>
  <c r="AS125" i="5"/>
  <c r="BB125" i="5" l="1"/>
  <c r="BA125" i="5"/>
  <c r="B125" i="5"/>
  <c r="AW124" i="5"/>
  <c r="AT124" i="5"/>
  <c r="AZ124" i="5" l="1"/>
  <c r="AN125" i="5"/>
  <c r="AV125" i="5" s="1"/>
  <c r="X124" i="5" l="1"/>
  <c r="V124" i="5" l="1" a="1"/>
  <c r="V124" i="5" s="1"/>
  <c r="AL124" i="5" l="1"/>
  <c r="AU124" i="5" s="1"/>
  <c r="Z124" i="5"/>
  <c r="AY124" i="5" l="1"/>
  <c r="AE124" i="5" s="1"/>
  <c r="AC124" i="5" l="1"/>
  <c r="AX124" i="5" s="1"/>
  <c r="Y124" i="5"/>
  <c r="AS124" i="5" l="1"/>
  <c r="AR124" i="5"/>
  <c r="BA124" i="5" l="1"/>
  <c r="BB124" i="5"/>
  <c r="B124" i="5"/>
  <c r="AW123" i="5"/>
  <c r="AT123" i="5"/>
  <c r="AZ123" i="5" l="1"/>
  <c r="AN124" i="5"/>
  <c r="AV124" i="5" s="1"/>
  <c r="X123" i="5" l="1"/>
  <c r="V123" i="5" l="1" a="1"/>
  <c r="V123" i="5" s="1"/>
  <c r="AL123" i="5" l="1"/>
  <c r="AU123" i="5" s="1"/>
  <c r="Z123" i="5"/>
  <c r="AY123" i="5" l="1"/>
  <c r="AE123" i="5" s="1"/>
  <c r="AC123" i="5" l="1"/>
  <c r="AX123" i="5" s="1"/>
  <c r="Y123" i="5"/>
  <c r="AR123" i="5" l="1"/>
  <c r="AS123" i="5"/>
  <c r="BB123" i="5" l="1"/>
  <c r="BA123" i="5"/>
  <c r="B123" i="5"/>
  <c r="AW122" i="5"/>
  <c r="AT122" i="5"/>
  <c r="AZ122" i="5" l="1"/>
  <c r="AN123" i="5"/>
  <c r="AV123" i="5" s="1"/>
  <c r="X122" i="5" l="1"/>
  <c r="V122" i="5" l="1" a="1"/>
  <c r="V122" i="5" s="1"/>
  <c r="AL122" i="5" l="1"/>
  <c r="AU122" i="5" s="1"/>
  <c r="Z122" i="5"/>
  <c r="AY122" i="5" l="1"/>
  <c r="AE122" i="5" s="1"/>
  <c r="AC122" i="5" l="1"/>
  <c r="AX122" i="5" s="1"/>
  <c r="Y122" i="5"/>
  <c r="AR122" i="5" l="1"/>
  <c r="AS122" i="5"/>
  <c r="BA122" i="5" l="1"/>
  <c r="BB122" i="5"/>
  <c r="B122" i="5"/>
  <c r="AW121" i="5"/>
  <c r="AT121" i="5"/>
  <c r="AZ121" i="5" l="1"/>
  <c r="AN122" i="5"/>
  <c r="AV122" i="5" s="1"/>
  <c r="X121" i="5" l="1"/>
  <c r="V121" i="5" l="1" a="1"/>
  <c r="V121" i="5" s="1"/>
  <c r="AL121" i="5" l="1"/>
  <c r="AU121" i="5" s="1"/>
  <c r="Z121" i="5"/>
  <c r="AY121" i="5" l="1"/>
  <c r="AE121" i="5" s="1"/>
  <c r="AC121" i="5" l="1"/>
  <c r="AX121" i="5" s="1"/>
  <c r="Y121" i="5"/>
  <c r="AS121" i="5" l="1"/>
  <c r="AR121" i="5"/>
  <c r="BB121" i="5" l="1"/>
  <c r="BA121" i="5"/>
  <c r="B121" i="5"/>
  <c r="AW120" i="5"/>
  <c r="AT120" i="5"/>
  <c r="AZ120" i="5" l="1"/>
  <c r="AN121" i="5" l="1"/>
  <c r="AV121" i="5" s="1"/>
  <c r="X120" i="5" l="1"/>
  <c r="V120" i="5" l="1" a="1"/>
  <c r="V120" i="5" s="1"/>
  <c r="AL120" i="5" l="1"/>
  <c r="AU120" i="5" s="1"/>
  <c r="Z120" i="5"/>
  <c r="AY120" i="5" l="1"/>
  <c r="AE120" i="5" s="1"/>
  <c r="AC120" i="5" l="1"/>
  <c r="AX120" i="5" s="1"/>
  <c r="Y120" i="5"/>
  <c r="AS120" i="5" l="1"/>
  <c r="AR120" i="5"/>
  <c r="BB120" i="5" l="1"/>
  <c r="BA120" i="5"/>
  <c r="B120" i="5"/>
  <c r="AW119" i="5"/>
  <c r="AT119" i="5"/>
  <c r="AZ119" i="5" l="1"/>
  <c r="AN120" i="5" l="1"/>
  <c r="AV120" i="5" s="1"/>
  <c r="X119" i="5" l="1"/>
  <c r="V119" i="5" l="1" a="1"/>
  <c r="V119" i="5" s="1"/>
  <c r="AL119" i="5" l="1"/>
  <c r="AU119" i="5" s="1"/>
  <c r="Z119" i="5"/>
  <c r="AY119" i="5" l="1"/>
  <c r="AE119" i="5" s="1"/>
  <c r="AC119" i="5" l="1"/>
  <c r="AX119" i="5" s="1"/>
  <c r="Y119" i="5"/>
  <c r="AS119" i="5" l="1"/>
  <c r="AR119" i="5"/>
  <c r="BB119" i="5" l="1"/>
  <c r="BA119" i="5"/>
  <c r="B119" i="5"/>
  <c r="AW118" i="5"/>
  <c r="AT118" i="5"/>
  <c r="AZ118" i="5" l="1"/>
  <c r="AN119" i="5"/>
  <c r="AV119" i="5" s="1"/>
  <c r="X118" i="5" l="1"/>
  <c r="V118" i="5" l="1" a="1"/>
  <c r="V118" i="5" s="1"/>
  <c r="AL118" i="5" l="1"/>
  <c r="AU118" i="5" s="1"/>
  <c r="Z118" i="5"/>
  <c r="AY118" i="5" l="1"/>
  <c r="AE118" i="5" s="1"/>
  <c r="AC118" i="5" l="1"/>
  <c r="AX118" i="5" s="1"/>
  <c r="Y118" i="5"/>
  <c r="AS118" i="5" l="1"/>
  <c r="AR118" i="5"/>
  <c r="BA118" i="5" l="1"/>
  <c r="BB118" i="5"/>
  <c r="B118" i="5"/>
  <c r="AW117" i="5"/>
  <c r="AT117" i="5"/>
  <c r="AZ117" i="5" l="1"/>
  <c r="AN118" i="5"/>
  <c r="AV118" i="5" s="1"/>
  <c r="X117" i="5" l="1"/>
  <c r="V117" i="5" l="1" a="1"/>
  <c r="V117" i="5" s="1"/>
  <c r="AL117" i="5" l="1"/>
  <c r="AU117" i="5" s="1"/>
  <c r="Z117" i="5"/>
  <c r="AY117" i="5" l="1"/>
  <c r="AE117" i="5" s="1"/>
  <c r="AC117" i="5" l="1"/>
  <c r="AX117" i="5" s="1"/>
  <c r="Y117" i="5"/>
  <c r="AS117" i="5" l="1"/>
  <c r="AR117" i="5"/>
  <c r="BB117" i="5" l="1"/>
  <c r="BA117" i="5"/>
  <c r="B117" i="5"/>
  <c r="AW116" i="5"/>
  <c r="AT116" i="5"/>
  <c r="AZ116" i="5" l="1"/>
  <c r="AN117" i="5"/>
  <c r="AV117" i="5" s="1"/>
  <c r="X116" i="5" l="1"/>
  <c r="V116" i="5" l="1" a="1"/>
  <c r="V116" i="5" s="1"/>
  <c r="AL116" i="5" l="1"/>
  <c r="AU116" i="5" s="1"/>
  <c r="Z116" i="5"/>
  <c r="AA116" i="5" a="1"/>
  <c r="AA116" i="5" l="1"/>
  <c r="AY116" i="5"/>
  <c r="AE116" i="5" s="1"/>
  <c r="AC116" i="5" l="1"/>
  <c r="AX116" i="5" s="1"/>
  <c r="Y116" i="5"/>
  <c r="AS116" i="5" l="1"/>
  <c r="AR116" i="5"/>
  <c r="BA116" i="5" l="1"/>
  <c r="BB116" i="5"/>
  <c r="B116" i="5"/>
  <c r="AW115" i="5"/>
  <c r="AT115" i="5"/>
  <c r="AZ115" i="5" l="1"/>
  <c r="AN116" i="5"/>
  <c r="AV116" i="5" s="1"/>
  <c r="X115" i="5" l="1"/>
  <c r="V115" i="5" l="1" a="1"/>
  <c r="V115" i="5" s="1"/>
  <c r="AL115" i="5" l="1"/>
  <c r="AU115" i="5" s="1"/>
  <c r="Z115" i="5"/>
  <c r="AY115" i="5" l="1"/>
  <c r="AE115" i="5" s="1"/>
  <c r="AC115" i="5" l="1"/>
  <c r="AX115" i="5" s="1"/>
  <c r="Y115" i="5"/>
  <c r="AS115" i="5" l="1"/>
  <c r="AR115" i="5"/>
  <c r="BB115" i="5" l="1"/>
  <c r="BA115" i="5"/>
  <c r="B115" i="5"/>
  <c r="AW114" i="5"/>
  <c r="AT114" i="5"/>
  <c r="AZ114" i="5" l="1"/>
  <c r="AN115" i="5"/>
  <c r="AV115" i="5" s="1"/>
  <c r="X114" i="5" l="1"/>
  <c r="V114" i="5" l="1" a="1"/>
  <c r="V114" i="5" s="1"/>
  <c r="AL114" i="5" l="1"/>
  <c r="AU114" i="5" s="1"/>
  <c r="Z114" i="5"/>
  <c r="AY114" i="5" l="1"/>
  <c r="AE114" i="5" s="1"/>
  <c r="AC114" i="5" l="1"/>
  <c r="AX114" i="5" s="1"/>
  <c r="Y114" i="5"/>
  <c r="AR114" i="5" l="1"/>
  <c r="AS114" i="5"/>
  <c r="BB114" i="5" l="1"/>
  <c r="BA114" i="5"/>
  <c r="B114" i="5"/>
  <c r="AW113" i="5"/>
  <c r="AT113" i="5"/>
  <c r="AZ113" i="5" l="1"/>
  <c r="AN114" i="5"/>
  <c r="AV114" i="5" s="1"/>
  <c r="X113" i="5" l="1"/>
  <c r="V113" i="5" l="1" a="1"/>
  <c r="V113" i="5" s="1"/>
  <c r="AL113" i="5" l="1"/>
  <c r="AU113" i="5" s="1"/>
  <c r="Z113" i="5"/>
  <c r="AY113" i="5" l="1"/>
  <c r="AE113" i="5" s="1"/>
  <c r="AC113" i="5" l="1"/>
  <c r="AX113" i="5" s="1"/>
  <c r="Y113" i="5"/>
  <c r="AS113" i="5" l="1"/>
  <c r="AR113" i="5"/>
  <c r="BA113" i="5" l="1"/>
  <c r="BB113" i="5"/>
  <c r="B113" i="5"/>
  <c r="AW112" i="5"/>
  <c r="AT112" i="5"/>
  <c r="AZ112" i="5" l="1"/>
  <c r="AN113" i="5" l="1"/>
  <c r="AV113" i="5" s="1"/>
  <c r="X112" i="5" l="1"/>
  <c r="V112" i="5" l="1" a="1"/>
  <c r="V112" i="5" s="1"/>
  <c r="AL112" i="5" l="1"/>
  <c r="AU112" i="5" s="1"/>
  <c r="Z112" i="5"/>
  <c r="AY112" i="5" l="1"/>
  <c r="AE112" i="5" s="1"/>
  <c r="AC112" i="5" l="1"/>
  <c r="AX112" i="5" s="1"/>
  <c r="Y112" i="5"/>
  <c r="AR112" i="5" l="1"/>
  <c r="AS112" i="5"/>
  <c r="BB112" i="5" l="1"/>
  <c r="BA112" i="5"/>
  <c r="B112" i="5"/>
  <c r="AW111" i="5"/>
  <c r="AT111" i="5"/>
  <c r="AZ111" i="5" l="1"/>
  <c r="AN112" i="5"/>
  <c r="AV112" i="5" s="1"/>
  <c r="X111" i="5" l="1"/>
  <c r="V111" i="5" l="1" a="1"/>
  <c r="V111" i="5" s="1"/>
  <c r="AL111" i="5" l="1"/>
  <c r="AU111" i="5" s="1"/>
  <c r="Z111" i="5"/>
  <c r="AY111" i="5" l="1"/>
  <c r="AE111" i="5" s="1"/>
  <c r="AC111" i="5" l="1"/>
  <c r="AX111" i="5" s="1"/>
  <c r="Y111" i="5"/>
  <c r="AS111" i="5" l="1"/>
  <c r="AR111" i="5"/>
  <c r="BB111" i="5" l="1"/>
  <c r="BA111" i="5"/>
  <c r="B111" i="5"/>
  <c r="AW110" i="5"/>
  <c r="AT110" i="5"/>
  <c r="AZ110" i="5" l="1"/>
  <c r="AN111" i="5"/>
  <c r="AV111" i="5" s="1"/>
  <c r="X110" i="5" l="1"/>
  <c r="V110" i="5" l="1" a="1"/>
  <c r="V110" i="5" s="1"/>
  <c r="AL110" i="5" l="1"/>
  <c r="AU110" i="5" s="1"/>
  <c r="Z110" i="5"/>
  <c r="AY110" i="5" l="1"/>
  <c r="AE110" i="5" s="1"/>
  <c r="AC110" i="5" l="1"/>
  <c r="AX110" i="5" s="1"/>
  <c r="Y110" i="5"/>
  <c r="AR110" i="5" l="1"/>
  <c r="AS110" i="5"/>
  <c r="BA110" i="5" l="1"/>
  <c r="BB110" i="5"/>
  <c r="B110" i="5"/>
  <c r="AW109" i="5"/>
  <c r="AT109" i="5"/>
  <c r="AZ109" i="5" l="1"/>
  <c r="AN110" i="5" l="1"/>
  <c r="AV110" i="5" s="1"/>
  <c r="X109" i="5" l="1"/>
  <c r="V109" i="5" l="1" a="1"/>
  <c r="V109" i="5" s="1"/>
  <c r="AL109" i="5" l="1"/>
  <c r="AU109" i="5" s="1"/>
  <c r="Z109" i="5"/>
  <c r="AY109" i="5" l="1"/>
  <c r="AE109" i="5" s="1"/>
  <c r="AC109" i="5" l="1"/>
  <c r="AX109" i="5" s="1"/>
  <c r="Y109" i="5"/>
  <c r="AR109" i="5" l="1"/>
  <c r="AS109" i="5"/>
  <c r="BA109" i="5" l="1"/>
  <c r="BB109" i="5"/>
  <c r="B109" i="5"/>
  <c r="AW108" i="5"/>
  <c r="AT108" i="5"/>
  <c r="AZ108" i="5" l="1"/>
  <c r="AN109" i="5" l="1"/>
  <c r="AV109" i="5" s="1"/>
  <c r="X108" i="5" l="1"/>
  <c r="V108" i="5" l="1" a="1"/>
  <c r="V108" i="5" s="1"/>
  <c r="AL108" i="5" l="1"/>
  <c r="AU108" i="5" s="1"/>
  <c r="Z108" i="5"/>
  <c r="AY108" i="5" l="1"/>
  <c r="AE108" i="5" s="1"/>
  <c r="AC108" i="5" l="1"/>
  <c r="AX108" i="5" s="1"/>
  <c r="Y108" i="5"/>
  <c r="AS108" i="5" l="1"/>
  <c r="AR108" i="5"/>
  <c r="BB108" i="5" l="1"/>
  <c r="BA108" i="5"/>
  <c r="B108" i="5"/>
  <c r="AW107" i="5"/>
  <c r="AT107" i="5"/>
  <c r="AZ107" i="5" l="1"/>
  <c r="AN108" i="5"/>
  <c r="AV108" i="5" s="1"/>
  <c r="X107" i="5" l="1"/>
  <c r="V107" i="5" l="1" a="1"/>
  <c r="V107" i="5" s="1"/>
  <c r="AL107" i="5" l="1"/>
  <c r="AU107" i="5" s="1"/>
  <c r="Z107" i="5"/>
  <c r="AY107" i="5" l="1"/>
  <c r="AE107" i="5" s="1"/>
  <c r="AC107" i="5" l="1"/>
  <c r="AX107" i="5" s="1"/>
  <c r="Y107" i="5"/>
  <c r="AS107" i="5" l="1"/>
  <c r="AR107" i="5"/>
  <c r="BA107" i="5" l="1"/>
  <c r="BB107" i="5"/>
  <c r="B107" i="5"/>
  <c r="AW106" i="5"/>
  <c r="AT106" i="5"/>
  <c r="AZ106" i="5" l="1"/>
  <c r="AN107" i="5"/>
  <c r="AV107" i="5" s="1"/>
  <c r="X106" i="5" l="1"/>
  <c r="V106" i="5" l="1" a="1"/>
  <c r="V106" i="5" s="1"/>
  <c r="AL106" i="5" l="1"/>
  <c r="AU106" i="5" s="1"/>
  <c r="Z106" i="5"/>
  <c r="AY106" i="5" l="1"/>
  <c r="AE106" i="5" s="1"/>
  <c r="AC106" i="5" l="1"/>
  <c r="AX106" i="5" s="1"/>
  <c r="Y106" i="5"/>
  <c r="AS106" i="5" l="1"/>
  <c r="AR106" i="5"/>
  <c r="BA106" i="5" l="1"/>
  <c r="BB106" i="5"/>
  <c r="B106" i="5"/>
  <c r="AW105" i="5"/>
  <c r="AT105" i="5"/>
  <c r="AZ105" i="5" l="1"/>
  <c r="AN106" i="5"/>
  <c r="AV106" i="5" s="1"/>
  <c r="X105" i="5" l="1"/>
  <c r="V105" i="5" l="1" a="1"/>
  <c r="V105" i="5" s="1"/>
  <c r="AL105" i="5" l="1"/>
  <c r="AU105" i="5" s="1"/>
  <c r="Z105" i="5"/>
  <c r="AY105" i="5" l="1"/>
  <c r="AE105" i="5" s="1"/>
  <c r="AC105" i="5" l="1"/>
  <c r="AX105" i="5" s="1"/>
  <c r="Y105" i="5"/>
  <c r="AS105" i="5" l="1"/>
  <c r="AR105" i="5"/>
  <c r="BA105" i="5" l="1"/>
  <c r="BB105" i="5"/>
  <c r="B105" i="5"/>
  <c r="AW104" i="5"/>
  <c r="AT104" i="5"/>
  <c r="AZ104" i="5" l="1"/>
  <c r="AN105" i="5"/>
  <c r="AV105" i="5" s="1"/>
  <c r="X104" i="5" l="1"/>
  <c r="V104" i="5" l="1" a="1"/>
  <c r="V104" i="5" s="1"/>
  <c r="AL104" i="5" l="1"/>
  <c r="AU104" i="5" s="1"/>
  <c r="Z104" i="5"/>
  <c r="AY104" i="5" l="1"/>
  <c r="AE104" i="5" s="1"/>
  <c r="AC104" i="5" l="1"/>
  <c r="AX104" i="5" s="1"/>
  <c r="Y104" i="5"/>
  <c r="AS104" i="5" l="1"/>
  <c r="AR104" i="5"/>
  <c r="BA104" i="5" l="1"/>
  <c r="BB104" i="5"/>
  <c r="B104" i="5"/>
  <c r="AW103" i="5"/>
  <c r="AT103" i="5"/>
  <c r="AZ103" i="5" l="1"/>
  <c r="AN104" i="5"/>
  <c r="AV104" i="5" s="1"/>
  <c r="X103" i="5" l="1"/>
  <c r="V103" i="5" l="1" a="1"/>
  <c r="V103" i="5" s="1"/>
  <c r="AL103" i="5" l="1"/>
  <c r="AU103" i="5" s="1"/>
  <c r="Z103" i="5"/>
  <c r="AY103" i="5" l="1"/>
  <c r="AE103" i="5" s="1"/>
  <c r="AC103" i="5" l="1"/>
  <c r="AX103" i="5" s="1"/>
  <c r="Y103" i="5"/>
  <c r="AS103" i="5" l="1"/>
  <c r="AR103" i="5"/>
  <c r="BB103" i="5" l="1"/>
  <c r="BA103" i="5"/>
  <c r="B103" i="5"/>
  <c r="AW102" i="5"/>
  <c r="AT102" i="5"/>
  <c r="AZ102" i="5" l="1"/>
  <c r="AN103" i="5"/>
  <c r="AV103" i="5" s="1"/>
  <c r="X102" i="5" l="1"/>
  <c r="V102" i="5" l="1" a="1"/>
  <c r="V102" i="5" s="1"/>
  <c r="AL102" i="5" l="1"/>
  <c r="AU102" i="5" s="1"/>
  <c r="Z102" i="5"/>
  <c r="AA102" i="5" a="1"/>
  <c r="AA102" i="5" l="1"/>
  <c r="AY102" i="5"/>
  <c r="AE102" i="5" s="1"/>
  <c r="AC102" i="5" l="1"/>
  <c r="AX102" i="5" s="1"/>
  <c r="Y102" i="5"/>
  <c r="AS102" i="5" l="1"/>
  <c r="AR102" i="5"/>
  <c r="BA102" i="5" l="1"/>
  <c r="BB102" i="5"/>
  <c r="B102" i="5"/>
  <c r="AW101" i="5"/>
  <c r="AT101" i="5"/>
  <c r="AZ101" i="5" l="1"/>
  <c r="AN102" i="5"/>
  <c r="AV102" i="5" s="1"/>
  <c r="X101" i="5" l="1"/>
  <c r="V101" i="5" l="1" a="1"/>
  <c r="V101" i="5" s="1"/>
  <c r="AL101" i="5" l="1"/>
  <c r="AU101" i="5" s="1"/>
  <c r="Z101" i="5"/>
  <c r="AY101" i="5" l="1"/>
  <c r="AE101" i="5" s="1"/>
  <c r="AC101" i="5" l="1"/>
  <c r="AX101" i="5" s="1"/>
  <c r="Y101" i="5"/>
  <c r="AS101" i="5" l="1"/>
  <c r="AR101" i="5"/>
  <c r="BA101" i="5" l="1"/>
  <c r="BB101" i="5"/>
  <c r="B101" i="5"/>
  <c r="AW100" i="5"/>
  <c r="AT100" i="5"/>
  <c r="AZ100" i="5" l="1"/>
  <c r="AN101" i="5"/>
  <c r="AV101" i="5" s="1"/>
  <c r="X100" i="5" l="1"/>
  <c r="V100" i="5" l="1" a="1"/>
  <c r="V100" i="5" s="1"/>
  <c r="AL100" i="5" l="1"/>
  <c r="AU100" i="5" s="1"/>
  <c r="Z100" i="5"/>
  <c r="AY100" i="5" l="1"/>
  <c r="AE100" i="5" s="1"/>
  <c r="AC100" i="5" l="1"/>
  <c r="AX100" i="5" s="1"/>
  <c r="Y100" i="5"/>
  <c r="AS100" i="5" l="1"/>
  <c r="AR100" i="5"/>
  <c r="BA100" i="5" l="1"/>
  <c r="BB100" i="5"/>
  <c r="B100" i="5"/>
  <c r="AW99" i="5"/>
  <c r="AT99" i="5"/>
  <c r="AZ99" i="5" l="1"/>
  <c r="AN100" i="5"/>
  <c r="AV100" i="5" s="1"/>
  <c r="X99" i="5" l="1"/>
  <c r="V99" i="5" l="1" a="1"/>
  <c r="V99" i="5" s="1"/>
  <c r="AL99" i="5" l="1"/>
  <c r="AU99" i="5" s="1"/>
  <c r="Z99" i="5"/>
  <c r="AY99" i="5" l="1"/>
  <c r="AE99" i="5" s="1"/>
  <c r="AC99" i="5" l="1"/>
  <c r="AX99" i="5" s="1"/>
  <c r="Y99" i="5"/>
  <c r="AS99" i="5" l="1"/>
  <c r="AR99" i="5"/>
  <c r="BB99" i="5" l="1"/>
  <c r="BA99" i="5"/>
  <c r="B99" i="5"/>
  <c r="AW98" i="5"/>
  <c r="AT98" i="5"/>
  <c r="AZ98" i="5" l="1"/>
  <c r="AN99" i="5" l="1"/>
  <c r="AV99" i="5" s="1"/>
  <c r="X98" i="5" l="1"/>
  <c r="V98" i="5" l="1" a="1"/>
  <c r="V98" i="5" s="1"/>
  <c r="AL98" i="5" l="1"/>
  <c r="AU98" i="5" s="1"/>
  <c r="Z98" i="5"/>
  <c r="AY98" i="5" l="1"/>
  <c r="AE98" i="5" s="1"/>
  <c r="AC98" i="5" l="1"/>
  <c r="AX98" i="5" s="1"/>
  <c r="Y98" i="5"/>
  <c r="AS98" i="5" l="1"/>
  <c r="AR98" i="5"/>
  <c r="BB98" i="5" l="1"/>
  <c r="BA98" i="5"/>
  <c r="B98" i="5"/>
  <c r="AW97" i="5"/>
  <c r="AT97" i="5"/>
  <c r="AZ97" i="5" l="1"/>
  <c r="AN98" i="5"/>
  <c r="AV98" i="5" s="1"/>
  <c r="X97" i="5" l="1"/>
  <c r="V97" i="5" l="1" a="1"/>
  <c r="V97" i="5" s="1"/>
  <c r="AL97" i="5" l="1"/>
  <c r="AU97" i="5" s="1"/>
  <c r="Z97" i="5"/>
  <c r="AY97" i="5" l="1"/>
  <c r="AE97" i="5" s="1"/>
  <c r="AC97" i="5" l="1"/>
  <c r="AX97" i="5" s="1"/>
  <c r="Y97" i="5"/>
  <c r="AS97" i="5" l="1"/>
  <c r="AR97" i="5"/>
  <c r="BA97" i="5" l="1"/>
  <c r="BB97" i="5"/>
  <c r="B97" i="5"/>
  <c r="AW96" i="5"/>
  <c r="AT96" i="5"/>
  <c r="AZ96" i="5" l="1"/>
  <c r="AN97" i="5"/>
  <c r="AV97" i="5" s="1"/>
  <c r="X96" i="5" l="1"/>
  <c r="V96" i="5" l="1" a="1"/>
  <c r="V96" i="5" s="1"/>
  <c r="AL96" i="5" l="1"/>
  <c r="AU96" i="5" s="1"/>
  <c r="Z96" i="5"/>
  <c r="AA96" i="5" a="1"/>
  <c r="AA96" i="5" l="1"/>
  <c r="AY96" i="5"/>
  <c r="AE96" i="5" s="1"/>
  <c r="AC96" i="5" l="1"/>
  <c r="AX96" i="5" s="1"/>
  <c r="Y96" i="5"/>
  <c r="AS96" i="5" l="1"/>
  <c r="AR96" i="5"/>
  <c r="BB96" i="5" l="1"/>
  <c r="BA96" i="5"/>
  <c r="B96" i="5"/>
  <c r="AW95" i="5"/>
  <c r="AT95" i="5"/>
  <c r="AZ95" i="5" l="1"/>
  <c r="AN96" i="5"/>
  <c r="AV96" i="5" s="1"/>
  <c r="X95" i="5" l="1"/>
  <c r="V95" i="5" l="1" a="1"/>
  <c r="V95" i="5" s="1"/>
  <c r="AL95" i="5" l="1"/>
  <c r="AU95" i="5" s="1"/>
  <c r="Z95" i="5"/>
  <c r="AY95" i="5" l="1"/>
  <c r="AE95" i="5" s="1"/>
  <c r="AC95" i="5" l="1"/>
  <c r="AX95" i="5" s="1"/>
  <c r="Y95" i="5"/>
  <c r="AS95" i="5" l="1"/>
  <c r="AR95" i="5"/>
  <c r="BA95" i="5" l="1"/>
  <c r="BB95" i="5"/>
  <c r="B95" i="5"/>
  <c r="AW94" i="5"/>
  <c r="AT94" i="5"/>
  <c r="AZ94" i="5" l="1"/>
  <c r="AN95" i="5"/>
  <c r="AV95" i="5" s="1"/>
  <c r="X94" i="5" l="1"/>
  <c r="V94" i="5" l="1" a="1"/>
  <c r="V94" i="5" s="1"/>
  <c r="AL94" i="5" l="1"/>
  <c r="AU94" i="5" s="1"/>
  <c r="Z94" i="5"/>
  <c r="AY94" i="5" l="1"/>
  <c r="AE94" i="5" s="1"/>
  <c r="AC94" i="5" l="1"/>
  <c r="AX94" i="5" s="1"/>
  <c r="Y94" i="5"/>
  <c r="AR94" i="5" l="1"/>
  <c r="AS94" i="5"/>
  <c r="BB94" i="5" l="1"/>
  <c r="BA94" i="5"/>
  <c r="B94" i="5"/>
  <c r="AW93" i="5"/>
  <c r="AT93" i="5"/>
  <c r="AZ93" i="5" l="1"/>
  <c r="AN94" i="5" l="1"/>
  <c r="AV94" i="5" s="1"/>
  <c r="X93" i="5" l="1"/>
  <c r="V93" i="5" l="1" a="1"/>
  <c r="V93" i="5" s="1"/>
  <c r="AL93" i="5" l="1"/>
  <c r="AU93" i="5" s="1"/>
  <c r="Z93" i="5"/>
  <c r="AY93" i="5" l="1"/>
  <c r="AE93" i="5" s="1"/>
  <c r="AC93" i="5" l="1"/>
  <c r="AX93" i="5" s="1"/>
  <c r="Y93" i="5"/>
  <c r="AR93" i="5" l="1"/>
  <c r="AS93" i="5"/>
  <c r="BB93" i="5" l="1"/>
  <c r="BA93" i="5"/>
  <c r="B93" i="5"/>
  <c r="AW92" i="5"/>
  <c r="AT92" i="5"/>
  <c r="AZ92" i="5" l="1"/>
  <c r="AN93" i="5"/>
  <c r="AV93" i="5" s="1"/>
  <c r="X92" i="5" l="1"/>
  <c r="V92" i="5" l="1" a="1"/>
  <c r="V92" i="5" s="1"/>
  <c r="AL92" i="5" l="1"/>
  <c r="AU92" i="5" s="1"/>
  <c r="Z92" i="5"/>
  <c r="AY92" i="5" l="1"/>
  <c r="AE92" i="5" s="1"/>
  <c r="AC92" i="5" l="1"/>
  <c r="AX92" i="5" s="1"/>
  <c r="Y92" i="5"/>
  <c r="AR92" i="5" l="1"/>
  <c r="AS92" i="5"/>
  <c r="BB92" i="5" l="1"/>
  <c r="BA92" i="5"/>
  <c r="B92" i="5"/>
  <c r="AW91" i="5"/>
  <c r="AT91" i="5"/>
  <c r="AZ91" i="5" l="1"/>
  <c r="AN92" i="5"/>
  <c r="AV92" i="5" s="1"/>
  <c r="X91" i="5" l="1"/>
  <c r="V91" i="5" l="1" a="1"/>
  <c r="V91" i="5" s="1"/>
  <c r="AL91" i="5" l="1"/>
  <c r="AU91" i="5" s="1"/>
  <c r="Z91" i="5"/>
  <c r="AY91" i="5" l="1"/>
  <c r="AE91" i="5" s="1"/>
  <c r="AC91" i="5" l="1"/>
  <c r="AX91" i="5" s="1"/>
  <c r="Y91" i="5"/>
  <c r="AS91" i="5" l="1"/>
  <c r="AR91" i="5"/>
  <c r="BB91" i="5" l="1"/>
  <c r="BA91" i="5"/>
  <c r="B91" i="5"/>
  <c r="AW90" i="5"/>
  <c r="AT90" i="5"/>
  <c r="AZ90" i="5" l="1"/>
  <c r="AN91" i="5"/>
  <c r="AV91" i="5" s="1"/>
  <c r="X90" i="5" l="1"/>
  <c r="V90" i="5" l="1" a="1"/>
  <c r="V90" i="5" s="1"/>
  <c r="AL90" i="5" l="1"/>
  <c r="AU90" i="5" s="1"/>
  <c r="Z90" i="5"/>
  <c r="AY90" i="5" l="1"/>
  <c r="AE90" i="5" s="1"/>
  <c r="AC90" i="5" l="1"/>
  <c r="AX90" i="5" s="1"/>
  <c r="Y90" i="5"/>
  <c r="AS90" i="5" l="1"/>
  <c r="AR90" i="5"/>
  <c r="BA90" i="5" l="1"/>
  <c r="BB90" i="5"/>
  <c r="B90" i="5"/>
  <c r="AW89" i="5"/>
  <c r="AT89" i="5"/>
  <c r="AZ89" i="5" l="1"/>
  <c r="AN90" i="5"/>
  <c r="AV90" i="5" s="1"/>
  <c r="X89" i="5" l="1"/>
  <c r="V89" i="5" l="1" a="1"/>
  <c r="V89" i="5" s="1"/>
  <c r="AL89" i="5" l="1"/>
  <c r="AU89" i="5" s="1"/>
  <c r="Z89" i="5"/>
  <c r="AY89" i="5" l="1"/>
  <c r="AE89" i="5" s="1"/>
  <c r="AC89" i="5" l="1"/>
  <c r="AX89" i="5" s="1"/>
  <c r="Y89" i="5"/>
  <c r="AS89" i="5" l="1"/>
  <c r="AR89" i="5"/>
  <c r="BB89" i="5" l="1"/>
  <c r="BA89" i="5"/>
  <c r="B89" i="5"/>
  <c r="AW88" i="5"/>
  <c r="AT88" i="5"/>
  <c r="AZ88" i="5" l="1"/>
  <c r="AN89" i="5" l="1"/>
  <c r="AV89" i="5" s="1"/>
  <c r="X88" i="5" l="1"/>
  <c r="V88" i="5" l="1" a="1"/>
  <c r="V88" i="5" s="1"/>
  <c r="AL88" i="5" l="1"/>
  <c r="AU88" i="5" s="1"/>
  <c r="Z88" i="5"/>
  <c r="AA88" i="5" a="1"/>
  <c r="AA88" i="5" l="1"/>
  <c r="AY88" i="5"/>
  <c r="AE88" i="5" s="1"/>
  <c r="AC88" i="5" l="1"/>
  <c r="AX88" i="5" s="1"/>
  <c r="Y88" i="5"/>
  <c r="AS88" i="5" l="1"/>
  <c r="AR88" i="5"/>
  <c r="BB88" i="5" l="1"/>
  <c r="BA88" i="5"/>
  <c r="B88" i="5"/>
  <c r="AW87" i="5"/>
  <c r="AT87" i="5"/>
  <c r="AZ87" i="5" l="1"/>
  <c r="AN88" i="5"/>
  <c r="AV88" i="5" s="1"/>
  <c r="X87" i="5" l="1"/>
  <c r="V87" i="5" l="1" a="1"/>
  <c r="V87" i="5" s="1"/>
  <c r="AL87" i="5" l="1"/>
  <c r="AU87" i="5" s="1"/>
  <c r="Z87" i="5"/>
  <c r="AY87" i="5" l="1"/>
  <c r="AE87" i="5" s="1"/>
  <c r="AC87" i="5" l="1"/>
  <c r="AX87" i="5" s="1"/>
  <c r="Y87" i="5"/>
  <c r="AR87" i="5" l="1"/>
  <c r="AS87" i="5"/>
  <c r="BB87" i="5" l="1"/>
  <c r="BA87" i="5"/>
  <c r="B87" i="5"/>
  <c r="AW86" i="5"/>
  <c r="AT86" i="5"/>
  <c r="AZ86" i="5" l="1"/>
  <c r="AN87" i="5"/>
  <c r="AV87" i="5" s="1"/>
  <c r="X86" i="5" l="1"/>
  <c r="V86" i="5" l="1" a="1"/>
  <c r="V86" i="5" s="1"/>
  <c r="AL86" i="5" l="1"/>
  <c r="AU86" i="5" s="1"/>
  <c r="Z86" i="5"/>
  <c r="AY86" i="5" l="1"/>
  <c r="AE86" i="5" s="1"/>
  <c r="AC86" i="5" l="1"/>
  <c r="AX86" i="5" s="1"/>
  <c r="Y86" i="5"/>
  <c r="AR86" i="5" l="1"/>
  <c r="AS86" i="5"/>
  <c r="BA86" i="5" l="1"/>
  <c r="BB86" i="5"/>
  <c r="B86" i="5"/>
  <c r="AW85" i="5"/>
  <c r="AT85" i="5"/>
  <c r="AZ85" i="5" l="1"/>
  <c r="AN86" i="5"/>
  <c r="AV86" i="5" s="1"/>
  <c r="X85" i="5" l="1"/>
  <c r="V85" i="5" l="1" a="1"/>
  <c r="V85" i="5" s="1"/>
  <c r="AL85" i="5" l="1"/>
  <c r="AU85" i="5" s="1"/>
  <c r="Z85" i="5"/>
  <c r="AY85" i="5" l="1"/>
  <c r="AE85" i="5" s="1"/>
  <c r="AC85" i="5" l="1"/>
  <c r="AX85" i="5" s="1"/>
  <c r="Y85" i="5"/>
  <c r="AS85" i="5" l="1"/>
  <c r="AR85" i="5"/>
  <c r="BB85" i="5" l="1"/>
  <c r="BA85" i="5"/>
  <c r="AW84" i="5"/>
  <c r="AT84" i="5"/>
  <c r="AZ84" i="5" l="1"/>
  <c r="AN85" i="5"/>
  <c r="AV85" i="5" s="1"/>
  <c r="B85" i="5"/>
  <c r="X84" i="5" l="1"/>
  <c r="V84" i="5" l="1" a="1"/>
  <c r="V84" i="5" s="1"/>
  <c r="AL84" i="5" l="1"/>
  <c r="AU84" i="5" s="1"/>
  <c r="Z84" i="5"/>
  <c r="AY84" i="5" l="1"/>
  <c r="AE84" i="5" s="1"/>
  <c r="AC84" i="5" l="1"/>
  <c r="AX84" i="5" s="1"/>
  <c r="Y84" i="5"/>
  <c r="AS84" i="5" l="1"/>
  <c r="AR84" i="5"/>
  <c r="BB84" i="5" l="1"/>
  <c r="BA84" i="5"/>
  <c r="B84" i="5"/>
  <c r="AW83" i="5"/>
  <c r="AT83" i="5"/>
  <c r="AZ83" i="5" l="1"/>
  <c r="AN84" i="5"/>
  <c r="AV84" i="5" s="1"/>
  <c r="X83" i="5" l="1"/>
  <c r="V83" i="5" l="1" a="1"/>
  <c r="V83" i="5" s="1"/>
  <c r="AL83" i="5" l="1"/>
  <c r="AU83" i="5" s="1"/>
  <c r="Z83" i="5"/>
  <c r="AY83" i="5" l="1"/>
  <c r="AE83" i="5" s="1"/>
  <c r="AC83" i="5" l="1"/>
  <c r="AX83" i="5" s="1"/>
  <c r="Y83" i="5"/>
  <c r="AS83" i="5" l="1"/>
  <c r="AR83" i="5"/>
  <c r="BB83" i="5" l="1"/>
  <c r="BA83" i="5"/>
  <c r="B83" i="5"/>
  <c r="AW82" i="5"/>
  <c r="AT82" i="5"/>
  <c r="AZ82" i="5" l="1"/>
  <c r="AN83" i="5"/>
  <c r="AV83" i="5" s="1"/>
  <c r="X82" i="5" l="1"/>
  <c r="V82" i="5" l="1" a="1"/>
  <c r="V82" i="5" s="1"/>
  <c r="AL82" i="5" l="1"/>
  <c r="AU82" i="5" s="1"/>
  <c r="Z82" i="5"/>
  <c r="AY82" i="5" l="1"/>
  <c r="AE82" i="5" s="1"/>
  <c r="AC82" i="5" l="1"/>
  <c r="AX82" i="5" s="1"/>
  <c r="Y82" i="5"/>
  <c r="AR82" i="5" l="1"/>
  <c r="AS82" i="5"/>
  <c r="BA82" i="5" l="1"/>
  <c r="BB82" i="5"/>
  <c r="B82" i="5"/>
  <c r="AW81" i="5"/>
  <c r="AT81" i="5"/>
  <c r="AZ81" i="5" l="1"/>
  <c r="AN82" i="5" l="1"/>
  <c r="AV82" i="5" s="1"/>
  <c r="X81" i="5" l="1"/>
  <c r="V81" i="5" l="1" a="1"/>
  <c r="V81" i="5" s="1"/>
  <c r="AL81" i="5" l="1"/>
  <c r="AU81" i="5" s="1"/>
  <c r="Z81" i="5"/>
  <c r="AY81" i="5" l="1"/>
  <c r="AE81" i="5" s="1"/>
  <c r="AC81" i="5" l="1"/>
  <c r="AX81" i="5" s="1"/>
  <c r="Y81" i="5"/>
  <c r="AS81" i="5" l="1"/>
  <c r="AR81" i="5"/>
  <c r="BB81" i="5" l="1"/>
  <c r="BA81" i="5"/>
  <c r="B81" i="5"/>
  <c r="AW80" i="5"/>
  <c r="AT80" i="5"/>
  <c r="AZ80" i="5" l="1"/>
  <c r="AN81" i="5"/>
  <c r="AV81" i="5" s="1"/>
  <c r="X80" i="5" l="1"/>
  <c r="V80" i="5" l="1" a="1"/>
  <c r="V80" i="5" s="1"/>
  <c r="AL80" i="5" l="1"/>
  <c r="AU80" i="5" s="1"/>
  <c r="Z80" i="5"/>
  <c r="AY80" i="5" l="1"/>
  <c r="AE80" i="5" s="1"/>
  <c r="AC80" i="5" l="1"/>
  <c r="AX80" i="5" s="1"/>
  <c r="Y80" i="5"/>
  <c r="AS80" i="5" l="1"/>
  <c r="AR80" i="5"/>
  <c r="BB80" i="5" l="1"/>
  <c r="BA80" i="5"/>
  <c r="B80" i="5"/>
  <c r="AW79" i="5"/>
  <c r="AT79" i="5"/>
  <c r="AZ79" i="5" l="1"/>
  <c r="AN80" i="5"/>
  <c r="AV80" i="5" s="1"/>
  <c r="X79" i="5" l="1"/>
  <c r="V79" i="5" l="1" a="1"/>
  <c r="V79" i="5" s="1"/>
  <c r="AL79" i="5" l="1"/>
  <c r="AU79" i="5" s="1"/>
  <c r="Z79" i="5"/>
  <c r="AY79" i="5" l="1"/>
  <c r="AE79" i="5" s="1"/>
  <c r="AC79" i="5" l="1"/>
  <c r="AX79" i="5" s="1"/>
  <c r="Y79" i="5"/>
  <c r="AS79" i="5" l="1"/>
  <c r="AR79" i="5"/>
  <c r="BB79" i="5" l="1"/>
  <c r="BA79" i="5"/>
  <c r="B79" i="5"/>
  <c r="AW78" i="5"/>
  <c r="AT78" i="5"/>
  <c r="AZ78" i="5" l="1"/>
  <c r="AN79" i="5" l="1"/>
  <c r="AV79" i="5" s="1"/>
  <c r="X78" i="5" l="1"/>
  <c r="V78" i="5" l="1" a="1"/>
  <c r="V78" i="5" s="1"/>
  <c r="AL78" i="5" l="1"/>
  <c r="AU78" i="5" s="1"/>
  <c r="Z78" i="5"/>
  <c r="AY78" i="5" l="1"/>
  <c r="AE78" i="5" s="1"/>
  <c r="AC78" i="5" l="1"/>
  <c r="AX78" i="5" s="1"/>
  <c r="Y78" i="5"/>
  <c r="AS78" i="5" l="1"/>
  <c r="AR78" i="5"/>
  <c r="BB78" i="5" l="1"/>
  <c r="BA78" i="5"/>
  <c r="B78" i="5"/>
  <c r="AW77" i="5"/>
  <c r="AT77" i="5"/>
  <c r="AZ77" i="5" l="1"/>
  <c r="AN78" i="5"/>
  <c r="AV78" i="5" s="1"/>
  <c r="X77" i="5" l="1"/>
  <c r="V77" i="5" l="1" a="1"/>
  <c r="V77" i="5" s="1"/>
  <c r="AL77" i="5" l="1"/>
  <c r="AU77" i="5" s="1"/>
  <c r="Z77" i="5"/>
  <c r="AY77" i="5" l="1"/>
  <c r="AE77" i="5" s="1"/>
  <c r="AC77" i="5" l="1"/>
  <c r="AX77" i="5" s="1"/>
  <c r="Y77" i="5"/>
  <c r="AS77" i="5" l="1"/>
  <c r="AR77" i="5"/>
  <c r="BB77" i="5" l="1"/>
  <c r="BA77" i="5"/>
  <c r="B77" i="5"/>
  <c r="AW76" i="5"/>
  <c r="AT76" i="5"/>
  <c r="AZ76" i="5" l="1"/>
  <c r="AN77" i="5"/>
  <c r="AV77" i="5" s="1"/>
  <c r="X76" i="5" l="1"/>
  <c r="V76" i="5" l="1" a="1"/>
  <c r="V76" i="5" s="1"/>
  <c r="AL76" i="5" l="1"/>
  <c r="AU76" i="5" s="1"/>
  <c r="Z76" i="5"/>
  <c r="AY76" i="5" l="1"/>
  <c r="AE76" i="5" s="1"/>
  <c r="AC76" i="5" l="1"/>
  <c r="AX76" i="5" s="1"/>
  <c r="Y76" i="5"/>
  <c r="AS76" i="5" l="1"/>
  <c r="AR76" i="5"/>
  <c r="BB76" i="5" l="1"/>
  <c r="BA76" i="5"/>
  <c r="B76" i="5"/>
  <c r="AW75" i="5"/>
  <c r="AT75" i="5"/>
  <c r="AZ75" i="5" l="1"/>
  <c r="AN76" i="5"/>
  <c r="AV76" i="5" s="1"/>
  <c r="X75" i="5" l="1"/>
  <c r="V75" i="5" l="1" a="1"/>
  <c r="V75" i="5" s="1"/>
  <c r="AL75" i="5" l="1"/>
  <c r="AU75" i="5" s="1"/>
  <c r="Z75" i="5"/>
  <c r="AY75" i="5" l="1"/>
  <c r="AE75" i="5" s="1"/>
  <c r="AC75" i="5" l="1"/>
  <c r="AX75" i="5" s="1"/>
  <c r="Y75" i="5"/>
  <c r="AS75" i="5" l="1"/>
  <c r="AR75" i="5"/>
  <c r="BB75" i="5" l="1"/>
  <c r="BA75" i="5"/>
  <c r="B75" i="5"/>
  <c r="AW74" i="5"/>
  <c r="AT74" i="5"/>
  <c r="AZ74" i="5" l="1"/>
  <c r="AN75" i="5"/>
  <c r="AV75" i="5" s="1"/>
  <c r="X74" i="5" l="1"/>
  <c r="V74" i="5" l="1" a="1"/>
  <c r="V74" i="5" s="1"/>
  <c r="AL74" i="5" l="1"/>
  <c r="AU74" i="5" s="1"/>
  <c r="Z74" i="5"/>
  <c r="AY74" i="5" l="1"/>
  <c r="AE74" i="5" s="1"/>
  <c r="AC74" i="5" l="1"/>
  <c r="AX74" i="5" s="1"/>
  <c r="Y74" i="5"/>
  <c r="AS74" i="5" l="1"/>
  <c r="AR74" i="5"/>
  <c r="BA74" i="5" l="1"/>
  <c r="BB74" i="5"/>
  <c r="B74" i="5"/>
  <c r="AW73" i="5"/>
  <c r="AT73" i="5"/>
  <c r="AZ73" i="5" l="1"/>
  <c r="AN74" i="5"/>
  <c r="AV74" i="5" s="1"/>
  <c r="X73" i="5" l="1"/>
  <c r="V73" i="5" l="1" a="1"/>
  <c r="V73" i="5" s="1"/>
  <c r="AL73" i="5" l="1"/>
  <c r="AU73" i="5" s="1"/>
  <c r="Z73" i="5"/>
  <c r="AY73" i="5" l="1"/>
  <c r="AE73" i="5" s="1"/>
  <c r="AC73" i="5" l="1"/>
  <c r="AX73" i="5" s="1"/>
  <c r="Y73" i="5"/>
  <c r="AS73" i="5" l="1"/>
  <c r="AR73" i="5"/>
  <c r="BB73" i="5" l="1"/>
  <c r="BA73" i="5"/>
  <c r="B73" i="5"/>
  <c r="AW72" i="5"/>
  <c r="AT72" i="5"/>
  <c r="AZ72" i="5" l="1"/>
  <c r="AN73" i="5"/>
  <c r="AV73" i="5" s="1"/>
  <c r="X72" i="5" l="1"/>
  <c r="V72" i="5" l="1" a="1"/>
  <c r="V72" i="5" s="1"/>
  <c r="AL72" i="5" l="1"/>
  <c r="AU72" i="5" s="1"/>
  <c r="Z72" i="5"/>
  <c r="AY72" i="5" l="1"/>
  <c r="AE72" i="5" s="1"/>
  <c r="AC72" i="5" l="1"/>
  <c r="AX72" i="5" s="1"/>
  <c r="Y72" i="5"/>
  <c r="AR72" i="5" l="1"/>
  <c r="AS72" i="5"/>
  <c r="BB72" i="5" l="1"/>
  <c r="BA72" i="5"/>
  <c r="B72" i="5"/>
  <c r="AW71" i="5"/>
  <c r="AT71" i="5"/>
  <c r="AZ71" i="5" l="1"/>
  <c r="AN72" i="5" l="1"/>
  <c r="AV72" i="5" s="1"/>
  <c r="X71" i="5" l="1"/>
  <c r="V71" i="5" l="1" a="1"/>
  <c r="V71" i="5" s="1"/>
  <c r="AL71" i="5" l="1"/>
  <c r="AU71" i="5" s="1"/>
  <c r="Z71" i="5"/>
  <c r="AY71" i="5" l="1"/>
  <c r="AE71" i="5" s="1"/>
  <c r="AC71" i="5" l="1"/>
  <c r="AX71" i="5" s="1"/>
  <c r="Y71" i="5"/>
  <c r="AS71" i="5" l="1"/>
  <c r="AR71" i="5"/>
  <c r="BB71" i="5" l="1"/>
  <c r="BA71" i="5"/>
  <c r="B71" i="5"/>
  <c r="AW70" i="5"/>
  <c r="AT70" i="5"/>
  <c r="AZ70" i="5" l="1"/>
  <c r="AN71" i="5"/>
  <c r="AV71" i="5" s="1"/>
  <c r="X70" i="5" l="1"/>
  <c r="V70" i="5" l="1" a="1"/>
  <c r="V70" i="5" s="1"/>
  <c r="AL70" i="5" l="1"/>
  <c r="AU70" i="5" s="1"/>
  <c r="Z70" i="5"/>
  <c r="AY70" i="5" l="1"/>
  <c r="AE70" i="5" s="1"/>
  <c r="AC70" i="5" l="1"/>
  <c r="AX70" i="5" s="1"/>
  <c r="Y70" i="5"/>
  <c r="AS70" i="5" l="1"/>
  <c r="AR70" i="5"/>
  <c r="BA70" i="5" l="1"/>
  <c r="BB70" i="5"/>
  <c r="B70" i="5"/>
  <c r="AW69" i="5"/>
  <c r="AT69" i="5"/>
  <c r="AZ69" i="5" l="1"/>
  <c r="AN70" i="5"/>
  <c r="AV70" i="5" s="1"/>
  <c r="X69" i="5" l="1"/>
  <c r="V69" i="5" l="1" a="1"/>
  <c r="V69" i="5" s="1"/>
  <c r="AL69" i="5" l="1"/>
  <c r="AU69" i="5" s="1"/>
  <c r="Z69" i="5"/>
  <c r="AY69" i="5" l="1"/>
  <c r="AE69" i="5" s="1"/>
  <c r="AC69" i="5" l="1"/>
  <c r="AX69" i="5" s="1"/>
  <c r="Y69" i="5"/>
  <c r="AS69" i="5" l="1"/>
  <c r="AR69" i="5"/>
  <c r="BB69" i="5" l="1"/>
  <c r="BA69" i="5"/>
  <c r="B69" i="5"/>
  <c r="AW68" i="5"/>
  <c r="AT68" i="5"/>
  <c r="AZ68" i="5" l="1"/>
  <c r="AN69" i="5"/>
  <c r="AV69" i="5" s="1"/>
  <c r="X68" i="5" l="1"/>
  <c r="V68" i="5" l="1" a="1"/>
  <c r="V68" i="5" s="1"/>
  <c r="AL68" i="5" l="1"/>
  <c r="AU68" i="5" s="1"/>
  <c r="Z68" i="5"/>
  <c r="AA68" i="5" a="1"/>
  <c r="AA68" i="5" l="1"/>
  <c r="AY68" i="5"/>
  <c r="AE68" i="5" s="1"/>
  <c r="AC68" i="5" l="1"/>
  <c r="AX68" i="5" s="1"/>
  <c r="Y68" i="5"/>
  <c r="AR68" i="5" l="1"/>
  <c r="AS68" i="5"/>
  <c r="BA68" i="5" l="1"/>
  <c r="BB68" i="5"/>
  <c r="B68" i="5"/>
  <c r="AW67" i="5"/>
  <c r="AT67" i="5"/>
  <c r="AZ67" i="5" l="1"/>
  <c r="AN68" i="5"/>
  <c r="AV68" i="5" s="1"/>
  <c r="X67" i="5" l="1"/>
  <c r="V67" i="5" l="1" a="1"/>
  <c r="V67" i="5" s="1"/>
  <c r="AL67" i="5" l="1"/>
  <c r="AU67" i="5" s="1"/>
  <c r="Z67" i="5"/>
  <c r="AY67" i="5" l="1"/>
  <c r="AE67" i="5" s="1"/>
  <c r="AC67" i="5" l="1"/>
  <c r="AX67" i="5" s="1"/>
  <c r="Y67" i="5"/>
  <c r="AS67" i="5" l="1"/>
  <c r="AR67" i="5"/>
  <c r="BA67" i="5" l="1"/>
  <c r="BB67" i="5"/>
  <c r="B67" i="5"/>
  <c r="AW66" i="5"/>
  <c r="AT66" i="5"/>
  <c r="AZ66" i="5" l="1"/>
  <c r="AN67" i="5"/>
  <c r="AV67" i="5" s="1"/>
  <c r="X66" i="5" l="1"/>
  <c r="V66" i="5" l="1" a="1"/>
  <c r="V66" i="5" s="1"/>
  <c r="AL66" i="5" l="1"/>
  <c r="AU66" i="5" s="1"/>
  <c r="Z66" i="5"/>
  <c r="AY66" i="5" l="1"/>
  <c r="AE66" i="5" s="1"/>
  <c r="AC66" i="5" l="1"/>
  <c r="AX66" i="5" s="1"/>
  <c r="Y66" i="5"/>
  <c r="AS66" i="5" l="1"/>
  <c r="AR66" i="5"/>
  <c r="BB66" i="5" l="1"/>
  <c r="BA66" i="5"/>
  <c r="B66" i="5"/>
  <c r="AW65" i="5"/>
  <c r="AT65" i="5"/>
  <c r="AZ65" i="5" l="1"/>
  <c r="AN66" i="5"/>
  <c r="AV66" i="5" s="1"/>
  <c r="X65" i="5" l="1"/>
  <c r="V65" i="5" l="1" a="1"/>
  <c r="V65" i="5" s="1"/>
  <c r="AL65" i="5" l="1"/>
  <c r="AU65" i="5" s="1"/>
  <c r="Z65" i="5"/>
  <c r="AY65" i="5" l="1"/>
  <c r="AE65" i="5" s="1"/>
  <c r="AC65" i="5" l="1"/>
  <c r="AX65" i="5" s="1"/>
  <c r="Y65" i="5"/>
  <c r="AS65" i="5" l="1"/>
  <c r="AR65" i="5"/>
  <c r="BB65" i="5" l="1"/>
  <c r="BA65" i="5"/>
  <c r="B65" i="5"/>
  <c r="AW64" i="5"/>
  <c r="AT64" i="5"/>
  <c r="AZ64" i="5" l="1"/>
  <c r="AN65" i="5"/>
  <c r="AV65" i="5" s="1"/>
  <c r="X64" i="5" l="1"/>
  <c r="V64" i="5" l="1" a="1"/>
  <c r="V64" i="5" s="1"/>
  <c r="AL64" i="5" l="1"/>
  <c r="AU64" i="5" s="1"/>
  <c r="Z64" i="5"/>
  <c r="AY64" i="5" l="1"/>
  <c r="AE64" i="5" s="1"/>
  <c r="AC64" i="5" l="1"/>
  <c r="AX64" i="5" s="1"/>
  <c r="Y64" i="5"/>
  <c r="AS64" i="5" l="1"/>
  <c r="AR64" i="5"/>
  <c r="BA64" i="5" l="1"/>
  <c r="BB64" i="5"/>
  <c r="B64" i="5"/>
  <c r="AW63" i="5"/>
  <c r="AT63" i="5"/>
  <c r="AZ63" i="5" l="1"/>
  <c r="AN64" i="5"/>
  <c r="AV64" i="5" s="1"/>
  <c r="X63" i="5" l="1"/>
  <c r="V63" i="5" l="1" a="1"/>
  <c r="V63" i="5" s="1"/>
  <c r="AL63" i="5" l="1"/>
  <c r="AU63" i="5" s="1"/>
  <c r="Z63" i="5"/>
  <c r="AY63" i="5" l="1"/>
  <c r="AE63" i="5" s="1"/>
  <c r="AC63" i="5" l="1"/>
  <c r="AX63" i="5" s="1"/>
  <c r="Y63" i="5"/>
  <c r="AS63" i="5" l="1"/>
  <c r="AR63" i="5"/>
  <c r="BB63" i="5" l="1"/>
  <c r="BA63" i="5"/>
  <c r="B63" i="5"/>
  <c r="AW62" i="5"/>
  <c r="AT62" i="5"/>
  <c r="AZ62" i="5" l="1"/>
  <c r="AN63" i="5"/>
  <c r="AV63" i="5" s="1"/>
  <c r="X62" i="5" l="1"/>
  <c r="V62" i="5" l="1" a="1"/>
  <c r="V62" i="5" s="1"/>
  <c r="AL62" i="5" l="1"/>
  <c r="AU62" i="5" s="1"/>
  <c r="Z62" i="5"/>
  <c r="AY62" i="5" l="1"/>
  <c r="AE62" i="5" s="1"/>
  <c r="AC62" i="5" l="1"/>
  <c r="AX62" i="5" s="1"/>
  <c r="Y62" i="5"/>
  <c r="AS62" i="5" l="1"/>
  <c r="AR62" i="5"/>
  <c r="BA62" i="5" l="1"/>
  <c r="BB62" i="5"/>
  <c r="B62" i="5"/>
  <c r="AW61" i="5"/>
  <c r="AT61" i="5"/>
  <c r="AZ61" i="5" l="1"/>
  <c r="AN62" i="5"/>
  <c r="AV62" i="5" s="1"/>
  <c r="X61" i="5" l="1"/>
  <c r="V61" i="5" l="1" a="1"/>
  <c r="V61" i="5" s="1"/>
  <c r="AL61" i="5" l="1"/>
  <c r="AU61" i="5" s="1"/>
  <c r="Z61" i="5"/>
  <c r="AY61" i="5" l="1"/>
  <c r="AE61" i="5" s="1"/>
  <c r="AC61" i="5" l="1"/>
  <c r="AX61" i="5" s="1"/>
  <c r="Y61" i="5"/>
  <c r="AR61" i="5" l="1"/>
  <c r="AS61" i="5"/>
  <c r="BB61" i="5" l="1"/>
  <c r="BA61" i="5"/>
  <c r="B61" i="5"/>
  <c r="AW60" i="5"/>
  <c r="AT60" i="5"/>
  <c r="AZ60" i="5" l="1"/>
  <c r="AN61" i="5"/>
  <c r="AV61" i="5" s="1"/>
  <c r="X60" i="5" l="1"/>
  <c r="V60" i="5" l="1" a="1"/>
  <c r="V60" i="5" s="1"/>
  <c r="AL60" i="5" l="1"/>
  <c r="AU60" i="5" s="1"/>
  <c r="Z60" i="5"/>
  <c r="AY60" i="5" l="1"/>
  <c r="AE60" i="5" s="1"/>
  <c r="AC60" i="5" l="1"/>
  <c r="AX60" i="5" s="1"/>
  <c r="Y60" i="5"/>
  <c r="AS60" i="5" l="1"/>
  <c r="AR60" i="5"/>
  <c r="BB60" i="5" l="1"/>
  <c r="BA60" i="5"/>
  <c r="B60" i="5"/>
  <c r="AW59" i="5"/>
  <c r="AT59" i="5"/>
  <c r="AZ59" i="5" l="1"/>
  <c r="AN60" i="5"/>
  <c r="AV60" i="5" s="1"/>
  <c r="X59" i="5" l="1"/>
  <c r="V59" i="5" l="1" a="1"/>
  <c r="V59" i="5" s="1"/>
  <c r="AL59" i="5" l="1"/>
  <c r="AU59" i="5" s="1"/>
  <c r="Z59" i="5"/>
  <c r="AY59" i="5" l="1"/>
  <c r="AE59" i="5" s="1"/>
  <c r="AC59" i="5" l="1"/>
  <c r="AX59" i="5" s="1"/>
  <c r="Y59" i="5"/>
  <c r="AS59" i="5" l="1"/>
  <c r="AR59" i="5"/>
  <c r="BB59" i="5" l="1"/>
  <c r="BA59" i="5"/>
  <c r="B59" i="5"/>
  <c r="AW58" i="5"/>
  <c r="AT58" i="5"/>
  <c r="AZ58" i="5" l="1"/>
  <c r="AN59" i="5"/>
  <c r="AV59" i="5" s="1"/>
  <c r="X58" i="5" l="1"/>
  <c r="V58" i="5" l="1" a="1"/>
  <c r="V58" i="5" s="1"/>
  <c r="AL58" i="5" l="1"/>
  <c r="AU58" i="5" s="1"/>
  <c r="Z58" i="5"/>
  <c r="AY58" i="5" l="1"/>
  <c r="AE58" i="5" s="1"/>
  <c r="AC58" i="5" l="1"/>
  <c r="AX58" i="5" s="1"/>
  <c r="Y58" i="5"/>
  <c r="AS58" i="5" l="1"/>
  <c r="AR58" i="5"/>
  <c r="BB58" i="5" l="1"/>
  <c r="BA58" i="5"/>
  <c r="B58" i="5"/>
  <c r="AW57" i="5"/>
  <c r="AT57" i="5"/>
  <c r="AZ57" i="5" l="1"/>
  <c r="AN58" i="5"/>
  <c r="AV58" i="5" s="1"/>
  <c r="X57" i="5" l="1"/>
  <c r="V57" i="5" l="1" a="1"/>
  <c r="V57" i="5" s="1"/>
  <c r="AL57" i="5" l="1"/>
  <c r="AU57" i="5" s="1"/>
  <c r="Z57" i="5"/>
  <c r="AY57" i="5" l="1"/>
  <c r="AE57" i="5" s="1"/>
  <c r="AC57" i="5" l="1"/>
  <c r="AX57" i="5" s="1"/>
  <c r="Y57" i="5"/>
  <c r="AS57" i="5" l="1"/>
  <c r="AR57" i="5"/>
  <c r="BA57" i="5" l="1"/>
  <c r="BB57" i="5"/>
  <c r="B57" i="5"/>
  <c r="AW56" i="5"/>
  <c r="AT56" i="5"/>
  <c r="AZ56" i="5" l="1"/>
  <c r="AN57" i="5"/>
  <c r="AV57" i="5" s="1"/>
  <c r="X56" i="5" l="1"/>
  <c r="V56" i="5" l="1" a="1"/>
  <c r="V56" i="5" s="1"/>
  <c r="AL56" i="5" l="1"/>
  <c r="AU56" i="5" s="1"/>
  <c r="Z56" i="5"/>
  <c r="AY56" i="5" l="1"/>
  <c r="AE56" i="5" s="1"/>
  <c r="AC56" i="5" l="1"/>
  <c r="AX56" i="5" s="1"/>
  <c r="Y56" i="5"/>
  <c r="AS56" i="5" l="1"/>
  <c r="AR56" i="5"/>
  <c r="BB56" i="5" l="1"/>
  <c r="BA56" i="5"/>
  <c r="B56" i="5"/>
  <c r="AW55" i="5"/>
  <c r="AT55" i="5"/>
  <c r="AZ55" i="5" l="1"/>
  <c r="AN56" i="5" l="1"/>
  <c r="AV56" i="5" s="1"/>
  <c r="X55" i="5" l="1"/>
  <c r="V55" i="5" l="1" a="1"/>
  <c r="V55" i="5" s="1"/>
  <c r="AL55" i="5" l="1"/>
  <c r="AU55" i="5" s="1"/>
  <c r="Z55" i="5"/>
  <c r="AY55" i="5" l="1"/>
  <c r="AE55" i="5" s="1"/>
  <c r="AC55" i="5" l="1"/>
  <c r="AX55" i="5" s="1"/>
  <c r="Y55" i="5"/>
  <c r="AS55" i="5" l="1"/>
  <c r="AR55" i="5"/>
  <c r="BA55" i="5" l="1"/>
  <c r="BB55" i="5"/>
  <c r="B55" i="5"/>
  <c r="AW54" i="5"/>
  <c r="AT54" i="5"/>
  <c r="AZ54" i="5" l="1"/>
  <c r="AN55" i="5" l="1"/>
  <c r="AV55" i="5" s="1"/>
  <c r="X54" i="5" l="1"/>
  <c r="V54" i="5" l="1" a="1"/>
  <c r="V54" i="5" s="1"/>
  <c r="AL54" i="5" l="1"/>
  <c r="AU54" i="5" s="1"/>
  <c r="Z54" i="5"/>
  <c r="AY54" i="5" l="1"/>
  <c r="AE54" i="5" s="1"/>
  <c r="AC54" i="5" l="1"/>
  <c r="AX54" i="5" s="1"/>
  <c r="Y54" i="5"/>
  <c r="AR54" i="5" l="1"/>
  <c r="AS54" i="5"/>
  <c r="BB54" i="5" l="1"/>
  <c r="BA54" i="5"/>
  <c r="B54" i="5"/>
  <c r="AW53" i="5"/>
  <c r="AT53" i="5"/>
  <c r="AZ53" i="5" l="1"/>
  <c r="AN54" i="5"/>
  <c r="AV54" i="5" s="1"/>
  <c r="X53" i="5" l="1"/>
  <c r="V53" i="5" l="1" a="1"/>
  <c r="V53" i="5" s="1"/>
  <c r="AL53" i="5" l="1"/>
  <c r="AU53" i="5" s="1"/>
  <c r="Z53" i="5"/>
  <c r="AY53" i="5" l="1"/>
  <c r="AE53" i="5" s="1"/>
  <c r="AC53" i="5" l="1"/>
  <c r="AX53" i="5" s="1"/>
  <c r="Y53" i="5"/>
  <c r="AS53" i="5" l="1"/>
  <c r="AR53" i="5"/>
  <c r="BB53" i="5" l="1"/>
  <c r="BA53" i="5"/>
  <c r="B53" i="5"/>
  <c r="AW52" i="5"/>
  <c r="AT52" i="5"/>
  <c r="AZ52" i="5" l="1"/>
  <c r="AN53" i="5"/>
  <c r="AV53" i="5" s="1"/>
  <c r="X52" i="5" l="1"/>
  <c r="V52" i="5" l="1" a="1"/>
  <c r="V52" i="5" s="1"/>
  <c r="AL52" i="5" l="1"/>
  <c r="AU52" i="5" s="1"/>
  <c r="Z52" i="5"/>
  <c r="AA52" i="5" a="1"/>
  <c r="AA52" i="5" l="1"/>
  <c r="AY52" i="5"/>
  <c r="AE52" i="5" s="1"/>
  <c r="AC52" i="5" l="1"/>
  <c r="AX52" i="5" s="1"/>
  <c r="Y52" i="5"/>
  <c r="AS52" i="5" l="1"/>
  <c r="AR52" i="5"/>
  <c r="BB52" i="5" l="1"/>
  <c r="BA52" i="5"/>
  <c r="B52" i="5"/>
  <c r="AW51" i="5"/>
  <c r="AT51" i="5"/>
  <c r="AZ51" i="5" l="1"/>
  <c r="AN52" i="5" l="1"/>
  <c r="AV52" i="5" s="1"/>
  <c r="X51" i="5" l="1"/>
  <c r="V51" i="5" l="1" a="1"/>
  <c r="V51" i="5" s="1"/>
  <c r="AL51" i="5" l="1"/>
  <c r="AU51" i="5" s="1"/>
  <c r="Z51" i="5"/>
  <c r="AY51" i="5" l="1"/>
  <c r="AE51" i="5" s="1"/>
  <c r="AC51" i="5" l="1"/>
  <c r="AX51" i="5" s="1"/>
  <c r="Y51" i="5"/>
  <c r="AS51" i="5" l="1"/>
  <c r="AR51" i="5"/>
  <c r="BB51" i="5" l="1"/>
  <c r="BA51" i="5"/>
  <c r="B51" i="5"/>
  <c r="AW50" i="5"/>
  <c r="AT50" i="5"/>
  <c r="AZ50" i="5" l="1"/>
  <c r="AN51" i="5"/>
  <c r="AV51" i="5" s="1"/>
  <c r="X50" i="5" l="1"/>
  <c r="V50" i="5" l="1" a="1"/>
  <c r="V50" i="5" s="1"/>
  <c r="AL50" i="5" l="1"/>
  <c r="AU50" i="5" s="1"/>
  <c r="Z50" i="5"/>
  <c r="AY50" i="5" l="1"/>
  <c r="AE50" i="5" s="1"/>
  <c r="AC50" i="5" l="1"/>
  <c r="AX50" i="5" s="1"/>
  <c r="Y50" i="5"/>
  <c r="AS50" i="5" l="1"/>
  <c r="AR50" i="5"/>
  <c r="BB50" i="5" l="1"/>
  <c r="BA50" i="5"/>
  <c r="B50" i="5"/>
  <c r="AW49" i="5"/>
  <c r="AT49" i="5"/>
  <c r="AZ49" i="5" l="1"/>
  <c r="AN50" i="5"/>
  <c r="AV50" i="5" s="1"/>
  <c r="X49" i="5" l="1"/>
  <c r="V49" i="5" l="1" a="1"/>
  <c r="V49" i="5" s="1"/>
  <c r="AL49" i="5" l="1"/>
  <c r="AU49" i="5" s="1"/>
  <c r="Z49" i="5"/>
  <c r="AY49" i="5" l="1"/>
  <c r="AE49" i="5" s="1"/>
  <c r="AC49" i="5" l="1"/>
  <c r="AX49" i="5" s="1"/>
  <c r="Y49" i="5"/>
  <c r="AS49" i="5" l="1"/>
  <c r="AR49" i="5"/>
  <c r="BB49" i="5" l="1"/>
  <c r="BA49" i="5"/>
  <c r="B49" i="5"/>
  <c r="AW48" i="5"/>
  <c r="AT48" i="5"/>
  <c r="AZ48" i="5" l="1"/>
  <c r="AN49" i="5"/>
  <c r="AV49" i="5" s="1"/>
  <c r="X48" i="5" l="1"/>
  <c r="V48" i="5" l="1" a="1"/>
  <c r="V48" i="5" s="1"/>
  <c r="AL48" i="5" l="1"/>
  <c r="AU48" i="5" s="1"/>
  <c r="Z48" i="5"/>
  <c r="AY48" i="5" l="1"/>
  <c r="AE48" i="5" s="1"/>
  <c r="AC48" i="5" l="1"/>
  <c r="AX48" i="5" s="1"/>
  <c r="Y48" i="5"/>
  <c r="AS48" i="5" l="1"/>
  <c r="AR48" i="5"/>
  <c r="BB48" i="5" l="1"/>
  <c r="BA48" i="5"/>
  <c r="B48" i="5"/>
  <c r="AW47" i="5"/>
  <c r="AT47" i="5"/>
  <c r="AZ47" i="5" l="1"/>
  <c r="AN48" i="5"/>
  <c r="AV48" i="5" s="1"/>
  <c r="X47" i="5" l="1"/>
  <c r="V47" i="5" l="1" a="1"/>
  <c r="V47" i="5" s="1"/>
  <c r="AL47" i="5" l="1"/>
  <c r="AU47" i="5" s="1"/>
  <c r="Z47" i="5"/>
  <c r="AY47" i="5" l="1"/>
  <c r="AE47" i="5" s="1"/>
  <c r="AC47" i="5" l="1"/>
  <c r="AX47" i="5" s="1"/>
  <c r="Y47" i="5"/>
  <c r="AS47" i="5" l="1"/>
  <c r="AR47" i="5"/>
  <c r="BB47" i="5" l="1"/>
  <c r="BA47" i="5"/>
  <c r="B47" i="5"/>
  <c r="AW46" i="5"/>
  <c r="AT46" i="5"/>
  <c r="AZ46" i="5" l="1"/>
  <c r="AN47" i="5" l="1"/>
  <c r="AV47" i="5" s="1"/>
  <c r="X46" i="5" l="1"/>
  <c r="V46" i="5" l="1" a="1"/>
  <c r="V46" i="5" s="1"/>
  <c r="AL46" i="5" l="1"/>
  <c r="AU46" i="5" s="1"/>
  <c r="Z46" i="5"/>
  <c r="AA46" i="5" a="1"/>
  <c r="AA46" i="5" l="1"/>
  <c r="AY46" i="5"/>
  <c r="AE46" i="5" s="1"/>
  <c r="AC46" i="5" l="1"/>
  <c r="AX46" i="5" s="1"/>
  <c r="Y46" i="5"/>
  <c r="AR46" i="5" l="1"/>
  <c r="AS46" i="5"/>
  <c r="BA46" i="5" l="1"/>
  <c r="BB46" i="5"/>
  <c r="B46" i="5"/>
  <c r="AW45" i="5"/>
  <c r="AT45" i="5"/>
  <c r="AZ45" i="5" l="1"/>
  <c r="AN46" i="5"/>
  <c r="AV46" i="5" s="1"/>
  <c r="X45" i="5" l="1"/>
  <c r="V45" i="5" l="1" a="1"/>
  <c r="V45" i="5" s="1"/>
  <c r="AL45" i="5" l="1"/>
  <c r="AU45" i="5" s="1"/>
  <c r="Z45" i="5"/>
  <c r="AY45" i="5" l="1"/>
  <c r="AE45" i="5" s="1"/>
  <c r="AC45" i="5" l="1"/>
  <c r="AX45" i="5" s="1"/>
  <c r="Y45" i="5"/>
  <c r="AS45" i="5" l="1"/>
  <c r="AR45" i="5"/>
  <c r="BB45" i="5" l="1"/>
  <c r="BA45" i="5"/>
  <c r="B45" i="5"/>
  <c r="AW44" i="5"/>
  <c r="AT44" i="5"/>
  <c r="AZ44" i="5" l="1"/>
  <c r="AN45" i="5"/>
  <c r="AV45" i="5" s="1"/>
  <c r="X44" i="5" l="1"/>
  <c r="V44" i="5" l="1" a="1"/>
  <c r="V44" i="5" s="1"/>
  <c r="AL44" i="5" l="1"/>
  <c r="AU44" i="5" s="1"/>
  <c r="Z44" i="5"/>
  <c r="AY44" i="5" l="1"/>
  <c r="AE44" i="5" s="1"/>
  <c r="AC44" i="5" l="1"/>
  <c r="AX44" i="5" s="1"/>
  <c r="Y44" i="5"/>
  <c r="AR44" i="5" l="1"/>
  <c r="AS44" i="5"/>
  <c r="BB44" i="5" l="1"/>
  <c r="BA44" i="5"/>
  <c r="B44" i="5"/>
  <c r="AW43" i="5"/>
  <c r="AT43" i="5"/>
  <c r="AZ43" i="5" l="1"/>
  <c r="AN44" i="5"/>
  <c r="AV44" i="5" s="1"/>
  <c r="X43" i="5" l="1"/>
  <c r="V43" i="5" l="1" a="1"/>
  <c r="V43" i="5" s="1"/>
  <c r="AL43" i="5" l="1"/>
  <c r="AU43" i="5" s="1"/>
  <c r="Z43" i="5"/>
  <c r="AY43" i="5" l="1"/>
  <c r="AE43" i="5" s="1"/>
  <c r="AC43" i="5" l="1"/>
  <c r="AX43" i="5" s="1"/>
  <c r="Y43" i="5"/>
  <c r="AS43" i="5" l="1"/>
  <c r="AR43" i="5"/>
  <c r="BB43" i="5" l="1"/>
  <c r="BA43" i="5"/>
  <c r="B43" i="5"/>
  <c r="AW42" i="5"/>
  <c r="AT42" i="5"/>
  <c r="AZ42" i="5" l="1"/>
  <c r="AN43" i="5"/>
  <c r="AV43" i="5" s="1"/>
  <c r="X42" i="5" l="1"/>
  <c r="V42" i="5" l="1" a="1"/>
  <c r="V42" i="5" s="1"/>
  <c r="AL42" i="5" l="1"/>
  <c r="AU42" i="5" s="1"/>
  <c r="Z42" i="5"/>
  <c r="AY42" i="5" l="1"/>
  <c r="AE42" i="5" s="1"/>
  <c r="AC42" i="5" l="1"/>
  <c r="AX42" i="5" s="1"/>
  <c r="Y42" i="5"/>
  <c r="AS42" i="5" l="1"/>
  <c r="AR42" i="5"/>
  <c r="BB42" i="5" l="1"/>
  <c r="BA42" i="5"/>
  <c r="B42" i="5"/>
  <c r="AW41" i="5"/>
  <c r="AT41" i="5"/>
  <c r="AZ41" i="5" l="1"/>
  <c r="AN42" i="5" l="1"/>
  <c r="AV42" i="5" s="1"/>
  <c r="X41" i="5" l="1"/>
  <c r="V41" i="5" l="1" a="1"/>
  <c r="V41" i="5" s="1"/>
  <c r="AL41" i="5" l="1"/>
  <c r="AU41" i="5" s="1"/>
  <c r="Z41" i="5"/>
  <c r="AY41" i="5" l="1"/>
  <c r="AE41" i="5" s="1"/>
  <c r="AC41" i="5" l="1"/>
  <c r="AX41" i="5" s="1"/>
  <c r="Y41" i="5"/>
  <c r="AS41" i="5" l="1"/>
  <c r="AR41" i="5"/>
  <c r="BB41" i="5" l="1"/>
  <c r="BA41" i="5"/>
  <c r="B41" i="5"/>
  <c r="AW40" i="5"/>
  <c r="AT40" i="5"/>
  <c r="AZ40" i="5" l="1"/>
  <c r="AN41" i="5"/>
  <c r="AV41" i="5" s="1"/>
  <c r="X40" i="5" l="1"/>
  <c r="V40" i="5" l="1" a="1"/>
  <c r="V40" i="5" s="1"/>
  <c r="AL40" i="5" l="1"/>
  <c r="AU40" i="5" s="1"/>
  <c r="Z40" i="5"/>
  <c r="AY40" i="5" l="1"/>
  <c r="AE40" i="5" s="1"/>
  <c r="AC40" i="5" l="1"/>
  <c r="AX40" i="5" s="1"/>
  <c r="Y40" i="5"/>
  <c r="AR40" i="5" l="1"/>
  <c r="AS40" i="5"/>
  <c r="BB40" i="5" l="1"/>
  <c r="BA40" i="5"/>
  <c r="B40" i="5"/>
  <c r="AW39" i="5"/>
  <c r="AT39" i="5"/>
  <c r="AZ39" i="5" l="1"/>
  <c r="AN40" i="5"/>
  <c r="AV40" i="5" s="1"/>
  <c r="X39" i="5" l="1"/>
  <c r="V39" i="5" l="1" a="1"/>
  <c r="V39" i="5" s="1"/>
  <c r="AL39" i="5" l="1"/>
  <c r="AU39" i="5" s="1"/>
  <c r="Z39" i="5"/>
  <c r="AY39" i="5" l="1"/>
  <c r="AE39" i="5" s="1"/>
  <c r="AC39" i="5" l="1"/>
  <c r="AX39" i="5" s="1"/>
  <c r="Y39" i="5"/>
  <c r="AS39" i="5" l="1"/>
  <c r="AR39" i="5"/>
  <c r="BB39" i="5" l="1"/>
  <c r="BA39" i="5"/>
  <c r="B39" i="5"/>
  <c r="AW38" i="5"/>
  <c r="AT38" i="5"/>
  <c r="AZ38" i="5" l="1"/>
  <c r="AN39" i="5"/>
  <c r="AV39" i="5" s="1"/>
  <c r="X38" i="5" l="1"/>
  <c r="V38" i="5" l="1" a="1"/>
  <c r="V38" i="5" s="1"/>
  <c r="AL38" i="5" l="1"/>
  <c r="AU38" i="5" s="1"/>
  <c r="Z38" i="5"/>
  <c r="AA38" i="5" a="1"/>
  <c r="AA38" i="5" l="1"/>
  <c r="AY38" i="5"/>
  <c r="AE38" i="5" s="1"/>
  <c r="AC38" i="5" l="1"/>
  <c r="AX38" i="5" s="1"/>
  <c r="Y38" i="5"/>
  <c r="AR38" i="5" l="1"/>
  <c r="AS38" i="5"/>
  <c r="BB38" i="5" l="1"/>
  <c r="BA38" i="5"/>
  <c r="B38" i="5"/>
  <c r="AW37" i="5"/>
  <c r="AT37" i="5"/>
  <c r="AZ37" i="5" l="1"/>
  <c r="AN38" i="5"/>
  <c r="AV38" i="5" s="1"/>
  <c r="X37" i="5" l="1"/>
  <c r="V37" i="5" l="1" a="1"/>
  <c r="V37" i="5" s="1"/>
  <c r="AL37" i="5" l="1"/>
  <c r="AU37" i="5" s="1"/>
  <c r="Z37" i="5"/>
  <c r="AY37" i="5" l="1"/>
  <c r="AE37" i="5" s="1"/>
  <c r="AC37" i="5" l="1"/>
  <c r="AX37" i="5" s="1"/>
  <c r="Y37" i="5"/>
  <c r="AS37" i="5" l="1"/>
  <c r="AR37" i="5"/>
  <c r="BA37" i="5" l="1"/>
  <c r="BB37" i="5"/>
  <c r="B37" i="5"/>
  <c r="AW36" i="5"/>
  <c r="AT36" i="5"/>
  <c r="AZ36" i="5" l="1"/>
  <c r="AN37" i="5"/>
  <c r="AV37" i="5" s="1"/>
  <c r="X36" i="5" l="1"/>
  <c r="V36" i="5" l="1" a="1"/>
  <c r="V36" i="5" s="1"/>
  <c r="AL36" i="5" l="1"/>
  <c r="AU36" i="5" s="1"/>
  <c r="Z36" i="5"/>
  <c r="AY36" i="5" l="1"/>
  <c r="AE36" i="5" s="1"/>
  <c r="AC36" i="5" l="1"/>
  <c r="AX36" i="5" s="1"/>
  <c r="Y36" i="5"/>
  <c r="AS36" i="5" l="1"/>
  <c r="AR36" i="5"/>
  <c r="BA36" i="5" l="1"/>
  <c r="BB36" i="5"/>
  <c r="B36" i="5"/>
  <c r="AW35" i="5"/>
  <c r="AT35" i="5"/>
  <c r="AZ35" i="5" l="1"/>
  <c r="AN36" i="5"/>
  <c r="AV36" i="5" s="1"/>
  <c r="X35" i="5" l="1"/>
  <c r="V35" i="5" l="1" a="1"/>
  <c r="V35" i="5" s="1"/>
  <c r="AL35" i="5" l="1"/>
  <c r="AU35" i="5" s="1"/>
  <c r="Z35" i="5"/>
  <c r="AY35" i="5" l="1"/>
  <c r="AE35" i="5" s="1"/>
  <c r="AC35" i="5" l="1"/>
  <c r="AX35" i="5" s="1"/>
  <c r="Y35" i="5"/>
  <c r="AR35" i="5" l="1"/>
  <c r="AS35" i="5"/>
  <c r="BB35" i="5" l="1"/>
  <c r="BA35" i="5"/>
  <c r="B35" i="5"/>
  <c r="AW34" i="5"/>
  <c r="AT34" i="5"/>
  <c r="AZ34" i="5" l="1"/>
  <c r="AN35" i="5"/>
  <c r="AV35" i="5" s="1"/>
  <c r="X34" i="5" l="1"/>
  <c r="V34" i="5" l="1" a="1"/>
  <c r="V34" i="5" s="1"/>
  <c r="AL34" i="5" l="1"/>
  <c r="AU34" i="5" s="1"/>
  <c r="Z34" i="5"/>
  <c r="AY34" i="5" l="1"/>
  <c r="AE34" i="5" s="1"/>
  <c r="AC34" i="5" l="1"/>
  <c r="AX34" i="5" s="1"/>
  <c r="Y34" i="5"/>
  <c r="AR34" i="5" l="1"/>
  <c r="AS34" i="5"/>
  <c r="BB34" i="5" l="1"/>
  <c r="BA34" i="5"/>
  <c r="B34" i="5"/>
  <c r="AW33" i="5"/>
  <c r="AT33" i="5"/>
  <c r="AZ33" i="5" l="1"/>
  <c r="AN34" i="5"/>
  <c r="AV34" i="5" s="1"/>
  <c r="X33" i="5" l="1"/>
  <c r="V33" i="5" l="1" a="1"/>
  <c r="V33" i="5" s="1"/>
  <c r="AL33" i="5" l="1"/>
  <c r="AU33" i="5" s="1"/>
  <c r="Z33" i="5"/>
  <c r="AY33" i="5" l="1"/>
  <c r="AE33" i="5" s="1"/>
  <c r="AC33" i="5" l="1"/>
  <c r="AX33" i="5" s="1"/>
  <c r="Y33" i="5"/>
  <c r="AS33" i="5" l="1"/>
  <c r="AR33" i="5"/>
  <c r="BB33" i="5" l="1"/>
  <c r="BA33" i="5"/>
  <c r="B33" i="5"/>
  <c r="AW32" i="5"/>
  <c r="AT32" i="5"/>
  <c r="AZ32" i="5" l="1"/>
  <c r="AN33" i="5"/>
  <c r="AV33" i="5" s="1"/>
  <c r="X32" i="5" l="1"/>
  <c r="V32" i="5" l="1" a="1"/>
  <c r="V32" i="5" s="1"/>
  <c r="AL32" i="5" l="1"/>
  <c r="AU32" i="5" s="1"/>
  <c r="Z32" i="5"/>
  <c r="AY32" i="5" l="1"/>
  <c r="AE32" i="5" s="1"/>
  <c r="AC32" i="5" l="1"/>
  <c r="AX32" i="5" s="1"/>
  <c r="Y32" i="5"/>
  <c r="AR32" i="5" l="1"/>
  <c r="AS32" i="5"/>
  <c r="BB32" i="5" l="1"/>
  <c r="BA32" i="5"/>
  <c r="B32" i="5"/>
  <c r="AW31" i="5"/>
  <c r="AT31" i="5"/>
  <c r="AZ31" i="5" l="1"/>
  <c r="AN32" i="5"/>
  <c r="AV32" i="5" s="1"/>
  <c r="X31" i="5" l="1"/>
  <c r="V31" i="5" l="1" a="1"/>
  <c r="V31" i="5" s="1"/>
  <c r="AL31" i="5" l="1"/>
  <c r="AU31" i="5" s="1"/>
  <c r="Z31" i="5"/>
  <c r="AY31" i="5" l="1"/>
  <c r="AE31" i="5" s="1"/>
  <c r="AC31" i="5" l="1"/>
  <c r="AX31" i="5" s="1"/>
  <c r="Y31" i="5"/>
  <c r="AS31" i="5" l="1"/>
  <c r="AR31" i="5"/>
  <c r="BB31" i="5" l="1"/>
  <c r="BA31" i="5"/>
  <c r="B31" i="5"/>
  <c r="AW30" i="5"/>
  <c r="AT30" i="5"/>
  <c r="AZ30" i="5" l="1"/>
  <c r="AN31" i="5"/>
  <c r="AV31" i="5" s="1"/>
  <c r="X30" i="5" l="1"/>
  <c r="V30" i="5" l="1" a="1"/>
  <c r="V30" i="5" s="1"/>
  <c r="AL30" i="5" l="1"/>
  <c r="AU30" i="5" s="1"/>
  <c r="Z30" i="5"/>
  <c r="AY30" i="5" l="1"/>
  <c r="AE30" i="5" s="1"/>
  <c r="AC30" i="5" l="1"/>
  <c r="AX30" i="5" s="1"/>
  <c r="Y30" i="5"/>
  <c r="AS30" i="5" l="1"/>
  <c r="AR30" i="5"/>
  <c r="BA30" i="5" l="1"/>
  <c r="BB30" i="5"/>
  <c r="B30" i="5"/>
  <c r="AW29" i="5"/>
  <c r="AT29" i="5"/>
  <c r="AZ29" i="5" l="1"/>
  <c r="AN30" i="5"/>
  <c r="AV30" i="5" s="1"/>
  <c r="X29" i="5" l="1"/>
  <c r="V29" i="5" l="1" a="1"/>
  <c r="V29" i="5" s="1"/>
  <c r="AL29" i="5" l="1"/>
  <c r="AU29" i="5" s="1"/>
  <c r="Z29" i="5"/>
  <c r="AY29" i="5" l="1"/>
  <c r="AE29" i="5" s="1"/>
  <c r="AC29" i="5" l="1"/>
  <c r="AX29" i="5" s="1"/>
  <c r="Y29" i="5"/>
  <c r="AS29" i="5" l="1"/>
  <c r="AR29" i="5"/>
  <c r="BB29" i="5" l="1"/>
  <c r="BA29" i="5"/>
  <c r="B29" i="5"/>
  <c r="AW28" i="5"/>
  <c r="AT28" i="5"/>
  <c r="AZ28" i="5" l="1"/>
  <c r="AN29" i="5"/>
  <c r="AV29" i="5" s="1"/>
  <c r="X28" i="5" l="1"/>
  <c r="V28" i="5" l="1" a="1"/>
  <c r="V28" i="5" s="1"/>
  <c r="AL28" i="5" l="1"/>
  <c r="AU28" i="5" s="1"/>
  <c r="Z28" i="5"/>
  <c r="AA28" i="5" a="1"/>
  <c r="AA28" i="5" l="1"/>
  <c r="AY28" i="5"/>
  <c r="AE28" i="5" s="1"/>
  <c r="AC28" i="5" l="1"/>
  <c r="AX28" i="5" s="1"/>
  <c r="Y28" i="5"/>
  <c r="AS28" i="5" l="1"/>
  <c r="AR28" i="5"/>
  <c r="BB28" i="5" l="1"/>
  <c r="BA28" i="5"/>
  <c r="B28" i="5"/>
  <c r="AW27" i="5"/>
  <c r="AT27" i="5"/>
  <c r="AZ27" i="5" l="1"/>
  <c r="AN28" i="5"/>
  <c r="AV28" i="5" s="1"/>
  <c r="X27" i="5" l="1"/>
  <c r="V27" i="5" l="1" a="1"/>
  <c r="V27" i="5" s="1"/>
  <c r="AL27" i="5" l="1"/>
  <c r="AU27" i="5" s="1"/>
  <c r="Z27" i="5"/>
  <c r="AA27" i="5" a="1"/>
  <c r="AA27" i="5" l="1"/>
  <c r="AY27" i="5"/>
  <c r="AE27" i="5" s="1"/>
  <c r="AC27" i="5" l="1"/>
  <c r="AX27" i="5" s="1"/>
  <c r="Y27" i="5"/>
  <c r="AS27" i="5" l="1"/>
  <c r="AR27" i="5"/>
  <c r="BA27" i="5" l="1"/>
  <c r="BB27" i="5"/>
  <c r="B27" i="5"/>
  <c r="AW26" i="5"/>
  <c r="AT26" i="5"/>
  <c r="AZ26" i="5" l="1"/>
  <c r="AN27" i="5"/>
  <c r="AV27" i="5" s="1"/>
  <c r="X26" i="5" l="1"/>
  <c r="V26" i="5" l="1" a="1"/>
  <c r="V26" i="5" s="1"/>
  <c r="AL26" i="5" l="1"/>
  <c r="AU26" i="5" s="1"/>
  <c r="Z26" i="5"/>
  <c r="AY26" i="5" l="1"/>
  <c r="AE26" i="5" s="1"/>
  <c r="AC26" i="5" l="1"/>
  <c r="AX26" i="5" s="1"/>
  <c r="Y26" i="5"/>
  <c r="AS26" i="5" l="1"/>
  <c r="AR26" i="5"/>
  <c r="BB26" i="5" l="1"/>
  <c r="BA26" i="5"/>
  <c r="B26" i="5"/>
  <c r="AW25" i="5"/>
  <c r="AT25" i="5"/>
  <c r="AZ25" i="5" l="1"/>
  <c r="AN26" i="5" l="1"/>
  <c r="AV26" i="5" s="1"/>
  <c r="X25" i="5" l="1"/>
  <c r="V25" i="5" l="1" a="1"/>
  <c r="V25" i="5" s="1"/>
  <c r="AL25" i="5" l="1"/>
  <c r="AU25" i="5" s="1"/>
  <c r="Z25" i="5"/>
  <c r="AY25" i="5" l="1"/>
  <c r="AE25" i="5" s="1"/>
  <c r="AC25" i="5" l="1"/>
  <c r="AX25" i="5" s="1"/>
  <c r="Y25" i="5"/>
  <c r="AR25" i="5" l="1"/>
  <c r="AS25" i="5"/>
  <c r="BB25" i="5" l="1"/>
  <c r="BA25" i="5"/>
  <c r="B25" i="5"/>
  <c r="AW24" i="5"/>
  <c r="AT24" i="5"/>
  <c r="AZ24" i="5" l="1"/>
  <c r="AN25" i="5"/>
  <c r="AV25" i="5" s="1"/>
  <c r="X24" i="5" l="1"/>
  <c r="V24" i="5" l="1" a="1"/>
  <c r="V24" i="5" s="1"/>
  <c r="AL24" i="5" l="1"/>
  <c r="AU24" i="5" s="1"/>
  <c r="Z24" i="5"/>
  <c r="AY24" i="5" l="1"/>
  <c r="AE24" i="5" s="1"/>
  <c r="AC24" i="5" l="1"/>
  <c r="AX24" i="5" s="1"/>
  <c r="Y24" i="5"/>
  <c r="AR24" i="5" l="1"/>
  <c r="AS24" i="5"/>
  <c r="BB24" i="5" l="1"/>
  <c r="BA24" i="5"/>
  <c r="B24" i="5"/>
  <c r="AW23" i="5"/>
  <c r="AT23" i="5"/>
  <c r="AZ23" i="5" l="1"/>
  <c r="AN24" i="5"/>
  <c r="AV24" i="5" s="1"/>
  <c r="X23" i="5" l="1"/>
  <c r="V23" i="5" l="1" a="1"/>
  <c r="V23" i="5" s="1"/>
  <c r="AL23" i="5" l="1"/>
  <c r="AU23" i="5" s="1"/>
  <c r="Z23" i="5"/>
  <c r="AY23" i="5" l="1"/>
  <c r="AE23" i="5" s="1"/>
  <c r="AC23" i="5" l="1"/>
  <c r="AX23" i="5" s="1"/>
  <c r="Y23" i="5"/>
  <c r="AR23" i="5" l="1"/>
  <c r="AS23" i="5"/>
  <c r="BA23" i="5" l="1"/>
  <c r="BB23" i="5"/>
  <c r="B23" i="5"/>
  <c r="AW22" i="5"/>
  <c r="AT22" i="5"/>
  <c r="AZ22" i="5" l="1"/>
  <c r="AN23" i="5"/>
  <c r="AV23" i="5" s="1"/>
  <c r="X22" i="5" l="1"/>
  <c r="V22" i="5" l="1" a="1"/>
  <c r="V22" i="5" s="1"/>
  <c r="AL22" i="5" l="1"/>
  <c r="AU22" i="5" s="1"/>
  <c r="Z22" i="5"/>
  <c r="AY22" i="5" l="1"/>
  <c r="AE22" i="5" s="1"/>
  <c r="AC22" i="5" l="1"/>
  <c r="AX22" i="5" s="1"/>
  <c r="Y22" i="5"/>
  <c r="AS22" i="5" l="1"/>
  <c r="AR22" i="5"/>
  <c r="BA22" i="5" l="1"/>
  <c r="BB22" i="5"/>
  <c r="B22" i="5"/>
  <c r="AW21" i="5"/>
  <c r="AT21" i="5"/>
  <c r="AZ21" i="5" l="1"/>
  <c r="AN22" i="5"/>
  <c r="AV22" i="5" s="1"/>
  <c r="X21" i="5" l="1"/>
  <c r="V21" i="5" l="1" a="1"/>
  <c r="V21" i="5" s="1"/>
  <c r="AL21" i="5" l="1"/>
  <c r="AU21" i="5" s="1"/>
  <c r="Z21" i="5"/>
  <c r="AY21" i="5" l="1"/>
  <c r="AE21" i="5" s="1"/>
  <c r="AC21" i="5" l="1"/>
  <c r="AX21" i="5" s="1"/>
  <c r="Y21" i="5"/>
  <c r="AR21" i="5" l="1"/>
  <c r="AS21" i="5"/>
  <c r="BA21" i="5" l="1"/>
  <c r="BB21" i="5"/>
  <c r="B21" i="5"/>
  <c r="AW20" i="5"/>
  <c r="AT20" i="5"/>
  <c r="AZ20" i="5" l="1"/>
  <c r="AN21" i="5"/>
  <c r="AV21" i="5" s="1"/>
  <c r="X20" i="5" l="1"/>
  <c r="V20" i="5" l="1" a="1"/>
  <c r="V20" i="5" s="1"/>
  <c r="AL20" i="5" l="1"/>
  <c r="AU20" i="5" s="1"/>
  <c r="Z20" i="5"/>
  <c r="AY20" i="5" l="1"/>
  <c r="AE20" i="5" s="1"/>
  <c r="AC20" i="5" l="1"/>
  <c r="AX20" i="5" s="1"/>
  <c r="Y20" i="5"/>
  <c r="AS20" i="5" l="1"/>
  <c r="AR20" i="5"/>
  <c r="BB20" i="5" l="1"/>
  <c r="BA20" i="5"/>
  <c r="B20" i="5"/>
  <c r="AW19" i="5"/>
  <c r="AT19" i="5"/>
  <c r="AZ19" i="5" l="1"/>
  <c r="AN20" i="5"/>
  <c r="AV20" i="5" s="1"/>
  <c r="X19" i="5" l="1"/>
  <c r="V19" i="5" l="1" a="1"/>
  <c r="V19" i="5" s="1"/>
  <c r="AL19" i="5" l="1"/>
  <c r="AU19" i="5" s="1"/>
  <c r="Z19" i="5"/>
  <c r="AY19" i="5" l="1"/>
  <c r="AE19" i="5" s="1"/>
  <c r="AC19" i="5" l="1"/>
  <c r="AX19" i="5" s="1"/>
  <c r="Y19" i="5"/>
  <c r="AR19" i="5" l="1"/>
  <c r="AS19" i="5"/>
  <c r="BB19" i="5" l="1"/>
  <c r="BA19" i="5"/>
  <c r="B19" i="5"/>
  <c r="AW18" i="5"/>
  <c r="AT18" i="5"/>
  <c r="AZ18" i="5" l="1"/>
  <c r="AN19" i="5"/>
  <c r="AV19" i="5" s="1"/>
  <c r="X18" i="5" l="1"/>
  <c r="V18" i="5" l="1" a="1"/>
  <c r="V18" i="5" s="1"/>
  <c r="AL18" i="5" l="1"/>
  <c r="AU18" i="5" s="1"/>
  <c r="Z18" i="5"/>
  <c r="AY18" i="5" l="1"/>
  <c r="AE18" i="5" s="1"/>
  <c r="AC18" i="5" l="1"/>
  <c r="AX18" i="5" s="1"/>
  <c r="Y18" i="5"/>
  <c r="AS18" i="5" l="1"/>
  <c r="AR18" i="5"/>
  <c r="BB18" i="5" l="1"/>
  <c r="BA18" i="5"/>
  <c r="B18" i="5"/>
  <c r="AW17" i="5"/>
  <c r="AT17" i="5"/>
  <c r="AZ17" i="5" l="1"/>
  <c r="AN18" i="5"/>
  <c r="AV18" i="5" s="1"/>
  <c r="X17" i="5" l="1"/>
  <c r="V17" i="5" l="1" a="1"/>
  <c r="V17" i="5" s="1"/>
  <c r="AL17" i="5" l="1"/>
  <c r="AU17" i="5" s="1"/>
  <c r="Z17" i="5"/>
  <c r="AY17" i="5" l="1"/>
  <c r="AE17" i="5" s="1"/>
  <c r="AC17" i="5" l="1"/>
  <c r="AX17" i="5" s="1"/>
  <c r="Y17" i="5"/>
  <c r="AS17" i="5" l="1"/>
  <c r="AR17" i="5"/>
  <c r="BA17" i="5" l="1"/>
  <c r="BB17" i="5"/>
  <c r="B17" i="5"/>
  <c r="AW16" i="5"/>
  <c r="AT16" i="5"/>
  <c r="AZ16" i="5" l="1"/>
  <c r="AN17" i="5"/>
  <c r="AV17" i="5" s="1"/>
  <c r="X16" i="5" l="1"/>
  <c r="V16" i="5" l="1" a="1"/>
  <c r="V16" i="5" s="1"/>
  <c r="AL16" i="5" l="1"/>
  <c r="AU16" i="5" s="1"/>
  <c r="Z16" i="5"/>
  <c r="AY16" i="5" l="1"/>
  <c r="AE16" i="5" s="1"/>
  <c r="AC16" i="5" l="1"/>
  <c r="AX16" i="5" s="1"/>
  <c r="Y16" i="5"/>
  <c r="AS16" i="5" l="1"/>
  <c r="AR16" i="5"/>
  <c r="BA16" i="5" l="1"/>
  <c r="BB16" i="5"/>
  <c r="B16" i="5"/>
  <c r="AW15" i="5"/>
  <c r="AT15" i="5"/>
  <c r="AZ15" i="5" l="1"/>
  <c r="AN16" i="5"/>
  <c r="AV16" i="5" s="1"/>
  <c r="X15" i="5" l="1"/>
  <c r="V15" i="5" l="1" a="1"/>
  <c r="V15" i="5" s="1"/>
  <c r="AL15" i="5" l="1"/>
  <c r="AU15" i="5" s="1"/>
  <c r="Z15" i="5"/>
  <c r="AY15" i="5" l="1"/>
  <c r="AE15" i="5" s="1"/>
  <c r="AC15" i="5" l="1"/>
  <c r="AX15" i="5" s="1"/>
  <c r="Y15" i="5"/>
  <c r="AS15" i="5" l="1"/>
  <c r="AR15" i="5"/>
  <c r="BB15" i="5" l="1"/>
  <c r="BA15" i="5"/>
  <c r="B15" i="5"/>
  <c r="AW14" i="5"/>
  <c r="AT14" i="5"/>
  <c r="AZ14" i="5" l="1"/>
  <c r="AN15" i="5"/>
  <c r="AV15" i="5" s="1"/>
  <c r="X14" i="5" l="1"/>
  <c r="V14" i="5" l="1" a="1"/>
  <c r="V14" i="5" s="1"/>
  <c r="AL14" i="5" l="1"/>
  <c r="AU14" i="5" s="1"/>
  <c r="Z14" i="5"/>
  <c r="AY14" i="5" l="1"/>
  <c r="AE14" i="5" s="1"/>
  <c r="AC14" i="5" l="1"/>
  <c r="AX14" i="5" s="1"/>
  <c r="Y14" i="5"/>
  <c r="AS14" i="5" l="1"/>
  <c r="AR14" i="5"/>
  <c r="BA14" i="5" l="1"/>
  <c r="BB14" i="5"/>
  <c r="B14" i="5"/>
  <c r="AW13" i="5"/>
  <c r="AT13" i="5"/>
  <c r="AZ13" i="5" l="1"/>
  <c r="AN14" i="5"/>
  <c r="AV14" i="5" s="1"/>
  <c r="X13" i="5" l="1"/>
  <c r="V13" i="5" l="1" a="1"/>
  <c r="V13" i="5" s="1"/>
  <c r="AL13" i="5" l="1"/>
  <c r="AU13" i="5" s="1"/>
  <c r="Z13" i="5"/>
  <c r="AY13" i="5" l="1"/>
  <c r="AE13" i="5" s="1"/>
  <c r="AC13" i="5" l="1"/>
  <c r="AX13" i="5" s="1"/>
  <c r="Y13" i="5"/>
  <c r="AS13" i="5" l="1"/>
  <c r="AR13" i="5"/>
  <c r="BA13" i="5" l="1"/>
  <c r="BB13" i="5"/>
  <c r="B13" i="5"/>
  <c r="AW12" i="5"/>
  <c r="AT12" i="5"/>
  <c r="AZ12" i="5" l="1"/>
  <c r="AN13" i="5"/>
  <c r="AV13" i="5" s="1"/>
  <c r="X12" i="5" l="1"/>
  <c r="V12" i="5" l="1" a="1"/>
  <c r="V12" i="5" s="1"/>
  <c r="AL12" i="5" l="1"/>
  <c r="AU12" i="5" s="1"/>
  <c r="Z12" i="5"/>
  <c r="AY12" i="5" l="1"/>
  <c r="AE12" i="5" s="1"/>
  <c r="AC12" i="5" l="1"/>
  <c r="AX12" i="5" s="1"/>
  <c r="Y12" i="5"/>
  <c r="AR12" i="5" l="1"/>
  <c r="AS12" i="5"/>
  <c r="BB12" i="5" l="1"/>
  <c r="BA12" i="5"/>
  <c r="B12" i="5"/>
  <c r="AW11" i="5"/>
  <c r="AT11" i="5"/>
  <c r="AZ11" i="5" l="1"/>
  <c r="AN12" i="5"/>
  <c r="AV12" i="5" s="1"/>
  <c r="X11" i="5" l="1"/>
  <c r="V11" i="5" l="1" a="1"/>
  <c r="V11" i="5" s="1"/>
  <c r="AL11" i="5" l="1"/>
  <c r="AU11" i="5" s="1"/>
  <c r="Z11" i="5"/>
  <c r="AY11" i="5" l="1"/>
  <c r="AE11" i="5" s="1"/>
  <c r="AC11" i="5" l="1"/>
  <c r="AX11" i="5" s="1"/>
  <c r="Y11" i="5"/>
  <c r="AR11" i="5" l="1"/>
  <c r="AS11" i="5"/>
  <c r="BB11" i="5" l="1"/>
  <c r="BA11" i="5"/>
  <c r="B11" i="5"/>
  <c r="AW10" i="5"/>
  <c r="AT10" i="5"/>
  <c r="AZ10" i="5" l="1"/>
  <c r="AN11" i="5"/>
  <c r="AV11" i="5" s="1"/>
  <c r="X10" i="5" l="1"/>
  <c r="V10" i="5" l="1" a="1"/>
  <c r="V10" i="5" s="1"/>
  <c r="AL10" i="5" l="1"/>
  <c r="AU10" i="5" s="1"/>
  <c r="Z10" i="5"/>
  <c r="AY10" i="5" l="1"/>
  <c r="AE10" i="5" s="1"/>
  <c r="AC10" i="5" l="1"/>
  <c r="AX10" i="5" s="1"/>
  <c r="Y10" i="5"/>
  <c r="AS10" i="5" l="1"/>
  <c r="AR10" i="5"/>
  <c r="BB10" i="5" l="1"/>
  <c r="BA10" i="5"/>
  <c r="B10" i="5"/>
  <c r="AW9" i="5"/>
  <c r="AT9" i="5"/>
  <c r="AZ9" i="5" l="1"/>
  <c r="AN10" i="5"/>
  <c r="AV10" i="5" s="1"/>
  <c r="X9" i="5" l="1"/>
  <c r="V9" i="5" l="1" a="1"/>
  <c r="V9" i="5" s="1"/>
  <c r="AL9" i="5" l="1"/>
  <c r="AU9" i="5" s="1"/>
  <c r="Z9" i="5"/>
  <c r="AY9" i="5" l="1"/>
  <c r="AE9" i="5" s="1"/>
  <c r="AC9" i="5" l="1"/>
  <c r="AX9" i="5" s="1"/>
  <c r="Y9" i="5"/>
  <c r="AS9" i="5" l="1"/>
  <c r="AR9" i="5"/>
  <c r="BA9" i="5" l="1"/>
  <c r="BB9" i="5"/>
  <c r="B9" i="5"/>
  <c r="AW8" i="5"/>
  <c r="AT8" i="5"/>
  <c r="AZ8" i="5" l="1"/>
  <c r="AN9" i="5"/>
  <c r="AV9" i="5" s="1"/>
  <c r="X8" i="5" l="1"/>
  <c r="V8" i="5" l="1" a="1"/>
  <c r="V8" i="5" s="1"/>
  <c r="AL8" i="5" l="1"/>
  <c r="AU8" i="5" s="1"/>
  <c r="Z8" i="5"/>
  <c r="AY8" i="5" l="1"/>
  <c r="AE8" i="5" s="1"/>
  <c r="AC8" i="5" l="1"/>
  <c r="AX8" i="5" s="1"/>
  <c r="Y8" i="5"/>
  <c r="AS8" i="5" l="1"/>
  <c r="AR8" i="5"/>
  <c r="BB8" i="5" l="1"/>
  <c r="BA8" i="5"/>
  <c r="B8" i="5"/>
  <c r="AW7" i="5"/>
  <c r="AT7" i="5"/>
  <c r="AZ7" i="5" l="1"/>
  <c r="AN8" i="5"/>
  <c r="AV8" i="5" s="1"/>
  <c r="X7" i="5" l="1"/>
  <c r="V7" i="5" l="1" a="1"/>
  <c r="V7" i="5" s="1"/>
  <c r="AL7" i="5" l="1"/>
  <c r="AU7" i="5" s="1"/>
  <c r="Z7" i="5"/>
  <c r="AY7" i="5" l="1"/>
  <c r="AE7" i="5" s="1"/>
  <c r="AC7" i="5" l="1"/>
  <c r="AX7" i="5" s="1"/>
  <c r="Y7" i="5"/>
  <c r="AS7" i="5" l="1"/>
  <c r="AR7" i="5"/>
  <c r="BA7" i="5" l="1"/>
  <c r="BB7" i="5"/>
  <c r="B7" i="5"/>
  <c r="AW6" i="5"/>
  <c r="AT6" i="5"/>
  <c r="AZ6" i="5" l="1"/>
  <c r="AN7" i="5"/>
  <c r="AV7" i="5" s="1"/>
  <c r="X6" i="5" l="1"/>
  <c r="V6" i="5" l="1" a="1"/>
  <c r="V6" i="5" s="1"/>
  <c r="AL6" i="5" l="1"/>
  <c r="AU6" i="5" s="1"/>
  <c r="Z6" i="5"/>
  <c r="AY6" i="5" l="1"/>
  <c r="AE6" i="5" s="1"/>
  <c r="AC6" i="5" l="1"/>
  <c r="AX6" i="5" s="1"/>
  <c r="Y6" i="5"/>
  <c r="AS6" i="5" l="1"/>
  <c r="AR6" i="5"/>
  <c r="BB6" i="5" l="1"/>
  <c r="BA6" i="5"/>
  <c r="B6" i="5"/>
  <c r="AW5" i="5"/>
  <c r="AT5" i="5"/>
  <c r="AZ5" i="5" l="1"/>
  <c r="AN6" i="5"/>
  <c r="AV6" i="5" s="1"/>
  <c r="X5" i="5" l="1"/>
  <c r="V5" i="5" l="1" a="1"/>
  <c r="V5" i="5" s="1"/>
  <c r="AL5" i="5" l="1"/>
  <c r="AU5" i="5" s="1"/>
  <c r="Z5" i="5"/>
  <c r="AY5" i="5" l="1"/>
  <c r="AE5" i="5" s="1"/>
  <c r="AC5" i="5" l="1"/>
  <c r="AX5" i="5" s="1"/>
  <c r="Y5" i="5"/>
  <c r="AR5" i="5" l="1"/>
  <c r="AS5" i="5"/>
  <c r="BB5" i="5" l="1"/>
  <c r="BA5" i="5"/>
  <c r="B5" i="5"/>
  <c r="AW4" i="5"/>
  <c r="AT4" i="5"/>
  <c r="AZ4" i="5" l="1"/>
  <c r="AN5" i="5"/>
  <c r="AV5" i="5" s="1"/>
  <c r="X4" i="5" l="1"/>
  <c r="V4" i="5" l="1" a="1"/>
  <c r="V4" i="5" s="1"/>
  <c r="AL4" i="5" l="1"/>
  <c r="AU4" i="5" s="1"/>
  <c r="Z4" i="5"/>
  <c r="AY4" i="5" l="1"/>
  <c r="AE4" i="5" s="1"/>
  <c r="AC4" i="5" l="1"/>
  <c r="AX4" i="5" s="1"/>
  <c r="Y4" i="5"/>
  <c r="AS4" i="5" l="1"/>
  <c r="AR4" i="5"/>
  <c r="BB4" i="5" l="1"/>
  <c r="BA4" i="5"/>
  <c r="B4" i="5"/>
  <c r="AW3" i="5"/>
  <c r="AT3" i="5"/>
  <c r="AZ3" i="5" l="1"/>
  <c r="AN4" i="5"/>
  <c r="AV4" i="5" s="1"/>
  <c r="X3" i="5" l="1"/>
  <c r="V3" i="5" l="1" a="1"/>
  <c r="V3" i="5" s="1"/>
  <c r="AL3" i="5" l="1"/>
  <c r="AU3" i="5" s="1"/>
  <c r="Z3" i="5"/>
  <c r="AY3" i="5" l="1"/>
  <c r="AE3" i="5" s="1"/>
  <c r="AC3" i="5" l="1"/>
  <c r="AX3" i="5" s="1"/>
  <c r="Y3" i="5"/>
  <c r="AR3" i="5" l="1"/>
  <c r="AS3" i="5"/>
  <c r="BA3" i="5" l="1"/>
  <c r="BB3" i="5"/>
  <c r="B3" i="5"/>
  <c r="AW2" i="5"/>
  <c r="AT2" i="5"/>
  <c r="AZ2" i="5" l="1"/>
  <c r="AN3" i="5"/>
  <c r="AV3" i="5" s="1"/>
  <c r="X2" i="5" l="1"/>
  <c r="V2" i="5" l="1" a="1"/>
  <c r="V2" i="5" s="1"/>
  <c r="AL2" i="5" l="1"/>
  <c r="AU2" i="5" s="1"/>
  <c r="Z2" i="5"/>
  <c r="AY2" i="5" l="1"/>
  <c r="AE2" i="5" s="1"/>
  <c r="AC2" i="5" l="1"/>
  <c r="AX2" i="5" s="1"/>
  <c r="Y2" i="5"/>
  <c r="AS2" i="5" l="1"/>
  <c r="AR2" i="5"/>
  <c r="BB2" i="5" l="1"/>
  <c r="BA2" i="5"/>
  <c r="B2" i="5"/>
  <c r="AN2" i="5" l="1"/>
  <c r="AV2" i="5" s="1"/>
  <c r="T16" i="8" l="1"/>
  <c r="V3" i="8" l="1"/>
  <c r="V2" i="8"/>
  <c r="B13" i="8" l="1"/>
  <c r="B12" i="8"/>
  <c r="B11" i="8"/>
  <c r="B10" i="8"/>
  <c r="B9" i="8"/>
  <c r="B8" i="8"/>
  <c r="B7" i="8"/>
  <c r="B6" i="8"/>
  <c r="B5" i="8"/>
  <c r="B4" i="8"/>
  <c r="B3" i="8"/>
  <c r="B2" i="8"/>
  <c r="AK38" i="7" a="1"/>
  <c r="AL38" i="7" l="1"/>
  <c r="AK38" i="7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H53" i="2" a="1"/>
  <c r="AH7" i="2" a="1"/>
  <c r="AH60" i="2" a="1"/>
  <c r="AH11" i="2" a="1"/>
  <c r="AI60" i="2" l="1"/>
  <c r="AH60" i="2"/>
  <c r="AI11" i="2"/>
  <c r="AH11" i="2"/>
  <c r="AI7" i="2"/>
  <c r="AH7" i="2"/>
  <c r="AI53" i="2"/>
  <c r="AH53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<sst xmlns="http://schemas.openxmlformats.org/spreadsheetml/2006/main" count="5008" uniqueCount="2999">
  <si>
    <t>ID_CUSIP</t>
  </si>
  <si>
    <t>Currency</t>
  </si>
  <si>
    <t>ID_BB_ULTIMATE_PARENT_CO</t>
  </si>
  <si>
    <t>ID_BB_COMPANY</t>
  </si>
  <si>
    <t>BICS_LEVEL_1_SECTOR_NAME</t>
  </si>
  <si>
    <t>MARKET_SECTOR_DES</t>
  </si>
  <si>
    <t>RTG_MOODY_NO_WATCH</t>
  </si>
  <si>
    <t>RTG_FITCH_NO_WATCH</t>
  </si>
  <si>
    <t>RTG_SP_NO_WATCH</t>
  </si>
  <si>
    <t>BB_COMPOSITE</t>
  </si>
  <si>
    <t>YAS_BOND_YLD</t>
  </si>
  <si>
    <t>YAS_XCCY_FIXED_COUPON_EQUIVALENT</t>
  </si>
  <si>
    <t>YAS_YLD_SPREAD</t>
  </si>
  <si>
    <t>YAS_BNCHMRK_BOND_YLD</t>
  </si>
  <si>
    <t>YAS_BNCHMRK_SECURITY_DES</t>
  </si>
  <si>
    <t>YAS_XCCY_BENCHMARK_SPREAD</t>
  </si>
  <si>
    <t>YAS_XCCY_BENCHMARK_SECURITY_DESC</t>
  </si>
  <si>
    <t>YAS_MOD_DUR</t>
  </si>
  <si>
    <t>LQA_LIQUIDITY_SCORE</t>
  </si>
  <si>
    <t>AMT_OUTSTANDING</t>
  </si>
  <si>
    <t>DLR_TO_CLIENT_BUY_VOLUME</t>
  </si>
  <si>
    <t>DLR_TO_CLIENT_SELL_VOLUME</t>
  </si>
  <si>
    <t>CUSIP</t>
  </si>
  <si>
    <t>Country</t>
  </si>
  <si>
    <t>Issuer</t>
  </si>
  <si>
    <t>Default</t>
  </si>
  <si>
    <t>Utilization</t>
  </si>
  <si>
    <t>Remaining</t>
  </si>
  <si>
    <t>Dur Bin</t>
  </si>
  <si>
    <t>Bidask</t>
  </si>
  <si>
    <t>DealerClient Net</t>
  </si>
  <si>
    <t>AL317547 Corp</t>
  </si>
  <si>
    <t>AL444898 Corp</t>
  </si>
  <si>
    <t>AN829398 Corp</t>
  </si>
  <si>
    <t>AP915251 Corp</t>
  </si>
  <si>
    <t>AT979969 Corp</t>
  </si>
  <si>
    <t>AV456350 Corp</t>
  </si>
  <si>
    <t>BJ262914 Corp</t>
  </si>
  <si>
    <t>BJ443566 Corp</t>
  </si>
  <si>
    <t>BK671931 Corp</t>
  </si>
  <si>
    <t>BO530272 Corp</t>
  </si>
  <si>
    <t>BP909423 Corp</t>
  </si>
  <si>
    <t>EJ355804 Corp</t>
  </si>
  <si>
    <t>LW644875 Corp</t>
  </si>
  <si>
    <t>ZQ293644 Corp</t>
  </si>
  <si>
    <t>Source</t>
  </si>
  <si>
    <t>Interval</t>
  </si>
  <si>
    <t>Security_Name</t>
  </si>
  <si>
    <t>PX_VOLUME</t>
  </si>
  <si>
    <t>Cat</t>
  </si>
  <si>
    <t>TRL1</t>
  </si>
  <si>
    <t>Update</t>
  </si>
  <si>
    <t>Default_Sprd</t>
  </si>
  <si>
    <t>BP809740 Corp</t>
  </si>
  <si>
    <t>ID</t>
  </si>
  <si>
    <t>XCCY_sprd</t>
  </si>
  <si>
    <t>Bnchmrk_GSprd</t>
  </si>
  <si>
    <t>Yld_Z_BB</t>
  </si>
  <si>
    <t>Yld_Z_RBCI</t>
  </si>
  <si>
    <t>Sprd_ID</t>
  </si>
  <si>
    <t>AN664941 Corp</t>
  </si>
  <si>
    <t>Net Yield</t>
  </si>
  <si>
    <t>8W</t>
  </si>
  <si>
    <t>KEY</t>
  </si>
  <si>
    <t>Class</t>
  </si>
  <si>
    <t>Rating</t>
  </si>
  <si>
    <t>CANADA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</si>
  <si>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</si>
  <si>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</si>
  <si>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</si>
  <si>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</si>
  <si>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</si>
  <si>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</si>
  <si>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</si>
  <si>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</si>
  <si>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</si>
  <si>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</si>
  <si>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Govt</t>
  </si>
  <si>
    <t>MUNI</t>
  </si>
  <si>
    <t>CORP</t>
  </si>
  <si>
    <t>RTG_RBCI</t>
  </si>
  <si>
    <t>FamilyName</t>
  </si>
  <si>
    <t>BB_ID</t>
  </si>
  <si>
    <t>RBCIRtg</t>
  </si>
  <si>
    <t xml:space="preserve">SNLimit </t>
  </si>
  <si>
    <t xml:space="preserve">TOTMV </t>
  </si>
  <si>
    <t>UTILIZATION</t>
  </si>
  <si>
    <t>REMAINING</t>
  </si>
  <si>
    <t>A.P. Moller - Maersk A/S</t>
  </si>
  <si>
    <t>Abbott Laboratories</t>
  </si>
  <si>
    <t>ABN AMRO Bank N.V.</t>
  </si>
  <si>
    <t>Abu Dhabi, Emirate of</t>
  </si>
  <si>
    <t>AEGON NV</t>
  </si>
  <si>
    <t>Agricultural Bank of China</t>
  </si>
  <si>
    <t>ALLETE Inc</t>
  </si>
  <si>
    <t>Allianz SE</t>
  </si>
  <si>
    <t>American International Group Inc</t>
  </si>
  <si>
    <t>Ameriprise Financial Inc.</t>
  </si>
  <si>
    <t>Aon Corporation</t>
  </si>
  <si>
    <t>Assicurazioni Generali SpA</t>
  </si>
  <si>
    <t>ASX Ltd.</t>
  </si>
  <si>
    <t>Atlas Copco AB</t>
  </si>
  <si>
    <t>Automatic Data Processing Inc.</t>
  </si>
  <si>
    <t>Aviation Capital Group LLC</t>
  </si>
  <si>
    <t>Aviva Plc</t>
  </si>
  <si>
    <t>AXA S.A.</t>
  </si>
  <si>
    <t>BAE Systems plc</t>
  </si>
  <si>
    <t>Banco Bilbao Vizcaya Argentaria SA</t>
  </si>
  <si>
    <t>Banco Latinoamericano de Exportaciones</t>
  </si>
  <si>
    <t>Banco Santander S.A.</t>
  </si>
  <si>
    <t>Bank of China</t>
  </si>
  <si>
    <t>Bank of Communications</t>
  </si>
  <si>
    <t>Bank of Ireland</t>
  </si>
  <si>
    <t>Barclays Bank PLC</t>
  </si>
  <si>
    <t>Belfius Bank SA/NV</t>
  </si>
  <si>
    <t>Belgium, Kingdom of</t>
  </si>
  <si>
    <t>Boston Scientific Corporation</t>
  </si>
  <si>
    <t>Bouygues SA</t>
  </si>
  <si>
    <t>British Land Company Plc</t>
  </si>
  <si>
    <t>Carlsberg Breweries A/S</t>
  </si>
  <si>
    <t>Cenovus Energy Inc.</t>
  </si>
  <si>
    <t>Centrica plc</t>
  </si>
  <si>
    <t>Chevron Phillips Chemical Company</t>
  </si>
  <si>
    <t>China Construction Bank</t>
  </si>
  <si>
    <t>China, Government of</t>
  </si>
  <si>
    <t>City of Calgary</t>
  </si>
  <si>
    <t>Clorox Company (The)</t>
  </si>
  <si>
    <t>CME Group Inc.</t>
  </si>
  <si>
    <t>CNOOC Limited</t>
  </si>
  <si>
    <t>Co-operators Group Ltd</t>
  </si>
  <si>
    <t>Comerica Incorporated</t>
  </si>
  <si>
    <t>Commerzbank AG</t>
  </si>
  <si>
    <t>Compagnie Generale des Etablissements Michelin S.C.A.</t>
  </si>
  <si>
    <t>Compass Group plc</t>
  </si>
  <si>
    <t>Corporacion Andina de Fomento</t>
  </si>
  <si>
    <t>Corporacion del Cobre de Chile ("Codelco")</t>
  </si>
  <si>
    <t>Coventry Building Society</t>
  </si>
  <si>
    <t>COX Enterprises Inc.</t>
  </si>
  <si>
    <t>Croatia, Republic of</t>
  </si>
  <si>
    <t>Dekabank Deutsche Girozentrale</t>
  </si>
  <si>
    <t>Deutsche Bank AG</t>
  </si>
  <si>
    <t>Deutsche Post AG</t>
  </si>
  <si>
    <t>Dexia S.A.</t>
  </si>
  <si>
    <t>Discovery Communications Inc.</t>
  </si>
  <si>
    <t>Domtar Corporation</t>
  </si>
  <si>
    <t>Durham College of Applied Arts</t>
  </si>
  <si>
    <t>DZ Bank AG</t>
  </si>
  <si>
    <t>ECN Capital Corp</t>
  </si>
  <si>
    <t>Electricity Supply Board, Ireland</t>
  </si>
  <si>
    <t>Energy Transfer Partners</t>
  </si>
  <si>
    <t>Equity Commonwealth</t>
  </si>
  <si>
    <t>Equity Residential</t>
  </si>
  <si>
    <t>Erste Group Bank AG</t>
  </si>
  <si>
    <t>Ervia</t>
  </si>
  <si>
    <t>EssilorLuxottica</t>
  </si>
  <si>
    <t>Euroclear Bank</t>
  </si>
  <si>
    <t>Everest Re</t>
  </si>
  <si>
    <t>Exelon Corporation</t>
  </si>
  <si>
    <t>Fairfax Financials</t>
  </si>
  <si>
    <t>Farm Credit System</t>
  </si>
  <si>
    <t>Finland, Republic of</t>
  </si>
  <si>
    <t>First National Financial Corporation</t>
  </si>
  <si>
    <t>Flowers Foods, Inc.</t>
  </si>
  <si>
    <t>Ford Motor Company</t>
  </si>
  <si>
    <t>BB+</t>
  </si>
  <si>
    <t>Fubon Financial Holding Co.</t>
  </si>
  <si>
    <t>General Motors Corporation</t>
  </si>
  <si>
    <t>Groupe SNC-Lavalin Inc</t>
  </si>
  <si>
    <t>Grupo Ferrovial S.A.</t>
  </si>
  <si>
    <t>H&amp;R Block, Inc</t>
  </si>
  <si>
    <t>H&amp;R REIT</t>
  </si>
  <si>
    <t>Hammerson PLC</t>
  </si>
  <si>
    <t>Hannover Reinsurance AG</t>
  </si>
  <si>
    <t>Hartford Financial Services Group Inc., The</t>
  </si>
  <si>
    <t>Heineken NV</t>
  </si>
  <si>
    <t>Highwoods Properties, Inc.</t>
  </si>
  <si>
    <t>Hong Kong, Government of</t>
  </si>
  <si>
    <t>Huntington Bancshares Inc</t>
  </si>
  <si>
    <t>Hyundai Motor Company</t>
  </si>
  <si>
    <t>iA Financial Group</t>
  </si>
  <si>
    <t>India, Government of</t>
  </si>
  <si>
    <t>Industrial and Commercial Bank of China</t>
  </si>
  <si>
    <t>Industriv?rden AB</t>
  </si>
  <si>
    <t>ING Groep NV</t>
  </si>
  <si>
    <t>Intact Financial Corporation</t>
  </si>
  <si>
    <t>International Finance Facility for Immunisation</t>
  </si>
  <si>
    <t>Interpublic Group</t>
  </si>
  <si>
    <t>Intesa Sanpaolo SpA</t>
  </si>
  <si>
    <t>Invesco Plc</t>
  </si>
  <si>
    <t>Investor AB</t>
  </si>
  <si>
    <t>Ireland, Republic of</t>
  </si>
  <si>
    <t>Israel, State of</t>
  </si>
  <si>
    <t>Italy, Republic of</t>
  </si>
  <si>
    <t>Japan Post</t>
  </si>
  <si>
    <t>KBC Bank NV</t>
  </si>
  <si>
    <t>Kering S.A.</t>
  </si>
  <si>
    <t>Kilroy Realty LP</t>
  </si>
  <si>
    <t>Koch Resources, LLC</t>
  </si>
  <si>
    <t>Kookmin Bank</t>
  </si>
  <si>
    <t>Kuwait, State of</t>
  </si>
  <si>
    <t>Lockheed Martin Corporation</t>
  </si>
  <si>
    <t>Loews Corporation</t>
  </si>
  <si>
    <t>Luxembourg, Grand Duchy of</t>
  </si>
  <si>
    <t>M&amp;T Bank Corporation</t>
  </si>
  <si>
    <t>Magellan Midstream Partners LP</t>
  </si>
  <si>
    <t>Malaysia, Federation of</t>
  </si>
  <si>
    <t>MetLife, Inc.</t>
  </si>
  <si>
    <t>Mitsubishi Corporation</t>
  </si>
  <si>
    <t>Mitsui &amp; Co</t>
  </si>
  <si>
    <t>Mizuho Holdings Inc</t>
  </si>
  <si>
    <t>MS&amp;AD Insurance Group</t>
  </si>
  <si>
    <t>Munich Reinsurance Company</t>
  </si>
  <si>
    <t>National Retail Properties Inc.</t>
  </si>
  <si>
    <t>Natwest Group Plc</t>
  </si>
  <si>
    <t>Nomura Holdings Inc</t>
  </si>
  <si>
    <t>Norinchukin Bank Limited</t>
  </si>
  <si>
    <t>Northland Power Inc.</t>
  </si>
  <si>
    <t>Nunavut Territory</t>
  </si>
  <si>
    <t>Ovintiv Inc.</t>
  </si>
  <si>
    <t>Penske Truck Leasing Company</t>
  </si>
  <si>
    <t>Petroleos Mexicanos</t>
  </si>
  <si>
    <t>BB</t>
  </si>
  <si>
    <t>Philippines, Republic of</t>
  </si>
  <si>
    <t>Principal Financial Group</t>
  </si>
  <si>
    <t>Prudential Financial Inc.</t>
  </si>
  <si>
    <t>Prudential Plc</t>
  </si>
  <si>
    <t>Qatar, State of</t>
  </si>
  <si>
    <t>Raiffeisen Group</t>
  </si>
  <si>
    <t>Reckitt Benckiser Group plc</t>
  </si>
  <si>
    <t>Red Electrica de Espana</t>
  </si>
  <si>
    <t>Region Hauts-de-France Nord Pas de Calais-Picardie</t>
  </si>
  <si>
    <t>Region of Auvergne-Rhone-Alpes</t>
  </si>
  <si>
    <t>Region Pays de la Loire</t>
  </si>
  <si>
    <t>Region Provence-Alpes-Cote d'Azur</t>
  </si>
  <si>
    <t>Region Wallonne, Belgium</t>
  </si>
  <si>
    <t>Regions Financial Corporation</t>
  </si>
  <si>
    <t>Reinsurance Group of America Inc.</t>
  </si>
  <si>
    <t>Republic Services Inc.</t>
  </si>
  <si>
    <t>Royal Bank of Canada</t>
  </si>
  <si>
    <t>Sammons Financial Group Inc.</t>
  </si>
  <si>
    <t>SAP SE</t>
  </si>
  <si>
    <t>Saudi Arabia, Kingdom of</t>
  </si>
  <si>
    <t>Simon Property Group, Inc.</t>
  </si>
  <si>
    <t>SmartCentres REIT</t>
  </si>
  <si>
    <t>Soquimich</t>
  </si>
  <si>
    <t>South Korea, Government of</t>
  </si>
  <si>
    <t>Spain, Kingdom of</t>
  </si>
  <si>
    <t>Standard Life Aberdeen plc</t>
  </si>
  <si>
    <t>Suez SA</t>
  </si>
  <si>
    <t>Sumitomo Mitsui Financial Group</t>
  </si>
  <si>
    <t>Sumitomo Trust and Banking</t>
  </si>
  <si>
    <t>Suncorp Metway</t>
  </si>
  <si>
    <t>Swiss Confederation</t>
  </si>
  <si>
    <t>Swiss Reinsurance Company</t>
  </si>
  <si>
    <t>Swisscom AG</t>
  </si>
  <si>
    <t>Taiwan, Government of</t>
  </si>
  <si>
    <t>Talanx AG</t>
  </si>
  <si>
    <t>Textron Inc.</t>
  </si>
  <si>
    <t>Thailand, Kingdom of</t>
  </si>
  <si>
    <t>Thales SA</t>
  </si>
  <si>
    <t>The Manchester Airport Group plc</t>
  </si>
  <si>
    <t>TransAlta Corp</t>
  </si>
  <si>
    <t>Transcontinental Inc.</t>
  </si>
  <si>
    <t>Travelers Companies Inc., The</t>
  </si>
  <si>
    <t>Tyson Foods Inc.</t>
  </si>
  <si>
    <t>UniCredito SpA</t>
  </si>
  <si>
    <t>United Arab Emirates: State of</t>
  </si>
  <si>
    <t>United Mexican States</t>
  </si>
  <si>
    <t>United Overseas Bank</t>
  </si>
  <si>
    <t>United Utilities Group Plc</t>
  </si>
  <si>
    <t>University Health Network</t>
  </si>
  <si>
    <t>University of Saskatchewan</t>
  </si>
  <si>
    <t>University of Winnipeg</t>
  </si>
  <si>
    <t>Not Rated</t>
  </si>
  <si>
    <t>Vancouver Fraser Port Authority</t>
  </si>
  <si>
    <t>Ventas Inc.</t>
  </si>
  <si>
    <t>Vinci SA</t>
  </si>
  <si>
    <t>West Fraser Timber Co. Ltd.</t>
  </si>
  <si>
    <t>Yorkshire Building Society</t>
  </si>
  <si>
    <t>Yukon Territory</t>
  </si>
  <si>
    <t>Zurich Financial Services</t>
  </si>
  <si>
    <t>Power Corporation of Canada</t>
  </si>
  <si>
    <t>FedEx Corporation</t>
  </si>
  <si>
    <t>407 International Inc</t>
  </si>
  <si>
    <t>Inter-American Development Bank</t>
  </si>
  <si>
    <t>International Business Machines Corporation</t>
  </si>
  <si>
    <t>AT&amp;T Inc</t>
  </si>
  <si>
    <t>Government of Newfoundland &amp; Labrador</t>
  </si>
  <si>
    <t>Canadian Tire Corporation Limited</t>
  </si>
  <si>
    <t>General Electric Company</t>
  </si>
  <si>
    <t>George Weston Ltd</t>
  </si>
  <si>
    <t>Bayer AG</t>
  </si>
  <si>
    <t>Canadian Natural Resources Limited</t>
  </si>
  <si>
    <t>Electricite de France (EDF)</t>
  </si>
  <si>
    <t>BCE Inc</t>
  </si>
  <si>
    <t>United Parcel Service Inc.</t>
  </si>
  <si>
    <t>Teranet Holdings LP</t>
  </si>
  <si>
    <t>Pembina Pipeline Corporation</t>
  </si>
  <si>
    <t>City of Winnipeg</t>
  </si>
  <si>
    <t>HSBC Holdings PLC</t>
  </si>
  <si>
    <t>Northwell Health Inc. (New York)</t>
  </si>
  <si>
    <t>Wells Fargo &amp; Company (Holding Co)</t>
  </si>
  <si>
    <t>ExxonMobil Corporation</t>
  </si>
  <si>
    <t>Kinder Morgan Inc.</t>
  </si>
  <si>
    <t>LyondellBasell Industries N.V.</t>
  </si>
  <si>
    <t>Viatris Inc</t>
  </si>
  <si>
    <t>Apple Inc.</t>
  </si>
  <si>
    <t>Province of Alberta</t>
  </si>
  <si>
    <t>Qualcomm Inc</t>
  </si>
  <si>
    <t>Goldman Sachs Group Inc.</t>
  </si>
  <si>
    <t>McMaster University</t>
  </si>
  <si>
    <t>AbbVie Inc</t>
  </si>
  <si>
    <t>Morgan Stanley</t>
  </si>
  <si>
    <t>GlaxoSmithKline plc</t>
  </si>
  <si>
    <t>Ontario Pension Board</t>
  </si>
  <si>
    <t>Suncor Energy Inc.</t>
  </si>
  <si>
    <t>Lakehead University</t>
  </si>
  <si>
    <t>University of Ottawa</t>
  </si>
  <si>
    <t>Teachers Insurance Annuity Association</t>
  </si>
  <si>
    <t>Mount Sinai Health System (New York)</t>
  </si>
  <si>
    <t>Inter Pipeline Limited</t>
  </si>
  <si>
    <t>Oracle Corporation</t>
  </si>
  <si>
    <t>BT Group plc</t>
  </si>
  <si>
    <t>Deutsche Telekom AG</t>
  </si>
  <si>
    <t>Comcast Corporation</t>
  </si>
  <si>
    <t>Enbridge Inc.</t>
  </si>
  <si>
    <t>Telus Corporation</t>
  </si>
  <si>
    <t>Province of New Brunswick</t>
  </si>
  <si>
    <t>TC Energy Corporation</t>
  </si>
  <si>
    <t>Microsoft Corporation</t>
  </si>
  <si>
    <t>Vodafone Group PLC</t>
  </si>
  <si>
    <t>Royal Dutch Shell Plc</t>
  </si>
  <si>
    <t>Rogers Communications Inc.</t>
  </si>
  <si>
    <t>University of Windsor</t>
  </si>
  <si>
    <t>Consolidated Edison Inc</t>
  </si>
  <si>
    <t>Halliburton Company</t>
  </si>
  <si>
    <t>Windsor Canada Utilities Ltd.</t>
  </si>
  <si>
    <t>Intel Corporation</t>
  </si>
  <si>
    <t>Government of Prince Edward Island</t>
  </si>
  <si>
    <t>ATCO Ltd.</t>
  </si>
  <si>
    <t>Groupe BPCE SA</t>
  </si>
  <si>
    <t>Pfizer Inc.</t>
  </si>
  <si>
    <t>Bristol-Myers Squibb Company</t>
  </si>
  <si>
    <t>Walt Disney Company</t>
  </si>
  <si>
    <t>Trillium Health Partners</t>
  </si>
  <si>
    <t>Corning Inc.</t>
  </si>
  <si>
    <t>West Virginia Health System</t>
  </si>
  <si>
    <t>Willis-Knighton Medical Center (Louisiana)</t>
  </si>
  <si>
    <t>Bank of America Corp.</t>
  </si>
  <si>
    <t>Iberdrola S.A.</t>
  </si>
  <si>
    <t>Anheuser-Busch InBev SA/NA</t>
  </si>
  <si>
    <t>JPMorgan Chase &amp; Co.</t>
  </si>
  <si>
    <t>Canadian National Railway Company</t>
  </si>
  <si>
    <t>KKR &amp; Co. Inc.</t>
  </si>
  <si>
    <t>Idaho Health Facilities Authority</t>
  </si>
  <si>
    <t>Canadian Imperial Bank of Commerce</t>
  </si>
  <si>
    <t>Cameco Corporation</t>
  </si>
  <si>
    <t>Honda Motor Corp.</t>
  </si>
  <si>
    <t>Enel SpA</t>
  </si>
  <si>
    <t>Ville de Montreal</t>
  </si>
  <si>
    <t>Biogen Inc.</t>
  </si>
  <si>
    <t>Shaw Group</t>
  </si>
  <si>
    <t>Gouvernement du Quebec</t>
  </si>
  <si>
    <t>Sinai Health System</t>
  </si>
  <si>
    <t>AltaGas Limited</t>
  </si>
  <si>
    <t>City of St. John's</t>
  </si>
  <si>
    <t>Province of Ontario</t>
  </si>
  <si>
    <t>National Grid plc</t>
  </si>
  <si>
    <t>Baker Hughes Company</t>
  </si>
  <si>
    <t>Nutrien Ltd.</t>
  </si>
  <si>
    <t>Her Majesty in Right of Canada</t>
  </si>
  <si>
    <t>Massachusetts Mutual Life Insurance Company</t>
  </si>
  <si>
    <t>Regional Municipality of Halton</t>
  </si>
  <si>
    <t>University of Toronto</t>
  </si>
  <si>
    <t>Halifax International Airport Authority</t>
  </si>
  <si>
    <t>Apollo Global Management LLC</t>
  </si>
  <si>
    <t>Fortis Inc</t>
  </si>
  <si>
    <t>Strait Crossing Development Inc.</t>
  </si>
  <si>
    <t>Province of Saskatchewan</t>
  </si>
  <si>
    <t>Berkshire Hathaway Inc.</t>
  </si>
  <si>
    <t>Northwestern Mutual Life Insurance Company</t>
  </si>
  <si>
    <t>Sun Life Financial Inc.</t>
  </si>
  <si>
    <t>Northwest Territories</t>
  </si>
  <si>
    <t>ONEOK Inc</t>
  </si>
  <si>
    <t>World Bank</t>
  </si>
  <si>
    <t>Heathrow Airport Holdings Limited</t>
  </si>
  <si>
    <t>Rensselaer Polytechnic Institute</t>
  </si>
  <si>
    <t>Community Health Network, Inc. (Indiana)</t>
  </si>
  <si>
    <t>Citigroup Inc</t>
  </si>
  <si>
    <t>Province of Manitoba</t>
  </si>
  <si>
    <t>Amgen Inc.</t>
  </si>
  <si>
    <t>Quest Diagnostics Incorporated</t>
  </si>
  <si>
    <t>Asian Development Bank</t>
  </si>
  <si>
    <t>Province of Nova Scotia</t>
  </si>
  <si>
    <t>McLaren Health Care Corporation (Michigan)</t>
  </si>
  <si>
    <t>Enterprise Products Partners LP</t>
  </si>
  <si>
    <t>3M Company</t>
  </si>
  <si>
    <t>Parkview Health System, Inc. (Indiana)</t>
  </si>
  <si>
    <t>Franciscan Missionaries of Our Lady Health System, Louisiana</t>
  </si>
  <si>
    <t>Commonwealth Bank of Australia</t>
  </si>
  <si>
    <t>European Union</t>
  </si>
  <si>
    <t>New York University</t>
  </si>
  <si>
    <t>SC Johnson &amp; Son</t>
  </si>
  <si>
    <t>Credit Agricole Group</t>
  </si>
  <si>
    <t>Greater Toronto Airports Authority</t>
  </si>
  <si>
    <t>McKesson Corporation</t>
  </si>
  <si>
    <t>University of Regina</t>
  </si>
  <si>
    <t>EPCOR Utilities Inc</t>
  </si>
  <si>
    <t>Children's Health Care Inc. (Minnesota)</t>
  </si>
  <si>
    <t>Walmart Inc.</t>
  </si>
  <si>
    <t>Trent University</t>
  </si>
  <si>
    <t>Australia and New Zealand Banking Group Limited</t>
  </si>
  <si>
    <t>Equinor ASA</t>
  </si>
  <si>
    <t>Aeroports de Montreal</t>
  </si>
  <si>
    <t>Southern Company</t>
  </si>
  <si>
    <t>Toyota Motor Corporation</t>
  </si>
  <si>
    <t>TD Bank Financial Group</t>
  </si>
  <si>
    <t>Brock University</t>
  </si>
  <si>
    <t>Glencore plc</t>
  </si>
  <si>
    <t>Blackstone Group LP</t>
  </si>
  <si>
    <t>Oglethorpe Power Corporation</t>
  </si>
  <si>
    <t>BMW AG</t>
  </si>
  <si>
    <t>Manulife Financial Corporation</t>
  </si>
  <si>
    <t>Alphabet Inc.</t>
  </si>
  <si>
    <t>McGill University</t>
  </si>
  <si>
    <t>Regional Municipality of Niagara</t>
  </si>
  <si>
    <t>Siemens AG</t>
  </si>
  <si>
    <t>Total S.A.</t>
  </si>
  <si>
    <t>Hydro One Ltd.</t>
  </si>
  <si>
    <t>France, Republic of</t>
  </si>
  <si>
    <t>Brookfield Asset Management Inc</t>
  </si>
  <si>
    <t>Nordea Bank ABP</t>
  </si>
  <si>
    <t>African Development Bank</t>
  </si>
  <si>
    <t>National Australia Bank Limited</t>
  </si>
  <si>
    <t>Simcoe County District School Board</t>
  </si>
  <si>
    <t>Lloyds Banking Group plc</t>
  </si>
  <si>
    <t>City of Ottawa</t>
  </si>
  <si>
    <t>University of Western Ontario</t>
  </si>
  <si>
    <t>Province of British Columbia</t>
  </si>
  <si>
    <t>Credit Suisse Group</t>
  </si>
  <si>
    <t>Toronto Hydro Corporation</t>
  </si>
  <si>
    <t>Marquette University</t>
  </si>
  <si>
    <t>Edmonton Regional Airports Authority</t>
  </si>
  <si>
    <t>Nationwide Building Society</t>
  </si>
  <si>
    <t>Canadian Pacific Railway Limited</t>
  </si>
  <si>
    <t>E-L Financial Corporation Limited</t>
  </si>
  <si>
    <t>Simon Fraser University</t>
  </si>
  <si>
    <t>Municipal Finance Authority of British Columbia</t>
  </si>
  <si>
    <t>British Columbia Ferry Services Inc</t>
  </si>
  <si>
    <t>McDonald's Corporation</t>
  </si>
  <si>
    <t>UBS AG</t>
  </si>
  <si>
    <t>Cummins Inc.</t>
  </si>
  <si>
    <t>Metro Inc</t>
  </si>
  <si>
    <t>National Bank of Canada</t>
  </si>
  <si>
    <t>Concordia University</t>
  </si>
  <si>
    <t>Canadian Western Bank</t>
  </si>
  <si>
    <t>Bank Nederlandse Gemeenten</t>
  </si>
  <si>
    <t>Hydro Ottawa Holding Inc</t>
  </si>
  <si>
    <t>Noverco Inc</t>
  </si>
  <si>
    <t>Westpac Banking Corporation</t>
  </si>
  <si>
    <t>City of Toronto</t>
  </si>
  <si>
    <t>Rabobank Nederland</t>
  </si>
  <si>
    <t>Daimler AG</t>
  </si>
  <si>
    <t>Societe Generale</t>
  </si>
  <si>
    <t>BHP Billiton</t>
  </si>
  <si>
    <t>Deere &amp; Company</t>
  </si>
  <si>
    <t>North West Redwater Partnership</t>
  </si>
  <si>
    <t>Finning International Inc</t>
  </si>
  <si>
    <t>Ville de Laval</t>
  </si>
  <si>
    <t>Emera Inc</t>
  </si>
  <si>
    <t>Federation des Caisses Desjardins du Quebec</t>
  </si>
  <si>
    <t>AstraZeneca PLC</t>
  </si>
  <si>
    <t>Cisco Systems Inc.</t>
  </si>
  <si>
    <t>Alectra Inc.</t>
  </si>
  <si>
    <t>NAV Canada</t>
  </si>
  <si>
    <t>PepsiCo, Inc.</t>
  </si>
  <si>
    <t>Bank of Montreal</t>
  </si>
  <si>
    <t>Roche Holdings AG</t>
  </si>
  <si>
    <t>Procter &amp; Gamble Company</t>
  </si>
  <si>
    <t>Ontario School Boards Financing Corp</t>
  </si>
  <si>
    <t>Bank of Nova Scotia</t>
  </si>
  <si>
    <t>Nederlandse Waterschapsbank NV</t>
  </si>
  <si>
    <t>University of British Columbia</t>
  </si>
  <si>
    <t>55 School Board Trust</t>
  </si>
  <si>
    <t>7-Eleven Inc</t>
  </si>
  <si>
    <t>ABB Limited</t>
  </si>
  <si>
    <t>Access Justice Durham</t>
  </si>
  <si>
    <t>Access Roads Edmonton Ltd</t>
  </si>
  <si>
    <t>AdventHealth (Florida)</t>
  </si>
  <si>
    <t>Agence Francaise de Developpement</t>
  </si>
  <si>
    <t>AIR Products &amp; Chemicals</t>
  </si>
  <si>
    <t>Airbus Group</t>
  </si>
  <si>
    <t>Alcon Inc.</t>
  </si>
  <si>
    <t>Algonquin Power &amp; Utilities Corporation</t>
  </si>
  <si>
    <t>Alibaba Group Holding Limited</t>
  </si>
  <si>
    <t>Alimentation Couche-Tard</t>
  </si>
  <si>
    <t>Alliance Pipeline Limited Partnership</t>
  </si>
  <si>
    <t>Alliander N.V.</t>
  </si>
  <si>
    <t>Alliant Energy Corporation</t>
  </si>
  <si>
    <t>Allied Properties REIT</t>
  </si>
  <si>
    <t>Allstate Corporation, The</t>
  </si>
  <si>
    <t>Alstom SA</t>
  </si>
  <si>
    <t>Altria Group, Inc.</t>
  </si>
  <si>
    <t>Amazon.com, Inc.</t>
  </si>
  <si>
    <t>Ameren Corp</t>
  </si>
  <si>
    <t>American Electric Power Company Inc.</t>
  </si>
  <si>
    <t>American Express Company</t>
  </si>
  <si>
    <t>AmerisourceBergen Corporation</t>
  </si>
  <si>
    <t>Amphenol Corporation</t>
  </si>
  <si>
    <t>Anthem Inc.</t>
  </si>
  <si>
    <t>Applied Materials Inc</t>
  </si>
  <si>
    <t>APT Pipelines Limited</t>
  </si>
  <si>
    <t>Archer Daniels Midland Company</t>
  </si>
  <si>
    <t>Asian Infrastructure Development Bank</t>
  </si>
  <si>
    <t>Australia, Commonwealth of</t>
  </si>
  <si>
    <t>Austria: Republic of</t>
  </si>
  <si>
    <t>AvalonBay Communities Inc</t>
  </si>
  <si>
    <t>Baden-Wuerttemberg, State of</t>
  </si>
  <si>
    <t>Bank of New York Mellon Corporation</t>
  </si>
  <si>
    <t>Banner Health (Arizona)</t>
  </si>
  <si>
    <t>Banque et Caisse d'Epargne de l'Etat</t>
  </si>
  <si>
    <t>Baptist Healthcare System (Kentucky)</t>
  </si>
  <si>
    <t>Barrick Gold Corporation</t>
  </si>
  <si>
    <t>BASF SE</t>
  </si>
  <si>
    <t>Baxter International Inc.</t>
  </si>
  <si>
    <t>Bayerische Landesbank</t>
  </si>
  <si>
    <t>Berlin, State of</t>
  </si>
  <si>
    <t>BNP Paribas SA</t>
  </si>
  <si>
    <t>Boeing Company (The)</t>
  </si>
  <si>
    <t>Boston University</t>
  </si>
  <si>
    <t>BP Plc</t>
  </si>
  <si>
    <t>British American Tobacco Plc</t>
  </si>
  <si>
    <t>Bruce Power LP</t>
  </si>
  <si>
    <t>Caisse de Depot et Placement Du Quebec</t>
  </si>
  <si>
    <t>Camden Property Trust</t>
  </si>
  <si>
    <t>Campbell Soup Co</t>
  </si>
  <si>
    <t>Canada Pension Plan Investment Board</t>
  </si>
  <si>
    <t>Capital Power Corporation</t>
  </si>
  <si>
    <t>Cardinal Health, Inc.</t>
  </si>
  <si>
    <t>Cargill Inc.</t>
  </si>
  <si>
    <t>Caribbean Development Bank</t>
  </si>
  <si>
    <t>Carleton University</t>
  </si>
  <si>
    <t>Carlyle Group L.P.</t>
  </si>
  <si>
    <t>Carrefour S.A.</t>
  </si>
  <si>
    <t>Caterpillar Inc.</t>
  </si>
  <si>
    <t>CCL Industries Inc</t>
  </si>
  <si>
    <t>CenterPoint Energy, Inc</t>
  </si>
  <si>
    <t>Central 1 Credit Union</t>
  </si>
  <si>
    <t>Charles Schwab Corporation</t>
  </si>
  <si>
    <t>Chevron Corporation</t>
  </si>
  <si>
    <t>CI Financial Corporation</t>
  </si>
  <si>
    <t>City &amp; County of San Francisco, California</t>
  </si>
  <si>
    <t>City of Edmonton</t>
  </si>
  <si>
    <t>City of Guelph</t>
  </si>
  <si>
    <t>City of London, Ontario</t>
  </si>
  <si>
    <t>City of New York</t>
  </si>
  <si>
    <t>City of Vancouver</t>
  </si>
  <si>
    <t>City of Windsor</t>
  </si>
  <si>
    <t>CK Hutchison Holdings Limited</t>
  </si>
  <si>
    <t>Coast Capital Savings Credit Union</t>
  </si>
  <si>
    <t>Coca-Cola Company, The</t>
  </si>
  <si>
    <t>Cogeco Inc</t>
  </si>
  <si>
    <t>BB-</t>
  </si>
  <si>
    <t>Colgate-Palmolive Company</t>
  </si>
  <si>
    <t>CommonSpirit Health (Colorado)</t>
  </si>
  <si>
    <t>Conagra Brands Inc.</t>
  </si>
  <si>
    <t>ConocoPhillips</t>
  </si>
  <si>
    <t>Corteva Inc.</t>
  </si>
  <si>
    <t>Costco Wholesale Corporation</t>
  </si>
  <si>
    <t>Council of Europe Development Bank</t>
  </si>
  <si>
    <t>Crawford Group, Inc, (The)</t>
  </si>
  <si>
    <t>Credit Mutuel Group</t>
  </si>
  <si>
    <t>CSX Corporation</t>
  </si>
  <si>
    <t>CVS Health Corporation</t>
  </si>
  <si>
    <t>Danaher Corporation</t>
  </si>
  <si>
    <t>Danske Bank A/S</t>
  </si>
  <si>
    <t>Darden Restaurants Inc.</t>
  </si>
  <si>
    <t>DBS Bank Limited</t>
  </si>
  <si>
    <t>Denmark, Kingdom of</t>
  </si>
  <si>
    <t>Deutsche Bahn AG</t>
  </si>
  <si>
    <t>Diageo PLC</t>
  </si>
  <si>
    <t>District Municipality of Muskoka</t>
  </si>
  <si>
    <t>DNB Asa</t>
  </si>
  <si>
    <t>Dollarama Inc.</t>
  </si>
  <si>
    <t>Dominion Energy Inc</t>
  </si>
  <si>
    <t>Dover Corp</t>
  </si>
  <si>
    <t>Dow Inc.</t>
  </si>
  <si>
    <t>DTE Energy Co</t>
  </si>
  <si>
    <t>Duke Energy Corp.</t>
  </si>
  <si>
    <t>Duke Realty Corp</t>
  </si>
  <si>
    <t>DXC Technology Co.</t>
  </si>
  <si>
    <t>E.ON SE</t>
  </si>
  <si>
    <t>Eastman Chemical Company</t>
  </si>
  <si>
    <t>Eaton Corporation</t>
  </si>
  <si>
    <t>eBay Inc.</t>
  </si>
  <si>
    <t>Ecolab Inc.</t>
  </si>
  <si>
    <t>Edison International</t>
  </si>
  <si>
    <t>Elexicon Corporation</t>
  </si>
  <si>
    <t>Eli Lilly &amp; Company</t>
  </si>
  <si>
    <t>Emerson Electric Co.</t>
  </si>
  <si>
    <t>Empire Company Limited</t>
  </si>
  <si>
    <t>Engie SA</t>
  </si>
  <si>
    <t>Eni SpA</t>
  </si>
  <si>
    <t>Enmax Corporation</t>
  </si>
  <si>
    <t>Entergy Corp</t>
  </si>
  <si>
    <t>EOG Resources Inc</t>
  </si>
  <si>
    <t>Equifax Inc</t>
  </si>
  <si>
    <t>Equitable Group Inc.</t>
  </si>
  <si>
    <t>Eurofima</t>
  </si>
  <si>
    <t>European Bank for Reconstruction and Development</t>
  </si>
  <si>
    <t>Evergy, Inc.</t>
  </si>
  <si>
    <t>Eversource Energy Co.</t>
  </si>
  <si>
    <t>Federal Realty Investment Trust</t>
  </si>
  <si>
    <t>Federated Co-operatives Limited</t>
  </si>
  <si>
    <t>Fifth Third Bancorp (Holding Co)</t>
  </si>
  <si>
    <t>First Capital REIT</t>
  </si>
  <si>
    <t>First Nations Finance Authority Inc.</t>
  </si>
  <si>
    <t>Fiserv, Inc.</t>
  </si>
  <si>
    <t>FMR LLC</t>
  </si>
  <si>
    <t>Franklin Resources Inc</t>
  </si>
  <si>
    <t>Fuel Facilities Corporation of Canada</t>
  </si>
  <si>
    <t>GATX Corp.</t>
  </si>
  <si>
    <t>General Dynamics Corporation</t>
  </si>
  <si>
    <t>General Mills, Inc.</t>
  </si>
  <si>
    <t>George Washington University</t>
  </si>
  <si>
    <t>Georgetown University</t>
  </si>
  <si>
    <t>Germany, Federal Republic of</t>
  </si>
  <si>
    <t>Gilead Sciences, Inc.</t>
  </si>
  <si>
    <t>Greater Vancouver Regional District</t>
  </si>
  <si>
    <t>Groupe Danone</t>
  </si>
  <si>
    <t>Guardian Life Insurance Company of America</t>
  </si>
  <si>
    <t>Hamilton Health Sciences Corporation</t>
  </si>
  <si>
    <t>Harley Davidson</t>
  </si>
  <si>
    <t>Hartford HealthCare (Connecticut)</t>
  </si>
  <si>
    <t>Hasbro Inc.</t>
  </si>
  <si>
    <t>Heraeus Holding Gmbh</t>
  </si>
  <si>
    <t>Hershey Company (The)</t>
  </si>
  <si>
    <t>Hewlett Packard Enterprise Company</t>
  </si>
  <si>
    <t>Home Depot Inc.</t>
  </si>
  <si>
    <t>Honeywell International Inc.</t>
  </si>
  <si>
    <t>Hospital for Sick Children</t>
  </si>
  <si>
    <t>Illinois Tool Works Inc.</t>
  </si>
  <si>
    <t>Imperial Brands Plc</t>
  </si>
  <si>
    <t>Ingersoll-Rand Company</t>
  </si>
  <si>
    <t>Integris Health Obligated Group (Oklahoma)</t>
  </si>
  <si>
    <t>Intercontinental Exchange Inc.</t>
  </si>
  <si>
    <t>International Flavors and Fragrances Inc</t>
  </si>
  <si>
    <t>International Paper Company</t>
  </si>
  <si>
    <t>ITT Inc.</t>
  </si>
  <si>
    <t>Japan, Government of</t>
  </si>
  <si>
    <t>Johnson &amp; Johnson</t>
  </si>
  <si>
    <t>Johnson Controls International plc</t>
  </si>
  <si>
    <t>Kansas City Southern Railway Company</t>
  </si>
  <si>
    <t>Kelda Group plc</t>
  </si>
  <si>
    <t>Kellogg Company</t>
  </si>
  <si>
    <t>KeyCorp</t>
  </si>
  <si>
    <t>Keyera Corp.</t>
  </si>
  <si>
    <t>Kimberly-Clark Corporation</t>
  </si>
  <si>
    <t>Kimco Realty Corp</t>
  </si>
  <si>
    <t>KLA Corporation</t>
  </si>
  <si>
    <t>Kohls Corporation</t>
  </si>
  <si>
    <t>Kommunekredit</t>
  </si>
  <si>
    <t>Kommuninvest I Sverige AB</t>
  </si>
  <si>
    <t>Koninklijke KPN N.V.</t>
  </si>
  <si>
    <t>Koninklijke Philips Electronics N.V. (Philips)</t>
  </si>
  <si>
    <t>Kroger Co.</t>
  </si>
  <si>
    <t>Laboratory Corporation of America Holdings</t>
  </si>
  <si>
    <t>LafargeHolcim Ltd.</t>
  </si>
  <si>
    <t>Lakeridge Health</t>
  </si>
  <si>
    <t>Lam Research Corporation</t>
  </si>
  <si>
    <t>Landesbank Baden-Wuerttemberg</t>
  </si>
  <si>
    <t>Landesbank Hessen-Thueringen Girozentrale</t>
  </si>
  <si>
    <t>Laurentian Bank of Canada</t>
  </si>
  <si>
    <t>Leggett &amp; Platt Inc</t>
  </si>
  <si>
    <t>Lowes Companies Inc</t>
  </si>
  <si>
    <t>LVMH S.A.</t>
  </si>
  <si>
    <t>Macquarie Group Limited</t>
  </si>
  <si>
    <t>Magna International Inc.</t>
  </si>
  <si>
    <t>Marathon Petroleum Corporation</t>
  </si>
  <si>
    <t>MaRS Development Trust</t>
  </si>
  <si>
    <t>Mars, Incorporated</t>
  </si>
  <si>
    <t>MasterCard Incorporated</t>
  </si>
  <si>
    <t>McCain Foods Limited</t>
  </si>
  <si>
    <t>Merck &amp; Co., Inc.</t>
  </si>
  <si>
    <t>Metropolitan Transportation Authority, Inc.</t>
  </si>
  <si>
    <t>Mitsubishi UFJ Financial Group, Inc.</t>
  </si>
  <si>
    <t>Molson Coors Brewing Company</t>
  </si>
  <si>
    <t>Mondelez International, Inc.</t>
  </si>
  <si>
    <t>Montreal Port Authority</t>
  </si>
  <si>
    <t>Moody's Corporation</t>
  </si>
  <si>
    <t>Municipality Finance Plc</t>
  </si>
  <si>
    <t>National Football League</t>
  </si>
  <si>
    <t>National Fuel Gas Company</t>
  </si>
  <si>
    <t>National Oilwell Varco Inc.</t>
  </si>
  <si>
    <t>National Rural Utilities Cooperative Finance Corp.</t>
  </si>
  <si>
    <t>Nestle S.A.</t>
  </si>
  <si>
    <t>Netherlands, State of</t>
  </si>
  <si>
    <t>Neuberger Berman Group LLC</t>
  </si>
  <si>
    <t>New York Life Insurance Co</t>
  </si>
  <si>
    <t>New Zealand, Government of</t>
  </si>
  <si>
    <t>Newmont Goldcorp Corporation</t>
  </si>
  <si>
    <t>News Corp Ltd</t>
  </si>
  <si>
    <t>NextEra Energy Inc</t>
  </si>
  <si>
    <t>Nike Inc</t>
  </si>
  <si>
    <t>NiSource Inc</t>
  </si>
  <si>
    <t>Norddeutsche Landesbank Girozentrale</t>
  </si>
  <si>
    <t>Nordic Investment Bank</t>
  </si>
  <si>
    <t>Nordrhein-Westfalen, State of</t>
  </si>
  <si>
    <t>Norfolk Southern Corp.</t>
  </si>
  <si>
    <t>Northern Courier Pipeline Limited Partnership</t>
  </si>
  <si>
    <t>Northern Trust Corporation</t>
  </si>
  <si>
    <t>Northwest Natural Holding Company</t>
  </si>
  <si>
    <t>Norway, Kingdom of</t>
  </si>
  <si>
    <t>Novartis AG</t>
  </si>
  <si>
    <t>Nucor Corporation</t>
  </si>
  <si>
    <t>NVIDIA Corporation</t>
  </si>
  <si>
    <t>Oberlin College (Ohio)</t>
  </si>
  <si>
    <t>Occidental Petroleum Corporation</t>
  </si>
  <si>
    <t>OMERS Administration Corporation</t>
  </si>
  <si>
    <t>Omnicom Group Inc</t>
  </si>
  <si>
    <t>ONE Gas, Inc.</t>
  </si>
  <si>
    <t>Ontario Power Generation Inc.</t>
  </si>
  <si>
    <t>Ontario Teachers' Pension Plan Board</t>
  </si>
  <si>
    <t>OP-Pohjola Group</t>
  </si>
  <si>
    <t>Orange S.A.</t>
  </si>
  <si>
    <t>Ottawa Macdonald-Cartier International Airport Authority</t>
  </si>
  <si>
    <t>Paccar Inc</t>
  </si>
  <si>
    <t>Partners Healthcare System (Massachusetts)</t>
  </si>
  <si>
    <t>Penn State Health (Pennsylvania)</t>
  </si>
  <si>
    <t>Pernod Ricard S.A.</t>
  </si>
  <si>
    <t>Philip Morris International Inc.</t>
  </si>
  <si>
    <t>PNC Financial Services Group</t>
  </si>
  <si>
    <t>PPL Corporation</t>
  </si>
  <si>
    <t>Public Sector Pension Investment Board</t>
  </si>
  <si>
    <t>Public Service Enterprise Group Incorporated</t>
  </si>
  <si>
    <t>Queen's University at Kingston</t>
  </si>
  <si>
    <t>Raymond James Financial, Inc.</t>
  </si>
  <si>
    <t>Raytheon Technologies Corporation</t>
  </si>
  <si>
    <t>Region Ile De France</t>
  </si>
  <si>
    <t>Regional Municipality of Durham</t>
  </si>
  <si>
    <t>Regional Municipality of Peel</t>
  </si>
  <si>
    <t>Regional Municipality of Waterloo</t>
  </si>
  <si>
    <t>Regional Municipality of York</t>
  </si>
  <si>
    <t>RELX Plc</t>
  </si>
  <si>
    <t>Rio Tinto plc</t>
  </si>
  <si>
    <t>RioCan REIT</t>
  </si>
  <si>
    <t>Rockefeller University</t>
  </si>
  <si>
    <t>Rockwell Automation Inc</t>
  </si>
  <si>
    <t>RWE AG</t>
  </si>
  <si>
    <t>Ryder Systems Inc</t>
  </si>
  <si>
    <t>Ryerson University</t>
  </si>
  <si>
    <t>S&amp;P Global Inc.</t>
  </si>
  <si>
    <t>salesforce.com, inc.</t>
  </si>
  <si>
    <t>sanofi-aventis S.A.</t>
  </si>
  <si>
    <t>Saputo Inc.</t>
  </si>
  <si>
    <t>Scarborough Health Network</t>
  </si>
  <si>
    <t>Schlumberger Ltd</t>
  </si>
  <si>
    <t>Scripps Research Institute</t>
  </si>
  <si>
    <t>Segro Plc</t>
  </si>
  <si>
    <t>Sempra Energy</t>
  </si>
  <si>
    <t>Severn Trent plc</t>
  </si>
  <si>
    <t>Sherwin-Williams Company, The</t>
  </si>
  <si>
    <t>Singapore, Government of</t>
  </si>
  <si>
    <t>Skandinaviska Enskilda Banken</t>
  </si>
  <si>
    <t>Smiths Group Plc</t>
  </si>
  <si>
    <t>Snap-On Incorporated</t>
  </si>
  <si>
    <t>Societe Nationale des Chemins de Fer Belges</t>
  </si>
  <si>
    <t>SpareBank 1 Boligkreditt AS</t>
  </si>
  <si>
    <t>SSE plc</t>
  </si>
  <si>
    <t>St. Charles Health System (Oregon)</t>
  </si>
  <si>
    <t>St. John's International Airport Authority</t>
  </si>
  <si>
    <t>Standard Chartered Plc</t>
  </si>
  <si>
    <t>Stanley Black &amp; Decker, Inc.</t>
  </si>
  <si>
    <t>Stantec Inc.</t>
  </si>
  <si>
    <t>Starbucks Corporation</t>
  </si>
  <si>
    <t>State of New South Wales, Australia</t>
  </si>
  <si>
    <t>State of Queensland, Australia</t>
  </si>
  <si>
    <t>State of South Australia</t>
  </si>
  <si>
    <t>State of Western Australia</t>
  </si>
  <si>
    <t>State Street Corporation</t>
  </si>
  <si>
    <t>Steelcase Inc</t>
  </si>
  <si>
    <t>Sumitomo Corporation</t>
  </si>
  <si>
    <t>Sutter Health (California)</t>
  </si>
  <si>
    <t>Svenska Handelsbanken</t>
  </si>
  <si>
    <t>Swedbank AB</t>
  </si>
  <si>
    <t>Sweden: Kingdom of</t>
  </si>
  <si>
    <t>Sydney Airport Corporation Limited</t>
  </si>
  <si>
    <t>Syracuse University</t>
  </si>
  <si>
    <t>Sysco Corporation</t>
  </si>
  <si>
    <t>Takeda Pharmaceutical Company Limited</t>
  </si>
  <si>
    <t>Target Corporation</t>
  </si>
  <si>
    <t>Telecom Corporation of New Zealand</t>
  </si>
  <si>
    <t>Telefonica, S.A.</t>
  </si>
  <si>
    <t>Telenor ASA</t>
  </si>
  <si>
    <t>Telia Company AB</t>
  </si>
  <si>
    <t>Telstra Corporation Limited</t>
  </si>
  <si>
    <t>Temple University</t>
  </si>
  <si>
    <t>Tencent Holdings Limited</t>
  </si>
  <si>
    <t>Thermo Fisher Scientific Inc.</t>
  </si>
  <si>
    <t>Thomson Reuters Corporation</t>
  </si>
  <si>
    <t>TJX Companies Inc</t>
  </si>
  <si>
    <t>TMX Group Limited</t>
  </si>
  <si>
    <t>Toromont Industries Limited</t>
  </si>
  <si>
    <t>Truist Financial Corporation</t>
  </si>
  <si>
    <t>TTX Corp</t>
  </si>
  <si>
    <t>UDR, Inc.</t>
  </si>
  <si>
    <t>Unilever PLC</t>
  </si>
  <si>
    <t>Union Pacific Corporation</t>
  </si>
  <si>
    <t>United Kingdom, Government of</t>
  </si>
  <si>
    <t>United Services Automobile Association</t>
  </si>
  <si>
    <t>United States of America, Government of</t>
  </si>
  <si>
    <t>UnitedHealth Group Inc</t>
  </si>
  <si>
    <t>University of Chicago</t>
  </si>
  <si>
    <t>University of Guelph</t>
  </si>
  <si>
    <t>University Of Maryland Medical System Corporation</t>
  </si>
  <si>
    <t>University of Rochester</t>
  </si>
  <si>
    <t>US Bancorp</t>
  </si>
  <si>
    <t>Valero Energy Corp</t>
  </si>
  <si>
    <t>Vancouver International Airport Authority</t>
  </si>
  <si>
    <t>Vanderbilt University Medical Center (Tennessee)</t>
  </si>
  <si>
    <t>Veolia Environnement SA</t>
  </si>
  <si>
    <t>Verizon Communications Inc.</t>
  </si>
  <si>
    <t>VF Corp</t>
  </si>
  <si>
    <t>ViacomCBS Inc.</t>
  </si>
  <si>
    <t>Ville de Paris</t>
  </si>
  <si>
    <t>Ville de Quebec</t>
  </si>
  <si>
    <t>Virginia Mason Franciscan Health (Washington)</t>
  </si>
  <si>
    <t>Visa Inc.</t>
  </si>
  <si>
    <t>Vivendi S.A.</t>
  </si>
  <si>
    <t>Volkswagen AG</t>
  </si>
  <si>
    <t>Volvo AB</t>
  </si>
  <si>
    <t>Vornado Realty Trust</t>
  </si>
  <si>
    <t>Walgreens Boots Alliance, Inc.</t>
  </si>
  <si>
    <t>Waste Management Inc.</t>
  </si>
  <si>
    <t>Wayne State University</t>
  </si>
  <si>
    <t>Wesleyan University (Connecticut)</t>
  </si>
  <si>
    <t>Westlake Chemical Corporation</t>
  </si>
  <si>
    <t>Whirlpool Corporation</t>
  </si>
  <si>
    <t>Wilfrid Laurier University</t>
  </si>
  <si>
    <t>Williams Companies, Inc.</t>
  </si>
  <si>
    <t>Winnipeg Airport</t>
  </si>
  <si>
    <t>Woodside Petroleum Ltd.</t>
  </si>
  <si>
    <t>Worthington Industries Inc</t>
  </si>
  <si>
    <t>Wpp Group plc</t>
  </si>
  <si>
    <t>WSP Global Inc</t>
  </si>
  <si>
    <t>WW Grainger Inc.</t>
  </si>
  <si>
    <t>Xcel Energy Inc</t>
  </si>
  <si>
    <t>York Region District School Board</t>
  </si>
  <si>
    <t>York University</t>
  </si>
  <si>
    <t>Dur_Val</t>
  </si>
  <si>
    <t>Dur_Bucket</t>
  </si>
  <si>
    <t>RTG_MDY</t>
  </si>
  <si>
    <t>RTG_FITCH_SP</t>
  </si>
  <si>
    <t>RTG_WTC</t>
  </si>
  <si>
    <t>RTG_NUM</t>
  </si>
  <si>
    <t>Baa3</t>
  </si>
  <si>
    <t>BBB-u</t>
  </si>
  <si>
    <t>Baa2</t>
  </si>
  <si>
    <t>BBBu</t>
  </si>
  <si>
    <t>Baa1</t>
  </si>
  <si>
    <t>BBB+u</t>
  </si>
  <si>
    <t>A3</t>
  </si>
  <si>
    <t>A-u</t>
  </si>
  <si>
    <t>A2</t>
  </si>
  <si>
    <t>Au</t>
  </si>
  <si>
    <t>A1</t>
  </si>
  <si>
    <t>A+u</t>
  </si>
  <si>
    <t>Aa3</t>
  </si>
  <si>
    <t>AA-u</t>
  </si>
  <si>
    <t>Aa2</t>
  </si>
  <si>
    <t>Aau</t>
  </si>
  <si>
    <t>Aa1</t>
  </si>
  <si>
    <t>AA+u</t>
  </si>
  <si>
    <t>Aaa</t>
  </si>
  <si>
    <t>AAAu</t>
  </si>
  <si>
    <t>50+</t>
  </si>
  <si>
    <t>BQNT_BUY</t>
  </si>
  <si>
    <t>94974BGT1</t>
  </si>
  <si>
    <t>92857WBM1</t>
  </si>
  <si>
    <t>00206RDJ8</t>
  </si>
  <si>
    <t>00206RDK5</t>
  </si>
  <si>
    <t>42824CAY5</t>
  </si>
  <si>
    <t>94974BGU8</t>
  </si>
  <si>
    <t>00206RDS8</t>
  </si>
  <si>
    <t>14149YBM9</t>
  </si>
  <si>
    <t>68389XBQ7</t>
  </si>
  <si>
    <t>775109BG5</t>
  </si>
  <si>
    <t>00206RGC0</t>
  </si>
  <si>
    <t>00206RFU1</t>
  </si>
  <si>
    <t>35137LAK1</t>
  </si>
  <si>
    <t>29246QAE5</t>
  </si>
  <si>
    <t>BJ4435662</t>
  </si>
  <si>
    <t>00206RKA9</t>
  </si>
  <si>
    <t>00206RKE1</t>
  </si>
  <si>
    <t>36830BAC9</t>
  </si>
  <si>
    <t>68389XCA1</t>
  </si>
  <si>
    <t>BP8097407</t>
  </si>
  <si>
    <t>125491AP5</t>
  </si>
  <si>
    <t>428236BR3</t>
  </si>
  <si>
    <t>35085ZBG0</t>
  </si>
  <si>
    <t>853254AK6</t>
  </si>
  <si>
    <t>00206RBK7</t>
  </si>
  <si>
    <t>94974BFP0</t>
  </si>
  <si>
    <t>21684AAB2</t>
  </si>
  <si>
    <t>949746RF0</t>
  </si>
  <si>
    <t>853254AN0</t>
  </si>
  <si>
    <t>48250AAA1</t>
  </si>
  <si>
    <t>00206RCG5</t>
  </si>
  <si>
    <t>94974BGE4</t>
  </si>
  <si>
    <t>84265VAJ4</t>
  </si>
  <si>
    <t>00206RCQ3</t>
  </si>
  <si>
    <t>68389XBF1</t>
  </si>
  <si>
    <t>00206RCU4</t>
  </si>
  <si>
    <t>68389XBJ3</t>
  </si>
  <si>
    <t>94974BGQ7</t>
  </si>
  <si>
    <t>136375CX8</t>
  </si>
  <si>
    <t>55276VAK8</t>
  </si>
  <si>
    <t>775109BN0</t>
  </si>
  <si>
    <t>03523TBV9</t>
  </si>
  <si>
    <t>552081AM3</t>
  </si>
  <si>
    <t>Dur_Key</t>
  </si>
  <si>
    <t>0-10</t>
  </si>
  <si>
    <t>10-12</t>
  </si>
  <si>
    <t>12-14</t>
  </si>
  <si>
    <t>14-16</t>
  </si>
  <si>
    <t>16-18</t>
  </si>
  <si>
    <t>18-20</t>
  </si>
  <si>
    <t>20-22</t>
  </si>
  <si>
    <t>22-24</t>
  </si>
  <si>
    <t>24-26</t>
  </si>
  <si>
    <t>26-28</t>
  </si>
  <si>
    <t>28-30</t>
  </si>
  <si>
    <t>30-32</t>
  </si>
  <si>
    <t>32-34</t>
  </si>
  <si>
    <t>RTG_Key</t>
  </si>
  <si>
    <t>RTG_Value</t>
  </si>
  <si>
    <t>Num_Value</t>
  </si>
  <si>
    <t>Perc_Traded</t>
  </si>
  <si>
    <t>00206RDY5</t>
  </si>
  <si>
    <t>667274AC8</t>
  </si>
  <si>
    <t>68389XAW5</t>
  </si>
  <si>
    <t>AL317535 Corp</t>
  </si>
  <si>
    <t>AL522182 Corp</t>
  </si>
  <si>
    <t>AM350683 Corp</t>
  </si>
  <si>
    <t>AR121685 Corp</t>
  </si>
  <si>
    <t>BH454143 Corp</t>
  </si>
  <si>
    <t>BO712897 Corp</t>
  </si>
  <si>
    <t>BO859475 Corp</t>
  </si>
  <si>
    <t>BR431442 Corp</t>
  </si>
  <si>
    <t>EI116242 Corp</t>
  </si>
  <si>
    <t>EI508503 Corp</t>
  </si>
  <si>
    <t>EI813516 Corp</t>
  </si>
  <si>
    <t>EI877341 Corp</t>
  </si>
  <si>
    <t>EJ059626 Corp</t>
  </si>
  <si>
    <t>EJ341560 Corp</t>
  </si>
  <si>
    <t>EJ507960 Corp</t>
  </si>
  <si>
    <t>EJ609042 Corp</t>
  </si>
  <si>
    <t>EJ680871 Corp</t>
  </si>
  <si>
    <t>EJ896425 Corp</t>
  </si>
  <si>
    <t>EJ958123 Corp</t>
  </si>
  <si>
    <t>EK012453 Corp</t>
  </si>
  <si>
    <t>EK141459 Corp</t>
  </si>
  <si>
    <t>EK292070 Corp</t>
  </si>
  <si>
    <t>EK313429 Corp</t>
  </si>
  <si>
    <t>EK361211 Corp</t>
  </si>
  <si>
    <t>EK572247 Corp</t>
  </si>
  <si>
    <t>EK870984 Corp</t>
  </si>
  <si>
    <t>EK886325 Corp</t>
  </si>
  <si>
    <t>JV890727 Corp</t>
  </si>
  <si>
    <t>LW368367 Corp</t>
  </si>
  <si>
    <t>QJ715625 Corp</t>
  </si>
  <si>
    <t>ZP014031 Corp</t>
  </si>
  <si>
    <t>ZR494631 Corp</t>
  </si>
  <si>
    <t>ZS283222 Corp</t>
  </si>
  <si>
    <t>563469CX Corp</t>
  </si>
  <si>
    <t>AL097043 Corp</t>
  </si>
  <si>
    <t>AL444807 Corp</t>
  </si>
  <si>
    <t>AL509249 Corp</t>
  </si>
  <si>
    <t>AQ026490 Corp</t>
  </si>
  <si>
    <t>AQ596437 Corp</t>
  </si>
  <si>
    <t>AR834938 Corp</t>
  </si>
  <si>
    <t>AS664834 Corp</t>
  </si>
  <si>
    <t>AT668843 Corp</t>
  </si>
  <si>
    <t>AX646657 Corp</t>
  </si>
  <si>
    <t>AZ213824 Corp</t>
  </si>
  <si>
    <t>AZ595170 Corp</t>
  </si>
  <si>
    <t>AZ719453 Corp</t>
  </si>
  <si>
    <t>BG007262 Corp</t>
  </si>
  <si>
    <t>BG106354 Corp</t>
  </si>
  <si>
    <t>BG136134 Corp</t>
  </si>
  <si>
    <t>BG497055 Corp</t>
  </si>
  <si>
    <t>BG592877 Corp</t>
  </si>
  <si>
    <t>BH392778 Corp</t>
  </si>
  <si>
    <t>BJ273951 Corp</t>
  </si>
  <si>
    <t>BK183061 Corp</t>
  </si>
  <si>
    <t>BK767616 Corp</t>
  </si>
  <si>
    <t>BK791715 Corp</t>
  </si>
  <si>
    <t>BK822221 Corp</t>
  </si>
  <si>
    <t>BK897557 Corp</t>
  </si>
  <si>
    <t>BM104237 Corp</t>
  </si>
  <si>
    <t>BM137528 Corp</t>
  </si>
  <si>
    <t>BM362965 Corp</t>
  </si>
  <si>
    <t>BM611766 Corp</t>
  </si>
  <si>
    <t>BM742223 Corp</t>
  </si>
  <si>
    <t>BM852947 Corp</t>
  </si>
  <si>
    <t>BN616792 Corp</t>
  </si>
  <si>
    <t>BN651417 Corp</t>
  </si>
  <si>
    <t>BN865699 Corp</t>
  </si>
  <si>
    <t>BO106021 Corp</t>
  </si>
  <si>
    <t>BO219823 Corp</t>
  </si>
  <si>
    <t>BO332260 Corp</t>
  </si>
  <si>
    <t>BO356295 Corp</t>
  </si>
  <si>
    <t>BO371672 Corp</t>
  </si>
  <si>
    <t>BO464478 Corp</t>
  </si>
  <si>
    <t>BO464722 Corp</t>
  </si>
  <si>
    <t>BO530268 Corp</t>
  </si>
  <si>
    <t>BO576031 Corp</t>
  </si>
  <si>
    <t>BO768931 Corp</t>
  </si>
  <si>
    <t>BO840736 Corp</t>
  </si>
  <si>
    <t>BP046640 Corp</t>
  </si>
  <si>
    <t>BP053507 Corp</t>
  </si>
  <si>
    <t>BP054718 Corp</t>
  </si>
  <si>
    <t>BP117037 Corp</t>
  </si>
  <si>
    <t>BP123468 Corp</t>
  </si>
  <si>
    <t>BP135682 Corp</t>
  </si>
  <si>
    <t>BP172547 Corp</t>
  </si>
  <si>
    <t>BP207479 Corp</t>
  </si>
  <si>
    <t>BP265245 Corp</t>
  </si>
  <si>
    <t>BP474648 Corp</t>
  </si>
  <si>
    <t>BP543764 Corp</t>
  </si>
  <si>
    <t>BP543906 Corp</t>
  </si>
  <si>
    <t>BP772773 Corp</t>
  </si>
  <si>
    <t>BP798420 Corp</t>
  </si>
  <si>
    <t>BP907937 Corp</t>
  </si>
  <si>
    <t>BP927755 Corp</t>
  </si>
  <si>
    <t>BP968355 Corp</t>
  </si>
  <si>
    <t>BQ071451 Corp</t>
  </si>
  <si>
    <t>BQ190172 Corp</t>
  </si>
  <si>
    <t>BQ405125 Corp</t>
  </si>
  <si>
    <t>BQ502613 Corp</t>
  </si>
  <si>
    <t>BQ552174 Corp</t>
  </si>
  <si>
    <t>BQ569826 Corp</t>
  </si>
  <si>
    <t>BQ570722 Corp</t>
  </si>
  <si>
    <t>BQ792082 Corp</t>
  </si>
  <si>
    <t>BQ896049 Corp</t>
  </si>
  <si>
    <t>BQ945504 Corp</t>
  </si>
  <si>
    <t>BR151777 Corp</t>
  </si>
  <si>
    <t>BR200363 Corp</t>
  </si>
  <si>
    <t>BR357181 Corp</t>
  </si>
  <si>
    <t>BR407858 Corp</t>
  </si>
  <si>
    <t>BR415261 Corp</t>
  </si>
  <si>
    <t>BR431612 Corp</t>
  </si>
  <si>
    <t>BR450260 Corp</t>
  </si>
  <si>
    <t>EC128665 Corp</t>
  </si>
  <si>
    <t>EC131079 Corp</t>
  </si>
  <si>
    <t>EC141193 Corp</t>
  </si>
  <si>
    <t>EC398542 Corp</t>
  </si>
  <si>
    <t>EC525623 Corp</t>
  </si>
  <si>
    <t>EC577397 Corp</t>
  </si>
  <si>
    <t>EC622681 Corp</t>
  </si>
  <si>
    <t>EC852531 Corp</t>
  </si>
  <si>
    <t>EC900159 Corp</t>
  </si>
  <si>
    <t>EC970990 Corp</t>
  </si>
  <si>
    <t>EC997854 Corp</t>
  </si>
  <si>
    <t>ED072806 Corp</t>
  </si>
  <si>
    <t>ED202551 Corp</t>
  </si>
  <si>
    <t>ED260948 Corp</t>
  </si>
  <si>
    <t>ED283411 Corp</t>
  </si>
  <si>
    <t>ED299563 Corp</t>
  </si>
  <si>
    <t>ED375747 Corp</t>
  </si>
  <si>
    <t>ED612832 Corp</t>
  </si>
  <si>
    <t>EF127068 Corp</t>
  </si>
  <si>
    <t>EF177151 Corp</t>
  </si>
  <si>
    <t>EF386472 Corp</t>
  </si>
  <si>
    <t>EF585366 Corp</t>
  </si>
  <si>
    <t>EF656383 Corp</t>
  </si>
  <si>
    <t>EF793585 Corp</t>
  </si>
  <si>
    <t>EF794145 Corp</t>
  </si>
  <si>
    <t>EF914051 Corp</t>
  </si>
  <si>
    <t>EG138361 Corp</t>
  </si>
  <si>
    <t>EG255754 Corp</t>
  </si>
  <si>
    <t>EG437426 Corp</t>
  </si>
  <si>
    <t>EG568464 Corp</t>
  </si>
  <si>
    <t>EG643368 Corp</t>
  </si>
  <si>
    <t>EG810044 Corp</t>
  </si>
  <si>
    <t>EG876383 Corp</t>
  </si>
  <si>
    <t>EG883497 Corp</t>
  </si>
  <si>
    <t>EG945470 Corp</t>
  </si>
  <si>
    <t>EH100227 Corp</t>
  </si>
  <si>
    <t>EH151817 Corp</t>
  </si>
  <si>
    <t>EH163817 Corp</t>
  </si>
  <si>
    <t>EH290537 Corp</t>
  </si>
  <si>
    <t>EH295917 Corp</t>
  </si>
  <si>
    <t>EH307020 Corp</t>
  </si>
  <si>
    <t>EH354827 Corp</t>
  </si>
  <si>
    <t>EH369306 Corp</t>
  </si>
  <si>
    <t>EH374785 Corp</t>
  </si>
  <si>
    <t>EH415592 Corp</t>
  </si>
  <si>
    <t>EH415796 Corp</t>
  </si>
  <si>
    <t>EH613537 Corp</t>
  </si>
  <si>
    <t>EH675387 Corp</t>
  </si>
  <si>
    <t>EH819937 Corp</t>
  </si>
  <si>
    <t>EH887410 Corp</t>
  </si>
  <si>
    <t>EH911617 Corp</t>
  </si>
  <si>
    <t>EH938874 Corp</t>
  </si>
  <si>
    <t>EI030059 Corp</t>
  </si>
  <si>
    <t>EI066213 Corp</t>
  </si>
  <si>
    <t>EI198832 Corp</t>
  </si>
  <si>
    <t>EI213384 Corp</t>
  </si>
  <si>
    <t>EI231406 Corp</t>
  </si>
  <si>
    <t>EI291377 Corp</t>
  </si>
  <si>
    <t>EI353694 Corp</t>
  </si>
  <si>
    <t>EI548214 Corp</t>
  </si>
  <si>
    <t>EI552317 Corp</t>
  </si>
  <si>
    <t>EI571554 Corp</t>
  </si>
  <si>
    <t>EI577299 Corp</t>
  </si>
  <si>
    <t>EI605061 Corp</t>
  </si>
  <si>
    <t>EI614078 Corp</t>
  </si>
  <si>
    <t>EI630434 Corp</t>
  </si>
  <si>
    <t>EI700144 Corp</t>
  </si>
  <si>
    <t>EI700916 Corp</t>
  </si>
  <si>
    <t>EI710537 Corp</t>
  </si>
  <si>
    <t>EI716593 Corp</t>
  </si>
  <si>
    <t>EI783467 Corp</t>
  </si>
  <si>
    <t>EI814845 Corp</t>
  </si>
  <si>
    <t>EI849146 Corp</t>
  </si>
  <si>
    <t>EI861913 Corp</t>
  </si>
  <si>
    <t>EI954438 Corp</t>
  </si>
  <si>
    <t>EI961671 Corp</t>
  </si>
  <si>
    <t>EI962151 Corp</t>
  </si>
  <si>
    <t>EI993209 Corp</t>
  </si>
  <si>
    <t>EJ011186 Corp</t>
  </si>
  <si>
    <t>EJ011782 Corp</t>
  </si>
  <si>
    <t>EJ129090 Corp</t>
  </si>
  <si>
    <t>EJ393097 Corp</t>
  </si>
  <si>
    <t>EJ406082 Corp</t>
  </si>
  <si>
    <t>EJ507240 Corp</t>
  </si>
  <si>
    <t>EJ511714 Corp</t>
  </si>
  <si>
    <t>EJ660273 Corp</t>
  </si>
  <si>
    <t>EJ761506 Corp</t>
  </si>
  <si>
    <t>EJ770336 Corp</t>
  </si>
  <si>
    <t>EJ788211 Corp</t>
  </si>
  <si>
    <t>EJ789334 Corp</t>
  </si>
  <si>
    <t>EJ855264 Corp</t>
  </si>
  <si>
    <t>EJ919452 Corp</t>
  </si>
  <si>
    <t>EJ951823 Corp</t>
  </si>
  <si>
    <t>EJ971448 Corp</t>
  </si>
  <si>
    <t>EK056734 Corp</t>
  </si>
  <si>
    <t>EK096035 Corp</t>
  </si>
  <si>
    <t>EK128536 Corp</t>
  </si>
  <si>
    <t>EK186681 Corp</t>
  </si>
  <si>
    <t>EK312613 Corp</t>
  </si>
  <si>
    <t>EK361205 Corp</t>
  </si>
  <si>
    <t>EK486643 Corp</t>
  </si>
  <si>
    <t>EK562989 Corp</t>
  </si>
  <si>
    <t>EK636116 Corp</t>
  </si>
  <si>
    <t>EK776027 Corp</t>
  </si>
  <si>
    <t>EK886331 Corp</t>
  </si>
  <si>
    <t>JK199643 Corp</t>
  </si>
  <si>
    <t>JK603299 Corp</t>
  </si>
  <si>
    <t>QZ764520 Corp</t>
  </si>
  <si>
    <t>UV321292 Corp</t>
  </si>
  <si>
    <t>ZO266262 Corp</t>
  </si>
  <si>
    <t>ZO535257 Corp</t>
  </si>
  <si>
    <t>ZO553061 Corp</t>
  </si>
  <si>
    <t>ZO687239 Corp</t>
  </si>
  <si>
    <t>ZO926461 Corp</t>
  </si>
  <si>
    <t>ZP743670 Corp</t>
  </si>
  <si>
    <t>ZQ123006 Corp</t>
  </si>
  <si>
    <t>ZQ256926 Corp</t>
  </si>
  <si>
    <t>ZQ361202 Corp</t>
  </si>
  <si>
    <t>ZQ528887 Corp</t>
  </si>
  <si>
    <t>MSG_AskSize</t>
  </si>
  <si>
    <t>MSG_BidSize</t>
  </si>
  <si>
    <t>563469CX1</t>
  </si>
  <si>
    <t>74814ZBP7</t>
  </si>
  <si>
    <t>42824CAX7</t>
  </si>
  <si>
    <t>651333FY7</t>
  </si>
  <si>
    <t>842400GG2</t>
  </si>
  <si>
    <t>AQ0264905</t>
  </si>
  <si>
    <t>225313AK1</t>
  </si>
  <si>
    <t>842400GK3</t>
  </si>
  <si>
    <t>29364WBA5</t>
  </si>
  <si>
    <t>71568PAF6</t>
  </si>
  <si>
    <t>07274NAQ6</t>
  </si>
  <si>
    <t>891288DR0</t>
  </si>
  <si>
    <t>084659AR2</t>
  </si>
  <si>
    <t>842400GR8</t>
  </si>
  <si>
    <t>89117FPG8</t>
  </si>
  <si>
    <t>71568PAK5</t>
  </si>
  <si>
    <t>532522AB5</t>
  </si>
  <si>
    <t>07813ZCD4</t>
  </si>
  <si>
    <t>BG1063547</t>
  </si>
  <si>
    <t>BG1361347</t>
  </si>
  <si>
    <t>35137LAJ4</t>
  </si>
  <si>
    <t>13645RBA1</t>
  </si>
  <si>
    <t>853254BS8</t>
  </si>
  <si>
    <t>68389XBX2</t>
  </si>
  <si>
    <t>BH4923307</t>
  </si>
  <si>
    <t>689551FG9</t>
  </si>
  <si>
    <t>BK1442528</t>
  </si>
  <si>
    <t>71568PAP4</t>
  </si>
  <si>
    <t>477164AA5</t>
  </si>
  <si>
    <t>BK7917150</t>
  </si>
  <si>
    <t>09659T2B6</t>
  </si>
  <si>
    <t>11282ZAQ1</t>
  </si>
  <si>
    <t>BM1042373</t>
  </si>
  <si>
    <t>BM1375286</t>
  </si>
  <si>
    <t>853254BU3</t>
  </si>
  <si>
    <t>052528AM8</t>
  </si>
  <si>
    <t>BM7422231</t>
  </si>
  <si>
    <t>BM8529471</t>
  </si>
  <si>
    <t>BN6167926</t>
  </si>
  <si>
    <t>38141GXR0</t>
  </si>
  <si>
    <t>902613AE8</t>
  </si>
  <si>
    <t>60687YBQ1</t>
  </si>
  <si>
    <t>556079AD3</t>
  </si>
  <si>
    <t>191216DG2</t>
  </si>
  <si>
    <t>202712BN4</t>
  </si>
  <si>
    <t>786688AA9</t>
  </si>
  <si>
    <t>80281LAP0</t>
  </si>
  <si>
    <t>06051GJP5</t>
  </si>
  <si>
    <t>36830BAB1</t>
  </si>
  <si>
    <t>07813ZCH5</t>
  </si>
  <si>
    <t>456837AW3</t>
  </si>
  <si>
    <t>74735KAA0</t>
  </si>
  <si>
    <t>87971MBT9</t>
  </si>
  <si>
    <t>12565WAB7</t>
  </si>
  <si>
    <t>68329AAJ7</t>
  </si>
  <si>
    <t>09659W2P8</t>
  </si>
  <si>
    <t>38141GYB4</t>
  </si>
  <si>
    <t>891288DX7</t>
  </si>
  <si>
    <t>06051GJT7</t>
  </si>
  <si>
    <t>872882AK1</t>
  </si>
  <si>
    <t>378272BE7</t>
  </si>
  <si>
    <t>62878U2B7</t>
  </si>
  <si>
    <t>225401AU2</t>
  </si>
  <si>
    <t>632525AY7</t>
  </si>
  <si>
    <t>404280CT4</t>
  </si>
  <si>
    <t>251526CK3</t>
  </si>
  <si>
    <t>904678AY5</t>
  </si>
  <si>
    <t>83368RBD3</t>
  </si>
  <si>
    <t>09581JAA4</t>
  </si>
  <si>
    <t>40434LAG0</t>
  </si>
  <si>
    <t>55607PAG0</t>
  </si>
  <si>
    <t>853254CC2</t>
  </si>
  <si>
    <t>60687YBT5</t>
  </si>
  <si>
    <t>695114CY2</t>
  </si>
  <si>
    <t>606822BX1</t>
  </si>
  <si>
    <t>38141GYJ7</t>
  </si>
  <si>
    <t>06051GKA6</t>
  </si>
  <si>
    <t>61747YED3</t>
  </si>
  <si>
    <t>09261BAD2</t>
  </si>
  <si>
    <t>00206RKJ0</t>
  </si>
  <si>
    <t>00787CAD4</t>
  </si>
  <si>
    <t>828807DQ7</t>
  </si>
  <si>
    <t>BR1517779</t>
  </si>
  <si>
    <t>00206RLJ9</t>
  </si>
  <si>
    <t>60687YBU2</t>
  </si>
  <si>
    <t>29260ZAF3</t>
  </si>
  <si>
    <t>86562MCJ7</t>
  </si>
  <si>
    <t>743820AB8</t>
  </si>
  <si>
    <t>833636AL7</t>
  </si>
  <si>
    <t>06051GKC2</t>
  </si>
  <si>
    <t>44889ZBF2</t>
  </si>
  <si>
    <t>44889ZCM6</t>
  </si>
  <si>
    <t>EC1411932</t>
  </si>
  <si>
    <t>EC3985420</t>
  </si>
  <si>
    <t>803854HN1</t>
  </si>
  <si>
    <t>07813ZAP9</t>
  </si>
  <si>
    <t>172967BL4</t>
  </si>
  <si>
    <t>22541LAE3</t>
  </si>
  <si>
    <t>38141GCU6</t>
  </si>
  <si>
    <t>20030NAC5</t>
  </si>
  <si>
    <t>614852KN0</t>
  </si>
  <si>
    <t>651333FM3</t>
  </si>
  <si>
    <t>257469AJ5</t>
  </si>
  <si>
    <t>ED0905155</t>
  </si>
  <si>
    <t>172967CC3</t>
  </si>
  <si>
    <t>983024AG5</t>
  </si>
  <si>
    <t>842400ES8</t>
  </si>
  <si>
    <t>642866FR3</t>
  </si>
  <si>
    <t>07813ZAT1</t>
  </si>
  <si>
    <t>651333FP6</t>
  </si>
  <si>
    <t>59162ZAB8</t>
  </si>
  <si>
    <t>84265VAA3</t>
  </si>
  <si>
    <t>404280AG4</t>
  </si>
  <si>
    <t>31739ZAG0</t>
  </si>
  <si>
    <t>94980VAG3</t>
  </si>
  <si>
    <t>00386SAB8</t>
  </si>
  <si>
    <t>06050TJZ6</t>
  </si>
  <si>
    <t>761034AA5</t>
  </si>
  <si>
    <t>651333FQ4</t>
  </si>
  <si>
    <t>92976GAG6</t>
  </si>
  <si>
    <t>695114CD8</t>
  </si>
  <si>
    <t>651333FR2</t>
  </si>
  <si>
    <t>EG5684642</t>
  </si>
  <si>
    <t>39121JAE0</t>
  </si>
  <si>
    <t>59562VAP2</t>
  </si>
  <si>
    <t>404280AH2</t>
  </si>
  <si>
    <t>38141GFD1</t>
  </si>
  <si>
    <t>695114CG1</t>
  </si>
  <si>
    <t>36158ZBK1</t>
  </si>
  <si>
    <t>92976GAJ0</t>
  </si>
  <si>
    <t>837004CB4</t>
  </si>
  <si>
    <t>842400FH1</t>
  </si>
  <si>
    <t>EH2905378</t>
  </si>
  <si>
    <t>68389XAE5</t>
  </si>
  <si>
    <t>26442CAE4</t>
  </si>
  <si>
    <t>59023VAA8</t>
  </si>
  <si>
    <t>03040WAD7</t>
  </si>
  <si>
    <t>404280AJ8</t>
  </si>
  <si>
    <t>4042Q1AD9</t>
  </si>
  <si>
    <t>341099CL1</t>
  </si>
  <si>
    <t>EH5177629</t>
  </si>
  <si>
    <t>927804FG4</t>
  </si>
  <si>
    <t>695114CL0</t>
  </si>
  <si>
    <t>260543BY8</t>
  </si>
  <si>
    <t>68389XAH8</t>
  </si>
  <si>
    <t>172967EW7</t>
  </si>
  <si>
    <t>72909AAA6</t>
  </si>
  <si>
    <t>775109AP6</t>
  </si>
  <si>
    <t>460146CF8</t>
  </si>
  <si>
    <t>828807CE5</t>
  </si>
  <si>
    <t>EI1988324</t>
  </si>
  <si>
    <t>84265VAE5</t>
  </si>
  <si>
    <t>891288DC3</t>
  </si>
  <si>
    <t>705464DQ5</t>
  </si>
  <si>
    <t>775109AQ4</t>
  </si>
  <si>
    <t>880789AC6</t>
  </si>
  <si>
    <t>38141GGM0</t>
  </si>
  <si>
    <t>72908VAB9</t>
  </si>
  <si>
    <t>03523TBF4</t>
  </si>
  <si>
    <t>EI5772997</t>
  </si>
  <si>
    <t>775109AT8</t>
  </si>
  <si>
    <t>741666CW9</t>
  </si>
  <si>
    <t>880789AN2</t>
  </si>
  <si>
    <t>891288DD1</t>
  </si>
  <si>
    <t>491674BG1</t>
  </si>
  <si>
    <t>56344ZPN3</t>
  </si>
  <si>
    <t>83740TAB3</t>
  </si>
  <si>
    <t>00206RBA9</t>
  </si>
  <si>
    <t>843646AH3</t>
  </si>
  <si>
    <t>975026HB4</t>
  </si>
  <si>
    <t>68389XAM7</t>
  </si>
  <si>
    <t>404280AM1</t>
  </si>
  <si>
    <t>478045AA5</t>
  </si>
  <si>
    <t>EI9616711</t>
  </si>
  <si>
    <t>642866GE1</t>
  </si>
  <si>
    <t>172967FX4</t>
  </si>
  <si>
    <t>06051GEN5</t>
  </si>
  <si>
    <t>83740TAC1</t>
  </si>
  <si>
    <t>828807CL9</t>
  </si>
  <si>
    <t>614853CP2</t>
  </si>
  <si>
    <t>84265VAG0</t>
  </si>
  <si>
    <t>921577RF1</t>
  </si>
  <si>
    <t>71568PAB5</t>
  </si>
  <si>
    <t>20030NBH3</t>
  </si>
  <si>
    <t>741666CY5</t>
  </si>
  <si>
    <t>14310FAA0</t>
  </si>
  <si>
    <t>98704CQU3</t>
  </si>
  <si>
    <t>689551ED7</t>
  </si>
  <si>
    <t>78348BAA0</t>
  </si>
  <si>
    <t>705464EQ4</t>
  </si>
  <si>
    <t>92553PAU6</t>
  </si>
  <si>
    <t>775109AZ4</t>
  </si>
  <si>
    <t>842400FZ1</t>
  </si>
  <si>
    <t>12657ZBD4</t>
  </si>
  <si>
    <t>01306ZDC2</t>
  </si>
  <si>
    <t>83740TAD9</t>
  </si>
  <si>
    <t>EK0567348</t>
  </si>
  <si>
    <t>891288DH2</t>
  </si>
  <si>
    <t>EK1285361</t>
  </si>
  <si>
    <t>975026HC2</t>
  </si>
  <si>
    <t>EK3126134</t>
  </si>
  <si>
    <t>68389XAV7</t>
  </si>
  <si>
    <t>651329BE3</t>
  </si>
  <si>
    <t>92343VCQ5</t>
  </si>
  <si>
    <t>209111FF5</t>
  </si>
  <si>
    <t>023135AP1</t>
  </si>
  <si>
    <t>68389XBG9</t>
  </si>
  <si>
    <t>00206RDH2</t>
  </si>
  <si>
    <t>891288DM1</t>
  </si>
  <si>
    <t>QZ7645208</t>
  </si>
  <si>
    <t>651333FT8</t>
  </si>
  <si>
    <t>60687YBL2</t>
  </si>
  <si>
    <t>92157WAE7</t>
  </si>
  <si>
    <t>563469UW3</t>
  </si>
  <si>
    <t>29365TAK0</t>
  </si>
  <si>
    <t>ZO9264615</t>
  </si>
  <si>
    <t>87971MBP7</t>
  </si>
  <si>
    <t>62954RAA4</t>
  </si>
  <si>
    <t>06675QAC7</t>
  </si>
  <si>
    <t>254687DZ6</t>
  </si>
  <si>
    <t>477143AH4</t>
  </si>
  <si>
    <t>891288DU3</t>
  </si>
  <si>
    <t>651333GD2</t>
  </si>
  <si>
    <t>AL702090 Corp</t>
  </si>
  <si>
    <t>EK095429 Corp</t>
  </si>
  <si>
    <t>EJ293117 Corp</t>
  </si>
  <si>
    <t>EH759728 Corp</t>
  </si>
  <si>
    <t>AS006781 Corp</t>
  </si>
  <si>
    <t>AX667475 Corp</t>
  </si>
  <si>
    <t>AT165082 Corp</t>
  </si>
  <si>
    <t>EH352534 Corp</t>
  </si>
  <si>
    <t>BH119287 Corp</t>
  </si>
  <si>
    <t>UV848944 Corp</t>
  </si>
  <si>
    <t>QJ131004 Corp</t>
  </si>
  <si>
    <t>ZR446660 Corp</t>
  </si>
  <si>
    <t>AU483404 Corp</t>
  </si>
  <si>
    <t>AT751052 Corp</t>
  </si>
  <si>
    <t>EK113475 Corp</t>
  </si>
  <si>
    <t>EI386954 Corp</t>
  </si>
  <si>
    <t>EJ261335 Corp</t>
  </si>
  <si>
    <t>EK914810 Corp</t>
  </si>
  <si>
    <t>JK138053 Corp</t>
  </si>
  <si>
    <t>AV021643 Corp</t>
  </si>
  <si>
    <t>EI062653 Corp</t>
  </si>
  <si>
    <t>BK109981 Corp</t>
  </si>
  <si>
    <t>AN715586 Corp</t>
  </si>
  <si>
    <t>BK109883 Corp</t>
  </si>
  <si>
    <t>BH119844 Corp</t>
  </si>
  <si>
    <t>AU576002 Corp</t>
  </si>
  <si>
    <t>EI121282 Corp</t>
  </si>
  <si>
    <t>AU526876 Corp</t>
  </si>
  <si>
    <t>EI751838 Corp</t>
  </si>
  <si>
    <t>LQA_Cat</t>
  </si>
  <si>
    <t>LQA_Val</t>
  </si>
  <si>
    <t>LQA_Bucket</t>
  </si>
  <si>
    <t>40-60</t>
  </si>
  <si>
    <t>60-80</t>
  </si>
  <si>
    <t>80-100</t>
  </si>
  <si>
    <t>0-40</t>
  </si>
  <si>
    <t>Utilization_Cat</t>
  </si>
  <si>
    <t>Utilization_Val</t>
  </si>
  <si>
    <t>0MM</t>
  </si>
  <si>
    <t>10-50MM</t>
  </si>
  <si>
    <t>50-100MM</t>
  </si>
  <si>
    <t>Utilization_Bucket</t>
  </si>
  <si>
    <t>1-10MM</t>
  </si>
  <si>
    <t>NR</t>
  </si>
  <si>
    <t>MSG_Request</t>
  </si>
  <si>
    <t/>
  </si>
  <si>
    <t>Z_score_Vale</t>
  </si>
  <si>
    <t>&lt;10</t>
  </si>
  <si>
    <t>Z_category</t>
  </si>
  <si>
    <t>Zscore_Cat</t>
  </si>
  <si>
    <t>TRAC_Cat</t>
  </si>
  <si>
    <t>NetDlrClient_Cat</t>
  </si>
  <si>
    <t>TRAC_Value</t>
  </si>
  <si>
    <t>TRAC_Category</t>
  </si>
  <si>
    <t>0-5%</t>
  </si>
  <si>
    <t>5-10%</t>
  </si>
  <si>
    <t>10-15%</t>
  </si>
  <si>
    <t>15-20%</t>
  </si>
  <si>
    <t>20-25%</t>
  </si>
  <si>
    <t>NetDlrInv_Value</t>
  </si>
  <si>
    <t>NetDlrInv_Category</t>
  </si>
  <si>
    <t>-50 to -20MM</t>
  </si>
  <si>
    <t>-20 to -10MM</t>
  </si>
  <si>
    <t>-10MM to -5MM</t>
  </si>
  <si>
    <t>-5MM to 0MM</t>
  </si>
  <si>
    <t>0 to 5MM</t>
  </si>
  <si>
    <t>5 to 10MM</t>
  </si>
  <si>
    <t>10 to 20MM</t>
  </si>
  <si>
    <t>20 to 50MM</t>
  </si>
  <si>
    <t>50 to 100MM</t>
  </si>
  <si>
    <t>Asksize_Cat</t>
  </si>
  <si>
    <t>XCCY_Cat</t>
  </si>
  <si>
    <t>AskSize_Value</t>
  </si>
  <si>
    <t>AskSize_Category</t>
  </si>
  <si>
    <t>25%+</t>
  </si>
  <si>
    <t>50MM+</t>
  </si>
  <si>
    <t>100MM+</t>
  </si>
  <si>
    <t>XCCY_Value</t>
  </si>
  <si>
    <t>0 to 0.3</t>
  </si>
  <si>
    <t>0.3 to 0.5</t>
  </si>
  <si>
    <t>0.5 to 0.8</t>
  </si>
  <si>
    <t>0.8 to 1</t>
  </si>
  <si>
    <t>&lt;-1</t>
  </si>
  <si>
    <t>-1 to -0.8</t>
  </si>
  <si>
    <t>-0.8 to -0.5</t>
  </si>
  <si>
    <t>-0.5 to -0.3</t>
  </si>
  <si>
    <t>-0.3 to 0</t>
  </si>
  <si>
    <t>-100MM to -50MM</t>
  </si>
  <si>
    <t>1 to 1.5</t>
  </si>
  <si>
    <t>2 to 2.5</t>
  </si>
  <si>
    <t>1.5 to 2</t>
  </si>
  <si>
    <t>2.5 to 3</t>
  </si>
  <si>
    <t>3+</t>
  </si>
  <si>
    <t>Category</t>
  </si>
  <si>
    <t>Actionable</t>
  </si>
  <si>
    <t>Net Dealer Invent &gt;</t>
  </si>
  <si>
    <t>or AskSzie &gt;</t>
  </si>
  <si>
    <t>and SN Limit &gt;</t>
  </si>
  <si>
    <t>Market Constrained</t>
  </si>
  <si>
    <t>SN Constrained</t>
  </si>
  <si>
    <t>SN Limit &lt;</t>
  </si>
  <si>
    <t xml:space="preserve">AskSize &lt; </t>
  </si>
  <si>
    <t>and Net Dlr Invent &lt;</t>
  </si>
  <si>
    <t>Bidsize_Cat</t>
  </si>
  <si>
    <t>10 to 25</t>
  </si>
  <si>
    <t>25 to 50</t>
  </si>
  <si>
    <t>50 to 75</t>
  </si>
  <si>
    <t>75 to 90</t>
  </si>
  <si>
    <t>90+</t>
  </si>
  <si>
    <t>EI272105 Corp</t>
  </si>
  <si>
    <t>EG277854 Corp</t>
  </si>
  <si>
    <t>ED946158 Corp</t>
  </si>
  <si>
    <t>EI048254 Corp</t>
  </si>
  <si>
    <t>EJ866853 Corp</t>
  </si>
  <si>
    <t>EC317210 Corp</t>
  </si>
  <si>
    <t>AS743407 Corp</t>
  </si>
  <si>
    <t>EI765667 Corp</t>
  </si>
  <si>
    <t>EI585193 Corp</t>
  </si>
  <si>
    <t>EJ766316 Corp</t>
  </si>
  <si>
    <t>EF115628 Corp</t>
  </si>
  <si>
    <t>BK109981 Corp @MSG1 CORP</t>
  </si>
  <si>
    <t>BH119287 Corp @MSG1 CORP</t>
  </si>
  <si>
    <t>QJ131004 Corp @MSG1 CORP</t>
  </si>
  <si>
    <t>EJ261335 Corp @MSG1 CORP</t>
  </si>
  <si>
    <t>AS006781 Corp @MSG1 CORP</t>
  </si>
  <si>
    <t>EH295917 Corp @MSG1 CORP</t>
  </si>
  <si>
    <t>AU483404 Corp @MSG1 CORP</t>
  </si>
  <si>
    <t>EK914810 Corp @MSG1 CORP</t>
  </si>
  <si>
    <t>ZR446660 Corp @MSG1 CORP</t>
  </si>
  <si>
    <t>UV848944 Corp @MSG1 CORP</t>
  </si>
  <si>
    <t>EK113475 Corp @MSG1 CORP</t>
  </si>
  <si>
    <t>EI751838 Corp @MSG1 CORP</t>
  </si>
  <si>
    <t>EI272105 Corp @MSG1 CORP</t>
  </si>
  <si>
    <t>EG277854 Corp @MSG1 CORP</t>
  </si>
  <si>
    <t>AX667475 Corp @MSG1 CORP</t>
  </si>
  <si>
    <t>AU576002 Corp @MSG1 CORP</t>
  </si>
  <si>
    <t>EK292070 Corp @MSG1 CORP</t>
  </si>
  <si>
    <t>ED946158 Corp @MSG1 CORP</t>
  </si>
  <si>
    <t>EI548214 Corp @MSG1 CORP</t>
  </si>
  <si>
    <t>EJ958123 Corp @MSG1 CORP</t>
  </si>
  <si>
    <t>EI048254 Corp @MSG1 CORP</t>
  </si>
  <si>
    <t>EJ866853 Corp @MSG1 CORP</t>
  </si>
  <si>
    <t>EC317210 Corp @MSG1 CORP</t>
  </si>
  <si>
    <t>EK095429 Corp @MSG1 CORP</t>
  </si>
  <si>
    <t>EI062653 Corp @MSG1 CORP</t>
  </si>
  <si>
    <t>AS743407 Corp @MSG1 CORP</t>
  </si>
  <si>
    <t>EH759728 Corp @MSG1 CORP</t>
  </si>
  <si>
    <t>EJ011186 Corp @MSG1 CORP</t>
  </si>
  <si>
    <t>BK109883 Corp @MSG1 CORP</t>
  </si>
  <si>
    <t>AU526876 Corp @MSG1 CORP</t>
  </si>
  <si>
    <t>EH352534 Corp @MSG1 CORP</t>
  </si>
  <si>
    <t>AL702090 Corp @MSG1 CORP</t>
  </si>
  <si>
    <t>EI765667 Corp @MSG1 CORP</t>
  </si>
  <si>
    <t>EI585193 Corp @MSG1 CORP</t>
  </si>
  <si>
    <t>EI121282 Corp @MSG1 CORP</t>
  </si>
  <si>
    <t>EJ293117 Corp @MSG1 CORP</t>
  </si>
  <si>
    <t>JK138053 Corp @MSG1 CORP</t>
  </si>
  <si>
    <t>AT751052 Corp @MSG1 CORP</t>
  </si>
  <si>
    <t>BH119844 Corp @MSG1 CORP</t>
  </si>
  <si>
    <t>BQNT_SELL</t>
  </si>
  <si>
    <t>BR422206 Corp</t>
  </si>
  <si>
    <t>BP112704 Corp</t>
  </si>
  <si>
    <t>BR588885 Corp</t>
  </si>
  <si>
    <t>BQ802174 Corp</t>
  </si>
  <si>
    <t>BR560804 Corp</t>
  </si>
  <si>
    <t>BQ404592 Corp</t>
  </si>
  <si>
    <t>BR452237 Corp</t>
  </si>
  <si>
    <t>BR138449 Corp</t>
  </si>
  <si>
    <t>BQ744504 Corp</t>
  </si>
  <si>
    <t>BJ332253 Corp</t>
  </si>
  <si>
    <t>AM350365 Corp</t>
  </si>
  <si>
    <t>BH309986 Corp</t>
  </si>
  <si>
    <t>EC537919 Corp</t>
  </si>
  <si>
    <t>BQ946104 Corp</t>
  </si>
  <si>
    <t>BN436411 Corp</t>
  </si>
  <si>
    <t>BR407857 Corp</t>
  </si>
  <si>
    <t>BR452239 Corp</t>
  </si>
  <si>
    <t>EF560926 Corp</t>
  </si>
  <si>
    <t>BR473068 Corp</t>
  </si>
  <si>
    <t>EH154422 Corp</t>
  </si>
  <si>
    <t>AN525689 Corp</t>
  </si>
  <si>
    <t>BK589532 Corp</t>
  </si>
  <si>
    <t>ZR453358 Corp</t>
  </si>
  <si>
    <t>EF696331 Corp</t>
  </si>
  <si>
    <t>BK886940 Corp</t>
  </si>
  <si>
    <t>AO599982 Corp</t>
  </si>
  <si>
    <t>AL240149 Corp</t>
  </si>
  <si>
    <t>BN800773 Corp</t>
  </si>
  <si>
    <t>EF362961 Corp</t>
  </si>
  <si>
    <t>BM341958 Corp</t>
  </si>
  <si>
    <t>AZ655123 Corp</t>
  </si>
  <si>
    <t>BO389986 Corp</t>
  </si>
  <si>
    <t>ZO999454 Corp</t>
  </si>
  <si>
    <t>DD010967 Corp</t>
  </si>
  <si>
    <t>BN653649 Corp</t>
  </si>
  <si>
    <t>BO960864 Corp</t>
  </si>
  <si>
    <t>ZO433945 Corp</t>
  </si>
  <si>
    <t>BH426716 Corp</t>
  </si>
  <si>
    <t>BQ184422 Corp</t>
  </si>
  <si>
    <t>AZ920423 Corp</t>
  </si>
  <si>
    <t>BR243559 Corp</t>
  </si>
  <si>
    <t>AW644692 Corp</t>
  </si>
  <si>
    <t>BO739330 Corp</t>
  </si>
  <si>
    <t>BM349475 Corp</t>
  </si>
  <si>
    <t>EI280284 Corp</t>
  </si>
  <si>
    <t>BN682076 Corp</t>
  </si>
  <si>
    <t>BR259282 Corp</t>
  </si>
  <si>
    <t>BO576028 Corp</t>
  </si>
  <si>
    <t>BP547642 Corp</t>
  </si>
  <si>
    <t>BP969588 Corp</t>
  </si>
  <si>
    <t>BK473313 Corp</t>
  </si>
  <si>
    <t>AV668686 Corp</t>
  </si>
  <si>
    <t>EH677944 Corp</t>
  </si>
  <si>
    <t>BN462716 Corp</t>
  </si>
  <si>
    <t>BP962763 Corp</t>
  </si>
  <si>
    <t>BP901933 Corp</t>
  </si>
  <si>
    <t>ZP300507 Corp</t>
  </si>
  <si>
    <t>EC700430 Corp</t>
  </si>
  <si>
    <t>EG133814 Corp</t>
  </si>
  <si>
    <t>BP013184 Corp</t>
  </si>
  <si>
    <t>EC767655 Corp</t>
  </si>
  <si>
    <t>EI644937 Corp</t>
  </si>
  <si>
    <t>EJ464717 Corp</t>
  </si>
  <si>
    <t>BN975251 Corp</t>
  </si>
  <si>
    <t>EI893613 Corp</t>
  </si>
  <si>
    <t>ZO807515 Corp</t>
  </si>
  <si>
    <t>EJ669189 Corp</t>
  </si>
  <si>
    <t>AW958461 Corp</t>
  </si>
  <si>
    <t>AQ226826 Corp</t>
  </si>
  <si>
    <t>EG212194 Corp</t>
  </si>
  <si>
    <t>LW644857 Corp</t>
  </si>
  <si>
    <t>BJ756256 Corp</t>
  </si>
  <si>
    <t>ZR477793 Corp</t>
  </si>
  <si>
    <t>AZ850597 Corp</t>
  </si>
  <si>
    <t>EJ489106 Corp</t>
  </si>
  <si>
    <t>BQ870177 Corp</t>
  </si>
  <si>
    <t>AS779549 Corp</t>
  </si>
  <si>
    <t>EH371831 Corp</t>
  </si>
  <si>
    <t>BK397797 Corp</t>
  </si>
  <si>
    <t>BG557970 Corp</t>
  </si>
  <si>
    <t>BG294109 Corp</t>
  </si>
  <si>
    <t>EC860175 Corp</t>
  </si>
  <si>
    <t>EG836363 Corp</t>
  </si>
  <si>
    <t>BH963353 Corp</t>
  </si>
  <si>
    <t>EH696965 Corp</t>
  </si>
  <si>
    <t>EJ002268 Corp</t>
  </si>
  <si>
    <t>EF292990 Corp</t>
  </si>
  <si>
    <t>BO880654 Corp</t>
  </si>
  <si>
    <t>EH158212 Corp</t>
  </si>
  <si>
    <t>BO805475 Corp</t>
  </si>
  <si>
    <t>BN479048 Corp</t>
  </si>
  <si>
    <t>EJ653595 Corp</t>
  </si>
  <si>
    <t>EF750508 Corp</t>
  </si>
  <si>
    <t>EF557577 Corp</t>
  </si>
  <si>
    <t>AO438115 Corp</t>
  </si>
  <si>
    <t>EC267408 Corp</t>
  </si>
  <si>
    <t>BO257268 Corp</t>
  </si>
  <si>
    <t>BO154729 Corp</t>
  </si>
  <si>
    <t>AR460780 Corp</t>
  </si>
  <si>
    <t>ED588591 Corp</t>
  </si>
  <si>
    <t>JK199256 Corp</t>
  </si>
  <si>
    <t>EH107281 Corp</t>
  </si>
  <si>
    <t>EH158869 Corp</t>
  </si>
  <si>
    <t>ZP629379 Corp</t>
  </si>
  <si>
    <t>BP881153 Corp</t>
  </si>
  <si>
    <t>AT253273 Corp</t>
  </si>
  <si>
    <t>BP231606 Corp</t>
  </si>
  <si>
    <t>AN279132 Corp</t>
  </si>
  <si>
    <t>AT114943 Corp</t>
  </si>
  <si>
    <t>BH460149 Corp</t>
  </si>
  <si>
    <t>EH235423 Corp</t>
  </si>
  <si>
    <t>EH980642 Corp</t>
  </si>
  <si>
    <t>AZ671789 Corp</t>
  </si>
  <si>
    <t>EG918803 Corp</t>
  </si>
  <si>
    <t>EI782809 Corp</t>
  </si>
  <si>
    <t>ED076822 Corp</t>
  </si>
  <si>
    <t>AO397780 Corp</t>
  </si>
  <si>
    <t>AR947248 Corp</t>
  </si>
  <si>
    <t>EJ611703 Corp</t>
  </si>
  <si>
    <t>AP039390 Corp</t>
  </si>
  <si>
    <t>BN877722 Corp</t>
  </si>
  <si>
    <t>AP711262 Corp</t>
  </si>
  <si>
    <t>ZR453821 Corp</t>
  </si>
  <si>
    <t>AT166424 Corp</t>
  </si>
  <si>
    <t>EK577061 Corp</t>
  </si>
  <si>
    <t>ZQ256989 Corp</t>
  </si>
  <si>
    <t>EG651103 Corp</t>
  </si>
  <si>
    <t>EF642009 Corp</t>
  </si>
  <si>
    <t>EI395136 Corp</t>
  </si>
  <si>
    <t>AS300015 Corp</t>
  </si>
  <si>
    <t>EF238979 Corp</t>
  </si>
  <si>
    <t>BJ518585 Corp</t>
  </si>
  <si>
    <t>EJ954170 Corp</t>
  </si>
  <si>
    <t>AS780354 Corp</t>
  </si>
  <si>
    <t>BM097689 Corp</t>
  </si>
  <si>
    <t>EC349885 Corp</t>
  </si>
  <si>
    <t>EJ947646 Corp</t>
  </si>
  <si>
    <t>EJ707263 Corp</t>
  </si>
  <si>
    <t>AM628310 Corp</t>
  </si>
  <si>
    <t>BO959450 Corp</t>
  </si>
  <si>
    <t>AX508855 Corp</t>
  </si>
  <si>
    <t>EK471603 Corp</t>
  </si>
  <si>
    <t>BO615243 Corp</t>
  </si>
  <si>
    <t>UV840118 Corp</t>
  </si>
  <si>
    <t>EH685022 Corp</t>
  </si>
  <si>
    <t>ZO825667 Corp</t>
  </si>
  <si>
    <t>EK158917 Corp</t>
  </si>
  <si>
    <t>EK515432 Corp</t>
  </si>
  <si>
    <t>EK828571 Corp</t>
  </si>
  <si>
    <t>BP588450 Corp</t>
  </si>
  <si>
    <t>ZR589559 Corp</t>
  </si>
  <si>
    <t>AT773227 Corp</t>
  </si>
  <si>
    <t>BN901770 Corp</t>
  </si>
  <si>
    <t>AO543423 Corp</t>
  </si>
  <si>
    <t>EC408414 Corp</t>
  </si>
  <si>
    <t>AX085821 Corp</t>
  </si>
  <si>
    <t>EH318398 Corp</t>
  </si>
  <si>
    <t>EG130631 Corp</t>
  </si>
  <si>
    <t>UV878780 Corp</t>
  </si>
  <si>
    <t>EF768948 Corp</t>
  </si>
  <si>
    <t>AX809497 Corp</t>
  </si>
  <si>
    <t>EJ868612 Corp</t>
  </si>
  <si>
    <t>EC232310 Corp</t>
  </si>
  <si>
    <t>EJ354659 Corp</t>
  </si>
  <si>
    <t>AQ085547 Corp</t>
  </si>
  <si>
    <t>EC245878 Corp</t>
  </si>
  <si>
    <t>EG435806 Corp</t>
  </si>
  <si>
    <t>AM712991 Corp</t>
  </si>
  <si>
    <t>EI822429 Corp</t>
  </si>
  <si>
    <t>AQ523569 Corp</t>
  </si>
  <si>
    <t>BP458842 Corp</t>
  </si>
  <si>
    <t>EG253121 Corp</t>
  </si>
  <si>
    <t>AV453298 Corp</t>
  </si>
  <si>
    <t>EJ259806 Corp</t>
  </si>
  <si>
    <t>EI914641 Corp</t>
  </si>
  <si>
    <t>EI474875 Corp</t>
  </si>
  <si>
    <t>BG007714 Corp</t>
  </si>
  <si>
    <t>EH903393 Corp</t>
  </si>
  <si>
    <t>EK825279 Corp</t>
  </si>
  <si>
    <t>ED311576 Corp</t>
  </si>
  <si>
    <t>AP360937 Corp</t>
  </si>
  <si>
    <t>ED720595 Corp</t>
  </si>
  <si>
    <t>AQ216558 Corp</t>
  </si>
  <si>
    <t>EF305303 Corp</t>
  </si>
  <si>
    <t>LW916259 Corp</t>
  </si>
  <si>
    <t>EK314587 Corp</t>
  </si>
  <si>
    <t>BK897988 Corp</t>
  </si>
  <si>
    <t>ED349002 Corp</t>
  </si>
  <si>
    <t>EK336482 Corp</t>
  </si>
  <si>
    <t>AL293458 Corp</t>
  </si>
  <si>
    <t>AM273587 Corp</t>
  </si>
  <si>
    <t>AP357979 Corp</t>
  </si>
  <si>
    <t>EC398257 Corp</t>
  </si>
  <si>
    <t>BJ485499 Corp</t>
  </si>
  <si>
    <t>EC840688 Corp</t>
  </si>
  <si>
    <t>EK329984 Corp</t>
  </si>
  <si>
    <t>AT845189 Corp</t>
  </si>
  <si>
    <t>AQ251362 Corp</t>
  </si>
  <si>
    <t>AR522710 Corp</t>
  </si>
  <si>
    <t>AS540355 Corp</t>
  </si>
  <si>
    <t>EG221617 Corp</t>
  </si>
  <si>
    <t>EH096909 Corp</t>
  </si>
  <si>
    <t>EK557847 Corp</t>
  </si>
  <si>
    <t>ZS418753 Corp</t>
  </si>
  <si>
    <t>EI119910 Corp</t>
  </si>
  <si>
    <t>EI867930 Corp</t>
  </si>
  <si>
    <t>EK303813 Corp</t>
  </si>
  <si>
    <t>EC093248 Corp</t>
  </si>
  <si>
    <t>EK629455 Corp</t>
  </si>
  <si>
    <t>EF278209 Corp</t>
  </si>
  <si>
    <t>BH830246 Corp</t>
  </si>
  <si>
    <t>EF433178 Corp</t>
  </si>
  <si>
    <t>EJ468508 Corp</t>
  </si>
  <si>
    <t>ZR538767 Corp</t>
  </si>
  <si>
    <t>AN839508 Corp</t>
  </si>
  <si>
    <t>JK199138 Corp</t>
  </si>
  <si>
    <t>AQ120543 Corp</t>
  </si>
  <si>
    <t>EI729389 Corp</t>
  </si>
  <si>
    <t>AS308848 Corp</t>
  </si>
  <si>
    <t>EI878065 Corp</t>
  </si>
  <si>
    <t>EI850133 Corp</t>
  </si>
  <si>
    <t>EC965614 Corp</t>
  </si>
  <si>
    <t>EI719134 Corp</t>
  </si>
  <si>
    <t>AL261825 Corp</t>
  </si>
  <si>
    <t>EI693246 Corp</t>
  </si>
  <si>
    <t>UV338951 Corp</t>
  </si>
  <si>
    <t>EJ981812 Corp</t>
  </si>
  <si>
    <t>EK114537 Corp</t>
  </si>
  <si>
    <t>EK486601 Corp</t>
  </si>
  <si>
    <t>LW419395 Corp</t>
  </si>
  <si>
    <t>EC136483 Corp</t>
  </si>
  <si>
    <t>EC264891 Corp</t>
  </si>
  <si>
    <t>EJ002440 Corp</t>
  </si>
  <si>
    <t>EJ304655 Corp</t>
  </si>
  <si>
    <t>ED543079 Corp</t>
  </si>
  <si>
    <t>EI205137 Corp</t>
  </si>
  <si>
    <t>EJ750449 Corp</t>
  </si>
  <si>
    <t>AP856948 Corp</t>
  </si>
  <si>
    <t>EG622326 Corp</t>
  </si>
  <si>
    <t>EI421846 Corp</t>
  </si>
  <si>
    <t>AF121190 Corp</t>
  </si>
  <si>
    <t>AS743388 Corp</t>
  </si>
  <si>
    <t>EK178600 Corp</t>
  </si>
  <si>
    <t>EJ820038 Corp</t>
  </si>
  <si>
    <t>EK971173 Corp</t>
  </si>
  <si>
    <t>EJ866157 Corp</t>
  </si>
  <si>
    <t>AZ331209 Corp</t>
  </si>
  <si>
    <t>EF777535 Corp</t>
  </si>
  <si>
    <t>EH741346 Corp</t>
  </si>
  <si>
    <t>EJ835915 Corp</t>
  </si>
  <si>
    <t>LW138332 Corp</t>
  </si>
  <si>
    <t>EF088763 Corp</t>
  </si>
  <si>
    <t>EF297073 Corp</t>
  </si>
  <si>
    <t>EF337575 Corp</t>
  </si>
  <si>
    <t>EI054595 Corp</t>
  </si>
  <si>
    <t>EI330896 Corp</t>
  </si>
  <si>
    <t>EH293636 Corp</t>
  </si>
  <si>
    <t>EI318389 Corp</t>
  </si>
  <si>
    <t>EG987813 Corp</t>
  </si>
  <si>
    <t>EK900758 Corp</t>
  </si>
  <si>
    <t>EG453531 Corp</t>
  </si>
  <si>
    <t>EH530155 Corp</t>
  </si>
  <si>
    <t>EI018063 Corp</t>
  </si>
  <si>
    <t>EG915334 Corp</t>
  </si>
  <si>
    <t>EJ218797 Corp</t>
  </si>
  <si>
    <t>EJ412891 Corp</t>
  </si>
  <si>
    <t>BJ314694 Corp</t>
  </si>
  <si>
    <t>EF249362 Corp</t>
  </si>
  <si>
    <t>EJ239134 Corp</t>
  </si>
  <si>
    <t>EC945742 Corp</t>
  </si>
  <si>
    <t>ED142134 Corp</t>
  </si>
  <si>
    <t>ZO070502 Corp</t>
  </si>
  <si>
    <t>EC440178 Corp</t>
  </si>
  <si>
    <t>EC978031 Corp</t>
  </si>
  <si>
    <t>EI280980 Corp</t>
  </si>
  <si>
    <t>EK587288 Corp</t>
  </si>
  <si>
    <t>EJ981830 Corp</t>
  </si>
  <si>
    <t>ED233427 Corp</t>
  </si>
  <si>
    <t>EG355044 Corp</t>
  </si>
  <si>
    <t>EH046125 Corp</t>
  </si>
  <si>
    <t>EF101888 Corp</t>
  </si>
  <si>
    <t>AV762949 Corp</t>
  </si>
  <si>
    <t>ED811736 Corp</t>
  </si>
  <si>
    <t>EK865870 Corp</t>
  </si>
  <si>
    <t>EJ134285 Corp</t>
  </si>
  <si>
    <t>EI673582 Corp</t>
  </si>
  <si>
    <t>EI677194 Corp</t>
  </si>
  <si>
    <t>EH433688 Corp</t>
  </si>
  <si>
    <t>ED569497 Corp</t>
  </si>
  <si>
    <t>EK186261 Corp</t>
  </si>
  <si>
    <t>EG879216 Corp</t>
  </si>
  <si>
    <t>EH284660 Corp</t>
  </si>
  <si>
    <t>ED953784 Corp</t>
  </si>
  <si>
    <t>EH379415 Corp</t>
  </si>
  <si>
    <t>EJ042356 Corp</t>
  </si>
  <si>
    <t>LW946747 Corp</t>
  </si>
  <si>
    <t>EJ981806 Corp</t>
  </si>
  <si>
    <t>EC234145 Corp</t>
  </si>
  <si>
    <t>EH205054 Corp</t>
  </si>
  <si>
    <t>EJ200420 Corp</t>
  </si>
  <si>
    <t>BP011452 Corp</t>
  </si>
  <si>
    <t>683078FP Corp</t>
  </si>
  <si>
    <t>GG710790 Corp</t>
  </si>
  <si>
    <t>BJ108243 Corp</t>
  </si>
  <si>
    <t>ZS856361 Corp</t>
  </si>
  <si>
    <t>EJ981842 Corp</t>
  </si>
  <si>
    <t>LW482756 Corp</t>
  </si>
  <si>
    <t>EF721953 Corp</t>
  </si>
  <si>
    <t>AU511550 Corp</t>
  </si>
  <si>
    <t>BJ450828 Corp</t>
  </si>
  <si>
    <t>EC123989 Corp</t>
  </si>
  <si>
    <t>AN797301 Corp</t>
  </si>
  <si>
    <t>BP294766 Corp</t>
  </si>
  <si>
    <t>ED543639 Corp</t>
  </si>
  <si>
    <t>BR415261 Corp @MSG1 CORP</t>
  </si>
  <si>
    <t>BR450260 Corp @MSG1 CORP</t>
  </si>
  <si>
    <t>BR357181 Corp @MSG1 CORP</t>
  </si>
  <si>
    <t>BR431442 Corp @MSG1 CORP</t>
  </si>
  <si>
    <t>BR422206 Corp @MSG1 CORP</t>
  </si>
  <si>
    <t>BO712897 Corp @MSG1 CORP</t>
  </si>
  <si>
    <t>BQ896049 Corp @MSG1 CORP</t>
  </si>
  <si>
    <t>BP112704 Corp @MSG1 CORP</t>
  </si>
  <si>
    <t>BQ570722 Corp @MSG1 CORP</t>
  </si>
  <si>
    <t>BR151777 Corp @MSG1 CORP</t>
  </si>
  <si>
    <t>BQ569826 Corp @MSG1 CORP</t>
  </si>
  <si>
    <t>BQ552174 Corp @MSG1 CORP</t>
  </si>
  <si>
    <t>BR200363 Corp @MSG1 CORP</t>
  </si>
  <si>
    <t>BR588885 Corp @MSG1 CORP</t>
  </si>
  <si>
    <t>AL444898 Corp @MSG1 CORP</t>
  </si>
  <si>
    <t>BP543906 Corp @MSG1 CORP</t>
  </si>
  <si>
    <t>BQ502613 Corp @MSG1 CORP</t>
  </si>
  <si>
    <t>BR560804 Corp @MSG1 CORP</t>
  </si>
  <si>
    <t>BP207479 Corp @MSG1 CORP</t>
  </si>
  <si>
    <t>BQ404592 Corp @MSG1 CORP</t>
  </si>
  <si>
    <t>BP927755 Corp @MSG1 CORP</t>
  </si>
  <si>
    <t>BH454143 Corp @MSG1 CORP</t>
  </si>
  <si>
    <t>EI813516 Corp @MSG1 CORP</t>
  </si>
  <si>
    <t>BR452237 Corp @MSG1 CORP</t>
  </si>
  <si>
    <t>BR138449 Corp @MSG1 CORP</t>
  </si>
  <si>
    <t>BQ744504 Corp @MSG1 CORP</t>
  </si>
  <si>
    <t>BQ405125 Corp @MSG1 CORP</t>
  </si>
  <si>
    <t>BJ332253 Corp @MSG1 CORP</t>
  </si>
  <si>
    <t>BH309986 Corp @MSG1 CORP</t>
  </si>
  <si>
    <t>EC537919 Corp @MSG1 CORP</t>
  </si>
  <si>
    <t>BP968355 Corp @MSG1 CORP</t>
  </si>
  <si>
    <t>BQ946104 Corp @MSG1 CORP</t>
  </si>
  <si>
    <t>BP135682 Corp @MSG1 CORP</t>
  </si>
  <si>
    <t>BN436411 Corp @MSG1 CORP</t>
  </si>
  <si>
    <t>BP054718 Corp @MSG1 CORP</t>
  </si>
  <si>
    <t>BR407857 Corp @MSG1 CORP</t>
  </si>
  <si>
    <t>BR452239 Corp @MSG1 CORP</t>
  </si>
  <si>
    <t>BR407858 Corp @MSG1 CORP</t>
  </si>
  <si>
    <t>BQ945504 Corp @MSG1 CORP</t>
  </si>
  <si>
    <t>BP798420 Corp @MSG1 CORP</t>
  </si>
  <si>
    <t>EF560926 Corp @MSG1 CORP</t>
  </si>
  <si>
    <t>BR473068 Corp @MSG1 CORP</t>
  </si>
  <si>
    <t>EH154422 Corp @MSG1 CORP</t>
  </si>
  <si>
    <t>BP474648 Corp @MSG1 CORP</t>
  </si>
  <si>
    <t>EK870984 Corp @MSG1 CORP</t>
  </si>
  <si>
    <t>BP543764 Corp @MSG1 CORP</t>
  </si>
  <si>
    <t>BP772773 Corp @MSG1 CORP</t>
  </si>
  <si>
    <t>AN525689 Corp @MSG1 CORP</t>
  </si>
  <si>
    <t>EG876383 Corp @MSG1 CORP</t>
  </si>
  <si>
    <t>BQ792082 Corp @MSG1 CORP</t>
  </si>
  <si>
    <t>EI066213 Corp @MSG1 CORP</t>
  </si>
  <si>
    <t>BN651417 Corp @MSG1 CORP</t>
  </si>
  <si>
    <t>BK589532 Corp @MSG1 CORP</t>
  </si>
  <si>
    <t>ZR453358 Corp @MSG1 CORP</t>
  </si>
  <si>
    <t>BQ190172 Corp @MSG1 CORP</t>
  </si>
  <si>
    <t>BO768931 Corp @MSG1 CORP</t>
  </si>
  <si>
    <t>BM852947 Corp @MSG1 CORP</t>
  </si>
  <si>
    <t>BP907937 Corp @MSG1 CORP</t>
  </si>
  <si>
    <t>AL317535 Corp @MSG1 CORP</t>
  </si>
  <si>
    <t>EF696331 Corp @MSG1 CORP</t>
  </si>
  <si>
    <t>BO356295 Corp @MSG1 CORP</t>
  </si>
  <si>
    <t>BN865699 Corp @MSG1 CORP</t>
  </si>
  <si>
    <t>BK886940 Corp @MSG1 CORP</t>
  </si>
  <si>
    <t>AO599982 Corp @MSG1 CORP</t>
  </si>
  <si>
    <t>AL240149 Corp @MSG1 CORP</t>
  </si>
  <si>
    <t>BN800773 Corp @MSG1 CORP</t>
  </si>
  <si>
    <t>BQ071451 Corp @MSG1 CORP</t>
  </si>
  <si>
    <t>EF362961 Corp @MSG1 CORP</t>
  </si>
  <si>
    <t>BM341958 Corp @MSG1 CORP</t>
  </si>
  <si>
    <t>BP117037 Corp @MSG1 CORP</t>
  </si>
  <si>
    <t>AZ655123 Corp @MSG1 CORP</t>
  </si>
  <si>
    <t>BO389986 Corp @MSG1 CORP</t>
  </si>
  <si>
    <t>ZO999454 Corp @MSG1 CORP</t>
  </si>
  <si>
    <t>BN653649 Corp @MSG1 CORP</t>
  </si>
  <si>
    <t>BO960864 Corp @MSG1 CORP</t>
  </si>
  <si>
    <t>BP909423 Corp @MSG1 CORP</t>
  </si>
  <si>
    <t>BM362965 Corp @MSG1 CORP</t>
  </si>
  <si>
    <t>ZO433945 Corp @MSG1 CORP</t>
  </si>
  <si>
    <t>BK822221 Corp @MSG1 CORP</t>
  </si>
  <si>
    <t>BH426716 Corp @MSG1 CORP</t>
  </si>
  <si>
    <t>BQ184422 Corp @MSG1 CORP</t>
  </si>
  <si>
    <t>AZ920423 Corp @MSG1 CORP</t>
  </si>
  <si>
    <t>ZQ293644 Corp @MSG1 CORP</t>
  </si>
  <si>
    <t>EH819937 Corp @MSG1 CORP</t>
  </si>
  <si>
    <t>BM611766 Corp @MSG1 CORP</t>
  </si>
  <si>
    <t>AW644692 Corp @MSG1 CORP</t>
  </si>
  <si>
    <t>EJ341560 Corp @MSG1 CORP</t>
  </si>
  <si>
    <t>EI213384 Corp @MSG1 CORP</t>
  </si>
  <si>
    <t>BO739330 Corp @MSG1 CORP</t>
  </si>
  <si>
    <t>EG810044 Corp @MSG1 CORP</t>
  </si>
  <si>
    <t>EF177151 Corp @MSG1 CORP</t>
  </si>
  <si>
    <t>BM349475 Corp @MSG1 CORP</t>
  </si>
  <si>
    <t>EF386472 Corp @MSG1 CORP</t>
  </si>
  <si>
    <t>EK572247 Corp @MSG1 CORP</t>
  </si>
  <si>
    <t>EI280284 Corp @MSG1 CORP</t>
  </si>
  <si>
    <t>BN682076 Corp @MSG1 CORP</t>
  </si>
  <si>
    <t>BO576031 Corp @MSG1 CORP</t>
  </si>
  <si>
    <t>BO464722 Corp @MSG1 CORP</t>
  </si>
  <si>
    <t>BR259282 Corp @MSG1 CORP</t>
  </si>
  <si>
    <t>EK636116 Corp @MSG1 CORP</t>
  </si>
  <si>
    <t>EC577397 Corp @MSG1 CORP</t>
  </si>
  <si>
    <t>BO576028 Corp @MSG1 CORP</t>
  </si>
  <si>
    <t>EC852531 Corp @MSG1 CORP</t>
  </si>
  <si>
    <t>BP547642 Corp @MSG1 CORP</t>
  </si>
  <si>
    <t>AL522182 Corp @MSG1 CORP</t>
  </si>
  <si>
    <t>BP969588 Corp @MSG1 CORP</t>
  </si>
  <si>
    <t>AV668686 Corp @MSG1 CORP</t>
  </si>
  <si>
    <t>EH677944 Corp @MSG1 CORP</t>
  </si>
  <si>
    <t>BN462716 Corp @MSG1 CORP</t>
  </si>
  <si>
    <t>EK312613 Corp @MSG1 CORP</t>
  </si>
  <si>
    <t>BH392778 Corp @MSG1 CORP</t>
  </si>
  <si>
    <t>BP901933 Corp @MSG1 CORP</t>
  </si>
  <si>
    <t>AP915251 Corp @MSG1 CORP</t>
  </si>
  <si>
    <t>ZP300507 Corp @MSG1 CORP</t>
  </si>
  <si>
    <t>EC700430 Corp @MSG1 CORP</t>
  </si>
  <si>
    <t>LW644875 Corp @MSG1 CORP</t>
  </si>
  <si>
    <t>EG133814 Corp @MSG1 CORP</t>
  </si>
  <si>
    <t>EI353694 Corp @MSG1 CORP</t>
  </si>
  <si>
    <t>BP013184 Corp @MSG1 CORP</t>
  </si>
  <si>
    <t>EK562989 Corp @MSG1 CORP</t>
  </si>
  <si>
    <t>EI877341 Corp @MSG1 CORP</t>
  </si>
  <si>
    <t>BG007262 Corp @MSG1 CORP</t>
  </si>
  <si>
    <t>BM742223 Corp @MSG1 CORP</t>
  </si>
  <si>
    <t>EJ464717 Corp @MSG1 CORP</t>
  </si>
  <si>
    <t>BN975251 Corp @MSG1 CORP</t>
  </si>
  <si>
    <t>EI893613 Corp @MSG1 CORP</t>
  </si>
  <si>
    <t>ZO807515 Corp @MSG1 CORP</t>
  </si>
  <si>
    <t>ZO266262 Corp @MSG1 CORP</t>
  </si>
  <si>
    <t>EK361205 Corp @MSG1 CORP</t>
  </si>
  <si>
    <t>EH354827 Corp @MSG1 CORP</t>
  </si>
  <si>
    <t>EJ669189 Corp @MSG1 CORP</t>
  </si>
  <si>
    <t>EJ609042 Corp @MSG1 CORP</t>
  </si>
  <si>
    <t>AZ213824 Corp @MSG1 CORP</t>
  </si>
  <si>
    <t>AW958461 Corp @MSG1 CORP</t>
  </si>
  <si>
    <t>BG592877 Corp @MSG1 CORP</t>
  </si>
  <si>
    <t>QJ715625 Corp @MSG1 CORP</t>
  </si>
  <si>
    <t>AQ226826 Corp @MSG1 CORP</t>
  </si>
  <si>
    <t>EG212194 Corp @MSG1 CORP</t>
  </si>
  <si>
    <t>EH290537 Corp @MSG1 CORP</t>
  </si>
  <si>
    <t>LW644857 Corp @MSG1 CORP</t>
  </si>
  <si>
    <t>EI198832 Corp @MSG1 CORP</t>
  </si>
  <si>
    <t>BJ756256 Corp @MSG1 CORP</t>
  </si>
  <si>
    <t>ZR477793 Corp @MSG1 CORP</t>
  </si>
  <si>
    <t>AZ850597 Corp @MSG1 CORP</t>
  </si>
  <si>
    <t>ZQ256926 Corp @MSG1 CORP</t>
  </si>
  <si>
    <t>EK886331 Corp @MSG1 CORP</t>
  </si>
  <si>
    <t>ZS283222 Corp @MSG1 CORP</t>
  </si>
  <si>
    <t>BQ870177 Corp @MSG1 CORP</t>
  </si>
  <si>
    <t>AS779549 Corp @MSG1 CORP</t>
  </si>
  <si>
    <t>EH371831 Corp @MSG1 CORP</t>
  </si>
  <si>
    <t>BK397797 Corp @MSG1 CORP</t>
  </si>
  <si>
    <t>ZP014031 Corp @MSG1 CORP</t>
  </si>
  <si>
    <t>EH163817 Corp @MSG1 CORP</t>
  </si>
  <si>
    <t>BG557970 Corp @MSG1 CORP</t>
  </si>
  <si>
    <t>EH100227 Corp @MSG1 CORP</t>
  </si>
  <si>
    <t>BG294109 Corp @MSG1 CORP</t>
  </si>
  <si>
    <t>EC860175 Corp @MSG1 CORP</t>
  </si>
  <si>
    <t>BH963353 Corp @MSG1 CORP</t>
  </si>
  <si>
    <t>EH696965 Corp @MSG1 CORP</t>
  </si>
  <si>
    <t>EJ002268 Corp @MSG1 CORP</t>
  </si>
  <si>
    <t>EF292990 Corp @MSG1 CORP</t>
  </si>
  <si>
    <t>BO880654 Corp @MSG1 CORP</t>
  </si>
  <si>
    <t>EH158212 Corp @MSG1 CORP</t>
  </si>
  <si>
    <t>BO805475 Corp @MSG1 CORP</t>
  </si>
  <si>
    <t>EK012453 Corp @MSG1 CORP</t>
  </si>
  <si>
    <t>BN479048 Corp @MSG1 CORP</t>
  </si>
  <si>
    <t>BO332260 Corp @MSG1 CORP</t>
  </si>
  <si>
    <t>EI861913 Corp @MSG1 CORP</t>
  </si>
  <si>
    <t>EJ653595 Corp @MSG1 CORP</t>
  </si>
  <si>
    <t>BO106021 Corp @MSG1 CORP</t>
  </si>
  <si>
    <t>EF750508 Corp @MSG1 CORP</t>
  </si>
  <si>
    <t>AO438115 Corp @MSG1 CORP</t>
  </si>
  <si>
    <t>EC267408 Corp @MSG1 CORP</t>
  </si>
  <si>
    <t>EI571554 Corp @MSG1 CORP</t>
  </si>
  <si>
    <t>EJ951823 Corp @MSG1 CORP</t>
  </si>
  <si>
    <t>BO257268 Corp @MSG1 CORP</t>
  </si>
  <si>
    <t>EJ896425 Corp @MSG1 CORP</t>
  </si>
  <si>
    <t>EK141459 Corp @MSG1 CORP</t>
  </si>
  <si>
    <t>EK886325 Corp @MSG1 CORP</t>
  </si>
  <si>
    <t>EK776027 Corp @MSG1 CORP</t>
  </si>
  <si>
    <t>BP123468 Corp @MSG1 CORP</t>
  </si>
  <si>
    <t>EI030059 Corp @MSG1 CORP</t>
  </si>
  <si>
    <t>BG497055 Corp @MSG1 CORP</t>
  </si>
  <si>
    <t>BO154729 Corp @MSG1 CORP</t>
  </si>
  <si>
    <t>ZO535257 Corp @MSG1 CORP</t>
  </si>
  <si>
    <t>EH374785 Corp @MSG1 CORP</t>
  </si>
  <si>
    <t>AR460780 Corp @MSG1 CORP</t>
  </si>
  <si>
    <t>BO859475 Corp @MSG1 CORP</t>
  </si>
  <si>
    <t>ED588591 Corp @MSG1 CORP</t>
  </si>
  <si>
    <t>EH911617 Corp @MSG1 CORP</t>
  </si>
  <si>
    <t>ZQ361202 Corp @MSG1 CORP</t>
  </si>
  <si>
    <t>EI552317 Corp @MSG1 CORP</t>
  </si>
  <si>
    <t>EJ789334 Corp @MSG1 CORP</t>
  </si>
  <si>
    <t>BP881153 Corp @MSG1 CORP</t>
  </si>
  <si>
    <t>AQ596437 Corp @MSG1 CORP</t>
  </si>
  <si>
    <t>AT253273 Corp @MSG1 CORP</t>
  </si>
  <si>
    <t>BO219823 Corp @MSG1 CORP</t>
  </si>
  <si>
    <t>BP231606 Corp @MSG1 CORP</t>
  </si>
  <si>
    <t>EC622681 Corp @MSG1 CORP</t>
  </si>
  <si>
    <t>AN279132 Corp @MSG1 CORP</t>
  </si>
  <si>
    <t>AT114943 Corp @MSG1 CORP</t>
  </si>
  <si>
    <t>LW368367 Corp @MSG1 CORP</t>
  </si>
  <si>
    <t>BH460149 Corp @MSG1 CORP</t>
  </si>
  <si>
    <t>EH235423 Corp @MSG1 CORP</t>
  </si>
  <si>
    <t>EH980642 Corp @MSG1 CORP</t>
  </si>
  <si>
    <t>AV456350 Corp @MSG1 CORP</t>
  </si>
  <si>
    <t>EF794145 Corp @MSG1 CORP</t>
  </si>
  <si>
    <t>ZO687239 Corp @MSG1 CORP</t>
  </si>
  <si>
    <t>EG918803 Corp @MSG1 CORP</t>
  </si>
  <si>
    <t>EI782809 Corp @MSG1 CORP</t>
  </si>
  <si>
    <t>ED076822 Corp @MSG1 CORP</t>
  </si>
  <si>
    <t>AO397780 Corp @MSG1 CORP</t>
  </si>
  <si>
    <t>AR947248 Corp @MSG1 CORP</t>
  </si>
  <si>
    <t>EJ611703 Corp @MSG1 CORP</t>
  </si>
  <si>
    <t>AP039390 Corp @MSG1 CORP</t>
  </si>
  <si>
    <t>ED202551 Corp @MSG1 CORP</t>
  </si>
  <si>
    <t>BN877722 Corp @MSG1 CORP</t>
  </si>
  <si>
    <t>AN829398 Corp @MSG1 CORP</t>
  </si>
  <si>
    <t>BO464478 Corp @MSG1 CORP</t>
  </si>
  <si>
    <t>AP711262 Corp @MSG1 CORP</t>
  </si>
  <si>
    <t>AX646657 Corp @MSG1 CORP</t>
  </si>
  <si>
    <t>ZR453821 Corp @MSG1 CORP</t>
  </si>
  <si>
    <t>AR121685 Corp @MSG1 CORP</t>
  </si>
  <si>
    <t>AT166424 Corp @MSG1 CORP</t>
  </si>
  <si>
    <t>EH887410 Corp @MSG1 CORP</t>
  </si>
  <si>
    <t>EK577061 Corp @MSG1 CORP</t>
  </si>
  <si>
    <t>ZQ256989 Corp @MSG1 CORP</t>
  </si>
  <si>
    <t>EF642009 Corp @MSG1 CORP</t>
  </si>
  <si>
    <t>EI395136 Corp @MSG1 CORP</t>
  </si>
  <si>
    <t>BK897557 Corp @MSG1 CORP</t>
  </si>
  <si>
    <t>AS300015 Corp @MSG1 CORP</t>
  </si>
  <si>
    <t>BJ518585 Corp @MSG1 CORP</t>
  </si>
  <si>
    <t>ZO553061 Corp @MSG1 CORP</t>
  </si>
  <si>
    <t>EJ954170 Corp @MSG1 CORP</t>
  </si>
  <si>
    <t>AT979969 Corp @MSG1 CORP</t>
  </si>
  <si>
    <t>AS780354 Corp @MSG1 CORP</t>
  </si>
  <si>
    <t>AN664941 Corp @MSG1 CORP</t>
  </si>
  <si>
    <t>BK767616 Corp @MSG1 CORP</t>
  </si>
  <si>
    <t>EJ707263 Corp @MSG1 CORP</t>
  </si>
  <si>
    <t>AM628310 Corp @MSG1 CORP</t>
  </si>
  <si>
    <t>EI605061 Corp @MSG1 CORP</t>
  </si>
  <si>
    <t>BO959450 Corp @MSG1 CORP</t>
  </si>
  <si>
    <t>AX508855 Corp @MSG1 CORP</t>
  </si>
  <si>
    <t>EI993209 Corp @MSG1 CORP</t>
  </si>
  <si>
    <t>EK471603 Corp @MSG1 CORP</t>
  </si>
  <si>
    <t>BO615243 Corp @MSG1 CORP</t>
  </si>
  <si>
    <t>UV840118 Corp @MSG1 CORP</t>
  </si>
  <si>
    <t>EF127068 Corp @MSG1 CORP</t>
  </si>
  <si>
    <t>EH685022 Corp @MSG1 CORP</t>
  </si>
  <si>
    <t>ZO825667 Corp @MSG1 CORP</t>
  </si>
  <si>
    <t>AR834938 Corp @MSG1 CORP</t>
  </si>
  <si>
    <t>EK158917 Corp @MSG1 CORP</t>
  </si>
  <si>
    <t>EK515432 Corp @MSG1 CORP</t>
  </si>
  <si>
    <t>EK828571 Corp @MSG1 CORP</t>
  </si>
  <si>
    <t>BP588450 Corp @MSG1 CORP</t>
  </si>
  <si>
    <t>ZR589559 Corp @MSG1 CORP</t>
  </si>
  <si>
    <t>EK361211 Corp @MSG1 CORP</t>
  </si>
  <si>
    <t>ZR494631 Corp @MSG1 CORP</t>
  </si>
  <si>
    <t>EH415592 Corp @MSG1 CORP</t>
  </si>
  <si>
    <t>ED375747 Corp @MSG1 CORP</t>
  </si>
  <si>
    <t>AT773227 Corp @MSG1 CORP</t>
  </si>
  <si>
    <t>BN901770 Corp @MSG1 CORP</t>
  </si>
  <si>
    <t>AO543423 Corp @MSG1 CORP</t>
  </si>
  <si>
    <t>EC408414 Corp @MSG1 CORP</t>
  </si>
  <si>
    <t>EI116242 Corp @MSG1 CORP</t>
  </si>
  <si>
    <t>AX085821 Corp @MSG1 CORP</t>
  </si>
  <si>
    <t>EJ855264 Corp @MSG1 CORP</t>
  </si>
  <si>
    <t>EC525623 Corp @MSG1 CORP</t>
  </si>
  <si>
    <t>UV878780 Corp @MSG1 CORP</t>
  </si>
  <si>
    <t>EF768948 Corp @MSG1 CORP</t>
  </si>
  <si>
    <t>EC131079 Corp @MSG1 CORP</t>
  </si>
  <si>
    <t>AX809497 Corp @MSG1 CORP</t>
  </si>
  <si>
    <t>EJ868612 Corp @MSG1 CORP</t>
  </si>
  <si>
    <t>EC232310 Corp @MSG1 CORP</t>
  </si>
  <si>
    <t>EJ354659 Corp @MSG1 CORP</t>
  </si>
  <si>
    <t>EI700144 Corp @MSG1 CORP</t>
  </si>
  <si>
    <t>AQ085547 Corp @MSG1 CORP</t>
  </si>
  <si>
    <t>EC245878 Corp @MSG1 CORP</t>
  </si>
  <si>
    <t>AM712991 Corp @MSG1 CORP</t>
  </si>
  <si>
    <t>EI822429 Corp @MSG1 CORP</t>
  </si>
  <si>
    <t>BP458842 Corp @MSG1 CORP</t>
  </si>
  <si>
    <t>EG253121 Corp @MSG1 CORP</t>
  </si>
  <si>
    <t>EG945470 Corp @MSG1 CORP</t>
  </si>
  <si>
    <t>EJ259806 Corp @MSG1 CORP</t>
  </si>
  <si>
    <t>EI914641 Corp @MSG1 CORP</t>
  </si>
  <si>
    <t>EI630434 Corp @MSG1 CORP</t>
  </si>
  <si>
    <t>EI474875 Corp @MSG1 CORP</t>
  </si>
  <si>
    <t>BG007714 Corp @MSG1 CORP</t>
  </si>
  <si>
    <t>EH903393 Corp @MSG1 CORP</t>
  </si>
  <si>
    <t>EK825279 Corp @MSG1 CORP</t>
  </si>
  <si>
    <t>ED311576 Corp @MSG1 CORP</t>
  </si>
  <si>
    <t>EG138361 Corp @MSG1 CORP</t>
  </si>
  <si>
    <t>AP360937 Corp @MSG1 CORP</t>
  </si>
  <si>
    <t>ED720595 Corp @MSG1 CORP</t>
  </si>
  <si>
    <t>AQ216558 Corp @MSG1 CORP</t>
  </si>
  <si>
    <t>LW916259 Corp @MSG1 CORP</t>
  </si>
  <si>
    <t>EK314587 Corp @MSG1 CORP</t>
  </si>
  <si>
    <t>EI231406 Corp @MSG1 CORP</t>
  </si>
  <si>
    <t>BK897988 Corp @MSG1 CORP</t>
  </si>
  <si>
    <t>EI508503 Corp @MSG1 CORP</t>
  </si>
  <si>
    <t>EJ059626 Corp @MSG1 CORP</t>
  </si>
  <si>
    <t>ED349002 Corp @MSG1 CORP</t>
  </si>
  <si>
    <t>EK336482 Corp @MSG1 CORP</t>
  </si>
  <si>
    <t>UV321292 Corp @MSG1 CORP</t>
  </si>
  <si>
    <t>AL293458 Corp @MSG1 CORP</t>
  </si>
  <si>
    <t>AM273587 Corp @MSG1 CORP</t>
  </si>
  <si>
    <t>AP357979 Corp @MSG1 CORP</t>
  </si>
  <si>
    <t>EC398257 Corp @MSG1 CORP</t>
  </si>
  <si>
    <t>BJ485499 Corp @MSG1 CORP</t>
  </si>
  <si>
    <t>BO371672 Corp @MSG1 CORP</t>
  </si>
  <si>
    <t>EC840688 Corp @MSG1 CORP</t>
  </si>
  <si>
    <t>EF914051 Corp @MSG1 CORP</t>
  </si>
  <si>
    <t>EK329984 Corp @MSG1 CORP</t>
  </si>
  <si>
    <t>AT845189 Corp @MSG1 CORP</t>
  </si>
  <si>
    <t>AL509249 Corp @MSG1 CORP</t>
  </si>
  <si>
    <t>AQ251362 Corp @MSG1 CORP</t>
  </si>
  <si>
    <t>AR522710 Corp @MSG1 CORP</t>
  </si>
  <si>
    <t>AS540355 Corp @MSG1 CORP</t>
  </si>
  <si>
    <t>EG221617 Corp @MSG1 CORP</t>
  </si>
  <si>
    <t>EH096909 Corp @MSG1 CORP</t>
  </si>
  <si>
    <t>EK557847 Corp @MSG1 CORP</t>
  </si>
  <si>
    <t>ED260948 Corp @MSG1 CORP</t>
  </si>
  <si>
    <t>ZS418753 Corp @MSG1 CORP</t>
  </si>
  <si>
    <t>EI119910 Corp @MSG1 CORP</t>
  </si>
  <si>
    <t>EI867930 Corp @MSG1 CORP</t>
  </si>
  <si>
    <t>EK303813 Corp @MSG1 CORP</t>
  </si>
  <si>
    <t>ZQ528887 Corp @MSG1 CORP</t>
  </si>
  <si>
    <t>BJ273951 Corp @MSG1 CORP</t>
  </si>
  <si>
    <t>EC093248 Corp @MSG1 CORP</t>
  </si>
  <si>
    <t>EK629455 Corp @MSG1 CORP</t>
  </si>
  <si>
    <t>EF278209 Corp @MSG1 CORP</t>
  </si>
  <si>
    <t>EF433178 Corp @MSG1 CORP</t>
  </si>
  <si>
    <t>EF656383 Corp @MSG1 CORP</t>
  </si>
  <si>
    <t>EJ468508 Corp @MSG1 CORP</t>
  </si>
  <si>
    <t>EK486643 Corp @MSG1 CORP</t>
  </si>
  <si>
    <t>ZR538767 Corp @MSG1 CORP</t>
  </si>
  <si>
    <t>AN839508 Corp @MSG1 CORP</t>
  </si>
  <si>
    <t>JK199138 Corp @MSG1 CORP</t>
  </si>
  <si>
    <t>AQ120543 Corp @MSG1 CORP</t>
  </si>
  <si>
    <t>EI729389 Corp @MSG1 CORP</t>
  </si>
  <si>
    <t>EJ919452 Corp @MSG1 CORP</t>
  </si>
  <si>
    <t>AS308848 Corp @MSG1 CORP</t>
  </si>
  <si>
    <t>EI878065 Corp @MSG1 CORP</t>
  </si>
  <si>
    <t>EJ507960 Corp @MSG1 CORP</t>
  </si>
  <si>
    <t>EI850133 Corp @MSG1 CORP</t>
  </si>
  <si>
    <t>EC965614 Corp @MSG1 CORP</t>
  </si>
  <si>
    <t>EI719134 Corp @MSG1 CORP</t>
  </si>
  <si>
    <t>AL261825 Corp @MSG1 CORP</t>
  </si>
  <si>
    <t>EC997854 Corp @MSG1 CORP</t>
  </si>
  <si>
    <t>EI693246 Corp @MSG1 CORP</t>
  </si>
  <si>
    <t>EJ129090 Corp @MSG1 CORP</t>
  </si>
  <si>
    <t>UV338951 Corp @MSG1 CORP</t>
  </si>
  <si>
    <t>ED299563 Corp @MSG1 CORP</t>
  </si>
  <si>
    <t>EJ355804 Corp @MSG1 CORP</t>
  </si>
  <si>
    <t>EK114537 Corp @MSG1 CORP</t>
  </si>
  <si>
    <t>BO530268 Corp @MSG1 CORP</t>
  </si>
  <si>
    <t>EK486601 Corp @MSG1 CORP</t>
  </si>
  <si>
    <t>LW419395 Corp @MSG1 CORP</t>
  </si>
  <si>
    <t>EC136483 Corp @MSG1 CORP</t>
  </si>
  <si>
    <t>BP046640 Corp @MSG1 CORP</t>
  </si>
  <si>
    <t>EC264891 Corp @MSG1 CORP</t>
  </si>
  <si>
    <t>EJ002440 Corp @MSG1 CORP</t>
  </si>
  <si>
    <t>EJ304655 Corp @MSG1 CORP</t>
  </si>
  <si>
    <t>ED543079 Corp @MSG1 CORP</t>
  </si>
  <si>
    <t>EJ406082 Corp @MSG1 CORP</t>
  </si>
  <si>
    <t>EI205137 Corp @MSG1 CORP</t>
  </si>
  <si>
    <t>EI962151 Corp @MSG1 CORP</t>
  </si>
  <si>
    <t>EJ750449 Corp @MSG1 CORP</t>
  </si>
  <si>
    <t>AP856948 Corp @MSG1 CORP</t>
  </si>
  <si>
    <t>EI291377 Corp @MSG1 CORP</t>
  </si>
  <si>
    <t>BO530272 Corp @MSG1 CORP</t>
  </si>
  <si>
    <t>EI421846 Corp @MSG1 CORP</t>
  </si>
  <si>
    <t>AF121190 Corp @MSG1 CORP</t>
  </si>
  <si>
    <t>AS743388 Corp @MSG1 CORP</t>
  </si>
  <si>
    <t>EJ820038 Corp @MSG1 CORP</t>
  </si>
  <si>
    <t>AS664834 Corp @MSG1 CORP</t>
  </si>
  <si>
    <t>EF585366 Corp @MSG1 CORP</t>
  </si>
  <si>
    <t>EJ866157 Corp @MSG1 CORP</t>
  </si>
  <si>
    <t>AZ331209 Corp @MSG1 CORP</t>
  </si>
  <si>
    <t>EF777535 Corp @MSG1 CORP</t>
  </si>
  <si>
    <t>EH741346 Corp @MSG1 CORP</t>
  </si>
  <si>
    <t>EJ835915 Corp @MSG1 CORP</t>
  </si>
  <si>
    <t>LW138332 Corp @MSG1 CORP</t>
  </si>
  <si>
    <t>EF088763 Corp @MSG1 CORP</t>
  </si>
  <si>
    <t>EF297073 Corp @MSG1 CORP</t>
  </si>
  <si>
    <t>EJ971448 Corp @MSG1 CORP</t>
  </si>
  <si>
    <t>EJ761506 Corp @MSG1 CORP</t>
  </si>
  <si>
    <t>EI330896 Corp @MSG1 CORP</t>
  </si>
  <si>
    <t>EI318389 Corp @MSG1 CORP</t>
  </si>
  <si>
    <t>EG987813 Corp @MSG1 CORP</t>
  </si>
  <si>
    <t>EK900758 Corp @MSG1 CORP</t>
  </si>
  <si>
    <t>EJ788211 Corp @MSG1 CORP</t>
  </si>
  <si>
    <t>EH530155 Corp @MSG1 CORP</t>
  </si>
  <si>
    <t>EC970990 Corp @MSG1 CORP</t>
  </si>
  <si>
    <t>EG915334 Corp @MSG1 CORP</t>
  </si>
  <si>
    <t>EJ218797 Corp @MSG1 CORP</t>
  </si>
  <si>
    <t>EJ412891 Corp @MSG1 CORP</t>
  </si>
  <si>
    <t>BJ314694 Corp @MSG1 CORP</t>
  </si>
  <si>
    <t>EF249362 Corp @MSG1 CORP</t>
  </si>
  <si>
    <t>EJ239134 Corp @MSG1 CORP</t>
  </si>
  <si>
    <t>EC945742 Corp @MSG1 CORP</t>
  </si>
  <si>
    <t>ED612832 Corp @MSG1 CORP</t>
  </si>
  <si>
    <t>ED142134 Corp @MSG1 CORP</t>
  </si>
  <si>
    <t>JK603299 Corp @MSG1 CORP</t>
  </si>
  <si>
    <t>ZO070502 Corp @MSG1 CORP</t>
  </si>
  <si>
    <t>EG437426 Corp @MSG1 CORP</t>
  </si>
  <si>
    <t>EI280980 Corp @MSG1 CORP</t>
  </si>
  <si>
    <t>EK587288 Corp @MSG1 CORP</t>
  </si>
  <si>
    <t>AT668843 Corp @MSG1 CORP</t>
  </si>
  <si>
    <t>ED233427 Corp @MSG1 CORP</t>
  </si>
  <si>
    <t>EG355044 Corp @MSG1 CORP</t>
  </si>
  <si>
    <t>EH046125 Corp @MSG1 CORP</t>
  </si>
  <si>
    <t>EH938874 Corp @MSG1 CORP</t>
  </si>
  <si>
    <t>EJ660273 Corp @MSG1 CORP</t>
  </si>
  <si>
    <t>EF101888 Corp @MSG1 CORP</t>
  </si>
  <si>
    <t>EC128665 Corp @MSG1 CORP</t>
  </si>
  <si>
    <t>AV762949 Corp @MSG1 CORP</t>
  </si>
  <si>
    <t>ED811736 Corp @MSG1 CORP</t>
  </si>
  <si>
    <t>EK865870 Corp @MSG1 CORP</t>
  </si>
  <si>
    <t>EJ134285 Corp @MSG1 CORP</t>
  </si>
  <si>
    <t>EI673582 Corp @MSG1 CORP</t>
  </si>
  <si>
    <t>EI677194 Corp @MSG1 CORP</t>
  </si>
  <si>
    <t>EJ011782 Corp @MSG1 CORP</t>
  </si>
  <si>
    <t>ED569497 Corp @MSG1 CORP</t>
  </si>
  <si>
    <t>EI849146 Corp @MSG1 CORP</t>
  </si>
  <si>
    <t>EK186261 Corp @MSG1 CORP</t>
  </si>
  <si>
    <t>EG879216 Corp @MSG1 CORP</t>
  </si>
  <si>
    <t>EH284660 Corp @MSG1 CORP</t>
  </si>
  <si>
    <t>EI716593 Corp @MSG1 CORP</t>
  </si>
  <si>
    <t>ED953784 Corp @MSG1 CORP</t>
  </si>
  <si>
    <t>EH379415 Corp @MSG1 CORP</t>
  </si>
  <si>
    <t>EK096035 Corp @MSG1 CORP</t>
  </si>
  <si>
    <t>EJ042356 Corp @MSG1 CORP</t>
  </si>
  <si>
    <t>LW946747 Corp @MSG1 CORP</t>
  </si>
  <si>
    <t>EK186681 Corp @MSG1 CORP</t>
  </si>
  <si>
    <t>EJ981806 Corp @MSG1 CORP</t>
  </si>
  <si>
    <t>EH205054 Corp @MSG1 CORP</t>
  </si>
  <si>
    <t>EJ200420 Corp @MSG1 CORP</t>
  </si>
  <si>
    <t>EJ393097 Corp @MSG1 CORP</t>
  </si>
  <si>
    <t>BP011452 Corp @MSG1 CORP</t>
  </si>
  <si>
    <t>ZS856361 Corp @MSG1 CORP</t>
  </si>
  <si>
    <t>LW482756 Corp @MSG1 CORP</t>
  </si>
  <si>
    <t>EF721953 Corp @MSG1 CORP</t>
  </si>
  <si>
    <t>30225VAG2</t>
  </si>
  <si>
    <t>46647PCC8</t>
  </si>
  <si>
    <t>391906AJ3</t>
  </si>
  <si>
    <t>135087M68</t>
  </si>
  <si>
    <t>614853EM7</t>
  </si>
  <si>
    <t>65535HAX7</t>
  </si>
  <si>
    <t>BP3057901</t>
  </si>
  <si>
    <t>BR3192670</t>
  </si>
  <si>
    <t>44810ZCG3</t>
  </si>
  <si>
    <t>68333ZAS6</t>
  </si>
  <si>
    <t>14040HCG8</t>
  </si>
  <si>
    <t>46647PBP0</t>
  </si>
  <si>
    <t>00206RDR0</t>
  </si>
  <si>
    <t>172967MP3</t>
  </si>
  <si>
    <t>36962GXZ2</t>
  </si>
  <si>
    <t>446150AW4</t>
  </si>
  <si>
    <t>74814ZFH1</t>
  </si>
  <si>
    <t>29260ZAE6</t>
  </si>
  <si>
    <t>44810ZCH1</t>
  </si>
  <si>
    <t>505861AC8</t>
  </si>
  <si>
    <t>651333GG5</t>
  </si>
  <si>
    <t>36962G3P7</t>
  </si>
  <si>
    <t>03524BAH9</t>
  </si>
  <si>
    <t>06051GJF7</t>
  </si>
  <si>
    <t>26969PAB4</t>
  </si>
  <si>
    <t>90932JAA0</t>
  </si>
  <si>
    <t>931142CM3</t>
  </si>
  <si>
    <t>59562VAM9</t>
  </si>
  <si>
    <t>404280CK3</t>
  </si>
  <si>
    <t>92343VEA8</t>
  </si>
  <si>
    <t>126650CY4</t>
  </si>
  <si>
    <t>961214DF7</t>
  </si>
  <si>
    <t>46647PBX3</t>
  </si>
  <si>
    <t>38143YAC7</t>
  </si>
  <si>
    <t>961214EP4</t>
  </si>
  <si>
    <t>961214EF6</t>
  </si>
  <si>
    <t>06738EBR5</t>
  </si>
  <si>
    <t>06051GJL4</t>
  </si>
  <si>
    <t>880591CS9</t>
  </si>
  <si>
    <t>6174468X0</t>
  </si>
  <si>
    <t>42246QAG3</t>
  </si>
  <si>
    <t>251526CD9</t>
  </si>
  <si>
    <t>225401AP3</t>
  </si>
  <si>
    <t>87971MBV4</t>
  </si>
  <si>
    <t>02377LAA2</t>
  </si>
  <si>
    <t>BR2435591</t>
  </si>
  <si>
    <t>705464HE8</t>
  </si>
  <si>
    <t>03523TBU1</t>
  </si>
  <si>
    <t>05964HAM7</t>
  </si>
  <si>
    <t>6174468U6</t>
  </si>
  <si>
    <t>68389XBW4</t>
  </si>
  <si>
    <t>683234B98</t>
  </si>
  <si>
    <t>013051EP8</t>
  </si>
  <si>
    <t>12657ZBP7</t>
  </si>
  <si>
    <t>07813ZCG7</t>
  </si>
  <si>
    <t>BP5476422</t>
  </si>
  <si>
    <t>98704CRC2</t>
  </si>
  <si>
    <t>BK4733139</t>
  </si>
  <si>
    <t>26078JAE0</t>
  </si>
  <si>
    <t>36962G4B7</t>
  </si>
  <si>
    <t>828807DM6</t>
  </si>
  <si>
    <t>BP9627632</t>
  </si>
  <si>
    <t>BP9019335</t>
  </si>
  <si>
    <t>500472AC9</t>
  </si>
  <si>
    <t>377372AE7</t>
  </si>
  <si>
    <t>09659W2K9</t>
  </si>
  <si>
    <t>717081CY7</t>
  </si>
  <si>
    <t>962166BR4</t>
  </si>
  <si>
    <t>59022CAJ2</t>
  </si>
  <si>
    <t>172967MM0</t>
  </si>
  <si>
    <t>803854KN7</t>
  </si>
  <si>
    <t>459200BB6</t>
  </si>
  <si>
    <t>BP9829121</t>
  </si>
  <si>
    <t>04650NAB0</t>
  </si>
  <si>
    <t>68323ACY8</t>
  </si>
  <si>
    <t>110709GC0</t>
  </si>
  <si>
    <t>110709AF9</t>
  </si>
  <si>
    <t>39191ZAY5</t>
  </si>
  <si>
    <t>44810ZCF5</t>
  </si>
  <si>
    <t>68323ACC6</t>
  </si>
  <si>
    <t>90931CAA6</t>
  </si>
  <si>
    <t>68333ZAA5</t>
  </si>
  <si>
    <t>92857WAQ3</t>
  </si>
  <si>
    <t>68389XBH7</t>
  </si>
  <si>
    <t>404280CH0</t>
  </si>
  <si>
    <t>202712BK0</t>
  </si>
  <si>
    <t>14916RAD6</t>
  </si>
  <si>
    <t>632525AS0</t>
  </si>
  <si>
    <t>880591EP3</t>
  </si>
  <si>
    <t>019456AJ1</t>
  </si>
  <si>
    <t>92857WBL3</t>
  </si>
  <si>
    <t>46625HHF0</t>
  </si>
  <si>
    <t>60687YBH1</t>
  </si>
  <si>
    <t>35085ZBV7</t>
  </si>
  <si>
    <t>44810ZCD0</t>
  </si>
  <si>
    <t>683234SL3</t>
  </si>
  <si>
    <t>29268BAC5</t>
  </si>
  <si>
    <t>007863AL7</t>
  </si>
  <si>
    <t>268317AC8</t>
  </si>
  <si>
    <t>68323AAY0</t>
  </si>
  <si>
    <t>683234YD4</t>
  </si>
  <si>
    <t>62620DAL5</t>
  </si>
  <si>
    <t>683234ZP6</t>
  </si>
  <si>
    <t>013051EQ6</t>
  </si>
  <si>
    <t>05583JAJ1</t>
  </si>
  <si>
    <t>74814ZER0</t>
  </si>
  <si>
    <t>06849AAB5</t>
  </si>
  <si>
    <t>3133XGAY0</t>
  </si>
  <si>
    <t>61744YAL2</t>
  </si>
  <si>
    <t>748148QT3</t>
  </si>
  <si>
    <t>035240AM2</t>
  </si>
  <si>
    <t>563469UX1</t>
  </si>
  <si>
    <t>58013MEC4</t>
  </si>
  <si>
    <t>BO1547294</t>
  </si>
  <si>
    <t>09659T2A8</t>
  </si>
  <si>
    <t>683234VR6</t>
  </si>
  <si>
    <t>771196AU6</t>
  </si>
  <si>
    <t>00206RDG4</t>
  </si>
  <si>
    <t>00206RAG7</t>
  </si>
  <si>
    <t>341081FA0</t>
  </si>
  <si>
    <t>06326BAA7</t>
  </si>
  <si>
    <t>BP8811534</t>
  </si>
  <si>
    <t>44810ZBX7</t>
  </si>
  <si>
    <t>007863AM5</t>
  </si>
  <si>
    <t>06051GGM5</t>
  </si>
  <si>
    <t>25156PBC6</t>
  </si>
  <si>
    <t>29260ZAD8</t>
  </si>
  <si>
    <t>316773CH1</t>
  </si>
  <si>
    <t>74814ZEF6</t>
  </si>
  <si>
    <t>11043XAA1</t>
  </si>
  <si>
    <t>26882PBE1</t>
  </si>
  <si>
    <t>74814ZEK5</t>
  </si>
  <si>
    <t>748148RL9</t>
  </si>
  <si>
    <t>46647PAJ5</t>
  </si>
  <si>
    <t>39191ZBB4</t>
  </si>
  <si>
    <t>87971MAS2</t>
  </si>
  <si>
    <t>35085ZBQ8</t>
  </si>
  <si>
    <t>68321ZAJ0</t>
  </si>
  <si>
    <t>38148YAA6</t>
  </si>
  <si>
    <t>12657ZBM4</t>
  </si>
  <si>
    <t>07274NAN3</t>
  </si>
  <si>
    <t>4488148V8</t>
  </si>
  <si>
    <t>254687EH5</t>
  </si>
  <si>
    <t>31398AFD9</t>
  </si>
  <si>
    <t>110709FL1</t>
  </si>
  <si>
    <t>1107098Y1</t>
  </si>
  <si>
    <t>38141GXA7</t>
  </si>
  <si>
    <t>172967HA2</t>
  </si>
  <si>
    <t>39191ZAX7</t>
  </si>
  <si>
    <t>172967DR9</t>
  </si>
  <si>
    <t>927804FA7</t>
  </si>
  <si>
    <t>35085ZBX3</t>
  </si>
  <si>
    <t>87971MAU7</t>
  </si>
  <si>
    <t>683234XU7</t>
  </si>
  <si>
    <t>614852NZ0</t>
  </si>
  <si>
    <t>BM0976894</t>
  </si>
  <si>
    <t>743263AE5</t>
  </si>
  <si>
    <t>610202BP7</t>
  </si>
  <si>
    <t>13644ZAX5</t>
  </si>
  <si>
    <t>013051DK0</t>
  </si>
  <si>
    <t>07813ZBX1</t>
  </si>
  <si>
    <t>01585PAK1</t>
  </si>
  <si>
    <t>35085ZBU9</t>
  </si>
  <si>
    <t>12657ZBE2</t>
  </si>
  <si>
    <t>92343VGA6</t>
  </si>
  <si>
    <t>013051DS3</t>
  </si>
  <si>
    <t>448814JA2</t>
  </si>
  <si>
    <t>617482V92</t>
  </si>
  <si>
    <t>42246QAF5</t>
  </si>
  <si>
    <t>EJ5648302</t>
  </si>
  <si>
    <t>87971MAW3</t>
  </si>
  <si>
    <t>07813ZBH6</t>
  </si>
  <si>
    <t>07813ZBR4</t>
  </si>
  <si>
    <t>74814ZFM0</t>
  </si>
  <si>
    <t>11282ZAP3</t>
  </si>
  <si>
    <t>44810ZBK5</t>
  </si>
  <si>
    <t>44810ZAP5</t>
  </si>
  <si>
    <t>136375CQ3</t>
  </si>
  <si>
    <t>614853EL9</t>
  </si>
  <si>
    <t>136375CM2</t>
  </si>
  <si>
    <t>44810ZAB6</t>
  </si>
  <si>
    <t>110709FY3</t>
  </si>
  <si>
    <t>136375CT7</t>
  </si>
  <si>
    <t>268789AB0</t>
  </si>
  <si>
    <t>29878TBE3</t>
  </si>
  <si>
    <t>136375CG5</t>
  </si>
  <si>
    <t>803854KH0</t>
  </si>
  <si>
    <t>448814HZ9</t>
  </si>
  <si>
    <t>116705AH7</t>
  </si>
  <si>
    <t>563469UB9</t>
  </si>
  <si>
    <t>683234NM6</t>
  </si>
  <si>
    <t>12657ZAY9</t>
  </si>
  <si>
    <t>669827GB7</t>
  </si>
  <si>
    <t>29410ZAL9</t>
  </si>
  <si>
    <t>56344ZCG2</t>
  </si>
  <si>
    <t>73102QAA4</t>
  </si>
  <si>
    <t>87971MBE2</t>
  </si>
  <si>
    <t>44810ZBD1</t>
  </si>
  <si>
    <t>35085ZBF2</t>
  </si>
  <si>
    <t>135087H72</t>
  </si>
  <si>
    <t>803854KP2</t>
  </si>
  <si>
    <t>44810ZAS9</t>
  </si>
  <si>
    <t>00206RFW7</t>
  </si>
  <si>
    <t>02135ZAF3</t>
  </si>
  <si>
    <t>44810ZBE9</t>
  </si>
  <si>
    <t>29290ZAK6</t>
  </si>
  <si>
    <t>59162NAJ8</t>
  </si>
  <si>
    <t>44810ZAY6</t>
  </si>
  <si>
    <t>91324PBK7</t>
  </si>
  <si>
    <t>87971MBB8</t>
  </si>
  <si>
    <t>39191ZAJ8</t>
  </si>
  <si>
    <t>39191ZAW9</t>
  </si>
  <si>
    <t>46625HJB7</t>
  </si>
  <si>
    <t>013047AD7</t>
  </si>
  <si>
    <t>35085ZAD8</t>
  </si>
  <si>
    <t>29290ZAS9</t>
  </si>
  <si>
    <t>20030NAM3</t>
  </si>
  <si>
    <t>66980CAB4</t>
  </si>
  <si>
    <t>642866GL5</t>
  </si>
  <si>
    <t>44810ZBN9</t>
  </si>
  <si>
    <t>891288DW9</t>
  </si>
  <si>
    <t>110709FJ6</t>
  </si>
  <si>
    <t>642866GG6</t>
  </si>
  <si>
    <t>44810ZBU3</t>
  </si>
  <si>
    <t>563469UN3</t>
  </si>
  <si>
    <t>013047AB1</t>
  </si>
  <si>
    <t>39191ZAC3</t>
  </si>
  <si>
    <t>92343VFH2</t>
  </si>
  <si>
    <t>44810ZAD2</t>
  </si>
  <si>
    <t>01306ZDF5</t>
  </si>
  <si>
    <t>563469US2</t>
  </si>
  <si>
    <t>59162NAG4</t>
  </si>
  <si>
    <t>116705AG9</t>
  </si>
  <si>
    <t>35085ZBS4</t>
  </si>
  <si>
    <t>642866FZ5</t>
  </si>
  <si>
    <t>00817YAG3</t>
  </si>
  <si>
    <t>669827FZ5</t>
  </si>
  <si>
    <t>68321ZAE1</t>
  </si>
  <si>
    <t>642866GQ4</t>
  </si>
  <si>
    <t>013051DB0</t>
  </si>
  <si>
    <t>803854KA5</t>
  </si>
  <si>
    <t>02135ZAE6</t>
  </si>
  <si>
    <t>90664ZAD2</t>
  </si>
  <si>
    <t>448814GY3</t>
  </si>
  <si>
    <t>59162NAB5</t>
  </si>
  <si>
    <t>35085ZAM8</t>
  </si>
  <si>
    <t>BH8302466</t>
  </si>
  <si>
    <t>803854JL3</t>
  </si>
  <si>
    <t>891288DF6</t>
  </si>
  <si>
    <t>891288DT6</t>
  </si>
  <si>
    <t>614852PJ4</t>
  </si>
  <si>
    <t>44810ZBS8</t>
  </si>
  <si>
    <t>12657ZBK8</t>
  </si>
  <si>
    <t>689551DF3</t>
  </si>
  <si>
    <t>92157WAC1</t>
  </si>
  <si>
    <t>61744YAR9</t>
  </si>
  <si>
    <t>35085ZBE5</t>
  </si>
  <si>
    <t>12657ZAW3</t>
  </si>
  <si>
    <t>803854JA7</t>
  </si>
  <si>
    <t>90664ZAU4</t>
  </si>
  <si>
    <t>12657ZBJ1</t>
  </si>
  <si>
    <t>58013MEF7</t>
  </si>
  <si>
    <t>6698278Z3</t>
  </si>
  <si>
    <t>669827FW2</t>
  </si>
  <si>
    <t>12657ZBG7</t>
  </si>
  <si>
    <t>628153AC2</t>
  </si>
  <si>
    <t>803854JX7</t>
  </si>
  <si>
    <t>87971MAY9</t>
  </si>
  <si>
    <t>891288DP4</t>
  </si>
  <si>
    <t>44889ZCN4</t>
  </si>
  <si>
    <t>110709EX6</t>
  </si>
  <si>
    <t>803854JT6</t>
  </si>
  <si>
    <t>56344ZPV5</t>
  </si>
  <si>
    <t>563469EZ4</t>
  </si>
  <si>
    <t>642869AA9</t>
  </si>
  <si>
    <t>02135ZAH9</t>
  </si>
  <si>
    <t>689551FE4</t>
  </si>
  <si>
    <t>110709FQ0</t>
  </si>
  <si>
    <t>563469TM7</t>
  </si>
  <si>
    <t>02135ZAQ9</t>
  </si>
  <si>
    <t>66980CAA6</t>
  </si>
  <si>
    <t>570344AA9</t>
  </si>
  <si>
    <t>12657ZBB8</t>
  </si>
  <si>
    <t>110574AD2</t>
  </si>
  <si>
    <t>532522AA7</t>
  </si>
  <si>
    <t>803854JU3</t>
  </si>
  <si>
    <t>614852NQ0</t>
  </si>
  <si>
    <t>29410ZAP0</t>
  </si>
  <si>
    <t>44810ZAR1</t>
  </si>
  <si>
    <t>44810ZAX8</t>
  </si>
  <si>
    <t>02135ZAK2</t>
  </si>
  <si>
    <t>35085ZBM7</t>
  </si>
  <si>
    <t>563469UF0</t>
  </si>
  <si>
    <t>007863AE3</t>
  </si>
  <si>
    <t>44107EAA7</t>
  </si>
  <si>
    <t>29290ZAE0</t>
  </si>
  <si>
    <t>500769BQ6</t>
  </si>
  <si>
    <t>125094AC6</t>
  </si>
  <si>
    <t>90664ZAT7</t>
  </si>
  <si>
    <t>209111ES8</t>
  </si>
  <si>
    <t>209111EU3</t>
  </si>
  <si>
    <t>13521JAB7</t>
  </si>
  <si>
    <t>12657ZAN3</t>
  </si>
  <si>
    <t>35085ZBL9</t>
  </si>
  <si>
    <t>927804FB5</t>
  </si>
  <si>
    <t>90664ZAS9</t>
  </si>
  <si>
    <t>563469TH8</t>
  </si>
  <si>
    <t>007863AF0</t>
  </si>
  <si>
    <t>563469TW5</t>
  </si>
  <si>
    <t>705464EC5</t>
  </si>
  <si>
    <t>29410ZAQ8</t>
  </si>
  <si>
    <t>669827FQ5</t>
  </si>
  <si>
    <t>642869AE1</t>
  </si>
  <si>
    <t>44810ZAE0</t>
  </si>
  <si>
    <t>669827FL6</t>
  </si>
  <si>
    <t>91324PBE1</t>
  </si>
  <si>
    <t>68333ZAL1</t>
  </si>
  <si>
    <t>683234PS1</t>
  </si>
  <si>
    <t>31680PAA4</t>
  </si>
  <si>
    <t>66988ZAZ2</t>
  </si>
  <si>
    <t>02135ZAP1</t>
  </si>
  <si>
    <t>505443AA9</t>
  </si>
  <si>
    <t>44841SAC3</t>
  </si>
  <si>
    <t>563469FL4</t>
  </si>
  <si>
    <t>642866GA9</t>
  </si>
  <si>
    <t>642866FW2</t>
  </si>
  <si>
    <t>12657ZBL6</t>
  </si>
  <si>
    <t>803854JJ8</t>
  </si>
  <si>
    <t>74814ZCJ0</t>
  </si>
  <si>
    <t>891288DL3</t>
  </si>
  <si>
    <t>548243AC8</t>
  </si>
  <si>
    <t>563469TQ8</t>
  </si>
  <si>
    <t>548243AB0</t>
  </si>
  <si>
    <t>110709FV9</t>
  </si>
  <si>
    <t>803854JH2</t>
  </si>
  <si>
    <t>98704CQW9</t>
  </si>
  <si>
    <t>88078ZAF1</t>
  </si>
  <si>
    <t>563469FQ3</t>
  </si>
  <si>
    <t>669827FP7</t>
  </si>
  <si>
    <t>12657ZAQ6</t>
  </si>
  <si>
    <t>29410ZAK1</t>
  </si>
  <si>
    <t>689551FC8</t>
  </si>
  <si>
    <t>628153AB4</t>
  </si>
  <si>
    <t>683234NL8</t>
  </si>
  <si>
    <t>88100BAA7</t>
  </si>
  <si>
    <t>98704CQT6</t>
  </si>
  <si>
    <t>68333ZAP2</t>
  </si>
  <si>
    <t>683078FP9</t>
  </si>
  <si>
    <t>GG7107905</t>
  </si>
  <si>
    <t>BJ1082434</t>
  </si>
  <si>
    <t>68333ZAG2</t>
  </si>
  <si>
    <t>505443AB7</t>
  </si>
  <si>
    <t>68323ADZ4</t>
  </si>
  <si>
    <t>925524AX8</t>
  </si>
  <si>
    <t>013051ED5</t>
  </si>
  <si>
    <t>92556HAD9</t>
  </si>
  <si>
    <t>683234HT8</t>
  </si>
  <si>
    <t>74814ZDN0</t>
  </si>
  <si>
    <t>013051DY0</t>
  </si>
  <si>
    <t>172967MY4</t>
  </si>
  <si>
    <t>135087XW9</t>
  </si>
  <si>
    <t>49338CAA1</t>
  </si>
  <si>
    <t>16876YAA0</t>
  </si>
  <si>
    <t>110122DL9</t>
  </si>
  <si>
    <t>911312BW5</t>
  </si>
  <si>
    <t>268317AQ7</t>
  </si>
  <si>
    <t>931142DK6</t>
  </si>
  <si>
    <t>67103MAB2</t>
  </si>
  <si>
    <t>67077MAP3</t>
  </si>
  <si>
    <t>110574AJ9</t>
  </si>
  <si>
    <t>88579YBD2</t>
  </si>
  <si>
    <t>747525AK9</t>
  </si>
  <si>
    <t>649840CR4</t>
  </si>
  <si>
    <t>46152HAE1</t>
  </si>
  <si>
    <t>29278GAC2</t>
  </si>
  <si>
    <t>09062XAD5</t>
  </si>
  <si>
    <t>31428XBS4</t>
  </si>
  <si>
    <t>369604BH5</t>
  </si>
  <si>
    <t>09256BAM9</t>
  </si>
  <si>
    <t>581760AV7</t>
  </si>
  <si>
    <t>20660ECZ9</t>
  </si>
  <si>
    <t>351837AA7</t>
  </si>
  <si>
    <t>911312BQ8</t>
  </si>
  <si>
    <t>268317AT1</t>
  </si>
  <si>
    <t>404280AQ2</t>
  </si>
  <si>
    <t>136385AL5</t>
  </si>
  <si>
    <t>110574AF7</t>
  </si>
  <si>
    <t>867229AE6</t>
  </si>
  <si>
    <t>111021AE1</t>
  </si>
  <si>
    <t>50247VAC3</t>
  </si>
  <si>
    <t>29250RAP1</t>
  </si>
  <si>
    <t>663307AK2</t>
  </si>
  <si>
    <t>459200GS4</t>
  </si>
  <si>
    <t>914771AA8</t>
  </si>
  <si>
    <t>05573YAB7</t>
  </si>
  <si>
    <t>623115AE2</t>
  </si>
  <si>
    <t>30231GBG6</t>
  </si>
  <si>
    <t>575767AQ1</t>
  </si>
  <si>
    <t>110122DJ4</t>
  </si>
  <si>
    <t>00287YBD0</t>
  </si>
  <si>
    <t>667274AD6</t>
  </si>
  <si>
    <t>97068LAA6</t>
  </si>
  <si>
    <t>031162CF5</t>
  </si>
  <si>
    <t>459200KC4</t>
  </si>
  <si>
    <t>25156PAC7</t>
  </si>
  <si>
    <t>458140BM1</t>
  </si>
  <si>
    <t>31428XCA2</t>
  </si>
  <si>
    <t>014443AC9</t>
  </si>
  <si>
    <t>478165AG8</t>
  </si>
  <si>
    <t>268317AE4</t>
  </si>
  <si>
    <t>62952EAB3</t>
  </si>
  <si>
    <t>ZO0397190</t>
  </si>
  <si>
    <t>459200JH5</t>
  </si>
  <si>
    <t>668138AE0</t>
  </si>
  <si>
    <t>12189LBD2</t>
  </si>
  <si>
    <t>135087K37</t>
  </si>
  <si>
    <t>663307AM8</t>
  </si>
  <si>
    <t>219350BF1</t>
  </si>
  <si>
    <t>BR788961 Corp</t>
  </si>
  <si>
    <t>BR850096 Corp</t>
  </si>
  <si>
    <t>BJ450829 Corp</t>
  </si>
  <si>
    <t>ZP993386 Corp</t>
  </si>
  <si>
    <t>BK892662 Corp</t>
  </si>
  <si>
    <t>AP914756 Corp</t>
  </si>
  <si>
    <t>EC545635 Corp</t>
  </si>
  <si>
    <t>EK634964 Corp</t>
  </si>
  <si>
    <t>EH615126 Corp</t>
  </si>
  <si>
    <t>AL293974 Corp</t>
  </si>
  <si>
    <t>BJ036313 Corp</t>
  </si>
  <si>
    <t>BM447853 Corp</t>
  </si>
  <si>
    <t>BG089071 Corp</t>
  </si>
  <si>
    <t>EJ981854 Corp</t>
  </si>
  <si>
    <t>BP172620 Corp</t>
  </si>
  <si>
    <t>BR788961 Corp @MSG1 CORP</t>
  </si>
  <si>
    <t>BR850096 Corp @MSG1 CORP</t>
  </si>
  <si>
    <t>BJ450829 Corp @MSG1 CORP</t>
  </si>
  <si>
    <t>BJ450828 Corp @MSG1 CORP</t>
  </si>
  <si>
    <t>ZP993386 Corp @MSG1 CORP</t>
  </si>
  <si>
    <t>BK892662 Corp @MSG1 CORP</t>
  </si>
  <si>
    <t>AP914756 Corp @MSG1 CORP</t>
  </si>
  <si>
    <t>EC545635 Corp @MSG1 CORP</t>
  </si>
  <si>
    <t>BP172547 Corp @MSG1 CORP</t>
  </si>
  <si>
    <t>AL293974 Corp @MSG1 CORP</t>
  </si>
  <si>
    <t>EH158869 Corp @MSG1 CORP</t>
  </si>
  <si>
    <t>BJ036313 Corp @MSG1 CORP</t>
  </si>
  <si>
    <t>EJ981854 Corp @MSG1 CORP</t>
  </si>
  <si>
    <t>AU511550 Corp @MSG1 CORP</t>
  </si>
  <si>
    <t>BK671931 Corp @MSG1 CORP</t>
  </si>
  <si>
    <t>AN797301 Corp @MSG1 CORP</t>
  </si>
  <si>
    <t>BP294766 Corp @MSG1 CORP</t>
  </si>
  <si>
    <t>N/A</t>
  </si>
  <si>
    <t>REALT 2014-1</t>
  </si>
  <si>
    <t>REALT 2015-1</t>
  </si>
  <si>
    <t>REALT 2016-1</t>
  </si>
  <si>
    <t>REALT 2018-1</t>
  </si>
  <si>
    <t>Anglo American Plc</t>
  </si>
  <si>
    <t>Atmos Energy Corporation</t>
  </si>
  <si>
    <t>Calgary Airport Authority</t>
  </si>
  <si>
    <t>DuPont de Nemours, Inc.</t>
  </si>
  <si>
    <t>Northrop Grumman Corporation</t>
  </si>
  <si>
    <t>Piedmont Healthcare Inc (Georgia)</t>
  </si>
  <si>
    <t>Renown Regional Medical Center (Nevada)</t>
  </si>
  <si>
    <t>Southern Copper Corp</t>
  </si>
  <si>
    <t>07274NBE2</t>
  </si>
  <si>
    <t>037833BX7</t>
  </si>
  <si>
    <t>20030NCN9</t>
  </si>
  <si>
    <t>48252DAA3</t>
  </si>
  <si>
    <t>914771AB6</t>
  </si>
  <si>
    <t>406216BK6</t>
  </si>
  <si>
    <t>20369EAE2</t>
  </si>
  <si>
    <t>AN715586 Corp @MSG1 CORP</t>
  </si>
  <si>
    <t>EH357096 Corp @MSG1 CORP</t>
  </si>
  <si>
    <t>EI386954 Corp @MSG1 CORP</t>
  </si>
  <si>
    <t>EJ766316 Corp @MSG1 CORP</t>
  </si>
  <si>
    <t>EH357096 Corp</t>
  </si>
  <si>
    <t xml:space="preserve">#N/A price is not available for specified pricing source [nid:6824] </t>
  </si>
  <si>
    <t>BR819312 Corp @MSG1 CORP</t>
  </si>
  <si>
    <t>BR971095 Corp @MSG1 CORP</t>
  </si>
  <si>
    <t>BR928818 Corp @MSG1 CORP</t>
  </si>
  <si>
    <t>BR816489 Corp @MSG1 CORP</t>
  </si>
  <si>
    <t>BR995666 Corp @MSG1 CORP</t>
  </si>
  <si>
    <t>BR816485 Corp @MSG1 CORP</t>
  </si>
  <si>
    <t>BH253967 Corp @MSG1 CORP</t>
  </si>
  <si>
    <t>BP457474 Corp @MSG1 CORP</t>
  </si>
  <si>
    <t>AM350365 Corp @MSG1 CORP</t>
  </si>
  <si>
    <t>EK879297 Corp @MSG1 CORP</t>
  </si>
  <si>
    <t>BP371646 Corp @MSG1 CORP</t>
  </si>
  <si>
    <t>BR319267 Corp @MSG1 CORP</t>
  </si>
  <si>
    <t>BQ134932 Corp @MSG1 CORP</t>
  </si>
  <si>
    <t>BJ718315 Corp @MSG1 CORP</t>
  </si>
  <si>
    <t>BQ439641 Corp @MSG1 CORP</t>
  </si>
  <si>
    <t>BM451251 Corp @MSG1 CORP</t>
  </si>
  <si>
    <t>BN685372 Corp @MSG1 CORP</t>
  </si>
  <si>
    <t>ZP629831 Corp @MSG1 CORP</t>
  </si>
  <si>
    <t>EG836363 Corp @MSG1 CORP</t>
  </si>
  <si>
    <t>BK473313 Corp @MSG1 CORP</t>
  </si>
  <si>
    <t>BH121121 Corp @MSG1 CORP</t>
  </si>
  <si>
    <t>BJ065235 Corp @MSG1 CORP</t>
  </si>
  <si>
    <t>EJ825362 Corp @MSG1 CORP</t>
  </si>
  <si>
    <t>EK424804 Corp @MSG1 CORP</t>
  </si>
  <si>
    <t>EH307020 Corp @MSG1 CORP</t>
  </si>
  <si>
    <t>BH136113 Corp @MSG1 CORP</t>
  </si>
  <si>
    <t>EC900159 Corp @MSG1 CORP</t>
  </si>
  <si>
    <t>AM350683 Corp @MSG1 CORP</t>
  </si>
  <si>
    <t>AX219184 Corp @MSG1 CORP</t>
  </si>
  <si>
    <t>EJ792966 Corp @MSG1 CORP</t>
  </si>
  <si>
    <t>EK724925 Corp @MSG1 CORP</t>
  </si>
  <si>
    <t>AP537509 Corp @MSG1 CORP</t>
  </si>
  <si>
    <t>AV453298 Corp @MSG1 CORP</t>
  </si>
  <si>
    <t>EF643945 Corp @MSG1 CORP</t>
  </si>
  <si>
    <t>AL317547 Corp @MSG1 CORP</t>
  </si>
  <si>
    <t>EI911318 Corp @MSG1 CORP</t>
  </si>
  <si>
    <t>EI437908 Corp @MSG1 CORP</t>
  </si>
  <si>
    <t>EK886313 Corp @MSG1 CORP</t>
  </si>
  <si>
    <t>EC430170 Corp @MSG1 CORP</t>
  </si>
  <si>
    <t>EK634964 Corp @MSG1 CORP</t>
  </si>
  <si>
    <t>EI783467 Corp @MSG1 CORP</t>
  </si>
  <si>
    <t>JK199256 Corp @MSG1 CORP</t>
  </si>
  <si>
    <t>EJ507240 Corp @MSG1 CORP</t>
  </si>
  <si>
    <t>ZO394858 Corp @MSG1 CORP</t>
  </si>
  <si>
    <t>AL469208 Corp @MSG1 CORP</t>
  </si>
  <si>
    <t>EJ947646 Corp @MSG1 CORP</t>
  </si>
  <si>
    <t>EI700916 Corp @MSG1 CORP</t>
  </si>
  <si>
    <t>EK960047 Corp @MSG1 CORP</t>
  </si>
  <si>
    <t>EJ565525 Corp @MSG1 CORP</t>
  </si>
  <si>
    <t>ZR583250 Corp @MSG1 CORP</t>
  </si>
  <si>
    <t>EF305303 Corp @MSG1 CORP</t>
  </si>
  <si>
    <t>AU576000 Corp @MSG1 CORP</t>
  </si>
  <si>
    <t>EJ142897 Corp @MSG1 CORP</t>
  </si>
  <si>
    <t>EH318398 Corp @MSG1 CORP</t>
  </si>
  <si>
    <t>EC719802 Corp @MSG1 CORP</t>
  </si>
  <si>
    <t>ZR401441 Corp @MSG1 CORP</t>
  </si>
  <si>
    <t>EK449165 Corp @MSG1 CORP</t>
  </si>
  <si>
    <t>ED975795 Corp @MSG1 CORP</t>
  </si>
  <si>
    <t>EG216655 Corp @MSG1 CORP</t>
  </si>
  <si>
    <t>ZQ160189 Corp @MSG1 CORP</t>
  </si>
  <si>
    <t>ED072806 Corp @MSG1 CORP</t>
  </si>
  <si>
    <t>EK295168 Corp @MSG1 CORP</t>
  </si>
  <si>
    <t>EK768747 Corp @MSG1 CORP</t>
  </si>
  <si>
    <t>EI074499 Corp @MSG1 CORP</t>
  </si>
  <si>
    <t>EI653493 Corp @MSG1 CORP</t>
  </si>
  <si>
    <t>EG453531 Corp @MSG1 CORP</t>
  </si>
  <si>
    <t>ZO480026 Corp @MSG1 CORP</t>
  </si>
  <si>
    <t>BR819312 Corp</t>
  </si>
  <si>
    <t>BR971095 Corp</t>
  </si>
  <si>
    <t>BR928818 Corp</t>
  </si>
  <si>
    <t>BR816489 Corp</t>
  </si>
  <si>
    <t>BR995666 Corp</t>
  </si>
  <si>
    <t>BR816485 Corp</t>
  </si>
  <si>
    <t>BR642622 Corp</t>
  </si>
  <si>
    <t>BH253967 Corp</t>
  </si>
  <si>
    <t>BP457474 Corp</t>
  </si>
  <si>
    <t>BP305790 Corp</t>
  </si>
  <si>
    <t>EK879297 Corp</t>
  </si>
  <si>
    <t>BP371646 Corp</t>
  </si>
  <si>
    <t>BR319267 Corp</t>
  </si>
  <si>
    <t>BQ134932 Corp</t>
  </si>
  <si>
    <t>BJ718315 Corp</t>
  </si>
  <si>
    <t>BQ439641 Corp</t>
  </si>
  <si>
    <t>BM451251 Corp</t>
  </si>
  <si>
    <t>BN685372 Corp</t>
  </si>
  <si>
    <t>ZP629831 Corp</t>
  </si>
  <si>
    <t>BH121121 Corp</t>
  </si>
  <si>
    <t>BJ065235 Corp</t>
  </si>
  <si>
    <t>EJ825362 Corp</t>
  </si>
  <si>
    <t>EK424804 Corp</t>
  </si>
  <si>
    <t>BP982912 Corp</t>
  </si>
  <si>
    <t>BH136113 Corp</t>
  </si>
  <si>
    <t>AX219184 Corp</t>
  </si>
  <si>
    <t>EJ792966 Corp</t>
  </si>
  <si>
    <t>EK724925 Corp</t>
  </si>
  <si>
    <t>AP537509 Corp</t>
  </si>
  <si>
    <t>EF643945 Corp</t>
  </si>
  <si>
    <t>EI911318 Corp</t>
  </si>
  <si>
    <t>EI437908 Corp</t>
  </si>
  <si>
    <t>EK886313 Corp</t>
  </si>
  <si>
    <t>EC430170 Corp</t>
  </si>
  <si>
    <t>EF924302 Corp</t>
  </si>
  <si>
    <t>ZO394858 Corp</t>
  </si>
  <si>
    <t>AL469208 Corp</t>
  </si>
  <si>
    <t>EK960047 Corp</t>
  </si>
  <si>
    <t>EJ565525 Corp</t>
  </si>
  <si>
    <t>ZR583250 Corp</t>
  </si>
  <si>
    <t>AU576000 Corp</t>
  </si>
  <si>
    <t>EJ142897 Corp</t>
  </si>
  <si>
    <t>EC719802 Corp</t>
  </si>
  <si>
    <t>ZR401441 Corp</t>
  </si>
  <si>
    <t>EK449165 Corp</t>
  </si>
  <si>
    <t>ED975795 Corp</t>
  </si>
  <si>
    <t>EG216655 Corp</t>
  </si>
  <si>
    <t>ZQ160189 Corp</t>
  </si>
  <si>
    <t>EK295168 Corp</t>
  </si>
  <si>
    <t>EK768747 Corp</t>
  </si>
  <si>
    <t>ZQ360938 Corp</t>
  </si>
  <si>
    <t>EG033310 Corp</t>
  </si>
  <si>
    <t>EI074499 Corp</t>
  </si>
  <si>
    <t>EI653493 Corp</t>
  </si>
  <si>
    <t>EF836243 Corp</t>
  </si>
  <si>
    <t>ZO480026 Corp</t>
  </si>
  <si>
    <t>AW232828 Corp</t>
  </si>
  <si>
    <t>AW232828 Corp @MSG1 CORP</t>
  </si>
  <si>
    <t>BJ263137 Corp</t>
  </si>
  <si>
    <t>BJ263137 Corp @MSG1 CORP</t>
  </si>
  <si>
    <t>EI625309 Corp</t>
  </si>
  <si>
    <t>EI625309 Corp @MSG1 CORP</t>
  </si>
  <si>
    <t>ZP374068 Corp</t>
  </si>
  <si>
    <t xml:space="preserve">#N/A price is not available for specified pricing source [nid:3495] </t>
  </si>
  <si>
    <t>EJ855186 Corp</t>
  </si>
  <si>
    <t>EJ855186 Corp @MSG1 CORP</t>
  </si>
  <si>
    <t>EJ354674 Corp</t>
  </si>
  <si>
    <t>EJ354674 Corp @MSG1 CORP</t>
  </si>
  <si>
    <t>EK239312 Corp</t>
  </si>
  <si>
    <t>EK239312 Corp @MSG1 CORP</t>
  </si>
  <si>
    <t>AP154944 Corp</t>
  </si>
  <si>
    <t>AP154944 Corp @MSG1 CORP</t>
  </si>
  <si>
    <t>JK138055 Corp</t>
  </si>
  <si>
    <t>JK138055 Corp @MSG1 CORP</t>
  </si>
  <si>
    <t>EC785371 Corp</t>
  </si>
  <si>
    <t>EC785371 Corp @MSG1 CORP</t>
  </si>
  <si>
    <t>AV040969 Corp</t>
  </si>
  <si>
    <t>AV040969 Corp @MSG1 CORP</t>
  </si>
  <si>
    <t>AU798256 Corp</t>
  </si>
  <si>
    <t>AU798256 Corp @MSG1 CORP</t>
  </si>
  <si>
    <t>ZR446644 Corp</t>
  </si>
  <si>
    <t>ZR446644 Corp @MSG1 CORP</t>
  </si>
  <si>
    <t>AX070883 Corp</t>
  </si>
  <si>
    <t>AX070883 Corp @MSG1 CORP</t>
  </si>
  <si>
    <t>EK615643 Corp</t>
  </si>
  <si>
    <t>EK615643 Corp @MSG1 CORP</t>
  </si>
  <si>
    <t>ZQ251641 Corp</t>
  </si>
  <si>
    <t>EK110546 Corp</t>
  </si>
  <si>
    <t>EK110546 Corp @MSG1 CORP</t>
  </si>
  <si>
    <t>EG261852 Corp</t>
  </si>
  <si>
    <t>EG261852 Corp @MSG1 CORP</t>
  </si>
  <si>
    <t>EH155750 Corp</t>
  </si>
  <si>
    <t>EH155750 Corp @MSG1 CORP</t>
  </si>
  <si>
    <t>EG595893 Corp</t>
  </si>
  <si>
    <t>EG595893 Corp @MSG1 CORP</t>
  </si>
  <si>
    <t>EH505015 Corp</t>
  </si>
  <si>
    <t>EH505015 Corp @MSG1 CORP</t>
  </si>
  <si>
    <t>QJ670681 Corp</t>
  </si>
  <si>
    <t>QJ670681 Corp @MSG1 CORP</t>
  </si>
  <si>
    <t>AS779551 Corp</t>
  </si>
  <si>
    <t>AS779551 Corp @MSG1 CORP</t>
  </si>
  <si>
    <t>ZO066511 Corp</t>
  </si>
  <si>
    <t>ZO066511 Corp @MSG1 CORP</t>
  </si>
  <si>
    <t>EH474275 Corp</t>
  </si>
  <si>
    <t>EH474275 Corp @MSG1 CORP</t>
  </si>
  <si>
    <t>AT166425 Corp</t>
  </si>
  <si>
    <t>AT166425 Corp @MSG1 CORP</t>
  </si>
  <si>
    <t>AW644693 Corp</t>
  </si>
  <si>
    <t>AW644693 Corp @MSG1 CORP</t>
  </si>
  <si>
    <t>EC931915 Corp</t>
  </si>
  <si>
    <t>EC931915 Corp @MSG1 CORP</t>
  </si>
  <si>
    <t>EF802345 Corp</t>
  </si>
  <si>
    <t>EF802345 Corp @MSG1 CORP</t>
  </si>
  <si>
    <t>ZQ621496 Corp</t>
  </si>
  <si>
    <t>BG986282 Corp</t>
  </si>
  <si>
    <t>BG986282 Corp @MSG1 CORP</t>
  </si>
  <si>
    <t>BH786089 Corp</t>
  </si>
  <si>
    <t>BH786089 Corp @MSG1 CORP</t>
  </si>
  <si>
    <t>LW370549 Corp</t>
  </si>
  <si>
    <t>LW370549 Corp @MSG1 CORP</t>
  </si>
  <si>
    <t>ZR670861 Corp</t>
  </si>
  <si>
    <t>ZS542668 Corp</t>
  </si>
  <si>
    <t>ZS542668 Corp @MSG1 CORP</t>
  </si>
  <si>
    <t>BH177544 Corp</t>
  </si>
  <si>
    <t>BH177544 Corp @MSG1 CORP</t>
  </si>
  <si>
    <t>BH566240 Corp</t>
  </si>
  <si>
    <t>BH566240 Corp @MSG1 CORP</t>
  </si>
  <si>
    <t>EJ300009 Corp</t>
  </si>
  <si>
    <t>EJ300009 Corp @MSG1 CORP</t>
  </si>
  <si>
    <t>ZO039719 Corp</t>
  </si>
  <si>
    <t>ZO039719 Corp @MSG1 CORP</t>
  </si>
  <si>
    <t>BO587377 Corp</t>
  </si>
  <si>
    <t>BO587377 Corp @MSG1 CORP</t>
  </si>
  <si>
    <t>AZ801479 Corp</t>
  </si>
  <si>
    <t>AZ801479 Corp @MSG1 CORP</t>
  </si>
  <si>
    <t>AN637277 Corp</t>
  </si>
  <si>
    <t>AN637277 Corp @MSG1 CORP</t>
  </si>
  <si>
    <t>AP890991 Corp</t>
  </si>
  <si>
    <t>AP890991 Corp @MSG1 CORP</t>
  </si>
  <si>
    <t>AT827317 Corp</t>
  </si>
  <si>
    <t>EI850137 Corp</t>
  </si>
  <si>
    <t>EI850137 Corp @MSG1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</si>
</sst>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0.0"/>
    <numFmt numFmtId="166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7">
    <xf numFmtId="0" fontId="0" fillId="0" borderId="0" xfId="0"/>
    <xf numFmtId="0" fontId="2" fillId="0" borderId="0" xfId="0" applyFont="1"/>
    <xf numFmtId="0" fontId="5" fillId="0" borderId="0" xfId="0" applyFont="1"/>
    <xf numFmtId="0" fontId="0" fillId="2" borderId="0" xfId="0" applyFill="1"/>
    <xf numFmtId="0" fontId="5" fillId="2" borderId="0" xfId="0" applyFont="1" applyFill="1"/>
    <xf numFmtId="9" fontId="0" fillId="0" borderId="0" xfId="2" applyFont="1" applyFill="1"/>
    <xf numFmtId="164" fontId="0" fillId="2" borderId="0" xfId="3" applyFont="1" applyFill="1"/>
    <xf numFmtId="2" fontId="0" fillId="0" borderId="0" xfId="0" applyNumberFormat="1"/>
    <xf numFmtId="0" fontId="0" fillId="0" borderId="0" xfId="0" applyFill="1"/>
    <xf numFmtId="2" fontId="0" fillId="0" borderId="0" xfId="0" applyNumberFormat="1" applyFill="1"/>
    <xf numFmtId="0" fontId="2" fillId="0" borderId="0" xfId="0" applyFont="1" applyFill="1" applyAlignment="1">
      <alignment horizontal="center"/>
    </xf>
    <xf numFmtId="0" fontId="5" fillId="0" borderId="0" xfId="0" applyFont="1" applyFill="1"/>
    <xf numFmtId="0" fontId="2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2" fontId="0" fillId="2" borderId="0" xfId="0" applyNumberFormat="1" applyFill="1"/>
    <xf numFmtId="165" fontId="0" fillId="0" borderId="0" xfId="0" applyNumberFormat="1" applyFill="1"/>
    <xf numFmtId="1" fontId="0" fillId="0" borderId="0" xfId="0" applyNumberFormat="1" applyFill="1"/>
    <xf numFmtId="0" fontId="0" fillId="0" borderId="0" xfId="2" applyNumberFormat="1" applyFont="1" applyFill="1"/>
    <xf numFmtId="0" fontId="0" fillId="2" borderId="0" xfId="2" applyNumberFormat="1" applyFont="1" applyFill="1"/>
    <xf numFmtId="0" fontId="5" fillId="4" borderId="0" xfId="0" applyFont="1" applyFill="1"/>
    <xf numFmtId="0" fontId="0" fillId="2" borderId="0" xfId="0" applyFill="1" applyAlignment="1">
      <alignment wrapText="1"/>
    </xf>
    <xf numFmtId="9" fontId="0" fillId="2" borderId="0" xfId="2" applyFont="1" applyFill="1" applyAlignment="1">
      <alignment wrapText="1"/>
    </xf>
    <xf numFmtId="0" fontId="2" fillId="2" borderId="0" xfId="0" applyFont="1" applyFill="1"/>
    <xf numFmtId="0" fontId="2" fillId="3" borderId="0" xfId="0" applyFont="1" applyFill="1"/>
    <xf numFmtId="0" fontId="2" fillId="0" borderId="0" xfId="0" applyFont="1" applyFill="1"/>
    <xf numFmtId="2" fontId="2" fillId="2" borderId="0" xfId="0" applyNumberFormat="1" applyFont="1" applyFill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5" fillId="2" borderId="0" xfId="0" applyFont="1" applyFill="1" applyAlignment="1">
      <alignment horizontal="center"/>
    </xf>
    <xf numFmtId="49" fontId="0" fillId="0" borderId="0" xfId="0" applyNumberFormat="1"/>
    <xf numFmtId="9" fontId="0" fillId="0" borderId="0" xfId="0" applyNumberFormat="1"/>
    <xf numFmtId="9" fontId="0" fillId="0" borderId="0" xfId="0" applyNumberFormat="1" applyAlignment="1">
      <alignment horizontal="center"/>
    </xf>
    <xf numFmtId="11" fontId="0" fillId="0" borderId="0" xfId="0" applyNumberFormat="1"/>
    <xf numFmtId="11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  <xf numFmtId="166" fontId="2" fillId="3" borderId="0" xfId="4" applyNumberFormat="1" applyFont="1" applyFill="1"/>
    <xf numFmtId="166" fontId="2" fillId="3" borderId="0" xfId="4" applyNumberFormat="1" applyFont="1" applyFill="1" applyAlignment="1">
      <alignment horizontal="center"/>
    </xf>
    <xf numFmtId="166" fontId="0" fillId="0" borderId="0" xfId="4" applyNumberFormat="1" applyFont="1" applyFill="1"/>
    <xf numFmtId="0" fontId="0" fillId="0" borderId="0" xfId="0" quotePrefix="1"/>
    <xf numFmtId="0" fontId="0" fillId="2" borderId="0" xfId="0" applyNumberFormat="1" applyFill="1"/>
    <xf numFmtId="0" fontId="0" fillId="2" borderId="0" xfId="3" applyNumberFormat="1" applyFont="1" applyFill="1"/>
    <xf numFmtId="0" fontId="0" fillId="2" borderId="0" xfId="0" applyNumberFormat="1" applyFill="1" applyAlignment="1">
      <alignment horizontal="center"/>
    </xf>
    <xf numFmtId="0" fontId="3" fillId="0" borderId="0" xfId="0" applyFont="1" applyFill="1" applyAlignment="1">
      <alignment horizontal="center"/>
    </xf>
    <xf numFmtId="166" fontId="2" fillId="0" borderId="0" xfId="4" applyNumberFormat="1" applyFont="1" applyFill="1" applyAlignment="1">
      <alignment horizontal="center"/>
    </xf>
    <xf numFmtId="166" fontId="3" fillId="0" borderId="0" xfId="4" applyNumberFormat="1" applyFont="1" applyFill="1" applyAlignment="1">
      <alignment horizontal="center"/>
    </xf>
    <xf numFmtId="0" fontId="5" fillId="2" borderId="0" xfId="0" applyNumberFormat="1" applyFont="1" applyFill="1"/>
    <xf numFmtId="0" fontId="5" fillId="2" borderId="0" xfId="0" applyNumberFormat="1" applyFont="1" applyFill="1" applyAlignment="1">
      <alignment horizontal="center"/>
    </xf>
  </cellXfs>
  <cellStyles count="5">
    <cellStyle name="Comma" xfId="4" builtinId="3"/>
    <cellStyle name="Currency" xfId="3" builtinId="4"/>
    <cellStyle name="Hyperlink 2" xfId="1" xr:uid="{3D69A917-0586-4A98-AA2F-A197E5C7A46F}"/>
    <cellStyle name="Normal" xfId="0" builtinId="0"/>
    <cellStyle name="Percent" xfId="2" builtinId="5"/>
  </cellStyles>
  <dxfs count="13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5" formatCode="0.00E+0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30" formatCode="@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numFmt numFmtId="2" formatCode="0.00"/>
      <fill>
        <patternFill patternType="solid">
          <fgColor indexed="64"/>
          <bgColor rgb="FFFFFF00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numFmt numFmtId="2" formatCode="0.00"/>
      <fill>
        <patternFill patternType="solid">
          <fgColor indexed="64"/>
          <bgColor rgb="FFFFFF00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FFFF00"/>
        </patternFill>
      </fill>
    </dxf>
    <dxf>
      <numFmt numFmtId="2" formatCode="0.00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numFmt numFmtId="165" formatCode="0.0"/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FFFF0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numFmt numFmtId="2" formatCode="0.00"/>
      <fill>
        <patternFill patternType="solid">
          <fgColor indexed="64"/>
          <bgColor rgb="FFFFFF00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numFmt numFmtId="2" formatCode="0.00"/>
      <fill>
        <patternFill patternType="solid">
          <fgColor indexed="64"/>
          <bgColor rgb="FFFFFF00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numFmt numFmtId="2" formatCode="0.00"/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FFFF00"/>
        </patternFill>
      </fill>
    </dxf>
    <dxf>
      <numFmt numFmtId="2" formatCode="0.00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numFmt numFmtId="165" formatCode="0.0"/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6" formatCode="_-* #,##0_-;\-* #,##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FFFF0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BQL|13689605741038710656</stp>
        <tr r="AJ208" s="5"/>
      </tp>
      <tp t="s">
        <v>#N/A N/A</v>
        <stp/>
        <stp>BQL|10250345902454597845</stp>
        <tr r="AJ88" s="12"/>
      </tp>
      <tp t="s">
        <v>#N/A N/A</v>
        <stp/>
        <stp>BQL|11185900722465226067</stp>
        <tr r="AJ147" s="5"/>
      </tp>
      <tp t="s">
        <v>#N/A N/A</v>
        <stp/>
        <stp>BQL|13537544645188143538</stp>
        <tr r="AJ90" s="5"/>
      </tp>
      <tp t="s">
        <v>#N/A N/A</v>
        <stp/>
        <stp>BQL|11386171497202056454</stp>
        <tr r="AJ256" s="5"/>
      </tp>
      <tp t="s">
        <v>#N/A N/A</v>
        <stp/>
        <stp>BQL|16060966012377447605</stp>
        <tr r="AJ267" s="5"/>
      </tp>
      <tp t="s">
        <v>#N/A N/A</v>
        <stp/>
        <stp>BQL|15468146307349228255</stp>
        <tr r="AJ526" s="5"/>
      </tp>
      <tp t="s">
        <v>#N/A N/A</v>
        <stp/>
        <stp>BQL|15312216786846087672</stp>
        <tr r="AJ8" s="12"/>
      </tp>
      <tp t="s">
        <v>#N/A N/A</v>
        <stp/>
        <stp>BQL|12052212381536264102</stp>
        <tr r="AJ324" s="5"/>
      </tp>
      <tp t="s">
        <v>#N/A N/A</v>
        <stp/>
        <stp>BQL|12023601483667533443</stp>
        <tr r="AJ139" s="5"/>
      </tp>
      <tp t="s">
        <v>#N/A N/A</v>
        <stp/>
        <stp>BQL|14735810046385442260</stp>
        <tr r="AJ565" s="5"/>
      </tp>
      <tp t="s">
        <v>#N/A N/A</v>
        <stp/>
        <stp>BQL|10398597709222772883</stp>
        <tr r="AJ274" s="5"/>
      </tp>
      <tp t="s">
        <v>#N/A N/A</v>
        <stp/>
        <stp>BQL|13847514917079582148</stp>
        <tr r="AJ185" s="5"/>
      </tp>
      <tp t="s">
        <v>#N/A N/A</v>
        <stp/>
        <stp>BQL|17315891141131244560</stp>
        <tr r="AJ331" s="5"/>
      </tp>
      <tp t="s">
        <v>#N/A N/A</v>
        <stp/>
        <stp>BQL|17423130736519605390</stp>
        <tr r="AJ254" s="5"/>
      </tp>
      <tp t="s">
        <v>#N/A N/A</v>
        <stp/>
        <stp>BQL|16074867338370200258</stp>
        <tr r="AJ232" s="5"/>
      </tp>
      <tp t="s">
        <v>#N/A N/A</v>
        <stp/>
        <stp>BQL|11615342734237626993</stp>
        <tr r="AJ212" s="5"/>
      </tp>
      <tp t="s">
        <v>#N/A N/A</v>
        <stp/>
        <stp>BQL|11868875439294405196</stp>
        <tr r="AJ297" s="5"/>
      </tp>
    </main>
    <main first="bofaddin.rtdserver">
      <tp t="s">
        <v>#N/A N/A</v>
        <stp/>
        <stp>BQL|14147138245278677748</stp>
        <tr r="AJ571" s="5"/>
      </tp>
      <tp t="s">
        <v>#N/A N/A</v>
        <stp/>
        <stp>BQL|15786909365647548339</stp>
        <tr r="AJ75" s="12"/>
      </tp>
      <tp t="s">
        <v>#N/A N/A</v>
        <stp/>
        <stp>BQL|18446144667252572367</stp>
        <tr r="AJ567" s="5"/>
      </tp>
      <tp t="s">
        <v>#N/A N/A</v>
        <stp/>
        <stp>BQL|13770887629177559073</stp>
        <tr r="AJ465" s="5"/>
      </tp>
      <tp t="s">
        <v>#N/A N/A</v>
        <stp/>
        <stp>BQL|11699926214561353649</stp>
        <tr r="AJ360" s="5"/>
      </tp>
      <tp t="s">
        <v>#N/A N/A</v>
        <stp/>
        <stp>BQL|14496817916695215674</stp>
        <tr r="AJ418" s="5"/>
      </tp>
      <tp t="s">
        <v>#N/A N/A</v>
        <stp/>
        <stp>BQL|12779847152643248223</stp>
        <tr r="AJ357" s="5"/>
      </tp>
      <tp t="s">
        <v>#N/A N/A</v>
        <stp/>
        <stp>BQL|12059254244462598865</stp>
        <tr r="AJ645" s="5"/>
      </tp>
      <tp t="s">
        <v>#N/A N/A</v>
        <stp/>
        <stp>BQL|13104266139545323910</stp>
        <tr r="AJ58" s="12"/>
        <tr r="AJ387" s="5"/>
      </tp>
      <tp t="s">
        <v>#N/A N/A</v>
        <stp/>
        <stp>BQL|10478595807292338966</stp>
        <tr r="AJ233" s="5"/>
      </tp>
      <tp t="s">
        <v>#N/A N/A</v>
        <stp/>
        <stp>BQL|14515009439430519972</stp>
        <tr r="AJ596" s="5"/>
      </tp>
      <tp t="s">
        <v>#N/A N/A</v>
        <stp/>
        <stp>BQL|10064109700879903602</stp>
        <tr r="AJ229" s="5"/>
      </tp>
      <tp t="s">
        <v>#N/A N/A</v>
        <stp/>
        <stp>BQL|18426281596819701452</stp>
        <tr r="AJ162" s="5"/>
      </tp>
      <tp t="s">
        <v>#N/A N/A</v>
        <stp/>
        <stp>BQL|11333089695382311479</stp>
        <tr r="AJ67" s="12"/>
        <tr r="AJ589" s="5"/>
      </tp>
    </main>
    <main first="bofaddin.rtdserver">
      <tp t="s">
        <v>#N/A N/A</v>
        <stp/>
        <stp>BQL|10477085278842207832</stp>
        <tr r="AJ171" s="5"/>
      </tp>
      <tp t="s">
        <v>#N/A N/A</v>
        <stp/>
        <stp>BQL|12799877351042744035</stp>
        <tr r="AJ191" s="5"/>
      </tp>
      <tp t="s">
        <v>#N/A N/A</v>
        <stp/>
        <stp>BQL|14901216099862609023</stp>
        <tr r="AJ2" s="12"/>
      </tp>
      <tp t="s">
        <v>#N/A N/A</v>
        <stp/>
        <stp>BQL|11008815502882684608</stp>
        <tr r="AJ61" s="12"/>
      </tp>
      <tp t="s">
        <v>#N/A N/A</v>
        <stp/>
        <stp>BQL|13382954718277845139</stp>
        <tr r="AJ2" s="5"/>
      </tp>
      <tp t="s">
        <v>#N/A N/A</v>
        <stp/>
        <stp>BQL|17586772304215188827</stp>
        <tr r="AJ261" s="5"/>
      </tp>
      <tp t="s">
        <v>#N/A N/A</v>
        <stp/>
        <stp>BQL|11392717500108611325</stp>
        <tr r="AJ636" s="5"/>
      </tp>
      <tp t="s">
        <v>#N/A N/A</v>
        <stp/>
        <stp>BQL|10567207138265359982</stp>
        <tr r="AJ300" s="5"/>
      </tp>
      <tp t="s">
        <v>#N/A N/A</v>
        <stp/>
        <stp>BQL|17711962064683300679</stp>
        <tr r="AJ75" s="5"/>
      </tp>
      <tp t="s">
        <v>#N/A N/A</v>
        <stp/>
        <stp>BQL|14067412846148266144</stp>
        <tr r="AJ401" s="5"/>
      </tp>
      <tp t="s">
        <v>#N/A N/A</v>
        <stp/>
        <stp>BQL|17002540843093307846</stp>
        <tr r="AJ344" s="5"/>
      </tp>
      <tp t="s">
        <v>#N/A N/A</v>
        <stp/>
        <stp>BQL|15434873584031799937</stp>
        <tr r="AJ430" s="5"/>
      </tp>
      <tp t="s">
        <v>#N/A N/A</v>
        <stp/>
        <stp>BQL|16067731582735159137</stp>
        <tr r="AJ434" s="5"/>
      </tp>
      <tp t="s">
        <v>#N/A N/A</v>
        <stp/>
        <stp>BQL|14107167177238650741</stp>
        <tr r="AJ183" s="5"/>
      </tp>
      <tp t="s">
        <v>#N/A N/A</v>
        <stp/>
        <stp>BQL|15674580793472924699</stp>
        <tr r="AJ367" s="5"/>
      </tp>
      <tp t="s">
        <v>#N/A N/A</v>
        <stp/>
        <stp>BQL|15895960531814745657</stp>
        <tr r="AJ391" s="5"/>
      </tp>
      <tp t="s">
        <v>#N/A N/A</v>
        <stp/>
        <stp>BQL|18327045605456674396</stp>
        <tr r="AJ225" s="5"/>
      </tp>
    </main>
    <main first="bofaddin.rtdserver">
      <tp t="s">
        <v>#N/A N/A</v>
        <stp/>
        <stp>BQL|16297918932266141792</stp>
        <tr r="AJ399" s="5"/>
      </tp>
      <tp t="s">
        <v>#N/A N/A</v>
        <stp/>
        <stp>BQL|18040495412065277511</stp>
        <tr r="AJ192" s="5"/>
      </tp>
      <tp t="s">
        <v>#N/A N/A</v>
        <stp/>
        <stp>BQL|17902224235052198956</stp>
        <tr r="AJ140" s="5"/>
      </tp>
    </main>
    <main first="bofaddin.rtdserver">
      <tp t="s">
        <v>#N/A N/A</v>
        <stp/>
        <stp>BQL|14448601794030577706</stp>
        <tr r="AJ349" s="5"/>
      </tp>
      <tp t="s">
        <v>#N/A N/A</v>
        <stp/>
        <stp>BQL|12323557900848018338</stp>
        <tr r="AJ84" s="12"/>
      </tp>
      <tp t="s">
        <v>#N/A N/A</v>
        <stp/>
        <stp>BQL|17094244931878591247</stp>
        <tr r="AJ610" s="5"/>
      </tp>
      <tp t="s">
        <v>#N/A N/A</v>
        <stp/>
        <stp>BQL|12689642276228428766</stp>
        <tr r="AJ35" s="12"/>
      </tp>
      <tp t="s">
        <v>#N/A N/A</v>
        <stp/>
        <stp>BQL|15373037987239974883</stp>
        <tr r="AJ292" s="5"/>
      </tp>
      <tp t="s">
        <v>#N/A N/A</v>
        <stp/>
        <stp>BQL|16725656397004737143</stp>
        <tr r="AJ47" s="12"/>
        <tr r="AJ566" s="5"/>
      </tp>
      <tp t="s">
        <v>#N/A N/A</v>
        <stp/>
        <stp>BQL|11641910290518455526</stp>
        <tr r="AJ435" s="5"/>
      </tp>
    </main>
    <main first="bofaddin.rtdserver">
      <tp t="s">
        <v>#N/A N/A</v>
        <stp/>
        <stp>BQL|10838309628479773477</stp>
        <tr r="AJ302" s="5"/>
      </tp>
      <tp t="s">
        <v>#N/A N/A</v>
        <stp/>
        <stp>BQL|16429731171412730818</stp>
        <tr r="AJ575" s="5"/>
      </tp>
      <tp t="s">
        <v>#N/A N/A</v>
        <stp/>
        <stp>BQL|12173303092544387035</stp>
        <tr r="AJ78" s="12"/>
      </tp>
      <tp t="s">
        <v>#N/A N/A</v>
        <stp/>
        <stp>BQL|11998937210787890214</stp>
        <tr r="AJ447" s="5"/>
      </tp>
      <tp t="s">
        <v>#N/A N/A</v>
        <stp/>
        <stp>BQL|16458930023858606908</stp>
        <tr r="AJ98" s="5"/>
      </tp>
      <tp t="s">
        <v>#N/A N/A</v>
        <stp/>
        <stp>BQL|16234825243832291432</stp>
        <tr r="AJ203" s="5"/>
      </tp>
      <tp t="s">
        <v>#N/A N/A</v>
        <stp/>
        <stp>BQL|12981329018448856463</stp>
        <tr r="AJ195" s="5"/>
      </tp>
      <tp t="s">
        <v>#N/A N/A</v>
        <stp/>
        <stp>BQL|13877500503419003364</stp>
        <tr r="AJ594" s="5"/>
      </tp>
      <tp t="s">
        <v>#N/A N/A</v>
        <stp/>
        <stp>BQL|17890240962209309628</stp>
        <tr r="AJ81" s="12"/>
        <tr r="AJ332" s="5"/>
      </tp>
      <tp t="s">
        <v>#N/A N/A</v>
        <stp/>
        <stp>BQL|13320740764579526791</stp>
        <tr r="AJ343" s="5"/>
      </tp>
      <tp t="s">
        <v>#N/A N/A</v>
        <stp/>
        <stp>BQL|10289824528030706642</stp>
        <tr r="AJ372" s="5"/>
      </tp>
      <tp t="s">
        <v>#N/A N/A</v>
        <stp/>
        <stp>BQL|15925671464418847194</stp>
        <tr r="AJ535" s="5"/>
      </tp>
      <tp t="s">
        <v>#N/A N/A</v>
        <stp/>
        <stp>BQL|15326987015151122041</stp>
        <tr r="AJ552" s="5"/>
      </tp>
      <tp t="s">
        <v>#N/A N/A</v>
        <stp/>
        <stp>BQL|16252074182161951349</stp>
        <tr r="AJ196" s="5"/>
      </tp>
      <tp t="s">
        <v>#N/A N/A</v>
        <stp/>
        <stp>BQL|17287440093121695797</stp>
        <tr r="AJ166" s="5"/>
      </tp>
    </main>
    <main first="bofaddin.rtdserver">
      <tp t="s">
        <v>#N/A N/A</v>
        <stp/>
        <stp>BQL|14847190695780634776</stp>
        <tr r="AJ356" s="5"/>
      </tp>
      <tp t="s">
        <v>#N/A N/A</v>
        <stp/>
        <stp>BQL|12868169199263154223</stp>
        <tr r="AJ239" s="5"/>
      </tp>
      <tp t="s">
        <v>#N/A N/A</v>
        <stp/>
        <stp>BQL|16001503988756812645</stp>
        <tr r="AJ507" s="5"/>
      </tp>
      <tp t="s">
        <v>#N/A N/A</v>
        <stp/>
        <stp>BQL|13161810345292678648</stp>
        <tr r="AJ510" s="5"/>
      </tp>
      <tp t="s">
        <v>#N/A N/A</v>
        <stp/>
        <stp>BQL|16333570043634290842</stp>
        <tr r="AJ273" s="5"/>
      </tp>
      <tp t="s">
        <v>#N/A N/A</v>
        <stp/>
        <stp>BQL|18208666830044686233</stp>
        <tr r="AJ612" s="5"/>
      </tp>
      <tp t="s">
        <v>#N/A N/A</v>
        <stp/>
        <stp>BQL|10209621660459202232</stp>
        <tr r="AJ433" s="5"/>
      </tp>
      <tp t="s">
        <v>#N/A N/A</v>
        <stp/>
        <stp>BQL|14586236700778405526</stp>
        <tr r="AJ215" s="5"/>
      </tp>
      <tp t="s">
        <v>#N/A N/A</v>
        <stp/>
        <stp>BQL|10762516702718648612</stp>
        <tr r="AJ630" s="5"/>
      </tp>
      <tp t="s">
        <v>#N/A N/A</v>
        <stp/>
        <stp>BQL|14332942707046707044</stp>
        <tr r="AJ523" s="5"/>
      </tp>
      <tp t="s">
        <v>#N/A N/A</v>
        <stp/>
        <stp>BQL|15957041979630018961</stp>
        <tr r="AJ618" s="5"/>
      </tp>
      <tp t="s">
        <v>#N/A N/A</v>
        <stp/>
        <stp>BQL|14707906739447225202</stp>
        <tr r="AJ22" s="12"/>
      </tp>
      <tp t="s">
        <v>#N/A N/A</v>
        <stp/>
        <stp>BQL|14733283081357028210</stp>
        <tr r="AJ538" s="5"/>
      </tp>
      <tp t="s">
        <v>#N/A N/A</v>
        <stp/>
        <stp>BQL|10463908118580780350</stp>
        <tr r="AJ107" s="5"/>
      </tp>
      <tp t="s">
        <v>#N/A N/A</v>
        <stp/>
        <stp>BQL|15331070663788150085</stp>
        <tr r="AJ68" s="5"/>
      </tp>
      <tp t="s">
        <v>#N/A N/A</v>
        <stp/>
        <stp>BQL|10513246092972373291</stp>
        <tr r="AJ608" s="5"/>
      </tp>
      <tp t="s">
        <v>#N/A N/A</v>
        <stp/>
        <stp>BQL|10061987241312420445</stp>
        <tr r="AJ540" s="5"/>
      </tp>
      <tp t="s">
        <v>#N/A N/A</v>
        <stp/>
        <stp>BQL|10608780886540412443</stp>
        <tr r="AJ492" s="5"/>
      </tp>
      <tp t="s">
        <v>#N/A N/A</v>
        <stp/>
        <stp>BQL|15014496351876932999</stp>
        <tr r="AJ554" s="5"/>
      </tp>
      <tp t="s">
        <v>#N/A N/A</v>
        <stp/>
        <stp>BQL|11736509644249890219</stp>
        <tr r="AJ142" s="5"/>
      </tp>
      <tp t="s">
        <v>#N/A N/A</v>
        <stp/>
        <stp>BQL|12125996423866824496</stp>
        <tr r="AJ442" s="5"/>
      </tp>
    </main>
    <main first="bofaddin.rtdserver">
      <tp t="s">
        <v>#N/A N/A</v>
        <stp/>
        <stp>BQL|13791025715839319157</stp>
        <tr r="AJ422" s="5"/>
      </tp>
      <tp t="s">
        <v>#N/A N/A</v>
        <stp/>
        <stp>BQL|17041917745764268406</stp>
        <tr r="AJ329" s="5"/>
      </tp>
      <tp t="s">
        <v>#N/A N/A</v>
        <stp/>
        <stp>BQL|12342895479670284701</stp>
        <tr r="AJ560" s="5"/>
      </tp>
      <tp t="s">
        <v>#N/A N/A</v>
        <stp/>
        <stp>BQL|11726249946555282862</stp>
        <tr r="AJ234" s="5"/>
      </tp>
      <tp t="s">
        <v>#N/A N/A</v>
        <stp/>
        <stp>BQL|17843114481595206196</stp>
        <tr r="AJ483" s="5"/>
      </tp>
      <tp t="s">
        <v>#N/A N/A</v>
        <stp/>
        <stp>BQL|14838244368952367853</stp>
        <tr r="AJ72" s="5"/>
      </tp>
      <tp t="s">
        <v>#N/A N/A</v>
        <stp/>
        <stp>BQL|15510239673689338344</stp>
        <tr r="AJ169" s="5"/>
      </tp>
      <tp t="s">
        <v>#N/A N/A</v>
        <stp/>
        <stp>BQL|15253184005679383713</stp>
        <tr r="AJ219" s="5"/>
      </tp>
      <tp t="s">
        <v>#N/A N/A</v>
        <stp/>
        <stp>BQL|12414782205117557803</stp>
        <tr r="AJ86" s="5"/>
      </tp>
      <tp t="s">
        <v>#N/A N/A</v>
        <stp/>
        <stp>BQL|12124481279083947867</stp>
        <tr r="AJ595" s="5"/>
      </tp>
      <tp t="s">
        <v>#N/A N/A</v>
        <stp/>
        <stp>BQL|15656695481218866980</stp>
        <tr r="AJ135" s="5"/>
      </tp>
      <tp t="s">
        <v>#N/A N/A</v>
        <stp/>
        <stp>BQL|12373534951961154990</stp>
        <tr r="AJ319" s="5"/>
      </tp>
      <tp t="s">
        <v>#N/A N/A</v>
        <stp/>
        <stp>BQL|17324966898525790834</stp>
        <tr r="AJ298" s="5"/>
      </tp>
      <tp t="s">
        <v>#N/A N/A</v>
        <stp/>
        <stp>BQL|10432414069301768939</stp>
        <tr r="AJ205" s="5"/>
      </tp>
      <tp t="s">
        <v>#N/A N/A</v>
        <stp/>
        <stp>BQL|11841810465373741607</stp>
        <tr r="AJ290" s="5"/>
      </tp>
    </main>
    <main first="bofaddin.rtdserver">
      <tp t="s">
        <v>#N/A N/A</v>
        <stp/>
        <stp>BQL|14981193940429714121</stp>
        <tr r="AJ12" s="5"/>
      </tp>
      <tp t="s">
        <v>#N/A N/A</v>
        <stp/>
        <stp>BQL|17446813813890532769</stp>
        <tr r="AJ240" s="5"/>
      </tp>
      <tp t="s">
        <v>#N/A N/A</v>
        <stp/>
        <stp>BQL|10743741281382574425</stp>
        <tr r="AJ60" s="5"/>
      </tp>
      <tp t="s">
        <v>#N/A N/A</v>
        <stp/>
        <stp>BQL|17250275513454502977</stp>
        <tr r="AJ170" s="5"/>
      </tp>
      <tp t="s">
        <v>#N/A N/A</v>
        <stp/>
        <stp>BQL|11254943643156247333</stp>
        <tr r="AJ578" s="5"/>
      </tp>
      <tp t="s">
        <v>#N/A N/A</v>
        <stp/>
        <stp>BQL|18084209124168230927</stp>
        <tr r="AJ597" s="5"/>
      </tp>
      <tp t="s">
        <v>#N/A N/A</v>
        <stp/>
        <stp>BQL|11565505692196782210</stp>
        <tr r="AJ59" s="5"/>
      </tp>
      <tp t="s">
        <v>#N/A N/A</v>
        <stp/>
        <stp>BQL|12110561381381498730</stp>
        <tr r="AJ18" s="5"/>
      </tp>
      <tp t="s">
        <v>#N/A N/A</v>
        <stp/>
        <stp>BQL|15433332794246183031</stp>
        <tr r="AJ287" s="5"/>
      </tp>
      <tp t="s">
        <v>#N/A N/A</v>
        <stp/>
        <stp>BQL|14965983124831312779</stp>
        <tr r="AJ348" s="5"/>
      </tp>
      <tp t="s">
        <v>#N/A N/A</v>
        <stp/>
        <stp>BQL|14086199882447929324</stp>
        <tr r="AJ325" s="5"/>
      </tp>
      <tp t="s">
        <v>#N/A N/A</v>
        <stp/>
        <stp>BQL|11310547187412143736</stp>
        <tr r="AJ625" s="5"/>
      </tp>
      <tp t="s">
        <v>#N/A N/A</v>
        <stp/>
        <stp>BQL|13183818463192844690</stp>
        <tr r="AJ640" s="5"/>
      </tp>
      <tp t="s">
        <v>#N/A N/A</v>
        <stp/>
        <stp>BQL|16605277038136711801</stp>
        <tr r="AJ296" s="5"/>
      </tp>
      <tp t="s">
        <v>#N/A N/A</v>
        <stp/>
        <stp>BQL|10204959771257681091</stp>
        <tr r="AJ14" s="5"/>
      </tp>
      <tp t="s">
        <v>#N/A N/A</v>
        <stp/>
        <stp>BQL|14044385092494228317</stp>
        <tr r="AJ80" s="12"/>
      </tp>
      <tp t="s">
        <v>#N/A N/A</v>
        <stp/>
        <stp>BQL|10575254818462957884</stp>
        <tr r="AJ131" s="5"/>
      </tp>
      <tp t="s">
        <v>#N/A N/A</v>
        <stp/>
        <stp>BQL|17605096550349366278</stp>
        <tr r="AJ412" s="5"/>
      </tp>
      <tp t="s">
        <v>#N/A N/A</v>
        <stp/>
        <stp>BQL|12159608999462788659</stp>
        <tr r="AJ84" s="5"/>
      </tp>
    </main>
    <main first="bofaddin.rtdserver">
      <tp t="s">
        <v>#N/A N/A</v>
        <stp/>
        <stp>BQL|16281267515068324577</stp>
        <tr r="AJ544" s="5"/>
      </tp>
      <tp t="s">
        <v>#N/A N/A</v>
        <stp/>
        <stp>BQL|17230075892932718470</stp>
        <tr r="AJ15" s="12"/>
      </tp>
      <tp t="s">
        <v>#N/A N/A</v>
        <stp/>
        <stp>BQL|13589918553934559345</stp>
        <tr r="AJ100" s="5"/>
      </tp>
      <tp t="s">
        <v>#N/A N/A</v>
        <stp/>
        <stp>BQL|18011033030312124140</stp>
        <tr r="AJ591" s="5"/>
      </tp>
      <tp t="s">
        <v>#N/A N/A</v>
        <stp/>
        <stp>BQL|15576035792476301217</stp>
        <tr r="AJ425" s="5"/>
      </tp>
    </main>
    <main first="bofaddin.rtdserver">
      <tp t="s">
        <v>#N/A N/A</v>
        <stp/>
        <stp>BQL|13421272083756268733</stp>
        <tr r="AJ456" s="5"/>
      </tp>
      <tp t="s">
        <v>#N/A N/A</v>
        <stp/>
        <stp>BQL|17089033483275485241</stp>
        <tr r="AJ548" s="5"/>
      </tp>
      <tp t="s">
        <v>#N/A N/A</v>
        <stp/>
        <stp>BQL|10565905644066219307</stp>
        <tr r="AJ308" s="5"/>
      </tp>
      <tp t="s">
        <v>#N/A N/A</v>
        <stp/>
        <stp>BQL|12816537290477049193</stp>
        <tr r="AJ266" s="5"/>
      </tp>
      <tp t="s">
        <v>#N/A N/A</v>
        <stp/>
        <stp>BQL|10034189596732909259</stp>
        <tr r="AJ38" s="5"/>
      </tp>
      <tp t="s">
        <v>#N/A N/A</v>
        <stp/>
        <stp>BQL|16929650389097903714</stp>
        <tr r="AJ519" s="5"/>
      </tp>
      <tp t="s">
        <v>#N/A N/A</v>
        <stp/>
        <stp>BQL|10960821496521299835</stp>
        <tr r="AJ15" s="5"/>
      </tp>
      <tp t="s">
        <v>#N/A N/A</v>
        <stp/>
        <stp>BQL|17231831345095974615</stp>
        <tr r="AJ494" s="5"/>
      </tp>
      <tp t="s">
        <v>#N/A N/A</v>
        <stp/>
        <stp>BQL|13766293413051026911</stp>
        <tr r="AJ151" s="5"/>
      </tp>
      <tp t="s">
        <v>#N/A N/A</v>
        <stp/>
        <stp>BQL|11446077439173760939</stp>
        <tr r="AJ63" s="5"/>
      </tp>
      <tp t="s">
        <v>#N/A N/A</v>
        <stp/>
        <stp>BQL|12613585961719249037</stp>
        <tr r="AJ272" s="5"/>
      </tp>
      <tp t="s">
        <v>#N/A N/A</v>
        <stp/>
        <stp>BQL|17570022311286431892</stp>
        <tr r="AJ605" s="5"/>
      </tp>
      <tp t="s">
        <v>#N/A N/A</v>
        <stp/>
        <stp>BQL|13811836317376051468</stp>
        <tr r="AJ121" s="5"/>
      </tp>
      <tp t="s">
        <v>#N/A N/A</v>
        <stp/>
        <stp>BQL|13871214270217586967</stp>
        <tr r="AJ104" s="5"/>
      </tp>
    </main>
    <main first="bofaddin.rtdserver">
      <tp t="s">
        <v>#N/A N/A</v>
        <stp/>
        <stp>BQL|11116374943943800286</stp>
        <tr r="AJ190" s="5"/>
      </tp>
      <tp t="s">
        <v>#N/A N/A</v>
        <stp/>
        <stp>BQL|14645235946900457520</stp>
        <tr r="AJ380" s="5"/>
      </tp>
      <tp t="s">
        <v>#N/A N/A</v>
        <stp/>
        <stp>BQL|17147076894591719817</stp>
        <tr r="AJ511" s="5"/>
      </tp>
      <tp t="s">
        <v>#N/A N/A</v>
        <stp/>
        <stp>BQL|16532638664278008957</stp>
        <tr r="AJ237" s="5"/>
      </tp>
      <tp t="s">
        <v>#N/A N/A</v>
        <stp/>
        <stp>BQL|12570075972384940685</stp>
        <tr r="AJ128" s="5"/>
      </tp>
      <tp t="s">
        <v>#N/A N/A</v>
        <stp/>
        <stp>BQL|17357749306870060729</stp>
        <tr r="AJ385" s="5"/>
      </tp>
      <tp t="s">
        <v>#N/A N/A</v>
        <stp/>
        <stp>BQL|17223359314561036307</stp>
        <tr r="AJ340" s="5"/>
      </tp>
      <tp t="s">
        <v>#N/A N/A</v>
        <stp/>
        <stp>BQL|10210703922896445478</stp>
        <tr r="AJ513" s="5"/>
      </tp>
      <tp t="s">
        <v>#N/A N/A</v>
        <stp/>
        <stp>BQL|17931433997195902875</stp>
        <tr r="AJ580" s="5"/>
      </tp>
      <tp t="s">
        <v>#N/A N/A</v>
        <stp/>
        <stp>BQL|14871563969724186440</stp>
        <tr r="AJ130" s="5"/>
      </tp>
      <tp t="s">
        <v>#N/A N/A</v>
        <stp/>
        <stp>BQL|16458729740036783435</stp>
        <tr r="AJ452" s="5"/>
      </tp>
      <tp t="s">
        <v>#N/A N/A</v>
        <stp/>
        <stp>BQL|18316103891411213621</stp>
        <tr r="AJ22" s="5"/>
      </tp>
      <tp t="s">
        <v>#N/A N/A</v>
        <stp/>
        <stp>BQL|16445242265577120299</stp>
        <tr r="AJ358" s="5"/>
      </tp>
      <tp t="s">
        <v>#N/A N/A</v>
        <stp/>
        <stp>BQL|17804580956178973837</stp>
        <tr r="AJ506" s="5"/>
      </tp>
      <tp t="s">
        <v>#N/A N/A</v>
        <stp/>
        <stp>BQL|13924110193034639832</stp>
        <tr r="AJ295" s="5"/>
      </tp>
      <tp t="s">
        <v>#N/A N/A</v>
        <stp/>
        <stp>BQL|11433108940652361199</stp>
        <tr r="AJ109" s="5"/>
      </tp>
      <tp t="s">
        <v>#N/A N/A</v>
        <stp/>
        <stp>BQL|11656711651755028180</stp>
        <tr r="AJ25" s="5"/>
      </tp>
      <tp t="s">
        <v>#N/A N/A</v>
        <stp/>
        <stp>BQL|10344002556030254293</stp>
        <tr r="AJ7" s="5"/>
      </tp>
      <tp t="s">
        <v>#N/A N/A</v>
        <stp/>
        <stp>BQL|16416316800820574283</stp>
        <tr r="AJ345" s="5"/>
      </tp>
      <tp t="s">
        <v>#N/A N/A</v>
        <stp/>
        <stp>BQL|11221589131762567264</stp>
        <tr r="AJ222" s="5"/>
      </tp>
      <tp t="s">
        <v>#N/A N/A</v>
        <stp/>
        <stp>BQL|11771904998562793408</stp>
        <tr r="AJ211" s="5"/>
      </tp>
      <tp t="s">
        <v>#N/A N/A</v>
        <stp/>
        <stp>BQL|13230421573417200090</stp>
        <tr r="AJ315" s="5"/>
      </tp>
      <tp t="s">
        <v>#N/A N/A</v>
        <stp/>
        <stp>BQL|17647201674883060692</stp>
        <tr r="AJ34" s="12"/>
        <tr r="AJ482" s="5"/>
      </tp>
      <tp t="s">
        <v>#N/A N/A</v>
        <stp/>
        <stp>BQL|14691488660105586406</stp>
        <tr r="AJ431" s="5"/>
      </tp>
      <tp t="s">
        <v>#N/A N/A</v>
        <stp/>
        <stp>BQL|16341695050993117115</stp>
        <tr r="AJ113" s="5"/>
      </tp>
      <tp t="s">
        <v>#N/A N/A</v>
        <stp/>
        <stp>BQL|13621319150242416094</stp>
        <tr r="AJ126" s="5"/>
      </tp>
    </main>
    <main first="bofaddin.rtdserver">
      <tp t="s">
        <v>#N/A N/A</v>
        <stp/>
        <stp>BQL|11513604167120734701</stp>
        <tr r="AJ199" s="5"/>
      </tp>
      <tp t="s">
        <v>#N/A N/A</v>
        <stp/>
        <stp>BQL|10183825726989479563</stp>
        <tr r="AJ67" s="5"/>
      </tp>
      <tp t="s">
        <v>#N/A N/A</v>
        <stp/>
        <stp>BQL|15479702442140826084</stp>
        <tr r="AJ635" s="5"/>
      </tp>
      <tp t="s">
        <v>#N/A N/A</v>
        <stp/>
        <stp>BQL|11220060554316079412</stp>
        <tr r="AJ255" s="5"/>
      </tp>
      <tp t="s">
        <v>#N/A N/A</v>
        <stp/>
        <stp>BQL|10195172014647108134</stp>
        <tr r="AJ516" s="5"/>
      </tp>
      <tp t="s">
        <v>#N/A N/A</v>
        <stp/>
        <stp>BQL|13036255461922532315</stp>
        <tr r="AJ547" s="5"/>
      </tp>
      <tp t="s">
        <v>#N/A N/A</v>
        <stp/>
        <stp>BQL|11391978642922196879</stp>
        <tr r="AJ163" s="5"/>
      </tp>
      <tp t="s">
        <v>#N/A N/A</v>
        <stp/>
        <stp>BQL|11178209045249735833</stp>
        <tr r="AJ472" s="5"/>
      </tp>
      <tp t="s">
        <v>#N/A N/A</v>
        <stp/>
        <stp>BQL|11045249369677690488</stp>
        <tr r="AJ70" s="5"/>
      </tp>
      <tp t="s">
        <v>#N/A N/A</v>
        <stp/>
        <stp>BQL|16488150076914757227</stp>
        <tr r="AJ36" s="12"/>
      </tp>
      <tp t="s">
        <v>#N/A N/A</v>
        <stp/>
        <stp>BQL|12907397813102647498</stp>
        <tr r="AJ71" s="12"/>
      </tp>
      <tp t="s">
        <v>#N/A N/A</v>
        <stp/>
        <stp>BQL|16273408323536935074</stp>
        <tr r="AJ410" s="5"/>
      </tp>
      <tp t="s">
        <v>#N/A N/A</v>
        <stp/>
        <stp>BQL|15942864402072560976</stp>
        <tr r="AJ569" s="5"/>
      </tp>
      <tp t="s">
        <v>#N/A N/A</v>
        <stp/>
        <stp>BQL|12664351046223865023</stp>
        <tr r="AJ373" s="5"/>
      </tp>
      <tp t="s">
        <v>#N/A N/A</v>
        <stp/>
        <stp>BQL|17473162201100500087</stp>
        <tr r="AJ103" s="5"/>
      </tp>
      <tp t="s">
        <v>#N/A N/A</v>
        <stp/>
        <stp>BQL|17853563564987702545</stp>
        <tr r="AJ417" s="5"/>
      </tp>
      <tp t="s">
        <v>#N/A N/A</v>
        <stp/>
        <stp>BQL|13607510281308696097</stp>
        <tr r="AJ133" s="5"/>
      </tp>
      <tp t="s">
        <v>#N/A N/A</v>
        <stp/>
        <stp>BQL|18252850831733948665</stp>
        <tr r="AJ221" s="5"/>
      </tp>
      <tp t="s">
        <v>#N/A N/A</v>
        <stp/>
        <stp>BQL|13713086877737381536</stp>
        <tr r="AJ493" s="5"/>
      </tp>
      <tp t="s">
        <v>#N/A N/A</v>
        <stp/>
        <stp>BQL|11689714601623939346</stp>
        <tr r="AJ5" s="12"/>
      </tp>
      <tp t="s">
        <v>#N/A N/A</v>
        <stp/>
        <stp>BQL|11271349313944721199</stp>
        <tr r="AJ504" s="5"/>
      </tp>
      <tp t="s">
        <v>#N/A N/A</v>
        <stp/>
        <stp>BQL|10697165136395425181</stp>
        <tr r="AJ173" s="5"/>
      </tp>
    </main>
    <main first="bofaddin.rtdserver">
      <tp t="s">
        <v>#N/A N/A</v>
        <stp/>
        <stp>BQL|15615715376763777336</stp>
        <tr r="AJ69" s="5"/>
      </tp>
      <tp t="s">
        <v>#N/A N/A</v>
        <stp/>
        <stp>BQL|17007754462806312536</stp>
        <tr r="AJ588" s="5"/>
      </tp>
      <tp t="s">
        <v>#N/A N/A</v>
        <stp/>
        <stp>BQL|16731940495396225530</stp>
        <tr r="AJ71" s="5"/>
      </tp>
      <tp t="s">
        <v>#N/A N/A</v>
        <stp/>
        <stp>BQL|16990613477583945103</stp>
        <tr r="AJ314" s="5"/>
      </tp>
      <tp t="s">
        <v>#N/A N/A</v>
        <stp/>
        <stp>BQL|11975794000525485655</stp>
        <tr r="AJ73" s="5"/>
      </tp>
      <tp t="s">
        <v>#N/A N/A</v>
        <stp/>
        <stp>BQL|17189892328760418851</stp>
        <tr r="AJ134" s="5"/>
      </tp>
      <tp t="s">
        <v>#N/A N/A</v>
        <stp/>
        <stp>BQL|11381735105095380675</stp>
        <tr r="AJ165" s="5"/>
      </tp>
      <tp t="s">
        <v>#N/A N/A</v>
        <stp/>
        <stp>BQL|13791392139841453722</stp>
        <tr r="AJ77" s="5"/>
      </tp>
      <tp t="s">
        <v>#N/A N/A</v>
        <stp/>
        <stp>BQL|16960229769364460362</stp>
        <tr r="AJ216" s="5"/>
      </tp>
    </main>
    <main first="bofaddin.rtdserver">
      <tp t="s">
        <v>#N/A N/A</v>
        <stp/>
        <stp>BQL|10095407885550347953</stp>
        <tr r="AJ245" s="5"/>
      </tp>
      <tp t="s">
        <v>#N/A N/A</v>
        <stp/>
        <stp>BQL|14079620557173301156</stp>
        <tr r="AJ120" s="5"/>
      </tp>
      <tp t="s">
        <v>#N/A N/A</v>
        <stp/>
        <stp>BQL|13346911389042117589</stp>
        <tr r="AJ489" s="5"/>
      </tp>
      <tp t="s">
        <v>#N/A N/A</v>
        <stp/>
        <stp>BQL|17876536851086079466</stp>
        <tr r="AJ26" s="12"/>
      </tp>
      <tp t="s">
        <v>#N/A N/A</v>
        <stp/>
        <stp>BQL|15871613334152394716</stp>
        <tr r="AJ206" s="5"/>
      </tp>
    </main>
    <main first="bofaddin.rtdserver">
      <tp t="s">
        <v>#N/A N/A</v>
        <stp/>
        <stp>BQL|16683734902636067283</stp>
        <tr r="AJ601" s="5"/>
      </tp>
      <tp t="s">
        <v>#N/A N/A</v>
        <stp/>
        <stp>BQL|12547760562397681195</stp>
        <tr r="AJ339" s="5"/>
      </tp>
      <tp t="s">
        <v>#N/A N/A</v>
        <stp/>
        <stp>BQL|12072513078171277452</stp>
        <tr r="AJ562" s="5"/>
      </tp>
      <tp t="s">
        <v>#N/A N/A</v>
        <stp/>
        <stp>BQL|12554580347556506016</stp>
        <tr r="AJ299" s="5"/>
      </tp>
      <tp t="s">
        <v>#N/A N/A</v>
        <stp/>
        <stp>BQL|18239095449470085985</stp>
        <tr r="AJ262" s="5"/>
      </tp>
      <tp t="s">
        <v>#N/A N/A</v>
        <stp/>
        <stp>BQL|14786506731686563191</stp>
        <tr r="AJ556" s="5"/>
      </tp>
    </main>
    <main first="bofaddin.rtdserver">
      <tp t="s">
        <v>#N/A N/A</v>
        <stp/>
        <stp>BQL|14304376345270488704</stp>
        <tr r="AJ23" s="12"/>
      </tp>
      <tp t="s">
        <v>#N/A N/A</v>
        <stp/>
        <stp>BQL|13857450009061907287</stp>
        <tr r="AJ293" s="5"/>
      </tp>
      <tp t="s">
        <v>#N/A N/A</v>
        <stp/>
        <stp>BQL|14551756555412292029</stp>
        <tr r="AJ181" s="5"/>
      </tp>
      <tp t="s">
        <v>#N/A N/A</v>
        <stp/>
        <stp>BQL|11563285874505898572</stp>
        <tr r="AJ264" s="5"/>
      </tp>
      <tp t="s">
        <v>#N/A N/A</v>
        <stp/>
        <stp>BQL|14129521124292661507</stp>
        <tr r="AJ258" s="5"/>
      </tp>
      <tp t="s">
        <v>#N/A N/A</v>
        <stp/>
        <stp>BQL|10435070660485737753</stp>
        <tr r="AJ396" s="5"/>
      </tp>
      <tp t="s">
        <v>#N/A N/A</v>
        <stp/>
        <stp>BQL|15419094084878091181</stp>
        <tr r="AJ252" s="5"/>
      </tp>
      <tp t="s">
        <v>#N/A N/A</v>
        <stp/>
        <stp>BQL|10341028650776127708</stp>
        <tr r="AJ503" s="5"/>
      </tp>
      <tp t="s">
        <v>#N/A N/A</v>
        <stp/>
        <stp>BQL|15237671856346554453</stp>
        <tr r="AJ443" s="5"/>
      </tp>
      <tp t="s">
        <v>#N/A N/A</v>
        <stp/>
        <stp>BQL|16856802009772636845</stp>
        <tr r="AJ247" s="5"/>
      </tp>
      <tp t="s">
        <v>#N/A N/A</v>
        <stp/>
        <stp>BQL|18374433989846842630</stp>
        <tr r="AJ76" s="12"/>
      </tp>
      <tp t="s">
        <v>#N/A N/A</v>
        <stp/>
        <stp>BQL|17553182494578782330</stp>
        <tr r="AJ79" s="5"/>
      </tp>
      <tp t="s">
        <v>#N/A N/A</v>
        <stp/>
        <stp>BQL|13390474671304040091</stp>
        <tr r="AJ24" s="12"/>
      </tp>
      <tp t="s">
        <v>#N/A N/A</v>
        <stp/>
        <stp>BQL|11630735929307784770</stp>
        <tr r="AJ158" s="5"/>
      </tp>
      <tp t="s">
        <v>#N/A N/A</v>
        <stp/>
        <stp>BQL|16895298600458659882</stp>
        <tr r="AJ105" s="5"/>
      </tp>
      <tp t="s">
        <v>#N/A N/A</v>
        <stp/>
        <stp>BQL|12368217650451866048</stp>
        <tr r="AJ495" s="5"/>
      </tp>
      <tp t="s">
        <v>#N/A N/A</v>
        <stp/>
        <stp>BQL|16633775514262259694</stp>
        <tr r="AJ136" s="5"/>
      </tp>
      <tp t="s">
        <v>#N/A N/A</v>
        <stp/>
        <stp>BQL|15262568578840402318</stp>
        <tr r="AJ451" s="5"/>
      </tp>
      <tp t="s">
        <v>#N/A N/A</v>
        <stp/>
        <stp>BQL|11313036914606453284</stp>
        <tr r="AJ481" s="5"/>
      </tp>
      <tp t="s">
        <v>#N/A N/A</v>
        <stp/>
        <stp>BQL|13858283761513955000</stp>
        <tr r="AJ42" s="5"/>
      </tp>
      <tp t="s">
        <v>#N/A N/A</v>
        <stp/>
        <stp>BQL|13563797217334742578</stp>
        <tr r="AJ355" s="5"/>
      </tp>
      <tp t="s">
        <v>#N/A N/A</v>
        <stp/>
        <stp>BQL|13124001878765226502</stp>
        <tr r="AJ611" s="5"/>
      </tp>
      <tp t="s">
        <v>#N/A N/A</v>
        <stp/>
        <stp>BQL|15749212618197623531</stp>
        <tr r="AJ127" s="5"/>
      </tp>
      <tp t="s">
        <v>#N/A N/A</v>
        <stp/>
        <stp>BQL|16787666904286682298</stp>
        <tr r="AJ374" s="5"/>
      </tp>
      <tp t="s">
        <v>#N/A N/A</v>
        <stp/>
        <stp>BQL|16028139279593265724</stp>
        <tr r="AJ527" s="5"/>
      </tp>
    </main>
    <main first="bofaddin.rtdserver">
      <tp t="s">
        <v>#N/A N/A</v>
        <stp/>
        <stp>BQL|17798605453394476350</stp>
        <tr r="AJ392" s="5"/>
      </tp>
      <tp t="s">
        <v>#N/A N/A</v>
        <stp/>
        <stp>BQL|14326111410841030678</stp>
        <tr r="AJ57" s="5"/>
      </tp>
      <tp t="s">
        <v>#N/A N/A</v>
        <stp/>
        <stp>BQL|17552642750857268070</stp>
        <tr r="AJ352" s="5"/>
      </tp>
      <tp t="s">
        <v>#N/A N/A</v>
        <stp/>
        <stp>BQL|13797083527183838145</stp>
        <tr r="AJ449" s="5"/>
      </tp>
      <tp t="s">
        <v>#N/A N/A</v>
        <stp/>
        <stp>BQL|11951698301393031762</stp>
        <tr r="AJ70" s="12"/>
      </tp>
      <tp t="s">
        <v>#N/A N/A</v>
        <stp/>
        <stp>BQL|11038759678172256089</stp>
        <tr r="AJ53" s="12"/>
        <tr r="AJ124" s="5"/>
      </tp>
      <tp t="s">
        <v>#N/A N/A</v>
        <stp/>
        <stp>BQL|16420144272615779622</stp>
        <tr r="AJ150" s="5"/>
      </tp>
      <tp t="s">
        <v>#N/A N/A</v>
        <stp/>
        <stp>BQL|11517578876143439361</stp>
        <tr r="AJ251" s="5"/>
      </tp>
      <tp t="s">
        <v>#N/A N/A</v>
        <stp/>
        <stp>BQL|11306152038001097182</stp>
        <tr r="AJ429" s="5"/>
      </tp>
      <tp t="s">
        <v>#N/A N/A</v>
        <stp/>
        <stp>BQL|11548650626480137669</stp>
        <tr r="AJ362" s="5"/>
      </tp>
      <tp t="s">
        <v>#N/A N/A</v>
        <stp/>
        <stp>BQL|18348714400658274413</stp>
        <tr r="AJ37" s="5"/>
      </tp>
      <tp t="s">
        <v>#N/A N/A</v>
        <stp/>
        <stp>BQL|16835600469333440643</stp>
        <tr r="AJ462" s="5"/>
      </tp>
      <tp t="s">
        <v>#N/A N/A</v>
        <stp/>
        <stp>BQL|14501846045733081849</stp>
        <tr r="AJ517" s="5"/>
      </tp>
      <tp t="s">
        <v>#N/A N/A</v>
        <stp/>
        <stp>BQL|10227218679443850515</stp>
        <tr r="AJ284" s="5"/>
      </tp>
      <tp t="s">
        <v>#N/A N/A</v>
        <stp/>
        <stp>BQL|15047422276257717200</stp>
        <tr r="AJ623" s="5"/>
      </tp>
      <tp t="s">
        <v>#N/A N/A</v>
        <stp/>
        <stp>BQL|15875599628290833136</stp>
        <tr r="AJ403" s="5"/>
      </tp>
      <tp t="s">
        <v>#N/A N/A</v>
        <stp/>
        <stp>BQL|14406816089210434749</stp>
        <tr r="AJ115" s="5"/>
      </tp>
      <tp t="s">
        <v>#N/A N/A</v>
        <stp/>
        <stp>BQL|16862562675146224154</stp>
        <tr r="AJ620" s="5"/>
      </tp>
      <tp t="s">
        <v>#N/A N/A</v>
        <stp/>
        <stp>BQL|12712165169771720733</stp>
        <tr r="AJ198" s="5"/>
      </tp>
      <tp t="s">
        <v>#N/A N/A</v>
        <stp/>
        <stp>BQL|15327782432530071269</stp>
        <tr r="AJ642" s="5"/>
      </tp>
      <tp t="s">
        <v>#N/A N/A</v>
        <stp/>
        <stp>BQL|16461878473163937977</stp>
        <tr r="AJ609" s="5"/>
      </tp>
      <tp t="s">
        <v>#N/A N/A</v>
        <stp/>
        <stp>BQL|13741867865067273986</stp>
        <tr r="AJ35" s="5"/>
      </tp>
      <tp t="s">
        <v>#N/A N/A</v>
        <stp/>
        <stp>BQL|12216805959904461860</stp>
        <tr r="AJ74" s="5"/>
      </tp>
      <tp t="s">
        <v>#N/A N/A</v>
        <stp/>
        <stp>BQL|17331486916050587117</stp>
        <tr r="AJ487" s="5"/>
      </tp>
      <tp t="s">
        <v>#N/A N/A</v>
        <stp/>
        <stp>BQL|15809475623645589507</stp>
        <tr r="AJ581" s="5"/>
      </tp>
      <tp t="s">
        <v>#N/A N/A</v>
        <stp/>
        <stp>BQL|18362383554705102852</stp>
        <tr r="AJ200" s="5"/>
      </tp>
      <tp t="s">
        <v>#N/A N/A</v>
        <stp/>
        <stp>BQL|13707295305797677575</stp>
        <tr r="AJ549" s="5"/>
      </tp>
      <tp t="s">
        <v>#N/A N/A</v>
        <stp/>
        <stp>BQL|16258734587449507393</stp>
        <tr r="AJ606" s="5"/>
      </tp>
    </main>
    <main first="bofaddin.rtdserver">
      <tp t="s">
        <v>#N/A N/A</v>
        <stp/>
        <stp>BQL|13424977710559592001</stp>
        <tr r="AJ286" s="5"/>
      </tp>
      <tp t="s">
        <v>#N/A N/A</v>
        <stp/>
        <stp>BQL|13466608650120142241</stp>
        <tr r="AJ553" s="5"/>
      </tp>
      <tp t="s">
        <v>#N/A N/A</v>
        <stp/>
        <stp>BQL|11678881745626245983</stp>
        <tr r="AJ82" s="12"/>
      </tp>
      <tp t="s">
        <v>#N/A N/A</v>
        <stp/>
        <stp>BQL|12550701470461459102</stp>
        <tr r="AJ12" s="12"/>
        <tr r="AJ263" s="5"/>
      </tp>
      <tp t="s">
        <v>#N/A N/A</v>
        <stp/>
        <stp>BQL|13864064977673232583</stp>
        <tr r="AJ499" s="5"/>
      </tp>
      <tp t="s">
        <v>#N/A N/A</v>
        <stp/>
        <stp>BQL|15954093021424291111</stp>
        <tr r="AJ616" s="5"/>
      </tp>
      <tp t="s">
        <v>#N/A N/A</v>
        <stp/>
        <stp>BQL|16233263287578547648</stp>
        <tr r="AJ342" s="5"/>
      </tp>
      <tp t="s">
        <v>#N/A N/A</v>
        <stp/>
        <stp>BQL|14253060638145986087</stp>
        <tr r="AJ334" s="5"/>
      </tp>
      <tp t="s">
        <v>#N/A N/A</v>
        <stp/>
        <stp>BQL|12364318944265896239</stp>
        <tr r="AJ381" s="5"/>
      </tp>
      <tp t="s">
        <v>#N/A N/A</v>
        <stp/>
        <stp>BQL|15206585762741311560</stp>
        <tr r="AJ303" s="5"/>
      </tp>
      <tp t="s">
        <v>#N/A N/A</v>
        <stp/>
        <stp>BQL|11373185322292647203</stp>
        <tr r="AJ6" s="5"/>
      </tp>
      <tp t="s">
        <v>#N/A N/A</v>
        <stp/>
        <stp>BQL|10042170667340750599</stp>
        <tr r="AJ413" s="5"/>
      </tp>
      <tp t="s">
        <v>#N/A N/A</v>
        <stp/>
        <stp>BQL|11831744247413865380</stp>
        <tr r="AJ23" s="5"/>
      </tp>
      <tp t="s">
        <v>#N/A N/A</v>
        <stp/>
        <stp>BQL|15681556338492544346</stp>
        <tr r="AJ542" s="5"/>
      </tp>
    </main>
    <main first="bofaddin.rtdserver">
      <tp t="s">
        <v>#N/A N/A</v>
        <stp/>
        <stp>BQL|15350143101943169621</stp>
        <tr r="AJ363" s="5"/>
      </tp>
      <tp t="s">
        <v>#N/A N/A</v>
        <stp/>
        <stp>BQL|14322251074196432621</stp>
        <tr r="AJ551" s="5"/>
      </tp>
      <tp t="s">
        <v>#N/A N/A</v>
        <stp/>
        <stp>BQL|11813313207301047298</stp>
        <tr r="AJ157" s="5"/>
      </tp>
      <tp t="s">
        <v>#N/A N/A</v>
        <stp/>
        <stp>BQL|11526866190936583712</stp>
        <tr r="AJ48" s="5"/>
      </tp>
      <tp t="s">
        <v>#N/A N/A</v>
        <stp/>
        <stp>BQL|16308877999611909726</stp>
        <tr r="AJ14" s="12"/>
      </tp>
      <tp t="s">
        <v>#N/A N/A</v>
        <stp/>
        <stp>BQL|11427364600353424076</stp>
        <tr r="AJ455" s="5"/>
      </tp>
      <tp t="s">
        <v>#N/A N/A</v>
        <stp/>
        <stp>BQL|17529747912482185239</stp>
        <tr r="AJ116" s="5"/>
      </tp>
      <tp t="s">
        <v>#N/A N/A</v>
        <stp/>
        <stp>BQL|11650566141454829597</stp>
        <tr r="AJ283" s="5"/>
      </tp>
      <tp t="s">
        <v>#N/A N/A</v>
        <stp/>
        <stp>BQL|17694342651450286015</stp>
        <tr r="AJ56" s="5"/>
      </tp>
      <tp t="s">
        <v>#N/A N/A</v>
        <stp/>
        <stp>BQL|11801521770304019699</stp>
        <tr r="AJ28" s="12"/>
      </tp>
      <tp t="s">
        <v>#N/A N/A</v>
        <stp/>
        <stp>BQL|18296159774457277824</stp>
        <tr r="AJ531" s="5"/>
      </tp>
      <tp t="s">
        <v>#N/A N/A</v>
        <stp/>
        <stp>BQL|13256075617963957089</stp>
        <tr r="AJ25" s="12"/>
      </tp>
      <tp t="s">
        <v>#N/A N/A</v>
        <stp/>
        <stp>BQL|12211976916533049812</stp>
        <tr r="AJ498" s="5"/>
      </tp>
      <tp t="s">
        <v>#N/A N/A</v>
        <stp/>
        <stp>BQL|16850489079182559616</stp>
        <tr r="AJ31" s="5"/>
      </tp>
      <tp t="s">
        <v>#N/A N/A</v>
        <stp/>
        <stp>BQL|10806229188099827279</stp>
        <tr r="AJ10" s="12"/>
      </tp>
      <tp t="s">
        <v>#N/A N/A</v>
        <stp/>
        <stp>BQL|10995249890083310922</stp>
        <tr r="AJ375" s="5"/>
      </tp>
      <tp t="s">
        <v>#N/A N/A</v>
        <stp/>
        <stp>BQL|14327578182501918915</stp>
        <tr r="AJ424" s="5"/>
      </tp>
      <tp t="s">
        <v>#N/A N/A</v>
        <stp/>
        <stp>BQL|10261902288366785634</stp>
        <tr r="AJ224" s="5"/>
      </tp>
      <tp t="s">
        <v>#N/A N/A</v>
        <stp/>
        <stp>BQL|13840317942156006351</stp>
        <tr r="AJ129" s="5"/>
      </tp>
      <tp t="s">
        <v>#N/A N/A</v>
        <stp/>
        <stp>BQL|15704545380448538187</stp>
        <tr r="AJ639" s="5"/>
      </tp>
    </main>
    <main first="bofaddin.rtdserver">
      <tp t="s">
        <v>#N/A N/A</v>
        <stp/>
        <stp>BQL|12729241660057594135</stp>
        <tr r="AJ508" s="5"/>
      </tp>
      <tp t="s">
        <v>#N/A N/A</v>
        <stp/>
        <stp>BQL|11518319214563491017</stp>
        <tr r="AJ275" s="5"/>
      </tp>
      <tp t="s">
        <v>#N/A N/A</v>
        <stp/>
        <stp>BQL|14437908315829344576</stp>
        <tr r="AJ241" s="5"/>
      </tp>
      <tp t="s">
        <v>#N/A N/A</v>
        <stp/>
        <stp>BQL|11112261150253649546</stp>
        <tr r="AJ604" s="5"/>
      </tp>
      <tp t="s">
        <v>#N/A N/A</v>
        <stp/>
        <stp>BQL|17413787992509267081</stp>
        <tr r="AJ20" s="5"/>
      </tp>
      <tp t="s">
        <v>#N/A N/A</v>
        <stp/>
        <stp>BQL|10309241824408017858</stp>
        <tr r="AJ30" s="12"/>
      </tp>
      <tp t="s">
        <v>#N/A N/A</v>
        <stp/>
        <stp>BQL|17875775688481729967</stp>
        <tr r="AJ122" s="5"/>
      </tp>
      <tp t="s">
        <v>#N/A N/A</v>
        <stp/>
        <stp>BQL|17286481998942092838</stp>
        <tr r="AJ7" s="12"/>
      </tp>
      <tp t="s">
        <v>#N/A N/A</v>
        <stp/>
        <stp>BQL|13165788410220174585</stp>
        <tr r="AJ520" s="5"/>
      </tp>
      <tp t="s">
        <v>#N/A N/A</v>
        <stp/>
        <stp>BQL|18280010687459232968</stp>
        <tr r="AJ55" s="5"/>
      </tp>
      <tp t="s">
        <v>#N/A N/A</v>
        <stp/>
        <stp>BQL|16514874973770312906</stp>
        <tr r="AJ238" s="5"/>
      </tp>
      <tp t="s">
        <v>#N/A N/A</v>
        <stp/>
        <stp>BQL|11345175309676692660</stp>
        <tr r="AJ155" s="5"/>
      </tp>
      <tp t="s">
        <v>#N/A N/A</v>
        <stp/>
        <stp>BQL|10354317918572374068</stp>
        <tr r="AJ587" s="5"/>
      </tp>
      <tp t="s">
        <v>#N/A N/A</v>
        <stp/>
        <stp>BQL|12422256004393866325</stp>
        <tr r="AJ341" s="5"/>
      </tp>
      <tp t="s">
        <v>#N/A N/A</v>
        <stp/>
        <stp>BQL|11466789347104288679</stp>
        <tr r="AJ394" s="5"/>
      </tp>
      <tp t="s">
        <v>#N/A N/A</v>
        <stp/>
        <stp>BQL|12613636937790853745</stp>
        <tr r="AJ382" s="5"/>
      </tp>
      <tp t="s">
        <v>#N/A N/A</v>
        <stp/>
        <stp>BQL|16514167756222362087</stp>
        <tr r="AJ125" s="5"/>
      </tp>
      <tp t="s">
        <v>#N/A N/A</v>
        <stp/>
        <stp>BQL|15949604728120035189</stp>
        <tr r="AJ214" s="5"/>
      </tp>
      <tp t="s">
        <v>#N/A N/A</v>
        <stp/>
        <stp>BQL|13675960597443628088</stp>
        <tr r="AJ436" s="5"/>
      </tp>
      <tp t="s">
        <v>#N/A N/A</v>
        <stp/>
        <stp>BQL|16459679642475938104</stp>
        <tr r="AJ149" s="5"/>
      </tp>
      <tp t="s">
        <v>#N/A N/A</v>
        <stp/>
        <stp>BQL|15875863759349567195</stp>
        <tr r="AJ3" s="12"/>
      </tp>
      <tp t="s">
        <v>#N/A N/A</v>
        <stp/>
        <stp>BQL|11093001787499988044</stp>
        <tr r="AJ577" s="5"/>
      </tp>
    </main>
    <main first="bofaddin.rtdserver">
      <tp t="e">
        <v>#N/A</v>
        <stp/>
        <stp>BDP|13414747257093752898</stp>
        <tr r="K205" s="5"/>
      </tp>
      <tp t="e">
        <v>#N/A</v>
        <stp/>
        <stp>BDP|13942605775950029850</stp>
        <tr r="AB297" s="5"/>
      </tp>
      <tp t="e">
        <v>#N/A</v>
        <stp/>
        <stp>BDP|16521394480052050559</stp>
        <tr r="T540" s="5"/>
      </tp>
      <tp t="e">
        <v>#N/A</v>
        <stp/>
        <stp>BDP|16100870456851058092</stp>
        <tr r="R46" s="5"/>
      </tp>
      <tp t="e">
        <v>#N/A</v>
        <stp/>
        <stp>BDP|14983696023512237887</stp>
        <tr r="AO452" s="5"/>
      </tp>
      <tp t="s">
        <v>#N/A N/A</v>
        <stp/>
        <stp>BDP|14968328563262714963</stp>
        <tr r="AG86" s="12"/>
      </tp>
      <tp t="e">
        <v>#N/A</v>
        <stp/>
        <stp>BDP|17290990626296201065</stp>
        <tr r="AO206" s="5"/>
      </tp>
      <tp t="e">
        <v>#N/A</v>
        <stp/>
        <stp>BDP|10073129909103072826</stp>
        <tr r="AK507" s="5"/>
      </tp>
      <tp t="e">
        <v>#N/A</v>
        <stp/>
        <stp>BDP|16755770183004923739</stp>
        <tr r="O417" s="5"/>
      </tp>
      <tp t="e">
        <v>#N/A</v>
        <stp/>
        <stp>BDP|15373192363290595853</stp>
        <tr r="AM620" s="5"/>
      </tp>
      <tp t="e">
        <v>#N/A</v>
        <stp/>
        <stp>BDP|11557267589986174721</stp>
        <tr r="AK266" s="5"/>
      </tp>
      <tp t="e">
        <v>#N/A</v>
        <stp/>
        <stp>BDP|17931272242662335969</stp>
        <tr r="W510" s="5"/>
      </tp>
      <tp t="e">
        <v>#N/A</v>
        <stp/>
        <stp>BDP|15858343698397591280</stp>
        <tr r="P269" s="5"/>
      </tp>
      <tp t="e">
        <v>#N/A</v>
        <stp/>
        <stp>BDP|15166964841197720583</stp>
        <tr r="M465" s="5"/>
      </tp>
      <tp t="e">
        <v>#N/A</v>
        <stp/>
        <stp>BDP|13221348916622868918</stp>
        <tr r="J500" s="5"/>
      </tp>
      <tp t="e">
        <v>#N/A</v>
        <stp/>
        <stp>BDP|12801964546016424357</stp>
        <tr r="AK604" s="5"/>
      </tp>
      <tp t="e">
        <v>#N/A</v>
        <stp/>
        <stp>BDP|17707492327802998994</stp>
        <tr r="Q278" s="5"/>
      </tp>
      <tp t="e">
        <v>#N/A</v>
        <stp/>
        <stp>BDP|10009516310967195990</stp>
        <tr r="U597" s="5"/>
      </tp>
      <tp t="e">
        <v>#N/A</v>
        <stp/>
        <stp>BDP|17008179491891616496</stp>
        <tr r="P340" s="5"/>
      </tp>
      <tp t="e">
        <v>#N/A</v>
        <stp/>
        <stp>BDP|13354988018747992636</stp>
        <tr r="W577" s="5"/>
      </tp>
      <tp t="e">
        <v>#N/A</v>
        <stp/>
        <stp>BDP|10770425319638685738</stp>
        <tr r="O219" s="5"/>
      </tp>
      <tp t="e">
        <v>#N/A</v>
        <stp/>
        <stp>BDP|15912123447368050250</stp>
        <tr r="AG384" s="5"/>
      </tp>
      <tp t="e">
        <v>#N/A</v>
        <stp/>
        <stp>BDP|16899221683624930286</stp>
        <tr r="AB639" s="5"/>
      </tp>
      <tp t="e">
        <v>#N/A</v>
        <stp/>
        <stp>BDP|12689064768196123814</stp>
        <tr r="AP26" s="5"/>
      </tp>
      <tp t="e">
        <v>#N/A</v>
        <stp/>
        <stp>BDP|16510224430279955469</stp>
        <tr r="I120" s="5"/>
      </tp>
      <tp t="e">
        <v>#N/A</v>
        <stp/>
        <stp>BDP|17283619764574691994</stp>
        <tr r="T398" s="5"/>
      </tp>
      <tp t="e">
        <v>#N/A</v>
        <stp/>
        <stp>BDP|10070800237424792582</stp>
        <tr r="AP537" s="5"/>
      </tp>
      <tp t="e">
        <v>#N/A</v>
        <stp/>
        <stp>BDP|16642608254496306997</stp>
        <tr r="P234" s="5"/>
      </tp>
      <tp t="e">
        <v>#N/A</v>
        <stp/>
        <stp>BDP|18366329959272077605</stp>
        <tr r="U229" s="5"/>
      </tp>
      <tp t="e">
        <v>#N/A</v>
        <stp/>
        <stp>BDP|13375715330028994534</stp>
        <tr r="AK246" s="5"/>
      </tp>
      <tp t="e">
        <v>#N/A</v>
        <stp/>
        <stp>BDP|11357777809148772429</stp>
        <tr r="AH393" s="5"/>
      </tp>
      <tp t="e">
        <v>#N/A</v>
        <stp/>
        <stp>BDP|18383054895132312981</stp>
        <tr r="AF446" s="5"/>
      </tp>
      <tp t="e">
        <v>#N/A</v>
        <stp/>
        <stp>BDP|17093994922693753543</stp>
        <tr r="S125" s="5"/>
      </tp>
      <tp t="e">
        <v>#N/A</v>
        <stp/>
        <stp>BDP|12774793533588057458</stp>
        <tr r="M367" s="5"/>
      </tp>
      <tp t="e">
        <v>#N/A</v>
        <stp/>
        <stp>BDP|14236632988822893293</stp>
        <tr r="AB208" s="5"/>
      </tp>
      <tp t="e">
        <v>#N/A</v>
        <stp/>
        <stp>BDP|17292179448680110844</stp>
        <tr r="P139" s="5"/>
      </tp>
      <tp t="e">
        <v>#N/A</v>
        <stp/>
        <stp>BDP|10256917758610549663</stp>
        <tr r="AA78" s="5"/>
      </tp>
      <tp t="e">
        <v>#N/A</v>
        <stp/>
        <stp>BDP|17376291135648569424</stp>
        <tr r="P15" s="5"/>
      </tp>
      <tp t="e">
        <v>#N/A</v>
        <stp/>
        <stp>BDP|16580966539813678540</stp>
        <tr r="AH420" s="5"/>
      </tp>
      <tp t="e">
        <v>#N/A</v>
        <stp/>
        <stp>BDP|17802960989734756883</stp>
        <tr r="AF475" s="5"/>
      </tp>
      <tp t="e">
        <v>#N/A</v>
        <stp/>
        <stp>BDP|10097429683194131283</stp>
        <tr r="AI469" s="5"/>
      </tp>
      <tp t="e">
        <v>#N/A</v>
        <stp/>
        <stp>BDP|14920807291326011906</stp>
        <tr r="J597" s="5"/>
      </tp>
      <tp t="e">
        <v>#N/A</v>
        <stp/>
        <stp>BDP|17800106952019655043</stp>
        <tr r="AI595" s="5"/>
      </tp>
      <tp t="e">
        <v>#N/A</v>
        <stp/>
        <stp>BDP|12896904473860171622</stp>
        <tr r="AI512" s="5"/>
      </tp>
      <tp t="e">
        <v>#N/A</v>
        <stp/>
        <stp>BDP|15577776055664654992</stp>
        <tr r="AB95" s="5"/>
      </tp>
      <tp t="e">
        <v>#N/A</v>
        <stp/>
        <stp>BDP|10632891753482359573</stp>
        <tr r="J354" s="5"/>
      </tp>
      <tp t="e">
        <v>#N/A</v>
        <stp/>
        <stp>BDP|15720793403281508903</stp>
        <tr r="O31" s="5"/>
      </tp>
      <tp t="e">
        <v>#N/A</v>
        <stp/>
        <stp>BDP|16117994195325364960</stp>
        <tr r="AA640" s="5"/>
      </tp>
      <tp t="e">
        <v>#N/A</v>
        <stp/>
        <stp>BDP|13976375686344808686</stp>
        <tr r="AA20" s="5"/>
      </tp>
      <tp t="e">
        <v>#N/A</v>
        <stp/>
        <stp>BDP|14867866973321078053</stp>
        <tr r="AF165" s="5"/>
      </tp>
      <tp t="e">
        <v>#N/A</v>
        <stp/>
        <stp>BDP|14352702865147938872</stp>
        <tr r="Q207" s="5"/>
      </tp>
      <tp t="e">
        <v>#N/A</v>
        <stp/>
        <stp>BDP|14958406592612789148</stp>
        <tr r="I356" s="5"/>
      </tp>
      <tp t="e">
        <v>#N/A</v>
        <stp/>
        <stp>BDP|13867660196657415145</stp>
        <tr r="AB211" s="5"/>
      </tp>
      <tp t="e">
        <v>#N/A</v>
        <stp/>
        <stp>BDP|10930918325263384265</stp>
        <tr r="AM512" s="5"/>
      </tp>
      <tp t="e">
        <v>#N/A</v>
        <stp/>
        <stp>BDP|15920656282239741816</stp>
        <tr r="P175" s="5"/>
      </tp>
      <tp t="e">
        <v>#N/A</v>
        <stp/>
        <stp>BDP|12415003273826876979</stp>
        <tr r="AK97" s="5"/>
      </tp>
      <tp t="s">
        <v>#N/A N/A</v>
        <stp/>
        <stp>BDP|15558681644715081820</stp>
        <tr r="S84" s="12"/>
      </tp>
      <tp t="e">
        <v>#N/A</v>
        <stp/>
        <stp>BDP|11009778241539410197</stp>
        <tr r="O82" s="5"/>
      </tp>
      <tp t="e">
        <v>#N/A</v>
        <stp/>
        <stp>BDP|13161137604069881152</stp>
        <tr r="T634" s="5"/>
      </tp>
      <tp t="e">
        <v>#N/A</v>
        <stp/>
        <stp>BDP|15199597090423622051</stp>
        <tr r="S479" s="5"/>
      </tp>
      <tp t="s">
        <v>#N/A N/A</v>
        <stp/>
        <stp>BDP|11792003809809192242</stp>
        <tr r="AH17" s="12"/>
      </tp>
      <tp t="e">
        <v>#N/A</v>
        <stp/>
        <stp>BDP|10997913773772823687</stp>
        <tr r="O413" s="5"/>
      </tp>
      <tp t="e">
        <v>#N/A</v>
        <stp/>
        <stp>BDP|18089622550092111384</stp>
        <tr r="M136" s="5"/>
      </tp>
      <tp t="e">
        <v>#N/A</v>
        <stp/>
        <stp>BDP|10829719602555447844</stp>
        <tr r="O600" s="5"/>
      </tp>
      <tp t="e">
        <v>#N/A</v>
        <stp/>
        <stp>BDP|16319985601013393620</stp>
        <tr r="AQ548" s="5"/>
      </tp>
      <tp t="e">
        <v>#N/A</v>
        <stp/>
        <stp>BDP|16127964344368199991</stp>
        <tr r="AD66" s="5"/>
      </tp>
      <tp t="e">
        <v>#N/A</v>
        <stp/>
        <stp>BDP|12495424823056822862</stp>
        <tr r="U572" s="5"/>
      </tp>
      <tp t="e">
        <v>#N/A</v>
        <stp/>
        <stp>BDP|10676379706580447983</stp>
        <tr r="AM171" s="5"/>
      </tp>
      <tp t="e">
        <v>#N/A</v>
        <stp/>
        <stp>BDP|14606864332217881212</stp>
        <tr r="AK405" s="5"/>
      </tp>
      <tp t="e">
        <v>#N/A</v>
        <stp/>
        <stp>BDP|12263375239588447030</stp>
        <tr r="AQ230" s="5"/>
      </tp>
      <tp t="e">
        <v>#N/A</v>
        <stp/>
        <stp>BDP|18070140655051940732</stp>
        <tr r="AF541" s="5"/>
      </tp>
      <tp t="e">
        <v>#N/A</v>
        <stp/>
        <stp>BDP|16242114389794420155</stp>
        <tr r="R581" s="5"/>
      </tp>
      <tp t="e">
        <v>#N/A</v>
        <stp/>
        <stp>BDP|11094934089908411255</stp>
        <tr r="AG108" s="5"/>
      </tp>
      <tp t="e">
        <v>#N/A</v>
        <stp/>
        <stp>BDP|18106264009579534902</stp>
        <tr r="N53" s="12"/>
        <tr r="N124" s="5"/>
      </tp>
      <tp t="s">
        <v>#N/A N/A</v>
        <stp/>
        <stp>BDP|18153613618841467478</stp>
        <tr r="AK83" s="12"/>
      </tp>
      <tp t="e">
        <v>#N/A</v>
        <stp/>
        <stp>BDP|12483512405825954827</stp>
        <tr r="R478" s="5"/>
      </tp>
      <tp t="e">
        <v>#N/A</v>
        <stp/>
        <stp>BDP|13199937934743468098</stp>
        <tr r="AA151" s="5"/>
      </tp>
      <tp t="e">
        <v>#N/A</v>
        <stp/>
        <stp>BDP|14156295616679436412</stp>
        <tr r="W414" s="5"/>
      </tp>
      <tp t="s">
        <v>#N/A N/A</v>
        <stp/>
        <stp>BDP|10135444315298212791</stp>
        <tr r="AG82" s="12"/>
      </tp>
      <tp t="e">
        <v>#N/A</v>
        <stp/>
        <stp>BDP|18001595531195202111</stp>
        <tr r="AP494" s="5"/>
      </tp>
      <tp t="s">
        <v>#N/A N/A</v>
        <stp/>
        <stp>BDP|11012977467075200193</stp>
        <tr r="AP16" s="12"/>
      </tp>
      <tp t="e">
        <v>#N/A</v>
        <stp/>
        <stp>BDP|13825503262709977384</stp>
        <tr r="Q205" s="5"/>
      </tp>
      <tp t="e">
        <v>#N/A</v>
        <stp/>
        <stp>BDP|13555814302379552882</stp>
        <tr r="O604" s="5"/>
      </tp>
      <tp t="e">
        <v>#N/A</v>
        <stp/>
        <stp>BDP|11228966016842023185</stp>
        <tr r="Q185" s="5"/>
      </tp>
      <tp t="e">
        <v>#N/A</v>
        <stp/>
        <stp>BDP|16434586680986060760</stp>
        <tr r="AH247" s="5"/>
      </tp>
      <tp t="e">
        <v>#N/A</v>
        <stp/>
        <stp>BDP|12938444173962047943</stp>
        <tr r="N127" s="5"/>
      </tp>
      <tp t="e">
        <v>#N/A</v>
        <stp/>
        <stp>BDP|16896508186930576116</stp>
        <tr r="AM165" s="5"/>
      </tp>
      <tp t="e">
        <v>#N/A</v>
        <stp/>
        <stp>BDP|18058368008076346771</stp>
        <tr r="AA174" s="5"/>
      </tp>
      <tp t="e">
        <v>#N/A</v>
        <stp/>
        <stp>BDP|13536081690958675814</stp>
        <tr r="K578" s="5"/>
      </tp>
      <tp t="e">
        <v>#N/A</v>
        <stp/>
        <stp>BDP|13318594933177295815</stp>
        <tr r="AI627" s="5"/>
      </tp>
      <tp t="e">
        <v>#N/A</v>
        <stp/>
        <stp>BDP|10349693281154200038</stp>
        <tr r="R535" s="5"/>
      </tp>
      <tp t="e">
        <v>#N/A</v>
        <stp/>
        <stp>BDP|12595208736550187982</stp>
        <tr r="AB461" s="5"/>
      </tp>
      <tp t="e">
        <v>#N/A</v>
        <stp/>
        <stp>BDP|11355772443501425993</stp>
        <tr r="R191" s="5"/>
      </tp>
      <tp t="e">
        <v>#N/A</v>
        <stp/>
        <stp>BDP|13763283206733123823</stp>
        <tr r="AB77" s="5"/>
      </tp>
      <tp t="e">
        <v>#N/A</v>
        <stp/>
        <stp>BDP|13253135798472442372</stp>
        <tr r="AH53" s="5"/>
      </tp>
      <tp t="e">
        <v>#N/A</v>
        <stp/>
        <stp>BDP|14108084555753345856</stp>
        <tr r="AQ42" s="12"/>
        <tr r="AQ592" s="5"/>
      </tp>
      <tp t="s">
        <v>#N/A N/A</v>
        <stp/>
        <stp>BDP|17902747683510327271</stp>
        <tr r="N57" s="12"/>
      </tp>
      <tp t="e">
        <v>#N/A</v>
        <stp/>
        <stp>BDP|17375937639345719242</stp>
        <tr r="AA10" s="5"/>
      </tp>
      <tp t="e">
        <v>#N/A</v>
        <stp/>
        <stp>BDP|11281504602249809729</stp>
        <tr r="S440" s="5"/>
      </tp>
      <tp t="e">
        <v>#N/A</v>
        <stp/>
        <stp>BDP|15444854752687101581</stp>
        <tr r="AH409" s="5"/>
      </tp>
      <tp t="e">
        <v>#N/A</v>
        <stp/>
        <stp>BDP|12834114381251515073</stp>
        <tr r="M533" s="5"/>
      </tp>
      <tp t="e">
        <v>#N/A</v>
        <stp/>
        <stp>BDP|10010933114107518584</stp>
        <tr r="AI619" s="5"/>
      </tp>
      <tp t="e">
        <v>#N/A</v>
        <stp/>
        <stp>BDP|11514293083596606731</stp>
        <tr r="AD123" s="5"/>
      </tp>
      <tp t="e">
        <v>#N/A</v>
        <stp/>
        <stp>BDP|10625224470607677881</stp>
        <tr r="M584" s="5"/>
      </tp>
      <tp t="s">
        <v>#N/A N/A</v>
        <stp/>
        <stp>BDP|13141314623611946907</stp>
        <tr r="AG41" s="12"/>
      </tp>
      <tp t="e">
        <v>#N/A</v>
        <stp/>
        <stp>BDP|10473620295020910502</stp>
        <tr r="K47" s="5"/>
      </tp>
      <tp t="e">
        <v>#N/A</v>
        <stp/>
        <stp>BDP|18103497037787690242</stp>
        <tr r="N16" s="5"/>
      </tp>
      <tp t="e">
        <v>#N/A</v>
        <stp/>
        <stp>BDP|10442063988806310446</stp>
        <tr r="AM11" s="5"/>
      </tp>
      <tp t="e">
        <v>#N/A</v>
        <stp/>
        <stp>BDP|17825580197785989435</stp>
        <tr r="AG21" s="5"/>
      </tp>
      <tp t="e">
        <v>#N/A</v>
        <stp/>
        <stp>BDP|11439288657954584835</stp>
        <tr r="P321" s="5"/>
      </tp>
      <tp t="e">
        <v>#N/A</v>
        <stp/>
        <stp>BDP|17334949317296830354</stp>
        <tr r="U407" s="5"/>
      </tp>
      <tp t="e">
        <v>#N/A</v>
        <stp/>
        <stp>BDP|10301897062080018458</stp>
        <tr r="AD526" s="5"/>
      </tp>
      <tp t="s">
        <v>#N/A N/A</v>
        <stp/>
        <stp>BDP|13134621241762999961</stp>
        <tr r="N43" s="12"/>
      </tp>
      <tp t="e">
        <v>#N/A</v>
        <stp/>
        <stp>BDP|11002852223680388181</stp>
        <tr r="AA231" s="5"/>
      </tp>
      <tp t="e">
        <v>#N/A</v>
        <stp/>
        <stp>BDP|13760930931115090682</stp>
        <tr r="AP190" s="5"/>
      </tp>
      <tp t="s">
        <v>#N/A N/A</v>
        <stp/>
        <stp>BDP|16263553495006809676</stp>
        <tr r="AQ87" s="12"/>
      </tp>
      <tp t="e">
        <v>#N/A</v>
        <stp/>
        <stp>BDP|16065453687985792586</stp>
        <tr r="AD525" s="5"/>
      </tp>
      <tp t="s">
        <v>#N/A N/A</v>
        <stp/>
        <stp>BDP|15657397606518542410</stp>
        <tr r="AO10" s="12"/>
      </tp>
      <tp t="e">
        <v>#N/A</v>
        <stp/>
        <stp>BDP|17539531696395553486</stp>
        <tr r="AQ542" s="5"/>
      </tp>
      <tp t="e">
        <v>#N/A</v>
        <stp/>
        <stp>BDP|18314614574826297596</stp>
        <tr r="AD577" s="5"/>
      </tp>
      <tp t="s">
        <v>#N/A N/A</v>
        <stp/>
        <stp>BDP|14741232835976459988</stp>
        <tr r="P28" s="12"/>
      </tp>
      <tp t="e">
        <v>#N/A</v>
        <stp/>
        <stp>BDP|10703966485569072296</stp>
        <tr r="AG500" s="5"/>
      </tp>
      <tp t="e">
        <v>#N/A</v>
        <stp/>
        <stp>BDP|17819115192051541430</stp>
        <tr r="W597" s="5"/>
      </tp>
      <tp t="e">
        <v>#N/A</v>
        <stp/>
        <stp>BDP|17924544774607289868</stp>
        <tr r="AH111" s="5"/>
      </tp>
      <tp t="e">
        <v>#N/A</v>
        <stp/>
        <stp>BDP|16824594163346678995</stp>
        <tr r="M49" s="5"/>
      </tp>
      <tp t="e">
        <v>#N/A</v>
        <stp/>
        <stp>BDP|14311056163620155892</stp>
        <tr r="Q261" s="5"/>
      </tp>
      <tp t="e">
        <v>#N/A</v>
        <stp/>
        <stp>BDP|10970379468838848737</stp>
        <tr r="AI593" s="5"/>
      </tp>
      <tp t="e">
        <v>#N/A</v>
        <stp/>
        <stp>BDP|13625125257399857464</stp>
        <tr r="AQ189" s="5"/>
      </tp>
      <tp t="e">
        <v>#N/A</v>
        <stp/>
        <stp>BDP|15740763996194908533</stp>
        <tr r="M348" s="5"/>
      </tp>
      <tp t="e">
        <v>#N/A</v>
        <stp/>
        <stp>BDP|10358210014098225192</stp>
        <tr r="S409" s="5"/>
      </tp>
      <tp t="e">
        <v>#N/A</v>
        <stp/>
        <stp>BDP|13550701043908996221</stp>
        <tr r="W358" s="5"/>
      </tp>
      <tp t="e">
        <v>#N/A</v>
        <stp/>
        <stp>BDP|11246751093066811311</stp>
        <tr r="J257" s="5"/>
      </tp>
      <tp t="e">
        <v>#N/A</v>
        <stp/>
        <stp>BDP|13663510966882492882</stp>
        <tr r="AG21" s="12"/>
      </tp>
      <tp t="e">
        <v>#N/A</v>
        <stp/>
        <stp>BDP|14239228122389842779</stp>
        <tr r="AB7" s="5"/>
      </tp>
      <tp t="e">
        <v>#N/A</v>
        <stp/>
        <stp>BDP|16736251388804780206</stp>
        <tr r="N113" s="5"/>
      </tp>
      <tp t="e">
        <v>#N/A</v>
        <stp/>
        <stp>BDP|14865257883594780048</stp>
        <tr r="P501" s="5"/>
      </tp>
      <tp t="e">
        <v>#N/A</v>
        <stp/>
        <stp>BDP|17317323628675442904</stp>
        <tr r="W136" s="5"/>
      </tp>
      <tp t="e">
        <v>#N/A</v>
        <stp/>
        <stp>BDP|16536851000664867056</stp>
        <tr r="AQ458" s="5"/>
      </tp>
      <tp t="e">
        <v>#N/A</v>
        <stp/>
        <stp>BDP|12541382179849975512</stp>
        <tr r="N443" s="5"/>
      </tp>
      <tp t="e">
        <v>#N/A</v>
        <stp/>
        <stp>BDP|10856152891104391637</stp>
        <tr r="Q300" s="5"/>
      </tp>
      <tp t="e">
        <v>#N/A</v>
        <stp/>
        <stp>BDP|14410061860859867166</stp>
        <tr r="P243" s="5"/>
      </tp>
      <tp t="e">
        <v>#N/A</v>
        <stp/>
        <stp>BDP|17476616069814326933</stp>
        <tr r="K52" s="5"/>
      </tp>
      <tp t="e">
        <v>#N/A</v>
        <stp/>
        <stp>BDP|12096932385509305096</stp>
        <tr r="AF257" s="5"/>
      </tp>
      <tp t="e">
        <v>#N/A</v>
        <stp/>
        <stp>BDP|17125517483805953567</stp>
        <tr r="AH178" s="5"/>
      </tp>
      <tp t="e">
        <v>#N/A</v>
        <stp/>
        <stp>BDP|14090826910211619682</stp>
        <tr r="O21" s="5"/>
      </tp>
      <tp t="e">
        <v>#N/A</v>
        <stp/>
        <stp>BDP|12928769544162552923</stp>
        <tr r="T611" s="5"/>
      </tp>
      <tp t="e">
        <v>#N/A</v>
        <stp/>
        <stp>BDP|11532012394277800541</stp>
        <tr r="AD88" s="5"/>
      </tp>
      <tp t="e">
        <v>#N/A</v>
        <stp/>
        <stp>BDP|18031157280472853914</stp>
        <tr r="AK67" s="5"/>
      </tp>
      <tp t="s">
        <v>#N/A N/A</v>
        <stp/>
        <stp>BDP|11743974788989362378</stp>
        <tr r="AP74" s="12"/>
      </tp>
      <tp t="e">
        <v>#N/A</v>
        <stp/>
        <stp>BDP|16075566828299028224</stp>
        <tr r="U420" s="5"/>
      </tp>
      <tp t="e">
        <v>#N/A</v>
        <stp/>
        <stp>BDP|13840892773410664681</stp>
        <tr r="J631" s="5"/>
      </tp>
      <tp t="s">
        <v>#N/A N/A</v>
        <stp/>
        <stp>BDP|14495407599895027610</stp>
        <tr r="AH41" s="12"/>
      </tp>
      <tp t="e">
        <v>#N/A</v>
        <stp/>
        <stp>BDP|17958213034819790573</stp>
        <tr r="AH389" s="5"/>
      </tp>
      <tp t="e">
        <v>#N/A</v>
        <stp/>
        <stp>BDP|14969401112759426236</stp>
        <tr r="AB405" s="5"/>
      </tp>
      <tp t="s">
        <v>#N/A N/A</v>
        <stp/>
        <stp>BDP|15278915807121307788</stp>
        <tr r="L51" s="12"/>
      </tp>
      <tp t="e">
        <v>#N/A</v>
        <stp/>
        <stp>BDP|14153688428532756896</stp>
        <tr r="U515" s="5"/>
      </tp>
      <tp t="e">
        <v>#N/A</v>
        <stp/>
        <stp>BDP|10848778224427722830</stp>
        <tr r="AB134" s="5"/>
      </tp>
      <tp t="e">
        <v>#N/A</v>
        <stp/>
        <stp>BDP|12079698550659002260</stp>
        <tr r="AH352" s="5"/>
      </tp>
      <tp t="e">
        <v>#N/A</v>
        <stp/>
        <stp>BDP|12798899125835245763</stp>
        <tr r="J227" s="5"/>
      </tp>
      <tp t="e">
        <v>#N/A</v>
        <stp/>
        <stp>BDP|12866095409809568120</stp>
        <tr r="AI314" s="5"/>
      </tp>
      <tp t="e">
        <v>#N/A</v>
        <stp/>
        <stp>BDP|15769398437377040864</stp>
        <tr r="AF596" s="5"/>
      </tp>
      <tp t="s">
        <v>#N/A N/A</v>
        <stp/>
        <stp>BDP|13161884732126782437</stp>
        <tr r="L64" s="12"/>
      </tp>
      <tp t="s">
        <v>#N/A N/A</v>
        <stp/>
        <stp>BDP|17068844323447964013</stp>
        <tr r="AA66" s="12"/>
      </tp>
      <tp t="e">
        <v>#N/A</v>
        <stp/>
        <stp>BDP|17593168365652823816</stp>
        <tr r="P395" s="5"/>
      </tp>
      <tp t="e">
        <v>#N/A</v>
        <stp/>
        <stp>BDP|16910069510854715973</stp>
        <tr r="AG498" s="5"/>
      </tp>
      <tp t="e">
        <v>#N/A</v>
        <stp/>
        <stp>BDP|13615906812868889935</stp>
        <tr r="U232" s="5"/>
      </tp>
      <tp t="s">
        <v>#N/A N/A</v>
        <stp/>
        <stp>BDP|10179006428131023963</stp>
        <tr r="AF45" s="12"/>
      </tp>
      <tp t="e">
        <v>#N/A</v>
        <stp/>
        <stp>BDP|17696311139085410858</stp>
        <tr r="L644" s="5"/>
      </tp>
      <tp t="e">
        <v>#N/A</v>
        <stp/>
        <stp>BDP|18105281829315957766</stp>
        <tr r="T424" s="5"/>
      </tp>
      <tp t="e">
        <v>#N/A</v>
        <stp/>
        <stp>BDP|13593694265179253048</stp>
        <tr r="AB615" s="5"/>
      </tp>
      <tp t="e">
        <v>#N/A</v>
        <stp/>
        <stp>BDP|16034361452833394984</stp>
        <tr r="I244" s="5"/>
      </tp>
      <tp t="e">
        <v>#N/A</v>
        <stp/>
        <stp>BDP|13880052395348540828</stp>
        <tr r="L62" s="5"/>
      </tp>
      <tp t="e">
        <v>#N/A</v>
        <stp/>
        <stp>BDP|16567403098581341010</stp>
        <tr r="O235" s="5"/>
      </tp>
      <tp t="e">
        <v>#N/A</v>
        <stp/>
        <stp>BDP|15545664991088575883</stp>
        <tr r="J404" s="5"/>
      </tp>
      <tp t="e">
        <v>#N/A</v>
        <stp/>
        <stp>BDP|17740895615454421003</stp>
        <tr r="AK135" s="5"/>
      </tp>
      <tp t="e">
        <v>#N/A</v>
        <stp/>
        <stp>BDP|13416576303349789596</stp>
        <tr r="I319" s="5"/>
      </tp>
      <tp t="e">
        <v>#N/A</v>
        <stp/>
        <stp>BDP|12386175453364042890</stp>
        <tr r="T489" s="5"/>
      </tp>
      <tp t="e">
        <v>#N/A</v>
        <stp/>
        <stp>BDP|16515478628739150351</stp>
        <tr r="AI431" s="5"/>
      </tp>
      <tp t="e">
        <v>#N/A</v>
        <stp/>
        <stp>BDP|13510918928383506173</stp>
        <tr r="AG636" s="5"/>
      </tp>
      <tp t="e">
        <v>#N/A</v>
        <stp/>
        <stp>BDP|14700638483180943005</stp>
        <tr r="P67" s="5"/>
      </tp>
      <tp t="e">
        <v>#N/A</v>
        <stp/>
        <stp>BDP|16922216280033641508</stp>
        <tr r="R519" s="5"/>
      </tp>
      <tp t="e">
        <v>#N/A</v>
        <stp/>
        <stp>BDP|14989646257544532917</stp>
        <tr r="W610" s="5"/>
      </tp>
      <tp t="e">
        <v>#N/A</v>
        <stp/>
        <stp>BDP|15149648001808928139</stp>
        <tr r="P188" s="5"/>
      </tp>
      <tp t="e">
        <v>#N/A</v>
        <stp/>
        <stp>BDP|15430881562061351039</stp>
        <tr r="AQ171" s="5"/>
      </tp>
      <tp t="s">
        <v>#N/A N/A</v>
        <stp/>
        <stp>BDP|10035078991135173690</stp>
        <tr r="K35" s="12"/>
      </tp>
      <tp t="e">
        <v>#N/A</v>
        <stp/>
        <stp>BDP|11002031700029445298</stp>
        <tr r="R223" s="5"/>
      </tp>
      <tp t="e">
        <v>#N/A</v>
        <stp/>
        <stp>BDP|16460261719468185747</stp>
        <tr r="O428" s="5"/>
      </tp>
      <tp t="e">
        <v>#N/A</v>
        <stp/>
        <stp>BDP|17137992763950315265</stp>
        <tr r="AF19" s="5"/>
      </tp>
      <tp t="s">
        <v>#N/A N/A</v>
        <stp/>
        <stp>BDP|14239876951462294184</stp>
        <tr r="O9" s="12"/>
      </tp>
      <tp t="e">
        <v>#N/A</v>
        <stp/>
        <stp>BDP|11420151748286316843</stp>
        <tr r="W422" s="5"/>
      </tp>
      <tp t="e">
        <v>#N/A</v>
        <stp/>
        <stp>BDP|12921986537446928411</stp>
        <tr r="AB346" s="5"/>
      </tp>
      <tp t="e">
        <v>#N/A</v>
        <stp/>
        <stp>BDP|13840506133726104946</stp>
        <tr r="K257" s="5"/>
      </tp>
      <tp t="e">
        <v>#N/A</v>
        <stp/>
        <stp>BDP|10583399624152072964</stp>
        <tr r="Q353" s="5"/>
      </tp>
      <tp t="e">
        <v>#N/A</v>
        <stp/>
        <stp>BDP|13783163527562858809</stp>
        <tr r="AP413" s="5"/>
      </tp>
      <tp t="e">
        <v>#N/A</v>
        <stp/>
        <stp>BDP|17096466156955821965</stp>
        <tr r="AD321" s="5"/>
      </tp>
      <tp t="e">
        <v>#N/A</v>
        <stp/>
        <stp>BDP|15526435885682954145</stp>
        <tr r="AM303" s="5"/>
      </tp>
      <tp t="s">
        <v>#N/A N/A</v>
        <stp/>
        <stp>BDP|16363093796442173736</stp>
        <tr r="R68" s="12"/>
      </tp>
      <tp t="e">
        <v>#N/A</v>
        <stp/>
        <stp>BDP|12736984329521906215</stp>
        <tr r="J607" s="5"/>
      </tp>
      <tp t="e">
        <v>#N/A</v>
        <stp/>
        <stp>BDP|16618074723659969752</stp>
        <tr r="J429" s="5"/>
      </tp>
      <tp t="e">
        <v>#N/A</v>
        <stp/>
        <stp>BDP|12424186392026146616</stp>
        <tr r="I174" s="5"/>
      </tp>
      <tp t="e">
        <v>#N/A</v>
        <stp/>
        <stp>BDP|13852219749949801660</stp>
        <tr r="AO304" s="5"/>
      </tp>
    </main>
    <main first="bofaddin.rtdserver">
      <tp t="e">
        <v>#N/A</v>
        <stp/>
        <stp>BDP|11195232842139000410</stp>
        <tr r="AB479" s="5"/>
      </tp>
      <tp t="e">
        <v>#N/A</v>
        <stp/>
        <stp>BDP|14931488615692643930</stp>
        <tr r="I170" s="5"/>
      </tp>
      <tp t="e">
        <v>#N/A</v>
        <stp/>
        <stp>BDP|15868187201819972797</stp>
        <tr r="Q158" s="5"/>
      </tp>
      <tp t="e">
        <v>#N/A</v>
        <stp/>
        <stp>BDP|11797026196130576270</stp>
        <tr r="L339" s="5"/>
      </tp>
      <tp t="e">
        <v>#N/A</v>
        <stp/>
        <stp>BDP|10525118812408263250</stp>
        <tr r="J640" s="5"/>
      </tp>
      <tp t="e">
        <v>#N/A</v>
        <stp/>
        <stp>BDP|15706134267639499163</stp>
        <tr r="K28" s="5"/>
      </tp>
      <tp t="e">
        <v>#N/A</v>
        <stp/>
        <stp>BDP|15884944332346877370</stp>
        <tr r="L348" s="5"/>
      </tp>
      <tp t="e">
        <v>#N/A</v>
        <stp/>
        <stp>BDP|13701260895497287574</stp>
        <tr r="AG316" s="5"/>
      </tp>
      <tp t="e">
        <v>#N/A</v>
        <stp/>
        <stp>BDP|15781181438258463525</stp>
        <tr r="AQ65" s="5"/>
      </tp>
      <tp t="e">
        <v>#N/A</v>
        <stp/>
        <stp>BDP|15493522197371571250</stp>
        <tr r="L367" s="5"/>
      </tp>
      <tp t="e">
        <v>#N/A</v>
        <stp/>
        <stp>BDP|12840463679658572339</stp>
        <tr r="U314" s="5"/>
      </tp>
      <tp t="e">
        <v>#N/A</v>
        <stp/>
        <stp>BDP|17595767490803419069</stp>
        <tr r="AB192" s="5"/>
      </tp>
      <tp t="e">
        <v>#N/A</v>
        <stp/>
        <stp>BDP|14989171040592645996</stp>
        <tr r="U73" s="5"/>
      </tp>
      <tp t="e">
        <v>#N/A</v>
        <stp/>
        <stp>BDP|12736944422462440149</stp>
        <tr r="M343" s="5"/>
      </tp>
      <tp t="e">
        <v>#N/A</v>
        <stp/>
        <stp>BDP|12568229369498602495</stp>
        <tr r="AQ319" s="5"/>
      </tp>
      <tp t="e">
        <v>#N/A</v>
        <stp/>
        <stp>BDP|18388427006423678502</stp>
        <tr r="M349" s="5"/>
      </tp>
      <tp t="e">
        <v>#N/A</v>
        <stp/>
        <stp>BDP|13560515388091565588</stp>
        <tr r="AO329" s="5"/>
      </tp>
      <tp t="e">
        <v>#N/A</v>
        <stp/>
        <stp>BDP|16547749217788778200</stp>
        <tr r="AI91" s="5"/>
      </tp>
      <tp t="s">
        <v>#N/A N/A</v>
        <stp/>
        <stp>BDP|11664651489255805039</stp>
        <tr r="T79" s="12"/>
      </tp>
      <tp t="s">
        <v>#N/A N/A</v>
        <stp/>
        <stp>BDP|15535543741739933788</stp>
        <tr r="AG39" s="12"/>
      </tp>
      <tp t="e">
        <v>#N/A</v>
        <stp/>
        <stp>BDP|14889425782747012599</stp>
        <tr r="N446" s="5"/>
      </tp>
      <tp t="e">
        <v>#N/A</v>
        <stp/>
        <stp>BDP|12162121099246952622</stp>
        <tr r="AF619" s="5"/>
      </tp>
      <tp t="e">
        <v>#N/A</v>
        <stp/>
        <stp>BDP|12485036286913230326</stp>
        <tr r="AQ271" s="5"/>
      </tp>
      <tp t="e">
        <v>#N/A</v>
        <stp/>
        <stp>BDP|13650690741553846875</stp>
        <tr r="M429" s="5"/>
      </tp>
      <tp t="e">
        <v>#N/A</v>
        <stp/>
        <stp>BDP|12588437076219286232</stp>
        <tr r="N478" s="5"/>
      </tp>
      <tp t="e">
        <v>#N/A</v>
        <stp/>
        <stp>BDP|13859377498317453423</stp>
        <tr r="AG233" s="5"/>
      </tp>
      <tp t="s">
        <v>#N/A N/A</v>
        <stp/>
        <stp>BDP|13178832107199616822</stp>
        <tr r="AK39" s="12"/>
      </tp>
      <tp t="e">
        <v>#N/A</v>
        <stp/>
        <stp>BDP|15237815637535013155</stp>
        <tr r="J419" s="5"/>
      </tp>
      <tp t="e">
        <v>#N/A</v>
        <stp/>
        <stp>BDP|10752245481008464870</stp>
        <tr r="AI440" s="5"/>
      </tp>
      <tp t="e">
        <v>#N/A</v>
        <stp/>
        <stp>BDP|14184962530273180775</stp>
        <tr r="N393" s="5"/>
      </tp>
      <tp t="e">
        <v>#N/A</v>
        <stp/>
        <stp>BDP|14971611148194236830</stp>
        <tr r="AH164" s="5"/>
      </tp>
      <tp t="s">
        <v>#N/A N/A</v>
        <stp/>
        <stp>BDP|13764934270917692036</stp>
        <tr r="J52" s="12"/>
      </tp>
      <tp t="e">
        <v>#N/A</v>
        <stp/>
        <stp>BDP|14264797597277472790</stp>
        <tr r="S379" s="5"/>
      </tp>
      <tp t="e">
        <v>#N/A</v>
        <stp/>
        <stp>BDP|18286405471161617049</stp>
        <tr r="AF42" s="12"/>
        <tr r="AF592" s="5"/>
      </tp>
      <tp t="e">
        <v>#N/A</v>
        <stp/>
        <stp>BDP|15699158324048133468</stp>
        <tr r="AB437" s="5"/>
      </tp>
      <tp t="s">
        <v>#N/A N/A</v>
        <stp/>
        <stp>BDP|11652903872427787232</stp>
        <tr r="AK75" s="12"/>
      </tp>
      <tp t="e">
        <v>#N/A</v>
        <stp/>
        <stp>BDP|16627424404840258823</stp>
        <tr r="AP636" s="5"/>
      </tp>
      <tp t="s">
        <v>#N/A N/A</v>
        <stp/>
        <stp>BDP|14040239693254052102</stp>
        <tr r="I70" s="12"/>
      </tp>
      <tp t="e">
        <v>#N/A</v>
        <stp/>
        <stp>BDP|17126132120558190632</stp>
        <tr r="AI614" s="5"/>
      </tp>
      <tp t="e">
        <v>#N/A</v>
        <stp/>
        <stp>BDP|15967896640516512559</stp>
        <tr r="Q372" s="5"/>
      </tp>
      <tp t="e">
        <v>#N/A</v>
        <stp/>
        <stp>BDP|13041469277513475953</stp>
        <tr r="W55" s="5"/>
      </tp>
      <tp t="e">
        <v>#N/A</v>
        <stp/>
        <stp>BDP|18420024853015032256</stp>
        <tr r="U582" s="5"/>
      </tp>
      <tp t="e">
        <v>#N/A</v>
        <stp/>
        <stp>BDP|15904090626675149870</stp>
        <tr r="AK631" s="5"/>
      </tp>
      <tp t="e">
        <v>#N/A</v>
        <stp/>
        <stp>BDP|12980382767955546835</stp>
        <tr r="I128" s="5"/>
      </tp>
      <tp t="e">
        <v>#N/A</v>
        <stp/>
        <stp>BDP|12409745413089042733</stp>
        <tr r="T81" s="5"/>
      </tp>
      <tp t="e">
        <v>#N/A</v>
        <stp/>
        <stp>BDP|16922646201602842844</stp>
        <tr r="AH257" s="5"/>
      </tp>
      <tp t="e">
        <v>#N/A</v>
        <stp/>
        <stp>BDP|11300003882706377522</stp>
        <tr r="S523" s="5"/>
      </tp>
      <tp t="e">
        <v>#N/A</v>
        <stp/>
        <stp>BDP|16226882356835589491</stp>
        <tr r="AK3" s="5"/>
      </tp>
      <tp t="e">
        <v>#N/A</v>
        <stp/>
        <stp>BDP|10684026495877279430</stp>
        <tr r="AF169" s="5"/>
      </tp>
      <tp t="e">
        <v>#N/A</v>
        <stp/>
        <stp>BDP|10773194231639725186</stp>
        <tr r="AI529" s="5"/>
      </tp>
      <tp t="e">
        <v>#N/A</v>
        <stp/>
        <stp>BDP|11072904508336057484</stp>
        <tr r="L399" s="5"/>
      </tp>
      <tp t="e">
        <v>#N/A</v>
        <stp/>
        <stp>BDP|11486680622117802868</stp>
        <tr r="AD455" s="5"/>
      </tp>
      <tp t="e">
        <v>#N/A</v>
        <stp/>
        <stp>BDP|13763550033867276838</stp>
        <tr r="AH47" s="5"/>
      </tp>
      <tp t="e">
        <v>#N/A</v>
        <stp/>
        <stp>BDP|10052672647629666167</stp>
        <tr r="J400" s="5"/>
      </tp>
      <tp t="e">
        <v>#N/A</v>
        <stp/>
        <stp>BDP|15072770998243913263</stp>
        <tr r="AQ413" s="5"/>
      </tp>
      <tp t="e">
        <v>#N/A</v>
        <stp/>
        <stp>BDP|13229113148098304486</stp>
        <tr r="AP558" s="5"/>
      </tp>
      <tp t="e">
        <v>#N/A</v>
        <stp/>
        <stp>BDP|15514749289897041782</stp>
        <tr r="W334" s="5"/>
      </tp>
      <tp t="e">
        <v>#N/A</v>
        <stp/>
        <stp>BDP|17795173862058070228</stp>
        <tr r="AM117" s="5"/>
      </tp>
      <tp t="e">
        <v>#N/A</v>
        <stp/>
        <stp>BDP|14370713463598877793</stp>
        <tr r="AK42" s="12"/>
        <tr r="AK592" s="5"/>
      </tp>
      <tp t="s">
        <v>#N/A N/A</v>
        <stp/>
        <stp>BDP|12301661252259027274</stp>
        <tr r="AM63" s="12"/>
      </tp>
      <tp t="e">
        <v>#N/A</v>
        <stp/>
        <stp>BDP|12561482468843390960</stp>
        <tr r="Q497" s="5"/>
      </tp>
      <tp t="s">
        <v>#N/A N/A</v>
        <stp/>
        <stp>BDP|15228026566791263841</stp>
        <tr r="N38" s="12"/>
      </tp>
      <tp t="e">
        <v>#N/A</v>
        <stp/>
        <stp>BDP|17766230405318415750</stp>
        <tr r="T466" s="5"/>
      </tp>
      <tp t="e">
        <v>#N/A</v>
        <stp/>
        <stp>BDP|11971958936661157086</stp>
        <tr r="S65" s="12"/>
        <tr r="S260" s="5"/>
      </tp>
      <tp t="e">
        <v>#N/A</v>
        <stp/>
        <stp>BDP|14985293107348047446</stp>
        <tr r="AB496" s="5"/>
      </tp>
      <tp t="e">
        <v>#N/A</v>
        <stp/>
        <stp>BDP|17851152917029884416</stp>
        <tr r="W370" s="5"/>
      </tp>
      <tp t="e">
        <v>#N/A</v>
        <stp/>
        <stp>BDP|13940779187176225087</stp>
        <tr r="AA142" s="5"/>
      </tp>
      <tp t="e">
        <v>#N/A</v>
        <stp/>
        <stp>BDP|18259646251848356976</stp>
        <tr r="U129" s="5"/>
      </tp>
      <tp t="e">
        <v>#N/A</v>
        <stp/>
        <stp>BDP|17396080372858380291</stp>
        <tr r="AD80" s="5"/>
      </tp>
      <tp t="e">
        <v>#N/A</v>
        <stp/>
        <stp>BDP|11759451693715553379</stp>
        <tr r="K563" s="5"/>
      </tp>
      <tp t="e">
        <v>#N/A</v>
        <stp/>
        <stp>BDP|14045826802937511165</stp>
        <tr r="L197" s="5"/>
      </tp>
      <tp t="e">
        <v>#N/A</v>
        <stp/>
        <stp>BDP|14783143200219125614</stp>
        <tr r="AG190" s="5"/>
      </tp>
      <tp t="e">
        <v>#N/A</v>
        <stp/>
        <stp>BDP|13610649086313313445</stp>
        <tr r="AH325" s="5"/>
      </tp>
      <tp t="e">
        <v>#N/A</v>
        <stp/>
        <stp>BDP|14931333831876843802</stp>
        <tr r="R64" s="5"/>
      </tp>
      <tp t="e">
        <v>#N/A</v>
        <stp/>
        <stp>BDP|12273109412308036030</stp>
        <tr r="R106" s="5"/>
      </tp>
      <tp t="e">
        <v>#N/A</v>
        <stp/>
        <stp>BDP|10754958387788063361</stp>
        <tr r="T510" s="5"/>
      </tp>
      <tp t="e">
        <v>#N/A</v>
        <stp/>
        <stp>BDP|12729073272799783663</stp>
        <tr r="I580" s="5"/>
      </tp>
      <tp t="e">
        <v>#N/A</v>
        <stp/>
        <stp>BDP|14082004051122590979</stp>
        <tr r="AH15" s="5"/>
      </tp>
      <tp t="e">
        <v>#N/A</v>
        <stp/>
        <stp>BDP|17751602440978449706</stp>
        <tr r="K388" s="5"/>
      </tp>
      <tp t="e">
        <v>#N/A</v>
        <stp/>
        <stp>BDP|17595784427918128084</stp>
        <tr r="I272" s="5"/>
      </tp>
      <tp t="e">
        <v>#N/A</v>
        <stp/>
        <stp>BDP|11877704399656535377</stp>
        <tr r="J452" s="5"/>
      </tp>
      <tp t="e">
        <v>#N/A</v>
        <stp/>
        <stp>BDP|17627731495246193529</stp>
        <tr r="R177" s="5"/>
      </tp>
      <tp t="e">
        <v>#N/A</v>
        <stp/>
        <stp>BDP|11437613087200375524</stp>
        <tr r="J337" s="5"/>
      </tp>
      <tp t="e">
        <v>#N/A</v>
        <stp/>
        <stp>BDP|14793979863803106218</stp>
        <tr r="AO146" s="5"/>
      </tp>
      <tp t="e">
        <v>#N/A</v>
        <stp/>
        <stp>BDP|10336924232591626160</stp>
        <tr r="U313" s="5"/>
      </tp>
      <tp t="e">
        <v>#N/A</v>
        <stp/>
        <stp>BDP|13578552507234325875</stp>
        <tr r="R643" s="5"/>
      </tp>
      <tp t="e">
        <v>#N/A</v>
        <stp/>
        <stp>BDP|17066116093161470456</stp>
        <tr r="P446" s="5"/>
      </tp>
      <tp t="e">
        <v>#N/A</v>
        <stp/>
        <stp>BDP|14483169309018038785</stp>
        <tr r="AP265" s="5"/>
      </tp>
      <tp t="e">
        <v>#N/A</v>
        <stp/>
        <stp>BDP|12867787694864471239</stp>
        <tr r="AO580" s="5"/>
      </tp>
      <tp t="e">
        <v>#N/A</v>
        <stp/>
        <stp>BDP|10331110831701122910</stp>
        <tr r="AM78" s="5"/>
      </tp>
      <tp t="e">
        <v>#N/A</v>
        <stp/>
        <stp>BDP|14386792011700180890</stp>
        <tr r="T402" s="5"/>
      </tp>
      <tp t="e">
        <v>#N/A</v>
        <stp/>
        <stp>BDP|15754041754008115250</stp>
        <tr r="I125" s="5"/>
      </tp>
      <tp t="e">
        <v>#N/A</v>
        <stp/>
        <stp>BDP|11638222285534079526</stp>
        <tr r="AM468" s="5"/>
      </tp>
      <tp t="e">
        <v>#N/A</v>
        <stp/>
        <stp>BDP|13059999718603367218</stp>
        <tr r="AH24" s="5"/>
      </tp>
      <tp t="e">
        <v>#N/A</v>
        <stp/>
        <stp>BDP|16990985092819479547</stp>
        <tr r="AF427" s="5"/>
      </tp>
      <tp t="s">
        <v>#N/A N/A</v>
        <stp/>
        <stp>BDP|17133652385024707755</stp>
        <tr r="T74" s="12"/>
      </tp>
      <tp t="e">
        <v>#N/A</v>
        <stp/>
        <stp>BDP|15309125990906607148</stp>
        <tr r="T564" s="5"/>
      </tp>
      <tp t="e">
        <v>#N/A</v>
        <stp/>
        <stp>BDP|14496564151368854690</stp>
        <tr r="P196" s="5"/>
      </tp>
      <tp t="e">
        <v>#N/A</v>
        <stp/>
        <stp>BDP|17310754466814234805</stp>
        <tr r="T50" s="5"/>
      </tp>
      <tp t="e">
        <v>#N/A</v>
        <stp/>
        <stp>BDP|17375805547105789411</stp>
        <tr r="O597" s="5"/>
      </tp>
      <tp t="e">
        <v>#N/A</v>
        <stp/>
        <stp>BDP|12525508587483952692</stp>
        <tr r="R236" s="5"/>
      </tp>
      <tp t="e">
        <v>#N/A</v>
        <stp/>
        <stp>BDP|15406641197016401618</stp>
        <tr r="T352" s="5"/>
      </tp>
      <tp t="e">
        <v>#N/A</v>
        <stp/>
        <stp>BDP|14977986025937106271</stp>
        <tr r="AD478" s="5"/>
      </tp>
      <tp t="e">
        <v>#N/A</v>
        <stp/>
        <stp>BDP|16172728060424678974</stp>
        <tr r="N231" s="5"/>
      </tp>
      <tp t="s">
        <v>#N/A N/A</v>
        <stp/>
        <stp>BDP|13822813270864882239</stp>
        <tr r="S75" s="12"/>
      </tp>
      <tp t="e">
        <v>#N/A</v>
        <stp/>
        <stp>BDP|15657016705989678665</stp>
        <tr r="J459" s="5"/>
      </tp>
      <tp t="e">
        <v>#N/A</v>
        <stp/>
        <stp>BDP|18411651190944417970</stp>
        <tr r="U91" s="5"/>
      </tp>
      <tp t="e">
        <v>#N/A</v>
        <stp/>
        <stp>BDP|10858493124618292456</stp>
        <tr r="AG521" s="5"/>
      </tp>
      <tp t="e">
        <v>#N/A</v>
        <stp/>
        <stp>BDP|18328411430851613465</stp>
        <tr r="T625" s="5"/>
      </tp>
      <tp t="e">
        <v>#N/A</v>
        <stp/>
        <stp>BDP|14057534120909679071</stp>
        <tr r="AB215" s="5"/>
      </tp>
      <tp t="e">
        <v>#N/A</v>
        <stp/>
        <stp>BDP|10575848975255042064</stp>
        <tr r="AQ483" s="5"/>
      </tp>
      <tp t="e">
        <v>#N/A</v>
        <stp/>
        <stp>BDP|13982830016751861165</stp>
        <tr r="AK374" s="5"/>
      </tp>
      <tp t="s">
        <v>#N/A N/A</v>
        <stp/>
        <stp>BDP|11713960030334791547</stp>
        <tr r="AG54" s="12"/>
      </tp>
      <tp t="e">
        <v>#N/A</v>
        <stp/>
        <stp>BDP|12113661718226473996</stp>
        <tr r="AI394" s="5"/>
      </tp>
      <tp t="e">
        <v>#N/A</v>
        <stp/>
        <stp>BDP|14130706705021649803</stp>
        <tr r="AB350" s="5"/>
      </tp>
      <tp t="s">
        <v>#N/A N/A</v>
        <stp/>
        <stp>BDP|15740627914250524861</stp>
        <tr r="L43" s="12"/>
      </tp>
      <tp t="s">
        <v>#N/A N/A</v>
        <stp/>
        <stp>BDP|18199109027314202561</stp>
        <tr r="L69" s="12"/>
      </tp>
      <tp t="e">
        <v>#N/A</v>
        <stp/>
        <stp>BDP|16959268251022588997</stp>
        <tr r="AM269" s="5"/>
      </tp>
      <tp t="e">
        <v>#N/A</v>
        <stp/>
        <stp>BDP|15278850115080453640</stp>
        <tr r="W171" s="5"/>
      </tp>
      <tp t="e">
        <v>#N/A</v>
        <stp/>
        <stp>BDP|14092276488236948248</stp>
        <tr r="AG572" s="5"/>
      </tp>
      <tp t="e">
        <v>#N/A</v>
        <stp/>
        <stp>BDP|16596859125005546325</stp>
        <tr r="AH359" s="5"/>
      </tp>
      <tp t="e">
        <v>#N/A</v>
        <stp/>
        <stp>BDP|17368167693312160754</stp>
        <tr r="N632" s="5"/>
      </tp>
      <tp t="e">
        <v>#N/A</v>
        <stp/>
        <stp>BDP|13743690853218814277</stp>
        <tr r="AB6" s="5"/>
      </tp>
      <tp t="e">
        <v>#N/A</v>
        <stp/>
        <stp>BDP|15176093643309174280</stp>
        <tr r="S199" s="5"/>
      </tp>
      <tp t="e">
        <v>#N/A</v>
        <stp/>
        <stp>BDP|13176435588703039681</stp>
        <tr r="J188" s="5"/>
      </tp>
      <tp t="e">
        <v>#N/A</v>
        <stp/>
        <stp>BDP|15160885830964991025</stp>
        <tr r="R296" s="5"/>
      </tp>
      <tp t="e">
        <v>#N/A</v>
        <stp/>
        <stp>BDP|18391298039422124101</stp>
        <tr r="M218" s="5"/>
      </tp>
      <tp t="e">
        <v>#N/A</v>
        <stp/>
        <stp>BDP|12675686856983993837</stp>
        <tr r="M305" s="5"/>
      </tp>
      <tp t="s">
        <v>#N/A N/A</v>
        <stp/>
        <stp>BDP|18427073260786510242</stp>
        <tr r="Q69" s="12"/>
      </tp>
      <tp t="e">
        <v>#N/A</v>
        <stp/>
        <stp>BDP|10347641594546763363</stp>
        <tr r="I262" s="5"/>
      </tp>
      <tp t="s">
        <v>#N/A N/A</v>
        <stp/>
        <stp>BDP|13528552434889290644</stp>
        <tr r="W63" s="12"/>
      </tp>
      <tp t="e">
        <v>#N/A</v>
        <stp/>
        <stp>BDP|13801624971521105985</stp>
        <tr r="AI313" s="5"/>
      </tp>
      <tp t="e">
        <v>#N/A</v>
        <stp/>
        <stp>BDP|13024256325121550874</stp>
        <tr r="T92" s="5"/>
      </tp>
      <tp t="s">
        <v>#N/A N/A</v>
        <stp/>
        <stp>BDP|16143926361545971694</stp>
        <tr r="L14" s="12"/>
      </tp>
      <tp t="e">
        <v>#N/A</v>
        <stp/>
        <stp>BDP|14193361444930723918</stp>
        <tr r="AH616" s="5"/>
      </tp>
      <tp t="e">
        <v>#N/A</v>
        <stp/>
        <stp>BDP|17202947546211079158</stp>
        <tr r="Q396" s="5"/>
      </tp>
      <tp t="e">
        <v>#N/A</v>
        <stp/>
        <stp>BDP|14936206145358197086</stp>
        <tr r="L405" s="5"/>
      </tp>
      <tp t="e">
        <v>#N/A</v>
        <stp/>
        <stp>BDP|10660032002959728357</stp>
        <tr r="L448" s="5"/>
      </tp>
      <tp t="s">
        <v>#N/A N/A</v>
        <stp/>
        <stp>BDP|10042021856948255731</stp>
        <tr r="AB46" s="12"/>
      </tp>
      <tp t="e">
        <v>#N/A</v>
        <stp/>
        <stp>BDP|15941688983867184664</stp>
        <tr r="AG39" s="5"/>
      </tp>
      <tp t="e">
        <v>#N/A</v>
        <stp/>
        <stp>BDP|17686022781476743372</stp>
        <tr r="K565" s="5"/>
      </tp>
      <tp t="e">
        <v>#N/A</v>
        <stp/>
        <stp>BDP|16856968667053417084</stp>
        <tr r="K189" s="5"/>
      </tp>
      <tp t="e">
        <v>#N/A</v>
        <stp/>
        <stp>BDP|12520204174605382877</stp>
        <tr r="P471" s="5"/>
      </tp>
      <tp t="e">
        <v>#N/A</v>
        <stp/>
        <stp>BDP|10989057659509642660</stp>
        <tr r="AQ308" s="5"/>
      </tp>
      <tp t="e">
        <v>#N/A</v>
        <stp/>
        <stp>BDP|15008333195114183126</stp>
        <tr r="AH33" s="5"/>
      </tp>
      <tp t="e">
        <v>#N/A</v>
        <stp/>
        <stp>BDP|15368485510398793295</stp>
        <tr r="AD278" s="5"/>
      </tp>
      <tp t="e">
        <v>#N/A</v>
        <stp/>
        <stp>BDP|14733444443956713823</stp>
        <tr r="M243" s="5"/>
      </tp>
      <tp t="e">
        <v>#N/A</v>
        <stp/>
        <stp>BDP|17416779996982596154</stp>
        <tr r="AD385" s="5"/>
      </tp>
      <tp t="e">
        <v>#N/A</v>
        <stp/>
        <stp>BDP|10641651896736932392</stp>
        <tr r="AO381" s="5"/>
      </tp>
      <tp t="e">
        <v>#N/A</v>
        <stp/>
        <stp>BDP|14962301285315810016</stp>
        <tr r="W412" s="5"/>
      </tp>
      <tp t="e">
        <v>#N/A</v>
        <stp/>
        <stp>BDP|13239065266536193968</stp>
        <tr r="Q356" s="5"/>
      </tp>
      <tp t="e">
        <v>#N/A</v>
        <stp/>
        <stp>BDP|14641445620280104861</stp>
        <tr r="J102" s="5"/>
      </tp>
      <tp t="e">
        <v>#N/A</v>
        <stp/>
        <stp>BDP|15925812171398421880</stp>
        <tr r="AO30" s="5"/>
      </tp>
      <tp t="e">
        <v>#N/A</v>
        <stp/>
        <stp>BDP|16930755369428809583</stp>
        <tr r="P229" s="5"/>
      </tp>
      <tp t="e">
        <v>#N/A</v>
        <stp/>
        <stp>BDP|16929205599556378164</stp>
        <tr r="Q340" s="5"/>
      </tp>
      <tp t="e">
        <v>#N/A</v>
        <stp/>
        <stp>BDP|15790760254439591455</stp>
        <tr r="W314" s="5"/>
      </tp>
      <tp t="e">
        <v>#N/A</v>
        <stp/>
        <stp>BDP|11560781211585968805</stp>
        <tr r="M401" s="5"/>
      </tp>
      <tp t="e">
        <v>#N/A</v>
        <stp/>
        <stp>BDP|12741137981110631161</stp>
        <tr r="R377" s="5"/>
      </tp>
      <tp t="e">
        <v>#N/A</v>
        <stp/>
        <stp>BDP|17591776097523631069</stp>
        <tr r="L634" s="5"/>
      </tp>
      <tp t="e">
        <v>#N/A</v>
        <stp/>
        <stp>BDP|13648292759726614857</stp>
        <tr r="P63" s="5"/>
      </tp>
      <tp t="e">
        <v>#N/A</v>
        <stp/>
        <stp>BDP|15191020023328146549</stp>
        <tr r="L154" s="5"/>
      </tp>
      <tp t="e">
        <v>#N/A</v>
        <stp/>
        <stp>BDP|15022422384570417372</stp>
        <tr r="O238" s="5"/>
      </tp>
      <tp t="e">
        <v>#N/A</v>
        <stp/>
        <stp>BDP|14469443215033765876</stp>
        <tr r="AB333" s="5"/>
      </tp>
      <tp t="e">
        <v>#N/A</v>
        <stp/>
        <stp>BDP|14242495099265758603</stp>
        <tr r="AO78" s="5"/>
      </tp>
      <tp t="e">
        <v>#N/A</v>
        <stp/>
        <stp>BDP|12412345376785476971</stp>
        <tr r="AH121" s="5"/>
      </tp>
      <tp t="s">
        <v>#N/A N/A</v>
        <stp/>
        <stp>BDP|14941245676208968370</stp>
        <tr r="L88" s="12"/>
      </tp>
      <tp t="e">
        <v>#N/A</v>
        <stp/>
        <stp>BDP|16864112383010862577</stp>
        <tr r="R452" s="5"/>
      </tp>
      <tp t="e">
        <v>#N/A</v>
        <stp/>
        <stp>BDP|12473404660572513842</stp>
        <tr r="M131" s="5"/>
      </tp>
      <tp t="e">
        <v>#N/A</v>
        <stp/>
        <stp>BDP|17142993442263753385</stp>
        <tr r="AQ19" s="5"/>
      </tp>
      <tp t="e">
        <v>#N/A</v>
        <stp/>
        <stp>BDP|11067272399678862830</stp>
        <tr r="S578" s="5"/>
      </tp>
      <tp t="e">
        <v>#N/A</v>
        <stp/>
        <stp>BDP|15368255187097260261</stp>
        <tr r="AH481" s="5"/>
      </tp>
      <tp t="e">
        <v>#N/A</v>
        <stp/>
        <stp>BDP|18152753724876207165</stp>
        <tr r="T319" s="5"/>
      </tp>
      <tp t="e">
        <v>#N/A</v>
        <stp/>
        <stp>BDP|11384330016500426964</stp>
        <tr r="N215" s="5"/>
      </tp>
      <tp t="e">
        <v>#N/A</v>
        <stp/>
        <stp>BDP|14347265034916169944</stp>
        <tr r="O400" s="5"/>
      </tp>
      <tp t="e">
        <v>#N/A</v>
        <stp/>
        <stp>BDP|16050877786488586404</stp>
        <tr r="AO416" s="5"/>
      </tp>
      <tp t="e">
        <v>#N/A</v>
        <stp/>
        <stp>BDP|11511428193693853580</stp>
        <tr r="N91" s="12"/>
        <tr r="N326" s="5"/>
      </tp>
      <tp t="e">
        <v>#N/A</v>
        <stp/>
        <stp>BDP|18249070038093064298</stp>
        <tr r="AB74" s="5"/>
      </tp>
      <tp t="e">
        <v>#N/A</v>
        <stp/>
        <stp>BDP|17033798948707573903</stp>
        <tr r="AH348" s="5"/>
      </tp>
      <tp t="e">
        <v>#N/A</v>
        <stp/>
        <stp>BDP|16166672472218085501</stp>
        <tr r="R563" s="5"/>
      </tp>
      <tp t="e">
        <v>#N/A</v>
        <stp/>
        <stp>BDP|15182217131477552900</stp>
        <tr r="S597" s="5"/>
      </tp>
      <tp t="e">
        <v>#N/A</v>
        <stp/>
        <stp>BDP|11986130629201329945</stp>
        <tr r="O26" s="5"/>
      </tp>
      <tp t="e">
        <v>#N/A</v>
        <stp/>
        <stp>BDP|11209959336526549704</stp>
        <tr r="N57" s="5"/>
      </tp>
      <tp t="e">
        <v>#N/A</v>
        <stp/>
        <stp>BDP|10109286798647653637</stp>
        <tr r="T551" s="5"/>
      </tp>
      <tp t="e">
        <v>#N/A</v>
        <stp/>
        <stp>BDP|11420770836916919988</stp>
        <tr r="I106" s="5"/>
      </tp>
      <tp t="e">
        <v>#N/A</v>
        <stp/>
        <stp>BDP|15683899201396367194</stp>
        <tr r="AK339" s="5"/>
      </tp>
      <tp t="e">
        <v>#N/A</v>
        <stp/>
        <stp>BDP|17213271374389440117</stp>
        <tr r="I53" s="5"/>
      </tp>
      <tp t="e">
        <v>#N/A</v>
        <stp/>
        <stp>BDP|17426754593341174272</stp>
        <tr r="K3" s="5"/>
      </tp>
      <tp t="e">
        <v>#N/A</v>
        <stp/>
        <stp>BDP|18156546866651053077</stp>
        <tr r="U17" s="5"/>
      </tp>
      <tp t="e">
        <v>#N/A</v>
        <stp/>
        <stp>BDP|14632373685351442440</stp>
        <tr r="L15" s="12"/>
      </tp>
      <tp t="s">
        <v>#N/A N/A</v>
        <stp/>
        <stp>BDP|12168656479178953102</stp>
        <tr r="M13" s="12"/>
      </tp>
      <tp t="s">
        <v>#N/A N/A</v>
        <stp/>
        <stp>BDP|11630138621151172918</stp>
        <tr r="AP11" s="12"/>
      </tp>
      <tp t="e">
        <v>#N/A</v>
        <stp/>
        <stp>BDP|18303446572214207531</stp>
        <tr r="K435" s="5"/>
      </tp>
      <tp t="e">
        <v>#N/A</v>
        <stp/>
        <stp>BDP|11270927010855558626</stp>
        <tr r="AQ369" s="5"/>
      </tp>
      <tp t="e">
        <v>#N/A</v>
        <stp/>
        <stp>BDP|12413880725847848566</stp>
        <tr r="J559" s="5"/>
      </tp>
      <tp t="e">
        <v>#N/A</v>
        <stp/>
        <stp>BDP|11278759456301558833</stp>
        <tr r="AO388" s="5"/>
      </tp>
      <tp t="e">
        <v>#N/A</v>
        <stp/>
        <stp>BDP|12992853259671511476</stp>
        <tr r="N449" s="5"/>
      </tp>
      <tp t="s">
        <v>#N/A N/A</v>
        <stp/>
        <stp>BDP|14444413832041586855</stp>
        <tr r="W36" s="12"/>
      </tp>
      <tp t="s">
        <v>#N/A N/A</v>
        <stp/>
        <stp>BDP|13457589187337901355</stp>
        <tr r="O68" s="12"/>
      </tp>
      <tp t="e">
        <v>#N/A</v>
        <stp/>
        <stp>BDP|11285841341114520350</stp>
        <tr r="P619" s="5"/>
      </tp>
      <tp t="s">
        <v>#N/A N/A</v>
        <stp/>
        <stp>BDP|13859858329170052330</stp>
        <tr r="AO4" s="12"/>
      </tp>
      <tp t="e">
        <v>#N/A</v>
        <stp/>
        <stp>BDP|11590454937275034905</stp>
        <tr r="S300" s="5"/>
      </tp>
      <tp t="e">
        <v>#N/A</v>
        <stp/>
        <stp>BDP|15940123084724011288</stp>
        <tr r="AP451" s="5"/>
      </tp>
      <tp t="e">
        <v>#N/A</v>
        <stp/>
        <stp>BDP|11327849267424760101</stp>
        <tr r="AB10" s="12"/>
      </tp>
      <tp t="e">
        <v>#N/A</v>
        <stp/>
        <stp>BDP|16223081392194784185</stp>
        <tr r="W634" s="5"/>
      </tp>
      <tp t="e">
        <v>#N/A</v>
        <stp/>
        <stp>BDP|16750529192984830489</stp>
        <tr r="L43" s="5"/>
      </tp>
      <tp t="e">
        <v>#N/A</v>
        <stp/>
        <stp>BDP|13145906189501710989</stp>
        <tr r="K541" s="5"/>
      </tp>
      <tp t="e">
        <v>#N/A</v>
        <stp/>
        <stp>BDP|10578530364829590008</stp>
        <tr r="AI412" s="5"/>
      </tp>
      <tp t="e">
        <v>#N/A</v>
        <stp/>
        <stp>BDP|14389340493051135526</stp>
        <tr r="AK299" s="5"/>
      </tp>
      <tp t="e">
        <v>#N/A</v>
        <stp/>
        <stp>BDP|15398957982887399902</stp>
        <tr r="Q554" s="5"/>
      </tp>
      <tp t="e">
        <v>#N/A</v>
        <stp/>
        <stp>BDP|17264221691325580331</stp>
        <tr r="AQ4" s="5"/>
      </tp>
      <tp t="e">
        <v>#N/A</v>
        <stp/>
        <stp>BDP|15701546089303868150</stp>
        <tr r="AM48" s="5"/>
      </tp>
      <tp t="e">
        <v>#N/A</v>
        <stp/>
        <stp>BDP|10882096605848507265</stp>
        <tr r="P151" s="5"/>
      </tp>
      <tp t="e">
        <v>#N/A</v>
        <stp/>
        <stp>BDP|10929965922287819627</stp>
        <tr r="K139" s="5"/>
      </tp>
      <tp t="e">
        <v>#N/A</v>
        <stp/>
        <stp>BDP|13217822924423548062</stp>
        <tr r="W24" s="5"/>
      </tp>
      <tp t="e">
        <v>#N/A</v>
        <stp/>
        <stp>BDP|12301286672564970975</stp>
        <tr r="K8" s="5"/>
      </tp>
      <tp t="e">
        <v>#N/A</v>
        <stp/>
        <stp>BDP|15479883803542874507</stp>
        <tr r="W459" s="5"/>
      </tp>
      <tp t="e">
        <v>#N/A</v>
        <stp/>
        <stp>BDP|17751403132852560878</stp>
        <tr r="AK56" s="5"/>
      </tp>
      <tp t="e">
        <v>#N/A</v>
        <stp/>
        <stp>BDP|18138215221343203142</stp>
        <tr r="AP446" s="5"/>
      </tp>
      <tp t="e">
        <v>#N/A</v>
        <stp/>
        <stp>BDP|10129406187546467050</stp>
        <tr r="AD550" s="5"/>
      </tp>
      <tp t="e">
        <v>#N/A</v>
        <stp/>
        <stp>BDP|13273391183406739486</stp>
        <tr r="AQ373" s="5"/>
      </tp>
      <tp t="e">
        <v>#N/A</v>
        <stp/>
        <stp>BDP|10333219987105094524</stp>
        <tr r="O212" s="5"/>
      </tp>
      <tp t="e">
        <v>#N/A</v>
        <stp/>
        <stp>BDP|17939858199375581976</stp>
        <tr r="W48" s="5"/>
      </tp>
      <tp t="e">
        <v>#N/A</v>
        <stp/>
        <stp>BDP|11495055990662543038</stp>
        <tr r="AP167" s="5"/>
      </tp>
      <tp t="e">
        <v>#N/A</v>
        <stp/>
        <stp>BDP|17003329694984445351</stp>
        <tr r="AB342" s="5"/>
      </tp>
      <tp t="e">
        <v>#N/A</v>
        <stp/>
        <stp>BDP|18371146009685874614</stp>
        <tr r="AM404" s="5"/>
      </tp>
      <tp t="e">
        <v>#N/A</v>
        <stp/>
        <stp>BDP|12793135093900861098</stp>
        <tr r="N354" s="5"/>
      </tp>
      <tp t="e">
        <v>#N/A</v>
        <stp/>
        <stp>BDP|18329724691149244549</stp>
        <tr r="AO39" s="5"/>
      </tp>
      <tp t="e">
        <v>#N/A</v>
        <stp/>
        <stp>BDP|13677889768673756477</stp>
        <tr r="AK206" s="5"/>
      </tp>
      <tp t="e">
        <v>#N/A</v>
        <stp/>
        <stp>BDP|12782036859404318981</stp>
        <tr r="N548" s="5"/>
      </tp>
      <tp t="e">
        <v>#N/A</v>
        <stp/>
        <stp>BDP|14005881437733886616</stp>
        <tr r="AI155" s="5"/>
      </tp>
      <tp t="e">
        <v>#N/A</v>
        <stp/>
        <stp>BDP|15326182311247996853</stp>
        <tr r="M579" s="5"/>
      </tp>
      <tp t="s">
        <v>#N/A N/A</v>
        <stp/>
        <stp>BDP|10778996636253781394</stp>
        <tr r="AQ31" s="12"/>
      </tp>
      <tp t="e">
        <v>#N/A</v>
        <stp/>
        <stp>BDP|13736965116733660278</stp>
        <tr r="AQ633" s="5"/>
      </tp>
      <tp t="e">
        <v>#N/A</v>
        <stp/>
        <stp>BDP|13285856166427469032</stp>
        <tr r="AP72" s="5"/>
      </tp>
      <tp t="e">
        <v>#N/A</v>
        <stp/>
        <stp>BDP|13122876522842168134</stp>
        <tr r="AI243" s="5"/>
      </tp>
      <tp t="e">
        <v>#N/A</v>
        <stp/>
        <stp>BDP|14023754684361736008</stp>
        <tr r="U108" s="5"/>
      </tp>
      <tp t="e">
        <v>#N/A</v>
        <stp/>
        <stp>BDP|14446189785515631295</stp>
        <tr r="Q413" s="5"/>
      </tp>
      <tp t="e">
        <v>#N/A</v>
        <stp/>
        <stp>BDP|16351445093757207609</stp>
        <tr r="AP334" s="5"/>
      </tp>
      <tp t="e">
        <v>#N/A</v>
        <stp/>
        <stp>BDP|17824380591513302449</stp>
        <tr r="R196" s="5"/>
      </tp>
      <tp t="e">
        <v>#N/A</v>
        <stp/>
        <stp>BDP|12600011834729788223</stp>
        <tr r="U427" s="5"/>
      </tp>
      <tp t="e">
        <v>#N/A</v>
        <stp/>
        <stp>BDP|13121176805120107849</stp>
        <tr r="T30" s="5"/>
      </tp>
      <tp t="e">
        <v>#N/A</v>
        <stp/>
        <stp>BDP|14683673241334214845</stp>
        <tr r="AD484" s="5"/>
      </tp>
      <tp t="e">
        <v>#N/A</v>
        <stp/>
        <stp>BDP|13493665180182099548</stp>
        <tr r="R15" s="5"/>
      </tp>
      <tp t="e">
        <v>#N/A</v>
        <stp/>
        <stp>BDP|17002949576072303175</stp>
        <tr r="U161" s="5"/>
      </tp>
      <tp t="e">
        <v>#N/A</v>
        <stp/>
        <stp>BDP|12328170642835401849</stp>
        <tr r="S615" s="5"/>
      </tp>
      <tp t="e">
        <v>#N/A</v>
        <stp/>
        <stp>BDP|11304809947650187734</stp>
        <tr r="O346" s="5"/>
      </tp>
      <tp t="e">
        <v>#N/A</v>
        <stp/>
        <stp>BDP|16036992369457708416</stp>
        <tr r="Q456" s="5"/>
      </tp>
      <tp t="e">
        <v>#N/A</v>
        <stp/>
        <stp>BDP|10292115941916411907</stp>
        <tr r="O282" s="5"/>
      </tp>
      <tp t="e">
        <v>#N/A</v>
        <stp/>
        <stp>BDP|17414984308274530076</stp>
        <tr r="Q346" s="5"/>
      </tp>
      <tp t="e">
        <v>#N/A</v>
        <stp/>
        <stp>BDP|14318642110328295138</stp>
        <tr r="P21" s="5"/>
      </tp>
      <tp t="s">
        <v>#N/A N/A</v>
        <stp/>
        <stp>BDP|11691440232825776917</stp>
        <tr r="S4" s="12"/>
      </tp>
      <tp t="e">
        <v>#N/A</v>
        <stp/>
        <stp>BDP|16571107688005330082</stp>
        <tr r="AD366" s="5"/>
      </tp>
      <tp t="e">
        <v>#N/A</v>
        <stp/>
        <stp>BDP|12319975805063477232</stp>
        <tr r="AP303" s="5"/>
      </tp>
      <tp t="e">
        <v>#N/A</v>
        <stp/>
        <stp>BDP|13324727666640855897</stp>
        <tr r="AH48" s="5"/>
      </tp>
      <tp t="e">
        <v>#N/A</v>
        <stp/>
        <stp>BDP|15432782060718824624</stp>
        <tr r="AI489" s="5"/>
      </tp>
      <tp t="e">
        <v>#N/A</v>
        <stp/>
        <stp>BDP|11921529382857909165</stp>
        <tr r="S426" s="5"/>
      </tp>
      <tp t="e">
        <v>#N/A</v>
        <stp/>
        <stp>BDP|17128298190621685782</stp>
        <tr r="T338" s="5"/>
      </tp>
      <tp t="e">
        <v>#N/A</v>
        <stp/>
        <stp>BDP|10103062400739859395</stp>
        <tr r="S111" s="5"/>
      </tp>
      <tp t="e">
        <v>#N/A</v>
        <stp/>
        <stp>BDP|14433587193304979605</stp>
        <tr r="K88" s="5"/>
      </tp>
      <tp t="e">
        <v>#N/A</v>
        <stp/>
        <stp>BDP|13113870311207111707</stp>
        <tr r="W53" s="12"/>
        <tr r="W124" s="5"/>
      </tp>
      <tp t="e">
        <v>#N/A</v>
        <stp/>
        <stp>BDP|10653812743440770651</stp>
        <tr r="AO513" s="5"/>
      </tp>
      <tp t="e">
        <v>#N/A</v>
        <stp/>
        <stp>BDP|16151896001316852270</stp>
        <tr r="AI408" s="5"/>
      </tp>
      <tp t="e">
        <v>#N/A</v>
        <stp/>
        <stp>BDP|15001441779834845839</stp>
        <tr r="AH492" s="5"/>
      </tp>
    </main>
    <main first="bofaddin.rtdserver">
      <tp t="e">
        <v>#N/A</v>
        <stp/>
        <stp>BDP|11758065231809117083</stp>
        <tr r="AM539" s="5"/>
      </tp>
      <tp t="e">
        <v>#N/A</v>
        <stp/>
        <stp>BDP|13996492280090112480</stp>
        <tr r="AB205" s="5"/>
      </tp>
      <tp t="e">
        <v>#N/A</v>
        <stp/>
        <stp>BDP|17672156879078696251</stp>
        <tr r="L10" s="12"/>
      </tp>
      <tp t="e">
        <v>#N/A</v>
        <stp/>
        <stp>BDP|10422209729933038849</stp>
        <tr r="AK564" s="5"/>
      </tp>
      <tp t="e">
        <v>#N/A</v>
        <stp/>
        <stp>BDP|10730042052848823603</stp>
        <tr r="AA11" s="5"/>
      </tp>
      <tp t="e">
        <v>#N/A</v>
        <stp/>
        <stp>BDP|13692912669113056477</stp>
        <tr r="T409" s="5"/>
      </tp>
      <tp t="e">
        <v>#N/A</v>
        <stp/>
        <stp>BDP|11676562720939849417</stp>
        <tr r="AI75" s="5"/>
      </tp>
      <tp t="e">
        <v>#N/A</v>
        <stp/>
        <stp>BDP|15481194311977131948</stp>
        <tr r="AK390" s="5"/>
      </tp>
      <tp t="e">
        <v>#N/A</v>
        <stp/>
        <stp>BDP|13727931004326874719</stp>
        <tr r="AF559" s="5"/>
      </tp>
      <tp t="e">
        <v>#N/A</v>
        <stp/>
        <stp>BDP|14969392925438553698</stp>
        <tr r="L557" s="5"/>
      </tp>
      <tp t="e">
        <v>#N/A</v>
        <stp/>
        <stp>BDP|17056322385925947277</stp>
        <tr r="AH416" s="5"/>
      </tp>
      <tp t="s">
        <v>#N/A N/A</v>
        <stp/>
        <stp>BDP|15099257597253887637</stp>
        <tr r="AP82" s="12"/>
      </tp>
      <tp t="e">
        <v>#N/A</v>
        <stp/>
        <stp>BDP|15775872163088309896</stp>
        <tr r="I251" s="5"/>
      </tp>
      <tp t="e">
        <v>#N/A</v>
        <stp/>
        <stp>BDP|12116568114615846829</stp>
        <tr r="AK229" s="5"/>
      </tp>
      <tp t="e">
        <v>#N/A</v>
        <stp/>
        <stp>BDP|12596609900736538995</stp>
        <tr r="I341" s="5"/>
      </tp>
      <tp t="e">
        <v>#N/A</v>
        <stp/>
        <stp>BDP|14062699939353987904</stp>
        <tr r="AB573" s="5"/>
      </tp>
      <tp t="e">
        <v>#N/A</v>
        <stp/>
        <stp>BDP|10791403386492863508</stp>
        <tr r="AK184" s="5"/>
      </tp>
      <tp t="e">
        <v>#N/A</v>
        <stp/>
        <stp>BDP|15042063623168818447</stp>
        <tr r="AK290" s="5"/>
      </tp>
      <tp t="e">
        <v>#N/A</v>
        <stp/>
        <stp>BDP|17689514439558776209</stp>
        <tr r="U144" s="5"/>
      </tp>
      <tp t="e">
        <v>#N/A</v>
        <stp/>
        <stp>BDP|12138485795917696333</stp>
        <tr r="M188" s="5"/>
      </tp>
      <tp t="e">
        <v>#N/A</v>
        <stp/>
        <stp>BDP|14951571675519542470</stp>
        <tr r="AP535" s="5"/>
      </tp>
      <tp t="e">
        <v>#N/A</v>
        <stp/>
        <stp>BDP|16878479788756641789</stp>
        <tr r="K311" s="5"/>
      </tp>
      <tp t="e">
        <v>#N/A</v>
        <stp/>
        <stp>BDP|13671799744903198825</stp>
        <tr r="K530" s="5"/>
      </tp>
      <tp t="e">
        <v>#N/A</v>
        <stp/>
        <stp>BDP|10818484242529281283</stp>
        <tr r="AG281" s="5"/>
      </tp>
      <tp t="e">
        <v>#N/A</v>
        <stp/>
        <stp>BDP|17536344918768190602</stp>
        <tr r="J595" s="5"/>
      </tp>
      <tp t="e">
        <v>#N/A</v>
        <stp/>
        <stp>BDP|15270136388617193005</stp>
        <tr r="T8" s="12"/>
      </tp>
      <tp t="e">
        <v>#N/A</v>
        <stp/>
        <stp>BDP|16168218688370266722</stp>
        <tr r="AG336" s="5"/>
      </tp>
      <tp t="e">
        <v>#N/A</v>
        <stp/>
        <stp>BDP|18322108542821030799</stp>
        <tr r="AM281" s="5"/>
      </tp>
      <tp t="e">
        <v>#N/A</v>
        <stp/>
        <stp>BDP|12704807528132070179</stp>
        <tr r="P417" s="5"/>
      </tp>
      <tp t="e">
        <v>#N/A</v>
        <stp/>
        <stp>BDP|18017101882992278880</stp>
        <tr r="U202" s="5"/>
      </tp>
      <tp t="e">
        <v>#N/A</v>
        <stp/>
        <stp>BDP|13135597446278036168</stp>
        <tr r="I572" s="5"/>
      </tp>
      <tp t="e">
        <v>#N/A</v>
        <stp/>
        <stp>BDP|12880926041721537566</stp>
        <tr r="I218" s="5"/>
      </tp>
      <tp t="e">
        <v>#N/A</v>
        <stp/>
        <stp>BDP|10197294643439276412</stp>
        <tr r="AG44" s="5"/>
      </tp>
      <tp t="e">
        <v>#N/A</v>
        <stp/>
        <stp>BDP|12922296964388959551</stp>
        <tr r="AH113" s="5"/>
      </tp>
      <tp t="e">
        <v>#N/A</v>
        <stp/>
        <stp>BDP|15225804199468433773</stp>
        <tr r="AK537" s="5"/>
      </tp>
      <tp t="s">
        <v>#N/A N/A</v>
        <stp/>
        <stp>BDP|16502012930987493980</stp>
        <tr r="K56" s="12"/>
      </tp>
      <tp t="e">
        <v>#N/A</v>
        <stp/>
        <stp>BDP|17147338168431685842</stp>
        <tr r="AB602" s="5"/>
      </tp>
      <tp t="s">
        <v>#N/A N/A</v>
        <stp/>
        <stp>BDP|14143138637629592483</stp>
        <tr r="J48" s="12"/>
      </tp>
      <tp t="e">
        <v>#N/A</v>
        <stp/>
        <stp>BDP|11230963305541808213</stp>
        <tr r="Q361" s="5"/>
      </tp>
      <tp t="e">
        <v>#N/A</v>
        <stp/>
        <stp>BDP|15954815731334057110</stp>
        <tr r="O367" s="5"/>
      </tp>
      <tp t="e">
        <v>#N/A</v>
        <stp/>
        <stp>BDP|17569893796218562574</stp>
        <tr r="Q275" s="5"/>
      </tp>
      <tp t="e">
        <v>#N/A</v>
        <stp/>
        <stp>BDP|14567082187273649447</stp>
        <tr r="P37" s="5"/>
      </tp>
      <tp t="e">
        <v>#N/A</v>
        <stp/>
        <stp>BDP|14160556564238820405</stp>
        <tr r="N141" s="5"/>
      </tp>
      <tp t="e">
        <v>#N/A</v>
        <stp/>
        <stp>BDP|17096253413708893760</stp>
        <tr r="AI203" s="5"/>
      </tp>
      <tp t="e">
        <v>#N/A</v>
        <stp/>
        <stp>BDP|11966105032330225829</stp>
        <tr r="AF512" s="5"/>
      </tp>
      <tp t="e">
        <v>#N/A</v>
        <stp/>
        <stp>BDP|10839035647426702908</stp>
        <tr r="AK232" s="5"/>
      </tp>
      <tp t="e">
        <v>#N/A</v>
        <stp/>
        <stp>BDP|12031409781516934336</stp>
        <tr r="AI230" s="5"/>
      </tp>
      <tp t="e">
        <v>#N/A</v>
        <stp/>
        <stp>BDP|13596397940119466630</stp>
        <tr r="N542" s="5"/>
      </tp>
      <tp t="e">
        <v>#N/A</v>
        <stp/>
        <stp>BDP|14200395537096284954</stp>
        <tr r="AB9" s="5"/>
      </tp>
      <tp t="e">
        <v>#N/A</v>
        <stp/>
        <stp>BDP|16639088093427467326</stp>
        <tr r="S11" s="12"/>
      </tp>
      <tp t="s">
        <v>#N/A N/A</v>
        <stp/>
        <stp>BDP|18221583996066395946</stp>
        <tr r="R20" s="12"/>
      </tp>
      <tp t="e">
        <v>#N/A</v>
        <stp/>
        <stp>BDP|14825885935706899264</stp>
        <tr r="AQ291" s="5"/>
      </tp>
      <tp t="e">
        <v>#N/A</v>
        <stp/>
        <stp>BDP|13985227698310081389</stp>
        <tr r="S57" s="5"/>
      </tp>
      <tp t="e">
        <v>#N/A</v>
        <stp/>
        <stp>BDP|15514988965919686854</stp>
        <tr r="AK411" s="5"/>
      </tp>
      <tp t="e">
        <v>#N/A</v>
        <stp/>
        <stp>BDP|11099073381987891556</stp>
        <tr r="N11" s="5"/>
      </tp>
      <tp t="s">
        <v>#N/A N/A</v>
        <stp/>
        <stp>BDP|15301877116212175581</stp>
        <tr r="W48" s="12"/>
      </tp>
      <tp t="e">
        <v>#N/A</v>
        <stp/>
        <stp>BDP|10263397209020812813</stp>
        <tr r="AK36" s="5"/>
      </tp>
      <tp t="e">
        <v>#N/A</v>
        <stp/>
        <stp>BDP|12481073577766965868</stp>
        <tr r="AB128" s="5"/>
      </tp>
      <tp t="e">
        <v>#N/A</v>
        <stp/>
        <stp>BDP|12718960009572600255</stp>
        <tr r="M204" s="5"/>
      </tp>
      <tp t="e">
        <v>#N/A</v>
        <stp/>
        <stp>BDP|12034589501605444969</stp>
        <tr r="Q614" s="5"/>
      </tp>
      <tp t="e">
        <v>#N/A</v>
        <stp/>
        <stp>BDP|11800546485437623041</stp>
        <tr r="AK71" s="5"/>
      </tp>
      <tp t="e">
        <v>#N/A</v>
        <stp/>
        <stp>BDP|11906070925918715078</stp>
        <tr r="AI402" s="5"/>
      </tp>
      <tp t="e">
        <v>#N/A</v>
        <stp/>
        <stp>BDP|15807155580515513231</stp>
        <tr r="AK37" s="12"/>
        <tr r="AK317" s="5"/>
      </tp>
      <tp t="e">
        <v>#N/A</v>
        <stp/>
        <stp>BDP|17326440781876984642</stp>
        <tr r="AG240" s="5"/>
      </tp>
      <tp t="e">
        <v>#N/A</v>
        <stp/>
        <stp>BDP|11739877612605843611</stp>
        <tr r="AK336" s="5"/>
      </tp>
      <tp t="e">
        <v>#N/A</v>
        <stp/>
        <stp>BDP|14985822742130189334</stp>
        <tr r="AM47" s="5"/>
      </tp>
      <tp t="s">
        <v>#N/A N/A</v>
        <stp/>
        <stp>BDP|16384963035295388286</stp>
        <tr r="AB17" s="12"/>
      </tp>
      <tp t="e">
        <v>#N/A</v>
        <stp/>
        <stp>BDP|18139708821755323388</stp>
        <tr r="W498" s="5"/>
      </tp>
      <tp t="e">
        <v>#N/A</v>
        <stp/>
        <stp>BDP|16515831882694845974</stp>
        <tr r="S169" s="5"/>
      </tp>
      <tp t="e">
        <v>#N/A</v>
        <stp/>
        <stp>BDP|16917152597103661662</stp>
        <tr r="Q254" s="5"/>
      </tp>
      <tp t="e">
        <v>#N/A</v>
        <stp/>
        <stp>BDP|12867105950689456475</stp>
        <tr r="AG578" s="5"/>
      </tp>
      <tp t="e">
        <v>#N/A</v>
        <stp/>
        <stp>BDP|11975045967554062815</stp>
        <tr r="AO456" s="5"/>
      </tp>
      <tp t="e">
        <v>#N/A</v>
        <stp/>
        <stp>BDP|18302495360947813699</stp>
        <tr r="R217" s="5"/>
      </tp>
      <tp t="e">
        <v>#N/A</v>
        <stp/>
        <stp>BDP|12534704825445811929</stp>
        <tr r="AB20" s="5"/>
      </tp>
      <tp t="e">
        <v>#N/A</v>
        <stp/>
        <stp>BDP|18438580257893915081</stp>
        <tr r="L437" s="5"/>
      </tp>
      <tp t="s">
        <v>#N/A N/A</v>
        <stp/>
        <stp>BDP|10853520481934736265</stp>
        <tr r="S64" s="12"/>
      </tp>
      <tp t="e">
        <v>#N/A</v>
        <stp/>
        <stp>BDP|13581944148133121625</stp>
        <tr r="U325" s="5"/>
      </tp>
      <tp t="e">
        <v>#N/A</v>
        <stp/>
        <stp>BDP|17262134864059823278</stp>
        <tr r="Q605" s="5"/>
      </tp>
      <tp t="e">
        <v>#N/A</v>
        <stp/>
        <stp>BDP|15653862160355381594</stp>
        <tr r="W547" s="5"/>
      </tp>
      <tp t="e">
        <v>#N/A</v>
        <stp/>
        <stp>BDP|16104431763028392780</stp>
        <tr r="T229" s="5"/>
      </tp>
      <tp t="s">
        <v>#N/A N/A</v>
        <stp/>
        <stp>BDP|10400801757095964308</stp>
        <tr r="M49" s="12"/>
      </tp>
      <tp t="s">
        <v>#N/A N/A</v>
        <stp/>
        <stp>BDP|12707481590030675439</stp>
        <tr r="L9" s="12"/>
      </tp>
      <tp t="e">
        <v>#N/A</v>
        <stp/>
        <stp>BDP|11247619099253561656</stp>
        <tr r="AI6" s="12"/>
      </tp>
      <tp t="e">
        <v>#N/A</v>
        <stp/>
        <stp>BDP|16293921258716322712</stp>
        <tr r="L542" s="5"/>
      </tp>
      <tp t="e">
        <v>#N/A</v>
        <stp/>
        <stp>BDP|17978120763779484266</stp>
        <tr r="I286" s="5"/>
      </tp>
      <tp t="e">
        <v>#N/A</v>
        <stp/>
        <stp>BDP|11290565005936925929</stp>
        <tr r="N518" s="5"/>
      </tp>
      <tp t="s">
        <v>#N/A N/A</v>
        <stp/>
        <stp>BDP|17226741895693987103</stp>
        <tr r="AG4" s="12"/>
      </tp>
      <tp t="e">
        <v>#N/A</v>
        <stp/>
        <stp>BDP|16258019409628871580</stp>
        <tr r="R641" s="5"/>
      </tp>
      <tp t="e">
        <v>#N/A</v>
        <stp/>
        <stp>BDP|15316158737105900925</stp>
        <tr r="U334" s="5"/>
      </tp>
      <tp t="e">
        <v>#N/A</v>
        <stp/>
        <stp>BDP|11386522498576040037</stp>
        <tr r="AF193" s="5"/>
      </tp>
      <tp t="e">
        <v>#N/A</v>
        <stp/>
        <stp>BDP|16883428893646501665</stp>
        <tr r="L460" s="5"/>
      </tp>
      <tp t="e">
        <v>#N/A</v>
        <stp/>
        <stp>BDP|14291013126949917461</stp>
        <tr r="AF352" s="5"/>
      </tp>
      <tp t="e">
        <v>#N/A</v>
        <stp/>
        <stp>BDP|17535391209087653896</stp>
        <tr r="AF162" s="5"/>
      </tp>
      <tp t="e">
        <v>#N/A</v>
        <stp/>
        <stp>BDP|12978982293430168996</stp>
        <tr r="U93" s="5"/>
      </tp>
      <tp t="e">
        <v>#N/A</v>
        <stp/>
        <stp>BDP|14030447994667822527</stp>
        <tr r="AQ272" s="5"/>
      </tp>
      <tp t="e">
        <v>#N/A</v>
        <stp/>
        <stp>BDP|16041297019158901635</stp>
        <tr r="K84" s="5"/>
      </tp>
      <tp t="e">
        <v>#N/A</v>
        <stp/>
        <stp>BDP|16096496553579551558</stp>
        <tr r="T557" s="5"/>
      </tp>
      <tp t="e">
        <v>#N/A</v>
        <stp/>
        <stp>BDP|18172476039116012256</stp>
        <tr r="AD428" s="5"/>
      </tp>
      <tp t="e">
        <v>#N/A</v>
        <stp/>
        <stp>BDP|14966709586913292378</stp>
        <tr r="L27" s="12"/>
      </tp>
      <tp t="e">
        <v>#N/A</v>
        <stp/>
        <stp>BDP|12632959991368180197</stp>
        <tr r="R274" s="5"/>
      </tp>
      <tp t="e">
        <v>#N/A</v>
        <stp/>
        <stp>BDP|17029931616224937064</stp>
        <tr r="K41" s="5"/>
      </tp>
      <tp t="e">
        <v>#N/A</v>
        <stp/>
        <stp>BDP|14752736848595220942</stp>
        <tr r="W606" s="5"/>
      </tp>
      <tp t="e">
        <v>#N/A</v>
        <stp/>
        <stp>BDP|17608711212713974964</stp>
        <tr r="AB282" s="5"/>
      </tp>
      <tp t="e">
        <v>#N/A</v>
        <stp/>
        <stp>BDP|15659996551324317675</stp>
        <tr r="AO455" s="5"/>
      </tp>
      <tp t="e">
        <v>#N/A</v>
        <stp/>
        <stp>BDP|14065838128740995584</stp>
        <tr r="Q364" s="5"/>
      </tp>
      <tp t="s">
        <v>#N/A N/A</v>
        <stp/>
        <stp>BDP|12480354613852152995</stp>
        <tr r="J14" s="12"/>
      </tp>
      <tp t="e">
        <v>#N/A</v>
        <stp/>
        <stp>BDP|13528162934063436997</stp>
        <tr r="K194" s="5"/>
      </tp>
      <tp t="e">
        <v>#N/A</v>
        <stp/>
        <stp>BDP|10567065073955952944</stp>
        <tr r="AK407" s="5"/>
      </tp>
      <tp t="e">
        <v>#N/A</v>
        <stp/>
        <stp>BDP|17286884279845870668</stp>
        <tr r="AO446" s="5"/>
      </tp>
      <tp t="s">
        <v>#N/A N/A</v>
        <stp/>
        <stp>BDP|14283051881106904121</stp>
        <tr r="AM15" s="12"/>
      </tp>
      <tp t="e">
        <v>#N/A</v>
        <stp/>
        <stp>BDP|12826939237764339727</stp>
        <tr r="AD549" s="5"/>
      </tp>
      <tp t="e">
        <v>#N/A</v>
        <stp/>
        <stp>BDP|14855986601600597694</stp>
        <tr r="AK561" s="5"/>
      </tp>
      <tp t="e">
        <v>#N/A</v>
        <stp/>
        <stp>BDP|12867999368823180557</stp>
        <tr r="W429" s="5"/>
      </tp>
      <tp t="e">
        <v>#N/A</v>
        <stp/>
        <stp>BDP|16293248289621695646</stp>
        <tr r="N77" s="5"/>
      </tp>
      <tp t="e">
        <v>#N/A</v>
        <stp/>
        <stp>BDP|16984803428306851142</stp>
        <tr r="R414" s="5"/>
      </tp>
      <tp t="e">
        <v>#N/A</v>
        <stp/>
        <stp>BDP|11097999431660299072</stp>
        <tr r="P421" s="5"/>
      </tp>
      <tp t="e">
        <v>#N/A</v>
        <stp/>
        <stp>BDP|15181831026333824715</stp>
        <tr r="AF59" s="5"/>
      </tp>
      <tp t="e">
        <v>#N/A</v>
        <stp/>
        <stp>BDP|10249871250964992219</stp>
        <tr r="AP496" s="5"/>
      </tp>
      <tp t="e">
        <v>#N/A</v>
        <stp/>
        <stp>BDP|16625478558684596819</stp>
        <tr r="L402" s="5"/>
      </tp>
      <tp t="e">
        <v>#N/A</v>
        <stp/>
        <stp>BDP|12603932651843084690</stp>
        <tr r="AA62" s="5"/>
      </tp>
      <tp t="e">
        <v>#N/A</v>
        <stp/>
        <stp>BDP|17071266943303830901</stp>
        <tr r="N616" s="5"/>
      </tp>
      <tp t="e">
        <v>#N/A</v>
        <stp/>
        <stp>BDP|10332544890534978335</stp>
        <tr r="N235" s="5"/>
      </tp>
      <tp t="e">
        <v>#N/A</v>
        <stp/>
        <stp>BDP|11037754779823671978</stp>
        <tr r="AD181" s="5"/>
      </tp>
      <tp t="e">
        <v>#N/A</v>
        <stp/>
        <stp>BDP|11205480276650171901</stp>
        <tr r="N304" s="5"/>
      </tp>
      <tp t="e">
        <v>#N/A</v>
        <stp/>
        <stp>BDP|13136301273798606492</stp>
        <tr r="AF103" s="5"/>
      </tp>
      <tp t="e">
        <v>#N/A</v>
        <stp/>
        <stp>BDP|16587891691925869981</stp>
        <tr r="S267" s="5"/>
      </tp>
      <tp t="e">
        <v>#N/A</v>
        <stp/>
        <stp>BDP|16900593278767139841</stp>
        <tr r="AQ479" s="5"/>
      </tp>
      <tp t="s">
        <v>#N/A N/A</v>
        <stp/>
        <stp>BDP|10162744841769810111</stp>
        <tr r="W2" s="12"/>
      </tp>
      <tp t="e">
        <v>#N/A</v>
        <stp/>
        <stp>BDP|17389786491812329041</stp>
        <tr r="K431" s="5"/>
      </tp>
      <tp t="e">
        <v>#N/A</v>
        <stp/>
        <stp>BDP|13305838307229963939</stp>
        <tr r="AB338" s="5"/>
      </tp>
      <tp t="e">
        <v>#N/A</v>
        <stp/>
        <stp>BDP|15352663425333812950</stp>
        <tr r="O24" s="5"/>
      </tp>
      <tp t="e">
        <v>#N/A</v>
        <stp/>
        <stp>BDP|10797934226246820679</stp>
        <tr r="U374" s="5"/>
      </tp>
      <tp t="e">
        <v>#N/A</v>
        <stp/>
        <stp>BDP|16400938570946238599</stp>
        <tr r="J273" s="5"/>
      </tp>
      <tp t="e">
        <v>#N/A</v>
        <stp/>
        <stp>BDP|11548139256607533992</stp>
        <tr r="M409" s="5"/>
      </tp>
      <tp t="e">
        <v>#N/A</v>
        <stp/>
        <stp>BDP|16884019505349244429</stp>
        <tr r="AQ420" s="5"/>
      </tp>
      <tp t="s">
        <v>#N/A N/A</v>
        <stp/>
        <stp>BDP|16582931668605724752</stp>
        <tr r="AH30" s="12"/>
      </tp>
      <tp t="e">
        <v>#N/A</v>
        <stp/>
        <stp>BDP|18445623470916913431</stp>
        <tr r="AF632" s="5"/>
      </tp>
      <tp t="e">
        <v>#N/A</v>
        <stp/>
        <stp>BDP|14645325211839078493</stp>
        <tr r="W555" s="5"/>
      </tp>
      <tp t="e">
        <v>#N/A</v>
        <stp/>
        <stp>BDP|17020889752641723012</stp>
        <tr r="K22" s="12"/>
      </tp>
      <tp t="e">
        <v>#N/A</v>
        <stp/>
        <stp>BDP|11237440679859358002</stp>
        <tr r="AG610" s="5"/>
      </tp>
      <tp t="e">
        <v>#N/A</v>
        <stp/>
        <stp>BDP|14750288626228652736</stp>
        <tr r="I161" s="5"/>
      </tp>
      <tp t="e">
        <v>#N/A</v>
        <stp/>
        <stp>BDP|18345283974997616153</stp>
        <tr r="Q426" s="5"/>
      </tp>
      <tp t="s">
        <v>#N/A N/A</v>
        <stp/>
        <stp>BDP|17728893073136454557</stp>
        <tr r="AH38" s="12"/>
      </tp>
      <tp t="e">
        <v>#N/A</v>
        <stp/>
        <stp>BDP|13114655906558651686</stp>
        <tr r="AO95" s="5"/>
      </tp>
      <tp t="e">
        <v>#N/A</v>
        <stp/>
        <stp>BDP|12918203273425660902</stp>
        <tr r="AK59" s="5"/>
      </tp>
      <tp t="s">
        <v>#N/A N/A</v>
        <stp/>
        <stp>BDP|14262390151249607006</stp>
        <tr r="P54" s="12"/>
      </tp>
      <tp t="s">
        <v>#N/A N/A</v>
        <stp/>
        <stp>BDP|17650307224328613582</stp>
        <tr r="AG71" s="12"/>
      </tp>
      <tp t="e">
        <v>#N/A</v>
        <stp/>
        <stp>BDP|18300710256339942815</stp>
        <tr r="AP25" s="5"/>
      </tp>
      <tp t="e">
        <v>#N/A</v>
        <stp/>
        <stp>BDP|16889502869836948847</stp>
        <tr r="AQ557" s="5"/>
      </tp>
      <tp t="e">
        <v>#N/A</v>
        <stp/>
        <stp>BDP|12260894244733234616</stp>
        <tr r="K334" s="5"/>
      </tp>
      <tp t="e">
        <v>#N/A</v>
        <stp/>
        <stp>BDP|15971687810889514089</stp>
        <tr r="AK44" s="5"/>
      </tp>
      <tp t="e">
        <v>#N/A</v>
        <stp/>
        <stp>BDP|14800661105411556820</stp>
        <tr r="AG200" s="5"/>
      </tp>
      <tp t="e">
        <v>#N/A</v>
        <stp/>
        <stp>BDP|12539480292011169525</stp>
        <tr r="AK608" s="5"/>
      </tp>
      <tp t="e">
        <v>#N/A</v>
        <stp/>
        <stp>BDP|16611932721135019384</stp>
        <tr r="AI516" s="5"/>
      </tp>
      <tp t="e">
        <v>#N/A</v>
        <stp/>
        <stp>BDP|18213956733661938815</stp>
        <tr r="AG531" s="5"/>
      </tp>
      <tp t="e">
        <v>#N/A</v>
        <stp/>
        <stp>BDP|10543231678407612947</stp>
        <tr r="O486" s="5"/>
      </tp>
      <tp t="e">
        <v>#N/A</v>
        <stp/>
        <stp>BDP|12577811344252532791</stp>
        <tr r="N588" s="5"/>
      </tp>
      <tp t="e">
        <v>#N/A</v>
        <stp/>
        <stp>BDP|11687613548100690856</stp>
        <tr r="AI140" s="5"/>
      </tp>
      <tp t="e">
        <v>#N/A</v>
        <stp/>
        <stp>BDP|17174595109291474893</stp>
        <tr r="AF41" s="5"/>
      </tp>
      <tp t="e">
        <v>#N/A</v>
        <stp/>
        <stp>BDP|10976902814441300225</stp>
        <tr r="AH27" s="5"/>
      </tp>
      <tp t="e">
        <v>#N/A</v>
        <stp/>
        <stp>BDP|11207544000328901733</stp>
        <tr r="AO372" s="5"/>
      </tp>
      <tp t="e">
        <v>#N/A</v>
        <stp/>
        <stp>BDP|15895194992030818678</stp>
        <tr r="L494" s="5"/>
      </tp>
      <tp t="e">
        <v>#N/A</v>
        <stp/>
        <stp>BDP|16340185102749753519</stp>
        <tr r="AP506" s="5"/>
      </tp>
      <tp t="e">
        <v>#N/A</v>
        <stp/>
        <stp>BDP|13864450896791595412</stp>
        <tr r="P511" s="5"/>
      </tp>
      <tp t="e">
        <v>#N/A</v>
        <stp/>
        <stp>BDP|12528561692502873768</stp>
        <tr r="AK112" s="5"/>
      </tp>
      <tp t="e">
        <v>#N/A</v>
        <stp/>
        <stp>BDP|14677788893032770351</stp>
        <tr r="U494" s="5"/>
      </tp>
      <tp t="e">
        <v>#N/A</v>
        <stp/>
        <stp>BDP|11020820108456096456</stp>
        <tr r="W633" s="5"/>
      </tp>
      <tp t="e">
        <v>#N/A</v>
        <stp/>
        <stp>BDP|18168887251619110769</stp>
        <tr r="I525" s="5"/>
      </tp>
      <tp t="e">
        <v>#N/A</v>
        <stp/>
        <stp>BDP|15957837203701192773</stp>
        <tr r="AI20" s="5"/>
      </tp>
      <tp t="e">
        <v>#N/A</v>
        <stp/>
        <stp>BDP|16866890763467494494</stp>
        <tr r="J549" s="5"/>
      </tp>
      <tp t="e">
        <v>#N/A</v>
        <stp/>
        <stp>BDP|13436119763167975803</stp>
        <tr r="AM14" s="5"/>
      </tp>
      <tp t="e">
        <v>#N/A</v>
        <stp/>
        <stp>BDP|13984722173168211054</stp>
        <tr r="R544" s="5"/>
      </tp>
      <tp t="e">
        <v>#N/A</v>
        <stp/>
        <stp>BDP|16599897307155035041</stp>
        <tr r="U37" s="5"/>
      </tp>
      <tp t="e">
        <v>#N/A</v>
        <stp/>
        <stp>BDP|18231479384319809664</stp>
        <tr r="Q498" s="5"/>
      </tp>
      <tp t="e">
        <v>#N/A</v>
        <stp/>
        <stp>BDP|11032955237013484392</stp>
        <tr r="AM40" s="5"/>
      </tp>
      <tp t="e">
        <v>#N/A</v>
        <stp/>
        <stp>BDP|11866918995253390906</stp>
        <tr r="Q257" s="5"/>
      </tp>
      <tp t="e">
        <v>#N/A</v>
        <stp/>
        <stp>BDP|18426320949616065203</stp>
        <tr r="AM445" s="5"/>
      </tp>
      <tp t="e">
        <v>#N/A</v>
        <stp/>
        <stp>BDP|13014960908848211938</stp>
        <tr r="AG590" s="5"/>
      </tp>
      <tp t="s">
        <v>#N/A N/A</v>
        <stp/>
        <stp>BDP|10005649569878621344</stp>
        <tr r="M83" s="12"/>
      </tp>
      <tp t="e">
        <v>#N/A</v>
        <stp/>
        <stp>BDP|15199657874867771886</stp>
        <tr r="AG206" s="5"/>
      </tp>
      <tp t="e">
        <v>#N/A</v>
        <stp/>
        <stp>BDP|18089350215577927669</stp>
        <tr r="AB401" s="5"/>
      </tp>
      <tp t="e">
        <v>#N/A</v>
        <stp/>
        <stp>BDP|17437097867788010254</stp>
        <tr r="O40" s="5"/>
      </tp>
      <tp t="e">
        <v>#N/A</v>
        <stp/>
        <stp>BDP|17108066002379259586</stp>
        <tr r="K116" s="5"/>
      </tp>
      <tp t="e">
        <v>#N/A</v>
        <stp/>
        <stp>BDP|13730923108701360017</stp>
        <tr r="P435" s="5"/>
      </tp>
      <tp t="e">
        <v>#N/A</v>
        <stp/>
        <stp>BDP|13872105385142027327</stp>
        <tr r="M397" s="5"/>
      </tp>
      <tp t="s">
        <v>#N/A N/A</v>
        <stp/>
        <stp>BDP|10867326506579338102</stp>
        <tr r="M90" s="12"/>
      </tp>
      <tp t="e">
        <v>#N/A</v>
        <stp/>
        <stp>BDP|14162003294051369797</stp>
        <tr r="AH406" s="5"/>
      </tp>
      <tp t="e">
        <v>#N/A</v>
        <stp/>
        <stp>BDP|11112409485472805438</stp>
        <tr r="I13" s="5"/>
      </tp>
      <tp t="e">
        <v>#N/A</v>
        <stp/>
        <stp>BDP|16595628778749647566</stp>
        <tr r="N199" s="5"/>
      </tp>
      <tp t="s">
        <v>#N/A N/A</v>
        <stp/>
        <stp>BDP|13731871165172324495</stp>
        <tr r="U30" s="12"/>
      </tp>
      <tp t="e">
        <v>#N/A</v>
        <stp/>
        <stp>BDP|13388075661707272997</stp>
        <tr r="AF248" s="5"/>
      </tp>
      <tp t="e">
        <v>#N/A</v>
        <stp/>
        <stp>BDP|12449379185136935415</stp>
        <tr r="AH126" s="5"/>
      </tp>
      <tp t="e">
        <v>#N/A</v>
        <stp/>
        <stp>BDP|15550128718737577947</stp>
        <tr r="R32" s="5"/>
      </tp>
      <tp t="e">
        <v>#N/A</v>
        <stp/>
        <stp>BDP|15691454486234352683</stp>
        <tr r="M551" s="5"/>
      </tp>
      <tp t="e">
        <v>#N/A</v>
        <stp/>
        <stp>BDP|16594093151460765840</stp>
        <tr r="AG459" s="5"/>
      </tp>
      <tp t="e">
        <v>#N/A</v>
        <stp/>
        <stp>BDP|10938821645583366439</stp>
        <tr r="R59" s="5"/>
      </tp>
      <tp t="e">
        <v>#N/A</v>
        <stp/>
        <stp>BDP|15590246862652864850</stp>
        <tr r="AQ19" s="12"/>
      </tp>
      <tp t="e">
        <v>#N/A</v>
        <stp/>
        <stp>BDP|10606978314714261795</stp>
        <tr r="AH362" s="5"/>
      </tp>
      <tp t="e">
        <v>#N/A</v>
        <stp/>
        <stp>BDP|10883423134059270520</stp>
        <tr r="N619" s="5"/>
      </tp>
      <tp t="e">
        <v>#N/A</v>
        <stp/>
        <stp>BDP|12679155648309658538</stp>
        <tr r="N223" s="5"/>
      </tp>
      <tp t="e">
        <v>#N/A</v>
        <stp/>
        <stp>BDP|11586897474060458529</stp>
        <tr r="L576" s="5"/>
      </tp>
      <tp t="e">
        <v>#N/A</v>
        <stp/>
        <stp>BDP|14870353773188051302</stp>
        <tr r="AO420" s="5"/>
      </tp>
      <tp t="e">
        <v>#N/A</v>
        <stp/>
        <stp>BDP|17965439888824842443</stp>
        <tr r="AK394" s="5"/>
      </tp>
      <tp t="e">
        <v>#N/A</v>
        <stp/>
        <stp>BDP|10117952139593269210</stp>
        <tr r="AK557" s="5"/>
      </tp>
      <tp t="e">
        <v>#N/A</v>
        <stp/>
        <stp>BDP|17366996332407415123</stp>
        <tr r="AH579" s="5"/>
      </tp>
      <tp t="s">
        <v>#N/A N/A</v>
        <stp/>
        <stp>BDP|17567618604878644284</stp>
        <tr r="AB13" s="12"/>
      </tp>
      <tp t="e">
        <v>#N/A</v>
        <stp/>
        <stp>BDP|13423388333031368929</stp>
        <tr r="N307" s="5"/>
      </tp>
      <tp t="e">
        <v>#N/A</v>
        <stp/>
        <stp>BDP|10541820100466921507</stp>
        <tr r="AF50" s="5"/>
      </tp>
      <tp t="e">
        <v>#N/A</v>
        <stp/>
        <stp>BDP|15835775593196760655</stp>
        <tr r="W499" s="5"/>
      </tp>
      <tp t="e">
        <v>#N/A</v>
        <stp/>
        <stp>BDP|14451158985743376599</stp>
        <tr r="I432" s="5"/>
      </tp>
      <tp t="e">
        <v>#N/A</v>
        <stp/>
        <stp>BDP|10378672408748149532</stp>
        <tr r="AO133" s="5"/>
      </tp>
      <tp t="e">
        <v>#N/A</v>
        <stp/>
        <stp>BDP|14903770509248582031</stp>
        <tr r="K466" s="5"/>
      </tp>
      <tp t="s">
        <v>#N/A N/A</v>
        <stp/>
        <stp>BDP|14019057846568114339</stp>
        <tr r="P55" s="12"/>
      </tp>
      <tp t="e">
        <v>#N/A</v>
        <stp/>
        <stp>BDP|17185203430029545455</stp>
        <tr r="N620" s="5"/>
      </tp>
      <tp t="e">
        <v>#N/A</v>
        <stp/>
        <stp>BDP|12620352644356181871</stp>
        <tr r="AD417" s="5"/>
      </tp>
      <tp t="e">
        <v>#N/A</v>
        <stp/>
        <stp>BDP|17581105198794477084</stp>
        <tr r="O360" s="5"/>
      </tp>
      <tp t="s">
        <v>#N/A N/A</v>
        <stp/>
        <stp>BDP|17697866138073078491</stp>
        <tr r="O66" s="12"/>
      </tp>
      <tp t="e">
        <v>#N/A</v>
        <stp/>
        <stp>BDP|14619336645941303927</stp>
        <tr r="AG458" s="5"/>
      </tp>
      <tp t="e">
        <v>#N/A</v>
        <stp/>
        <stp>BDP|15004357926978469761</stp>
        <tr r="O183" s="5"/>
      </tp>
      <tp t="e">
        <v>#N/A</v>
        <stp/>
        <stp>BDP|12045993076200848769</stp>
        <tr r="AO186" s="5"/>
      </tp>
      <tp t="e">
        <v>#N/A</v>
        <stp/>
        <stp>BDP|18129723735416297154</stp>
        <tr r="AM391" s="5"/>
      </tp>
      <tp t="e">
        <v>#N/A</v>
        <stp/>
        <stp>BDP|13342208424139636106</stp>
        <tr r="K512" s="5"/>
      </tp>
      <tp t="e">
        <v>#N/A</v>
        <stp/>
        <stp>BDP|10029341596377275618</stp>
        <tr r="M448" s="5"/>
      </tp>
      <tp t="s">
        <v>#N/A N/A</v>
        <stp/>
        <stp>BDP|11589987900646865541</stp>
        <tr r="K18" s="12"/>
      </tp>
      <tp t="e">
        <v>#N/A</v>
        <stp/>
        <stp>BDP|18168156935046199714</stp>
        <tr r="AD457" s="5"/>
      </tp>
      <tp t="e">
        <v>#N/A</v>
        <stp/>
        <stp>BDP|14302853906214957388</stp>
        <tr r="AM453" s="5"/>
      </tp>
      <tp t="e">
        <v>#N/A</v>
        <stp/>
        <stp>BDP|18037761931516495122</stp>
        <tr r="AB475" s="5"/>
      </tp>
      <tp t="e">
        <v>#N/A</v>
        <stp/>
        <stp>BDP|14518199812208902766</stp>
        <tr r="P90" s="5"/>
      </tp>
      <tp t="e">
        <v>#N/A</v>
        <stp/>
        <stp>BDP|13100274008688815270</stp>
        <tr r="AM581" s="5"/>
      </tp>
      <tp t="e">
        <v>#N/A</v>
        <stp/>
        <stp>BDP|14255121286487550126</stp>
        <tr r="R43" s="5"/>
      </tp>
      <tp t="e">
        <v>#N/A</v>
        <stp/>
        <stp>BDP|15912265735506944926</stp>
        <tr r="AQ20" s="5"/>
      </tp>
      <tp t="e">
        <v>#N/A</v>
        <stp/>
        <stp>BDP|10126526852552362937</stp>
        <tr r="O551" s="5"/>
      </tp>
      <tp t="e">
        <v>#N/A</v>
        <stp/>
        <stp>BDP|16265516895315500424</stp>
        <tr r="J413" s="5"/>
      </tp>
      <tp t="e">
        <v>#N/A</v>
        <stp/>
        <stp>BDP|14327623862538167737</stp>
        <tr r="P133" s="5"/>
      </tp>
      <tp t="e">
        <v>#N/A</v>
        <stp/>
        <stp>BDP|17528757785745122654</stp>
        <tr r="W174" s="5"/>
      </tp>
      <tp t="e">
        <v>#N/A</v>
        <stp/>
        <stp>BDP|17743626284974973687</stp>
        <tr r="AB242" s="5"/>
      </tp>
      <tp t="e">
        <v>#N/A</v>
        <stp/>
        <stp>BDP|10620358385122063266</stp>
        <tr r="Q34" s="12"/>
        <tr r="Q482" s="5"/>
      </tp>
      <tp t="e">
        <v>#N/A</v>
        <stp/>
        <stp>BDP|11379173442156697906</stp>
        <tr r="AF14" s="5"/>
      </tp>
      <tp t="s">
        <v>#N/A N/A</v>
        <stp/>
        <stp>BDP|16629643474738491425</stp>
        <tr r="M3" s="12"/>
      </tp>
      <tp t="e">
        <v>#N/A</v>
        <stp/>
        <stp>BDP|10168776150911046867</stp>
        <tr r="P346" s="5"/>
      </tp>
      <tp t="s">
        <v>#N/A N/A</v>
        <stp/>
        <stp>BDP|13325780442112015998</stp>
        <tr r="AP55" s="12"/>
      </tp>
      <tp t="e">
        <v>#N/A</v>
        <stp/>
        <stp>BDP|18292314908668903823</stp>
        <tr r="L352" s="5"/>
      </tp>
      <tp t="e">
        <v>#N/A</v>
        <stp/>
        <stp>BDP|13961219090504829700</stp>
        <tr r="AK312" s="5"/>
      </tp>
      <tp t="e">
        <v>#N/A</v>
        <stp/>
        <stp>BDP|14336648691413115376</stp>
        <tr r="P517" s="5"/>
      </tp>
      <tp t="e">
        <v>#N/A</v>
        <stp/>
        <stp>BDP|10029598506479961767</stp>
        <tr r="AG522" s="5"/>
      </tp>
      <tp t="e">
        <v>#N/A</v>
        <stp/>
        <stp>BDP|18371134300321948399</stp>
        <tr r="AI356" s="5"/>
      </tp>
      <tp t="e">
        <v>#N/A</v>
        <stp/>
        <stp>BDP|11459856927921560131</stp>
        <tr r="T37" s="5"/>
      </tp>
      <tp t="e">
        <v>#N/A</v>
        <stp/>
        <stp>BDP|16645216866479937089</stp>
        <tr r="U524" s="5"/>
      </tp>
      <tp t="e">
        <v>#N/A</v>
        <stp/>
        <stp>BDP|13399510430446223803</stp>
        <tr r="T58" s="5"/>
      </tp>
      <tp t="e">
        <v>#N/A</v>
        <stp/>
        <stp>BDP|14122727688522272294</stp>
        <tr r="AF34" s="5"/>
      </tp>
      <tp t="e">
        <v>#N/A</v>
        <stp/>
        <stp>BDP|14173638946049196454</stp>
        <tr r="L578" s="5"/>
      </tp>
      <tp t="e">
        <v>#N/A</v>
        <stp/>
        <stp>BDP|17654282057693907803</stp>
        <tr r="N144" s="5"/>
      </tp>
      <tp t="e">
        <v>#N/A</v>
        <stp/>
        <stp>BDP|14020391738638355721</stp>
        <tr r="U349" s="5"/>
      </tp>
      <tp t="e">
        <v>#N/A</v>
        <stp/>
        <stp>BDP|17462020291290278553</stp>
        <tr r="AF453" s="5"/>
      </tp>
      <tp t="e">
        <v>#N/A</v>
        <stp/>
        <stp>BDP|14856954146380335286</stp>
        <tr r="AG125" s="5"/>
      </tp>
      <tp t="e">
        <v>#N/A</v>
        <stp/>
        <stp>BDP|15844127108738210703</stp>
        <tr r="AG149" s="5"/>
      </tp>
      <tp t="e">
        <v>#N/A</v>
        <stp/>
        <stp>BDP|12783460681627820289</stp>
        <tr r="AK568" s="5"/>
      </tp>
      <tp t="s">
        <v>#N/A N/A</v>
        <stp/>
        <stp>BDP|12555145826569430332</stp>
        <tr r="AQ25" s="12"/>
      </tp>
      <tp t="e">
        <v>#N/A</v>
        <stp/>
        <stp>BDP|12934181271907572858</stp>
        <tr r="AO98" s="5"/>
      </tp>
      <tp t="e">
        <v>#N/A</v>
        <stp/>
        <stp>BDP|11013527283717696042</stp>
        <tr r="J283" s="5"/>
      </tp>
      <tp t="e">
        <v>#N/A</v>
        <stp/>
        <stp>BDP|16163828056073715315</stp>
        <tr r="AK289" s="5"/>
      </tp>
      <tp t="e">
        <v>#N/A</v>
        <stp/>
        <stp>BDP|12312539537306350977</stp>
        <tr r="AF516" s="5"/>
      </tp>
      <tp t="e">
        <v>#N/A</v>
        <stp/>
        <stp>BDP|13595311546866800999</stp>
        <tr r="AQ568" s="5"/>
      </tp>
      <tp t="e">
        <v>#N/A</v>
        <stp/>
        <stp>BDP|17173954082979150447</stp>
        <tr r="AM578" s="5"/>
      </tp>
      <tp t="s">
        <v>#N/A N/A</v>
        <stp/>
        <stp>BDP|15158150138985969965</stp>
        <tr r="AG70" s="12"/>
      </tp>
      <tp t="s">
        <v>#N/A N/A</v>
        <stp/>
        <stp>BDP|14087864763025227440</stp>
        <tr r="W78" s="12"/>
      </tp>
      <tp t="e">
        <v>#N/A</v>
        <stp/>
        <stp>BDP|13393152481743037241</stp>
        <tr r="AD581" s="5"/>
      </tp>
      <tp t="e">
        <v>#N/A</v>
        <stp/>
        <stp>BDP|10182846525214034531</stp>
        <tr r="N406" s="5"/>
      </tp>
      <tp t="e">
        <v>#N/A</v>
        <stp/>
        <stp>BDP|14685792642709922572</stp>
        <tr r="AM345" s="5"/>
      </tp>
      <tp t="e">
        <v>#N/A</v>
        <stp/>
        <stp>BDP|11402567211758885685</stp>
        <tr r="AP422" s="5"/>
      </tp>
      <tp t="e">
        <v>#N/A</v>
        <stp/>
        <stp>BDP|16967486976416181850</stp>
        <tr r="AM573" s="5"/>
      </tp>
      <tp t="e">
        <v>#N/A</v>
        <stp/>
        <stp>BDP|13690818685329665178</stp>
        <tr r="K175" s="5"/>
      </tp>
      <tp t="e">
        <v>#N/A</v>
        <stp/>
        <stp>BDP|14646531984616272406</stp>
        <tr r="R507" s="5"/>
      </tp>
      <tp t="e">
        <v>#N/A</v>
        <stp/>
        <stp>BDP|15693794628423089843</stp>
        <tr r="R209" s="5"/>
      </tp>
      <tp t="e">
        <v>#N/A</v>
        <stp/>
        <stp>BDP|15039241652779313066</stp>
        <tr r="M442" s="5"/>
      </tp>
      <tp t="e">
        <v>#N/A</v>
        <stp/>
        <stp>BDP|17055043522368003657</stp>
        <tr r="AF470" s="5"/>
      </tp>
      <tp t="e">
        <v>#N/A</v>
        <stp/>
        <stp>BDP|13237645730498066555</stp>
        <tr r="AG265" s="5"/>
      </tp>
      <tp t="e">
        <v>#N/A</v>
        <stp/>
        <stp>BDP|11748949330909362933</stp>
        <tr r="I154" s="5"/>
      </tp>
      <tp t="e">
        <v>#N/A</v>
        <stp/>
        <stp>BDP|17724531054304039833</stp>
        <tr r="M583" s="5"/>
      </tp>
      <tp t="e">
        <v>#N/A</v>
        <stp/>
        <stp>BDP|15760338592731201579</stp>
        <tr r="S117" s="5"/>
      </tp>
      <tp t="s">
        <v>#N/A N/A</v>
        <stp/>
        <stp>BDP|17235149763039597233</stp>
        <tr r="AP61" s="12"/>
      </tp>
      <tp t="e">
        <v>#N/A</v>
        <stp/>
        <stp>BDP|14547475515752026844</stp>
        <tr r="AA280" s="5"/>
      </tp>
      <tp t="e">
        <v>#N/A</v>
        <stp/>
        <stp>BDP|14816791898992206389</stp>
        <tr r="AM419" s="5"/>
      </tp>
      <tp t="e">
        <v>#N/A</v>
        <stp/>
        <stp>BDP|17067553599084760484</stp>
        <tr r="P373" s="5"/>
      </tp>
      <tp t="e">
        <v>#N/A</v>
        <stp/>
        <stp>BDP|16741290679200621823</stp>
        <tr r="K247" s="5"/>
      </tp>
      <tp t="e">
        <v>#N/A</v>
        <stp/>
        <stp>BDP|12944799738299919429</stp>
        <tr r="Q241" s="5"/>
      </tp>
      <tp t="e">
        <v>#N/A</v>
        <stp/>
        <stp>BDP|17879932669030865395</stp>
        <tr r="AG247" s="5"/>
      </tp>
      <tp t="e">
        <v>#N/A</v>
        <stp/>
        <stp>BDP|12875012181894329589</stp>
        <tr r="AQ226" s="5"/>
      </tp>
      <tp t="e">
        <v>#N/A</v>
        <stp/>
        <stp>BDP|13065479597467598267</stp>
        <tr r="AB62" s="5"/>
      </tp>
      <tp t="e">
        <v>#N/A</v>
        <stp/>
        <stp>BDP|13618715327789658453</stp>
        <tr r="AK341" s="5"/>
      </tp>
      <tp t="e">
        <v>#N/A</v>
        <stp/>
        <stp>BDP|12068956243570088458</stp>
        <tr r="S53" s="12"/>
        <tr r="S124" s="5"/>
      </tp>
      <tp t="e">
        <v>#N/A</v>
        <stp/>
        <stp>BDP|12503125349205853957</stp>
        <tr r="AF525" s="5"/>
      </tp>
      <tp t="e">
        <v>#N/A</v>
        <stp/>
        <stp>BDP|11341325247318233575</stp>
        <tr r="AO565" s="5"/>
      </tp>
      <tp t="e">
        <v>#N/A</v>
        <stp/>
        <stp>BDP|17564078096190342550</stp>
        <tr r="J510" s="5"/>
      </tp>
      <tp t="e">
        <v>#N/A</v>
        <stp/>
        <stp>BDP|13824018196092406391</stp>
        <tr r="R609" s="5"/>
      </tp>
      <tp t="e">
        <v>#N/A</v>
        <stp/>
        <stp>BDP|16241567444904541875</stp>
        <tr r="J356" s="5"/>
      </tp>
      <tp t="e">
        <v>#N/A</v>
        <stp/>
        <stp>BDP|13486164454524743836</stp>
        <tr r="J292" s="5"/>
      </tp>
      <tp t="e">
        <v>#N/A</v>
        <stp/>
        <stp>BDP|15506282049688482026</stp>
        <tr r="R103" s="5"/>
      </tp>
      <tp t="e">
        <v>#N/A</v>
        <stp/>
        <stp>BDP|12242634998750991624</stp>
        <tr r="S24" s="12"/>
      </tp>
      <tp t="e">
        <v>#N/A</v>
        <stp/>
        <stp>BDP|15802499197852628129</stp>
        <tr r="O393" s="5"/>
      </tp>
      <tp t="e">
        <v>#N/A</v>
        <stp/>
        <stp>BDP|17595121802038226550</stp>
        <tr r="AM350" s="5"/>
      </tp>
      <tp t="e">
        <v>#N/A</v>
        <stp/>
        <stp>BDP|12280987519238308924</stp>
        <tr r="AG388" s="5"/>
      </tp>
      <tp t="s">
        <v>#N/A N/A</v>
        <stp/>
        <stp>BDP|14855055487603989417</stp>
        <tr r="AA43" s="12"/>
      </tp>
      <tp t="e">
        <v>#N/A</v>
        <stp/>
        <stp>BDP|11471658257678795139</stp>
        <tr r="Q510" s="5"/>
      </tp>
      <tp t="e">
        <v>#N/A</v>
        <stp/>
        <stp>BDP|13494863310509519856</stp>
        <tr r="W2" s="5"/>
      </tp>
      <tp t="e">
        <v>#N/A</v>
        <stp/>
        <stp>BDP|17319628072865007819</stp>
        <tr r="I43" s="5"/>
      </tp>
      <tp t="e">
        <v>#N/A</v>
        <stp/>
        <stp>BDP|11774209467527525971</stp>
        <tr r="AF450" s="5"/>
      </tp>
      <tp t="e">
        <v>#N/A</v>
        <stp/>
        <stp>BDP|15453287051948610192</stp>
        <tr r="AO275" s="5"/>
      </tp>
      <tp t="e">
        <v>#N/A</v>
        <stp/>
        <stp>BDP|11983505683610174794</stp>
        <tr r="R435" s="5"/>
      </tp>
      <tp t="s">
        <v>#N/A N/A</v>
        <stp/>
        <stp>BDP|13307342426299668059</stp>
        <tr r="AP24" s="12"/>
      </tp>
      <tp t="e">
        <v>#N/A</v>
        <stp/>
        <stp>BDP|12940143398843229253</stp>
        <tr r="AF130" s="5"/>
      </tp>
      <tp t="e">
        <v>#N/A</v>
        <stp/>
        <stp>BDP|10539800546500686773</stp>
        <tr r="U442" s="5"/>
      </tp>
      <tp t="e">
        <v>#N/A</v>
        <stp/>
        <stp>BDP|12983523695672507791</stp>
        <tr r="U565" s="5"/>
      </tp>
      <tp t="s">
        <v>#N/A N/A</v>
        <stp/>
        <stp>BDP|16651725091274699718</stp>
        <tr r="O85" s="12"/>
      </tp>
      <tp t="e">
        <v>#N/A</v>
        <stp/>
        <stp>BDP|16693446997562782200</stp>
        <tr r="AF359" s="5"/>
      </tp>
      <tp t="e">
        <v>#N/A</v>
        <stp/>
        <stp>BDP|12720013506080546977</stp>
        <tr r="J177" s="5"/>
      </tp>
      <tp t="e">
        <v>#N/A</v>
        <stp/>
        <stp>BDP|16944987141472608245</stp>
        <tr r="Q312" s="5"/>
      </tp>
      <tp t="e">
        <v>#N/A</v>
        <stp/>
        <stp>BDP|17989107631488886621</stp>
        <tr r="AQ13" s="5"/>
      </tp>
      <tp t="e">
        <v>#N/A</v>
        <stp/>
        <stp>BDP|11793268581451004124</stp>
        <tr r="AI350" s="5"/>
      </tp>
      <tp t="e">
        <v>#N/A</v>
        <stp/>
        <stp>BDP|14765007564209947086</stp>
        <tr r="T27" s="5"/>
      </tp>
      <tp t="e">
        <v>#N/A</v>
        <stp/>
        <stp>BDP|13666294629658117055</stp>
        <tr r="P93" s="5"/>
      </tp>
      <tp t="e">
        <v>#N/A</v>
        <stp/>
        <stp>BDP|15923588031661087924</stp>
        <tr r="P142" s="5"/>
      </tp>
      <tp t="e">
        <v>#N/A</v>
        <stp/>
        <stp>BDP|13547323897632770051</stp>
        <tr r="N262" s="5"/>
      </tp>
      <tp t="e">
        <v>#N/A</v>
        <stp/>
        <stp>BDP|18353402143574119735</stp>
        <tr r="N453" s="5"/>
      </tp>
      <tp t="e">
        <v>#N/A</v>
        <stp/>
        <stp>BDP|17940161269693672822</stp>
        <tr r="AP21" s="5"/>
      </tp>
      <tp t="e">
        <v>#N/A</v>
        <stp/>
        <stp>BDP|11901260181065520594</stp>
        <tr r="W620" s="5"/>
      </tp>
      <tp t="e">
        <v>#N/A</v>
        <stp/>
        <stp>BDP|16875043847808183181</stp>
        <tr r="L629" s="5"/>
      </tp>
      <tp t="e">
        <v>#N/A</v>
        <stp/>
        <stp>BDP|16528901003671717531</stp>
        <tr r="L195" s="5"/>
      </tp>
      <tp t="e">
        <v>#N/A</v>
        <stp/>
        <stp>BDP|13409496950658844171</stp>
        <tr r="AO359" s="5"/>
      </tp>
      <tp t="e">
        <v>#N/A</v>
        <stp/>
        <stp>BDP|18035727301036374226</stp>
        <tr r="U507" s="5"/>
      </tp>
      <tp t="e">
        <v>#N/A</v>
        <stp/>
        <stp>BDP|18268337187891382974</stp>
        <tr r="S492" s="5"/>
      </tp>
      <tp t="e">
        <v>#N/A</v>
        <stp/>
        <stp>BDP|13424966700020038103</stp>
        <tr r="AA72" s="5"/>
      </tp>
      <tp t="e">
        <v>#N/A</v>
        <stp/>
        <stp>BDP|11033555549728623387</stp>
        <tr r="S215" s="5"/>
      </tp>
      <tp t="e">
        <v>#N/A</v>
        <stp/>
        <stp>BDP|16391340176600487973</stp>
        <tr r="AF415" s="5"/>
      </tp>
      <tp t="e">
        <v>#N/A</v>
        <stp/>
        <stp>BDP|17776336326569473438</stp>
        <tr r="AI534" s="5"/>
      </tp>
      <tp t="e">
        <v>#N/A</v>
        <stp/>
        <stp>BDP|14709812725866427322</stp>
        <tr r="O450" s="5"/>
      </tp>
      <tp t="e">
        <v>#N/A</v>
        <stp/>
        <stp>BDP|14226558652598209725</stp>
        <tr r="AA406" s="5"/>
      </tp>
      <tp t="e">
        <v>#N/A</v>
        <stp/>
        <stp>BDP|16662857556245581551</stp>
        <tr r="AK94" s="5"/>
      </tp>
      <tp t="e">
        <v>#N/A</v>
        <stp/>
        <stp>BDP|17838494125358780265</stp>
        <tr r="AF200" s="5"/>
      </tp>
      <tp t="e">
        <v>#N/A</v>
        <stp/>
        <stp>BDP|14593221633486646870</stp>
        <tr r="J344" s="5"/>
      </tp>
      <tp t="e">
        <v>#N/A</v>
        <stp/>
        <stp>BDP|16495952951555573401</stp>
        <tr r="AK160" s="5"/>
      </tp>
      <tp t="e">
        <v>#N/A</v>
        <stp/>
        <stp>BDP|15981981296327636941</stp>
        <tr r="AI369" s="5"/>
      </tp>
      <tp t="e">
        <v>#N/A</v>
        <stp/>
        <stp>BDP|17381138296964355004</stp>
        <tr r="AQ341" s="5"/>
      </tp>
      <tp t="e">
        <v>#N/A</v>
        <stp/>
        <stp>BDP|16267688739151718911</stp>
        <tr r="AM457" s="5"/>
      </tp>
      <tp t="e">
        <v>#N/A</v>
        <stp/>
        <stp>BDP|13094151744518709533</stp>
        <tr r="N377" s="5"/>
      </tp>
      <tp t="e">
        <v>#N/A</v>
        <stp/>
        <stp>BDP|15564810394927702822</stp>
        <tr r="AO610" s="5"/>
      </tp>
      <tp t="e">
        <v>#N/A</v>
        <stp/>
        <stp>BDP|16471175996423833689</stp>
        <tr r="U81" s="5"/>
      </tp>
      <tp t="e">
        <v>#N/A</v>
        <stp/>
        <stp>BDP|17238901146363055218</stp>
        <tr r="AA278" s="5"/>
      </tp>
      <tp t="e">
        <v>#N/A</v>
        <stp/>
        <stp>BDP|17952998343219002863</stp>
        <tr r="S383" s="5"/>
      </tp>
      <tp t="s">
        <v>#N/A N/A</v>
        <stp/>
        <stp>BDP|16234864695749249567</stp>
        <tr r="AK30" s="12"/>
      </tp>
      <tp t="e">
        <v>#N/A</v>
        <stp/>
        <stp>BDP|11040207490130761126</stp>
        <tr r="T88" s="5"/>
      </tp>
      <tp t="e">
        <v>#N/A</v>
        <stp/>
        <stp>BDP|17849903429124427305</stp>
        <tr r="AO50" s="5"/>
      </tp>
      <tp t="e">
        <v>#N/A</v>
        <stp/>
        <stp>BDP|17690244432075645838</stp>
        <tr r="AG444" s="5"/>
      </tp>
      <tp t="e">
        <v>#N/A</v>
        <stp/>
        <stp>BDP|15712877157011026224</stp>
        <tr r="L230" s="5"/>
      </tp>
      <tp t="e">
        <v>#N/A</v>
        <stp/>
        <stp>BDP|13816602530784948940</stp>
        <tr r="AB295" s="5"/>
      </tp>
      <tp t="e">
        <v>#N/A</v>
        <stp/>
        <stp>BDP|15585899843947287587</stp>
        <tr r="AP552" s="5"/>
      </tp>
      <tp t="e">
        <v>#N/A</v>
        <stp/>
        <stp>BDP|10113870523991194016</stp>
        <tr r="M545" s="5"/>
      </tp>
      <tp t="e">
        <v>#N/A</v>
        <stp/>
        <stp>BDP|18425930327829781125</stp>
        <tr r="R33" s="12"/>
        <tr r="R502" s="5"/>
      </tp>
      <tp t="e">
        <v>#N/A</v>
        <stp/>
        <stp>BDP|15100383690190934457</stp>
        <tr r="N89" s="5"/>
      </tp>
      <tp t="e">
        <v>#N/A</v>
        <stp/>
        <stp>BDP|10360606006204661962</stp>
        <tr r="AM340" s="5"/>
      </tp>
      <tp t="e">
        <v>#N/A</v>
        <stp/>
        <stp>BDP|12561536559150202987</stp>
        <tr r="AG378" s="5"/>
      </tp>
      <tp t="e">
        <v>#N/A</v>
        <stp/>
        <stp>BDP|13884657135668898555</stp>
        <tr r="AH22" s="5"/>
      </tp>
      <tp t="e">
        <v>#N/A</v>
        <stp/>
        <stp>BDP|14696087199502096427</stp>
        <tr r="R108" s="5"/>
      </tp>
      <tp t="e">
        <v>#N/A</v>
        <stp/>
        <stp>BDP|13340423980102265664</stp>
        <tr r="AB420" s="5"/>
      </tp>
      <tp t="s">
        <v>#N/A N/A</v>
        <stp/>
        <stp>BDP|16699760569364486886</stp>
        <tr r="P66" s="12"/>
      </tp>
      <tp t="e">
        <v>#N/A</v>
        <stp/>
        <stp>BDP|10527470033209528516</stp>
        <tr r="S291" s="5"/>
      </tp>
      <tp t="e">
        <v>#N/A</v>
        <stp/>
        <stp>BDP|13933123397060902004</stp>
        <tr r="Q262" s="5"/>
      </tp>
      <tp t="e">
        <v>#N/A</v>
        <stp/>
        <stp>BDP|12497976329835690784</stp>
        <tr r="AB623" s="5"/>
      </tp>
      <tp t="e">
        <v>#N/A</v>
        <stp/>
        <stp>BDP|18196517545603832191</stp>
        <tr r="J136" s="5"/>
      </tp>
      <tp t="e">
        <v>#N/A</v>
        <stp/>
        <stp>BDP|16624536124128687237</stp>
        <tr r="AM167" s="5"/>
      </tp>
      <tp t="e">
        <v>#N/A</v>
        <stp/>
        <stp>BDP|14084071242512305926</stp>
        <tr r="T395" s="5"/>
      </tp>
      <tp t="e">
        <v>#N/A</v>
        <stp/>
        <stp>BDP|16614366573491521828</stp>
        <tr r="R570" s="5"/>
      </tp>
      <tp t="e">
        <v>#N/A</v>
        <stp/>
        <stp>BDP|12576705127845437920</stp>
        <tr r="K203" s="5"/>
      </tp>
      <tp t="e">
        <v>#N/A</v>
        <stp/>
        <stp>BDP|15606093109268106639</stp>
        <tr r="P539" s="5"/>
      </tp>
      <tp t="e">
        <v>#N/A</v>
        <stp/>
        <stp>BDP|10408860855065495371</stp>
        <tr r="J626" s="5"/>
      </tp>
      <tp t="s">
        <v>#N/A N/A</v>
        <stp/>
        <stp>BDP|16846829434096368093</stp>
        <tr r="R51" s="12"/>
      </tp>
      <tp t="s">
        <v>#N/A N/A</v>
        <stp/>
        <stp>BDP|15629121797237397147</stp>
        <tr r="W87" s="12"/>
      </tp>
      <tp t="e">
        <v>#N/A</v>
        <stp/>
        <stp>BDP|18132978333629161005</stp>
        <tr r="AG321" s="5"/>
      </tp>
      <tp t="e">
        <v>#N/A</v>
        <stp/>
        <stp>BDP|18077635925824744353</stp>
        <tr r="N171" s="5"/>
      </tp>
      <tp t="e">
        <v>#N/A</v>
        <stp/>
        <stp>BDP|14932782499270482186</stp>
        <tr r="AI253" s="5"/>
      </tp>
      <tp t="e">
        <v>#N/A</v>
        <stp/>
        <stp>BDP|17250172626906564925</stp>
        <tr r="Q583" s="5"/>
      </tp>
      <tp t="e">
        <v>#N/A</v>
        <stp/>
        <stp>BDP|13988976853447008396</stp>
        <tr r="M517" s="5"/>
      </tp>
      <tp t="e">
        <v>#N/A</v>
        <stp/>
        <stp>BDP|17118626083551574319</stp>
        <tr r="AB604" s="5"/>
      </tp>
      <tp t="e">
        <v>#N/A</v>
        <stp/>
        <stp>BDP|13333837895888207130</stp>
        <tr r="P339" s="5"/>
      </tp>
      <tp t="e">
        <v>#N/A</v>
        <stp/>
        <stp>BDP|18021444377570192066</stp>
        <tr r="J362" s="5"/>
      </tp>
      <tp t="e">
        <v>#N/A</v>
        <stp/>
        <stp>BDP|15725030078911874800</stp>
        <tr r="AF373" s="5"/>
      </tp>
      <tp t="e">
        <v>#N/A</v>
        <stp/>
        <stp>BDP|10378925847574229206</stp>
        <tr r="J537" s="5"/>
      </tp>
      <tp t="e">
        <v>#N/A</v>
        <stp/>
        <stp>BDP|10676588705919979762</stp>
        <tr r="M503" s="5"/>
      </tp>
      <tp t="e">
        <v>#N/A</v>
        <stp/>
        <stp>BDP|11554231132252207925</stp>
        <tr r="O383" s="5"/>
      </tp>
      <tp t="e">
        <v>#N/A</v>
        <stp/>
        <stp>BDP|14110617886057125636</stp>
        <tr r="AM179" s="5"/>
      </tp>
      <tp t="e">
        <v>#N/A</v>
        <stp/>
        <stp>BDP|16881651378209801599</stp>
        <tr r="AH162" s="5"/>
      </tp>
      <tp t="e">
        <v>#N/A</v>
        <stp/>
        <stp>BDP|13150544058091183988</stp>
        <tr r="U585" s="5"/>
      </tp>
      <tp t="e">
        <v>#N/A</v>
        <stp/>
        <stp>BDP|14248346976558650323</stp>
        <tr r="Q331" s="5"/>
      </tp>
      <tp t="e">
        <v>#N/A</v>
        <stp/>
        <stp>BDP|14582758336403750850</stp>
        <tr r="S489" s="5"/>
      </tp>
      <tp t="e">
        <v>#N/A</v>
        <stp/>
        <stp>BDP|17203942172477549552</stp>
        <tr r="AO545" s="5"/>
      </tp>
      <tp t="e">
        <v>#N/A</v>
        <stp/>
        <stp>BDP|12685214027458086140</stp>
        <tr r="L537" s="5"/>
      </tp>
      <tp t="e">
        <v>#N/A</v>
        <stp/>
        <stp>BDP|17805944245467903640</stp>
        <tr r="P612" s="5"/>
      </tp>
      <tp t="e">
        <v>#N/A</v>
        <stp/>
        <stp>BDP|14315110097670038713</stp>
        <tr r="AH506" s="5"/>
      </tp>
      <tp t="e">
        <v>#N/A</v>
        <stp/>
        <stp>BDP|13318164677617378953</stp>
        <tr r="AQ432" s="5"/>
      </tp>
      <tp t="e">
        <v>#N/A</v>
        <stp/>
        <stp>BDP|12555054763387747800</stp>
        <tr r="W4" s="5"/>
      </tp>
      <tp t="e">
        <v>#N/A</v>
        <stp/>
        <stp>BDP|13472815463060478663</stp>
        <tr r="J51" s="5"/>
      </tp>
      <tp t="e">
        <v>#N/A</v>
        <stp/>
        <stp>BDP|10306813122709244866</stp>
        <tr r="AM346" s="5"/>
      </tp>
      <tp t="e">
        <v>#N/A</v>
        <stp/>
        <stp>BDP|16009264480210664744</stp>
        <tr r="Q143" s="5"/>
      </tp>
      <tp t="e">
        <v>#N/A</v>
        <stp/>
        <stp>BDP|11767174193243139167</stp>
        <tr r="J77" s="5"/>
      </tp>
      <tp t="e">
        <v>#N/A</v>
        <stp/>
        <stp>BDP|14010023120879315460</stp>
        <tr r="M281" s="5"/>
      </tp>
      <tp t="s">
        <v>#N/A N/A</v>
        <stp/>
        <stp>BDP|16694525010868360109</stp>
        <tr r="AP4" s="12"/>
      </tp>
      <tp t="e">
        <v>#N/A</v>
        <stp/>
        <stp>BDP|14684857764943191215</stp>
        <tr r="AM101" s="5"/>
      </tp>
      <tp t="e">
        <v>#N/A</v>
        <stp/>
        <stp>BDP|11813107906583993800</stp>
        <tr r="N311" s="5"/>
      </tp>
      <tp t="e">
        <v>#N/A</v>
        <stp/>
        <stp>BDP|15188843227424534005</stp>
        <tr r="J308" s="5"/>
      </tp>
      <tp t="s">
        <v>#N/A N/A</v>
        <stp/>
        <stp>BDP|14105463206798285345</stp>
        <tr r="AO36" s="12"/>
      </tp>
      <tp t="e">
        <v>#N/A</v>
        <stp/>
        <stp>BDP|16653098589356541343</stp>
        <tr r="J379" s="5"/>
      </tp>
      <tp t="e">
        <v>#N/A</v>
        <stp/>
        <stp>BDP|16927295907056992996</stp>
        <tr r="AG34" s="12"/>
        <tr r="AG482" s="5"/>
      </tp>
      <tp t="e">
        <v>#N/A</v>
        <stp/>
        <stp>BDP|16496468264487544849</stp>
        <tr r="M539" s="5"/>
      </tp>
      <tp t="e">
        <v>#N/A</v>
        <stp/>
        <stp>BDP|12549643509929629694</stp>
        <tr r="AF437" s="5"/>
      </tp>
      <tp t="e">
        <v>#N/A</v>
        <stp/>
        <stp>BDP|11770709607474543926</stp>
        <tr r="AA413" s="5"/>
      </tp>
      <tp t="e">
        <v>#N/A</v>
        <stp/>
        <stp>BDP|18141285791591726989</stp>
        <tr r="AF220" s="5"/>
      </tp>
      <tp t="e">
        <v>#N/A</v>
        <stp/>
        <stp>BDP|18080901363205726936</stp>
        <tr r="S54" s="5"/>
      </tp>
      <tp t="e">
        <v>#N/A</v>
        <stp/>
        <stp>BDP|13540712976981673937</stp>
        <tr r="AB167" s="5"/>
      </tp>
      <tp t="e">
        <v>#N/A</v>
        <stp/>
        <stp>BDP|10369655972372168828</stp>
        <tr r="AI33" s="12"/>
        <tr r="AI502" s="5"/>
      </tp>
      <tp t="e">
        <v>#N/A</v>
        <stp/>
        <stp>BDP|14789355355589916097</stp>
        <tr r="K131" s="5"/>
      </tp>
      <tp t="e">
        <v>#N/A</v>
        <stp/>
        <stp>BDP|18170166721649002919</stp>
        <tr r="AI315" s="5"/>
      </tp>
      <tp t="s">
        <v>#N/A N/A</v>
        <stp/>
        <stp>BDP|11325783931246884856</stp>
        <tr r="AK49" s="12"/>
      </tp>
      <tp t="e">
        <v>#N/A</v>
        <stp/>
        <stp>BDP|14795069427389275439</stp>
        <tr r="AD68" s="5"/>
      </tp>
      <tp t="e">
        <v>#N/A</v>
        <stp/>
        <stp>BDP|15506896152984120780</stp>
        <tr r="AQ475" s="5"/>
      </tp>
      <tp t="e">
        <v>#N/A</v>
        <stp/>
        <stp>BDP|13079404583777213368</stp>
        <tr r="P404" s="5"/>
      </tp>
      <tp t="e">
        <v>#N/A</v>
        <stp/>
        <stp>BDP|18230347959187985210</stp>
        <tr r="J296" s="5"/>
      </tp>
      <tp t="e">
        <v>#N/A</v>
        <stp/>
        <stp>BDP|10001499077259935104</stp>
        <tr r="AM570" s="5"/>
      </tp>
      <tp t="e">
        <v>#N/A</v>
        <stp/>
        <stp>BDP|18204010504293385039</stp>
        <tr r="M16" s="12"/>
      </tp>
      <tp t="s">
        <v>#N/A N/A</v>
        <stp/>
        <stp>BDP|10352310136633424872</stp>
        <tr r="M57" s="12"/>
      </tp>
      <tp t="e">
        <v>#N/A</v>
        <stp/>
        <stp>BDP|17720647852328338756</stp>
        <tr r="U588" s="5"/>
      </tp>
      <tp t="e">
        <v>#N/A</v>
        <stp/>
        <stp>BDP|16980193185353193733</stp>
        <tr r="S356" s="5"/>
      </tp>
      <tp t="e">
        <v>#N/A</v>
        <stp/>
        <stp>BDP|13650243161644455807</stp>
        <tr r="S586" s="5"/>
      </tp>
      <tp t="e">
        <v>#N/A</v>
        <stp/>
        <stp>BDP|10505354606831593947</stp>
        <tr r="AM282" s="5"/>
      </tp>
      <tp t="e">
        <v>#N/A</v>
        <stp/>
        <stp>BDP|12574209099340249298</stp>
        <tr r="O147" s="5"/>
      </tp>
      <tp t="e">
        <v>#N/A</v>
        <stp/>
        <stp>BDP|15858743906380510985</stp>
        <tr r="AK183" s="5"/>
      </tp>
      <tp t="e">
        <v>#N/A</v>
        <stp/>
        <stp>BDP|14935864868771350034</stp>
        <tr r="AH7" s="5"/>
      </tp>
      <tp t="e">
        <v>#N/A</v>
        <stp/>
        <stp>BDP|11145740482240471540</stp>
        <tr r="AM19" s="5"/>
      </tp>
      <tp t="e">
        <v>#N/A</v>
        <stp/>
        <stp>BDP|17918850458008220913</stp>
        <tr r="AF109" s="5"/>
      </tp>
      <tp t="e">
        <v>#N/A</v>
        <stp/>
        <stp>BDP|12908436698832174649</stp>
        <tr r="M148" s="5"/>
      </tp>
      <tp t="e">
        <v>#N/A</v>
        <stp/>
        <stp>BDP|10923937674644911102</stp>
        <tr r="L601" s="5"/>
      </tp>
      <tp t="e">
        <v>#N/A</v>
        <stp/>
        <stp>BDP|13316840203125638554</stp>
        <tr r="L222" s="5"/>
      </tp>
      <tp t="e">
        <v>#N/A</v>
        <stp/>
        <stp>BDP|11046587851282722894</stp>
        <tr r="L639" s="5"/>
      </tp>
      <tp t="e">
        <v>#N/A</v>
        <stp/>
        <stp>BDP|10915187692222536111</stp>
        <tr r="AB162" s="5"/>
      </tp>
      <tp t="e">
        <v>#N/A</v>
        <stp/>
        <stp>BDP|10324852454932661439</stp>
        <tr r="Q608" s="5"/>
      </tp>
      <tp t="e">
        <v>#N/A</v>
        <stp/>
        <stp>BDP|16751352394853981482</stp>
        <tr r="W449" s="5"/>
      </tp>
      <tp t="e">
        <v>#N/A</v>
        <stp/>
        <stp>BDP|16177236788106431196</stp>
        <tr r="W421" s="5"/>
      </tp>
      <tp t="e">
        <v>#N/A</v>
        <stp/>
        <stp>BDP|18043367800668620873</stp>
        <tr r="AM316" s="5"/>
      </tp>
      <tp t="e">
        <v>#N/A</v>
        <stp/>
        <stp>BDP|11239153440656593945</stp>
        <tr r="AA330" s="5"/>
      </tp>
      <tp t="e">
        <v>#N/A</v>
        <stp/>
        <stp>BDP|13136885719021559039</stp>
        <tr r="R175" s="5"/>
      </tp>
      <tp t="e">
        <v>#N/A</v>
        <stp/>
        <stp>BDP|10008954617920019346</stp>
        <tr r="L304" s="5"/>
      </tp>
      <tp t="e">
        <v>#N/A</v>
        <stp/>
        <stp>BDP|12306169793941292023</stp>
        <tr r="AP447" s="5"/>
      </tp>
      <tp t="e">
        <v>#N/A</v>
        <stp/>
        <stp>BDP|11128642417875079845</stp>
        <tr r="N84" s="5"/>
      </tp>
      <tp t="e">
        <v>#N/A</v>
        <stp/>
        <stp>BDP|12720754462419130178</stp>
        <tr r="Q521" s="5"/>
      </tp>
      <tp t="e">
        <v>#N/A</v>
        <stp/>
        <stp>BDP|10732072880924619700</stp>
        <tr r="AK202" s="5"/>
      </tp>
      <tp t="e">
        <v>#N/A</v>
        <stp/>
        <stp>BDP|16529664942729518628</stp>
        <tr r="L257" s="5"/>
      </tp>
      <tp t="e">
        <v>#N/A</v>
        <stp/>
        <stp>BDP|10307579937104109940</stp>
        <tr r="I131" s="5"/>
      </tp>
      <tp t="e">
        <v>#N/A</v>
        <stp/>
        <stp>BDP|14783507991347919495</stp>
        <tr r="Q330" s="5"/>
      </tp>
      <tp t="e">
        <v>#N/A</v>
        <stp/>
        <stp>BDP|18398735357044902582</stp>
        <tr r="Q645" s="5"/>
      </tp>
      <tp t="e">
        <v>#N/A</v>
        <stp/>
        <stp>BDP|17092031934406011910</stp>
        <tr r="P437" s="5"/>
      </tp>
      <tp t="e">
        <v>#N/A</v>
        <stp/>
        <stp>BDP|16772429807991034849</stp>
        <tr r="O390" s="5"/>
      </tp>
      <tp t="e">
        <v>#N/A</v>
        <stp/>
        <stp>BDP|17955896765330686255</stp>
        <tr r="I630" s="5"/>
      </tp>
      <tp t="e">
        <v>#N/A</v>
        <stp/>
        <stp>BDP|12660903560864572257</stp>
        <tr r="AK110" s="5"/>
      </tp>
      <tp t="e">
        <v>#N/A</v>
        <stp/>
        <stp>BDP|15975232689957347365</stp>
        <tr r="J381" s="5"/>
      </tp>
      <tp t="s">
        <v>#N/A N/A</v>
        <stp/>
        <stp>BDP|17134958123351730666</stp>
        <tr r="S43" s="12"/>
      </tp>
      <tp t="e">
        <v>#N/A</v>
        <stp/>
        <stp>BDP|14779327162053182904</stp>
        <tr r="N584" s="5"/>
      </tp>
      <tp t="e">
        <v>#N/A</v>
        <stp/>
        <stp>BDP|17701876059839979865</stp>
        <tr r="AA92" s="5"/>
      </tp>
      <tp t="e">
        <v>#N/A</v>
        <stp/>
        <stp>BDP|12225959151056666361</stp>
        <tr r="AD558" s="5"/>
      </tp>
      <tp t="e">
        <v>#N/A</v>
        <stp/>
        <stp>BDP|11427691037457993852</stp>
        <tr r="N137" s="5"/>
      </tp>
      <tp t="s">
        <v>#N/A N/A</v>
        <stp/>
        <stp>BDP|16178376483662603454</stp>
        <tr r="AI87" s="12"/>
      </tp>
      <tp t="e">
        <v>#N/A</v>
        <stp/>
        <stp>BDP|16600104009159871511</stp>
        <tr r="I557" s="5"/>
      </tp>
      <tp t="e">
        <v>#N/A</v>
        <stp/>
        <stp>BDP|10918928822230892070</stp>
        <tr r="AB2" s="5"/>
      </tp>
      <tp t="e">
        <v>#N/A</v>
        <stp/>
        <stp>BDP|13646118070916066811</stp>
        <tr r="AH20" s="5"/>
      </tp>
      <tp t="e">
        <v>#N/A</v>
        <stp/>
        <stp>BDP|10697951714126792562</stp>
        <tr r="U620" s="5"/>
      </tp>
      <tp t="e">
        <v>#N/A</v>
        <stp/>
        <stp>BDP|11370977410590523276</stp>
        <tr r="J405" s="5"/>
      </tp>
      <tp t="e">
        <v>#N/A</v>
        <stp/>
        <stp>BDP|17111642933458423145</stp>
        <tr r="P35" s="5"/>
      </tp>
      <tp t="e">
        <v>#N/A</v>
        <stp/>
        <stp>BDP|18257411272747004774</stp>
        <tr r="S44" s="12"/>
        <tr r="S439" s="5"/>
      </tp>
      <tp t="e">
        <v>#N/A</v>
        <stp/>
        <stp>BDP|15860933129721673423</stp>
        <tr r="AH8" s="12"/>
      </tp>
      <tp t="s">
        <v>#N/A N/A</v>
        <stp/>
        <stp>BDP|12327391932748967177</stp>
        <tr r="P62" s="12"/>
      </tp>
      <tp t="e">
        <v>#N/A</v>
        <stp/>
        <stp>BDP|12189723350633085850</stp>
        <tr r="K153" s="5"/>
      </tp>
      <tp t="e">
        <v>#N/A</v>
        <stp/>
        <stp>BDP|16863414739598064264</stp>
        <tr r="L568" s="5"/>
      </tp>
      <tp t="e">
        <v>#N/A</v>
        <stp/>
        <stp>BDP|15046174397164161272</stp>
        <tr r="O460" s="5"/>
      </tp>
      <tp t="s">
        <v>#N/A N/A</v>
        <stp/>
        <stp>BDP|16076842891708607456</stp>
        <tr r="AK73" s="12"/>
      </tp>
      <tp t="e">
        <v>#N/A</v>
        <stp/>
        <stp>BDP|14696867174966224601</stp>
        <tr r="AF490" s="5"/>
      </tp>
      <tp t="e">
        <v>#N/A</v>
        <stp/>
        <stp>BDP|11974296355109000434</stp>
        <tr r="W373" s="5"/>
      </tp>
    </main>
    <main first="bofaddin.rtdserver">
      <tp t="e">
        <v>#N/A</v>
        <stp/>
        <stp>BDP|13281762982206647297</stp>
        <tr r="AF90" s="5"/>
      </tp>
      <tp t="e">
        <v>#N/A</v>
        <stp/>
        <stp>BDP|12470365529572398915</stp>
        <tr r="AO127" s="5"/>
      </tp>
      <tp t="e">
        <v>#N/A</v>
        <stp/>
        <stp>BDP|13394483399797309186</stp>
        <tr r="K297" s="5"/>
      </tp>
      <tp t="e">
        <v>#N/A</v>
        <stp/>
        <stp>BDP|13218948159834423329</stp>
        <tr r="AQ577" s="5"/>
      </tp>
      <tp t="e">
        <v>#N/A</v>
        <stp/>
        <stp>BDP|14202869241611479181</stp>
        <tr r="AP393" s="5"/>
      </tp>
      <tp t="e">
        <v>#N/A</v>
        <stp/>
        <stp>BDP|14319373488495690236</stp>
        <tr r="N252" s="5"/>
      </tp>
      <tp t="e">
        <v>#N/A</v>
        <stp/>
        <stp>BDP|11210999444452776613</stp>
        <tr r="J415" s="5"/>
      </tp>
      <tp t="e">
        <v>#N/A</v>
        <stp/>
        <stp>BDP|17564601287329992825</stp>
        <tr r="AH174" s="5"/>
      </tp>
      <tp t="e">
        <v>#N/A</v>
        <stp/>
        <stp>BDP|12882520552852561849</stp>
        <tr r="Q636" s="5"/>
      </tp>
      <tp t="e">
        <v>#N/A</v>
        <stp/>
        <stp>BDP|12884528991721309719</stp>
        <tr r="W231" s="5"/>
      </tp>
      <tp t="e">
        <v>#N/A</v>
        <stp/>
        <stp>BDP|15764176765362497887</stp>
        <tr r="K10" s="12"/>
      </tp>
      <tp t="e">
        <v>#N/A</v>
        <stp/>
        <stp>BDP|11982823556634149055</stp>
        <tr r="M29" s="12"/>
        <tr r="M365" s="5"/>
      </tp>
      <tp t="e">
        <v>#N/A</v>
        <stp/>
        <stp>BDP|14527519555299046581</stp>
        <tr r="W624" s="5"/>
      </tp>
      <tp t="e">
        <v>#N/A</v>
        <stp/>
        <stp>BDP|12902959737875048526</stp>
        <tr r="S282" s="5"/>
      </tp>
      <tp t="e">
        <v>#N/A</v>
        <stp/>
        <stp>BDP|10409332950666607887</stp>
        <tr r="Q268" s="5"/>
      </tp>
      <tp t="e">
        <v>#N/A</v>
        <stp/>
        <stp>BDP|16248911862678155995</stp>
        <tr r="K531" s="5"/>
      </tp>
      <tp t="e">
        <v>#N/A</v>
        <stp/>
        <stp>BDP|17833504284515395769</stp>
        <tr r="AG347" s="5"/>
      </tp>
      <tp t="e">
        <v>#N/A</v>
        <stp/>
        <stp>BDP|10236482767479306377</stp>
        <tr r="O32" s="12"/>
        <tr r="O622" s="5"/>
      </tp>
      <tp t="e">
        <v>#N/A</v>
        <stp/>
        <stp>BDP|13834827350127129126</stp>
        <tr r="AD507" s="5"/>
      </tp>
      <tp t="e">
        <v>#N/A</v>
        <stp/>
        <stp>BDP|11203464307118368592</stp>
        <tr r="P96" s="5"/>
      </tp>
      <tp t="e">
        <v>#N/A</v>
        <stp/>
        <stp>BDP|16005290370999607268</stp>
        <tr r="K630" s="5"/>
      </tp>
      <tp t="e">
        <v>#N/A</v>
        <stp/>
        <stp>BDP|11077755288796177053</stp>
        <tr r="AF187" s="5"/>
      </tp>
      <tp t="e">
        <v>#N/A</v>
        <stp/>
        <stp>BDP|16880801886676781807</stp>
        <tr r="AK55" s="5"/>
      </tp>
      <tp t="e">
        <v>#N/A</v>
        <stp/>
        <stp>BDP|11209004090487904720</stp>
        <tr r="M283" s="5"/>
      </tp>
      <tp t="e">
        <v>#N/A</v>
        <stp/>
        <stp>BDP|14985814846793099375</stp>
        <tr r="S555" s="5"/>
      </tp>
      <tp t="e">
        <v>#N/A</v>
        <stp/>
        <stp>BDP|16403142780692060595</stp>
        <tr r="K391" s="5"/>
      </tp>
      <tp t="e">
        <v>#N/A</v>
        <stp/>
        <stp>BDP|10549493521768755632</stp>
        <tr r="T573" s="5"/>
      </tp>
      <tp t="s">
        <v>#N/A N/A</v>
        <stp/>
        <stp>BDP|17169871934677830335</stp>
        <tr r="AH2" s="12"/>
      </tp>
      <tp t="e">
        <v>#N/A</v>
        <stp/>
        <stp>BDP|17916467980017045464</stp>
        <tr r="AI93" s="5"/>
      </tp>
      <tp t="e">
        <v>#N/A</v>
        <stp/>
        <stp>BDP|11956836424252755102</stp>
        <tr r="U176" s="5"/>
      </tp>
      <tp t="e">
        <v>#N/A</v>
        <stp/>
        <stp>BDP|17901152415438114711</stp>
        <tr r="AQ237" s="5"/>
      </tp>
      <tp t="s">
        <v>#N/A N/A</v>
        <stp/>
        <stp>BDP|11899564290644371149</stp>
        <tr r="AB59" s="12"/>
      </tp>
      <tp t="s">
        <v>#N/A N/A</v>
        <stp/>
        <stp>BDP|11360780830775764852</stp>
        <tr r="AP31" s="12"/>
      </tp>
      <tp t="e">
        <v>#N/A</v>
        <stp/>
        <stp>BDP|16356811532040053594</stp>
        <tr r="R78" s="5"/>
      </tp>
      <tp t="e">
        <v>#N/A</v>
        <stp/>
        <stp>BDP|17970753158034929942</stp>
        <tr r="AA212" s="5"/>
      </tp>
      <tp t="e">
        <v>#N/A</v>
        <stp/>
        <stp>BDP|13537459060439868003</stp>
        <tr r="S626" s="5"/>
      </tp>
      <tp t="e">
        <v>#N/A</v>
        <stp/>
        <stp>BDP|17845827273867034713</stp>
        <tr r="K104" s="5"/>
      </tp>
      <tp t="e">
        <v>#N/A</v>
        <stp/>
        <stp>BDP|14627153819944453865</stp>
        <tr r="S61" s="5"/>
      </tp>
      <tp t="e">
        <v>#N/A</v>
        <stp/>
        <stp>BDP|12019122388932105137</stp>
        <tr r="AQ462" s="5"/>
      </tp>
      <tp t="e">
        <v>#N/A</v>
        <stp/>
        <stp>BDP|17984279803964604935</stp>
        <tr r="W240" s="5"/>
      </tp>
      <tp t="e">
        <v>#N/A</v>
        <stp/>
        <stp>BDP|17768644887959852843</stp>
        <tr r="AF363" s="5"/>
      </tp>
      <tp t="e">
        <v>#N/A</v>
        <stp/>
        <stp>BDP|11497862215144718488</stp>
        <tr r="AD487" s="5"/>
      </tp>
      <tp t="e">
        <v>#N/A</v>
        <stp/>
        <stp>BDP|16816860037045921080</stp>
        <tr r="AA243" s="5"/>
      </tp>
      <tp t="e">
        <v>#N/A</v>
        <stp/>
        <stp>BDP|18150417635767930044</stp>
        <tr r="M277" s="5"/>
      </tp>
      <tp t="e">
        <v>#N/A</v>
        <stp/>
        <stp>BDP|17501360724118625691</stp>
        <tr r="I531" s="5"/>
      </tp>
      <tp t="e">
        <v>#N/A</v>
        <stp/>
        <stp>BDP|17351886396698648630</stp>
        <tr r="AP575" s="5"/>
      </tp>
      <tp t="e">
        <v>#N/A</v>
        <stp/>
        <stp>BDP|13401280521252433911</stp>
        <tr r="S97" s="5"/>
      </tp>
      <tp t="e">
        <v>#N/A</v>
        <stp/>
        <stp>BDP|15586562947104994855</stp>
        <tr r="AD161" s="5"/>
      </tp>
      <tp t="e">
        <v>#N/A</v>
        <stp/>
        <stp>BDP|12120156283047819473</stp>
        <tr r="J370" s="5"/>
      </tp>
      <tp t="e">
        <v>#N/A</v>
        <stp/>
        <stp>BDP|12922934282929482241</stp>
        <tr r="R390" s="5"/>
      </tp>
      <tp t="e">
        <v>#N/A</v>
        <stp/>
        <stp>BDP|15276022288550938596</stp>
        <tr r="R325" s="5"/>
      </tp>
      <tp t="e">
        <v>#N/A</v>
        <stp/>
        <stp>BDP|11964520534017027871</stp>
        <tr r="AO396" s="5"/>
      </tp>
      <tp t="e">
        <v>#N/A</v>
        <stp/>
        <stp>BDP|14708998765855529667</stp>
        <tr r="AG47" s="12"/>
        <tr r="AG566" s="5"/>
      </tp>
      <tp t="e">
        <v>#N/A</v>
        <stp/>
        <stp>BDP|18381137298740951899</stp>
        <tr r="AP136" s="5"/>
      </tp>
      <tp t="e">
        <v>#N/A</v>
        <stp/>
        <stp>BDP|18043390891953251913</stp>
        <tr r="AD636" s="5"/>
      </tp>
      <tp t="e">
        <v>#N/A</v>
        <stp/>
        <stp>BDP|11860679997665174325</stp>
        <tr r="Q240" s="5"/>
      </tp>
      <tp t="e">
        <v>#N/A</v>
        <stp/>
        <stp>BDP|14785826273942540188</stp>
        <tr r="AF381" s="5"/>
      </tp>
      <tp t="e">
        <v>#N/A</v>
        <stp/>
        <stp>BDP|10389697105466322873</stp>
        <tr r="AG563" s="5"/>
      </tp>
      <tp t="e">
        <v>#N/A</v>
        <stp/>
        <stp>BDP|14261787877689597537</stp>
        <tr r="AH213" s="5"/>
      </tp>
      <tp t="e">
        <v>#N/A</v>
        <stp/>
        <stp>BDP|13948847620364501538</stp>
        <tr r="AI540" s="5"/>
      </tp>
      <tp t="e">
        <v>#N/A</v>
        <stp/>
        <stp>BDP|10334298406679328340</stp>
        <tr r="AP58" s="5"/>
      </tp>
      <tp t="e">
        <v>#N/A</v>
        <stp/>
        <stp>BDP|12324876068393701709</stp>
        <tr r="K475" s="5"/>
      </tp>
      <tp t="e">
        <v>#N/A</v>
        <stp/>
        <stp>BDP|11896830941081154402</stp>
        <tr r="AK546" s="5"/>
      </tp>
      <tp t="e">
        <v>#N/A</v>
        <stp/>
        <stp>BDP|12156820609372388023</stp>
        <tr r="O631" s="5"/>
      </tp>
      <tp t="e">
        <v>#N/A</v>
        <stp/>
        <stp>BDP|11949074968097585884</stp>
        <tr r="L71" s="5"/>
      </tp>
      <tp t="e">
        <v>#N/A</v>
        <stp/>
        <stp>BDP|10327915342801200493</stp>
        <tr r="O465" s="5"/>
      </tp>
      <tp t="e">
        <v>#N/A</v>
        <stp/>
        <stp>BDP|18191750457857178595</stp>
        <tr r="N150" s="5"/>
      </tp>
      <tp t="e">
        <v>#N/A</v>
        <stp/>
        <stp>BDP|10172265769698667431</stp>
        <tr r="L172" s="5"/>
      </tp>
      <tp t="e">
        <v>#N/A</v>
        <stp/>
        <stp>BDP|16005854615630801731</stp>
        <tr r="W204" s="5"/>
      </tp>
      <tp t="e">
        <v>#N/A</v>
        <stp/>
        <stp>BDP|12342654358311602830</stp>
        <tr r="AP330" s="5"/>
      </tp>
      <tp t="e">
        <v>#N/A</v>
        <stp/>
        <stp>BDP|16588932405476996115</stp>
        <tr r="AG165" s="5"/>
      </tp>
      <tp t="e">
        <v>#N/A</v>
        <stp/>
        <stp>BDP|14750095392287242254</stp>
        <tr r="U362" s="5"/>
      </tp>
      <tp t="e">
        <v>#N/A</v>
        <stp/>
        <stp>BDP|17547600297578907803</stp>
        <tr r="M386" s="5"/>
      </tp>
      <tp t="e">
        <v>#N/A</v>
        <stp/>
        <stp>BDP|12101625867329937364</stp>
        <tr r="AB52" s="5"/>
      </tp>
      <tp t="e">
        <v>#N/A</v>
        <stp/>
        <stp>BDP|16302088740982942894</stp>
        <tr r="AQ450" s="5"/>
      </tp>
      <tp t="e">
        <v>#N/A</v>
        <stp/>
        <stp>BDP|16970234413235556875</stp>
        <tr r="AK351" s="5"/>
      </tp>
      <tp t="e">
        <v>#N/A</v>
        <stp/>
        <stp>BDP|11120660894600800604</stp>
        <tr r="J141" s="5"/>
      </tp>
      <tp t="e">
        <v>#N/A</v>
        <stp/>
        <stp>BDP|14519316183992401589</stp>
        <tr r="T505" s="5"/>
      </tp>
      <tp t="e">
        <v>#N/A</v>
        <stp/>
        <stp>BDP|12075089613988489348</stp>
        <tr r="AK192" s="5"/>
      </tp>
      <tp t="e">
        <v>#N/A</v>
        <stp/>
        <stp>BDP|14921661303369079371</stp>
        <tr r="P237" s="5"/>
      </tp>
      <tp t="e">
        <v>#N/A</v>
        <stp/>
        <stp>BDP|12355257708789320162</stp>
        <tr r="J277" s="5"/>
      </tp>
      <tp t="e">
        <v>#N/A</v>
        <stp/>
        <stp>BDP|15757082517884453861</stp>
        <tr r="T633" s="5"/>
      </tp>
      <tp t="e">
        <v>#N/A</v>
        <stp/>
        <stp>BDP|10286485991612208730</stp>
        <tr r="AD645" s="5"/>
      </tp>
      <tp t="e">
        <v>#N/A</v>
        <stp/>
        <stp>BDP|13581882866126902381</stp>
        <tr r="AH24" s="12"/>
      </tp>
      <tp t="e">
        <v>#N/A</v>
        <stp/>
        <stp>BDP|17204377692763581682</stp>
        <tr r="AG581" s="5"/>
      </tp>
      <tp t="e">
        <v>#N/A</v>
        <stp/>
        <stp>BDP|14560715238741191977</stp>
        <tr r="K618" s="5"/>
      </tp>
      <tp t="e">
        <v>#N/A</v>
        <stp/>
        <stp>BDP|15102762098191521209</stp>
        <tr r="AK346" s="5"/>
      </tp>
      <tp t="e">
        <v>#N/A</v>
        <stp/>
        <stp>BDP|14035381793214283237</stp>
        <tr r="AG15" s="5"/>
      </tp>
      <tp t="e">
        <v>#N/A</v>
        <stp/>
        <stp>BDP|16989076862068629002</stp>
        <tr r="P627" s="5"/>
      </tp>
      <tp t="e">
        <v>#N/A</v>
        <stp/>
        <stp>BDP|16097758362017889854</stp>
        <tr r="AK617" s="5"/>
      </tp>
      <tp t="e">
        <v>#N/A</v>
        <stp/>
        <stp>BDP|13715618902914697984</stp>
        <tr r="N20" s="5"/>
      </tp>
      <tp t="e">
        <v>#N/A</v>
        <stp/>
        <stp>BDP|17940549427728441042</stp>
        <tr r="AO371" s="5"/>
      </tp>
      <tp t="e">
        <v>#N/A</v>
        <stp/>
        <stp>BDP|17068981572569300831</stp>
        <tr r="AM349" s="5"/>
      </tp>
      <tp t="e">
        <v>#N/A</v>
        <stp/>
        <stp>BDP|14227943380814820949</stp>
        <tr r="AK118" s="5"/>
      </tp>
      <tp t="e">
        <v>#N/A</v>
        <stp/>
        <stp>BDP|12867861728933944358</stp>
        <tr r="J153" s="5"/>
      </tp>
      <tp t="e">
        <v>#N/A</v>
        <stp/>
        <stp>BDP|15646886766444324716</stp>
        <tr r="R585" s="5"/>
      </tp>
      <tp t="e">
        <v>#N/A</v>
        <stp/>
        <stp>BDP|17373881964452722321</stp>
        <tr r="AI530" s="5"/>
      </tp>
      <tp t="e">
        <v>#N/A</v>
        <stp/>
        <stp>BDP|12797007398697191440</stp>
        <tr r="P26" s="5"/>
      </tp>
      <tp t="e">
        <v>#N/A</v>
        <stp/>
        <stp>BDP|16001620803679952122</stp>
        <tr r="AG356" s="5"/>
      </tp>
      <tp t="e">
        <v>#N/A</v>
        <stp/>
        <stp>BDP|12337926839171513174</stp>
        <tr r="AI210" s="5"/>
      </tp>
      <tp t="e">
        <v>#N/A</v>
        <stp/>
        <stp>BDP|10548637824894932818</stp>
        <tr r="S243" s="5"/>
      </tp>
      <tp t="e">
        <v>#N/A</v>
        <stp/>
        <stp>BDP|13247953216500955321</stp>
        <tr r="L115" s="5"/>
      </tp>
      <tp t="s">
        <v>#N/A N/A</v>
        <stp/>
        <stp>BDP|18188722784306989944</stp>
        <tr r="AQ36" s="12"/>
      </tp>
      <tp t="e">
        <v>#N/A</v>
        <stp/>
        <stp>BDP|10614446068509053303</stp>
        <tr r="Q477" s="5"/>
      </tp>
      <tp t="s">
        <v>#N/A N/A</v>
        <stp/>
        <stp>BDP|12896969021558130942</stp>
        <tr r="AB50" s="12"/>
      </tp>
      <tp t="e">
        <v>#N/A</v>
        <stp/>
        <stp>BDP|12792051505283880929</stp>
        <tr r="M179" s="5"/>
      </tp>
      <tp t="e">
        <v>#N/A</v>
        <stp/>
        <stp>BDP|13787805503014827714</stp>
        <tr r="AM492" s="5"/>
      </tp>
      <tp t="e">
        <v>#N/A</v>
        <stp/>
        <stp>BDP|15939494925518083380</stp>
        <tr r="S178" s="5"/>
      </tp>
      <tp t="e">
        <v>#N/A</v>
        <stp/>
        <stp>BDP|13582498593050086621</stp>
        <tr r="P19" s="12"/>
      </tp>
      <tp t="e">
        <v>#N/A</v>
        <stp/>
        <stp>BDP|16691040388166153064</stp>
        <tr r="U11" s="12"/>
      </tp>
      <tp t="e">
        <v>#N/A</v>
        <stp/>
        <stp>BDP|13329934970250583584</stp>
        <tr r="AF258" s="5"/>
      </tp>
      <tp t="s">
        <v>#N/A N/A</v>
        <stp/>
        <stp>BDP|16551298618255832813</stp>
        <tr r="AD35" s="12"/>
      </tp>
      <tp t="e">
        <v>#N/A</v>
        <stp/>
        <stp>BDP|13705837719563385134</stp>
        <tr r="O54" s="5"/>
      </tp>
      <tp t="e">
        <v>#N/A</v>
        <stp/>
        <stp>BDP|12876038830361703811</stp>
        <tr r="O138" s="5"/>
      </tp>
      <tp t="e">
        <v>#N/A</v>
        <stp/>
        <stp>BDP|12295300588909592824</stp>
        <tr r="Q383" s="5"/>
      </tp>
      <tp t="s">
        <v>#N/A N/A</v>
        <stp/>
        <stp>BDP|13627841098598285252</stp>
        <tr r="J35" s="12"/>
      </tp>
      <tp t="e">
        <v>#N/A</v>
        <stp/>
        <stp>BDP|13490365625268989234</stp>
        <tr r="T259" s="5"/>
      </tp>
      <tp t="e">
        <v>#N/A</v>
        <stp/>
        <stp>BDP|11700933330392142186</stp>
        <tr r="U159" s="5"/>
      </tp>
      <tp t="e">
        <v>#N/A</v>
        <stp/>
        <stp>BDP|11498769839579442423</stp>
        <tr r="R123" s="5"/>
      </tp>
      <tp t="e">
        <v>#N/A</v>
        <stp/>
        <stp>BDP|16158200472352958971</stp>
        <tr r="I7" s="12"/>
      </tp>
      <tp t="e">
        <v>#N/A</v>
        <stp/>
        <stp>BDP|13313998317757564459</stp>
        <tr r="AM290" s="5"/>
      </tp>
      <tp t="e">
        <v>#N/A</v>
        <stp/>
        <stp>BDP|13604203181338326993</stp>
        <tr r="U213" s="5"/>
      </tp>
      <tp t="e">
        <v>#N/A</v>
        <stp/>
        <stp>BDP|16259589247517281821</stp>
        <tr r="T67" s="5"/>
      </tp>
      <tp t="e">
        <v>#N/A</v>
        <stp/>
        <stp>BDP|17179836707505105294</stp>
        <tr r="I598" s="5"/>
      </tp>
      <tp t="e">
        <v>#N/A</v>
        <stp/>
        <stp>BDP|16190052289061581753</stp>
        <tr r="T117" s="5"/>
      </tp>
      <tp t="e">
        <v>#N/A</v>
        <stp/>
        <stp>BDP|15866452240615043806</stp>
        <tr r="T298" s="5"/>
      </tp>
      <tp t="e">
        <v>#N/A</v>
        <stp/>
        <stp>BDP|10228730068330469900</stp>
        <tr r="W322" s="5"/>
      </tp>
      <tp t="e">
        <v>#N/A</v>
        <stp/>
        <stp>BDP|14305566849278200532</stp>
        <tr r="AP424" s="5"/>
      </tp>
      <tp t="s">
        <v>#N/A N/A</v>
        <stp/>
        <stp>BDP|18037005050204415193</stp>
        <tr r="S59" s="12"/>
      </tp>
      <tp t="e">
        <v>#N/A</v>
        <stp/>
        <stp>BDP|18407559762424990772</stp>
        <tr r="I16" s="5"/>
      </tp>
      <tp t="e">
        <v>#N/A</v>
        <stp/>
        <stp>BDP|14171070329889025728</stp>
        <tr r="O361" s="5"/>
      </tp>
      <tp t="e">
        <v>#N/A</v>
        <stp/>
        <stp>BDP|17781281993930815495</stp>
        <tr r="W460" s="5"/>
      </tp>
      <tp t="e">
        <v>#N/A</v>
        <stp/>
        <stp>BDP|17803080115979896704</stp>
        <tr r="R85" s="5"/>
      </tp>
      <tp t="e">
        <v>#N/A</v>
        <stp/>
        <stp>BDP|11426295094014665625</stp>
        <tr r="AQ539" s="5"/>
      </tp>
      <tp t="e">
        <v>#N/A</v>
        <stp/>
        <stp>BDP|17554885330994542046</stp>
        <tr r="AQ47" s="12"/>
        <tr r="AQ566" s="5"/>
      </tp>
      <tp t="s">
        <v>#N/A N/A</v>
        <stp/>
        <stp>BDP|16240649893568091998</stp>
        <tr r="AM49" s="12"/>
      </tp>
      <tp t="e">
        <v>#N/A</v>
        <stp/>
        <stp>BDP|13940443925485438808</stp>
        <tr r="L505" s="5"/>
      </tp>
      <tp t="e">
        <v>#N/A</v>
        <stp/>
        <stp>BDP|15207578366966694890</stp>
        <tr r="L196" s="5"/>
      </tp>
      <tp t="e">
        <v>#N/A</v>
        <stp/>
        <stp>BDP|12425686461133522948</stp>
        <tr r="AM322" s="5"/>
      </tp>
      <tp t="e">
        <v>#N/A</v>
        <stp/>
        <stp>BDP|12882456523604224805</stp>
        <tr r="AG196" s="5"/>
      </tp>
      <tp t="e">
        <v>#N/A</v>
        <stp/>
        <stp>BDP|13862729904618721456</stp>
        <tr r="AI162" s="5"/>
      </tp>
      <tp t="e">
        <v>#N/A</v>
        <stp/>
        <stp>BDP|18358230107963345184</stp>
        <tr r="AF81" s="12"/>
        <tr r="AF332" s="5"/>
      </tp>
      <tp t="e">
        <v>#N/A</v>
        <stp/>
        <stp>BDP|14711632382372980034</stp>
        <tr r="L498" s="5"/>
      </tp>
      <tp t="e">
        <v>#N/A</v>
        <stp/>
        <stp>BDP|15437919688628260436</stp>
        <tr r="AK134" s="5"/>
      </tp>
      <tp t="e">
        <v>#N/A</v>
        <stp/>
        <stp>BDP|10899217585665736778</stp>
        <tr r="M38" s="5"/>
      </tp>
      <tp t="e">
        <v>#N/A</v>
        <stp/>
        <stp>BDP|13438569103528457699</stp>
        <tr r="O336" s="5"/>
      </tp>
      <tp t="e">
        <v>#N/A</v>
        <stp/>
        <stp>BDP|17997514643867420934</stp>
        <tr r="M141" s="5"/>
      </tp>
      <tp t="e">
        <v>#N/A</v>
        <stp/>
        <stp>BDP|16933966230307078333</stp>
        <tr r="U353" s="5"/>
      </tp>
      <tp t="e">
        <v>#N/A</v>
        <stp/>
        <stp>BDP|16849747234102328872</stp>
        <tr r="M320" s="5"/>
      </tp>
      <tp t="e">
        <v>#N/A</v>
        <stp/>
        <stp>BDP|18180846799433898282</stp>
        <tr r="AM637" s="5"/>
      </tp>
      <tp t="e">
        <v>#N/A</v>
        <stp/>
        <stp>BDP|17037768519590068939</stp>
        <tr r="AB26" s="5"/>
      </tp>
      <tp t="s">
        <v>#N/A N/A</v>
        <stp/>
        <stp>BDP|12452052192553923060</stp>
        <tr r="P60" s="12"/>
      </tp>
      <tp t="e">
        <v>#N/A</v>
        <stp/>
        <stp>BDP|14060942527346867176</stp>
        <tr r="AK613" s="5"/>
      </tp>
      <tp t="e">
        <v>#N/A</v>
        <stp/>
        <stp>BDP|17363420763908716599</stp>
        <tr r="J476" s="5"/>
      </tp>
      <tp t="e">
        <v>#N/A</v>
        <stp/>
        <stp>BDP|15055207874288178092</stp>
        <tr r="U457" s="5"/>
      </tp>
      <tp t="e">
        <v>#N/A</v>
        <stp/>
        <stp>BDP|18182778126505436083</stp>
        <tr r="J148" s="5"/>
      </tp>
      <tp t="e">
        <v>#N/A</v>
        <stp/>
        <stp>BDP|12769862503376825461</stp>
        <tr r="AK279" s="5"/>
      </tp>
      <tp t="e">
        <v>#N/A</v>
        <stp/>
        <stp>BDP|16721811679912607361</stp>
        <tr r="O129" s="5"/>
      </tp>
      <tp t="s">
        <v>#N/A N/A</v>
        <stp/>
        <stp>BDP|14423116786727484280</stp>
        <tr r="AK18" s="12"/>
      </tp>
      <tp t="e">
        <v>#N/A</v>
        <stp/>
        <stp>BDP|13373985116322129139</stp>
        <tr r="M452" s="5"/>
      </tp>
      <tp t="e">
        <v>#N/A</v>
        <stp/>
        <stp>BDP|17690645943165815865</stp>
        <tr r="K152" s="5"/>
      </tp>
      <tp t="e">
        <v>#N/A</v>
        <stp/>
        <stp>BDP|18005212336759957819</stp>
        <tr r="W352" s="5"/>
      </tp>
      <tp t="e">
        <v>#N/A</v>
        <stp/>
        <stp>BDP|17917894719173429529</stp>
        <tr r="W221" s="5"/>
      </tp>
      <tp t="e">
        <v>#N/A</v>
        <stp/>
        <stp>BDP|12467734319708284432</stp>
        <tr r="AG169" s="5"/>
      </tp>
      <tp t="e">
        <v>#N/A</v>
        <stp/>
        <stp>BDP|10728360088246069568</stp>
        <tr r="AD595" s="5"/>
      </tp>
      <tp t="e">
        <v>#N/A</v>
        <stp/>
        <stp>BDP|14489248265291857929</stp>
        <tr r="R119" s="5"/>
      </tp>
      <tp t="e">
        <v>#N/A</v>
        <stp/>
        <stp>BDP|15423737313962296998</stp>
        <tr r="AM212" s="5"/>
      </tp>
      <tp t="e">
        <v>#N/A</v>
        <stp/>
        <stp>BDP|17796897493137618942</stp>
        <tr r="AQ425" s="5"/>
      </tp>
      <tp t="e">
        <v>#N/A</v>
        <stp/>
        <stp>BDP|17284607138463335964</stp>
        <tr r="L64" s="5"/>
      </tp>
      <tp t="e">
        <v>#N/A</v>
        <stp/>
        <stp>BDP|10721868668646012061</stp>
        <tr r="S258" s="5"/>
      </tp>
      <tp t="e">
        <v>#N/A</v>
        <stp/>
        <stp>BDP|16138741067139485699</stp>
        <tr r="N581" s="5"/>
      </tp>
      <tp t="e">
        <v>#N/A</v>
        <stp/>
        <stp>BDP|12650222978108548760</stp>
        <tr r="S423" s="5"/>
      </tp>
      <tp t="e">
        <v>#N/A</v>
        <stp/>
        <stp>BDP|17344083435524073817</stp>
        <tr r="O489" s="5"/>
      </tp>
      <tp t="e">
        <v>#N/A</v>
        <stp/>
        <stp>BDP|16542085203416411854</stp>
        <tr r="AP62" s="5"/>
      </tp>
      <tp t="e">
        <v>#N/A</v>
        <stp/>
        <stp>BDP|14287089105279551551</stp>
        <tr r="AI499" s="5"/>
      </tp>
      <tp t="e">
        <v>#N/A</v>
        <stp/>
        <stp>BDP|15378114491733872645</stp>
        <tr r="AI630" s="5"/>
      </tp>
      <tp t="e">
        <v>#N/A</v>
        <stp/>
        <stp>BDP|12528122868179812486</stp>
        <tr r="S519" s="5"/>
      </tp>
      <tp t="e">
        <v>#N/A</v>
        <stp/>
        <stp>BDP|13860289581810674186</stp>
        <tr r="N579" s="5"/>
      </tp>
      <tp t="e">
        <v>#N/A</v>
        <stp/>
        <stp>BDP|10011223425401106990</stp>
        <tr r="AD168" s="5"/>
      </tp>
      <tp t="e">
        <v>#N/A</v>
        <stp/>
        <stp>BDP|15631927468970017239</stp>
        <tr r="AK108" s="5"/>
      </tp>
      <tp t="e">
        <v>#N/A</v>
        <stp/>
        <stp>BDP|12211046698775011615</stp>
        <tr r="AM394" s="5"/>
      </tp>
      <tp t="e">
        <v>#N/A</v>
        <stp/>
        <stp>BDP|15835540185263024379</stp>
        <tr r="AM314" s="5"/>
      </tp>
      <tp t="e">
        <v>#N/A</v>
        <stp/>
        <stp>BDP|11598567749481706930</stp>
        <tr r="N630" s="5"/>
      </tp>
      <tp t="e">
        <v>#N/A</v>
        <stp/>
        <stp>BDP|10150963040853964601</stp>
        <tr r="AD165" s="5"/>
      </tp>
      <tp t="e">
        <v>#N/A</v>
        <stp/>
        <stp>BDP|15653754585552088084</stp>
        <tr r="S488" s="5"/>
      </tp>
      <tp t="e">
        <v>#N/A</v>
        <stp/>
        <stp>BDP|12728819541415153385</stp>
        <tr r="T150" s="5"/>
      </tp>
      <tp t="e">
        <v>#N/A</v>
        <stp/>
        <stp>BDP|10939124826062712949</stp>
        <tr r="T244" s="5"/>
      </tp>
      <tp t="s">
        <v>#N/A N/A</v>
        <stp/>
        <stp>BDP|17212693579637990952</stp>
        <tr r="K89" s="12"/>
      </tp>
      <tp t="s">
        <v>#N/A N/A</v>
        <stp/>
        <stp>BDP|10221627379671299857</stp>
        <tr r="T75" s="12"/>
      </tp>
      <tp t="e">
        <v>#N/A</v>
        <stp/>
        <stp>BDP|10292096991715273462</stp>
        <tr r="P37" s="12"/>
        <tr r="P317" s="5"/>
      </tp>
      <tp t="e">
        <v>#N/A</v>
        <stp/>
        <stp>BDP|17562430418022739879</stp>
        <tr r="Q155" s="5"/>
      </tp>
      <tp t="e">
        <v>#N/A</v>
        <stp/>
        <stp>BDP|11969481756488961009</stp>
        <tr r="AG298" s="5"/>
      </tp>
      <tp t="e">
        <v>#N/A</v>
        <stp/>
        <stp>BDP|10793961256810086494</stp>
        <tr r="P226" s="5"/>
      </tp>
      <tp t="e">
        <v>#N/A</v>
        <stp/>
        <stp>BDP|14547365613226753895</stp>
        <tr r="AM81" s="12"/>
        <tr r="AM332" s="5"/>
      </tp>
      <tp t="e">
        <v>#N/A</v>
        <stp/>
        <stp>BDP|15704235049242069933</stp>
        <tr r="AD163" s="5"/>
      </tp>
      <tp t="e">
        <v>#N/A</v>
        <stp/>
        <stp>BDP|17092933626596996227</stp>
        <tr r="AM103" s="5"/>
      </tp>
      <tp t="s">
        <v>#N/A N/A</v>
        <stp/>
        <stp>BDP|18029640837533848652</stp>
        <tr r="U9" s="12"/>
      </tp>
      <tp t="e">
        <v>#N/A</v>
        <stp/>
        <stp>BDP|17149524080035512786</stp>
        <tr r="M523" s="5"/>
      </tp>
      <tp t="e">
        <v>#N/A</v>
        <stp/>
        <stp>BDP|13223991066304668051</stp>
        <tr r="AP568" s="5"/>
      </tp>
      <tp t="s">
        <v>#N/A N/A</v>
        <stp/>
        <stp>BDP|15431421332112205884</stp>
        <tr r="AH20" s="12"/>
      </tp>
      <tp t="e">
        <v>#N/A</v>
        <stp/>
        <stp>BDP|15668165336296114997</stp>
        <tr r="I12" s="5"/>
      </tp>
      <tp t="e">
        <v>#N/A</v>
        <stp/>
        <stp>BDP|12942175437661180968</stp>
        <tr r="T46" s="5"/>
      </tp>
      <tp t="e">
        <v>#N/A</v>
        <stp/>
        <stp>BDP|15593941476302842119</stp>
        <tr r="AM206" s="5"/>
      </tp>
      <tp t="e">
        <v>#N/A</v>
        <stp/>
        <stp>BDP|15535887064541537224</stp>
        <tr r="W529" s="5"/>
      </tp>
      <tp t="e">
        <v>#N/A</v>
        <stp/>
        <stp>BDP|17978817532563148757</stp>
        <tr r="U102" s="5"/>
      </tp>
      <tp t="e">
        <v>#N/A</v>
        <stp/>
        <stp>BDP|11003553428567462975</stp>
        <tr r="O374" s="5"/>
      </tp>
      <tp t="e">
        <v>#N/A</v>
        <stp/>
        <stp>BDP|11034198503450636829</stp>
        <tr r="I82" s="5"/>
      </tp>
      <tp t="e">
        <v>#N/A</v>
        <stp/>
        <stp>BDP|10753456408294768833</stp>
        <tr r="AQ403" s="5"/>
      </tp>
      <tp t="e">
        <v>#N/A</v>
        <stp/>
        <stp>BDP|12798955261010470560</stp>
        <tr r="K594" s="5"/>
      </tp>
      <tp t="s">
        <v>#N/A N/A</v>
        <stp/>
        <stp>BDP|15630931451697760628</stp>
        <tr r="K82" s="12"/>
      </tp>
      <tp t="e">
        <v>#N/A</v>
        <stp/>
        <stp>BDP|12793527139199955540</stp>
        <tr r="Q111" s="5"/>
      </tp>
      <tp t="e">
        <v>#N/A</v>
        <stp/>
        <stp>BDP|13333522547193586922</stp>
        <tr r="L455" s="5"/>
      </tp>
      <tp t="e">
        <v>#N/A</v>
        <stp/>
        <stp>BDP|13127412104807383869</stp>
        <tr r="AK221" s="5"/>
      </tp>
      <tp t="e">
        <v>#N/A</v>
        <stp/>
        <stp>BDP|15350739584324150643</stp>
        <tr r="AF196" s="5"/>
      </tp>
      <tp t="e">
        <v>#N/A</v>
        <stp/>
        <stp>BDP|14953705285800977347</stp>
        <tr r="AO150" s="5"/>
      </tp>
      <tp t="e">
        <v>#N/A</v>
        <stp/>
        <stp>BDP|12575247848318053489</stp>
        <tr r="S429" s="5"/>
      </tp>
      <tp t="e">
        <v>#N/A</v>
        <stp/>
        <stp>BDP|17323831544866209574</stp>
        <tr r="AG42" s="5"/>
      </tp>
      <tp t="e">
        <v>#N/A</v>
        <stp/>
        <stp>BDP|16571152484041526608</stp>
        <tr r="AO606" s="5"/>
      </tp>
      <tp t="e">
        <v>#N/A</v>
        <stp/>
        <stp>BDP|13659625629519583693</stp>
        <tr r="T198" s="5"/>
      </tp>
      <tp t="e">
        <v>#N/A</v>
        <stp/>
        <stp>BDP|10698055599490921124</stp>
        <tr r="L91" s="12"/>
        <tr r="L326" s="5"/>
      </tp>
      <tp t="e">
        <v>#N/A</v>
        <stp/>
        <stp>BDP|11546312493656773519</stp>
        <tr r="K214" s="5"/>
      </tp>
      <tp t="e">
        <v>#N/A</v>
        <stp/>
        <stp>BDP|15461119892726328354</stp>
        <tr r="K277" s="5"/>
      </tp>
      <tp t="e">
        <v>#N/A</v>
        <stp/>
        <stp>BDP|16059646323168570238</stp>
        <tr r="AF34" s="12"/>
        <tr r="AF482" s="5"/>
      </tp>
      <tp t="e">
        <v>#N/A</v>
        <stp/>
        <stp>BDP|13355976725641410148</stp>
        <tr r="AP67" s="5"/>
      </tp>
      <tp t="e">
        <v>#N/A</v>
        <stp/>
        <stp>BDP|17582379170882559960</stp>
        <tr r="AP374" s="5"/>
      </tp>
      <tp t="e">
        <v>#N/A</v>
        <stp/>
        <stp>BDP|10250930420312242121</stp>
        <tr r="AP3" s="5"/>
      </tp>
      <tp t="e">
        <v>#N/A</v>
        <stp/>
        <stp>BDP|11021767956252756960</stp>
        <tr r="T60" s="5"/>
      </tp>
      <tp t="e">
        <v>#N/A</v>
        <stp/>
        <stp>BDP|14740328843842049970</stp>
        <tr r="L266" s="5"/>
      </tp>
      <tp t="e">
        <v>#N/A</v>
        <stp/>
        <stp>BDP|14650614419163813871</stp>
        <tr r="AF587" s="5"/>
      </tp>
      <tp t="e">
        <v>#N/A</v>
        <stp/>
        <stp>BDP|15690045293704653069</stp>
        <tr r="AM416" s="5"/>
      </tp>
      <tp t="e">
        <v>#N/A</v>
        <stp/>
        <stp>BDP|17748261070362026802</stp>
        <tr r="AP455" s="5"/>
      </tp>
      <tp t="e">
        <v>#N/A</v>
        <stp/>
        <stp>BDP|16140852092309251656</stp>
        <tr r="AA293" s="5"/>
      </tp>
      <tp t="e">
        <v>#N/A</v>
        <stp/>
        <stp>BDP|12303150142266664932</stp>
        <tr r="AF562" s="5"/>
      </tp>
      <tp t="e">
        <v>#N/A</v>
        <stp/>
        <stp>BDP|15128501988286927616</stp>
        <tr r="AF9" s="5"/>
      </tp>
      <tp t="e">
        <v>#N/A</v>
        <stp/>
        <stp>BDP|12736424356392715950</stp>
        <tr r="I141" s="5"/>
      </tp>
      <tp t="e">
        <v>#N/A</v>
        <stp/>
        <stp>BDP|10469631968889620188</stp>
        <tr r="I477" s="5"/>
      </tp>
      <tp t="e">
        <v>#N/A</v>
        <stp/>
        <stp>BDP|18316846897313594248</stp>
        <tr r="AA301" s="5"/>
      </tp>
      <tp t="e">
        <v>#N/A</v>
        <stp/>
        <stp>BDP|14623814664151374315</stp>
        <tr r="I118" s="5"/>
      </tp>
      <tp t="e">
        <v>#N/A</v>
        <stp/>
        <stp>BDP|15470353205019537702</stp>
        <tr r="AG416" s="5"/>
      </tp>
      <tp t="e">
        <v>#N/A</v>
        <stp/>
        <stp>BDP|13308318495798033969</stp>
        <tr r="O339" s="5"/>
      </tp>
      <tp t="e">
        <v>#N/A</v>
        <stp/>
        <stp>BDP|12789827766843684754</stp>
        <tr r="M110" s="5"/>
      </tp>
      <tp t="e">
        <v>#N/A</v>
        <stp/>
        <stp>BDP|12677975823628585977</stp>
        <tr r="AB29" s="12"/>
        <tr r="AB365" s="5"/>
      </tp>
      <tp t="e">
        <v>#N/A</v>
        <stp/>
        <stp>BDP|15107186755921507897</stp>
        <tr r="U546" s="5"/>
      </tp>
      <tp t="e">
        <v>#N/A</v>
        <stp/>
        <stp>BDP|15442836224816565163</stp>
        <tr r="J516" s="5"/>
      </tp>
      <tp t="e">
        <v>#N/A</v>
        <stp/>
        <stp>BDP|11262395622500107889</stp>
        <tr r="T641" s="5"/>
      </tp>
      <tp t="e">
        <v>#N/A</v>
        <stp/>
        <stp>BDP|12841209136492877960</stp>
        <tr r="AF607" s="5"/>
      </tp>
      <tp t="s">
        <v>#N/A N/A</v>
        <stp/>
        <stp>BDP|10409748027219211456</stp>
        <tr r="AQ72" s="12"/>
      </tp>
      <tp t="e">
        <v>#N/A</v>
        <stp/>
        <stp>BDP|14573900033904436220</stp>
        <tr r="K580" s="5"/>
      </tp>
      <tp t="e">
        <v>#N/A</v>
        <stp/>
        <stp>BDP|15007983350559889802</stp>
        <tr r="AD469" s="5"/>
      </tp>
      <tp t="e">
        <v>#N/A</v>
        <stp/>
        <stp>BDP|10419385144176184991</stp>
        <tr r="AM634" s="5"/>
      </tp>
      <tp t="e">
        <v>#N/A</v>
        <stp/>
        <stp>BDP|10624183494524254482</stp>
        <tr r="AH517" s="5"/>
      </tp>
      <tp t="e">
        <v>#N/A</v>
        <stp/>
        <stp>BDP|15270747385620402275</stp>
        <tr r="AH555" s="5"/>
      </tp>
      <tp t="e">
        <v>#N/A</v>
        <stp/>
        <stp>BDP|15246420384453139252</stp>
        <tr r="P613" s="5"/>
      </tp>
      <tp t="e">
        <v>#N/A</v>
        <stp/>
        <stp>BDP|18130805943924196836</stp>
        <tr r="J336" s="5"/>
      </tp>
      <tp t="e">
        <v>#N/A</v>
        <stp/>
        <stp>BDP|10342092701799370186</stp>
        <tr r="AQ615" s="5"/>
      </tp>
      <tp t="e">
        <v>#N/A</v>
        <stp/>
        <stp>BDP|18223642785799462776</stp>
        <tr r="AQ379" s="5"/>
      </tp>
      <tp t="e">
        <v>#N/A</v>
        <stp/>
        <stp>BDP|17372832422435110037</stp>
        <tr r="L117" s="5"/>
      </tp>
      <tp t="e">
        <v>#N/A</v>
        <stp/>
        <stp>BDP|16460019657299181233</stp>
        <tr r="AF514" s="5"/>
      </tp>
      <tp t="e">
        <v>#N/A</v>
        <stp/>
        <stp>BDP|14367763777308344414</stp>
        <tr r="AA146" s="5"/>
      </tp>
      <tp t="e">
        <v>#N/A</v>
        <stp/>
        <stp>BDP|12494198721709581098</stp>
        <tr r="AB311" s="5"/>
      </tp>
      <tp t="s">
        <v>#N/A N/A</v>
        <stp/>
        <stp>BDP|12699652680394351008</stp>
        <tr r="AB5" s="12"/>
      </tp>
      <tp t="e">
        <v>#N/A</v>
        <stp/>
        <stp>BDP|10778760145662369972</stp>
        <tr r="M265" s="5"/>
      </tp>
      <tp t="s">
        <v>#N/A N/A</v>
        <stp/>
        <stp>BDP|17063504717452722901</stp>
        <tr r="AI50" s="12"/>
      </tp>
      <tp t="e">
        <v>#N/A</v>
        <stp/>
        <stp>BDP|13526850963740775546</stp>
        <tr r="Q517" s="5"/>
      </tp>
      <tp t="e">
        <v>#N/A</v>
        <stp/>
        <stp>BDP|16507061081565657345</stp>
        <tr r="AD2" s="5"/>
      </tp>
      <tp t="e">
        <v>#N/A</v>
        <stp/>
        <stp>BDP|13824181095713324062</stp>
        <tr r="P424" s="5"/>
      </tp>
      <tp t="e">
        <v>#N/A</v>
        <stp/>
        <stp>BDP|18365824397837289679</stp>
        <tr r="AG50" s="5"/>
      </tp>
      <tp t="e">
        <v>#N/A</v>
        <stp/>
        <stp>BDP|14729271912786186905</stp>
        <tr r="U32" s="12"/>
        <tr r="U622" s="5"/>
      </tp>
      <tp t="e">
        <v>#N/A</v>
        <stp/>
        <stp>BDP|16496956886389011644</stp>
        <tr r="AP12" s="12"/>
        <tr r="AP263" s="5"/>
      </tp>
      <tp t="s">
        <v>#N/A N/A</v>
        <stp/>
        <stp>BDP|10591929165651364628</stp>
        <tr r="AG23" s="12"/>
      </tp>
      <tp t="e">
        <v>#N/A</v>
        <stp/>
        <stp>BDP|14700527113941206976</stp>
        <tr r="I391" s="5"/>
      </tp>
      <tp t="s">
        <v>#N/A N/A</v>
        <stp/>
        <stp>BDP|17827709208569460170</stp>
        <tr r="J20" s="12"/>
      </tp>
      <tp t="e">
        <v>#N/A</v>
        <stp/>
        <stp>BDP|10421507704474371909</stp>
        <tr r="AH341" s="5"/>
      </tp>
      <tp t="e">
        <v>#N/A</v>
        <stp/>
        <stp>BDP|10434393619298354249</stp>
        <tr r="AK28" s="5"/>
      </tp>
      <tp t="e">
        <v>#N/A</v>
        <stp/>
        <stp>BDP|18022669471320268163</stp>
        <tr r="T609" s="5"/>
      </tp>
      <tp t="e">
        <v>#N/A</v>
        <stp/>
        <stp>BDP|13534904204765198734</stp>
        <tr r="AH614" s="5"/>
      </tp>
      <tp t="e">
        <v>#N/A</v>
        <stp/>
        <stp>BDP|11652126780967649713</stp>
        <tr r="AO89" s="5"/>
      </tp>
      <tp t="e">
        <v>#N/A</v>
        <stp/>
        <stp>BDP|14651644107928264243</stp>
        <tr r="AH366" s="5"/>
      </tp>
      <tp t="s">
        <v>#N/A N/A</v>
        <stp/>
        <stp>BDP|18178657687439094701</stp>
        <tr r="AH87" s="12"/>
      </tp>
      <tp t="e">
        <v>#N/A</v>
        <stp/>
        <stp>BDP|13136006400149405268</stp>
        <tr r="AO179" s="5"/>
      </tp>
      <tp t="e">
        <v>#N/A</v>
        <stp/>
        <stp>BDP|11154602667679069054</stp>
        <tr r="U384" s="5"/>
      </tp>
      <tp t="e">
        <v>#N/A</v>
        <stp/>
        <stp>BDP|16276192385924592386</stp>
        <tr r="AQ136" s="5"/>
      </tp>
      <tp t="e">
        <v>#N/A</v>
        <stp/>
        <stp>BDP|10602942855653564710</stp>
        <tr r="AA541" s="5"/>
      </tp>
      <tp t="e">
        <v>#N/A</v>
        <stp/>
        <stp>BDP|16535537275998250429</stp>
        <tr r="L42" s="12"/>
        <tr r="L592" s="5"/>
      </tp>
      <tp t="e">
        <v>#N/A</v>
        <stp/>
        <stp>BDP|11679607000077439812</stp>
        <tr r="Q341" s="5"/>
      </tp>
      <tp t="e">
        <v>#N/A</v>
        <stp/>
        <stp>BDP|16143171006617300802</stp>
        <tr r="O381" s="5"/>
      </tp>
      <tp t="e">
        <v>#N/A</v>
        <stp/>
        <stp>BDP|17098741029578753298</stp>
        <tr r="AB444" s="5"/>
      </tp>
      <tp t="e">
        <v>#N/A</v>
        <stp/>
        <stp>BDP|17895992513630680775</stp>
        <tr r="AH313" s="5"/>
      </tp>
      <tp t="e">
        <v>#N/A</v>
        <stp/>
        <stp>BDP|11061426895431433500</stp>
        <tr r="AP463" s="5"/>
      </tp>
      <tp t="e">
        <v>#N/A</v>
        <stp/>
        <stp>BDP|13238626932377961987</stp>
        <tr r="I522" s="5"/>
      </tp>
      <tp t="e">
        <v>#N/A</v>
        <stp/>
        <stp>BDP|14051724393920778259</stp>
        <tr r="I394" s="5"/>
      </tp>
      <tp t="e">
        <v>#N/A</v>
        <stp/>
        <stp>BDP|17770033086682512545</stp>
        <tr r="Q615" s="5"/>
      </tp>
      <tp t="e">
        <v>#N/A</v>
        <stp/>
        <stp>BDP|18028301020491166027</stp>
        <tr r="AF75" s="5"/>
      </tp>
      <tp t="e">
        <v>#N/A</v>
        <stp/>
        <stp>BDP|18015715227392368767</stp>
        <tr r="AG609" s="5"/>
      </tp>
      <tp t="e">
        <v>#N/A</v>
        <stp/>
        <stp>BDP|12876217052318917514</stp>
        <tr r="AK175" s="5"/>
      </tp>
      <tp t="s">
        <v>#N/A N/A</v>
        <stp/>
        <stp>BDP|13217511773600660955</stp>
        <tr r="T72" s="12"/>
      </tp>
      <tp t="e">
        <v>#N/A</v>
        <stp/>
        <stp>BDP|17830933018742513552</stp>
        <tr r="AQ637" s="5"/>
      </tp>
      <tp t="e">
        <v>#N/A</v>
        <stp/>
        <stp>BDP|18251297717007627494</stp>
        <tr r="AG463" s="5"/>
      </tp>
      <tp t="e">
        <v>#N/A</v>
        <stp/>
        <stp>BDP|14320943780659322471</stp>
        <tr r="AO366" s="5"/>
      </tp>
      <tp t="e">
        <v>#N/A</v>
        <stp/>
        <stp>BDP|15033623630701455956</stp>
        <tr r="O8" s="12"/>
      </tp>
      <tp t="e">
        <v>#N/A</v>
        <stp/>
        <stp>BDP|13722149141157872986</stp>
        <tr r="AF266" s="5"/>
      </tp>
      <tp t="e">
        <v>#N/A</v>
        <stp/>
        <stp>BDP|10612830764656177029</stp>
        <tr r="N202" s="5"/>
      </tp>
      <tp t="s">
        <v>#N/A N/A</v>
        <stp/>
        <stp>BDP|10187060574279014612</stp>
        <tr r="N56" s="12"/>
      </tp>
      <tp t="e">
        <v>#N/A</v>
        <stp/>
        <stp>BDP|18178098327463974143</stp>
        <tr r="AB470" s="5"/>
      </tp>
      <tp t="e">
        <v>#N/A</v>
        <stp/>
        <stp>BDP|12239481538475616869</stp>
        <tr r="AP277" s="5"/>
      </tp>
      <tp t="s">
        <v>#N/A N/A</v>
        <stp/>
        <stp>BDP|11210569281440110460</stp>
        <tr r="AG52" s="12"/>
      </tp>
      <tp t="e">
        <v>#N/A</v>
        <stp/>
        <stp>BDP|16188567981052634121</stp>
        <tr r="N462" s="5"/>
      </tp>
      <tp t="e">
        <v>#N/A</v>
        <stp/>
        <stp>BDP|15698588833908862373</stp>
        <tr r="AP156" s="5"/>
      </tp>
      <tp t="e">
        <v>#N/A</v>
        <stp/>
        <stp>BDP|17030093367469918059</stp>
        <tr r="P146" s="5"/>
      </tp>
      <tp t="e">
        <v>#N/A</v>
        <stp/>
        <stp>BDP|12250435872511019818</stp>
        <tr r="M298" s="5"/>
      </tp>
      <tp t="e">
        <v>#N/A</v>
        <stp/>
        <stp>BDP|18346613560343809387</stp>
        <tr r="AO510" s="5"/>
      </tp>
      <tp t="e">
        <v>#N/A</v>
        <stp/>
        <stp>BDP|16542947322773720665</stp>
        <tr r="Q355" s="5"/>
      </tp>
      <tp t="e">
        <v>#N/A</v>
        <stp/>
        <stp>BDP|17514115494613371416</stp>
        <tr r="T643" s="5"/>
      </tp>
      <tp t="e">
        <v>#N/A</v>
        <stp/>
        <stp>BDP|16707152404687309877</stp>
        <tr r="AF405" s="5"/>
      </tp>
      <tp t="e">
        <v>#N/A</v>
        <stp/>
        <stp>BDP|11265805412386146636</stp>
        <tr r="AM273" s="5"/>
      </tp>
      <tp t="e">
        <v>#N/A</v>
        <stp/>
        <stp>BDP|15063027550380379837</stp>
        <tr r="R202" s="5"/>
      </tp>
      <tp t="e">
        <v>#N/A</v>
        <stp/>
        <stp>BDP|15665771041479441765</stp>
        <tr r="O569" s="5"/>
      </tp>
      <tp t="e">
        <v>#N/A</v>
        <stp/>
        <stp>BDP|13823186601902583864</stp>
        <tr r="AF77" s="5"/>
      </tp>
      <tp t="e">
        <v>#N/A</v>
        <stp/>
        <stp>BDP|17243245025057676877</stp>
        <tr r="M227" s="5"/>
      </tp>
      <tp t="e">
        <v>#N/A</v>
        <stp/>
        <stp>BDP|12526626307195402965</stp>
        <tr r="R497" s="5"/>
      </tp>
      <tp t="e">
        <v>#N/A</v>
        <stp/>
        <stp>BDP|16446623890566676725</stp>
        <tr r="AQ501" s="5"/>
      </tp>
      <tp t="e">
        <v>#N/A</v>
        <stp/>
        <stp>BDP|15834398015256695907</stp>
        <tr r="AH92" s="5"/>
      </tp>
      <tp t="e">
        <v>#N/A</v>
        <stp/>
        <stp>BDP|13847819667970946557</stp>
        <tr r="AK364" s="5"/>
      </tp>
      <tp t="s">
        <v>#N/A N/A</v>
        <stp/>
        <stp>BDP|11719940461772256425</stp>
        <tr r="N92" s="12"/>
      </tp>
      <tp t="e">
        <v>#N/A</v>
        <stp/>
        <stp>BDP|14043962930950406609</stp>
        <tr r="M512" s="5"/>
      </tp>
      <tp t="e">
        <v>#N/A</v>
        <stp/>
        <stp>BDP|12726430877359976083</stp>
        <tr r="I458" s="5"/>
      </tp>
      <tp t="e">
        <v>#N/A</v>
        <stp/>
        <stp>BDP|14213463587272958280</stp>
        <tr r="K19" s="5"/>
      </tp>
      <tp t="s">
        <v>#N/A N/A</v>
        <stp/>
        <stp>BDP|12586488364479326183</stp>
        <tr r="AB62" s="12"/>
      </tp>
      <tp t="e">
        <v>#N/A</v>
        <stp/>
        <stp>BDP|13847494519799875724</stp>
        <tr r="AK327" s="5"/>
      </tp>
      <tp t="s">
        <v>#N/A N/A</v>
        <stp/>
        <stp>BDP|11209449503058040506</stp>
        <tr r="N76" s="12"/>
      </tp>
      <tp t="e">
        <v>#N/A</v>
        <stp/>
        <stp>BDP|11212927836874073733</stp>
        <tr r="K429" s="5"/>
      </tp>
      <tp t="e">
        <v>#N/A</v>
        <stp/>
        <stp>BDP|12526421847863416910</stp>
        <tr r="P170" s="5"/>
      </tp>
      <tp t="e">
        <v>#N/A</v>
        <stp/>
        <stp>BDP|13541980008822535055</stp>
        <tr r="N345" s="5"/>
      </tp>
      <tp t="e">
        <v>#N/A</v>
        <stp/>
        <stp>BDP|10341749496335146350</stp>
        <tr r="N472" s="5"/>
      </tp>
      <tp t="e">
        <v>#N/A</v>
        <stp/>
        <stp>BDP|12354889275501905423</stp>
        <tr r="L591" s="5"/>
      </tp>
      <tp t="e">
        <v>#N/A</v>
        <stp/>
        <stp>BDP|17796511061205451966</stp>
        <tr r="AF65" s="12"/>
        <tr r="AF260" s="5"/>
      </tp>
      <tp t="e">
        <v>#N/A</v>
        <stp/>
        <stp>BDP|15752337191405782277</stp>
        <tr r="AK605" s="5"/>
      </tp>
      <tp t="s">
        <v>#N/A N/A</v>
        <stp/>
        <stp>BDP|14808081059949898049</stp>
        <tr r="K46" s="12"/>
      </tp>
      <tp t="e">
        <v>#N/A</v>
        <stp/>
        <stp>BDP|14797807762792709071</stp>
        <tr r="M422" s="5"/>
      </tp>
      <tp t="e">
        <v>#N/A</v>
        <stp/>
        <stp>BDP|13239865471275834189</stp>
        <tr r="AD271" s="5"/>
      </tp>
      <tp t="e">
        <v>#N/A</v>
        <stp/>
        <stp>BDP|13452945232853350243</stp>
        <tr r="P608" s="5"/>
      </tp>
      <tp t="e">
        <v>#N/A</v>
        <stp/>
        <stp>BDP|15685378326224091825</stp>
        <tr r="AG11" s="5"/>
      </tp>
      <tp t="e">
        <v>#N/A</v>
        <stp/>
        <stp>BDP|16894400639071322875</stp>
        <tr r="W642" s="5"/>
      </tp>
      <tp t="e">
        <v>#N/A</v>
        <stp/>
        <stp>BDP|16570763535053421978</stp>
        <tr r="R397" s="5"/>
      </tp>
      <tp t="e">
        <v>#N/A</v>
        <stp/>
        <stp>BDP|18444164279767890163</stp>
        <tr r="AB251" s="5"/>
      </tp>
      <tp t="e">
        <v>#N/A</v>
        <stp/>
        <stp>BDP|13747572073100299942</stp>
        <tr r="AQ330" s="5"/>
      </tp>
      <tp t="e">
        <v>#N/A</v>
        <stp/>
        <stp>BDP|13397051772419377527</stp>
        <tr r="W145" s="5"/>
      </tp>
      <tp t="e">
        <v>#N/A</v>
        <stp/>
        <stp>BDP|13836148691844097786</stp>
        <tr r="AI562" s="5"/>
      </tp>
      <tp t="e">
        <v>#N/A</v>
        <stp/>
        <stp>BDP|12831711209765517808</stp>
        <tr r="W383" s="5"/>
      </tp>
      <tp t="e">
        <v>#N/A</v>
        <stp/>
        <stp>BDP|14202678600558594257</stp>
        <tr r="AB416" s="5"/>
      </tp>
      <tp t="e">
        <v>#N/A</v>
        <stp/>
        <stp>BDP|16795450946088030619</stp>
        <tr r="P130" s="5"/>
      </tp>
      <tp t="e">
        <v>#N/A</v>
        <stp/>
        <stp>BDP|17957083188904541398</stp>
        <tr r="W637" s="5"/>
      </tp>
      <tp t="e">
        <v>#N/A</v>
        <stp/>
        <stp>BDP|15511528895995420431</stp>
        <tr r="AP259" s="5"/>
      </tp>
      <tp t="e">
        <v>#N/A</v>
        <stp/>
        <stp>BDP|14088501390578181845</stp>
        <tr r="J29" s="5"/>
      </tp>
      <tp t="e">
        <v>#N/A</v>
        <stp/>
        <stp>BDP|17307364852469071026</stp>
        <tr r="AP512" s="5"/>
      </tp>
      <tp t="e">
        <v>#N/A</v>
        <stp/>
        <stp>BDP|15426966277500110311</stp>
        <tr r="I50" s="5"/>
      </tp>
      <tp t="e">
        <v>#N/A</v>
        <stp/>
        <stp>BDP|16598069187306412052</stp>
        <tr r="AF128" s="5"/>
      </tp>
      <tp t="e">
        <v>#N/A</v>
        <stp/>
        <stp>BDP|17823569710099940228</stp>
        <tr r="O432" s="5"/>
      </tp>
      <tp t="e">
        <v>#N/A</v>
        <stp/>
        <stp>BDP|14333976715590367471</stp>
        <tr r="AQ117" s="5"/>
      </tp>
      <tp t="e">
        <v>#N/A</v>
        <stp/>
        <stp>BDP|10843486484415573146</stp>
        <tr r="AK628" s="5"/>
      </tp>
      <tp t="e">
        <v>#N/A</v>
        <stp/>
        <stp>BDP|10455440082312275656</stp>
        <tr r="AD65" s="12"/>
        <tr r="AD260" s="5"/>
      </tp>
      <tp t="e">
        <v>#N/A</v>
        <stp/>
        <stp>BDP|15424664206789208237</stp>
        <tr r="AM403" s="5"/>
      </tp>
      <tp t="e">
        <v>#N/A</v>
        <stp/>
        <stp>BDP|10682893656694812149</stp>
        <tr r="P645" s="5"/>
      </tp>
      <tp t="e">
        <v>#N/A</v>
        <stp/>
        <stp>BDP|16625467091294363774</stp>
        <tr r="AQ261" s="5"/>
      </tp>
      <tp t="e">
        <v>#N/A</v>
        <stp/>
        <stp>BDP|15153120741408261052</stp>
        <tr r="P383" s="5"/>
      </tp>
      <tp t="e">
        <v>#N/A</v>
        <stp/>
        <stp>BDP|16734838619173074488</stp>
        <tr r="U461" s="5"/>
      </tp>
      <tp t="e">
        <v>#N/A</v>
        <stp/>
        <stp>BDP|15505811843394422564</stp>
        <tr r="U139" s="5"/>
      </tp>
      <tp t="e">
        <v>#N/A</v>
        <stp/>
        <stp>BDP|15006962151209445860</stp>
        <tr r="Q594" s="5"/>
      </tp>
      <tp t="e">
        <v>#N/A</v>
        <stp/>
        <stp>BDP|11549308502178071231</stp>
        <tr r="S389" s="5"/>
      </tp>
      <tp t="e">
        <v>#N/A</v>
        <stp/>
        <stp>BDP|12649854290482276958</stp>
        <tr r="S60" s="5"/>
      </tp>
      <tp t="e">
        <v>#N/A</v>
        <stp/>
        <stp>BDP|17671881986918878742</stp>
        <tr r="AF195" s="5"/>
      </tp>
      <tp t="s">
        <v>#N/A N/A</v>
        <stp/>
        <stp>BDP|11486277228650753986</stp>
        <tr r="AG79" s="12"/>
      </tp>
      <tp t="e">
        <v>#N/A</v>
        <stp/>
        <stp>BDP|14194116861238152341</stp>
        <tr r="AM140" s="5"/>
      </tp>
      <tp t="e">
        <v>#N/A</v>
        <stp/>
        <stp>BDP|13353105956868080719</stp>
        <tr r="R532" s="5"/>
      </tp>
      <tp t="e">
        <v>#N/A</v>
        <stp/>
        <stp>BDP|14394430995535466453</stp>
        <tr r="AA239" s="5"/>
      </tp>
      <tp t="e">
        <v>#N/A</v>
        <stp/>
        <stp>BDP|15403042525876875995</stp>
        <tr r="K464" s="5"/>
      </tp>
      <tp t="e">
        <v>#N/A</v>
        <stp/>
        <stp>BDP|11402969472101687628</stp>
        <tr r="AP304" s="5"/>
      </tp>
      <tp t="e">
        <v>#N/A</v>
        <stp/>
        <stp>BDP|14855327301836703985</stp>
        <tr r="K357" s="5"/>
      </tp>
      <tp t="s">
        <v>#N/A N/A</v>
        <stp/>
        <stp>BDP|18213700826074081107</stp>
        <tr r="AB56" s="12"/>
      </tp>
      <tp t="e">
        <v>#N/A</v>
        <stp/>
        <stp>BDP|11398811905798347905</stp>
        <tr r="Q319" s="5"/>
      </tp>
      <tp t="e">
        <v>#N/A</v>
        <stp/>
        <stp>BDP|10259417641820575833</stp>
        <tr r="AI227" s="5"/>
      </tp>
      <tp t="e">
        <v>#N/A</v>
        <stp/>
        <stp>BDP|14620349366319664060</stp>
        <tr r="AM583" s="5"/>
      </tp>
      <tp t="e">
        <v>#N/A</v>
        <stp/>
        <stp>BDP|17935224624887338881</stp>
        <tr r="R136" s="5"/>
      </tp>
      <tp t="e">
        <v>#N/A</v>
        <stp/>
        <stp>BDP|12347323520848119342</stp>
        <tr r="J78" s="5"/>
      </tp>
      <tp t="e">
        <v>#N/A</v>
        <stp/>
        <stp>BDP|16359612751728547528</stp>
        <tr r="AM550" s="5"/>
      </tp>
      <tp t="e">
        <v>#N/A</v>
        <stp/>
        <stp>BDP|10746986587719587091</stp>
        <tr r="AF500" s="5"/>
      </tp>
      <tp t="e">
        <v>#N/A</v>
        <stp/>
        <stp>BDP|10223160128012095988</stp>
        <tr r="O268" s="5"/>
      </tp>
      <tp t="e">
        <v>#N/A</v>
        <stp/>
        <stp>BDP|17228900016102709570</stp>
        <tr r="P195" s="5"/>
      </tp>
      <tp t="e">
        <v>#N/A</v>
        <stp/>
        <stp>BDP|10273967437494647612</stp>
        <tr r="AI131" s="5"/>
      </tp>
      <tp t="e">
        <v>#N/A</v>
        <stp/>
        <stp>BDP|14288138814265837993</stp>
        <tr r="AP300" s="5"/>
      </tp>
      <tp t="e">
        <v>#N/A</v>
        <stp/>
        <stp>BDP|11140981526001202394</stp>
        <tr r="W280" s="5"/>
      </tp>
      <tp t="e">
        <v>#N/A</v>
        <stp/>
        <stp>BDP|13444482399324202234</stp>
        <tr r="AI476" s="5"/>
      </tp>
      <tp t="s">
        <v>#N/A N/A</v>
        <stp/>
        <stp>BDP|10161108439482830849</stp>
        <tr r="O90" s="12"/>
      </tp>
      <tp t="e">
        <v>#N/A</v>
        <stp/>
        <stp>BDP|18376440242392269232</stp>
        <tr r="AH335" s="5"/>
      </tp>
      <tp t="e">
        <v>#N/A</v>
        <stp/>
        <stp>BDP|11544856530774474602</stp>
        <tr r="O100" s="5"/>
      </tp>
      <tp t="e">
        <v>#N/A</v>
        <stp/>
        <stp>BDP|13076350784176099658</stp>
        <tr r="AO623" s="5"/>
      </tp>
      <tp t="e">
        <v>#N/A</v>
        <stp/>
        <stp>BDP|15493775453106681922</stp>
        <tr r="J501" s="5"/>
      </tp>
      <tp t="s">
        <v>#N/A N/A</v>
        <stp/>
        <stp>BDP|16108860318712940526</stp>
        <tr r="AF55" s="12"/>
      </tp>
      <tp t="e">
        <v>#N/A</v>
        <stp/>
        <stp>BDP|13636222162799128630</stp>
        <tr r="Q170" s="5"/>
      </tp>
      <tp t="e">
        <v>#N/A</v>
        <stp/>
        <stp>BDP|18439600567540643028</stp>
        <tr r="AK481" s="5"/>
      </tp>
      <tp t="e">
        <v>#N/A</v>
        <stp/>
        <stp>BDP|10843758783536014192</stp>
        <tr r="AI104" s="5"/>
      </tp>
      <tp t="e">
        <v>#N/A</v>
        <stp/>
        <stp>BDP|12618803548937005192</stp>
        <tr r="K585" s="5"/>
      </tp>
      <tp t="e">
        <v>#N/A</v>
        <stp/>
        <stp>BDP|10008893681239760189</stp>
        <tr r="AO376" s="5"/>
      </tp>
      <tp t="e">
        <v>#N/A</v>
        <stp/>
        <stp>BDP|12454218299863324289</stp>
        <tr r="AQ242" s="5"/>
      </tp>
      <tp t="e">
        <v>#N/A</v>
        <stp/>
        <stp>BDP|11582426492563008726</stp>
        <tr r="AK544" s="5"/>
      </tp>
      <tp t="e">
        <v>#N/A</v>
        <stp/>
        <stp>BDP|18338061426750213267</stp>
        <tr r="AH42" s="12"/>
        <tr r="AH592" s="5"/>
      </tp>
      <tp t="e">
        <v>#N/A</v>
        <stp/>
        <stp>BDP|13214352099000021193</stp>
        <tr r="AM234" s="5"/>
      </tp>
      <tp t="s">
        <v>#N/A N/A</v>
        <stp/>
        <stp>BDP|11628253942587376852</stp>
        <tr r="W84" s="12"/>
      </tp>
      <tp t="e">
        <v>#N/A</v>
        <stp/>
        <stp>BDP|10419653466459852182</stp>
        <tr r="AA211" s="5"/>
      </tp>
      <tp t="s">
        <v>#N/A N/A</v>
        <stp/>
        <stp>BDP|14475463095741164014</stp>
        <tr r="AQ52" s="12"/>
      </tp>
      <tp t="s">
        <v>#N/A N/A</v>
        <stp/>
        <stp>BDP|16993308499612253655</stp>
        <tr r="AF46" s="12"/>
      </tp>
      <tp t="s">
        <v>#N/A N/A</v>
        <stp/>
        <stp>BDP|18042008707969236921</stp>
        <tr r="AF25" s="12"/>
      </tp>
      <tp t="e">
        <v>#N/A</v>
        <stp/>
        <stp>BDP|14419103724429667616</stp>
        <tr r="Q293" s="5"/>
      </tp>
      <tp t="e">
        <v>#N/A</v>
        <stp/>
        <stp>BDP|14209974986315768834</stp>
        <tr r="N400" s="5"/>
      </tp>
      <tp t="e">
        <v>#N/A</v>
        <stp/>
        <stp>BDP|10068438352378617109</stp>
        <tr r="AM61" s="5"/>
      </tp>
      <tp t="e">
        <v>#N/A</v>
        <stp/>
        <stp>BDP|12277406922154478832</stp>
        <tr r="AP29" s="12"/>
        <tr r="AP365" s="5"/>
      </tp>
      <tp t="e">
        <v>#N/A</v>
        <stp/>
        <stp>BDP|15217520320823645918</stp>
        <tr r="AG352" s="5"/>
      </tp>
      <tp t="e">
        <v>#N/A</v>
        <stp/>
        <stp>BDP|13526920246177369151</stp>
        <tr r="AF397" s="5"/>
      </tp>
      <tp t="e">
        <v>#N/A</v>
        <stp/>
        <stp>BDP|13831125398643621036</stp>
        <tr r="R538" s="5"/>
      </tp>
      <tp t="s">
        <v>#N/A N/A</v>
        <stp/>
        <stp>BDP|11177898678942563424</stp>
        <tr r="T76" s="12"/>
      </tp>
      <tp t="e">
        <v>#N/A</v>
        <stp/>
        <stp>BDP|11523312323830185814</stp>
        <tr r="Q114" s="5"/>
      </tp>
      <tp t="e">
        <v>#N/A</v>
        <stp/>
        <stp>BDP|10362143881030278136</stp>
        <tr r="T125" s="5"/>
      </tp>
      <tp t="e">
        <v>#N/A</v>
        <stp/>
        <stp>BDP|13955595086643071515</stp>
        <tr r="AM274" s="5"/>
      </tp>
      <tp t="e">
        <v>#N/A</v>
        <stp/>
        <stp>BDP|17140996355352246181</stp>
        <tr r="AQ148" s="5"/>
      </tp>
      <tp t="e">
        <v>#N/A</v>
        <stp/>
        <stp>BDP|12565025143909293708</stp>
        <tr r="AM399" s="5"/>
      </tp>
      <tp t="e">
        <v>#N/A</v>
        <stp/>
        <stp>BDP|18391516327833488475</stp>
        <tr r="AM306" s="5"/>
      </tp>
      <tp t="e">
        <v>#N/A</v>
        <stp/>
        <stp>BDP|18314103725982059104</stp>
        <tr r="AG440" s="5"/>
      </tp>
      <tp t="e">
        <v>#N/A</v>
        <stp/>
        <stp>BDP|13299085091597980548</stp>
        <tr r="AF584" s="5"/>
      </tp>
      <tp t="e">
        <v>#N/A</v>
        <stp/>
        <stp>BDP|11699651023389128471</stp>
        <tr r="S233" s="5"/>
      </tp>
      <tp t="e">
        <v>#N/A</v>
        <stp/>
        <stp>BDP|17182962031030756577</stp>
        <tr r="AM224" s="5"/>
      </tp>
      <tp t="e">
        <v>#N/A</v>
        <stp/>
        <stp>BDP|13601902763387218318</stp>
        <tr r="K613" s="5"/>
      </tp>
      <tp t="e">
        <v>#N/A</v>
        <stp/>
        <stp>BDP|14476351495210153639</stp>
        <tr r="AF10" s="12"/>
      </tp>
      <tp t="e">
        <v>#N/A</v>
        <stp/>
        <stp>BDP|16431240153269258078</stp>
        <tr r="AM150" s="5"/>
      </tp>
      <tp t="e">
        <v>#N/A</v>
        <stp/>
        <stp>BDP|17400113455078094366</stp>
        <tr r="Q53" s="12"/>
        <tr r="Q124" s="5"/>
      </tp>
      <tp t="e">
        <v>#N/A</v>
        <stp/>
        <stp>BDP|10212842127183707101</stp>
        <tr r="AH382" s="5"/>
      </tp>
      <tp t="e">
        <v>#N/A</v>
        <stp/>
        <stp>BDP|18236342630691115115</stp>
        <tr r="AM405" s="5"/>
      </tp>
      <tp t="e">
        <v>#N/A</v>
        <stp/>
        <stp>BDP|12363861846907280175</stp>
        <tr r="AG621" s="5"/>
      </tp>
      <tp t="e">
        <v>#N/A</v>
        <stp/>
        <stp>BDP|14684419002961794942</stp>
        <tr r="AB39" s="5"/>
      </tp>
      <tp t="e">
        <v>#N/A</v>
        <stp/>
        <stp>BDP|16006661388193056387</stp>
        <tr r="AH423" s="5"/>
      </tp>
      <tp t="e">
        <v>#N/A</v>
        <stp/>
        <stp>BDP|13978293426143039804</stp>
        <tr r="AF641" s="5"/>
      </tp>
      <tp t="e">
        <v>#N/A</v>
        <stp/>
        <stp>BDP|12421978935838115813</stp>
        <tr r="AA642" s="5"/>
      </tp>
      <tp t="e">
        <v>#N/A</v>
        <stp/>
        <stp>BDP|15801928478495444608</stp>
        <tr r="AH610" s="5"/>
      </tp>
      <tp t="e">
        <v>#N/A</v>
        <stp/>
        <stp>BDP|15626043943590503924</stp>
        <tr r="W471" s="5"/>
      </tp>
      <tp t="e">
        <v>#N/A</v>
        <stp/>
        <stp>BDP|12057902542002470500</stp>
        <tr r="AF276" s="5"/>
      </tp>
      <tp t="e">
        <v>#N/A</v>
        <stp/>
        <stp>BDP|11127684828419511424</stp>
        <tr r="AA268" s="5"/>
      </tp>
      <tp t="e">
        <v>#N/A</v>
        <stp/>
        <stp>BDP|17421619015839608104</stp>
        <tr r="AF120" s="5"/>
      </tp>
      <tp t="e">
        <v>#N/A</v>
        <stp/>
        <stp>BDP|12142141368029337481</stp>
        <tr r="T212" s="5"/>
      </tp>
      <tp t="e">
        <v>#N/A</v>
        <stp/>
        <stp>BDP|12754909469636895304</stp>
        <tr r="P65" s="5"/>
      </tp>
      <tp t="s">
        <v>#N/A N/A</v>
        <stp/>
        <stp>BDP|14895426970929943654</stp>
        <tr r="S45" s="12"/>
      </tp>
      <tp t="e">
        <v>#N/A</v>
        <stp/>
        <stp>BDP|16987839970306472783</stp>
        <tr r="N239" s="5"/>
      </tp>
      <tp t="e">
        <v>#N/A</v>
        <stp/>
        <stp>BDP|17385241281600106519</stp>
        <tr r="AB287" s="5"/>
      </tp>
      <tp t="e">
        <v>#N/A</v>
        <stp/>
        <stp>BDP|18175951396219357977</stp>
        <tr r="AB314" s="5"/>
      </tp>
      <tp t="e">
        <v>#N/A</v>
        <stp/>
        <stp>BDP|12049613181227387358</stp>
        <tr r="AO306" s="5"/>
      </tp>
      <tp t="e">
        <v>#N/A</v>
        <stp/>
        <stp>BDP|14025663030448836183</stp>
        <tr r="I241" s="5"/>
      </tp>
      <tp t="e">
        <v>#N/A</v>
        <stp/>
        <stp>BDP|11779990817848886972</stp>
        <tr r="M95" s="5"/>
      </tp>
    </main>
    <main first="bofaddin.rtdserver">
      <tp t="e">
        <v>#N/A</v>
        <stp/>
        <stp>BDP|18433872099752543269</stp>
        <tr r="J32" s="5"/>
      </tp>
      <tp t="e">
        <v>#N/A</v>
        <stp/>
        <stp>BDP|11669801820645990762</stp>
        <tr r="AB366" s="5"/>
      </tp>
      <tp t="e">
        <v>#N/A</v>
        <stp/>
        <stp>BDP|14212800744141681092</stp>
        <tr r="J602" s="5"/>
      </tp>
      <tp t="e">
        <v>#N/A</v>
        <stp/>
        <stp>BDP|12602250335319887372</stp>
        <tr r="AK627" s="5"/>
      </tp>
      <tp t="e">
        <v>#N/A</v>
        <stp/>
        <stp>BDP|17156196631018681462</stp>
        <tr r="N37" s="12"/>
        <tr r="N317" s="5"/>
      </tp>
      <tp t="e">
        <v>#N/A</v>
        <stp/>
        <stp>BDP|10355957848975530120</stp>
        <tr r="AB266" s="5"/>
      </tp>
      <tp t="e">
        <v>#N/A</v>
        <stp/>
        <stp>BDP|15273767095915091788</stp>
        <tr r="M210" s="5"/>
      </tp>
      <tp t="e">
        <v>#N/A</v>
        <stp/>
        <stp>BDP|15080745012299613391</stp>
        <tr r="AO438" s="5"/>
      </tp>
      <tp t="e">
        <v>#N/A</v>
        <stp/>
        <stp>BDP|11300514039559481767</stp>
        <tr r="AQ382" s="5"/>
      </tp>
      <tp t="e">
        <v>#N/A</v>
        <stp/>
        <stp>BDP|10858425415504698801</stp>
        <tr r="AH253" s="5"/>
      </tp>
      <tp t="e">
        <v>#N/A</v>
        <stp/>
        <stp>BDP|18165062008894386557</stp>
        <tr r="O141" s="5"/>
      </tp>
      <tp t="e">
        <v>#N/A</v>
        <stp/>
        <stp>BDP|11720747886511917653</stp>
        <tr r="J561" s="5"/>
      </tp>
      <tp t="e">
        <v>#N/A</v>
        <stp/>
        <stp>BDP|14021491139112830813</stp>
        <tr r="AB144" s="5"/>
      </tp>
      <tp t="e">
        <v>#N/A</v>
        <stp/>
        <stp>BDP|11052144588784420515</stp>
        <tr r="T359" s="5"/>
      </tp>
      <tp t="e">
        <v>#N/A</v>
        <stp/>
        <stp>BDP|13978326985593078272</stp>
        <tr r="T52" s="5"/>
      </tp>
      <tp t="e">
        <v>#N/A</v>
        <stp/>
        <stp>BDP|14267494103749921086</stp>
        <tr r="AB529" s="5"/>
      </tp>
      <tp t="e">
        <v>#N/A</v>
        <stp/>
        <stp>BDP|14366911517253909655</stp>
        <tr r="AH367" s="5"/>
      </tp>
      <tp t="e">
        <v>#N/A</v>
        <stp/>
        <stp>BDP|14894079953789413116</stp>
        <tr r="K120" s="5"/>
      </tp>
      <tp t="e">
        <v>#N/A</v>
        <stp/>
        <stp>BDP|13250061304858092292</stp>
        <tr r="AG434" s="5"/>
      </tp>
      <tp t="e">
        <v>#N/A</v>
        <stp/>
        <stp>BDP|18026732969229549961</stp>
        <tr r="U414" s="5"/>
      </tp>
      <tp t="e">
        <v>#N/A</v>
        <stp/>
        <stp>BDP|17562463189656740440</stp>
        <tr r="AP240" s="5"/>
      </tp>
      <tp t="e">
        <v>#N/A</v>
        <stp/>
        <stp>BDP|16638291491421770507</stp>
        <tr r="AP465" s="5"/>
      </tp>
      <tp t="e">
        <v>#N/A</v>
        <stp/>
        <stp>BDP|11884390608539788270</stp>
        <tr r="AI42" s="5"/>
      </tp>
      <tp t="e">
        <v>#N/A</v>
        <stp/>
        <stp>BDP|14104546976379375696</stp>
        <tr r="Q25" s="5"/>
      </tp>
      <tp t="e">
        <v>#N/A</v>
        <stp/>
        <stp>BDP|18361144914910812130</stp>
        <tr r="P585" s="5"/>
      </tp>
      <tp t="e">
        <v>#N/A</v>
        <stp/>
        <stp>BDP|10051976738630293356</stp>
        <tr r="T172" s="5"/>
      </tp>
      <tp t="e">
        <v>#N/A</v>
        <stp/>
        <stp>BDP|10996825291609487168</stp>
        <tr r="L359" s="5"/>
      </tp>
      <tp t="e">
        <v>#N/A</v>
        <stp/>
        <stp>BDP|17666359088072542762</stp>
        <tr r="AM565" s="5"/>
      </tp>
      <tp t="s">
        <v>#N/A N/A</v>
        <stp/>
        <stp>BDP|12309403239824066822</stp>
        <tr r="AM80" s="12"/>
      </tp>
      <tp t="e">
        <v>#N/A</v>
        <stp/>
        <stp>BDP|11807808006809297946</stp>
        <tr r="AF520" s="5"/>
      </tp>
      <tp t="e">
        <v>#N/A</v>
        <stp/>
        <stp>BDP|13627995466923393628</stp>
        <tr r="AG212" s="5"/>
      </tp>
      <tp t="e">
        <v>#N/A</v>
        <stp/>
        <stp>BDP|14978672752486695827</stp>
        <tr r="O431" s="5"/>
      </tp>
      <tp t="e">
        <v>#N/A</v>
        <stp/>
        <stp>BDP|17382342845491214881</stp>
        <tr r="AQ131" s="5"/>
      </tp>
      <tp t="e">
        <v>#N/A</v>
        <stp/>
        <stp>BDP|14952547865088569659</stp>
        <tr r="S12" s="12"/>
        <tr r="S263" s="5"/>
      </tp>
      <tp t="e">
        <v>#N/A</v>
        <stp/>
        <stp>BDP|14394654292160811240</stp>
        <tr r="J464" s="5"/>
      </tp>
      <tp t="e">
        <v>#N/A</v>
        <stp/>
        <stp>BDP|17844908196668621605</stp>
        <tr r="AD54" s="5"/>
      </tp>
      <tp t="e">
        <v>#N/A</v>
        <stp/>
        <stp>BDP|18234289662562576755</stp>
        <tr r="N248" s="5"/>
      </tp>
      <tp t="e">
        <v>#N/A</v>
        <stp/>
        <stp>BDP|11436616898956565106</stp>
        <tr r="I603" s="5"/>
      </tp>
      <tp t="e">
        <v>#N/A</v>
        <stp/>
        <stp>BDP|11679068096565921474</stp>
        <tr r="AK236" s="5"/>
      </tp>
      <tp t="e">
        <v>#N/A</v>
        <stp/>
        <stp>BDP|13275425008516630868</stp>
        <tr r="O555" s="5"/>
      </tp>
      <tp t="e">
        <v>#N/A</v>
        <stp/>
        <stp>BDP|14776094697861683570</stp>
        <tr r="AF268" s="5"/>
      </tp>
      <tp t="e">
        <v>#N/A</v>
        <stp/>
        <stp>BDP|18321171917248318983</stp>
        <tr r="AK6" s="5"/>
      </tp>
      <tp t="e">
        <v>#N/A</v>
        <stp/>
        <stp>BDP|13379728554599486191</stp>
        <tr r="Q398" s="5"/>
      </tp>
      <tp t="e">
        <v>#N/A</v>
        <stp/>
        <stp>BDP|14075966089104306843</stp>
        <tr r="J238" s="5"/>
      </tp>
      <tp t="e">
        <v>#N/A</v>
        <stp/>
        <stp>BDP|14469702969425431910</stp>
        <tr r="M126" s="5"/>
      </tp>
      <tp t="e">
        <v>#N/A</v>
        <stp/>
        <stp>BDP|10676076481921082082</stp>
        <tr r="J633" s="5"/>
      </tp>
      <tp t="e">
        <v>#N/A</v>
        <stp/>
        <stp>BDP|11681219301588707293</stp>
        <tr r="AB202" s="5"/>
      </tp>
      <tp t="s">
        <v>#N/A N/A</v>
        <stp/>
        <stp>BDP|16793643500760888932</stp>
        <tr r="AM55" s="12"/>
      </tp>
      <tp t="e">
        <v>#N/A</v>
        <stp/>
        <stp>BDP|12726347320178924221</stp>
        <tr r="W102" s="5"/>
      </tp>
      <tp t="e">
        <v>#N/A</v>
        <stp/>
        <stp>BDP|12718541185020932675</stp>
        <tr r="AD621" s="5"/>
      </tp>
      <tp t="e">
        <v>#N/A</v>
        <stp/>
        <stp>BDP|12725702783696519291</stp>
        <tr r="N219" s="5"/>
      </tp>
      <tp t="e">
        <v>#N/A</v>
        <stp/>
        <stp>BDP|11718631671749800052</stp>
        <tr r="AM40" s="12"/>
        <tr r="AM250" s="5"/>
      </tp>
      <tp t="e">
        <v>#N/A</v>
        <stp/>
        <stp>BDP|17037916959115690769</stp>
        <tr r="AI29" s="12"/>
        <tr r="AI365" s="5"/>
      </tp>
      <tp t="e">
        <v>#N/A</v>
        <stp/>
        <stp>BDP|11250992473785162312</stp>
        <tr r="U536" s="5"/>
      </tp>
      <tp t="e">
        <v>#N/A</v>
        <stp/>
        <stp>BDP|17026652384829983904</stp>
        <tr r="AM398" s="5"/>
      </tp>
      <tp t="e">
        <v>#N/A</v>
        <stp/>
        <stp>BDP|14392330955798878362</stp>
        <tr r="AO227" s="5"/>
      </tp>
      <tp t="e">
        <v>#N/A</v>
        <stp/>
        <stp>BDP|16779481987215469678</stp>
        <tr r="AG396" s="5"/>
      </tp>
      <tp t="e">
        <v>#N/A</v>
        <stp/>
        <stp>BDP|10777888201656727721</stp>
        <tr r="O420" s="5"/>
      </tp>
      <tp t="e">
        <v>#N/A</v>
        <stp/>
        <stp>BDP|16934182541148324288</stp>
        <tr r="AP41" s="5"/>
      </tp>
      <tp t="e">
        <v>#N/A</v>
        <stp/>
        <stp>BDP|13487844160697802333</stp>
        <tr r="J138" s="5"/>
      </tp>
      <tp t="e">
        <v>#N/A</v>
        <stp/>
        <stp>BDP|14017966220143993546</stp>
        <tr r="AD533" s="5"/>
      </tp>
      <tp t="e">
        <v>#N/A</v>
        <stp/>
        <stp>BDP|11584878479381188613</stp>
        <tr r="O215" s="5"/>
      </tp>
      <tp t="e">
        <v>#N/A</v>
        <stp/>
        <stp>BDP|15071351558662098866</stp>
        <tr r="U71" s="5"/>
      </tp>
      <tp t="e">
        <v>#N/A</v>
        <stp/>
        <stp>BDP|16582863737512981669</stp>
        <tr r="J213" s="5"/>
      </tp>
      <tp t="e">
        <v>#N/A</v>
        <stp/>
        <stp>BDP|10684680466601342805</stp>
        <tr r="L273" s="5"/>
      </tp>
      <tp t="e">
        <v>#N/A</v>
        <stp/>
        <stp>BDP|13566813769955661104</stp>
        <tr r="U541" s="5"/>
      </tp>
      <tp t="e">
        <v>#N/A</v>
        <stp/>
        <stp>BDP|15839348280122111566</stp>
        <tr r="AH171" s="5"/>
      </tp>
      <tp t="e">
        <v>#N/A</v>
        <stp/>
        <stp>BDP|17040899617263473415</stp>
        <tr r="AM13" s="5"/>
      </tp>
      <tp t="e">
        <v>#N/A</v>
        <stp/>
        <stp>BDP|18383515732891380681</stp>
        <tr r="AB578" s="5"/>
      </tp>
      <tp t="e">
        <v>#N/A</v>
        <stp/>
        <stp>BDP|17052809649181688349</stp>
        <tr r="AO538" s="5"/>
      </tp>
      <tp t="e">
        <v>#N/A</v>
        <stp/>
        <stp>BDP|15570067533056301983</stp>
        <tr r="AH586" s="5"/>
      </tp>
      <tp t="e">
        <v>#N/A</v>
        <stp/>
        <stp>BDP|13567544286671551692</stp>
        <tr r="K316" s="5"/>
      </tp>
      <tp t="e">
        <v>#N/A</v>
        <stp/>
        <stp>BDP|11509934110153927345</stp>
        <tr r="N5" s="5"/>
      </tp>
      <tp t="e">
        <v>#N/A</v>
        <stp/>
        <stp>BDP|18366748549441783320</stp>
        <tr r="AQ79" s="5"/>
      </tp>
      <tp t="e">
        <v>#N/A</v>
        <stp/>
        <stp>BDP|18294378359426473132</stp>
        <tr r="I374" s="5"/>
      </tp>
      <tp t="s">
        <v>#N/A N/A</v>
        <stp/>
        <stp>BDP|10109160868056455805</stp>
        <tr r="AA26" s="12"/>
      </tp>
      <tp t="e">
        <v>#N/A</v>
        <stp/>
        <stp>BDP|18102385622830396034</stp>
        <tr r="R403" s="5"/>
      </tp>
      <tp t="e">
        <v>#N/A</v>
        <stp/>
        <stp>BDP|12946817832983199305</stp>
        <tr r="AH12" s="5"/>
      </tp>
      <tp t="e">
        <v>#N/A</v>
        <stp/>
        <stp>BDP|16872990851174260794</stp>
        <tr r="I313" s="5"/>
      </tp>
      <tp t="e">
        <v>#N/A</v>
        <stp/>
        <stp>BDP|16726283813245216956</stp>
        <tr r="Q197" s="5"/>
      </tp>
      <tp t="e">
        <v>#N/A</v>
        <stp/>
        <stp>BDP|15107960031462946444</stp>
        <tr r="L311" s="5"/>
      </tp>
      <tp t="e">
        <v>#N/A</v>
        <stp/>
        <stp>BDP|18147752475412975331</stp>
        <tr r="J533" s="5"/>
      </tp>
      <tp t="e">
        <v>#N/A</v>
        <stp/>
        <stp>BDP|14886907425480633613</stp>
        <tr r="AF12" s="5"/>
      </tp>
      <tp t="e">
        <v>#N/A</v>
        <stp/>
        <stp>BDP|12408684443099366069</stp>
        <tr r="AH81" s="12"/>
        <tr r="AH332" s="5"/>
      </tp>
      <tp t="e">
        <v>#N/A</v>
        <stp/>
        <stp>BDP|16271172767389852109</stp>
        <tr r="P198" s="5"/>
      </tp>
      <tp t="e">
        <v>#N/A</v>
        <stp/>
        <stp>BDP|18419282292512059849</stp>
        <tr r="K90" s="5"/>
      </tp>
      <tp t="e">
        <v>#N/A</v>
        <stp/>
        <stp>BDP|16586521864959101589</stp>
        <tr r="M202" s="5"/>
      </tp>
      <tp t="s">
        <v>#N/A N/A</v>
        <stp/>
        <stp>BDP|15489181784944411169</stp>
        <tr r="AH62" s="12"/>
      </tp>
      <tp t="e">
        <v>#N/A</v>
        <stp/>
        <stp>BDP|12451210360266991961</stp>
        <tr r="I236" s="5"/>
      </tp>
      <tp t="e">
        <v>#N/A</v>
        <stp/>
        <stp>BDP|13753684703614193871</stp>
        <tr r="J10" s="12"/>
      </tp>
      <tp t="e">
        <v>#N/A</v>
        <stp/>
        <stp>BDP|11014968073027735185</stp>
        <tr r="R372" s="5"/>
      </tp>
      <tp t="e">
        <v>#N/A</v>
        <stp/>
        <stp>BDP|11273845432674983772</stp>
        <tr r="AQ421" s="5"/>
      </tp>
      <tp t="e">
        <v>#N/A</v>
        <stp/>
        <stp>BDP|10289556211528547592</stp>
        <tr r="AQ289" s="5"/>
      </tp>
      <tp t="e">
        <v>#N/A</v>
        <stp/>
        <stp>BDP|16243402719042087813</stp>
        <tr r="AQ506" s="5"/>
      </tp>
      <tp t="e">
        <v>#N/A</v>
        <stp/>
        <stp>BDP|14864958837504969391</stp>
        <tr r="I107" s="5"/>
      </tp>
      <tp t="e">
        <v>#N/A</v>
        <stp/>
        <stp>BDP|11829409486282375672</stp>
        <tr r="T29" s="5"/>
      </tp>
      <tp t="e">
        <v>#N/A</v>
        <stp/>
        <stp>BDP|14800218604448072777</stp>
        <tr r="AA540" s="5"/>
      </tp>
      <tp t="e">
        <v>#N/A</v>
        <stp/>
        <stp>BDP|12736981711774740732</stp>
        <tr r="AD432" s="5"/>
      </tp>
      <tp t="s">
        <v>#N/A N/A</v>
        <stp/>
        <stp>BDP|11499737228994147941</stp>
        <tr r="AM79" s="12"/>
      </tp>
      <tp t="s">
        <v>#N/A N/A</v>
        <stp/>
        <stp>BDP|10472184289495815577</stp>
        <tr r="AI83" s="12"/>
      </tp>
      <tp t="e">
        <v>#N/A</v>
        <stp/>
        <stp>BDP|14071980874145254642</stp>
        <tr r="L146" s="5"/>
      </tp>
      <tp t="e">
        <v>#N/A</v>
        <stp/>
        <stp>BDP|16989104012937535846</stp>
        <tr r="L340" s="5"/>
      </tp>
      <tp t="e">
        <v>#N/A</v>
        <stp/>
        <stp>BDP|10611333894727824430</stp>
        <tr r="AQ353" s="5"/>
      </tp>
      <tp t="e">
        <v>#N/A</v>
        <stp/>
        <stp>BDP|14478147289603105721</stp>
        <tr r="W149" s="5"/>
      </tp>
      <tp t="e">
        <v>#N/A</v>
        <stp/>
        <stp>BDP|13430227018081718833</stp>
        <tr r="AH407" s="5"/>
      </tp>
      <tp t="e">
        <v>#N/A</v>
        <stp/>
        <stp>BDP|16679556694114841751</stp>
        <tr r="N247" s="5"/>
      </tp>
      <tp t="e">
        <v>#N/A</v>
        <stp/>
        <stp>BDP|17505707480765679492</stp>
        <tr r="J395" s="5"/>
      </tp>
      <tp t="e">
        <v>#N/A</v>
        <stp/>
        <stp>BDP|15627941689495340826</stp>
        <tr r="AM432" s="5"/>
      </tp>
      <tp t="e">
        <v>#N/A</v>
        <stp/>
        <stp>BDP|12850806721476341706</stp>
        <tr r="T37" s="12"/>
        <tr r="T317" s="5"/>
      </tp>
      <tp t="e">
        <v>#N/A</v>
        <stp/>
        <stp>BDP|13990204383040343042</stp>
        <tr r="AO99" s="5"/>
      </tp>
      <tp t="e">
        <v>#N/A</v>
        <stp/>
        <stp>BDP|13400505654282560889</stp>
        <tr r="O42" s="12"/>
        <tr r="O592" s="5"/>
      </tp>
      <tp t="e">
        <v>#N/A</v>
        <stp/>
        <stp>BDP|11202211953846438992</stp>
        <tr r="AP504" s="5"/>
      </tp>
      <tp t="e">
        <v>#N/A</v>
        <stp/>
        <stp>BDP|15422148732547788988</stp>
        <tr r="AB418" s="5"/>
      </tp>
      <tp t="e">
        <v>#N/A</v>
        <stp/>
        <stp>BDP|11629978054767875304</stp>
        <tr r="AM488" s="5"/>
      </tp>
      <tp t="e">
        <v>#N/A</v>
        <stp/>
        <stp>BDP|15906042627916778800</stp>
        <tr r="U343" s="5"/>
      </tp>
      <tp t="e">
        <v>#N/A</v>
        <stp/>
        <stp>BDP|11037927156330933408</stp>
        <tr r="AB232" s="5"/>
      </tp>
      <tp t="e">
        <v>#N/A</v>
        <stp/>
        <stp>BDP|11401281194883238076</stp>
        <tr r="AK17" s="5"/>
      </tp>
      <tp t="e">
        <v>#N/A</v>
        <stp/>
        <stp>BDP|14549380093300573763</stp>
        <tr r="AM376" s="5"/>
      </tp>
      <tp t="s">
        <v>#N/A N/A</v>
        <stp/>
        <stp>BDP|15404785920169406056</stp>
        <tr r="AM30" s="12"/>
      </tp>
      <tp t="e">
        <v>#N/A</v>
        <stp/>
        <stp>BDP|13367790670463429931</stp>
        <tr r="S92" s="5"/>
      </tp>
      <tp t="e">
        <v>#N/A</v>
        <stp/>
        <stp>BDP|10506945208452178257</stp>
        <tr r="R384" s="5"/>
      </tp>
      <tp t="e">
        <v>#N/A</v>
        <stp/>
        <stp>BDP|10323952758301546466</stp>
        <tr r="AH364" s="5"/>
      </tp>
      <tp t="e">
        <v>#N/A</v>
        <stp/>
        <stp>BDP|13442092430770179916</stp>
        <tr r="J82" s="5"/>
      </tp>
      <tp t="e">
        <v>#N/A</v>
        <stp/>
        <stp>BDP|14851878635137293152</stp>
        <tr r="K295" s="5"/>
      </tp>
      <tp t="e">
        <v>#N/A</v>
        <stp/>
        <stp>BDP|13647531323758831536</stp>
        <tr r="AI201" s="5"/>
      </tp>
      <tp t="e">
        <v>#N/A</v>
        <stp/>
        <stp>BDP|12949894641487974054</stp>
        <tr r="N308" s="5"/>
      </tp>
      <tp t="e">
        <v>#N/A</v>
        <stp/>
        <stp>BDP|16420861492016410894</stp>
        <tr r="AD122" s="5"/>
      </tp>
      <tp t="e">
        <v>#N/A</v>
        <stp/>
        <stp>BDP|15651139570923173996</stp>
        <tr r="AK27" s="12"/>
      </tp>
      <tp t="e">
        <v>#N/A</v>
        <stp/>
        <stp>BDP|18430373566714127091</stp>
        <tr r="AH631" s="5"/>
      </tp>
      <tp t="e">
        <v>#N/A</v>
        <stp/>
        <stp>BDP|13043417349129119358</stp>
        <tr r="M316" s="5"/>
      </tp>
      <tp t="e">
        <v>#N/A</v>
        <stp/>
        <stp>BDP|17287111364458212197</stp>
        <tr r="I216" s="5"/>
      </tp>
      <tp t="e">
        <v>#N/A</v>
        <stp/>
        <stp>BDP|18268192143485328178</stp>
        <tr r="U464" s="5"/>
      </tp>
      <tp t="e">
        <v>#N/A</v>
        <stp/>
        <stp>BDP|13343740520286995925</stp>
        <tr r="J215" s="5"/>
      </tp>
      <tp t="e">
        <v>#N/A</v>
        <stp/>
        <stp>BDP|16672699540475708843</stp>
        <tr r="AK61" s="5"/>
      </tp>
      <tp t="e">
        <v>#N/A</v>
        <stp/>
        <stp>BDP|17898803103224436233</stp>
        <tr r="P399" s="5"/>
      </tp>
      <tp t="e">
        <v>#N/A</v>
        <stp/>
        <stp>BDP|17324630547515882937</stp>
        <tr r="AG346" s="5"/>
      </tp>
      <tp t="e">
        <v>#N/A</v>
        <stp/>
        <stp>BDP|14181832663787911443</stp>
        <tr r="R450" s="5"/>
      </tp>
      <tp t="e">
        <v>#N/A</v>
        <stp/>
        <stp>BDP|14597719600913158993</stp>
        <tr r="P295" s="5"/>
      </tp>
      <tp t="e">
        <v>#N/A</v>
        <stp/>
        <stp>BDP|11134586320616347968</stp>
        <tr r="W186" s="5"/>
      </tp>
      <tp t="e">
        <v>#N/A</v>
        <stp/>
        <stp>BDP|17295948644345779698</stp>
        <tr r="AK21" s="5"/>
      </tp>
      <tp t="e">
        <v>#N/A</v>
        <stp/>
        <stp>BDP|14408871539884199273</stp>
        <tr r="AM82" s="5"/>
      </tp>
      <tp t="e">
        <v>#N/A</v>
        <stp/>
        <stp>BDP|17957629985571183132</stp>
        <tr r="AQ385" s="5"/>
      </tp>
      <tp t="e">
        <v>#N/A</v>
        <stp/>
        <stp>BDP|17762173390155808346</stp>
        <tr r="W553" s="5"/>
      </tp>
      <tp t="e">
        <v>#N/A</v>
        <stp/>
        <stp>BDP|10661666527764256990</stp>
        <tr r="AB322" s="5"/>
      </tp>
      <tp t="e">
        <v>#N/A</v>
        <stp/>
        <stp>BDP|12932759801649447559</stp>
        <tr r="S197" s="5"/>
      </tp>
      <tp t="e">
        <v>#N/A</v>
        <stp/>
        <stp>BDP|16445398465913129956</stp>
        <tr r="AP313" s="5"/>
      </tp>
      <tp t="e">
        <v>#N/A</v>
        <stp/>
        <stp>BDP|13160974724716661782</stp>
        <tr r="AO321" s="5"/>
      </tp>
      <tp t="e">
        <v>#N/A</v>
        <stp/>
        <stp>BDP|11760488763283989995</stp>
        <tr r="AD340" s="5"/>
      </tp>
      <tp t="e">
        <v>#N/A</v>
        <stp/>
        <stp>BDP|14200965669461623372</stp>
        <tr r="R149" s="5"/>
      </tp>
      <tp t="e">
        <v>#N/A</v>
        <stp/>
        <stp>BDP|13363969219526331439</stp>
        <tr r="L442" s="5"/>
      </tp>
      <tp t="e">
        <v>#N/A</v>
        <stp/>
        <stp>BDP|16359870669804826599</stp>
        <tr r="L57" s="5"/>
      </tp>
      <tp t="e">
        <v>#N/A</v>
        <stp/>
        <stp>BDP|10454146275957985804</stp>
        <tr r="AI259" s="5"/>
      </tp>
      <tp t="e">
        <v>#N/A</v>
        <stp/>
        <stp>BDP|16422932453417122493</stp>
        <tr r="AP269" s="5"/>
      </tp>
      <tp t="e">
        <v>#N/A</v>
        <stp/>
        <stp>BDP|13250888219234787782</stp>
        <tr r="AP279" s="5"/>
      </tp>
      <tp t="e">
        <v>#N/A</v>
        <stp/>
        <stp>BDP|15000488990257076649</stp>
        <tr r="I473" s="5"/>
      </tp>
      <tp t="e">
        <v>#N/A</v>
        <stp/>
        <stp>BDP|12892268085053030276</stp>
        <tr r="R88" s="5"/>
      </tp>
      <tp t="e">
        <v>#N/A</v>
        <stp/>
        <stp>BDP|12629969349537077162</stp>
        <tr r="L369" s="5"/>
      </tp>
      <tp t="e">
        <v>#N/A</v>
        <stp/>
        <stp>BDP|10480264458059564701</stp>
        <tr r="AP220" s="5"/>
      </tp>
      <tp t="e">
        <v>#N/A</v>
        <stp/>
        <stp>BDP|18163380068454683081</stp>
        <tr r="U331" s="5"/>
      </tp>
      <tp t="e">
        <v>#N/A</v>
        <stp/>
        <stp>BDP|13888822953420126776</stp>
        <tr r="AD481" s="5"/>
      </tp>
      <tp t="e">
        <v>#N/A</v>
        <stp/>
        <stp>BDP|10216156968509609768</stp>
        <tr r="O19" s="12"/>
      </tp>
      <tp t="s">
        <v>#N/A N/A</v>
        <stp/>
        <stp>BDP|10290897116146617644</stp>
        <tr r="U92" s="12"/>
      </tp>
      <tp t="e">
        <v>#N/A</v>
        <stp/>
        <stp>BDP|15240722349928324754</stp>
        <tr r="W434" s="5"/>
      </tp>
      <tp t="e">
        <v>#N/A</v>
        <stp/>
        <stp>BDP|16840230081823728626</stp>
        <tr r="AG227" s="5"/>
      </tp>
      <tp t="e">
        <v>#N/A</v>
        <stp/>
        <stp>BDP|17906758518658953023</stp>
        <tr r="J34" s="12"/>
        <tr r="J482" s="5"/>
      </tp>
      <tp t="s">
        <v>#N/A N/A</v>
        <stp/>
        <stp>BDP|10774574327206996810</stp>
        <tr r="U41" s="12"/>
      </tp>
      <tp t="e">
        <v>#N/A</v>
        <stp/>
        <stp>BDP|16628683500571124809</stp>
        <tr r="AH207" s="5"/>
      </tp>
      <tp t="e">
        <v>#N/A</v>
        <stp/>
        <stp>BDP|16242810818367684121</stp>
        <tr r="AQ12" s="5"/>
      </tp>
      <tp t="s">
        <v>#N/A N/A</v>
        <stp/>
        <stp>BDP|12828023402753024878</stp>
        <tr r="P57" s="12"/>
      </tp>
      <tp t="e">
        <v>#N/A</v>
        <stp/>
        <stp>BDP|13867579860721374833</stp>
        <tr r="AB567" s="5"/>
      </tp>
      <tp t="e">
        <v>#N/A</v>
        <stp/>
        <stp>BDP|18049108607431855101</stp>
        <tr r="M613" s="5"/>
      </tp>
      <tp t="e">
        <v>#N/A</v>
        <stp/>
        <stp>BDP|12135193491055716612</stp>
        <tr r="L445" s="5"/>
      </tp>
      <tp t="e">
        <v>#N/A</v>
        <stp/>
        <stp>BDP|11109971792999988122</stp>
        <tr r="AM490" s="5"/>
      </tp>
      <tp t="e">
        <v>#N/A</v>
        <stp/>
        <stp>BDP|18356430433260523697</stp>
        <tr r="AD244" s="5"/>
      </tp>
      <tp t="e">
        <v>#N/A</v>
        <stp/>
        <stp>BDP|17332228999842626710</stp>
        <tr r="M416" s="5"/>
      </tp>
      <tp t="e">
        <v>#N/A</v>
        <stp/>
        <stp>BDP|10459281424440372946</stp>
        <tr r="Q287" s="5"/>
      </tp>
      <tp t="e">
        <v>#N/A</v>
        <stp/>
        <stp>BDP|18115963321429105387</stp>
        <tr r="Q419" s="5"/>
      </tp>
      <tp t="e">
        <v>#N/A</v>
        <stp/>
        <stp>BDP|13664730455081805971</stp>
        <tr r="AH471" s="5"/>
      </tp>
      <tp t="e">
        <v>#N/A</v>
        <stp/>
        <stp>BDP|10553037740025171882</stp>
        <tr r="T526" s="5"/>
      </tp>
      <tp t="e">
        <v>#N/A</v>
        <stp/>
        <stp>BDP|17713999452691689351</stp>
        <tr r="U119" s="5"/>
      </tp>
      <tp t="e">
        <v>#N/A</v>
        <stp/>
        <stp>BDP|11289879228377503574</stp>
        <tr r="AM189" s="5"/>
      </tp>
      <tp t="e">
        <v>#N/A</v>
        <stp/>
        <stp>BDP|14360847539681977786</stp>
        <tr r="U401" s="5"/>
      </tp>
      <tp t="e">
        <v>#N/A</v>
        <stp/>
        <stp>BDP|14921069489054155188</stp>
        <tr r="P101" s="5"/>
      </tp>
      <tp t="e">
        <v>#N/A</v>
        <stp/>
        <stp>BDP|15317631587331812307</stp>
        <tr r="AH128" s="5"/>
      </tp>
      <tp t="e">
        <v>#N/A</v>
        <stp/>
        <stp>BDP|13289970962824903114</stp>
        <tr r="P29" s="12"/>
        <tr r="P365" s="5"/>
      </tp>
      <tp t="e">
        <v>#N/A</v>
        <stp/>
        <stp>BDP|17663742386307953626</stp>
        <tr r="AB67" s="12"/>
        <tr r="AB589" s="5"/>
      </tp>
      <tp t="e">
        <v>#N/A</v>
        <stp/>
        <stp>BDP|12449895537467085746</stp>
        <tr r="AO339" s="5"/>
      </tp>
      <tp t="e">
        <v>#N/A</v>
        <stp/>
        <stp>BDP|12813125085884378620</stp>
        <tr r="AF56" s="5"/>
      </tp>
      <tp t="e">
        <v>#N/A</v>
        <stp/>
        <stp>BDP|13868335207979602040</stp>
        <tr r="AH638" s="5"/>
      </tp>
      <tp t="e">
        <v>#N/A</v>
        <stp/>
        <stp>BDP|12783548287233882520</stp>
        <tr r="I340" s="5"/>
      </tp>
      <tp t="e">
        <v>#N/A</v>
        <stp/>
        <stp>BDP|15692791066995384840</stp>
        <tr r="AB460" s="5"/>
      </tp>
      <tp t="e">
        <v>#N/A</v>
        <stp/>
        <stp>BDP|18046805209909792008</stp>
        <tr r="L366" s="5"/>
      </tp>
      <tp t="e">
        <v>#N/A</v>
        <stp/>
        <stp>BDP|13369722940771738888</stp>
        <tr r="AB552" s="5"/>
      </tp>
      <tp t="e">
        <v>#N/A</v>
        <stp/>
        <stp>BDP|16404331940988863016</stp>
        <tr r="U578" s="5"/>
      </tp>
      <tp t="e">
        <v>#N/A</v>
        <stp/>
        <stp>BDP|12126961632224983521</stp>
        <tr r="AB334" s="5"/>
      </tp>
      <tp t="e">
        <v>#N/A</v>
        <stp/>
        <stp>BDP|15699690157928365758</stp>
        <tr r="AD398" s="5"/>
      </tp>
      <tp t="e">
        <v>#N/A</v>
        <stp/>
        <stp>BDP|13852781091917938360</stp>
        <tr r="AP353" s="5"/>
      </tp>
      <tp t="e">
        <v>#N/A</v>
        <stp/>
        <stp>BDP|14882977988209828511</stp>
        <tr r="R90" s="5"/>
      </tp>
      <tp t="e">
        <v>#N/A</v>
        <stp/>
        <stp>BDP|14081966911424955102</stp>
        <tr r="AD483" s="5"/>
      </tp>
      <tp t="e">
        <v>#N/A</v>
        <stp/>
        <stp>BDP|15899292707798880609</stp>
        <tr r="K147" s="5"/>
      </tp>
      <tp t="e">
        <v>#N/A</v>
        <stp/>
        <stp>BDP|16836737429959473386</stp>
        <tr r="AM544" s="5"/>
      </tp>
      <tp t="e">
        <v>#N/A</v>
        <stp/>
        <stp>BDP|17477170686894228391</stp>
        <tr r="N249" s="5"/>
      </tp>
      <tp t="e">
        <v>#N/A</v>
        <stp/>
        <stp>BDP|17381507968858458511</stp>
        <tr r="AO153" s="5"/>
      </tp>
      <tp t="e">
        <v>#N/A</v>
        <stp/>
        <stp>BDP|11587431524968473686</stp>
        <tr r="AO383" s="5"/>
      </tp>
      <tp t="e">
        <v>#N/A</v>
        <stp/>
        <stp>BDP|16520935461244857411</stp>
        <tr r="U85" s="5"/>
      </tp>
      <tp t="e">
        <v>#N/A</v>
        <stp/>
        <stp>BDP|12214271839678147232</stp>
        <tr r="AK117" s="5"/>
      </tp>
      <tp t="e">
        <v>#N/A</v>
        <stp/>
        <stp>BDP|14108451559195315901</stp>
        <tr r="J351" s="5"/>
      </tp>
      <tp t="e">
        <v>#N/A</v>
        <stp/>
        <stp>BDP|18064265579545255133</stp>
        <tr r="AI11" s="12"/>
      </tp>
      <tp t="e">
        <v>#N/A</v>
        <stp/>
        <stp>BDP|13811636647138678046</stp>
        <tr r="AM336" s="5"/>
      </tp>
      <tp t="e">
        <v>#N/A</v>
        <stp/>
        <stp>BDP|15312685186733613155</stp>
        <tr r="AO207" s="5"/>
      </tp>
      <tp t="e">
        <v>#N/A</v>
        <stp/>
        <stp>BDP|16009012062491562887</stp>
        <tr r="AH218" s="5"/>
      </tp>
      <tp t="e">
        <v>#N/A</v>
        <stp/>
        <stp>BDP|15972252054849138278</stp>
        <tr r="O222" s="5"/>
      </tp>
      <tp t="e">
        <v>#N/A</v>
        <stp/>
        <stp>BDP|10164062488519659872</stp>
        <tr r="AH138" s="5"/>
      </tp>
      <tp t="e">
        <v>#N/A</v>
        <stp/>
        <stp>BDP|18155106843643593799</stp>
        <tr r="J53" s="12"/>
        <tr r="J124" s="5"/>
      </tp>
      <tp t="s">
        <v>#N/A N/A</v>
        <stp/>
        <stp>BDP|15094128680113937656</stp>
        <tr r="P76" s="12"/>
      </tp>
      <tp t="e">
        <v>#N/A</v>
        <stp/>
        <stp>BDP|16779934960111923135</stp>
        <tr r="M43" s="5"/>
      </tp>
      <tp t="e">
        <v>#N/A</v>
        <stp/>
        <stp>BDP|18263243269575753061</stp>
        <tr r="P27" s="12"/>
      </tp>
      <tp t="e">
        <v>#N/A</v>
        <stp/>
        <stp>BDP|17561601758165200812</stp>
        <tr r="AQ45" s="5"/>
      </tp>
      <tp t="e">
        <v>#N/A</v>
        <stp/>
        <stp>BDP|10298843203757055643</stp>
        <tr r="I116" s="5"/>
      </tp>
      <tp t="e">
        <v>#N/A</v>
        <stp/>
        <stp>BDP|10398222994737337575</stp>
        <tr r="Q172" s="5"/>
      </tp>
      <tp t="s">
        <v>#N/A N/A</v>
        <stp/>
        <stp>BDP|14287341696434735364</stp>
        <tr r="AF92" s="12"/>
      </tp>
      <tp t="e">
        <v>#N/A</v>
        <stp/>
        <stp>BDP|12630957400127297506</stp>
        <tr r="AI77" s="12"/>
        <tr r="AI368" s="5"/>
      </tp>
      <tp t="e">
        <v>#N/A</v>
        <stp/>
        <stp>BDP|13527047198525895603</stp>
        <tr r="AA210" s="5"/>
      </tp>
      <tp t="e">
        <v>#N/A</v>
        <stp/>
        <stp>BDP|16598052586440038775</stp>
        <tr r="U98" s="5"/>
      </tp>
      <tp t="e">
        <v>#N/A</v>
        <stp/>
        <stp>BDP|18162167261172284451</stp>
        <tr r="AK343" s="5"/>
      </tp>
      <tp t="e">
        <v>#N/A</v>
        <stp/>
        <stp>BDP|15657563957638416429</stp>
        <tr r="AP271" s="5"/>
      </tp>
      <tp t="e">
        <v>#N/A</v>
        <stp/>
        <stp>BDP|17350385406835802840</stp>
        <tr r="AO61" s="5"/>
      </tp>
      <tp t="s">
        <v>#N/A N/A</v>
        <stp/>
        <stp>BDP|11917836704936648695</stp>
        <tr r="T56" s="12"/>
      </tp>
      <tp t="e">
        <v>#N/A</v>
        <stp/>
        <stp>BDP|11984751499134440202</stp>
        <tr r="P138" s="5"/>
      </tp>
      <tp t="e">
        <v>#N/A</v>
        <stp/>
        <stp>BDP|18205586559836123731</stp>
        <tr r="AF81" s="5"/>
      </tp>
      <tp t="e">
        <v>#N/A</v>
        <stp/>
        <stp>BDP|18078897760257872809</stp>
        <tr r="AP100" s="5"/>
      </tp>
      <tp t="e">
        <v>#N/A</v>
        <stp/>
        <stp>BDP|18178696667905735497</stp>
        <tr r="R55" s="5"/>
      </tp>
      <tp t="e">
        <v>#N/A</v>
        <stp/>
        <stp>BDP|14592617132388599027</stp>
        <tr r="M10" s="12"/>
      </tp>
      <tp t="e">
        <v>#N/A</v>
        <stp/>
        <stp>BDP|11921068399456244758</stp>
        <tr r="AQ522" s="5"/>
      </tp>
      <tp t="s">
        <v>#N/A N/A</v>
        <stp/>
        <stp>BDP|10259383698233720047</stp>
        <tr r="AG3" s="12"/>
      </tp>
      <tp t="e">
        <v>#N/A</v>
        <stp/>
        <stp>BDP|14420096871418895258</stp>
        <tr r="M391" s="5"/>
      </tp>
      <tp t="e">
        <v>#N/A</v>
        <stp/>
        <stp>BDP|11249260763708454427</stp>
        <tr r="M96" s="5"/>
      </tp>
      <tp t="e">
        <v>#N/A</v>
        <stp/>
        <stp>BDP|12004006543239354610</stp>
        <tr r="N494" s="5"/>
      </tp>
      <tp t="e">
        <v>#N/A</v>
        <stp/>
        <stp>BDP|17054824265701516136</stp>
        <tr r="J306" s="5"/>
      </tp>
      <tp t="e">
        <v>#N/A</v>
        <stp/>
        <stp>BDP|18426392039256335761</stp>
        <tr r="AQ391" s="5"/>
      </tp>
      <tp t="e">
        <v>#N/A</v>
        <stp/>
        <stp>BDP|17301132990300419650</stp>
        <tr r="L24" s="5"/>
      </tp>
      <tp t="e">
        <v>#N/A</v>
        <stp/>
        <stp>BDP|14412565481679549971</stp>
        <tr r="AB343" s="5"/>
      </tp>
      <tp t="e">
        <v>#N/A</v>
        <stp/>
        <stp>BDP|11334052783713611320</stp>
        <tr r="N186" s="5"/>
      </tp>
      <tp t="e">
        <v>#N/A</v>
        <stp/>
        <stp>BDP|13140721794362027662</stp>
        <tr r="M313" s="5"/>
      </tp>
      <tp t="e">
        <v>#N/A</v>
        <stp/>
        <stp>BDP|10362537520226877892</stp>
        <tr r="AA180" s="5"/>
      </tp>
      <tp t="e">
        <v>#N/A</v>
        <stp/>
        <stp>BDP|14953950154704950501</stp>
        <tr r="L229" s="5"/>
      </tp>
      <tp t="e">
        <v>#N/A</v>
        <stp/>
        <stp>BDP|12307725995495353061</stp>
        <tr r="K447" s="5"/>
      </tp>
      <tp t="e">
        <v>#N/A</v>
        <stp/>
        <stp>BDP|16960714630092159982</stp>
        <tr r="L572" s="5"/>
      </tp>
      <tp t="e">
        <v>#N/A</v>
        <stp/>
        <stp>BDP|12939771971812694987</stp>
        <tr r="AQ496" s="5"/>
      </tp>
      <tp t="e">
        <v>#N/A</v>
        <stp/>
        <stp>BDP|15699728063595470827</stp>
        <tr r="AP101" s="5"/>
      </tp>
      <tp t="e">
        <v>#N/A</v>
        <stp/>
        <stp>BDP|14718087968999123267</stp>
        <tr r="AM362" s="5"/>
      </tp>
      <tp t="e">
        <v>#N/A</v>
        <stp/>
        <stp>BDP|11332562757349311119</stp>
        <tr r="K178" s="5"/>
      </tp>
      <tp t="e">
        <v>#N/A</v>
        <stp/>
        <stp>BDP|13535778640089268007</stp>
        <tr r="AO353" s="5"/>
      </tp>
      <tp t="e">
        <v>#N/A</v>
        <stp/>
        <stp>BDP|12514639225077073835</stp>
        <tr r="AI355" s="5"/>
      </tp>
      <tp t="e">
        <v>#N/A</v>
        <stp/>
        <stp>BDP|15494398715927119990</stp>
        <tr r="L215" s="5"/>
      </tp>
      <tp t="e">
        <v>#N/A</v>
        <stp/>
        <stp>BDP|13417445119459193680</stp>
        <tr r="J245" s="5"/>
      </tp>
      <tp t="e">
        <v>#N/A</v>
        <stp/>
        <stp>BDP|14226277472048496035</stp>
        <tr r="AA114" s="5"/>
      </tp>
      <tp t="e">
        <v>#N/A</v>
        <stp/>
        <stp>BDP|18353067973631346758</stp>
        <tr r="AI223" s="5"/>
      </tp>
      <tp t="e">
        <v>#N/A</v>
        <stp/>
        <stp>BDP|15430495196807818637</stp>
        <tr r="T527" s="5"/>
      </tp>
      <tp t="e">
        <v>#N/A</v>
        <stp/>
        <stp>BDP|12710932685339589347</stp>
        <tr r="AI44" s="5"/>
      </tp>
      <tp t="s">
        <v>#N/A N/A</v>
        <stp/>
        <stp>BDP|14181937592675973891</stp>
        <tr r="AO26" s="12"/>
      </tp>
      <tp t="e">
        <v>#N/A</v>
        <stp/>
        <stp>BDP|13174863833980572114</stp>
        <tr r="U435" s="5"/>
      </tp>
      <tp t="e">
        <v>#N/A</v>
        <stp/>
        <stp>BDP|18084366813755268671</stp>
        <tr r="AO428" s="5"/>
      </tp>
      <tp t="e">
        <v>#N/A</v>
        <stp/>
        <stp>BDP|12134580247539696381</stp>
        <tr r="AD348" s="5"/>
      </tp>
      <tp t="e">
        <v>#N/A</v>
        <stp/>
        <stp>BDP|16125136892423792474</stp>
        <tr r="R447" s="5"/>
      </tp>
      <tp t="e">
        <v>#N/A</v>
        <stp/>
        <stp>BDP|14409943737455187262</stp>
        <tr r="AP287" s="5"/>
      </tp>
      <tp t="s">
        <v>#N/A N/A</v>
        <stp/>
        <stp>BDP|10360862160973518401</stp>
        <tr r="W79" s="12"/>
      </tp>
      <tp t="e">
        <v>#N/A</v>
        <stp/>
        <stp>BDP|18412666927983668635</stp>
        <tr r="R350" s="5"/>
      </tp>
      <tp t="s">
        <v>#N/A N/A</v>
        <stp/>
        <stp>BDP|17410873361892566270</stp>
        <tr r="N51" s="12"/>
      </tp>
      <tp t="e">
        <v>#N/A</v>
        <stp/>
        <stp>BDP|17350972263837176664</stp>
        <tr r="AK46" s="5"/>
      </tp>
      <tp t="e">
        <v>#N/A</v>
        <stp/>
        <stp>BDP|10223019969486921931</stp>
        <tr r="R272" s="5"/>
      </tp>
      <tp t="e">
        <v>#N/A</v>
        <stp/>
        <stp>BDP|17868819236934976162</stp>
        <tr r="AI492" s="5"/>
      </tp>
      <tp t="e">
        <v>#N/A</v>
        <stp/>
        <stp>BDP|15380014702694594850</stp>
        <tr r="W304" s="5"/>
      </tp>
      <tp t="e">
        <v>#N/A</v>
        <stp/>
        <stp>BDP|12923023194235690798</stp>
        <tr r="AQ58" s="5"/>
      </tp>
      <tp t="e">
        <v>#N/A</v>
        <stp/>
        <stp>BDP|16377749791868157971</stp>
        <tr r="AO349" s="5"/>
      </tp>
      <tp t="e">
        <v>#N/A</v>
        <stp/>
        <stp>BDP|17457922855487030531</stp>
        <tr r="Q247" s="5"/>
      </tp>
      <tp t="e">
        <v>#N/A</v>
        <stp/>
        <stp>BDP|10530852101676670771</stp>
        <tr r="AK516" s="5"/>
      </tp>
      <tp t="e">
        <v>#N/A</v>
        <stp/>
        <stp>BDP|16547638479197844979</stp>
        <tr r="T45" s="5"/>
      </tp>
      <tp t="e">
        <v>#N/A</v>
        <stp/>
        <stp>BDP|14711717420121567931</stp>
        <tr r="W320" s="5"/>
      </tp>
      <tp t="e">
        <v>#N/A</v>
        <stp/>
        <stp>BDP|12112942541736267062</stp>
        <tr r="N131" s="5"/>
      </tp>
      <tp t="e">
        <v>#N/A</v>
        <stp/>
        <stp>BDP|17013766885991490077</stp>
        <tr r="AP162" s="5"/>
      </tp>
      <tp t="e">
        <v>#N/A</v>
        <stp/>
        <stp>BDP|17124442393067074460</stp>
        <tr r="N489" s="5"/>
      </tp>
      <tp t="e">
        <v>#N/A</v>
        <stp/>
        <stp>BDP|18024593432366317184</stp>
        <tr r="L382" s="5"/>
      </tp>
      <tp t="e">
        <v>#N/A</v>
        <stp/>
        <stp>BDP|13259272294777751663</stp>
        <tr r="K600" s="5"/>
      </tp>
      <tp t="e">
        <v>#N/A</v>
        <stp/>
        <stp>BDP|17255748662378183750</stp>
        <tr r="AH371" s="5"/>
      </tp>
      <tp t="e">
        <v>#N/A</v>
        <stp/>
        <stp>BDP|11838189875579201779</stp>
        <tr r="K292" s="5"/>
      </tp>
      <tp t="e">
        <v>#N/A</v>
        <stp/>
        <stp>BDP|16555993477128321983</stp>
        <tr r="AD424" s="5"/>
      </tp>
      <tp t="e">
        <v>#N/A</v>
        <stp/>
        <stp>BDP|14638459103848065101</stp>
        <tr r="L324" s="5"/>
      </tp>
      <tp t="s">
        <v>#N/A N/A</v>
        <stp/>
        <stp>BDP|15134195877062952866</stp>
        <tr r="L74" s="12"/>
      </tp>
      <tp t="s">
        <v>#N/A N/A</v>
        <stp/>
        <stp>BDP|12386362737272691944</stp>
        <tr r="AP14" s="12"/>
      </tp>
      <tp t="e">
        <v>#N/A</v>
        <stp/>
        <stp>BDP|17555722887563363230</stp>
        <tr r="AQ91" s="5"/>
      </tp>
      <tp t="e">
        <v>#N/A</v>
        <stp/>
        <stp>BDP|12521008591974458602</stp>
        <tr r="AB105" s="5"/>
      </tp>
      <tp t="e">
        <v>#N/A</v>
        <stp/>
        <stp>BDP|16992219782501975436</stp>
        <tr r="O271" s="5"/>
      </tp>
      <tp t="e">
        <v>#N/A</v>
        <stp/>
        <stp>BDP|18441061499401245991</stp>
        <tr r="AM258" s="5"/>
      </tp>
      <tp t="e">
        <v>#N/A</v>
        <stp/>
        <stp>BDP|11441909026707267434</stp>
        <tr r="S302" s="5"/>
      </tp>
      <tp t="e">
        <v>#N/A</v>
        <stp/>
        <stp>BDP|15325727425098059178</stp>
        <tr r="P136" s="5"/>
      </tp>
      <tp t="e">
        <v>#N/A</v>
        <stp/>
        <stp>BDP|11386122371949451778</stp>
        <tr r="AK535" s="5"/>
      </tp>
      <tp t="e">
        <v>#N/A</v>
        <stp/>
        <stp>BDP|12551234803078448128</stp>
        <tr r="L285" s="5"/>
      </tp>
      <tp t="e">
        <v>#N/A</v>
        <stp/>
        <stp>BDP|16464948271959295803</stp>
        <tr r="T546" s="5"/>
      </tp>
      <tp t="e">
        <v>#N/A</v>
        <stp/>
        <stp>BDP|12900018635328604086</stp>
        <tr r="AI532" s="5"/>
      </tp>
      <tp t="e">
        <v>#N/A</v>
        <stp/>
        <stp>BDP|16453448485592025166</stp>
        <tr r="J586" s="5"/>
      </tp>
      <tp t="e">
        <v>#N/A</v>
        <stp/>
        <stp>BDP|14941086999671389580</stp>
        <tr r="AM619" s="5"/>
      </tp>
      <tp t="e">
        <v>#N/A</v>
        <stp/>
        <stp>BDP|11086493881322980623</stp>
        <tr r="N633" s="5"/>
      </tp>
      <tp t="e">
        <v>#N/A</v>
        <stp/>
        <stp>BDP|17077916332291445545</stp>
        <tr r="AF177" s="5"/>
      </tp>
      <tp t="e">
        <v>#N/A</v>
        <stp/>
        <stp>BDP|16316077078819896175</stp>
        <tr r="U547" s="5"/>
      </tp>
      <tp t="e">
        <v>#N/A</v>
        <stp/>
        <stp>BDP|11175827720475346732</stp>
        <tr r="K58" s="5"/>
      </tp>
      <tp t="s">
        <v>#N/A N/A</v>
        <stp/>
        <stp>BDP|12628940871040038500</stp>
        <tr r="AQ54" s="12"/>
      </tp>
      <tp t="e">
        <v>#N/A</v>
        <stp/>
        <stp>BDP|12495829151955687320</stp>
        <tr r="AM617" s="5"/>
      </tp>
      <tp t="e">
        <v>#N/A</v>
        <stp/>
        <stp>BDP|10328547754248738174</stp>
        <tr r="AG304" s="5"/>
      </tp>
      <tp t="e">
        <v>#N/A</v>
        <stp/>
        <stp>BDP|11062362576309179527</stp>
        <tr r="P337" s="5"/>
      </tp>
      <tp t="e">
        <v>#N/A</v>
        <stp/>
        <stp>BDP|10130807856673046740</stp>
        <tr r="W132" s="5"/>
      </tp>
      <tp t="e">
        <v>#N/A</v>
        <stp/>
        <stp>BDP|15117947211542414634</stp>
        <tr r="O633" s="5"/>
      </tp>
      <tp t="e">
        <v>#N/A</v>
        <stp/>
        <stp>BDP|13925004339378317102</stp>
        <tr r="T292" s="5"/>
      </tp>
      <tp t="e">
        <v>#N/A</v>
        <stp/>
        <stp>BDP|17904707885182635393</stp>
        <tr r="L292" s="5"/>
      </tp>
      <tp t="e">
        <v>#N/A</v>
        <stp/>
        <stp>BDP|15488990576886046482</stp>
        <tr r="L210" s="5"/>
      </tp>
      <tp t="e">
        <v>#N/A</v>
        <stp/>
        <stp>BDP|10441367114692465916</stp>
        <tr r="P297" s="5"/>
      </tp>
      <tp t="e">
        <v>#N/A</v>
        <stp/>
        <stp>BDP|10134519999147978239</stp>
        <tr r="AF334" s="5"/>
      </tp>
      <tp t="e">
        <v>#N/A</v>
        <stp/>
        <stp>BDP|11246889772887808030</stp>
        <tr r="AB40" s="5"/>
      </tp>
      <tp t="e">
        <v>#N/A</v>
        <stp/>
        <stp>BDP|10657233722520012947</stp>
        <tr r="W36" s="5"/>
      </tp>
      <tp t="s">
        <v>#N/A N/A</v>
        <stp/>
        <stp>BDP|11427515293806796223</stp>
        <tr r="Q88" s="12"/>
      </tp>
      <tp t="s">
        <v>#N/A N/A</v>
        <stp/>
        <stp>BDP|11726927214564730456</stp>
        <tr r="AH23" s="12"/>
      </tp>
      <tp t="e">
        <v>#N/A</v>
        <stp/>
        <stp>BDP|12171126323470629853</stp>
        <tr r="I346" s="5"/>
      </tp>
      <tp t="e">
        <v>#N/A</v>
        <stp/>
        <stp>BDP|17542460190147859484</stp>
        <tr r="AA91" s="5"/>
      </tp>
      <tp t="e">
        <v>#N/A</v>
        <stp/>
        <stp>BDP|11692602752988266350</stp>
        <tr r="AG299" s="5"/>
      </tp>
      <tp t="e">
        <v>#N/A</v>
        <stp/>
        <stp>BDP|13815647974699201294</stp>
        <tr r="N168" s="5"/>
      </tp>
      <tp t="e">
        <v>#N/A</v>
        <stp/>
        <stp>BDP|13238124162585537845</stp>
        <tr r="J342" s="5"/>
      </tp>
      <tp t="e">
        <v>#N/A</v>
        <stp/>
        <stp>BDP|18079541801016416223</stp>
        <tr r="I24" s="5"/>
      </tp>
      <tp t="e">
        <v>#N/A</v>
        <stp/>
        <stp>BDP|11323232893614283734</stp>
        <tr r="W511" s="5"/>
      </tp>
      <tp t="e">
        <v>#N/A</v>
        <stp/>
        <stp>BDP|16070406812149327338</stp>
        <tr r="N538" s="5"/>
      </tp>
      <tp t="e">
        <v>#N/A</v>
        <stp/>
        <stp>BDP|15620243971088420159</stp>
        <tr r="W309" s="5"/>
      </tp>
      <tp t="e">
        <v>#N/A</v>
        <stp/>
        <stp>BDP|11386716424245136855</stp>
        <tr r="AM238" s="5"/>
      </tp>
      <tp t="e">
        <v>#N/A</v>
        <stp/>
        <stp>BDP|13415410877228227128</stp>
        <tr r="L356" s="5"/>
      </tp>
      <tp t="e">
        <v>#N/A</v>
        <stp/>
        <stp>BDP|15819749888167506430</stp>
        <tr r="P364" s="5"/>
      </tp>
      <tp t="e">
        <v>#N/A</v>
        <stp/>
        <stp>BDP|10271512353819413065</stp>
        <tr r="N295" s="5"/>
      </tp>
      <tp t="e">
        <v>#N/A</v>
        <stp/>
        <stp>BDP|14604568790425471462</stp>
        <tr r="Q52" s="5"/>
      </tp>
      <tp t="e">
        <v>#N/A</v>
        <stp/>
        <stp>BDP|16307229246220701923</stp>
        <tr r="Q145" s="5"/>
      </tp>
      <tp t="e">
        <v>#N/A</v>
        <stp/>
        <stp>BDP|14707932309205685190</stp>
        <tr r="O179" s="5"/>
      </tp>
      <tp t="e">
        <v>#N/A</v>
        <stp/>
        <stp>BDP|14858182830639401669</stp>
        <tr r="AI605" s="5"/>
      </tp>
      <tp t="e">
        <v>#N/A</v>
        <stp/>
        <stp>BDP|11818171719819537115</stp>
        <tr r="T428" s="5"/>
      </tp>
      <tp t="e">
        <v>#N/A</v>
        <stp/>
        <stp>BDP|13172732791536092217</stp>
        <tr r="N593" s="5"/>
      </tp>
      <tp t="e">
        <v>#N/A</v>
        <stp/>
        <stp>BDP|12528634596216390210</stp>
        <tr r="AO406" s="5"/>
      </tp>
      <tp t="e">
        <v>#N/A</v>
        <stp/>
        <stp>BDP|11231571981891528435</stp>
        <tr r="N634" s="5"/>
      </tp>
      <tp t="e">
        <v>#N/A</v>
        <stp/>
        <stp>BDP|18286676429135802063</stp>
        <tr r="AD12" s="12"/>
        <tr r="AD263" s="5"/>
      </tp>
      <tp t="e">
        <v>#N/A</v>
        <stp/>
        <stp>BDP|17241928238562827627</stp>
        <tr r="AK473" s="5"/>
      </tp>
      <tp t="s">
        <v>#N/A N/A</v>
        <stp/>
        <stp>BDP|17030792384360788189</stp>
        <tr r="AM90" s="12"/>
      </tp>
      <tp t="e">
        <v>#N/A</v>
        <stp/>
        <stp>BDP|13153313806110621926</stp>
        <tr r="AF85" s="5"/>
      </tp>
      <tp t="e">
        <v>#N/A</v>
        <stp/>
        <stp>BDP|14642536102009771126</stp>
        <tr r="AP84" s="5"/>
      </tp>
      <tp t="e">
        <v>#N/A</v>
        <stp/>
        <stp>BDP|11644466038406378993</stp>
        <tr r="P72" s="5"/>
      </tp>
      <tp t="e">
        <v>#N/A</v>
        <stp/>
        <stp>BDP|18318243670541716524</stp>
        <tr r="P564" s="5"/>
      </tp>
      <tp t="e">
        <v>#N/A</v>
        <stp/>
        <stp>BDP|15765803515144301136</stp>
        <tr r="R467" s="5"/>
      </tp>
      <tp t="e">
        <v>#N/A</v>
        <stp/>
        <stp>BDP|14152744189303947174</stp>
        <tr r="AD403" s="5"/>
      </tp>
      <tp t="s">
        <v>#N/A N/A</v>
        <stp/>
        <stp>BDP|16090965648656997452</stp>
        <tr r="R43" s="12"/>
      </tp>
      <tp t="e">
        <v>#N/A</v>
        <stp/>
        <stp>BDP|17602012455428460341</stp>
        <tr r="AP28" s="5"/>
      </tp>
      <tp t="e">
        <v>#N/A</v>
        <stp/>
        <stp>BDP|13876646429276568825</stp>
        <tr r="AQ161" s="5"/>
      </tp>
      <tp t="e">
        <v>#N/A</v>
        <stp/>
        <stp>BDP|15400357885465441227</stp>
        <tr r="K125" s="5"/>
      </tp>
      <tp t="e">
        <v>#N/A</v>
        <stp/>
        <stp>BDP|15788369523228354536</stp>
        <tr r="AK48" s="5"/>
      </tp>
      <tp t="e">
        <v>#N/A</v>
        <stp/>
        <stp>BDP|10968384027261720935</stp>
        <tr r="J236" s="5"/>
      </tp>
      <tp t="e">
        <v>#N/A</v>
        <stp/>
        <stp>BDP|15660589175817899919</stp>
        <tr r="AD357" s="5"/>
      </tp>
      <tp t="e">
        <v>#N/A</v>
        <stp/>
        <stp>BDP|10463026576119556773</stp>
        <tr r="AD22" s="12"/>
      </tp>
      <tp t="e">
        <v>#N/A</v>
        <stp/>
        <stp>BDP|13660997372305823177</stp>
        <tr r="N353" s="5"/>
      </tp>
      <tp t="s">
        <v>#N/A N/A</v>
        <stp/>
        <stp>BDP|11417875151282857785</stp>
        <tr r="P23" s="12"/>
      </tp>
      <tp t="s">
        <v>#N/A N/A</v>
        <stp/>
        <stp>BDP|12766036140846482926</stp>
        <tr r="AA38" s="12"/>
      </tp>
      <tp t="s">
        <v>#N/A N/A</v>
        <stp/>
        <stp>BDP|14636871067583736031</stp>
        <tr r="Q76" s="12"/>
      </tp>
      <tp t="e">
        <v>#N/A</v>
        <stp/>
        <stp>BDP|10457572584001739520</stp>
        <tr r="R14" s="5"/>
      </tp>
      <tp t="e">
        <v>#N/A</v>
        <stp/>
        <stp>BDP|15143156315235570963</stp>
        <tr r="T364" s="5"/>
      </tp>
      <tp t="e">
        <v>#N/A</v>
        <stp/>
        <stp>BDP|12418872979445989164</stp>
        <tr r="U531" s="5"/>
      </tp>
      <tp t="e">
        <v>#N/A</v>
        <stp/>
        <stp>BDP|13831470000156301899</stp>
        <tr r="I311" s="5"/>
      </tp>
      <tp t="e">
        <v>#N/A</v>
        <stp/>
        <stp>BDP|11316148880398313910</stp>
        <tr r="S456" s="5"/>
      </tp>
      <tp t="e">
        <v>#N/A</v>
        <stp/>
        <stp>BDP|10677186260916817832</stp>
        <tr r="AK360" s="5"/>
      </tp>
      <tp t="e">
        <v>#N/A</v>
        <stp/>
        <stp>BDP|18344543567632796022</stp>
        <tr r="S631" s="5"/>
      </tp>
      <tp t="e">
        <v>#N/A</v>
        <stp/>
        <stp>BDP|12205486803897820845</stp>
        <tr r="AM228" s="5"/>
      </tp>
      <tp t="e">
        <v>#N/A</v>
        <stp/>
        <stp>BDP|17292430103708155262</stp>
        <tr r="M138" s="5"/>
      </tp>
      <tp t="e">
        <v>#N/A</v>
        <stp/>
        <stp>BDP|13090052470054271925</stp>
        <tr r="AB403" s="5"/>
      </tp>
      <tp t="e">
        <v>#N/A</v>
        <stp/>
        <stp>BDP|18412756131593699632</stp>
        <tr r="AB373" s="5"/>
      </tp>
      <tp t="e">
        <v>#N/A</v>
        <stp/>
        <stp>BDP|14650215294246094062</stp>
        <tr r="M50" s="5"/>
      </tp>
      <tp t="e">
        <v>#N/A</v>
        <stp/>
        <stp>BDP|12122154852398637758</stp>
        <tr r="U89" s="5"/>
      </tp>
      <tp t="s">
        <v>#N/A N/A</v>
        <stp/>
        <stp>BDP|11404676487866491059</stp>
        <tr r="N49" s="12"/>
      </tp>
      <tp t="e">
        <v>#N/A</v>
        <stp/>
        <stp>BDP|11656965424257741468</stp>
        <tr r="O318" s="5"/>
      </tp>
      <tp t="e">
        <v>#N/A</v>
        <stp/>
        <stp>BDP|16152941206511493726</stp>
        <tr r="J37" s="12"/>
        <tr r="J317" s="5"/>
      </tp>
      <tp t="s">
        <v>#N/A N/A</v>
        <stp/>
        <stp>BDP|15730561864549925698</stp>
        <tr r="R41" s="12"/>
      </tp>
      <tp t="e">
        <v>#N/A</v>
        <stp/>
        <stp>BDP|14005869022023061413</stp>
        <tr r="AO11" s="5"/>
      </tp>
      <tp t="e">
        <v>#N/A</v>
        <stp/>
        <stp>BDP|16360368147331761907</stp>
        <tr r="U281" s="5"/>
      </tp>
      <tp t="e">
        <v>#N/A</v>
        <stp/>
        <stp>BDP|13561817696492222954</stp>
        <tr r="L59" s="5"/>
      </tp>
      <tp t="e">
        <v>#N/A</v>
        <stp/>
        <stp>BDP|12068611681852485714</stp>
        <tr r="T10" s="5"/>
      </tp>
      <tp t="e">
        <v>#N/A</v>
        <stp/>
        <stp>BDP|15343491996509024891</stp>
        <tr r="AO196" s="5"/>
      </tp>
      <tp t="e">
        <v>#N/A</v>
        <stp/>
        <stp>BDP|18425960394653523265</stp>
        <tr r="AG220" s="5"/>
      </tp>
      <tp t="e">
        <v>#N/A</v>
        <stp/>
        <stp>BDP|10866679839459510568</stp>
        <tr r="AH29" s="5"/>
      </tp>
      <tp t="e">
        <v>#N/A</v>
        <stp/>
        <stp>BDP|14922850637452802464</stp>
        <tr r="R418" s="5"/>
      </tp>
      <tp t="s">
        <v>#N/A N/A</v>
        <stp/>
        <stp>BDP|15776219992804112306</stp>
        <tr r="K83" s="12"/>
      </tp>
      <tp t="s">
        <v>#N/A N/A</v>
        <stp/>
        <stp>BDP|12960663298353158732</stp>
        <tr r="AO21" s="12"/>
      </tp>
      <tp t="e">
        <v>#N/A</v>
        <stp/>
        <stp>BDP|10138330480317685519</stp>
        <tr r="AI537" s="5"/>
      </tp>
      <tp t="s">
        <v>#N/A N/A</v>
        <stp/>
        <stp>BDP|16944096683806521139</stp>
        <tr r="AH61" s="12"/>
      </tp>
      <tp t="e">
        <v>#N/A</v>
        <stp/>
        <stp>BDP|17882969509312054526</stp>
        <tr r="L227" s="5"/>
      </tp>
      <tp t="e">
        <v>#N/A</v>
        <stp/>
        <stp>BDP|13698875134884414542</stp>
        <tr r="J113" s="5"/>
      </tp>
      <tp t="e">
        <v>#N/A</v>
        <stp/>
        <stp>BDP|15723734054046121843</stp>
        <tr r="AF417" s="5"/>
      </tp>
      <tp t="e">
        <v>#N/A</v>
        <stp/>
        <stp>BDP|13708202023829583344</stp>
        <tr r="Q9" s="5"/>
      </tp>
      <tp t="e">
        <v>#N/A</v>
        <stp/>
        <stp>BDP|13991711705345883805</stp>
        <tr r="P611" s="5"/>
      </tp>
      <tp t="e">
        <v>#N/A</v>
        <stp/>
        <stp>BDP|17605638294532589311</stp>
        <tr r="T581" s="5"/>
      </tp>
      <tp t="e">
        <v>#N/A</v>
        <stp/>
        <stp>BDP|15452572680105289455</stp>
        <tr r="Q149" s="5"/>
      </tp>
      <tp t="e">
        <v>#N/A</v>
        <stp/>
        <stp>BDP|17711509982271340225</stp>
        <tr r="J198" s="5"/>
      </tp>
      <tp t="e">
        <v>#N/A</v>
        <stp/>
        <stp>BDP|18294107342127303374</stp>
        <tr r="J535" s="5"/>
      </tp>
      <tp t="e">
        <v>#N/A</v>
        <stp/>
        <stp>BDP|12727896808765718659</stp>
        <tr r="M91" s="12"/>
        <tr r="M326" s="5"/>
      </tp>
      <tp t="e">
        <v>#N/A</v>
        <stp/>
        <stp>BDP|14029818434753858593</stp>
        <tr r="M356" s="5"/>
      </tp>
      <tp t="e">
        <v>#N/A</v>
        <stp/>
        <stp>BDP|16914644788956319727</stp>
        <tr r="AD294" s="5"/>
      </tp>
      <tp t="e">
        <v>#N/A</v>
        <stp/>
        <stp>BDP|18147514276243712059</stp>
        <tr r="R496" s="5"/>
      </tp>
      <tp t="e">
        <v>#N/A</v>
        <stp/>
        <stp>BDP|15620448499091852076</stp>
        <tr r="U444" s="5"/>
      </tp>
      <tp t="e">
        <v>#N/A</v>
        <stp/>
        <stp>BDP|14677249929648894578</stp>
        <tr r="P521" s="5"/>
      </tp>
      <tp t="e">
        <v>#N/A</v>
        <stp/>
        <stp>BDP|16335683223722475989</stp>
        <tr r="Q501" s="5"/>
      </tp>
      <tp t="e">
        <v>#N/A</v>
        <stp/>
        <stp>BDP|12919208717110216881</stp>
        <tr r="AO500" s="5"/>
      </tp>
      <tp t="e">
        <v>#N/A</v>
        <stp/>
        <stp>BDP|14416155822777738908</stp>
        <tr r="AG156" s="5"/>
      </tp>
      <tp t="e">
        <v>#N/A</v>
        <stp/>
        <stp>BDP|15145591689056646739</stp>
        <tr r="Q196" s="5"/>
      </tp>
      <tp t="e">
        <v>#N/A</v>
        <stp/>
        <stp>BDP|16169985672582987366</stp>
        <tr r="T414" s="5"/>
      </tp>
      <tp t="e">
        <v>#N/A</v>
        <stp/>
        <stp>BDP|10287816918022991268</stp>
        <tr r="AH394" s="5"/>
      </tp>
      <tp t="e">
        <v>#N/A</v>
        <stp/>
        <stp>BDP|17839499197042434167</stp>
        <tr r="K217" s="5"/>
      </tp>
      <tp t="e">
        <v>#N/A</v>
        <stp/>
        <stp>BDP|10145156065899715726</stp>
        <tr r="N273" s="5"/>
      </tp>
      <tp t="e">
        <v>#N/A</v>
        <stp/>
        <stp>BDP|10430685830488187497</stp>
        <tr r="P577" s="5"/>
      </tp>
      <tp t="e">
        <v>#N/A</v>
        <stp/>
        <stp>BDP|12331799711515641896</stp>
        <tr r="K375" s="5"/>
      </tp>
      <tp t="e">
        <v>#N/A</v>
        <stp/>
        <stp>BDP|17719070091566286170</stp>
        <tr r="K331" s="5"/>
      </tp>
      <tp t="e">
        <v>#N/A</v>
        <stp/>
        <stp>BDP|15150300425998278529</stp>
        <tr r="R462" s="5"/>
      </tp>
      <tp t="e">
        <v>#N/A</v>
        <stp/>
        <stp>BDP|10870717789255445304</stp>
        <tr r="AQ169" s="5"/>
      </tp>
      <tp t="e">
        <v>#N/A</v>
        <stp/>
        <stp>BDP|18422427656952786236</stp>
        <tr r="AB137" s="5"/>
      </tp>
      <tp t="e">
        <v>#N/A</v>
        <stp/>
        <stp>BDP|15360649491447529478</stp>
        <tr r="J107" s="5"/>
      </tp>
      <tp t="e">
        <v>#N/A</v>
        <stp/>
        <stp>BDP|13113491945013820913</stp>
        <tr r="I384" s="5"/>
      </tp>
      <tp t="e">
        <v>#N/A</v>
        <stp/>
        <stp>BDP|15717773158728831646</stp>
        <tr r="AF550" s="5"/>
      </tp>
      <tp t="e">
        <v>#N/A</v>
        <stp/>
        <stp>BDP|17746190296646565094</stp>
        <tr r="M185" s="5"/>
      </tp>
      <tp t="e">
        <v>#N/A</v>
        <stp/>
        <stp>BDP|17170828450504189765</stp>
        <tr r="AO322" s="5"/>
      </tp>
      <tp t="e">
        <v>#N/A</v>
        <stp/>
        <stp>BDP|10451507872273244803</stp>
        <tr r="AM330" s="5"/>
      </tp>
      <tp t="e">
        <v>#N/A</v>
        <stp/>
        <stp>BDP|12439361783230779020</stp>
        <tr r="N267" s="5"/>
      </tp>
      <tp t="e">
        <v>#N/A</v>
        <stp/>
        <stp>BDP|15844096186464787048</stp>
        <tr r="AI82" s="5"/>
      </tp>
      <tp t="e">
        <v>#N/A</v>
        <stp/>
        <stp>BDP|16022838987817975890</stp>
        <tr r="S441" s="5"/>
      </tp>
      <tp t="e">
        <v>#N/A</v>
        <stp/>
        <stp>BDP|12853972936025833451</stp>
        <tr r="AF45" s="5"/>
      </tp>
      <tp t="e">
        <v>#N/A</v>
        <stp/>
        <stp>BDP|14243939456983745245</stp>
        <tr r="I177" s="5"/>
      </tp>
      <tp t="e">
        <v>#N/A</v>
        <stp/>
        <stp>BDP|10924951948032474640</stp>
        <tr r="K571" s="5"/>
      </tp>
      <tp t="e">
        <v>#N/A</v>
        <stp/>
        <stp>BDP|11755030842815109939</stp>
        <tr r="AO614" s="5"/>
      </tp>
      <tp t="e">
        <v>#N/A</v>
        <stp/>
        <stp>BDP|12455952638961582082</stp>
        <tr r="AK342" s="5"/>
      </tp>
      <tp t="e">
        <v>#N/A</v>
        <stp/>
        <stp>BDP|10605100190047233607</stp>
        <tr r="L240" s="5"/>
      </tp>
      <tp t="e">
        <v>#N/A</v>
        <stp/>
        <stp>BDP|18263825533203214954</stp>
        <tr r="W372" s="5"/>
      </tp>
      <tp t="e">
        <v>#N/A</v>
        <stp/>
        <stp>BDP|16986934379350514115</stp>
        <tr r="AI182" s="5"/>
      </tp>
      <tp t="e">
        <v>#N/A</v>
        <stp/>
        <stp>BDP|18177403056924574450</stp>
        <tr r="Q294" s="5"/>
      </tp>
      <tp t="e">
        <v>#N/A</v>
        <stp/>
        <stp>BDP|14444188438086134926</stp>
        <tr r="W325" s="5"/>
      </tp>
      <tp t="e">
        <v>#N/A</v>
        <stp/>
        <stp>BDP|10017648876159672136</stp>
        <tr r="AD632" s="5"/>
      </tp>
      <tp t="e">
        <v>#N/A</v>
        <stp/>
        <stp>BDP|17148247431819104623</stp>
        <tr r="AH391" s="5"/>
      </tp>
      <tp t="e">
        <v>#N/A</v>
        <stp/>
        <stp>BDP|12142349290306352713</stp>
        <tr r="AI240" s="5"/>
      </tp>
      <tp t="e">
        <v>#N/A</v>
        <stp/>
        <stp>BDP|17219166863888466146</stp>
        <tr r="AM249" s="5"/>
      </tp>
      <tp t="e">
        <v>#N/A</v>
        <stp/>
        <stp>BDP|10459975922894170670</stp>
        <tr r="K587" s="5"/>
      </tp>
      <tp t="e">
        <v>#N/A</v>
        <stp/>
        <stp>BDP|15190773462008474572</stp>
        <tr r="S40" s="5"/>
      </tp>
      <tp t="e">
        <v>#N/A</v>
        <stp/>
        <stp>BDP|17597156611659044762</stp>
        <tr r="AO515" s="5"/>
      </tp>
      <tp t="s">
        <v>#N/A N/A</v>
        <stp/>
        <stp>BDP|12299827585523622844</stp>
        <tr r="T61" s="12"/>
      </tp>
      <tp t="e">
        <v>#N/A</v>
        <stp/>
        <stp>BDP|13696813016697344455</stp>
        <tr r="AA161" s="5"/>
      </tp>
      <tp t="e">
        <v>#N/A</v>
        <stp/>
        <stp>BDP|16717919831832348739</stp>
        <tr r="AK281" s="5"/>
      </tp>
      <tp t="e">
        <v>#N/A</v>
        <stp/>
        <stp>BDP|10158542787391310568</stp>
        <tr r="M352" s="5"/>
      </tp>
      <tp t="e">
        <v>#N/A</v>
        <stp/>
        <stp>BDP|14083077790195135111</stp>
        <tr r="AF65" s="5"/>
      </tp>
      <tp t="e">
        <v>#N/A</v>
        <stp/>
        <stp>BDP|17529317809098341593</stp>
        <tr r="AD156" s="5"/>
      </tp>
      <tp t="e">
        <v>#N/A</v>
        <stp/>
        <stp>BDP|15881048030418839736</stp>
        <tr r="AF448" s="5"/>
      </tp>
      <tp t="e">
        <v>#N/A</v>
        <stp/>
        <stp>BDP|10829026762146948960</stp>
        <tr r="AB44" s="5"/>
      </tp>
      <tp t="e">
        <v>#N/A</v>
        <stp/>
        <stp>BDP|17470503036299761120</stp>
        <tr r="AD9" s="5"/>
      </tp>
      <tp t="e">
        <v>#N/A</v>
        <stp/>
        <stp>BDP|14446788028411481970</stp>
        <tr r="I437" s="5"/>
      </tp>
      <tp t="s">
        <v>#N/A N/A</v>
        <stp/>
        <stp>BDP|16052225337348606644</stp>
        <tr r="AQ76" s="12"/>
      </tp>
      <tp t="e">
        <v>#N/A</v>
        <stp/>
        <stp>BDP|13174833079457423285</stp>
        <tr r="AK8" s="5"/>
      </tp>
      <tp t="e">
        <v>#N/A</v>
        <stp/>
        <stp>BDP|11720252642267551921</stp>
        <tr r="AA596" s="5"/>
      </tp>
      <tp t="e">
        <v>#N/A</v>
        <stp/>
        <stp>BDP|14650403520912638979</stp>
        <tr r="AQ303" s="5"/>
      </tp>
      <tp t="e">
        <v>#N/A</v>
        <stp/>
        <stp>BDP|17534853530610101563</stp>
        <tr r="AP224" s="5"/>
      </tp>
      <tp t="e">
        <v>#N/A</v>
        <stp/>
        <stp>BDP|17609071423428111440</stp>
        <tr r="R576" s="5"/>
      </tp>
      <tp t="e">
        <v>#N/A</v>
        <stp/>
        <stp>BDP|16274967778334377580</stp>
        <tr r="W598" s="5"/>
      </tp>
      <tp t="e">
        <v>#N/A</v>
        <stp/>
        <stp>BDP|15595489682469194999</stp>
        <tr r="R230" s="5"/>
      </tp>
      <tp t="e">
        <v>#N/A</v>
        <stp/>
        <stp>BDP|14627326397550141751</stp>
        <tr r="I65" s="12"/>
        <tr r="I260" s="5"/>
      </tp>
      <tp t="e">
        <v>#N/A</v>
        <stp/>
        <stp>BDP|14718596669828079613</stp>
        <tr r="Q507" s="5"/>
      </tp>
      <tp t="e">
        <v>#N/A</v>
        <stp/>
        <stp>BDP|18253198302043700386</stp>
        <tr r="P191" s="5"/>
      </tp>
      <tp t="s">
        <v>#N/A N/A</v>
        <stp/>
        <stp>BDP|14024622723310584922</stp>
        <tr r="S14" s="12"/>
      </tp>
      <tp t="e">
        <v>#N/A</v>
        <stp/>
        <stp>BDP|10058486224326889921</stp>
        <tr r="R214" s="5"/>
      </tp>
      <tp t="e">
        <v>#N/A</v>
        <stp/>
        <stp>BDP|14792250847442300905</stp>
        <tr r="AO129" s="5"/>
      </tp>
      <tp t="e">
        <v>#N/A</v>
        <stp/>
        <stp>BDP|18314677201021590667</stp>
        <tr r="Q494" s="5"/>
      </tp>
      <tp t="s">
        <v>#N/A N/A</v>
        <stp/>
        <stp>BDP|12870152469218584477</stp>
        <tr r="AD43" s="12"/>
      </tp>
      <tp t="e">
        <v>#N/A</v>
        <stp/>
        <stp>BDP|11454548740728236146</stp>
        <tr r="S520" s="5"/>
      </tp>
      <tp t="e">
        <v>#N/A</v>
        <stp/>
        <stp>BDP|10370178821829291310</stp>
        <tr r="AK324" s="5"/>
      </tp>
      <tp t="e">
        <v>#N/A</v>
        <stp/>
        <stp>BDP|11256840130582575159</stp>
        <tr r="S584" s="5"/>
      </tp>
      <tp t="e">
        <v>#N/A</v>
        <stp/>
        <stp>BDP|13648021915792786907</stp>
        <tr r="N346" s="5"/>
      </tp>
      <tp t="e">
        <v>#N/A</v>
        <stp/>
        <stp>BDP|17949113798457790119</stp>
        <tr r="AG596" s="5"/>
      </tp>
      <tp t="e">
        <v>#N/A</v>
        <stp/>
        <stp>BDP|17831794687251930095</stp>
        <tr r="N126" s="5"/>
      </tp>
      <tp t="e">
        <v>#N/A</v>
        <stp/>
        <stp>BDP|16251953759334862701</stp>
        <tr r="W169" s="5"/>
      </tp>
      <tp t="e">
        <v>#N/A</v>
        <stp/>
        <stp>BDP|11040100890514519432</stp>
        <tr r="AI616" s="5"/>
      </tp>
      <tp t="e">
        <v>#N/A</v>
        <stp/>
        <stp>BDP|11822882037794264730</stp>
        <tr r="W97" s="5"/>
      </tp>
      <tp t="e">
        <v>#N/A</v>
        <stp/>
        <stp>BDP|16080833366830158127</stp>
        <tr r="P633" s="5"/>
      </tp>
      <tp t="e">
        <v>#N/A</v>
        <stp/>
        <stp>BDP|16167105929585613986</stp>
        <tr r="S188" s="5"/>
      </tp>
      <tp t="s">
        <v>#N/A N/A</v>
        <stp/>
        <stp>BDP|17097190036339037598</stp>
        <tr r="AM9" s="12"/>
      </tp>
      <tp t="e">
        <v>#N/A</v>
        <stp/>
        <stp>BDP|11239472025159265746</stp>
        <tr r="AD151" s="5"/>
      </tp>
      <tp t="e">
        <v>#N/A</v>
        <stp/>
        <stp>BDP|17005839866179109928</stp>
        <tr r="P422" s="5"/>
      </tp>
      <tp t="e">
        <v>#N/A</v>
        <stp/>
        <stp>BDP|17682878392639790628</stp>
        <tr r="P160" s="5"/>
      </tp>
      <tp t="e">
        <v>#N/A</v>
        <stp/>
        <stp>BDP|11753130491388345804</stp>
        <tr r="R178" s="5"/>
      </tp>
      <tp t="e">
        <v>#N/A</v>
        <stp/>
        <stp>BDP|16514492920739962037</stp>
        <tr r="AI642" s="5"/>
      </tp>
      <tp t="e">
        <v>#N/A</v>
        <stp/>
        <stp>BDP|13568923393472437866</stp>
        <tr r="R359" s="5"/>
      </tp>
      <tp t="e">
        <v>#N/A</v>
        <stp/>
        <stp>BDP|17980740645054882964</stp>
        <tr r="AQ449" s="5"/>
      </tp>
    </main>
    <main first="bofaddin.rtdserver">
      <tp t="e">
        <v>#N/A</v>
        <stp/>
        <stp>BDP|15724955100850371281</stp>
        <tr r="I614" s="5"/>
      </tp>
      <tp t="e">
        <v>#N/A</v>
        <stp/>
        <stp>BDP|17940459727559406660</stp>
        <tr r="AF528" s="5"/>
      </tp>
      <tp t="e">
        <v>#N/A</v>
        <stp/>
        <stp>BDP|16642498161333268956</stp>
        <tr r="Q94" s="5"/>
      </tp>
      <tp t="e">
        <v>#N/A</v>
        <stp/>
        <stp>BDP|16839275521281721908</stp>
        <tr r="M395" s="5"/>
      </tp>
      <tp t="e">
        <v>#N/A</v>
        <stp/>
        <stp>BDP|14103184847408579729</stp>
        <tr r="AK529" s="5"/>
      </tp>
      <tp t="e">
        <v>#N/A</v>
        <stp/>
        <stp>BDP|13347928629051898799</stp>
        <tr r="AG604" s="5"/>
      </tp>
      <tp t="e">
        <v>#N/A</v>
        <stp/>
        <stp>BDP|13717609386007014485</stp>
        <tr r="J373" s="5"/>
      </tp>
      <tp t="e">
        <v>#N/A</v>
        <stp/>
        <stp>BDP|15962857264551846492</stp>
        <tr r="AH487" s="5"/>
      </tp>
      <tp t="e">
        <v>#N/A</v>
        <stp/>
        <stp>BDP|10288077961361549989</stp>
        <tr r="AO596" s="5"/>
      </tp>
      <tp t="s">
        <v>#N/A N/A</v>
        <stp/>
        <stp>BDP|14107764060703608883</stp>
        <tr r="AQ90" s="12"/>
      </tp>
      <tp t="e">
        <v>#N/A</v>
        <stp/>
        <stp>BDP|15411748465593549998</stp>
        <tr r="AO188" s="5"/>
      </tp>
      <tp t="e">
        <v>#N/A</v>
        <stp/>
        <stp>BDP|16836546695324554054</stp>
        <tr r="J450" s="5"/>
      </tp>
      <tp t="e">
        <v>#N/A</v>
        <stp/>
        <stp>BDP|18030694927550014275</stp>
        <tr r="AB631" s="5"/>
      </tp>
      <tp t="e">
        <v>#N/A</v>
        <stp/>
        <stp>BDP|10895240900934369860</stp>
        <tr r="S84" s="5"/>
      </tp>
      <tp t="e">
        <v>#N/A</v>
        <stp/>
        <stp>BDP|14997329479019365783</stp>
        <tr r="AF253" s="5"/>
      </tp>
      <tp t="e">
        <v>#N/A</v>
        <stp/>
        <stp>BDP|11054838608100633754</stp>
        <tr r="O256" s="5"/>
      </tp>
      <tp t="e">
        <v>#N/A</v>
        <stp/>
        <stp>BDP|10892830157534010746</stp>
        <tr r="M114" s="5"/>
      </tp>
      <tp t="s">
        <v>#N/A N/A</v>
        <stp/>
        <stp>BDP|16501095660939231765</stp>
        <tr r="R92" s="12"/>
      </tp>
      <tp t="s">
        <v>#N/A N/A</v>
        <stp/>
        <stp>BDP|15837107953188572768</stp>
        <tr r="O76" s="12"/>
      </tp>
      <tp t="e">
        <v>#N/A</v>
        <stp/>
        <stp>BDP|12041833117036544399</stp>
        <tr r="AM53" s="5"/>
      </tp>
      <tp t="e">
        <v>#N/A</v>
        <stp/>
        <stp>BDP|13025337609679006729</stp>
        <tr r="I26" s="5"/>
      </tp>
      <tp t="e">
        <v>#N/A</v>
        <stp/>
        <stp>BDP|14331359784384200580</stp>
        <tr r="AA128" s="5"/>
      </tp>
      <tp t="e">
        <v>#N/A</v>
        <stp/>
        <stp>BDP|18018220094834780998</stp>
        <tr r="M212" s="5"/>
      </tp>
      <tp t="e">
        <v>#N/A</v>
        <stp/>
        <stp>BDP|11556099135184529846</stp>
        <tr r="U148" s="5"/>
      </tp>
      <tp t="e">
        <v>#N/A</v>
        <stp/>
        <stp>BDP|16631826802964965472</stp>
        <tr r="R340" s="5"/>
      </tp>
      <tp t="e">
        <v>#N/A</v>
        <stp/>
        <stp>BDP|16160200535291490882</stp>
        <tr r="K47" s="12"/>
        <tr r="K566" s="5"/>
      </tp>
      <tp t="e">
        <v>#N/A</v>
        <stp/>
        <stp>BDP|17454895624964819796</stp>
        <tr r="AF531" s="5"/>
      </tp>
      <tp t="e">
        <v>#N/A</v>
        <stp/>
        <stp>BDP|17640671148899822291</stp>
        <tr r="AI189" s="5"/>
      </tp>
      <tp t="e">
        <v>#N/A</v>
        <stp/>
        <stp>BDP|10339267909039095540</stp>
        <tr r="M143" s="5"/>
      </tp>
      <tp t="e">
        <v>#N/A</v>
        <stp/>
        <stp>BDP|10179911334502557695</stp>
        <tr r="M22" s="5"/>
      </tp>
      <tp t="e">
        <v>#N/A</v>
        <stp/>
        <stp>BDP|12489988127697531066</stp>
        <tr r="R367" s="5"/>
      </tp>
      <tp t="e">
        <v>#N/A</v>
        <stp/>
        <stp>BDP|15169545968801134949</stp>
        <tr r="AM163" s="5"/>
      </tp>
      <tp t="e">
        <v>#N/A</v>
        <stp/>
        <stp>BDP|15626897247811691664</stp>
        <tr r="AB323" s="5"/>
      </tp>
      <tp t="e">
        <v>#N/A</v>
        <stp/>
        <stp>BDP|11364866978441460114</stp>
        <tr r="AP577" s="5"/>
      </tp>
      <tp t="e">
        <v>#N/A</v>
        <stp/>
        <stp>BDP|10982116786986519130</stp>
        <tr r="AI27" s="5"/>
      </tp>
      <tp t="e">
        <v>#N/A</v>
        <stp/>
        <stp>BDP|13922053045608215130</stp>
        <tr r="AA329" s="5"/>
      </tp>
      <tp t="e">
        <v>#N/A</v>
        <stp/>
        <stp>BDP|14651984984213058820</stp>
        <tr r="I49" s="5"/>
      </tp>
      <tp t="e">
        <v>#N/A</v>
        <stp/>
        <stp>BDP|17644175249615563954</stp>
        <tr r="AM95" s="5"/>
      </tp>
      <tp t="e">
        <v>#N/A</v>
        <stp/>
        <stp>BDP|12629831058037105678</stp>
        <tr r="AH569" s="5"/>
      </tp>
      <tp t="e">
        <v>#N/A</v>
        <stp/>
        <stp>BDP|14583627490815857048</stp>
        <tr r="AI19" s="5"/>
      </tp>
      <tp t="e">
        <v>#N/A</v>
        <stp/>
        <stp>BDP|12884323095835094340</stp>
        <tr r="AI392" s="5"/>
      </tp>
      <tp t="e">
        <v>#N/A</v>
        <stp/>
        <stp>BDP|13719517128902421814</stp>
        <tr r="W32" s="5"/>
      </tp>
      <tp t="e">
        <v>#N/A</v>
        <stp/>
        <stp>BDP|10165085820854213803</stp>
        <tr r="O441" s="5"/>
      </tp>
      <tp t="e">
        <v>#N/A</v>
        <stp/>
        <stp>BDP|17812946051940755512</stp>
        <tr r="AB553" s="5"/>
      </tp>
      <tp t="e">
        <v>#N/A</v>
        <stp/>
        <stp>BDP|13163827474840447285</stp>
        <tr r="Q64" s="5"/>
      </tp>
      <tp t="e">
        <v>#N/A</v>
        <stp/>
        <stp>BDP|11086346671793646882</stp>
        <tr r="AI231" s="5"/>
      </tp>
      <tp t="e">
        <v>#N/A</v>
        <stp/>
        <stp>BDP|10308614392976935721</stp>
        <tr r="W382" s="5"/>
      </tp>
      <tp t="e">
        <v>#N/A</v>
        <stp/>
        <stp>BDP|16057466848741484912</stp>
        <tr r="N90" s="5"/>
      </tp>
      <tp t="e">
        <v>#N/A</v>
        <stp/>
        <stp>BDP|13810421703589521079</stp>
        <tr r="AI37" s="5"/>
      </tp>
      <tp t="s">
        <v>#N/A N/A</v>
        <stp/>
        <stp>BDP|11693654956264605881</stp>
        <tr r="S61" s="12"/>
      </tp>
      <tp t="e">
        <v>#N/A</v>
        <stp/>
        <stp>BDP|10844308436719045751</stp>
        <tr r="W385" s="5"/>
      </tp>
      <tp t="e">
        <v>#N/A</v>
        <stp/>
        <stp>BDP|11523470583515298683</stp>
        <tr r="AF570" s="5"/>
      </tp>
      <tp t="e">
        <v>#N/A</v>
        <stp/>
        <stp>BDP|16418167718809515142</stp>
        <tr r="AD53" s="12"/>
        <tr r="AD124" s="5"/>
      </tp>
      <tp t="s">
        <v>#N/A N/A</v>
        <stp/>
        <stp>BDP|11340358586105952124</stp>
        <tr r="AK86" s="12"/>
      </tp>
      <tp t="e">
        <v>#N/A</v>
        <stp/>
        <stp>BDP|17861544889745906176</stp>
        <tr r="N591" s="5"/>
      </tp>
      <tp t="e">
        <v>#N/A</v>
        <stp/>
        <stp>BDP|10430594833201162941</stp>
        <tr r="AP469" s="5"/>
      </tp>
      <tp t="e">
        <v>#N/A</v>
        <stp/>
        <stp>BDP|12107514603398012184</stp>
        <tr r="P169" s="5"/>
      </tp>
      <tp t="s">
        <v>#N/A N/A</v>
        <stp/>
        <stp>BDP|15973957950866597120</stp>
        <tr r="AF51" s="12"/>
      </tp>
      <tp t="e">
        <v>#N/A</v>
        <stp/>
        <stp>BDP|14509986856327604164</stp>
        <tr r="Q80" s="5"/>
      </tp>
      <tp t="e">
        <v>#N/A</v>
        <stp/>
        <stp>BDP|12926045926288961692</stp>
        <tr r="AF369" s="5"/>
      </tp>
      <tp t="e">
        <v>#N/A</v>
        <stp/>
        <stp>BDP|17625420580406948365</stp>
        <tr r="R312" s="5"/>
      </tp>
      <tp t="e">
        <v>#N/A</v>
        <stp/>
        <stp>BDP|12070882745651603104</stp>
        <tr r="J286" s="5"/>
      </tp>
      <tp t="e">
        <v>#N/A</v>
        <stp/>
        <stp>BDP|12001385795845290343</stp>
        <tr r="AM18" s="5"/>
      </tp>
      <tp t="e">
        <v>#N/A</v>
        <stp/>
        <stp>BDP|12456564144939488496</stp>
        <tr r="S639" s="5"/>
      </tp>
      <tp t="s">
        <v>#N/A N/A</v>
        <stp/>
        <stp>BDP|13785114038967570804</stp>
        <tr r="K28" s="12"/>
      </tp>
      <tp t="e">
        <v>#N/A</v>
        <stp/>
        <stp>BDP|18329294010892439759</stp>
        <tr r="AI632" s="5"/>
      </tp>
      <tp t="s">
        <v>#N/A N/A</v>
        <stp/>
        <stp>BDP|17538695882826292173</stp>
        <tr r="M64" s="12"/>
      </tp>
      <tp t="e">
        <v>#N/A</v>
        <stp/>
        <stp>BDP|12972564996711180126</stp>
        <tr r="N343" s="5"/>
      </tp>
      <tp t="e">
        <v>#N/A</v>
        <stp/>
        <stp>BDP|15954223810410523849</stp>
        <tr r="AB478" s="5"/>
      </tp>
      <tp t="e">
        <v>#N/A</v>
        <stp/>
        <stp>BDP|11657500452958854760</stp>
        <tr r="AG575" s="5"/>
      </tp>
      <tp t="e">
        <v>#N/A</v>
        <stp/>
        <stp>BDP|15812929933590120126</stp>
        <tr r="P472" s="5"/>
      </tp>
      <tp t="e">
        <v>#N/A</v>
        <stp/>
        <stp>BDP|10935240895950176532</stp>
        <tr r="L328" s="5"/>
      </tp>
      <tp t="e">
        <v>#N/A</v>
        <stp/>
        <stp>BDP|12401970075937428584</stp>
        <tr r="AB428" s="5"/>
      </tp>
      <tp t="e">
        <v>#N/A</v>
        <stp/>
        <stp>BDP|10036251658899642010</stp>
        <tr r="AI565" s="5"/>
      </tp>
      <tp t="e">
        <v>#N/A</v>
        <stp/>
        <stp>BDP|10322851074827957610</stp>
        <tr r="W486" s="5"/>
      </tp>
      <tp t="s">
        <v>#N/A N/A</v>
        <stp/>
        <stp>BDP|11056386475918472333</stp>
        <tr r="S28" s="12"/>
      </tp>
      <tp t="e">
        <v>#N/A</v>
        <stp/>
        <stp>BDP|16850541208208893561</stp>
        <tr r="M105" s="5"/>
      </tp>
      <tp t="e">
        <v>#N/A</v>
        <stp/>
        <stp>BDP|18223510354941530785</stp>
        <tr r="M240" s="5"/>
      </tp>
      <tp t="e">
        <v>#N/A</v>
        <stp/>
        <stp>BDP|13864638613529725355</stp>
        <tr r="AQ77" s="5"/>
      </tp>
      <tp t="e">
        <v>#N/A</v>
        <stp/>
        <stp>BDP|12816472343729304558</stp>
        <tr r="T208" s="5"/>
      </tp>
      <tp t="e">
        <v>#N/A</v>
        <stp/>
        <stp>BDP|17899012992541393124</stp>
        <tr r="J307" s="5"/>
      </tp>
      <tp t="e">
        <v>#N/A</v>
        <stp/>
        <stp>BDP|16588739157868324289</stp>
        <tr r="AO433" s="5"/>
      </tp>
      <tp t="e">
        <v>#N/A</v>
        <stp/>
        <stp>BDP|18094788715061080178</stp>
        <tr r="N34" s="12"/>
        <tr r="N482" s="5"/>
      </tp>
      <tp t="e">
        <v>#N/A</v>
        <stp/>
        <stp>BDP|14532643496250434597</stp>
        <tr r="L457" s="5"/>
      </tp>
      <tp t="e">
        <v>#N/A</v>
        <stp/>
        <stp>BDP|13173710468668607447</stp>
        <tr r="U182" s="5"/>
      </tp>
      <tp t="e">
        <v>#N/A</v>
        <stp/>
        <stp>BDP|16219927921322270194</stp>
        <tr r="P408" s="5"/>
      </tp>
      <tp t="e">
        <v>#N/A</v>
        <stp/>
        <stp>BDP|16921938216432227249</stp>
        <tr r="AO174" s="5"/>
      </tp>
      <tp t="e">
        <v>#N/A</v>
        <stp/>
        <stp>BDP|16112882713482966395</stp>
        <tr r="I188" s="5"/>
      </tp>
      <tp t="e">
        <v>#N/A</v>
        <stp/>
        <stp>BDP|10245511471009055584</stp>
        <tr r="S305" s="5"/>
      </tp>
      <tp t="e">
        <v>#N/A</v>
        <stp/>
        <stp>BDP|16542519486285098082</stp>
        <tr r="AQ508" s="5"/>
      </tp>
      <tp t="e">
        <v>#N/A</v>
        <stp/>
        <stp>BDP|10858775787093364212</stp>
        <tr r="I511" s="5"/>
      </tp>
      <tp t="e">
        <v>#N/A</v>
        <stp/>
        <stp>BDP|12366756276988965444</stp>
        <tr r="AO577" s="5"/>
      </tp>
      <tp t="e">
        <v>#N/A</v>
        <stp/>
        <stp>BDP|15496261547104929910</stp>
        <tr r="I408" s="5"/>
      </tp>
      <tp t="e">
        <v>#N/A</v>
        <stp/>
        <stp>BDP|12358914444908333982</stp>
        <tr r="AH182" s="5"/>
      </tp>
      <tp t="e">
        <v>#N/A</v>
        <stp/>
        <stp>BDP|14613625398281188407</stp>
        <tr r="AP312" s="5"/>
      </tp>
      <tp t="e">
        <v>#N/A</v>
        <stp/>
        <stp>BDP|15805458057222649816</stp>
        <tr r="AD467" s="5"/>
      </tp>
      <tp t="e">
        <v>#N/A</v>
        <stp/>
        <stp>BDP|10204880727812928695</stp>
        <tr r="T57" s="5"/>
      </tp>
      <tp t="e">
        <v>#N/A</v>
        <stp/>
        <stp>BDP|12219113879133289955</stp>
        <tr r="AB422" s="5"/>
      </tp>
      <tp t="e">
        <v>#N/A</v>
        <stp/>
        <stp>BDP|17288821659542605621</stp>
        <tr r="AQ536" s="5"/>
      </tp>
      <tp t="e">
        <v>#N/A</v>
        <stp/>
        <stp>BDP|17302845133797163589</stp>
        <tr r="AO460" s="5"/>
      </tp>
      <tp t="e">
        <v>#N/A</v>
        <stp/>
        <stp>BDP|18135003853570781380</stp>
        <tr r="S497" s="5"/>
      </tp>
      <tp t="e">
        <v>#N/A</v>
        <stp/>
        <stp>BDP|14286855152796833105</stp>
        <tr r="AG131" s="5"/>
      </tp>
      <tp t="e">
        <v>#N/A</v>
        <stp/>
        <stp>BDP|17700971618126683734</stp>
        <tr r="P306" s="5"/>
      </tp>
      <tp t="s">
        <v>#N/A N/A</v>
        <stp/>
        <stp>BDP|18067354560542838107</stp>
        <tr r="AH85" s="12"/>
      </tp>
      <tp t="e">
        <v>#N/A</v>
        <stp/>
        <stp>BDP|18110414509871566318</stp>
        <tr r="R58" s="5"/>
      </tp>
      <tp t="e">
        <v>#N/A</v>
        <stp/>
        <stp>BDP|11980921370893210242</stp>
        <tr r="T11" s="12"/>
      </tp>
      <tp t="e">
        <v>#N/A</v>
        <stp/>
        <stp>BDP|14615246534249366281</stp>
        <tr r="AH637" s="5"/>
      </tp>
      <tp t="e">
        <v>#N/A</v>
        <stp/>
        <stp>BDP|18252343954572732281</stp>
        <tr r="R89" s="5"/>
      </tp>
      <tp t="e">
        <v>#N/A</v>
        <stp/>
        <stp>BDP|17531464976563053987</stp>
        <tr r="AD306" s="5"/>
      </tp>
      <tp t="e">
        <v>#N/A</v>
        <stp/>
        <stp>BDP|10375899466163179308</stp>
        <tr r="I358" s="5"/>
      </tp>
      <tp t="e">
        <v>#N/A</v>
        <stp/>
        <stp>BDP|12635527694386532684</stp>
        <tr r="J23" s="5"/>
      </tp>
      <tp t="e">
        <v>#N/A</v>
        <stp/>
        <stp>BDP|11888114665330598846</stp>
        <tr r="AI510" s="5"/>
      </tp>
      <tp t="e">
        <v>#N/A</v>
        <stp/>
        <stp>BDP|11116495708959982242</stp>
        <tr r="AM239" s="5"/>
      </tp>
      <tp t="e">
        <v>#N/A</v>
        <stp/>
        <stp>BDP|13197198055439154017</stp>
        <tr r="S381" s="5"/>
      </tp>
      <tp t="e">
        <v>#N/A</v>
        <stp/>
        <stp>BDP|12433291784662303472</stp>
        <tr r="AO454" s="5"/>
      </tp>
      <tp t="e">
        <v>#N/A</v>
        <stp/>
        <stp>BDP|14708385952478727475</stp>
        <tr r="P66" s="5"/>
      </tp>
      <tp t="e">
        <v>#N/A</v>
        <stp/>
        <stp>BDP|10977868824123020768</stp>
        <tr r="AG104" s="5"/>
      </tp>
      <tp t="e">
        <v>#N/A</v>
        <stp/>
        <stp>BDP|17862775277028136144</stp>
        <tr r="AF378" s="5"/>
      </tp>
      <tp t="e">
        <v>#N/A</v>
        <stp/>
        <stp>BDP|11994244875739018342</stp>
        <tr r="M625" s="5"/>
      </tp>
      <tp t="e">
        <v>#N/A</v>
        <stp/>
        <stp>BDP|18075032979996743711</stp>
        <tr r="O20" s="5"/>
      </tp>
      <tp t="e">
        <v>#N/A</v>
        <stp/>
        <stp>BDP|16459807961081920708</stp>
        <tr r="M455" s="5"/>
      </tp>
      <tp t="e">
        <v>#N/A</v>
        <stp/>
        <stp>BDP|16616569155869199181</stp>
        <tr r="P97" s="5"/>
      </tp>
      <tp t="e">
        <v>#N/A</v>
        <stp/>
        <stp>BDP|18353428627096346696</stp>
        <tr r="AF74" s="5"/>
      </tp>
      <tp t="e">
        <v>#N/A</v>
        <stp/>
        <stp>BDP|17500218419703263936</stp>
        <tr r="M154" s="5"/>
      </tp>
      <tp t="e">
        <v>#N/A</v>
        <stp/>
        <stp>BDP|10316462285987579593</stp>
        <tr r="U432" s="5"/>
      </tp>
      <tp t="e">
        <v>#N/A</v>
        <stp/>
        <stp>BDP|12338408938179334247</stp>
        <tr r="AK372" s="5"/>
      </tp>
      <tp t="e">
        <v>#N/A</v>
        <stp/>
        <stp>BDP|11535639158134220804</stp>
        <tr r="L521" s="5"/>
      </tp>
      <tp t="e">
        <v>#N/A</v>
        <stp/>
        <stp>BDP|12555839559093750245</stp>
        <tr r="AA328" s="5"/>
      </tp>
      <tp t="e">
        <v>#N/A</v>
        <stp/>
        <stp>BDP|11023861550843314199</stp>
        <tr r="I579" s="5"/>
      </tp>
      <tp t="e">
        <v>#N/A</v>
        <stp/>
        <stp>BDP|11658504907793471990</stp>
        <tr r="M111" s="5"/>
      </tp>
      <tp t="e">
        <v>#N/A</v>
        <stp/>
        <stp>BDP|16539741461701427886</stp>
        <tr r="P370" s="5"/>
      </tp>
      <tp t="e">
        <v>#N/A</v>
        <stp/>
        <stp>BDP|11603695280590335103</stp>
        <tr r="T563" s="5"/>
      </tp>
      <tp t="e">
        <v>#N/A</v>
        <stp/>
        <stp>BDP|17139496259149832157</stp>
        <tr r="AA324" s="5"/>
      </tp>
      <tp t="e">
        <v>#N/A</v>
        <stp/>
        <stp>BDP|17215775485536484089</stp>
        <tr r="N570" s="5"/>
      </tp>
      <tp t="e">
        <v>#N/A</v>
        <stp/>
        <stp>BDP|13766878821602480597</stp>
        <tr r="Q599" s="5"/>
      </tp>
      <tp t="e">
        <v>#N/A</v>
        <stp/>
        <stp>BDP|13925046763913083822</stp>
        <tr r="O168" s="5"/>
      </tp>
      <tp t="e">
        <v>#N/A</v>
        <stp/>
        <stp>BDP|15823872972672699679</stp>
        <tr r="AD211" s="5"/>
      </tp>
      <tp t="e">
        <v>#N/A</v>
        <stp/>
        <stp>BDP|13457723053377870817</stp>
        <tr r="AF505" s="5"/>
      </tp>
      <tp t="e">
        <v>#N/A</v>
        <stp/>
        <stp>BDP|13128768461254957839</stp>
        <tr r="AQ318" s="5"/>
      </tp>
      <tp t="e">
        <v>#N/A</v>
        <stp/>
        <stp>BDP|13491053126916965921</stp>
        <tr r="AF94" s="5"/>
      </tp>
      <tp t="e">
        <v>#N/A</v>
        <stp/>
        <stp>BDP|15986308083152570232</stp>
        <tr r="L353" s="5"/>
      </tp>
      <tp t="e">
        <v>#N/A</v>
        <stp/>
        <stp>BDP|18160170025331982456</stp>
        <tr r="N526" s="5"/>
      </tp>
      <tp t="e">
        <v>#N/A</v>
        <stp/>
        <stp>BDP|12739408988572925297</stp>
        <tr r="AQ602" s="5"/>
      </tp>
      <tp t="e">
        <v>#N/A</v>
        <stp/>
        <stp>BDP|12397306058243073940</stp>
        <tr r="S103" s="5"/>
      </tp>
      <tp t="e">
        <v>#N/A</v>
        <stp/>
        <stp>BDP|13249518059185763821</stp>
        <tr r="AK38" s="5"/>
      </tp>
      <tp t="e">
        <v>#N/A</v>
        <stp/>
        <stp>BDP|14999594541779601283</stp>
        <tr r="AM207" s="5"/>
      </tp>
      <tp t="e">
        <v>#N/A</v>
        <stp/>
        <stp>BDP|15080946131121873021</stp>
        <tr r="AP572" s="5"/>
      </tp>
      <tp t="e">
        <v>#N/A</v>
        <stp/>
        <stp>BDP|17109267041309891612</stp>
        <tr r="AH28" s="5"/>
      </tp>
      <tp t="e">
        <v>#N/A</v>
        <stp/>
        <stp>BDP|15912920593522084973</stp>
        <tr r="W62" s="5"/>
      </tp>
      <tp t="e">
        <v>#N/A</v>
        <stp/>
        <stp>BDP|18230007371510896146</stp>
        <tr r="T443" s="5"/>
      </tp>
      <tp t="s">
        <v>#N/A N/A</v>
        <stp/>
        <stp>BDP|11510080819476988823</stp>
        <tr r="AB35" s="12"/>
      </tp>
      <tp t="e">
        <v>#N/A</v>
        <stp/>
        <stp>BDP|15611398716278770112</stp>
        <tr r="I302" s="5"/>
      </tp>
      <tp t="e">
        <v>#N/A</v>
        <stp/>
        <stp>BDP|10681606291449875803</stp>
        <tr r="L270" s="5"/>
      </tp>
      <tp t="e">
        <v>#N/A</v>
        <stp/>
        <stp>BDP|12265497601841346960</stp>
        <tr r="AH548" s="5"/>
      </tp>
      <tp t="e">
        <v>#N/A</v>
        <stp/>
        <stp>BDP|15723859805620111390</stp>
        <tr r="AK591" s="5"/>
      </tp>
      <tp t="e">
        <v>#N/A</v>
        <stp/>
        <stp>BDP|12094537098350779038</stp>
        <tr r="L363" s="5"/>
      </tp>
      <tp t="e">
        <v>#N/A</v>
        <stp/>
        <stp>BDP|12944140835418648616</stp>
        <tr r="AG591" s="5"/>
      </tp>
      <tp t="e">
        <v>#N/A</v>
        <stp/>
        <stp>BDP|13874437063917283853</stp>
        <tr r="S604" s="5"/>
      </tp>
      <tp t="e">
        <v>#N/A</v>
        <stp/>
        <stp>BDP|10351431614918244398</stp>
        <tr r="L527" s="5"/>
      </tp>
      <tp t="e">
        <v>#N/A</v>
        <stp/>
        <stp>BDP|13037593624042178837</stp>
        <tr r="O524" s="5"/>
      </tp>
      <tp t="e">
        <v>#N/A</v>
        <stp/>
        <stp>BDP|18006646346121805557</stp>
        <tr r="J122" s="5"/>
      </tp>
      <tp t="e">
        <v>#N/A</v>
        <stp/>
        <stp>BDP|13059887232575025352</stp>
        <tr r="AK49" s="5"/>
      </tp>
      <tp t="e">
        <v>#N/A</v>
        <stp/>
        <stp>BDP|11628921499066578973</stp>
        <tr r="U321" s="5"/>
      </tp>
      <tp t="e">
        <v>#N/A</v>
        <stp/>
        <stp>BDP|12367524455768320481</stp>
        <tr r="U564" s="5"/>
      </tp>
      <tp t="e">
        <v>#N/A</v>
        <stp/>
        <stp>BDP|17877821216670749041</stp>
        <tr r="P410" s="5"/>
      </tp>
      <tp t="e">
        <v>#N/A</v>
        <stp/>
        <stp>BDP|14754434942542058894</stp>
        <tr r="AF47" s="12"/>
        <tr r="AF566" s="5"/>
      </tp>
      <tp t="e">
        <v>#N/A</v>
        <stp/>
        <stp>BDP|16862212989224939660</stp>
        <tr r="AO180" s="5"/>
      </tp>
      <tp t="e">
        <v>#N/A</v>
        <stp/>
        <stp>BDP|10363542199396918483</stp>
        <tr r="AH202" s="5"/>
      </tp>
      <tp t="e">
        <v>#N/A</v>
        <stp/>
        <stp>BDP|13242870000207929230</stp>
        <tr r="U302" s="5"/>
      </tp>
      <tp t="e">
        <v>#N/A</v>
        <stp/>
        <stp>BDP|15531402056489913350</stp>
        <tr r="AP623" s="5"/>
      </tp>
      <tp t="s">
        <v>#N/A N/A</v>
        <stp/>
        <stp>BDP|14369686586481589567</stp>
        <tr r="L56" s="12"/>
      </tp>
      <tp t="e">
        <v>#N/A</v>
        <stp/>
        <stp>BDP|13120671698743071109</stp>
        <tr r="AA144" s="5"/>
      </tp>
      <tp t="e">
        <v>#N/A</v>
        <stp/>
        <stp>BDP|12649342380477598092</stp>
        <tr r="AO419" s="5"/>
      </tp>
      <tp t="e">
        <v>#N/A</v>
        <stp/>
        <stp>BDP|14251435185347281182</stp>
        <tr r="K597" s="5"/>
      </tp>
      <tp t="e">
        <v>#N/A</v>
        <stp/>
        <stp>BDP|15598634709905655879</stp>
        <tr r="AF543" s="5"/>
      </tp>
      <tp t="e">
        <v>#N/A</v>
        <stp/>
        <stp>BDP|12099680723380663834</stp>
        <tr r="R313" s="5"/>
      </tp>
      <tp t="e">
        <v>#N/A</v>
        <stp/>
        <stp>BDP|17080587743090259875</stp>
        <tr r="Q295" s="5"/>
      </tp>
      <tp t="e">
        <v>#N/A</v>
        <stp/>
        <stp>BDP|18399802988327164141</stp>
        <tr r="W350" s="5"/>
      </tp>
      <tp t="e">
        <v>#N/A</v>
        <stp/>
        <stp>BDP|13205891926832767541</stp>
        <tr r="N534" s="5"/>
      </tp>
      <tp t="e">
        <v>#N/A</v>
        <stp/>
        <stp>BDP|12394551139072426854</stp>
        <tr r="M215" s="5"/>
      </tp>
      <tp t="e">
        <v>#N/A</v>
        <stp/>
        <stp>BDP|17866051487788451908</stp>
        <tr r="L140" s="5"/>
      </tp>
      <tp t="e">
        <v>#N/A</v>
        <stp/>
        <stp>BDP|10625474585631342399</stp>
        <tr r="AG36" s="5"/>
      </tp>
      <tp t="e">
        <v>#N/A</v>
        <stp/>
        <stp>BDP|17299983215463794264</stp>
        <tr r="AG106" s="5"/>
      </tp>
      <tp t="e">
        <v>#N/A</v>
        <stp/>
        <stp>BDP|15981375957554198963</stp>
        <tr r="U640" s="5"/>
      </tp>
      <tp t="e">
        <v>#N/A</v>
        <stp/>
        <stp>BDP|14786860559681358659</stp>
        <tr r="AH16" s="5"/>
      </tp>
      <tp t="e">
        <v>#N/A</v>
        <stp/>
        <stp>BDP|11348610505781017890</stp>
        <tr r="AG588" s="5"/>
      </tp>
      <tp t="e">
        <v>#N/A</v>
        <stp/>
        <stp>BDP|11624854528720786528</stp>
        <tr r="AO435" s="5"/>
      </tp>
      <tp t="s">
        <v>#N/A N/A</v>
        <stp/>
        <stp>BDP|10386033667791054999</stp>
        <tr r="AH51" s="12"/>
      </tp>
      <tp t="s">
        <v>#N/A N/A</v>
        <stp/>
        <stp>BDP|13716329702147895910</stp>
        <tr r="J71" s="12"/>
      </tp>
      <tp t="e">
        <v>#N/A</v>
        <stp/>
        <stp>BDP|15091380283088698830</stp>
        <tr r="AG204" s="5"/>
      </tp>
      <tp t="e">
        <v>#N/A</v>
        <stp/>
        <stp>BDP|12872875070386668577</stp>
        <tr r="I400" s="5"/>
      </tp>
      <tp t="e">
        <v>#N/A</v>
        <stp/>
        <stp>BDP|18387966669929049024</stp>
        <tr r="P201" s="5"/>
      </tp>
      <tp t="s">
        <v>#N/A N/A</v>
        <stp/>
        <stp>BDP|17929085640694956963</stp>
        <tr r="T48" s="12"/>
      </tp>
      <tp t="e">
        <v>#N/A</v>
        <stp/>
        <stp>BDP|14990102691613598132</stp>
        <tr r="J33" s="5"/>
      </tp>
      <tp t="e">
        <v>#N/A</v>
        <stp/>
        <stp>BDP|12678891324667413117</stp>
        <tr r="M152" s="5"/>
      </tp>
      <tp t="e">
        <v>#N/A</v>
        <stp/>
        <stp>BDP|16008622434179927415</stp>
        <tr r="I81" s="5"/>
      </tp>
      <tp t="e">
        <v>#N/A</v>
        <stp/>
        <stp>BDP|12394181700524504909</stp>
        <tr r="P209" s="5"/>
      </tp>
      <tp t="e">
        <v>#N/A</v>
        <stp/>
        <stp>BDP|15975205573167010946</stp>
        <tr r="M8" s="5"/>
      </tp>
    </main>
    <main first="bofaddin.rtdserver">
      <tp t="e">
        <v>#N/A</v>
        <stp/>
        <stp>BDP|17684323684680677271</stp>
        <tr r="R61" s="5"/>
      </tp>
      <tp t="e">
        <v>#N/A</v>
        <stp/>
        <stp>BDP|16113988621426009596</stp>
        <tr r="AM199" s="5"/>
      </tp>
      <tp t="e">
        <v>#N/A</v>
        <stp/>
        <stp>BDP|10972705163839308681</stp>
        <tr r="O613" s="5"/>
      </tp>
      <tp t="e">
        <v>#N/A</v>
        <stp/>
        <stp>BDP|10769246795812779704</stp>
        <tr r="O583" s="5"/>
      </tp>
      <tp t="e">
        <v>#N/A</v>
        <stp/>
        <stp>BDP|15906412229209110418</stp>
        <tr r="AP464" s="5"/>
      </tp>
      <tp t="e">
        <v>#N/A</v>
        <stp/>
        <stp>BDP|17980061251215810973</stp>
        <tr r="AD342" s="5"/>
      </tp>
      <tp t="e">
        <v>#N/A</v>
        <stp/>
        <stp>BDP|18166063353873356060</stp>
        <tr r="W324" s="5"/>
      </tp>
      <tp t="e">
        <v>#N/A</v>
        <stp/>
        <stp>BDP|18062006696826346944</stp>
        <tr r="AA50" s="5"/>
      </tp>
      <tp t="e">
        <v>#N/A</v>
        <stp/>
        <stp>BDP|13542811677012031029</stp>
        <tr r="L111" s="5"/>
      </tp>
      <tp t="e">
        <v>#N/A</v>
        <stp/>
        <stp>BDP|17288556802259331570</stp>
        <tr r="I47" s="12"/>
        <tr r="I566" s="5"/>
      </tp>
      <tp t="e">
        <v>#N/A</v>
        <stp/>
        <stp>BDP|10517866354237727418</stp>
        <tr r="AO550" s="5"/>
      </tp>
      <tp t="e">
        <v>#N/A</v>
        <stp/>
        <stp>BDP|14611955795962598829</stp>
        <tr r="AM534" s="5"/>
      </tp>
      <tp t="e">
        <v>#N/A</v>
        <stp/>
        <stp>BDP|17312824107845486439</stp>
        <tr r="K4" s="5"/>
      </tp>
      <tp t="e">
        <v>#N/A</v>
        <stp/>
        <stp>BDP|16446832874127032027</stp>
        <tr r="AG69" s="5"/>
      </tp>
      <tp t="e">
        <v>#N/A</v>
        <stp/>
        <stp>BDP|16523927477703346525</stp>
        <tr r="T485" s="5"/>
      </tp>
      <tp t="e">
        <v>#N/A</v>
        <stp/>
        <stp>BDP|13500615415448103212</stp>
        <tr r="K555" s="5"/>
      </tp>
      <tp t="e">
        <v>#N/A</v>
        <stp/>
        <stp>BDP|14369409731018789546</stp>
        <tr r="T575" s="5"/>
      </tp>
      <tp t="e">
        <v>#N/A</v>
        <stp/>
        <stp>BDP|12295459235602715946</stp>
        <tr r="AI354" s="5"/>
      </tp>
      <tp t="e">
        <v>#N/A</v>
        <stp/>
        <stp>BDP|17369551813724741935</stp>
        <tr r="Q580" s="5"/>
      </tp>
      <tp t="e">
        <v>#N/A</v>
        <stp/>
        <stp>BDP|17892619684910590790</stp>
        <tr r="Q194" s="5"/>
      </tp>
      <tp t="e">
        <v>#N/A</v>
        <stp/>
        <stp>BDP|17763525707159316503</stp>
        <tr r="N455" s="5"/>
      </tp>
      <tp t="e">
        <v>#N/A</v>
        <stp/>
        <stp>BDP|13481848363207201402</stp>
        <tr r="AQ139" s="5"/>
      </tp>
      <tp t="e">
        <v>#N/A</v>
        <stp/>
        <stp>BDP|13914533349028538477</stp>
        <tr r="AM160" s="5"/>
      </tp>
      <tp t="e">
        <v>#N/A</v>
        <stp/>
        <stp>BDP|10738556117422359872</stp>
        <tr r="AP620" s="5"/>
      </tp>
      <tp t="e">
        <v>#N/A</v>
        <stp/>
        <stp>BDP|10297018502566128813</stp>
        <tr r="AI258" s="5"/>
      </tp>
      <tp t="s">
        <v>#N/A N/A</v>
        <stp/>
        <stp>BDP|16314934003524575572</stp>
        <tr r="K87" s="12"/>
      </tp>
      <tp t="e">
        <v>#N/A</v>
        <stp/>
        <stp>BDP|16761857763876049009</stp>
        <tr r="O12" s="12"/>
        <tr r="O263" s="5"/>
      </tp>
      <tp t="e">
        <v>#N/A</v>
        <stp/>
        <stp>BDP|18327700965724694318</stp>
        <tr r="AI464" s="5"/>
      </tp>
      <tp t="e">
        <v>#N/A</v>
        <stp/>
        <stp>BDP|14651037734558847187</stp>
        <tr r="T476" s="5"/>
      </tp>
      <tp t="e">
        <v>#N/A</v>
        <stp/>
        <stp>BDP|18039340436225649351</stp>
        <tr r="M206" s="5"/>
      </tp>
      <tp t="e">
        <v>#N/A</v>
        <stp/>
        <stp>BDP|12892324789307470072</stp>
        <tr r="AG139" s="5"/>
      </tp>
      <tp t="s">
        <v>#N/A N/A</v>
        <stp/>
        <stp>BDP|16447450506808123464</stp>
        <tr r="AF41" s="12"/>
      </tp>
      <tp t="e">
        <v>#N/A</v>
        <stp/>
        <stp>BDP|17244226461844705960</stp>
        <tr r="AM456" s="5"/>
      </tp>
      <tp t="e">
        <v>#N/A</v>
        <stp/>
        <stp>BDP|15171478664859065028</stp>
        <tr r="R47" s="5"/>
      </tp>
      <tp t="e">
        <v>#N/A</v>
        <stp/>
        <stp>BDP|12119189554081420992</stp>
        <tr r="L410" s="5"/>
      </tp>
      <tp t="e">
        <v>#N/A</v>
        <stp/>
        <stp>BDP|12860915298388296436</stp>
        <tr r="S618" s="5"/>
      </tp>
      <tp t="e">
        <v>#N/A</v>
        <stp/>
        <stp>BDP|14322561520108691534</stp>
        <tr r="R228" s="5"/>
      </tp>
      <tp t="e">
        <v>#N/A</v>
        <stp/>
        <stp>BDP|14627929310905342779</stp>
        <tr r="R444" s="5"/>
      </tp>
      <tp t="e">
        <v>#N/A</v>
        <stp/>
        <stp>BDP|16702059774648642705</stp>
        <tr r="AO208" s="5"/>
      </tp>
      <tp t="e">
        <v>#N/A</v>
        <stp/>
        <stp>BDP|16481129630709388353</stp>
        <tr r="AH510" s="5"/>
      </tp>
      <tp t="e">
        <v>#N/A</v>
        <stp/>
        <stp>BDP|13945128573169143294</stp>
        <tr r="L12" s="12"/>
        <tr r="L263" s="5"/>
      </tp>
      <tp t="e">
        <v>#N/A</v>
        <stp/>
        <stp>BDP|13914892695674393861</stp>
        <tr r="AB430" s="5"/>
      </tp>
      <tp t="e">
        <v>#N/A</v>
        <stp/>
        <stp>BDP|10687866202633104535</stp>
        <tr r="AA27" s="12"/>
      </tp>
      <tp t="e">
        <v>#N/A</v>
        <stp/>
        <stp>BDP|15543745844659733126</stp>
        <tr r="AQ123" s="5"/>
      </tp>
      <tp t="e">
        <v>#N/A</v>
        <stp/>
        <stp>BDP|11417135778218738184</stp>
        <tr r="AI312" s="5"/>
      </tp>
      <tp t="e">
        <v>#N/A</v>
        <stp/>
        <stp>BDP|13921786903859497364</stp>
        <tr r="AD354" s="5"/>
      </tp>
      <tp t="e">
        <v>#N/A</v>
        <stp/>
        <stp>BDP|14323361253068272445</stp>
        <tr r="AA277" s="5"/>
      </tp>
      <tp t="e">
        <v>#N/A</v>
        <stp/>
        <stp>BDP|17318308893033404048</stp>
        <tr r="J625" s="5"/>
      </tp>
      <tp t="e">
        <v>#N/A</v>
        <stp/>
        <stp>BDP|15093174793042356179</stp>
        <tr r="AM203" s="5"/>
      </tp>
      <tp t="e">
        <v>#N/A</v>
        <stp/>
        <stp>BDP|18335569866826423377</stp>
        <tr r="P18" s="5"/>
      </tp>
      <tp t="e">
        <v>#N/A</v>
        <stp/>
        <stp>BDP|12468332264629374003</stp>
        <tr r="AB429" s="5"/>
      </tp>
      <tp t="e">
        <v>#N/A</v>
        <stp/>
        <stp>BDP|12648509093998018850</stp>
        <tr r="AD606" s="5"/>
      </tp>
      <tp t="e">
        <v>#N/A</v>
        <stp/>
        <stp>BDP|13191478397503401350</stp>
        <tr r="O554" s="5"/>
      </tp>
      <tp t="e">
        <v>#N/A</v>
        <stp/>
        <stp>BDP|18382316447199634807</stp>
        <tr r="S239" s="5"/>
      </tp>
      <tp t="e">
        <v>#N/A</v>
        <stp/>
        <stp>BDP|16045917315835740505</stp>
        <tr r="U68" s="5"/>
      </tp>
      <tp t="e">
        <v>#N/A</v>
        <stp/>
        <stp>BDP|15493917643702092458</stp>
        <tr r="R457" s="5"/>
      </tp>
      <tp t="e">
        <v>#N/A</v>
        <stp/>
        <stp>BDP|17068714119968307784</stp>
        <tr r="P15" s="12"/>
      </tp>
      <tp t="e">
        <v>#N/A</v>
        <stp/>
        <stp>BDP|17265789170659924004</stp>
        <tr r="AB601" s="5"/>
      </tp>
      <tp t="e">
        <v>#N/A</v>
        <stp/>
        <stp>BDP|15226422094836014076</stp>
        <tr r="M382" s="5"/>
      </tp>
      <tp t="e">
        <v>#N/A</v>
        <stp/>
        <stp>BDP|18197601845277435337</stp>
        <tr r="Q634" s="5"/>
      </tp>
      <tp t="e">
        <v>#N/A</v>
        <stp/>
        <stp>BDP|15943491687553673429</stp>
        <tr r="U46" s="5"/>
      </tp>
      <tp t="e">
        <v>#N/A</v>
        <stp/>
        <stp>BDP|10895898218552390593</stp>
        <tr r="AD8" s="5"/>
      </tp>
      <tp t="e">
        <v>#N/A</v>
        <stp/>
        <stp>BDP|17654244440948363723</stp>
        <tr r="L548" s="5"/>
      </tp>
      <tp t="e">
        <v>#N/A</v>
        <stp/>
        <stp>BDP|14670848747322289447</stp>
        <tr r="L380" s="5"/>
      </tp>
      <tp t="e">
        <v>#N/A</v>
        <stp/>
        <stp>BDP|17824262506503343882</stp>
        <tr r="AM475" s="5"/>
      </tp>
      <tp t="e">
        <v>#N/A</v>
        <stp/>
        <stp>BDP|12353880039507529040</stp>
        <tr r="K341" s="5"/>
      </tp>
      <tp t="e">
        <v>#N/A</v>
        <stp/>
        <stp>BDP|16656095584294974414</stp>
        <tr r="AP293" s="5"/>
      </tp>
      <tp t="e">
        <v>#N/A</v>
        <stp/>
        <stp>BDP|10297375959941720986</stp>
        <tr r="N409" s="5"/>
      </tp>
      <tp t="e">
        <v>#N/A</v>
        <stp/>
        <stp>BDP|12419666736470773905</stp>
        <tr r="AD221" s="5"/>
      </tp>
      <tp t="e">
        <v>#N/A</v>
        <stp/>
        <stp>BDP|15216160553198380779</stp>
        <tr r="J327" s="5"/>
      </tp>
      <tp t="e">
        <v>#N/A</v>
        <stp/>
        <stp>BDP|12196529511431234936</stp>
        <tr r="I112" s="5"/>
      </tp>
      <tp t="e">
        <v>#N/A</v>
        <stp/>
        <stp>BDP|15638008349539575699</stp>
        <tr r="O84" s="5"/>
      </tp>
      <tp t="e">
        <v>#N/A</v>
        <stp/>
        <stp>BDP|14732184070489915552</stp>
        <tr r="O76" s="5"/>
      </tp>
      <tp t="e">
        <v>#N/A</v>
        <stp/>
        <stp>BDP|11161852663052526316</stp>
        <tr r="AB289" s="5"/>
      </tp>
      <tp t="e">
        <v>#N/A</v>
        <stp/>
        <stp>BDP|18382538520299457870</stp>
        <tr r="AF302" s="5"/>
      </tp>
      <tp t="e">
        <v>#N/A</v>
        <stp/>
        <stp>BDP|11137774881341735131</stp>
        <tr r="U537" s="5"/>
      </tp>
      <tp t="e">
        <v>#N/A</v>
        <stp/>
        <stp>BDP|18251059625827576345</stp>
        <tr r="K278" s="5"/>
      </tp>
      <tp t="e">
        <v>#N/A</v>
        <stp/>
        <stp>BDP|17390806475891504703</stp>
        <tr r="R629" s="5"/>
      </tp>
      <tp t="e">
        <v>#N/A</v>
        <stp/>
        <stp>BDP|14110968330926229666</stp>
        <tr r="AP211" s="5"/>
      </tp>
      <tp t="e">
        <v>#N/A</v>
        <stp/>
        <stp>BDP|14462432286533134529</stp>
        <tr r="K558" s="5"/>
      </tp>
      <tp t="e">
        <v>#N/A</v>
        <stp/>
        <stp>BDP|15852730738088962789</stp>
        <tr r="W25" s="5"/>
      </tp>
      <tp t="e">
        <v>#N/A</v>
        <stp/>
        <stp>BDP|17599761870229837093</stp>
        <tr r="AB447" s="5"/>
      </tp>
      <tp t="e">
        <v>#N/A</v>
        <stp/>
        <stp>BDP|14829081794287637408</stp>
        <tr r="AI576" s="5"/>
      </tp>
      <tp t="e">
        <v>#N/A</v>
        <stp/>
        <stp>BDP|15674288568047034846</stp>
        <tr r="AI245" s="5"/>
      </tp>
      <tp t="e">
        <v>#N/A</v>
        <stp/>
        <stp>BDP|12397519587489198865</stp>
        <tr r="AF298" s="5"/>
      </tp>
      <tp t="e">
        <v>#N/A</v>
        <stp/>
        <stp>BDP|16536081649405793911</stp>
        <tr r="K29" s="12"/>
        <tr r="K365" s="5"/>
      </tp>
      <tp t="e">
        <v>#N/A</v>
        <stp/>
        <stp>BDP|12371298693443261493</stp>
        <tr r="AI126" s="5"/>
      </tp>
      <tp t="e">
        <v>#N/A</v>
        <stp/>
        <stp>BDP|12703377581015705249</stp>
        <tr r="U206" s="5"/>
      </tp>
      <tp t="e">
        <v>#N/A</v>
        <stp/>
        <stp>BDP|14515543104938644712</stp>
        <tr r="AQ625" s="5"/>
      </tp>
      <tp t="e">
        <v>#N/A</v>
        <stp/>
        <stp>BDP|14884929929464027514</stp>
        <tr r="AP445" s="5"/>
      </tp>
      <tp t="e">
        <v>#N/A</v>
        <stp/>
        <stp>BDP|10198616061958543661</stp>
        <tr r="S552" s="5"/>
      </tp>
      <tp t="e">
        <v>#N/A</v>
        <stp/>
        <stp>BDP|16967627512289201690</stp>
        <tr r="I105" s="5"/>
      </tp>
      <tp t="e">
        <v>#N/A</v>
        <stp/>
        <stp>BDP|14056794310205385988</stp>
        <tr r="O65" s="12"/>
        <tr r="O260" s="5"/>
      </tp>
      <tp t="e">
        <v>#N/A</v>
        <stp/>
        <stp>BDP|18409077486407739902</stp>
        <tr r="N251" s="5"/>
      </tp>
      <tp t="e">
        <v>#N/A</v>
        <stp/>
        <stp>BDP|10375586715208435282</stp>
        <tr r="AG145" s="5"/>
      </tp>
      <tp t="e">
        <v>#N/A</v>
        <stp/>
        <stp>BDP|18372578576741084502</stp>
        <tr r="AB591" s="5"/>
      </tp>
      <tp t="e">
        <v>#N/A</v>
        <stp/>
        <stp>BDP|18430065366966366659</stp>
        <tr r="O590" s="5"/>
      </tp>
      <tp t="e">
        <v>#N/A</v>
        <stp/>
        <stp>BDP|14828122453727234993</stp>
        <tr r="I194" s="5"/>
      </tp>
      <tp t="e">
        <v>#N/A</v>
        <stp/>
        <stp>BDP|10121614290518347910</stp>
        <tr r="M508" s="5"/>
      </tp>
      <tp t="e">
        <v>#N/A</v>
        <stp/>
        <stp>BDP|16640754066669253054</stp>
        <tr r="AD105" s="5"/>
      </tp>
      <tp t="e">
        <v>#N/A</v>
        <stp/>
        <stp>BDP|12944424264438559687</stp>
        <tr r="K89" s="5"/>
      </tp>
      <tp t="e">
        <v>#N/A</v>
        <stp/>
        <stp>BDP|15005461274230628867</stp>
        <tr r="J50" s="5"/>
      </tp>
      <tp t="e">
        <v>#N/A</v>
        <stp/>
        <stp>BDP|17560877832263341111</stp>
        <tr r="AK105" s="5"/>
      </tp>
      <tp t="e">
        <v>#N/A</v>
        <stp/>
        <stp>BDP|10626123696632270425</stp>
        <tr r="AD148" s="5"/>
      </tp>
      <tp t="e">
        <v>#N/A</v>
        <stp/>
        <stp>BDP|12412575929108942315</stp>
        <tr r="AF329" s="5"/>
      </tp>
      <tp t="e">
        <v>#N/A</v>
        <stp/>
        <stp>BDP|12230370969708943174</stp>
        <tr r="N58" s="12"/>
        <tr r="N387" s="5"/>
      </tp>
      <tp t="e">
        <v>#N/A</v>
        <stp/>
        <stp>BDP|14292477595402743525</stp>
        <tr r="M289" s="5"/>
      </tp>
      <tp t="e">
        <v>#N/A</v>
        <stp/>
        <stp>BDP|11986922584329966734</stp>
        <tr r="P251" s="5"/>
      </tp>
      <tp t="e">
        <v>#N/A</v>
        <stp/>
        <stp>BDP|12764130771929418344</stp>
        <tr r="M338" s="5"/>
      </tp>
      <tp t="e">
        <v>#N/A</v>
        <stp/>
        <stp>BDP|11210979160235238523</stp>
        <tr r="K269" s="5"/>
      </tp>
      <tp t="e">
        <v>#N/A</v>
        <stp/>
        <stp>BDP|13450311220615219929</stp>
        <tr r="L329" s="5"/>
      </tp>
      <tp t="e">
        <v>#N/A</v>
        <stp/>
        <stp>BDP|18331174863449009829</stp>
        <tr r="J34" s="5"/>
      </tp>
      <tp t="e">
        <v>#N/A</v>
        <stp/>
        <stp>BDP|12394875129476145096</stp>
        <tr r="AF428" s="5"/>
      </tp>
      <tp t="e">
        <v>#N/A</v>
        <stp/>
        <stp>BDP|13980775562179963500</stp>
        <tr r="S402" s="5"/>
      </tp>
      <tp t="e">
        <v>#N/A</v>
        <stp/>
        <stp>BDP|15715840912967212566</stp>
        <tr r="AM546" s="5"/>
      </tp>
      <tp t="e">
        <v>#N/A</v>
        <stp/>
        <stp>BDP|15516332543328266429</stp>
        <tr r="U508" s="5"/>
      </tp>
      <tp t="e">
        <v>#N/A</v>
        <stp/>
        <stp>BDP|18169889138085433803</stp>
        <tr r="I201" s="5"/>
      </tp>
      <tp t="e">
        <v>#N/A</v>
        <stp/>
        <stp>BDP|15889769748329751149</stp>
        <tr r="I635" s="5"/>
      </tp>
      <tp t="e">
        <v>#N/A</v>
        <stp/>
        <stp>BDP|12729846766120535258</stp>
        <tr r="T396" s="5"/>
      </tp>
      <tp t="e">
        <v>#N/A</v>
        <stp/>
        <stp>BDP|10713189561389258090</stp>
        <tr r="AQ77" s="12"/>
        <tr r="AQ368" s="5"/>
      </tp>
      <tp t="e">
        <v>#N/A</v>
        <stp/>
        <stp>BDP|12105012332819276653</stp>
        <tr r="O69" s="5"/>
      </tp>
      <tp t="e">
        <v>#N/A</v>
        <stp/>
        <stp>BDP|12158911481964747934</stp>
        <tr r="AB161" s="5"/>
      </tp>
      <tp t="e">
        <v>#N/A</v>
        <stp/>
        <stp>BDP|11201137814258282720</stp>
        <tr r="L354" s="5"/>
      </tp>
      <tp t="e">
        <v>#N/A</v>
        <stp/>
        <stp>BDP|14211831029796832659</stp>
        <tr r="L104" s="5"/>
      </tp>
      <tp t="e">
        <v>#N/A</v>
        <stp/>
        <stp>BDP|14045070133821180809</stp>
        <tr r="N155" s="5"/>
      </tp>
      <tp t="e">
        <v>#N/A</v>
        <stp/>
        <stp>BDP|11512873004872017536</stp>
        <tr r="AM183" s="5"/>
      </tp>
      <tp t="e">
        <v>#N/A</v>
        <stp/>
        <stp>BDP|15415713090121688468</stp>
        <tr r="AM610" s="5"/>
      </tp>
      <tp t="e">
        <v>#N/A</v>
        <stp/>
        <stp>BDP|16228909941003206648</stp>
        <tr r="P60" s="5"/>
      </tp>
      <tp t="e">
        <v>#N/A</v>
        <stp/>
        <stp>BDP|15384907750657186073</stp>
        <tr r="AK309" s="5"/>
      </tp>
      <tp t="e">
        <v>#N/A</v>
        <stp/>
        <stp>BDP|16781098598560020135</stp>
        <tr r="R626" s="5"/>
      </tp>
      <tp t="e">
        <v>#N/A</v>
        <stp/>
        <stp>BDP|12634027499005858000</stp>
        <tr r="R17" s="5"/>
      </tp>
      <tp t="e">
        <v>#N/A</v>
        <stp/>
        <stp>BDP|15471316092097759655</stp>
        <tr r="AB454" s="5"/>
      </tp>
      <tp t="e">
        <v>#N/A</v>
        <stp/>
        <stp>BDP|10186433293620588315</stp>
        <tr r="S366" s="5"/>
      </tp>
      <tp t="e">
        <v>#N/A</v>
        <stp/>
        <stp>BDP|13768941846391163112</stp>
        <tr r="N135" s="5"/>
      </tp>
      <tp t="e">
        <v>#N/A</v>
        <stp/>
        <stp>BDP|10422843655396011504</stp>
        <tr r="N152" s="5"/>
      </tp>
      <tp t="e">
        <v>#N/A</v>
        <stp/>
        <stp>BDP|16577851128681572380</stp>
        <tr r="AO543" s="5"/>
      </tp>
      <tp t="e">
        <v>#N/A</v>
        <stp/>
        <stp>BDP|18246477123699404972</stp>
        <tr r="P83" s="5"/>
      </tp>
      <tp t="s">
        <v>#N/A N/A</v>
        <stp/>
        <stp>BDP|15338710836008977783</stp>
        <tr r="AA79" s="12"/>
      </tp>
      <tp t="s">
        <v>#N/A N/A</v>
        <stp/>
        <stp>BDP|14625105399466215484</stp>
        <tr r="AD68" s="12"/>
      </tp>
      <tp t="e">
        <v>#N/A</v>
        <stp/>
        <stp>BDP|12111982189164759922</stp>
        <tr r="P475" s="5"/>
      </tp>
      <tp t="e">
        <v>#N/A</v>
        <stp/>
        <stp>BDP|11267836655803683175</stp>
        <tr r="T549" s="5"/>
      </tp>
      <tp t="e">
        <v>#N/A</v>
        <stp/>
        <stp>BDP|18078230662645501715</stp>
        <tr r="W441" s="5"/>
      </tp>
      <tp t="e">
        <v>#N/A</v>
        <stp/>
        <stp>BDP|17097872866601225674</stp>
        <tr r="AP29" s="5"/>
      </tp>
      <tp t="e">
        <v>#N/A</v>
        <stp/>
        <stp>BDP|11813945378421987091</stp>
        <tr r="AD380" s="5"/>
      </tp>
      <tp t="e">
        <v>#N/A</v>
        <stp/>
        <stp>BDP|16889689132375299843</stp>
        <tr r="AF280" s="5"/>
      </tp>
      <tp t="e">
        <v>#N/A</v>
        <stp/>
        <stp>BDP|13347100499265801069</stp>
        <tr r="U50" s="5"/>
      </tp>
      <tp t="e">
        <v>#N/A</v>
        <stp/>
        <stp>BDP|12207834117485089027</stp>
        <tr r="L554" s="5"/>
      </tp>
      <tp t="s">
        <v>#N/A N/A</v>
        <stp/>
        <stp>BDP|15492072715479165336</stp>
        <tr r="AF82" s="12"/>
      </tp>
      <tp t="e">
        <v>#N/A</v>
        <stp/>
        <stp>BDP|10453378195387636343</stp>
        <tr r="AH377" s="5"/>
      </tp>
      <tp t="e">
        <v>#N/A</v>
        <stp/>
        <stp>BDP|12697213762678421050</stp>
        <tr r="M578" s="5"/>
      </tp>
      <tp t="e">
        <v>#N/A</v>
        <stp/>
        <stp>BDP|13199561282312006216</stp>
        <tr r="AQ378" s="5"/>
      </tp>
      <tp t="s">
        <v>#N/A N/A</v>
        <stp/>
        <stp>BDP|13012003665378355329</stp>
        <tr r="S73" s="12"/>
      </tp>
      <tp t="e">
        <v>#N/A</v>
        <stp/>
        <stp>BDP|17309076825499191247</stp>
        <tr r="AP325" s="5"/>
      </tp>
      <tp t="e">
        <v>#N/A</v>
        <stp/>
        <stp>BDP|13487173697654552154</stp>
        <tr r="AG351" s="5"/>
      </tp>
      <tp t="s">
        <v>#N/A N/A</v>
        <stp/>
        <stp>BDP|15500626278569239393</stp>
        <tr r="O25" s="12"/>
      </tp>
      <tp t="e">
        <v>#N/A</v>
        <stp/>
        <stp>BDP|14060859771111749479</stp>
        <tr r="R559" s="5"/>
      </tp>
      <tp t="e">
        <v>#N/A</v>
        <stp/>
        <stp>BDP|18277676799581961811</stp>
        <tr r="S198" s="5"/>
      </tp>
      <tp t="e">
        <v>#N/A</v>
        <stp/>
        <stp>BDP|15413906643674103222</stp>
        <tr r="N503" s="5"/>
      </tp>
      <tp t="s">
        <v>#N/A N/A</v>
        <stp/>
        <stp>BDP|17529873271437079171</stp>
        <tr r="O23" s="12"/>
      </tp>
      <tp t="e">
        <v>#N/A</v>
        <stp/>
        <stp>BDP|10339666198386867712</stp>
        <tr r="AH398" s="5"/>
      </tp>
      <tp t="e">
        <v>#N/A</v>
        <stp/>
        <stp>BDP|13753681685805662688</stp>
        <tr r="P86" s="5"/>
      </tp>
      <tp t="e">
        <v>#N/A</v>
        <stp/>
        <stp>BDP|11116345026407765904</stp>
        <tr r="AG441" s="5"/>
      </tp>
      <tp t="e">
        <v>#N/A</v>
        <stp/>
        <stp>BDP|16430796077469668186</stp>
        <tr r="AI558" s="5"/>
      </tp>
      <tp t="s">
        <v>#N/A N/A</v>
        <stp/>
        <stp>BDP|15124785198073453613</stp>
        <tr r="AD18" s="12"/>
      </tp>
      <tp t="e">
        <v>#N/A</v>
        <stp/>
        <stp>BDP|11955184883443132576</stp>
        <tr r="AF137" s="5"/>
      </tp>
      <tp t="e">
        <v>#N/A</v>
        <stp/>
        <stp>BDP|11352103381146173077</stp>
        <tr r="T404" s="5"/>
      </tp>
      <tp t="e">
        <v>#N/A</v>
        <stp/>
        <stp>BDP|15633164975288690579</stp>
        <tr r="AK477" s="5"/>
      </tp>
      <tp t="e">
        <v>#N/A</v>
        <stp/>
        <stp>BDP|12581110870319285327</stp>
        <tr r="R6" s="12"/>
      </tp>
      <tp t="e">
        <v>#N/A</v>
        <stp/>
        <stp>BDP|17767390206229439383</stp>
        <tr r="AI513" s="5"/>
      </tp>
      <tp t="e">
        <v>#N/A</v>
        <stp/>
        <stp>BDP|15418972631156449722</stp>
        <tr r="J378" s="5"/>
      </tp>
      <tp t="e">
        <v>#N/A</v>
        <stp/>
        <stp>BDP|18251719510609339972</stp>
        <tr r="AA244" s="5"/>
      </tp>
      <tp t="s">
        <v>#N/A N/A</v>
        <stp/>
        <stp>BDP|16632439354570479922</stp>
        <tr r="AM5" s="12"/>
      </tp>
      <tp t="e">
        <v>#N/A</v>
        <stp/>
        <stp>BDP|13689759181182088052</stp>
        <tr r="K212" s="5"/>
      </tp>
      <tp t="e">
        <v>#N/A</v>
        <stp/>
        <stp>BDP|10856811884296992836</stp>
        <tr r="T304" s="5"/>
      </tp>
      <tp t="e">
        <v>#N/A</v>
        <stp/>
        <stp>BDP|12618729251199100730</stp>
        <tr r="N187" s="5"/>
      </tp>
      <tp t="s">
        <v>#N/A N/A</v>
        <stp/>
        <stp>BDP|10075974734397501318</stp>
        <tr r="AO63" s="12"/>
      </tp>
      <tp t="e">
        <v>#N/A</v>
        <stp/>
        <stp>BDP|10877611665736903829</stp>
        <tr r="N47" s="12"/>
        <tr r="N566" s="5"/>
      </tp>
      <tp t="e">
        <v>#N/A</v>
        <stp/>
        <stp>BDP|10183432894335957683</stp>
        <tr r="L641" s="5"/>
      </tp>
      <tp t="e">
        <v>#N/A</v>
        <stp/>
        <stp>BDP|15781613332317309907</stp>
        <tr r="T113" s="5"/>
      </tp>
      <tp t="e">
        <v>#N/A</v>
        <stp/>
        <stp>BDP|10181963751976142409</stp>
        <tr r="AO541" s="5"/>
      </tp>
      <tp t="e">
        <v>#N/A</v>
        <stp/>
        <stp>BDP|10140839168669518984</stp>
        <tr r="L25" s="5"/>
      </tp>
      <tp t="e">
        <v>#N/A</v>
        <stp/>
        <stp>BDP|16220916369422596584</stp>
        <tr r="AA208" s="5"/>
      </tp>
      <tp t="e">
        <v>#N/A</v>
        <stp/>
        <stp>BDP|16086565630577551941</stp>
        <tr r="I44" s="5"/>
      </tp>
      <tp t="e">
        <v>#N/A</v>
        <stp/>
        <stp>BDP|14992054287335449789</stp>
        <tr r="L491" s="5"/>
      </tp>
      <tp t="s">
        <v>#N/A N/A</v>
        <stp/>
        <stp>BDP|12816496060038713615</stp>
        <tr r="K92" s="12"/>
      </tp>
      <tp t="s">
        <v>#N/A N/A</v>
        <stp/>
        <stp>BDP|10260345741588836187</stp>
        <tr r="AD88" s="12"/>
      </tp>
      <tp t="e">
        <v>#N/A</v>
        <stp/>
        <stp>BDP|11258110770310254961</stp>
        <tr r="S404" s="5"/>
      </tp>
      <tp t="e">
        <v>#N/A</v>
        <stp/>
        <stp>BDP|10966379699873771772</stp>
        <tr r="U380" s="5"/>
      </tp>
      <tp t="e">
        <v>#N/A</v>
        <stp/>
        <stp>BDP|11286624341944423925</stp>
        <tr r="U156" s="5"/>
      </tp>
      <tp t="e">
        <v>#N/A</v>
        <stp/>
        <stp>BDP|16008209934700292910</stp>
        <tr r="AM143" s="5"/>
      </tp>
      <tp t="e">
        <v>#N/A</v>
        <stp/>
        <stp>BDP|12771249736724071928</stp>
        <tr r="AF638" s="5"/>
      </tp>
      <tp t="e">
        <v>#N/A</v>
        <stp/>
        <stp>BDP|15600008984224460719</stp>
        <tr r="N240" s="5"/>
      </tp>
      <tp t="e">
        <v>#N/A</v>
        <stp/>
        <stp>BDP|17810736579729219075</stp>
        <tr r="AA53" s="12"/>
        <tr r="AA124" s="5"/>
      </tp>
      <tp t="e">
        <v>#N/A</v>
        <stp/>
        <stp>BDP|16967110926003957807</stp>
        <tr r="AA93" s="5"/>
      </tp>
      <tp t="e">
        <v>#N/A</v>
        <stp/>
        <stp>BDP|12380208570688757137</stp>
        <tr r="Q129" s="5"/>
      </tp>
      <tp t="e">
        <v>#N/A</v>
        <stp/>
        <stp>BDP|15603151213072101965</stp>
        <tr r="J544" s="5"/>
      </tp>
      <tp t="e">
        <v>#N/A</v>
        <stp/>
        <stp>BDP|17384834593698465017</stp>
        <tr r="AG135" s="5"/>
      </tp>
      <tp t="e">
        <v>#N/A</v>
        <stp/>
        <stp>BDP|17714867664892312506</stp>
        <tr r="L462" s="5"/>
      </tp>
      <tp t="e">
        <v>#N/A</v>
        <stp/>
        <stp>BDP|16064245692903605063</stp>
        <tr r="I76" s="5"/>
      </tp>
      <tp t="e">
        <v>#N/A</v>
        <stp/>
        <stp>BDP|10330658397441327044</stp>
        <tr r="L522" s="5"/>
      </tp>
      <tp t="e">
        <v>#N/A</v>
        <stp/>
        <stp>BDP|10740839731471072437</stp>
        <tr r="T312" s="5"/>
      </tp>
      <tp t="s">
        <v>#N/A N/A</v>
        <stp/>
        <stp>BDP|18053336344204714568</stp>
        <tr r="W83" s="12"/>
      </tp>
      <tp t="e">
        <v>#N/A</v>
        <stp/>
        <stp>BDP|10842190271849775113</stp>
        <tr r="J93" s="5"/>
      </tp>
      <tp t="e">
        <v>#N/A</v>
        <stp/>
        <stp>BDP|17559020407098195173</stp>
        <tr r="T265" s="5"/>
      </tp>
      <tp t="e">
        <v>#N/A</v>
        <stp/>
        <stp>BDP|16462076712988162161</stp>
        <tr r="AB395" s="5"/>
      </tp>
      <tp t="e">
        <v>#N/A</v>
        <stp/>
        <stp>BDP|16373802337870602343</stp>
        <tr r="AQ404" s="5"/>
      </tp>
      <tp t="e">
        <v>#N/A</v>
        <stp/>
        <stp>BDP|12336961855817009764</stp>
        <tr r="T47" s="12"/>
        <tr r="T566" s="5"/>
      </tp>
      <tp t="e">
        <v>#N/A</v>
        <stp/>
        <stp>BDP|10496009940048046229</stp>
        <tr r="AF158" s="5"/>
      </tp>
      <tp t="e">
        <v>#N/A</v>
        <stp/>
        <stp>BDP|13456478770167600931</stp>
        <tr r="M611" s="5"/>
      </tp>
      <tp t="e">
        <v>#N/A</v>
        <stp/>
        <stp>BDP|11456497288873670050</stp>
        <tr r="J110" s="5"/>
      </tp>
      <tp t="e">
        <v>#N/A</v>
        <stp/>
        <stp>BDP|15997887513892154051</stp>
        <tr r="L82" s="5"/>
      </tp>
      <tp t="e">
        <v>#N/A</v>
        <stp/>
        <stp>BDP|11198518067345422952</stp>
        <tr r="AH536" s="5"/>
      </tp>
      <tp t="e">
        <v>#N/A</v>
        <stp/>
        <stp>BDP|17524501440629364102</stp>
        <tr r="R40" s="5"/>
      </tp>
      <tp t="e">
        <v>#N/A</v>
        <stp/>
        <stp>BDP|10331514387576164525</stp>
        <tr r="AD376" s="5"/>
      </tp>
      <tp t="e">
        <v>#N/A</v>
        <stp/>
        <stp>BDP|12029510375008078624</stp>
        <tr r="J462" s="5"/>
      </tp>
      <tp t="e">
        <v>#N/A</v>
        <stp/>
        <stp>BDP|18029573427703151273</stp>
        <tr r="AO599" s="5"/>
      </tp>
      <tp t="e">
        <v>#N/A</v>
        <stp/>
        <stp>BDP|12345837426523122514</stp>
        <tr r="AP336" s="5"/>
      </tp>
      <tp t="e">
        <v>#N/A</v>
        <stp/>
        <stp>BDP|16493324641907439850</stp>
        <tr r="AH468" s="5"/>
      </tp>
      <tp t="e">
        <v>#N/A</v>
        <stp/>
        <stp>BDP|14250372567779459602</stp>
        <tr r="R176" s="5"/>
      </tp>
      <tp t="e">
        <v>#N/A</v>
        <stp/>
        <stp>BDP|13002644876164641827</stp>
        <tr r="AP624" s="5"/>
      </tp>
      <tp t="e">
        <v>#N/A</v>
        <stp/>
        <stp>BDP|18203743034225357772</stp>
        <tr r="K400" s="5"/>
      </tp>
      <tp t="e">
        <v>#N/A</v>
        <stp/>
        <stp>BDP|18017010698038823775</stp>
        <tr r="P354" s="5"/>
      </tp>
      <tp t="e">
        <v>#N/A</v>
        <stp/>
        <stp>BDP|18329620990008452133</stp>
        <tr r="AQ235" s="5"/>
      </tp>
    </main>
    <main first="bofaddin.rtdserver">
      <tp t="e">
        <v>#N/A</v>
        <stp/>
        <stp>BDP|12476470614128858068</stp>
        <tr r="AQ468" s="5"/>
      </tp>
      <tp t="e">
        <v>#N/A</v>
        <stp/>
        <stp>BDP|10894831950506305417</stp>
        <tr r="AF44" s="5"/>
      </tp>
      <tp t="e">
        <v>#N/A</v>
        <stp/>
        <stp>BDP|16879909702748372804</stp>
        <tr r="S133" s="5"/>
      </tp>
      <tp t="e">
        <v>#N/A</v>
        <stp/>
        <stp>BDP|17996696097486645185</stp>
        <tr r="AO316" s="5"/>
      </tp>
      <tp t="e">
        <v>#N/A</v>
        <stp/>
        <stp>BDP|16163267850856944877</stp>
        <tr r="W519" s="5"/>
      </tp>
      <tp t="e">
        <v>#N/A</v>
        <stp/>
        <stp>BDP|10855530896480196352</stp>
        <tr r="Q151" s="5"/>
      </tp>
      <tp t="e">
        <v>#N/A</v>
        <stp/>
        <stp>BDP|14335993065671480524</stp>
        <tr r="AH270" s="5"/>
      </tp>
      <tp t="s">
        <v>#N/A N/A</v>
        <stp/>
        <stp>BDP|11905324151808434076</stp>
        <tr r="AG56" s="12"/>
      </tp>
      <tp t="e">
        <v>#N/A</v>
        <stp/>
        <stp>BDP|12505214068991773822</stp>
        <tr r="K235" s="5"/>
      </tp>
      <tp t="e">
        <v>#N/A</v>
        <stp/>
        <stp>BDP|10848886794937865955</stp>
        <tr r="K438" s="5"/>
      </tp>
      <tp t="e">
        <v>#N/A</v>
        <stp/>
        <stp>BDP|12593273196897889152</stp>
        <tr r="AK254" s="5"/>
      </tp>
      <tp t="e">
        <v>#N/A</v>
        <stp/>
        <stp>BDP|13779888067714671670</stp>
        <tr r="J427" s="5"/>
      </tp>
      <tp t="e">
        <v>#N/A</v>
        <stp/>
        <stp>BDP|13845167686540684571</stp>
        <tr r="L88" s="5"/>
      </tp>
      <tp t="e">
        <v>#N/A</v>
        <stp/>
        <stp>BDP|11037033781897850133</stp>
        <tr r="AK72" s="5"/>
      </tp>
      <tp t="e">
        <v>#N/A</v>
        <stp/>
        <stp>BDP|13544837464694391682</stp>
        <tr r="AK9" s="5"/>
      </tp>
      <tp t="e">
        <v>#N/A</v>
        <stp/>
        <stp>BDP|18403079698036450862</stp>
        <tr r="R9" s="5"/>
      </tp>
      <tp t="e">
        <v>#N/A</v>
        <stp/>
        <stp>BDP|15071169697787924516</stp>
        <tr r="O426" s="5"/>
      </tp>
      <tp t="e">
        <v>#N/A</v>
        <stp/>
        <stp>BDP|10009588691696149516</stp>
        <tr r="M231" s="5"/>
      </tp>
      <tp t="e">
        <v>#N/A</v>
        <stp/>
        <stp>BDP|10939161245962727845</stp>
        <tr r="AI615" s="5"/>
      </tp>
      <tp t="e">
        <v>#N/A</v>
        <stp/>
        <stp>BDP|11718940396808439686</stp>
        <tr r="L127" s="5"/>
      </tp>
      <tp t="e">
        <v>#N/A</v>
        <stp/>
        <stp>BDP|14874076117082801892</stp>
        <tr r="I609" s="5"/>
      </tp>
      <tp t="e">
        <v>#N/A</v>
        <stp/>
        <stp>BDP|10195213364993481898</stp>
        <tr r="AG608" s="5"/>
      </tp>
      <tp t="e">
        <v>#N/A</v>
        <stp/>
        <stp>BDP|15735025861459846555</stp>
        <tr r="P462" s="5"/>
      </tp>
      <tp t="e">
        <v>#N/A</v>
        <stp/>
        <stp>BDP|10940456064424960982</stp>
        <tr r="AI617" s="5"/>
      </tp>
      <tp t="e">
        <v>#N/A</v>
        <stp/>
        <stp>BDP|13460156982424940131</stp>
        <tr r="K11" s="12"/>
      </tp>
      <tp t="e">
        <v>#N/A</v>
        <stp/>
        <stp>BDP|15425323383572907355</stp>
        <tr r="K301" s="5"/>
      </tp>
      <tp t="e">
        <v>#N/A</v>
        <stp/>
        <stp>BDP|17173538529428234709</stp>
        <tr r="AI257" s="5"/>
      </tp>
      <tp t="e">
        <v>#N/A</v>
        <stp/>
        <stp>BDP|12858534143574571843</stp>
        <tr r="AQ388" s="5"/>
      </tp>
      <tp t="e">
        <v>#N/A</v>
        <stp/>
        <stp>BDP|12025199885736621238</stp>
        <tr r="AP115" s="5"/>
      </tp>
      <tp t="e">
        <v>#N/A</v>
        <stp/>
        <stp>BDP|11226604256465919845</stp>
        <tr r="K92" s="5"/>
      </tp>
      <tp t="e">
        <v>#N/A</v>
        <stp/>
        <stp>BDP|17204399736928243062</stp>
        <tr r="AQ582" s="5"/>
      </tp>
      <tp t="e">
        <v>#N/A</v>
        <stp/>
        <stp>BDP|15869956546323551473</stp>
        <tr r="AM441" s="5"/>
      </tp>
      <tp t="e">
        <v>#N/A</v>
        <stp/>
        <stp>BDP|11762389572202799831</stp>
        <tr r="AM36" s="5"/>
      </tp>
      <tp t="e">
        <v>#N/A</v>
        <stp/>
        <stp>BDP|18341195187437076947</stp>
        <tr r="L331" s="5"/>
      </tp>
      <tp t="e">
        <v>#N/A</v>
        <stp/>
        <stp>BDP|17708990267561298629</stp>
        <tr r="R631" s="5"/>
      </tp>
      <tp t="e">
        <v>#N/A</v>
        <stp/>
        <stp>BDP|18007129301842384482</stp>
        <tr r="AM138" s="5"/>
      </tp>
      <tp t="e">
        <v>#N/A</v>
        <stp/>
        <stp>BDP|14579703978652786921</stp>
        <tr r="W377" s="5"/>
      </tp>
      <tp t="e">
        <v>#N/A</v>
        <stp/>
        <stp>BDP|15882312751009178514</stp>
        <tr r="I278" s="5"/>
      </tp>
      <tp t="e">
        <v>#N/A</v>
        <stp/>
        <stp>BDP|14026601628936408943</stp>
        <tr r="R316" s="5"/>
      </tp>
      <tp t="e">
        <v>#N/A</v>
        <stp/>
        <stp>BDP|11785356724028875761</stp>
        <tr r="AB575" s="5"/>
      </tp>
      <tp t="e">
        <v>#N/A</v>
        <stp/>
        <stp>BDP|10114105720004837818</stp>
        <tr r="N410" s="5"/>
      </tp>
      <tp t="e">
        <v>#N/A</v>
        <stp/>
        <stp>BDP|13255588195360073074</stp>
        <tr r="L314" s="5"/>
      </tp>
      <tp t="s">
        <v>#N/A N/A</v>
        <stp/>
        <stp>BDP|14597051250656833801</stp>
        <tr r="AQ14" s="12"/>
      </tp>
      <tp t="e">
        <v>#N/A</v>
        <stp/>
        <stp>BDP|16223992800718163822</stp>
        <tr r="AH79" s="5"/>
      </tp>
      <tp t="e">
        <v>#N/A</v>
        <stp/>
        <stp>BDP|12349624027331801860</stp>
        <tr r="M615" s="5"/>
      </tp>
      <tp t="e">
        <v>#N/A</v>
        <stp/>
        <stp>BDP|12127912159326714761</stp>
        <tr r="AG350" s="5"/>
      </tp>
      <tp t="e">
        <v>#N/A</v>
        <stp/>
        <stp>BDP|12842991203120250482</stp>
        <tr r="P197" s="5"/>
      </tp>
      <tp t="s">
        <v>#N/A N/A</v>
        <stp/>
        <stp>BDP|10673694886732079311</stp>
        <tr r="W57" s="12"/>
      </tp>
      <tp t="e">
        <v>#N/A</v>
        <stp/>
        <stp>BDP|17673477841021185999</stp>
        <tr r="U489" s="5"/>
      </tp>
      <tp t="e">
        <v>#N/A</v>
        <stp/>
        <stp>BDP|18425221989925586823</stp>
        <tr r="W489" s="5"/>
      </tp>
      <tp t="e">
        <v>#N/A</v>
        <stp/>
        <stp>BDP|10129054082911788696</stp>
        <tr r="W189" s="5"/>
      </tp>
      <tp t="e">
        <v>#N/A</v>
        <stp/>
        <stp>BDP|13811814003342117636</stp>
        <tr r="N457" s="5"/>
      </tp>
      <tp t="s">
        <v>#N/A N/A</v>
        <stp/>
        <stp>BDP|17225989075913545526</stp>
        <tr r="AF57" s="12"/>
      </tp>
      <tp t="e">
        <v>#N/A</v>
        <stp/>
        <stp>BDP|12616710374495325881</stp>
        <tr r="AK93" s="5"/>
      </tp>
      <tp t="e">
        <v>#N/A</v>
        <stp/>
        <stp>BDP|12676982148376993679</stp>
        <tr r="M34" s="5"/>
      </tp>
      <tp t="e">
        <v>#N/A</v>
        <stp/>
        <stp>BDP|13902215074120773935</stp>
        <tr r="AD101" s="5"/>
      </tp>
      <tp t="e">
        <v>#N/A</v>
        <stp/>
        <stp>BDP|11232051043752479887</stp>
        <tr r="S91" s="5"/>
      </tp>
      <tp t="e">
        <v>#N/A</v>
        <stp/>
        <stp>BDP|17882050454968737566</stp>
        <tr r="AD171" s="5"/>
      </tp>
      <tp t="e">
        <v>#N/A</v>
        <stp/>
        <stp>BDP|15307968371514658093</stp>
        <tr r="R100" s="5"/>
      </tp>
      <tp t="e">
        <v>#N/A</v>
        <stp/>
        <stp>BDP|13220650797181820238</stp>
        <tr r="AD334" s="5"/>
      </tp>
      <tp t="e">
        <v>#N/A</v>
        <stp/>
        <stp>BDP|14344594064831184949</stp>
        <tr r="U475" s="5"/>
      </tp>
      <tp t="e">
        <v>#N/A</v>
        <stp/>
        <stp>BDP|16359975423705981751</stp>
        <tr r="I91" s="5"/>
      </tp>
      <tp t="e">
        <v>#N/A</v>
        <stp/>
        <stp>BDP|14597272768556030910</stp>
        <tr r="U150" s="5"/>
      </tp>
      <tp t="e">
        <v>#N/A</v>
        <stp/>
        <stp>BDP|17583718736025143989</stp>
        <tr r="J547" s="5"/>
      </tp>
      <tp t="e">
        <v>#N/A</v>
        <stp/>
        <stp>BDP|11283919615786904045</stp>
        <tr r="AK123" s="5"/>
      </tp>
      <tp t="e">
        <v>#N/A</v>
        <stp/>
        <stp>BDP|13363482737493575824</stp>
        <tr r="L27" s="5"/>
      </tp>
      <tp t="e">
        <v>#N/A</v>
        <stp/>
        <stp>BDP|15354695081751108516</stp>
        <tr r="AA95" s="5"/>
      </tp>
      <tp t="e">
        <v>#N/A</v>
        <stp/>
        <stp>BDP|12522717881590911270</stp>
        <tr r="Q44" s="12"/>
        <tr r="Q439" s="5"/>
      </tp>
      <tp t="e">
        <v>#N/A</v>
        <stp/>
        <stp>BDP|13742182346189516071</stp>
        <tr r="N241" s="5"/>
      </tp>
      <tp t="e">
        <v>#N/A</v>
        <stp/>
        <stp>BDP|11320646098613332276</stp>
        <tr r="M437" s="5"/>
      </tp>
      <tp t="e">
        <v>#N/A</v>
        <stp/>
        <stp>BDP|10827602853479764574</stp>
        <tr r="I18" s="5"/>
      </tp>
      <tp t="s">
        <v>#N/A N/A</v>
        <stp/>
        <stp>BDP|17183262493365887677</stp>
        <tr r="AQ78" s="12"/>
      </tp>
      <tp t="e">
        <v>#N/A</v>
        <stp/>
        <stp>BDP|10345245787424913122</stp>
        <tr r="AF125" s="5"/>
      </tp>
      <tp t="e">
        <v>#N/A</v>
        <stp/>
        <stp>BDP|17933904674382387459</stp>
        <tr r="AD65" s="5"/>
      </tp>
    </main>
    <main first="bofaddin.rtdserver">
      <tp t="e">
        <v>#N/A</v>
        <stp/>
        <stp>BDP|12512800894028804425</stp>
        <tr r="I298" s="5"/>
      </tp>
      <tp t="s">
        <v>#N/A N/A</v>
        <stp/>
        <stp>BDP|12292199054380305977</stp>
        <tr r="P86" s="12"/>
      </tp>
      <tp t="e">
        <v>#N/A</v>
        <stp/>
        <stp>BDP|17444757615099864771</stp>
        <tr r="AG528" s="5"/>
      </tp>
      <tp t="s">
        <v>#N/A N/A</v>
        <stp/>
        <stp>BDP|17192862278534075352</stp>
        <tr r="AB85" s="12"/>
      </tp>
      <tp t="e">
        <v>#N/A</v>
        <stp/>
        <stp>BDP|12514253099273222519</stp>
        <tr r="AF399" s="5"/>
      </tp>
      <tp t="e">
        <v>#N/A</v>
        <stp/>
        <stp>BDP|10501270069672759969</stp>
        <tr r="R582" s="5"/>
      </tp>
      <tp t="e">
        <v>#N/A</v>
        <stp/>
        <stp>BDP|11686334866133067891</stp>
        <tr r="K74" s="5"/>
      </tp>
      <tp t="e">
        <v>#N/A</v>
        <stp/>
        <stp>BDP|11118093053063299831</stp>
        <tr r="I470" s="5"/>
      </tp>
      <tp t="e">
        <v>#N/A</v>
        <stp/>
        <stp>BDP|14551323378697739829</stp>
        <tr r="AB325" s="5"/>
      </tp>
      <tp t="e">
        <v>#N/A</v>
        <stp/>
        <stp>BDP|12032513041955300991</stp>
        <tr r="S382" s="5"/>
      </tp>
      <tp t="e">
        <v>#N/A</v>
        <stp/>
        <stp>BDP|16835346429570601898</stp>
        <tr r="T571" s="5"/>
      </tp>
      <tp t="e">
        <v>#N/A</v>
        <stp/>
        <stp>BDP|10728967202805805312</stp>
        <tr r="AM31" s="5"/>
      </tp>
      <tp t="e">
        <v>#N/A</v>
        <stp/>
        <stp>BDP|17893375287525136635</stp>
        <tr r="AO131" s="5"/>
      </tp>
      <tp t="e">
        <v>#N/A</v>
        <stp/>
        <stp>BDP|12233401682960351193</stp>
        <tr r="AH181" s="5"/>
      </tp>
      <tp t="e">
        <v>#N/A</v>
        <stp/>
        <stp>BDP|16257498459490922817</stp>
        <tr r="AO355" s="5"/>
      </tp>
      <tp t="s">
        <v>#N/A N/A</v>
        <stp/>
        <stp>BDP|10867882339792267619</stp>
        <tr r="J69" s="12"/>
      </tp>
      <tp t="e">
        <v>#N/A</v>
        <stp/>
        <stp>BDP|14345429726175956845</stp>
        <tr r="K373" s="5"/>
      </tp>
      <tp t="e">
        <v>#N/A</v>
        <stp/>
        <stp>BDP|10845998275910708196</stp>
        <tr r="L261" s="5"/>
      </tp>
      <tp t="e">
        <v>#N/A</v>
        <stp/>
        <stp>BDP|12536819148702570339</stp>
        <tr r="K231" s="5"/>
      </tp>
      <tp t="e">
        <v>#N/A</v>
        <stp/>
        <stp>BDP|17000865174470040787</stp>
        <tr r="AG81" s="5"/>
      </tp>
      <tp t="e">
        <v>#N/A</v>
        <stp/>
        <stp>BDP|12625402029099621233</stp>
        <tr r="AI237" s="5"/>
      </tp>
      <tp t="e">
        <v>#N/A</v>
        <stp/>
        <stp>BDP|11829450192112350167</stp>
        <tr r="AD42" s="5"/>
      </tp>
      <tp t="e">
        <v>#N/A</v>
        <stp/>
        <stp>BDP|13631204187153304587</stp>
        <tr r="L536" s="5"/>
      </tp>
      <tp t="e">
        <v>#N/A</v>
        <stp/>
        <stp>BDP|10045792522733200930</stp>
        <tr r="AB139" s="5"/>
      </tp>
      <tp t="e">
        <v>#N/A</v>
        <stp/>
        <stp>BDP|16034309038870166934</stp>
        <tr r="AO198" s="5"/>
      </tp>
      <tp t="e">
        <v>#N/A</v>
        <stp/>
        <stp>BDP|15761828477977850202</stp>
        <tr r="T190" s="5"/>
      </tp>
      <tp t="e">
        <v>#N/A</v>
        <stp/>
        <stp>BDP|13001226789182311421</stp>
        <tr r="AB113" s="5"/>
      </tp>
      <tp t="e">
        <v>#N/A</v>
        <stp/>
        <stp>BDP|11345513937341740987</stp>
        <tr r="AD612" s="5"/>
      </tp>
      <tp t="e">
        <v>#N/A</v>
        <stp/>
        <stp>BDP|17901263215502198918</stp>
        <tr r="J100" s="5"/>
      </tp>
      <tp t="e">
        <v>#N/A</v>
        <stp/>
        <stp>BDP|11427212908274441830</stp>
        <tr r="S7" s="12"/>
      </tp>
      <tp t="e">
        <v>#N/A</v>
        <stp/>
        <stp>BDP|10823648287634428558</stp>
        <tr r="AF227" s="5"/>
      </tp>
      <tp t="e">
        <v>#N/A</v>
        <stp/>
        <stp>BDP|17827780280426313191</stp>
        <tr r="U406" s="5"/>
      </tp>
      <tp t="e">
        <v>#N/A</v>
        <stp/>
        <stp>BDP|11094442319129393245</stp>
        <tr r="M14" s="5"/>
      </tp>
      <tp t="e">
        <v>#N/A</v>
        <stp/>
        <stp>BDP|13092854390638699597</stp>
        <tr r="AM467" s="5"/>
      </tp>
      <tp t="e">
        <v>#N/A</v>
        <stp/>
        <stp>BDP|17253759833938783499</stp>
        <tr r="AI634" s="5"/>
      </tp>
      <tp t="e">
        <v>#N/A</v>
        <stp/>
        <stp>BDP|17735101373027646982</stp>
        <tr r="T437" s="5"/>
      </tp>
      <tp t="e">
        <v>#N/A</v>
        <stp/>
        <stp>BDP|13261748648229572660</stp>
        <tr r="K224" s="5"/>
      </tp>
      <tp t="e">
        <v>#N/A</v>
        <stp/>
        <stp>BDP|11864664596308793921</stp>
        <tr r="AM205" s="5"/>
      </tp>
      <tp t="e">
        <v>#N/A</v>
        <stp/>
        <stp>BDP|16969959281379520156</stp>
        <tr r="AQ209" s="5"/>
      </tp>
      <tp t="e">
        <v>#N/A</v>
        <stp/>
        <stp>BDP|16035792089912872457</stp>
        <tr r="T108" s="5"/>
      </tp>
      <tp t="e">
        <v>#N/A</v>
        <stp/>
        <stp>BDP|10432673026819842204</stp>
        <tr r="AM276" s="5"/>
      </tp>
      <tp t="e">
        <v>#N/A</v>
        <stp/>
        <stp>BDP|14825800823941719012</stp>
        <tr r="AH484" s="5"/>
      </tp>
      <tp t="e">
        <v>#N/A</v>
        <stp/>
        <stp>BDP|11515920619861638754</stp>
        <tr r="I629" s="5"/>
      </tp>
      <tp t="e">
        <v>#N/A</v>
        <stp/>
        <stp>BDP|12911761624211779918</stp>
        <tr r="AB24" s="5"/>
      </tp>
      <tp t="e">
        <v>#N/A</v>
        <stp/>
        <stp>BDP|15112498252543345845</stp>
        <tr r="M385" s="5"/>
      </tp>
      <tp t="e">
        <v>#N/A</v>
        <stp/>
        <stp>BDP|14789195243318160614</stp>
        <tr r="AO41" s="5"/>
      </tp>
      <tp t="e">
        <v>#N/A</v>
        <stp/>
        <stp>BDP|18364987246743358930</stp>
        <tr r="AG90" s="5"/>
      </tp>
      <tp t="e">
        <v>#N/A</v>
        <stp/>
        <stp>BDP|11852922203533325473</stp>
        <tr r="AF170" s="5"/>
      </tp>
      <tp t="e">
        <v>#N/A</v>
        <stp/>
        <stp>BDP|17712386102753528850</stp>
        <tr r="J571" s="5"/>
      </tp>
      <tp t="e">
        <v>#N/A</v>
        <stp/>
        <stp>BDP|16213924822432819072</stp>
        <tr r="Q184" s="5"/>
      </tp>
      <tp t="e">
        <v>#N/A</v>
        <stp/>
        <stp>BDP|14172360019190717946</stp>
        <tr r="K426" s="5"/>
      </tp>
      <tp t="e">
        <v>#N/A</v>
        <stp/>
        <stp>BDP|15975164100893229808</stp>
        <tr r="L504" s="5"/>
      </tp>
      <tp t="e">
        <v>#N/A</v>
        <stp/>
        <stp>BDP|10232422244529942601</stp>
        <tr r="W550" s="5"/>
      </tp>
      <tp t="e">
        <v>#N/A</v>
        <stp/>
        <stp>BDP|18362126376020320193</stp>
        <tr r="P621" s="5"/>
      </tp>
      <tp t="e">
        <v>#N/A</v>
        <stp/>
        <stp>BDP|15101487602346477823</stp>
        <tr r="L231" s="5"/>
      </tp>
      <tp t="e">
        <v>#N/A</v>
        <stp/>
        <stp>BDP|16830832121646604517</stp>
        <tr r="T336" s="5"/>
      </tp>
      <tp t="e">
        <v>#N/A</v>
        <stp/>
        <stp>BDP|11854345786656332342</stp>
        <tr r="P274" s="5"/>
      </tp>
      <tp t="e">
        <v>#N/A</v>
        <stp/>
        <stp>BDP|13251694691367646411</stp>
        <tr r="AP37" s="5"/>
      </tp>
      <tp t="e">
        <v>#N/A</v>
        <stp/>
        <stp>BDP|11067483794777600474</stp>
        <tr r="AQ516" s="5"/>
      </tp>
      <tp t="e">
        <v>#N/A</v>
        <stp/>
        <stp>BDP|12277559267366589880</stp>
        <tr r="R412" s="5"/>
      </tp>
      <tp t="s">
        <v>#N/A N/A</v>
        <stp/>
        <stp>BDP|11028181967199330015</stp>
        <tr r="J50" s="12"/>
      </tp>
      <tp t="e">
        <v>#N/A</v>
        <stp/>
        <stp>BDP|11546856979411483015</stp>
        <tr r="O423" s="5"/>
      </tp>
      <tp t="e">
        <v>#N/A</v>
        <stp/>
        <stp>BDP|12809566225873470933</stp>
        <tr r="L148" s="5"/>
      </tp>
      <tp t="e">
        <v>#N/A</v>
        <stp/>
        <stp>BDP|10959318676659023220</stp>
        <tr r="N42" s="12"/>
        <tr r="N592" s="5"/>
      </tp>
      <tp t="e">
        <v>#N/A</v>
        <stp/>
        <stp>BDP|12974860821714515378</stp>
        <tr r="AG223" s="5"/>
      </tp>
      <tp t="e">
        <v>#N/A</v>
        <stp/>
        <stp>BDP|10020188165588169000</stp>
        <tr r="AK238" s="5"/>
      </tp>
      <tp t="e">
        <v>#N/A</v>
        <stp/>
        <stp>BDP|15963672488567381390</stp>
        <tr r="L312" s="5"/>
      </tp>
      <tp t="e">
        <v>#N/A</v>
        <stp/>
        <stp>BDP|16928234575685302908</stp>
        <tr r="U311" s="5"/>
      </tp>
      <tp t="e">
        <v>#N/A</v>
        <stp/>
        <stp>BDP|17630224737179608099</stp>
        <tr r="M4" s="5"/>
      </tp>
      <tp t="e">
        <v>#N/A</v>
        <stp/>
        <stp>BDP|16543097247635584822</stp>
        <tr r="U445" s="5"/>
      </tp>
      <tp t="e">
        <v>#N/A</v>
        <stp/>
        <stp>BDP|14495487887774400337</stp>
        <tr r="K119" s="5"/>
      </tp>
      <tp t="e">
        <v>#N/A</v>
        <stp/>
        <stp>BDP|15227626734917014882</stp>
        <tr r="O440" s="5"/>
      </tp>
      <tp t="e">
        <v>#N/A</v>
        <stp/>
        <stp>BDP|13429922840841934035</stp>
        <tr r="P294" s="5"/>
      </tp>
      <tp t="e">
        <v>#N/A</v>
        <stp/>
        <stp>BDP|15094870798262654953</stp>
        <tr r="AP135" s="5"/>
      </tp>
      <tp t="e">
        <v>#N/A</v>
        <stp/>
        <stp>BDP|13132732682040993355</stp>
        <tr r="J531" s="5"/>
      </tp>
      <tp t="e">
        <v>#N/A</v>
        <stp/>
        <stp>BDP|15385581596270389620</stp>
        <tr r="L119" s="5"/>
      </tp>
      <tp t="e">
        <v>#N/A</v>
        <stp/>
        <stp>BDP|17162411809708420411</stp>
        <tr r="AD414" s="5"/>
      </tp>
      <tp t="e">
        <v>#N/A</v>
        <stp/>
        <stp>BDP|17936147281891789077</stp>
        <tr r="AG582" s="5"/>
      </tp>
      <tp t="e">
        <v>#N/A</v>
        <stp/>
        <stp>BDP|11360758881953311284</stp>
        <tr r="AG340" s="5"/>
      </tp>
      <tp t="e">
        <v>#N/A</v>
        <stp/>
        <stp>BDP|17754067316118340185</stp>
        <tr r="T645" s="5"/>
      </tp>
      <tp t="e">
        <v>#N/A</v>
        <stp/>
        <stp>BDP|10880079272621221937</stp>
        <tr r="AA127" s="5"/>
      </tp>
      <tp t="e">
        <v>#N/A</v>
        <stp/>
        <stp>BDP|10748573863685897979</stp>
        <tr r="T434" s="5"/>
      </tp>
      <tp t="s">
        <v>#N/A N/A</v>
        <stp/>
        <stp>BDP|12044308390586989150</stp>
        <tr r="T41" s="12"/>
      </tp>
      <tp t="e">
        <v>#N/A</v>
        <stp/>
        <stp>BDP|10867746725452055851</stp>
        <tr r="L478" s="5"/>
      </tp>
      <tp t="e">
        <v>#N/A</v>
        <stp/>
        <stp>BDP|14723600549769564074</stp>
        <tr r="I224" s="5"/>
      </tp>
      <tp t="e">
        <v>#N/A</v>
        <stp/>
        <stp>BDP|17340122594671931104</stp>
        <tr r="L253" s="5"/>
      </tp>
      <tp t="e">
        <v>#N/A</v>
        <stp/>
        <stp>BDP|12862857238957167189</stp>
        <tr r="P270" s="5"/>
      </tp>
      <tp t="e">
        <v>#N/A</v>
        <stp/>
        <stp>BDP|13497894278875942607</stp>
        <tr r="AQ201" s="5"/>
      </tp>
      <tp t="e">
        <v>#N/A</v>
        <stp/>
        <stp>BDP|14537952627835258598</stp>
        <tr r="AH405" s="5"/>
      </tp>
      <tp t="e">
        <v>#N/A</v>
        <stp/>
        <stp>BDP|16655067369766011950</stp>
        <tr r="W564" s="5"/>
      </tp>
      <tp t="e">
        <v>#N/A</v>
        <stp/>
        <stp>BDP|10030873978766096605</stp>
        <tr r="AO514" s="5"/>
      </tp>
      <tp t="e">
        <v>#N/A</v>
        <stp/>
        <stp>BDP|15919150626558392166</stp>
        <tr r="AQ28" s="5"/>
      </tp>
      <tp t="s">
        <v>#N/A N/A</v>
        <stp/>
        <stp>BDP|11622717680940057182</stp>
        <tr r="L31" s="12"/>
      </tp>
      <tp t="e">
        <v>#N/A</v>
        <stp/>
        <stp>BDP|16389201398481572313</stp>
        <tr r="S235" s="5"/>
      </tp>
      <tp t="e">
        <v>#N/A</v>
        <stp/>
        <stp>BDP|16514868474315133390</stp>
        <tr r="AP557" s="5"/>
      </tp>
      <tp t="e">
        <v>#N/A</v>
        <stp/>
        <stp>BDP|14203062419012385812</stp>
        <tr r="O195" s="5"/>
      </tp>
      <tp t="e">
        <v>#N/A</v>
        <stp/>
        <stp>BDP|12366564287143558389</stp>
        <tr r="I409" s="5"/>
      </tp>
      <tp t="e">
        <v>#N/A</v>
        <stp/>
        <stp>BDP|14986661682674100131</stp>
        <tr r="Q391" s="5"/>
      </tp>
      <tp t="e">
        <v>#N/A</v>
        <stp/>
        <stp>BDP|13916519480861087075</stp>
        <tr r="P484" s="5"/>
      </tp>
      <tp t="e">
        <v>#N/A</v>
        <stp/>
        <stp>BDP|17845909233021286369</stp>
        <tr r="J343" s="5"/>
      </tp>
      <tp t="s">
        <v>#N/A N/A</v>
        <stp/>
        <stp>BDP|11253677828223307913</stp>
        <tr r="AP41" s="12"/>
      </tp>
      <tp t="e">
        <v>#N/A</v>
        <stp/>
        <stp>BDP|12067767132060970925</stp>
        <tr r="R409" s="5"/>
      </tp>
      <tp t="s">
        <v>#N/A N/A</v>
        <stp/>
        <stp>BDP|12615306149472043804</stp>
        <tr r="W69" s="12"/>
      </tp>
      <tp t="e">
        <v>#N/A</v>
        <stp/>
        <stp>BDP|12844273837478171465</stp>
        <tr r="W557" s="5"/>
      </tp>
      <tp t="e">
        <v>#N/A</v>
        <stp/>
        <stp>BDP|17409676372250958970</stp>
        <tr r="O395" s="5"/>
      </tp>
      <tp t="e">
        <v>#N/A</v>
        <stp/>
        <stp>BDP|16918851607044679526</stp>
        <tr r="M472" s="5"/>
      </tp>
      <tp t="e">
        <v>#N/A</v>
        <stp/>
        <stp>BDP|14495532942163324998</stp>
        <tr r="AH455" s="5"/>
      </tp>
      <tp t="e">
        <v>#N/A</v>
        <stp/>
        <stp>BDP|11385502590802563091</stp>
        <tr r="W195" s="5"/>
      </tp>
      <tp t="e">
        <v>#N/A</v>
        <stp/>
        <stp>BDP|12035441848289543460</stp>
        <tr r="I24" s="12"/>
      </tp>
      <tp t="e">
        <v>#N/A</v>
        <stp/>
        <stp>BDP|14540441439419098563</stp>
        <tr r="AM470" s="5"/>
      </tp>
      <tp t="e">
        <v>#N/A</v>
        <stp/>
        <stp>BDP|14865746192926171315</stp>
        <tr r="Q595" s="5"/>
      </tp>
      <tp t="e">
        <v>#N/A</v>
        <stp/>
        <stp>BDP|13757474006178884002</stp>
        <tr r="P147" s="5"/>
      </tp>
      <tp t="e">
        <v>#N/A</v>
        <stp/>
        <stp>BDP|13185977359471867197</stp>
        <tr r="U393" s="5"/>
      </tp>
      <tp t="e">
        <v>#N/A</v>
        <stp/>
        <stp>BDP|16296874469046605147</stp>
        <tr r="M301" s="5"/>
      </tp>
      <tp t="e">
        <v>#N/A</v>
        <stp/>
        <stp>BDP|17796485916589680418</stp>
        <tr r="Q290" s="5"/>
      </tp>
      <tp t="e">
        <v>#N/A</v>
        <stp/>
        <stp>BDP|16872473214815403915</stp>
        <tr r="Q519" s="5"/>
      </tp>
      <tp t="e">
        <v>#N/A</v>
        <stp/>
        <stp>BDP|17339405463058791297</stp>
        <tr r="I540" s="5"/>
      </tp>
      <tp t="e">
        <v>#N/A</v>
        <stp/>
        <stp>BDP|11705491275819446412</stp>
        <tr r="AD187" s="5"/>
      </tp>
      <tp t="e">
        <v>#N/A</v>
        <stp/>
        <stp>BDP|12150978966767863562</stp>
        <tr r="J293" s="5"/>
      </tp>
      <tp t="e">
        <v>#N/A</v>
        <stp/>
        <stp>BDP|18295952598294869391</stp>
        <tr r="AI441" s="5"/>
      </tp>
      <tp t="e">
        <v>#N/A</v>
        <stp/>
        <stp>BDP|12393807254370033093</stp>
        <tr r="L291" s="5"/>
      </tp>
      <tp t="e">
        <v>#N/A</v>
        <stp/>
        <stp>BDP|15517830662506391291</stp>
        <tr r="M440" s="5"/>
      </tp>
      <tp t="e">
        <v>#N/A</v>
        <stp/>
        <stp>BDP|12527506786667963747</stp>
        <tr r="AP65" s="5"/>
      </tp>
      <tp t="e">
        <v>#N/A</v>
        <stp/>
        <stp>BDP|10971828021871445401</stp>
        <tr r="O293" s="5"/>
      </tp>
      <tp t="e">
        <v>#N/A</v>
        <stp/>
        <stp>BDP|10428209069612294915</stp>
        <tr r="S251" s="5"/>
      </tp>
      <tp t="s">
        <v>#N/A N/A</v>
        <stp/>
        <stp>BDP|13549525762237375884</stp>
        <tr r="O57" s="12"/>
      </tp>
      <tp t="e">
        <v>#N/A</v>
        <stp/>
        <stp>BDP|11246440932219244085</stp>
        <tr r="AO335" s="5"/>
      </tp>
      <tp t="e">
        <v>#N/A</v>
        <stp/>
        <stp>BDP|16039104114740859922</stp>
        <tr r="W616" s="5"/>
      </tp>
      <tp t="e">
        <v>#N/A</v>
        <stp/>
        <stp>BDP|17442145687737872616</stp>
        <tr r="L191" s="5"/>
      </tp>
      <tp t="e">
        <v>#N/A</v>
        <stp/>
        <stp>BDP|13378987547143304217</stp>
        <tr r="K100" s="5"/>
      </tp>
      <tp t="e">
        <v>#N/A</v>
        <stp/>
        <stp>BDP|13656514989308353932</stp>
        <tr r="AH5" s="5"/>
      </tp>
      <tp t="e">
        <v>#N/A</v>
        <stp/>
        <stp>BDP|11188780795806410664</stp>
        <tr r="Q624" s="5"/>
      </tp>
      <tp t="e">
        <v>#N/A</v>
        <stp/>
        <stp>BDP|14528931488733748975</stp>
        <tr r="AK552" s="5"/>
      </tp>
      <tp t="e">
        <v>#N/A</v>
        <stp/>
        <stp>BDP|11189065295291581692</stp>
        <tr r="AD85" s="5"/>
      </tp>
      <tp t="e">
        <v>#N/A</v>
        <stp/>
        <stp>BDP|12975037270002374872</stp>
        <tr r="AB33" s="5"/>
      </tp>
      <tp t="e">
        <v>#N/A</v>
        <stp/>
        <stp>BDP|18430517879710512588</stp>
        <tr r="AG185" s="5"/>
      </tp>
      <tp t="e">
        <v>#N/A</v>
        <stp/>
        <stp>BDP|14709898047124978314</stp>
        <tr r="J232" s="5"/>
      </tp>
      <tp t="e">
        <v>#N/A</v>
        <stp/>
        <stp>BDP|11240193665498786182</stp>
        <tr r="L316" s="5"/>
      </tp>
      <tp t="e">
        <v>#N/A</v>
        <stp/>
        <stp>BDP|12614468590557860793</stp>
        <tr r="U591" s="5"/>
      </tp>
      <tp t="e">
        <v>#N/A</v>
        <stp/>
        <stp>BDP|10858129287261835745</stp>
        <tr r="AQ182" s="5"/>
      </tp>
      <tp t="e">
        <v>#N/A</v>
        <stp/>
        <stp>BDP|10796709046329886583</stp>
        <tr r="M486" s="5"/>
      </tp>
      <tp t="e">
        <v>#N/A</v>
        <stp/>
        <stp>BDP|13559167653018753068</stp>
        <tr r="M217" s="5"/>
      </tp>
      <tp t="e">
        <v>#N/A</v>
        <stp/>
        <stp>BDP|11678876552372689145</stp>
        <tr r="AK136" s="5"/>
      </tp>
      <tp t="s">
        <v>#N/A N/A</v>
        <stp/>
        <stp>BDP|15116722320096392914</stp>
        <tr r="AO41" s="12"/>
      </tp>
      <tp t="e">
        <v>#N/A</v>
        <stp/>
        <stp>BDP|11569543598865801703</stp>
        <tr r="N15" s="5"/>
      </tp>
      <tp t="e">
        <v>#N/A</v>
        <stp/>
        <stp>BDP|14993466487664126385</stp>
        <tr r="I604" s="5"/>
      </tp>
      <tp t="e">
        <v>#N/A</v>
        <stp/>
        <stp>BDP|18177879280863202458</stp>
        <tr r="AB143" s="5"/>
      </tp>
      <tp t="e">
        <v>#N/A</v>
        <stp/>
        <stp>BDP|15580435883487701134</stp>
        <tr r="R355" s="5"/>
      </tp>
      <tp t="e">
        <v>#N/A</v>
        <stp/>
        <stp>BDP|18314441966887204225</stp>
        <tr r="K162" s="5"/>
      </tp>
      <tp t="e">
        <v>#N/A</v>
        <stp/>
        <stp>BDP|14254991857860826752</stp>
        <tr r="T586" s="5"/>
      </tp>
      <tp t="e">
        <v>#N/A</v>
        <stp/>
        <stp>BDP|17613738902547151875</stp>
        <tr r="AB358" s="5"/>
      </tp>
      <tp t="s">
        <v>#N/A N/A</v>
        <stp/>
        <stp>BDP|11394903812736788079</stp>
        <tr r="AI86" s="12"/>
      </tp>
      <tp t="e">
        <v>#N/A</v>
        <stp/>
        <stp>BDP|13963908070621989313</stp>
        <tr r="AO357" s="5"/>
      </tp>
      <tp t="e">
        <v>#N/A</v>
        <stp/>
        <stp>BDP|13254830460933878188</stp>
        <tr r="M526" s="5"/>
      </tp>
      <tp t="e">
        <v>#N/A</v>
        <stp/>
        <stp>BDP|13213827847345435525</stp>
        <tr r="AA60" s="5"/>
      </tp>
      <tp t="e">
        <v>#N/A</v>
        <stp/>
        <stp>BDP|12837436788126761750</stp>
        <tr r="AO8" s="5"/>
      </tp>
      <tp t="e">
        <v>#N/A</v>
        <stp/>
        <stp>BDP|13669316231404667813</stp>
        <tr r="P572" s="5"/>
      </tp>
      <tp t="e">
        <v>#N/A</v>
        <stp/>
        <stp>BDP|13700650810749367200</stp>
        <tr r="AP355" s="5"/>
      </tp>
      <tp t="e">
        <v>#N/A</v>
        <stp/>
        <stp>BDP|11065957971069460916</stp>
        <tr r="O52" s="5"/>
      </tp>
      <tp t="e">
        <v>#N/A</v>
        <stp/>
        <stp>BDP|17671025287328717850</stp>
        <tr r="Q358" s="5"/>
      </tp>
      <tp t="e">
        <v>#N/A</v>
        <stp/>
        <stp>BDP|11604574014488663221</stp>
        <tr r="O291" s="5"/>
      </tp>
      <tp t="e">
        <v>#N/A</v>
        <stp/>
        <stp>BDP|16824251196792362095</stp>
        <tr r="AM629" s="5"/>
      </tp>
      <tp t="s">
        <v>#N/A N/A</v>
        <stp/>
        <stp>BDP|17427172991387311705</stp>
        <tr r="AF75" s="12"/>
      </tp>
      <tp t="e">
        <v>#N/A</v>
        <stp/>
        <stp>BDP|14617416098056656084</stp>
        <tr r="J169" s="5"/>
      </tp>
      <tp t="e">
        <v>#N/A</v>
        <stp/>
        <stp>BDP|14408741552119522066</stp>
        <tr r="U431" s="5"/>
      </tp>
      <tp t="e">
        <v>#N/A</v>
        <stp/>
        <stp>BDP|11778755022633479857</stp>
        <tr r="AH37" s="5"/>
      </tp>
      <tp t="e">
        <v>#N/A</v>
        <stp/>
        <stp>BDP|10863218844511596889</stp>
        <tr r="N363" s="5"/>
      </tp>
      <tp t="e">
        <v>#N/A</v>
        <stp/>
        <stp>BDP|17983089080602247238</stp>
        <tr r="T411" s="5"/>
      </tp>
      <tp t="e">
        <v>#N/A</v>
        <stp/>
        <stp>BDP|15481707596667242306</stp>
        <tr r="U600" s="5"/>
      </tp>
      <tp t="e">
        <v>#N/A</v>
        <stp/>
        <stp>BDP|15493145497614404631</stp>
        <tr r="AD44" s="5"/>
      </tp>
      <tp t="e">
        <v>#N/A</v>
        <stp/>
        <stp>BDP|17877794240509059219</stp>
        <tr r="AI543" s="5"/>
      </tp>
      <tp t="e">
        <v>#N/A</v>
        <stp/>
        <stp>BDP|14539121386804441654</stp>
        <tr r="K186" s="5"/>
      </tp>
      <tp t="e">
        <v>#N/A</v>
        <stp/>
        <stp>BDP|11181904171304130416</stp>
        <tr r="P128" s="5"/>
      </tp>
      <tp t="e">
        <v>#N/A</v>
        <stp/>
        <stp>BDP|14079929474463257647</stp>
        <tr r="AK475" s="5"/>
      </tp>
      <tp t="e">
        <v>#N/A</v>
        <stp/>
        <stp>BDP|12448276786875667234</stp>
        <tr r="T210" s="5"/>
      </tp>
      <tp t="e">
        <v>#N/A</v>
        <stp/>
        <stp>BDP|12698838565631995296</stp>
        <tr r="K230" s="5"/>
      </tp>
      <tp t="e">
        <v>#N/A</v>
        <stp/>
        <stp>BDP|17989437478318757356</stp>
        <tr r="K254" s="5"/>
      </tp>
      <tp t="e">
        <v>#N/A</v>
        <stp/>
        <stp>BDP|10576737584433486363</stp>
        <tr r="AD6" s="5"/>
      </tp>
      <tp t="e">
        <v>#N/A</v>
        <stp/>
        <stp>BDP|18094574025422252202</stp>
        <tr r="R159" s="5"/>
      </tp>
      <tp t="e">
        <v>#N/A</v>
        <stp/>
        <stp>BDP|15134614734946577917</stp>
        <tr r="AB22" s="5"/>
      </tp>
      <tp t="e">
        <v>#N/A</v>
        <stp/>
        <stp>BDP|17127895169816649076</stp>
        <tr r="U215" s="5"/>
      </tp>
      <tp t="e">
        <v>#N/A</v>
        <stp/>
        <stp>BDP|12491764969979916528</stp>
        <tr r="AF331" s="5"/>
      </tp>
      <tp t="e">
        <v>#N/A</v>
        <stp/>
        <stp>BDP|13480988203206671399</stp>
        <tr r="AD351" s="5"/>
      </tp>
      <tp t="e">
        <v>#N/A</v>
        <stp/>
        <stp>BDP|15565708124547012816</stp>
        <tr r="J274" s="5"/>
      </tp>
      <tp t="e">
        <v>#N/A</v>
        <stp/>
        <stp>BDP|16679759610457117828</stp>
        <tr r="AF553" s="5"/>
      </tp>
      <tp t="e">
        <v>#N/A</v>
        <stp/>
        <stp>BDP|16486918731195776635</stp>
        <tr r="Q440" s="5"/>
      </tp>
      <tp t="s">
        <v>#N/A N/A</v>
        <stp/>
        <stp>BDP|15596308685768371932</stp>
        <tr r="T70" s="12"/>
      </tp>
      <tp t="e">
        <v>#N/A</v>
        <stp/>
        <stp>BDP|11770956073658104804</stp>
        <tr r="AF105" s="5"/>
      </tp>
      <tp t="e">
        <v>#N/A</v>
        <stp/>
        <stp>BDP|10484500594250988390</stp>
        <tr r="M121" s="5"/>
      </tp>
      <tp t="e">
        <v>#N/A</v>
        <stp/>
        <stp>BDP|13346270729504428891</stp>
        <tr r="AP104" s="5"/>
      </tp>
      <tp t="e">
        <v>#N/A</v>
        <stp/>
        <stp>BDP|15653776995755174152</stp>
        <tr r="AM402" s="5"/>
      </tp>
      <tp t="e">
        <v>#N/A</v>
        <stp/>
        <stp>BDP|10596827214813752542</stp>
        <tr r="P532" s="5"/>
      </tp>
      <tp t="e">
        <v>#N/A</v>
        <stp/>
        <stp>BDP|11549306857350535873</stp>
        <tr r="AO378" s="5"/>
      </tp>
      <tp t="e">
        <v>#N/A</v>
        <stp/>
        <stp>BDP|14051673194413522761</stp>
        <tr r="AF127" s="5"/>
      </tp>
      <tp t="s">
        <v>#N/A N/A</v>
        <stp/>
        <stp>BDP|18267651969093632484</stp>
        <tr r="AK82" s="12"/>
      </tp>
      <tp t="e">
        <v>#N/A</v>
        <stp/>
        <stp>BDP|16085976160302199463</stp>
        <tr r="R216" s="5"/>
      </tp>
      <tp t="e">
        <v>#N/A</v>
        <stp/>
        <stp>BDP|17277862482168335051</stp>
        <tr r="P465" s="5"/>
      </tp>
      <tp t="e">
        <v>#N/A</v>
        <stp/>
        <stp>BDP|14329597066631814947</stp>
        <tr r="J117" s="5"/>
      </tp>
      <tp t="e">
        <v>#N/A</v>
        <stp/>
        <stp>BDP|10696679351289302536</stp>
        <tr r="AK633" s="5"/>
      </tp>
      <tp t="e">
        <v>#N/A</v>
        <stp/>
        <stp>BDP|18126916087976438005</stp>
        <tr r="Q574" s="5"/>
      </tp>
      <tp t="e">
        <v>#N/A</v>
        <stp/>
        <stp>BDP|15158652093830321576</stp>
        <tr r="AH115" s="5"/>
      </tp>
      <tp t="e">
        <v>#N/A</v>
        <stp/>
        <stp>BDP|18206614881438337129</stp>
        <tr r="AO477" s="5"/>
      </tp>
      <tp t="e">
        <v>#N/A</v>
        <stp/>
        <stp>BDP|12118497598499680953</stp>
        <tr r="R302" s="5"/>
      </tp>
      <tp t="e">
        <v>#N/A</v>
        <stp/>
        <stp>BDP|10655725210500080974</stp>
        <tr r="I588" s="5"/>
      </tp>
      <tp t="e">
        <v>#N/A</v>
        <stp/>
        <stp>BDP|11659472834998508137</stp>
        <tr r="S236" s="5"/>
      </tp>
      <tp t="s">
        <v>#N/A N/A</v>
        <stp/>
        <stp>BDP|11621308114128824491</stp>
        <tr r="P80" s="12"/>
      </tp>
      <tp t="e">
        <v>#N/A</v>
        <stp/>
        <stp>BDP|11090663623373305956</stp>
        <tr r="S115" s="5"/>
      </tp>
      <tp t="e">
        <v>#N/A</v>
        <stp/>
        <stp>BDP|18240690773575261398</stp>
        <tr r="L198" s="5"/>
      </tp>
      <tp t="e">
        <v>#N/A</v>
        <stp/>
        <stp>BDP|13251479904338116030</stp>
        <tr r="AQ132" s="5"/>
      </tp>
      <tp t="e">
        <v>#N/A</v>
        <stp/>
        <stp>BDP|12509319366961778969</stp>
        <tr r="T537" s="5"/>
      </tp>
      <tp t="e">
        <v>#N/A</v>
        <stp/>
        <stp>BDP|16574955230067069438</stp>
        <tr r="AQ275" s="5"/>
      </tp>
      <tp t="e">
        <v>#N/A</v>
        <stp/>
        <stp>BDP|13283931434287664101</stp>
        <tr r="AQ245" s="5"/>
      </tp>
      <tp t="e">
        <v>#N/A</v>
        <stp/>
        <stp>BDP|14512878047262254542</stp>
        <tr r="AO620" s="5"/>
      </tp>
      <tp t="e">
        <v>#N/A</v>
        <stp/>
        <stp>BDP|12860695193551008315</stp>
        <tr r="J31" s="5"/>
      </tp>
      <tp t="e">
        <v>#N/A</v>
        <stp/>
        <stp>BDP|11864561621668433181</stp>
        <tr r="AO15" s="5"/>
      </tp>
      <tp t="e">
        <v>#N/A</v>
        <stp/>
        <stp>BDP|12658680258978696637</stp>
        <tr r="AG226" s="5"/>
      </tp>
      <tp t="e">
        <v>#N/A</v>
        <stp/>
        <stp>BDP|10066911501717074135</stp>
        <tr r="AQ361" s="5"/>
      </tp>
      <tp t="e">
        <v>#N/A</v>
        <stp/>
        <stp>BDP|14687835553340365669</stp>
        <tr r="J618" s="5"/>
      </tp>
      <tp t="e">
        <v>#N/A</v>
        <stp/>
        <stp>BDP|17039973864940469749</stp>
        <tr r="AG269" s="5"/>
      </tp>
      <tp t="e">
        <v>#N/A</v>
        <stp/>
        <stp>BDP|12611057082565728057</stp>
        <tr r="AD371" s="5"/>
      </tp>
      <tp t="e">
        <v>#N/A</v>
        <stp/>
        <stp>BDP|14288811927877050672</stp>
        <tr r="AO301" s="5"/>
      </tp>
      <tp t="e">
        <v>#N/A</v>
        <stp/>
        <stp>BDP|16369833954326790209</stp>
        <tr r="T18" s="5"/>
      </tp>
      <tp t="e">
        <v>#N/A</v>
        <stp/>
        <stp>BDP|14949546401549933761</stp>
        <tr r="N360" s="5"/>
      </tp>
      <tp t="e">
        <v>#N/A</v>
        <stp/>
        <stp>BDP|11526886015005209290</stp>
        <tr r="AQ405" s="5"/>
      </tp>
      <tp t="e">
        <v>#N/A</v>
        <stp/>
        <stp>BDP|13989755079759598537</stp>
        <tr r="AH587" s="5"/>
      </tp>
      <tp t="s">
        <v>#N/A N/A</v>
        <stp/>
        <stp>BDP|11727286654400000984</stp>
        <tr r="AO49" s="12"/>
      </tp>
      <tp t="s">
        <v>#N/A N/A</v>
        <stp/>
        <stp>BDP|13408863210513408652</stp>
        <tr r="AH52" s="12"/>
      </tp>
      <tp t="e">
        <v>#N/A</v>
        <stp/>
        <stp>BDP|16214974911369079875</stp>
        <tr r="I189" s="5"/>
      </tp>
      <tp t="s">
        <v>#N/A N/A</v>
        <stp/>
        <stp>BDP|11904148316067144987</stp>
        <tr r="J84" s="12"/>
      </tp>
      <tp t="e">
        <v>#N/A</v>
        <stp/>
        <stp>BDP|11506639040989799532</stp>
        <tr r="AP92" s="5"/>
      </tp>
      <tp t="e">
        <v>#N/A</v>
        <stp/>
        <stp>BDP|13951919900891896426</stp>
        <tr r="AG33" s="12"/>
        <tr r="AG502" s="5"/>
      </tp>
      <tp t="e">
        <v>#N/A</v>
        <stp/>
        <stp>BDP|14197609275683747918</stp>
        <tr r="AM270" s="5"/>
      </tp>
      <tp t="e">
        <v>#N/A</v>
        <stp/>
        <stp>BDP|11925149815099969734</stp>
        <tr r="J178" s="5"/>
      </tp>
      <tp t="e">
        <v>#N/A</v>
        <stp/>
        <stp>BDP|15917293589898821831</stp>
        <tr r="J103" s="5"/>
      </tp>
      <tp t="e">
        <v>#N/A</v>
        <stp/>
        <stp>BDP|14906519339375017833</stp>
        <tr r="AK41" s="5"/>
      </tp>
      <tp t="e">
        <v>#N/A</v>
        <stp/>
        <stp>BDP|17422525296176702259</stp>
        <tr r="AM428" s="5"/>
      </tp>
      <tp t="e">
        <v>#N/A</v>
        <stp/>
        <stp>BDP|15812937258166485050</stp>
        <tr r="AP204" s="5"/>
      </tp>
      <tp t="e">
        <v>#N/A</v>
        <stp/>
        <stp>BDP|17827218056069902645</stp>
        <tr r="Q318" s="5"/>
      </tp>
      <tp t="e">
        <v>#N/A</v>
        <stp/>
        <stp>BDP|16549659007558606736</stp>
        <tr r="O11" s="12"/>
      </tp>
      <tp t="e">
        <v>#N/A</v>
        <stp/>
        <stp>BDP|14796120104553275915</stp>
        <tr r="AF611" s="5"/>
      </tp>
      <tp t="e">
        <v>#N/A</v>
        <stp/>
        <stp>BDP|13438084897885943006</stp>
        <tr r="AK448" s="5"/>
      </tp>
      <tp t="e">
        <v>#N/A</v>
        <stp/>
        <stp>BDP|12286744344629361731</stp>
        <tr r="J645" s="5"/>
      </tp>
      <tp t="e">
        <v>#N/A</v>
        <stp/>
        <stp>BDP|14314620990784523069</stp>
        <tr r="AA641" s="5"/>
      </tp>
      <tp t="e">
        <v>#N/A</v>
        <stp/>
        <stp>BDP|15824513148863535867</stp>
        <tr r="J310" s="5"/>
      </tp>
      <tp t="e">
        <v>#N/A</v>
        <stp/>
        <stp>BDP|17175288111508958333</stp>
        <tr r="AQ176" s="5"/>
      </tp>
      <tp t="s">
        <v>#N/A N/A</v>
        <stp/>
        <stp>BDP|17659804312667695602</stp>
        <tr r="O3" s="12"/>
      </tp>
      <tp t="e">
        <v>#N/A</v>
        <stp/>
        <stp>BDP|14467379157129188474</stp>
        <tr r="R287" s="5"/>
      </tp>
      <tp t="e">
        <v>#N/A</v>
        <stp/>
        <stp>BDP|11502913958570654282</stp>
        <tr r="AQ167" s="5"/>
      </tp>
      <tp t="e">
        <v>#N/A</v>
        <stp/>
        <stp>BDP|13772077445451369943</stp>
        <tr r="S487" s="5"/>
      </tp>
      <tp t="e">
        <v>#N/A</v>
        <stp/>
        <stp>BDP|13221575765819165638</stp>
        <tr r="T63" s="5"/>
      </tp>
      <tp t="e">
        <v>#N/A</v>
        <stp/>
        <stp>BDP|16928263614012112880</stp>
        <tr r="U175" s="5"/>
      </tp>
      <tp t="e">
        <v>#N/A</v>
        <stp/>
        <stp>BDP|10437840866228562917</stp>
        <tr r="R248" s="5"/>
      </tp>
      <tp t="e">
        <v>#N/A</v>
        <stp/>
        <stp>BDP|14166374986506670640</stp>
        <tr r="N291" s="5"/>
      </tp>
      <tp t="e">
        <v>#N/A</v>
        <stp/>
        <stp>BDP|16177408988771866439</stp>
        <tr r="K476" s="5"/>
      </tp>
      <tp t="e">
        <v>#N/A</v>
        <stp/>
        <stp>BDP|12959976427063235596</stp>
        <tr r="R640" s="5"/>
      </tp>
      <tp t="e">
        <v>#N/A</v>
        <stp/>
        <stp>BDP|17677683361381417990</stp>
        <tr r="R498" s="5"/>
      </tp>
      <tp t="e">
        <v>#N/A</v>
        <stp/>
        <stp>BDP|12845804938205500377</stp>
        <tr r="M633" s="5"/>
      </tp>
      <tp t="e">
        <v>#N/A</v>
        <stp/>
        <stp>BDP|15048417224859563528</stp>
        <tr r="AG239" s="5"/>
      </tp>
      <tp t="e">
        <v>#N/A</v>
        <stp/>
        <stp>BDP|14460146081344544662</stp>
        <tr r="S37" s="5"/>
      </tp>
      <tp t="e">
        <v>#N/A</v>
        <stp/>
        <stp>BDP|11238071822784475816</stp>
        <tr r="AP51" s="5"/>
      </tp>
      <tp t="e">
        <v>#N/A</v>
        <stp/>
        <stp>BDP|18034348066220858288</stp>
        <tr r="P245" s="5"/>
      </tp>
      <tp t="e">
        <v>#N/A</v>
        <stp/>
        <stp>BDP|12163731853516260910</stp>
        <tr r="L582" s="5"/>
      </tp>
      <tp t="e">
        <v>#N/A</v>
        <stp/>
        <stp>BDP|18088485333217713795</stp>
        <tr r="AP33" s="12"/>
        <tr r="AP502" s="5"/>
      </tp>
      <tp t="e">
        <v>#N/A</v>
        <stp/>
        <stp>BDP|13344579698470971005</stp>
        <tr r="AF288" s="5"/>
      </tp>
      <tp t="e">
        <v>#N/A</v>
        <stp/>
        <stp>BDP|10305967451206798566</stp>
        <tr r="T58" s="12"/>
        <tr r="T387" s="5"/>
      </tp>
      <tp t="e">
        <v>#N/A</v>
        <stp/>
        <stp>BDP|15420851456952694549</stp>
        <tr r="Q224" s="5"/>
      </tp>
      <tp t="s">
        <v>#N/A N/A</v>
        <stp/>
        <stp>BDP|18277472527213344249</stp>
        <tr r="K41" s="12"/>
      </tp>
      <tp t="e">
        <v>#N/A</v>
        <stp/>
        <stp>BDP|13590306675688513001</stp>
        <tr r="U584" s="5"/>
      </tp>
      <tp t="e">
        <v>#N/A</v>
        <stp/>
        <stp>BDP|12196413112730524826</stp>
        <tr r="AA256" s="5"/>
      </tp>
      <tp t="e">
        <v>#N/A</v>
        <stp/>
        <stp>BDP|14159130364675730948</stp>
        <tr r="AI316" s="5"/>
      </tp>
      <tp t="e">
        <v>#N/A</v>
        <stp/>
        <stp>BDP|17735378469068838540</stp>
        <tr r="O632" s="5"/>
      </tp>
      <tp t="e">
        <v>#N/A</v>
        <stp/>
        <stp>BDP|13206358326315721836</stp>
        <tr r="P104" s="5"/>
      </tp>
      <tp t="e">
        <v>#N/A</v>
        <stp/>
        <stp>BDP|18025477562515184017</stp>
        <tr r="K559" s="5"/>
      </tp>
      <tp t="e">
        <v>#N/A</v>
        <stp/>
        <stp>BDP|10200931742825711717</stp>
        <tr r="AH489" s="5"/>
      </tp>
      <tp t="e">
        <v>#N/A</v>
        <stp/>
        <stp>BDP|14058973854940290749</stp>
        <tr r="AQ642" s="5"/>
      </tp>
      <tp t="e">
        <v>#N/A</v>
        <stp/>
        <stp>BDP|17256268881605757770</stp>
        <tr r="S640" s="5"/>
      </tp>
      <tp t="e">
        <v>#N/A</v>
        <stp/>
        <stp>BDP|10133213709098998557</stp>
        <tr r="Q441" s="5"/>
      </tp>
      <tp t="e">
        <v>#N/A</v>
        <stp/>
        <stp>BDP|10199971744332501026</stp>
        <tr r="AO76" s="5"/>
      </tp>
      <tp t="e">
        <v>#N/A</v>
        <stp/>
        <stp>BDP|13973892936194708348</stp>
        <tr r="W568" s="5"/>
      </tp>
      <tp t="e">
        <v>#N/A</v>
        <stp/>
        <stp>BDP|12757491409029596071</stp>
        <tr r="AM226" s="5"/>
      </tp>
      <tp t="e">
        <v>#N/A</v>
        <stp/>
        <stp>BDP|14094125203058182257</stp>
        <tr r="J366" s="5"/>
      </tp>
      <tp t="e">
        <v>#N/A</v>
        <stp/>
        <stp>BDP|16941641881457165086</stp>
        <tr r="S108" s="5"/>
      </tp>
      <tp t="e">
        <v>#N/A</v>
        <stp/>
        <stp>BDP|12640276705079061615</stp>
        <tr r="AK436" s="5"/>
      </tp>
      <tp t="e">
        <v>#N/A</v>
        <stp/>
        <stp>BDP|13447174523638102747</stp>
        <tr r="U157" s="5"/>
      </tp>
      <tp t="e">
        <v>#N/A</v>
        <stp/>
        <stp>BDP|17179469096815165050</stp>
        <tr r="AF151" s="5"/>
      </tp>
      <tp t="e">
        <v>#N/A</v>
        <stp/>
        <stp>BDP|14267014437000218834</stp>
        <tr r="AD496" s="5"/>
      </tp>
      <tp t="e">
        <v>#N/A</v>
        <stp/>
        <stp>BDP|14912861036152812247</stp>
        <tr r="AO266" s="5"/>
      </tp>
      <tp t="e">
        <v>#N/A</v>
        <stp/>
        <stp>BDP|11898785980107226679</stp>
        <tr r="AP345" s="5"/>
      </tp>
      <tp t="e">
        <v>#N/A</v>
        <stp/>
        <stp>BDP|13232246355802122979</stp>
        <tr r="I516" s="5"/>
      </tp>
      <tp t="s">
        <v>#N/A N/A</v>
        <stp/>
        <stp>BDP|15078213047609334504</stp>
        <tr r="U85" s="12"/>
      </tp>
      <tp t="e">
        <v>#N/A</v>
        <stp/>
        <stp>BDP|15141947411762708061</stp>
        <tr r="J619" s="5"/>
      </tp>
      <tp t="e">
        <v>#N/A</v>
        <stp/>
        <stp>BDP|10348057127315501814</stp>
        <tr r="N635" s="5"/>
      </tp>
      <tp t="e">
        <v>#N/A</v>
        <stp/>
        <stp>BDP|16122845318653960313</stp>
        <tr r="P606" s="5"/>
      </tp>
      <tp t="e">
        <v>#N/A</v>
        <stp/>
        <stp>BDP|13177423020158161277</stp>
        <tr r="I428" s="5"/>
      </tp>
      <tp t="e">
        <v>#N/A</v>
        <stp/>
        <stp>BDP|11121831342980373276</stp>
        <tr r="AO258" s="5"/>
      </tp>
      <tp t="e">
        <v>#N/A</v>
        <stp/>
        <stp>BDP|16111103580536056658</stp>
        <tr r="M163" s="5"/>
      </tp>
      <tp t="e">
        <v>#N/A</v>
        <stp/>
        <stp>BDP|11615351310575691916</stp>
        <tr r="P192" s="5"/>
      </tp>
      <tp t="e">
        <v>#N/A</v>
        <stp/>
        <stp>BDP|16633958969465813367</stp>
        <tr r="AG170" s="5"/>
      </tp>
      <tp t="e">
        <v>#N/A</v>
        <stp/>
        <stp>BDP|16235906385071188925</stp>
        <tr r="U35" s="5"/>
      </tp>
      <tp t="e">
        <v>#N/A</v>
        <stp/>
        <stp>BDP|16533499469518460356</stp>
        <tr r="Q37" s="5"/>
      </tp>
      <tp t="e">
        <v>#N/A</v>
        <stp/>
        <stp>BDP|17565664613389389677</stp>
        <tr r="N203" s="5"/>
      </tp>
      <tp t="e">
        <v>#N/A</v>
        <stp/>
        <stp>BDP|18189255044585473402</stp>
        <tr r="AP598" s="5"/>
      </tp>
      <tp t="e">
        <v>#N/A</v>
        <stp/>
        <stp>BDP|13903928849110236146</stp>
        <tr r="K65" s="12"/>
        <tr r="K260" s="5"/>
      </tp>
      <tp t="e">
        <v>#N/A</v>
        <stp/>
        <stp>BDP|13568075185905421174</stp>
        <tr r="AO505" s="5"/>
      </tp>
      <tp t="e">
        <v>#N/A</v>
        <stp/>
        <stp>BDP|13262808037350903781</stp>
        <tr r="P91" s="12"/>
        <tr r="P326" s="5"/>
      </tp>
      <tp t="e">
        <v>#N/A</v>
        <stp/>
        <stp>BDP|15327265693376204708</stp>
        <tr r="L553" s="5"/>
      </tp>
      <tp t="s">
        <v>#N/A N/A</v>
        <stp/>
        <stp>BDP|11788798346828821549</stp>
        <tr r="L71" s="12"/>
      </tp>
      <tp t="e">
        <v>#N/A</v>
        <stp/>
        <stp>BDP|14458302383398269811</stp>
        <tr r="O5" s="5"/>
      </tp>
      <tp t="e">
        <v>#N/A</v>
        <stp/>
        <stp>BDP|10974087331318282468</stp>
        <tr r="M435" s="5"/>
      </tp>
      <tp t="s">
        <v>#N/A N/A</v>
        <stp/>
        <stp>BDP|13371640760349050532</stp>
        <tr r="S36" s="12"/>
      </tp>
      <tp t="e">
        <v>#N/A</v>
        <stp/>
        <stp>BDP|10326157228985397997</stp>
        <tr r="U366" s="5"/>
      </tp>
      <tp t="e">
        <v>#N/A</v>
        <stp/>
        <stp>BDP|14542936354572074562</stp>
        <tr r="U193" s="5"/>
      </tp>
      <tp t="e">
        <v>#N/A</v>
        <stp/>
        <stp>BDP|15538424389141855722</stp>
        <tr r="N200" s="5"/>
      </tp>
      <tp t="e">
        <v>#N/A</v>
        <stp/>
        <stp>BDP|17202793381005857267</stp>
        <tr r="N217" s="5"/>
      </tp>
      <tp t="e">
        <v>#N/A</v>
        <stp/>
        <stp>BDP|14952802186319825236</stp>
        <tr r="U354" s="5"/>
      </tp>
      <tp t="e">
        <v>#N/A</v>
        <stp/>
        <stp>BDP|17051312104282974984</stp>
        <tr r="AG258" s="5"/>
      </tp>
      <tp t="e">
        <v>#N/A</v>
        <stp/>
        <stp>BDP|10137754604398607022</stp>
        <tr r="K274" s="5"/>
      </tp>
      <tp t="e">
        <v>#N/A</v>
        <stp/>
        <stp>BDP|12629316664179626111</stp>
        <tr r="P561" s="5"/>
      </tp>
      <tp t="e">
        <v>#N/A</v>
        <stp/>
        <stp>BDP|14556365968626769886</stp>
        <tr r="AQ158" s="5"/>
      </tp>
      <tp t="e">
        <v>#N/A</v>
        <stp/>
        <stp>BDP|13238850202636988288</stp>
        <tr r="T497" s="5"/>
      </tp>
      <tp t="e">
        <v>#N/A</v>
        <stp/>
        <stp>BDP|10697242435497727949</stp>
        <tr r="AH613" s="5"/>
      </tp>
      <tp t="e">
        <v>#N/A</v>
        <stp/>
        <stp>BDP|10501196999001211633</stp>
        <tr r="AI421" s="5"/>
      </tp>
      <tp t="e">
        <v>#N/A</v>
        <stp/>
        <stp>BDP|14169836864965642049</stp>
        <tr r="AF271" s="5"/>
      </tp>
      <tp t="e">
        <v>#N/A</v>
        <stp/>
        <stp>BDP|12984969767971668395</stp>
        <tr r="U84" s="5"/>
      </tp>
      <tp t="e">
        <v>#N/A</v>
        <stp/>
        <stp>BDP|13875573914168976059</stp>
        <tr r="AF449" s="5"/>
      </tp>
      <tp t="e">
        <v>#N/A</v>
        <stp/>
        <stp>BDP|16082622494695151302</stp>
        <tr r="AI206" s="5"/>
      </tp>
      <tp t="e">
        <v>#N/A</v>
        <stp/>
        <stp>BDP|16735058093703502337</stp>
        <tr r="W613" s="5"/>
      </tp>
      <tp t="e">
        <v>#N/A</v>
        <stp/>
        <stp>BDP|13183818404854166024</stp>
        <tr r="L538" s="5"/>
      </tp>
      <tp t="e">
        <v>#N/A</v>
        <stp/>
        <stp>BDP|10062508993547118450</stp>
        <tr r="AK519" s="5"/>
      </tp>
      <tp t="e">
        <v>#N/A</v>
        <stp/>
        <stp>BDP|13640364731234787810</stp>
        <tr r="AM464" s="5"/>
      </tp>
      <tp t="e">
        <v>#N/A</v>
        <stp/>
        <stp>BDP|16080957166143477503</stp>
        <tr r="I284" s="5"/>
      </tp>
      <tp t="e">
        <v>#N/A</v>
        <stp/>
        <stp>BDP|14626216789599912809</stp>
        <tr r="AP576" s="5"/>
      </tp>
      <tp t="e">
        <v>#N/A</v>
        <stp/>
        <stp>BDP|15096696105059940522</stp>
        <tr r="N233" s="5"/>
      </tp>
      <tp t="s">
        <v>#N/A N/A</v>
        <stp/>
        <stp>BDP|11466068483970162679</stp>
        <tr r="P84" s="12"/>
      </tp>
      <tp t="s">
        <v>#N/A N/A</v>
        <stp/>
        <stp>BDP|10669009754632242873</stp>
        <tr r="P25" s="12"/>
      </tp>
      <tp t="e">
        <v>#N/A</v>
        <stp/>
        <stp>BDP|11362469350449561673</stp>
        <tr r="K572" s="5"/>
      </tp>
      <tp t="e">
        <v>#N/A</v>
        <stp/>
        <stp>BDP|16047759561009316101</stp>
        <tr r="AH402" s="5"/>
      </tp>
      <tp t="e">
        <v>#N/A</v>
        <stp/>
        <stp>BDP|16339924741893073775</stp>
        <tr r="J483" s="5"/>
      </tp>
      <tp t="s">
        <v>#N/A N/A</v>
        <stp/>
        <stp>BDP|10569955515657503079</stp>
        <tr r="Q55" s="12"/>
      </tp>
      <tp t="e">
        <v>#N/A</v>
        <stp/>
        <stp>BDP|15220438484512022421</stp>
        <tr r="I420" s="5"/>
      </tp>
      <tp t="e">
        <v>#N/A</v>
        <stp/>
        <stp>BDP|16976466674963876943</stp>
        <tr r="AI107" s="5"/>
      </tp>
      <tp t="e">
        <v>#N/A</v>
        <stp/>
        <stp>BDP|14031105534781607852</stp>
        <tr r="P428" s="5"/>
      </tp>
      <tp t="e">
        <v>#N/A</v>
        <stp/>
        <stp>BDP|14224109993594756718</stp>
        <tr r="I415" s="5"/>
      </tp>
      <tp t="e">
        <v>#N/A</v>
        <stp/>
        <stp>BDP|11300804871546171744</stp>
        <tr r="N550" s="5"/>
      </tp>
      <tp t="s">
        <v>#N/A N/A</v>
        <stp/>
        <stp>BDP|13405935396508029463</stp>
        <tr r="N68" s="12"/>
      </tp>
      <tp t="e">
        <v>#N/A</v>
        <stp/>
        <stp>BDP|15911497613389041640</stp>
        <tr r="I243" s="5"/>
      </tp>
      <tp t="e">
        <v>#N/A</v>
        <stp/>
        <stp>BDP|11231408002592561829</stp>
        <tr r="AK90" s="5"/>
      </tp>
      <tp t="e">
        <v>#N/A</v>
        <stp/>
        <stp>BDP|17032698615107221899</stp>
        <tr r="N222" s="5"/>
      </tp>
      <tp t="e">
        <v>#N/A</v>
        <stp/>
        <stp>BDP|15787722445959075075</stp>
        <tr r="K339" s="5"/>
      </tp>
      <tp t="e">
        <v>#N/A</v>
        <stp/>
        <stp>BDP|13892674500893177992</stp>
        <tr r="AK307" s="5"/>
      </tp>
      <tp t="e">
        <v>#N/A</v>
        <stp/>
        <stp>BDP|10581645766037797874</stp>
        <tr r="P54" s="5"/>
      </tp>
      <tp t="e">
        <v>#N/A</v>
        <stp/>
        <stp>BDP|12730981832462992538</stp>
        <tr r="I489" s="5"/>
      </tp>
      <tp t="e">
        <v>#N/A</v>
        <stp/>
        <stp>BDP|13204242352472633952</stp>
        <tr r="P583" s="5"/>
      </tp>
      <tp t="e">
        <v>#N/A</v>
        <stp/>
        <stp>BDP|14618978867860969481</stp>
        <tr r="AP477" s="5"/>
      </tp>
      <tp t="e">
        <v>#N/A</v>
        <stp/>
        <stp>BDP|14464540742452542800</stp>
        <tr r="O363" s="5"/>
      </tp>
      <tp t="e">
        <v>#N/A</v>
        <stp/>
        <stp>BDP|16608902840525938181</stp>
        <tr r="U398" s="5"/>
      </tp>
      <tp t="e">
        <v>#N/A</v>
        <stp/>
        <stp>BDP|15729691745859467189</stp>
        <tr r="U599" s="5"/>
      </tp>
      <tp t="e">
        <v>#N/A</v>
        <stp/>
        <stp>BDP|18070057954634554637</stp>
        <tr r="AO230" s="5"/>
      </tp>
      <tp t="e">
        <v>#N/A</v>
        <stp/>
        <stp>BDP|14036252632123277923</stp>
        <tr r="AG318" s="5"/>
      </tp>
      <tp t="e">
        <v>#N/A</v>
        <stp/>
        <stp>BDP|12097291189873062472</stp>
        <tr r="J627" s="5"/>
      </tp>
      <tp t="e">
        <v>#N/A</v>
        <stp/>
        <stp>BDP|15682727253338031014</stp>
        <tr r="AI533" s="5"/>
      </tp>
      <tp t="e">
        <v>#N/A</v>
        <stp/>
        <stp>BDP|17044474396850309542</stp>
        <tr r="W11" s="12"/>
      </tp>
      <tp t="e">
        <v>#N/A</v>
        <stp/>
        <stp>BDP|17378974621876171525</stp>
        <tr r="AO171" s="5"/>
      </tp>
      <tp t="e">
        <v>#N/A</v>
        <stp/>
        <stp>BDP|12554616812963847986</stp>
        <tr r="AB626" s="5"/>
      </tp>
      <tp t="e">
        <v>#N/A</v>
        <stp/>
        <stp>BDP|16703638966469200064</stp>
        <tr r="W338" s="5"/>
      </tp>
      <tp t="e">
        <v>#N/A</v>
        <stp/>
        <stp>BDP|13867340514968974677</stp>
        <tr r="T554" s="5"/>
      </tp>
      <tp t="e">
        <v>#N/A</v>
        <stp/>
        <stp>BDP|15832077870635096895</stp>
        <tr r="AO556" s="5"/>
      </tp>
      <tp t="e">
        <v>#N/A</v>
        <stp/>
        <stp>BDP|12295614390205168747</stp>
        <tr r="I300" s="5"/>
      </tp>
      <tp t="e">
        <v>#N/A</v>
        <stp/>
        <stp>BDP|18034630836590420278</stp>
        <tr r="Q180" s="5"/>
      </tp>
      <tp t="e">
        <v>#N/A</v>
        <stp/>
        <stp>BDP|15959815469150153467</stp>
        <tr r="AB426" s="5"/>
      </tp>
      <tp t="e">
        <v>#N/A</v>
        <stp/>
        <stp>BDP|17114606456722905982</stp>
        <tr r="T192" s="5"/>
      </tp>
      <tp t="e">
        <v>#N/A</v>
        <stp/>
        <stp>BDP|11705931221562519764</stp>
        <tr r="T35" s="5"/>
      </tp>
      <tp t="e">
        <v>#N/A</v>
        <stp/>
        <stp>BDP|16531814464482466524</stp>
        <tr r="U283" s="5"/>
      </tp>
      <tp t="e">
        <v>#N/A</v>
        <stp/>
        <stp>BDP|11100961101137672066</stp>
        <tr r="W612" s="5"/>
      </tp>
      <tp t="e">
        <v>#N/A</v>
        <stp/>
        <stp>BDP|11860595180436570521</stp>
        <tr r="AI575" s="5"/>
      </tp>
      <tp t="e">
        <v>#N/A</v>
        <stp/>
        <stp>BDP|10171625981828139959</stp>
        <tr r="W100" s="5"/>
      </tp>
      <tp t="e">
        <v>#N/A</v>
        <stp/>
        <stp>BDP|17330082198937701628</stp>
        <tr r="N522" s="5"/>
      </tp>
      <tp t="e">
        <v>#N/A</v>
        <stp/>
        <stp>BDP|17946711437759015593</stp>
        <tr r="I159" s="5"/>
      </tp>
      <tp t="e">
        <v>#N/A</v>
        <stp/>
        <stp>BDP|13344477486992696224</stp>
        <tr r="Q177" s="5"/>
      </tp>
      <tp t="e">
        <v>#N/A</v>
        <stp/>
        <stp>BDP|16351675547379640231</stp>
        <tr r="AI423" s="5"/>
      </tp>
      <tp t="e">
        <v>#N/A</v>
        <stp/>
        <stp>BDP|14083171853019457669</stp>
        <tr r="R558" s="5"/>
      </tp>
      <tp t="s">
        <v>#N/A N/A</v>
        <stp/>
        <stp>BDP|16374558680497286326</stp>
        <tr r="AG43" s="12"/>
      </tp>
      <tp t="e">
        <v>#N/A</v>
        <stp/>
        <stp>BDP|13354201844232220831</stp>
        <tr r="AB177" s="5"/>
      </tp>
      <tp t="s">
        <v>#N/A N/A</v>
        <stp/>
        <stp>BDP|17988357221881376885</stp>
        <tr r="P63" s="12"/>
      </tp>
      <tp t="e">
        <v>#N/A</v>
        <stp/>
        <stp>BDP|15574472462140406821</stp>
        <tr r="AF425" s="5"/>
      </tp>
    </main>
    <main first="bofaddin.rtdserver">
      <tp t="e">
        <v>#N/A</v>
        <stp/>
        <stp>BDP|16588387971226160842</stp>
        <tr r="R531" s="5"/>
      </tp>
      <tp t="e">
        <v>#N/A</v>
        <stp/>
        <stp>BDP|16648379399912292235</stp>
        <tr r="P503" s="5"/>
      </tp>
      <tp t="e">
        <v>#N/A</v>
        <stp/>
        <stp>BDP|12720421871205484897</stp>
        <tr r="AO350" s="5"/>
      </tp>
      <tp t="e">
        <v>#N/A</v>
        <stp/>
        <stp>BDP|10554053097186636388</stp>
        <tr r="AD252" s="5"/>
      </tp>
      <tp t="e">
        <v>#N/A</v>
        <stp/>
        <stp>BDP|16996613027537771914</stp>
        <tr r="AF157" s="5"/>
      </tp>
      <tp t="e">
        <v>#N/A</v>
        <stp/>
        <stp>BDP|16260041222751486994</stp>
        <tr r="AO295" s="5"/>
      </tp>
      <tp t="e">
        <v>#N/A</v>
        <stp/>
        <stp>BDP|18324646298128397350</stp>
        <tr r="T56" s="5"/>
      </tp>
      <tp t="e">
        <v>#N/A</v>
        <stp/>
        <stp>BDP|17152799950388541147</stp>
        <tr r="L318" s="5"/>
      </tp>
      <tp t="e">
        <v>#N/A</v>
        <stp/>
        <stp>BDP|16147160189662021173</stp>
        <tr r="AP550" s="5"/>
      </tp>
      <tp t="e">
        <v>#N/A</v>
        <stp/>
        <stp>BDP|12473664348214352807</stp>
        <tr r="AO346" s="5"/>
      </tp>
      <tp t="e">
        <v>#N/A</v>
        <stp/>
        <stp>BDP|12107483347647148963</stp>
        <tr r="AP142" s="5"/>
      </tp>
      <tp t="e">
        <v>#N/A</v>
        <stp/>
        <stp>BDP|11774715496022156185</stp>
        <tr r="S179" s="5"/>
      </tp>
      <tp t="e">
        <v>#N/A</v>
        <stp/>
        <stp>BDP|16637892417567152403</stp>
        <tr r="J221" s="5"/>
      </tp>
      <tp t="e">
        <v>#N/A</v>
        <stp/>
        <stp>BDP|18226252276556862701</stp>
        <tr r="AO135" s="5"/>
      </tp>
      <tp t="e">
        <v>#N/A</v>
        <stp/>
        <stp>BDP|11894819953746132625</stp>
        <tr r="M624" s="5"/>
      </tp>
      <tp t="e">
        <v>#N/A</v>
        <stp/>
        <stp>BDP|12539483475384356927</stp>
        <tr r="AB148" s="5"/>
      </tp>
      <tp t="e">
        <v>#N/A</v>
        <stp/>
        <stp>BDP|11679915437753862413</stp>
        <tr r="S307" s="5"/>
      </tp>
      <tp t="e">
        <v>#N/A</v>
        <stp/>
        <stp>BDP|12407751776946896861</stp>
        <tr r="Q102" s="5"/>
      </tp>
      <tp t="e">
        <v>#N/A</v>
        <stp/>
        <stp>BDP|16118780667609011271</stp>
        <tr r="AM585" s="5"/>
      </tp>
      <tp t="e">
        <v>#N/A</v>
        <stp/>
        <stp>BDP|15841252561199115440</stp>
        <tr r="AG224" s="5"/>
      </tp>
      <tp t="e">
        <v>#N/A</v>
        <stp/>
        <stp>BDP|13645728174497086896</stp>
        <tr r="AK484" s="5"/>
      </tp>
      <tp t="e">
        <v>#N/A</v>
        <stp/>
        <stp>BDP|16488837541375981362</stp>
        <tr r="S573" s="5"/>
      </tp>
      <tp t="e">
        <v>#N/A</v>
        <stp/>
        <stp>BDP|11838535227938692233</stp>
        <tr r="P406" s="5"/>
      </tp>
      <tp t="e">
        <v>#N/A</v>
        <stp/>
        <stp>BDP|17666222537183321992</stp>
        <tr r="AB154" s="5"/>
      </tp>
      <tp t="e">
        <v>#N/A</v>
        <stp/>
        <stp>BDP|17644891776335203123</stp>
        <tr r="AH433" s="5"/>
      </tp>
      <tp t="e">
        <v>#N/A</v>
        <stp/>
        <stp>BDP|17904517863360168837</stp>
        <tr r="N261" s="5"/>
      </tp>
      <tp t="e">
        <v>#N/A</v>
        <stp/>
        <stp>BDP|11954739572729139411</stp>
        <tr r="AM436" s="5"/>
      </tp>
      <tp t="e">
        <v>#N/A</v>
        <stp/>
        <stp>BDP|18222348907237951002</stp>
        <tr r="AB500" s="5"/>
      </tp>
      <tp t="e">
        <v>#N/A</v>
        <stp/>
        <stp>BDP|16449621794891961434</stp>
        <tr r="AF379" s="5"/>
      </tp>
      <tp t="e">
        <v>#N/A</v>
        <stp/>
        <stp>BDP|10043195614414138848</stp>
        <tr r="P300" s="5"/>
      </tp>
      <tp t="e">
        <v>#N/A</v>
        <stp/>
        <stp>BDP|13619708473928863758</stp>
        <tr r="AQ244" s="5"/>
      </tp>
      <tp t="e">
        <v>#N/A</v>
        <stp/>
        <stp>BDP|15247116468998602656</stp>
        <tr r="AQ583" s="5"/>
      </tp>
      <tp t="e">
        <v>#N/A</v>
        <stp/>
        <stp>BDP|17020848654610041685</stp>
        <tr r="AB378" s="5"/>
      </tp>
      <tp t="e">
        <v>#N/A</v>
        <stp/>
        <stp>BDP|16889855637160019120</stp>
        <tr r="P477" s="5"/>
      </tp>
      <tp t="e">
        <v>#N/A</v>
        <stp/>
        <stp>BDP|10363927119587981390</stp>
        <tr r="AB298" s="5"/>
      </tp>
      <tp t="e">
        <v>#N/A</v>
        <stp/>
        <stp>BDP|15914173481695359543</stp>
        <tr r="M144" s="5"/>
      </tp>
      <tp t="e">
        <v>#N/A</v>
        <stp/>
        <stp>BDP|17945040091667300570</stp>
        <tr r="AP354" s="5"/>
      </tp>
      <tp t="e">
        <v>#N/A</v>
        <stp/>
        <stp>BDP|15817327861638194428</stp>
        <tr r="AO581" s="5"/>
      </tp>
      <tp t="e">
        <v>#N/A</v>
        <stp/>
        <stp>BDP|14179961062413813452</stp>
        <tr r="M324" s="5"/>
      </tp>
      <tp t="s">
        <v>#N/A N/A</v>
        <stp/>
        <stp>BDP|16554843531496130791</stp>
        <tr r="Q61" s="12"/>
      </tp>
      <tp t="e">
        <v>#N/A</v>
        <stp/>
        <stp>BDP|11448807510416595299</stp>
        <tr r="AA513" s="5"/>
      </tp>
      <tp t="e">
        <v>#N/A</v>
        <stp/>
        <stp>BDP|12291688485596304643</stp>
        <tr r="M362" s="5"/>
      </tp>
      <tp t="e">
        <v>#N/A</v>
        <stp/>
        <stp>BDP|12850173402628353762</stp>
        <tr r="AB406" s="5"/>
      </tp>
      <tp t="s">
        <v>#N/A N/A</v>
        <stp/>
        <stp>BDP|14303202368904182824</stp>
        <tr r="AI61" s="12"/>
      </tp>
      <tp t="e">
        <v>#N/A</v>
        <stp/>
        <stp>BDP|10333493787499022950</stp>
        <tr r="AI472" s="5"/>
      </tp>
      <tp t="e">
        <v>#N/A</v>
        <stp/>
        <stp>BDP|17875852337147091729</stp>
        <tr r="M46" s="5"/>
      </tp>
      <tp t="e">
        <v>#N/A</v>
        <stp/>
        <stp>BDP|17061832811807867511</stp>
        <tr r="Q377" s="5"/>
      </tp>
      <tp t="e">
        <v>#N/A</v>
        <stp/>
        <stp>BDP|11881334854468751334</stp>
        <tr r="AO53" s="12"/>
        <tr r="AO124" s="5"/>
      </tp>
      <tp t="e">
        <v>#N/A</v>
        <stp/>
        <stp>BDP|16864631783946320205</stp>
        <tr r="AO524" s="5"/>
      </tp>
      <tp t="e">
        <v>#N/A</v>
        <stp/>
        <stp>BDP|13796117598994292376</stp>
        <tr r="T391" s="5"/>
      </tp>
      <tp t="e">
        <v>#N/A</v>
        <stp/>
        <stp>BDP|12807531051959529745</stp>
        <tr r="AM527" s="5"/>
      </tp>
      <tp t="e">
        <v>#N/A</v>
        <stp/>
        <stp>BDP|15013680503986745972</stp>
        <tr r="L618" s="5"/>
      </tp>
      <tp t="e">
        <v>#N/A</v>
        <stp/>
        <stp>BDP|16586957029089338812</stp>
        <tr r="AH541" s="5"/>
      </tp>
      <tp t="e">
        <v>#N/A</v>
        <stp/>
        <stp>BDP|10040024068878707266</stp>
        <tr r="Q237" s="5"/>
      </tp>
      <tp t="e">
        <v>#N/A</v>
        <stp/>
        <stp>BDP|17081962615524877705</stp>
        <tr r="I509" s="5"/>
      </tp>
      <tp t="e">
        <v>#N/A</v>
        <stp/>
        <stp>BDP|18249108818287446356</stp>
        <tr r="AK642" s="5"/>
      </tp>
      <tp t="e">
        <v>#N/A</v>
        <stp/>
        <stp>BDP|16341895208212169089</stp>
        <tr r="AH143" s="5"/>
      </tp>
      <tp t="e">
        <v>#N/A</v>
        <stp/>
        <stp>BDP|10743892806246188220</stp>
        <tr r="AM447" s="5"/>
      </tp>
      <tp t="e">
        <v>#N/A</v>
        <stp/>
        <stp>BDP|11988847080879688403</stp>
        <tr r="AA446" s="5"/>
      </tp>
      <tp t="e">
        <v>#N/A</v>
        <stp/>
        <stp>BDP|13051284474592646813</stp>
        <tr r="S41" s="5"/>
      </tp>
      <tp t="e">
        <v>#N/A</v>
        <stp/>
        <stp>BDP|15298833829831127223</stp>
        <tr r="M249" s="5"/>
      </tp>
      <tp t="e">
        <v>#N/A</v>
        <stp/>
        <stp>BDP|12996479570365793829</stp>
        <tr r="AO495" s="5"/>
      </tp>
      <tp t="e">
        <v>#N/A</v>
        <stp/>
        <stp>BDP|10531297627575111913</stp>
        <tr r="O634" s="5"/>
      </tp>
      <tp t="e">
        <v>#N/A</v>
        <stp/>
        <stp>BDP|10630890324742519457</stp>
        <tr r="AQ150" s="5"/>
      </tp>
      <tp t="e">
        <v>#N/A</v>
        <stp/>
        <stp>BDP|16682699092086343357</stp>
        <tr r="O297" s="5"/>
      </tp>
      <tp t="e">
        <v>#N/A</v>
        <stp/>
        <stp>BDP|13576655924958608399</stp>
        <tr r="AK171" s="5"/>
      </tp>
      <tp t="e">
        <v>#N/A</v>
        <stp/>
        <stp>BDP|13253945297079885629</stp>
        <tr r="AF255" s="5"/>
      </tp>
      <tp t="e">
        <v>#N/A</v>
        <stp/>
        <stp>BDP|13706386957848271119</stp>
        <tr r="Q427" s="5"/>
      </tp>
      <tp t="e">
        <v>#N/A</v>
        <stp/>
        <stp>BDP|11945803556438568812</stp>
        <tr r="W262" s="5"/>
      </tp>
      <tp t="e">
        <v>#N/A</v>
        <stp/>
        <stp>BDP|15946284519363613955</stp>
        <tr r="AQ645" s="5"/>
      </tp>
      <tp t="e">
        <v>#N/A</v>
        <stp/>
        <stp>BDP|10546730884265109681</stp>
        <tr r="U28" s="5"/>
      </tp>
      <tp t="e">
        <v>#N/A</v>
        <stp/>
        <stp>BDP|15046882545221308452</stp>
        <tr r="AI96" s="5"/>
      </tp>
      <tp t="s">
        <v>#N/A N/A</v>
        <stp/>
        <stp>BDP|15446645185321770693</stp>
        <tr r="AF35" s="12"/>
      </tp>
      <tp t="e">
        <v>#N/A</v>
        <stp/>
        <stp>BDP|15934475277673765950</stp>
        <tr r="AH255" s="5"/>
      </tp>
      <tp t="e">
        <v>#N/A</v>
        <stp/>
        <stp>BDP|12852305134738497638</stp>
        <tr r="S633" s="5"/>
      </tp>
      <tp t="e">
        <v>#N/A</v>
        <stp/>
        <stp>BDP|14886684743942153896</stp>
        <tr r="AP233" s="5"/>
      </tp>
      <tp t="e">
        <v>#N/A</v>
        <stp/>
        <stp>BDP|16228305647745837866</stp>
        <tr r="U517" s="5"/>
      </tp>
      <tp t="e">
        <v>#N/A</v>
        <stp/>
        <stp>BDP|11367701998093579055</stp>
        <tr r="J438" s="5"/>
      </tp>
      <tp t="e">
        <v>#N/A</v>
        <stp/>
        <stp>BDP|11271530983048805812</stp>
        <tr r="I213" s="5"/>
      </tp>
      <tp t="e">
        <v>#N/A</v>
        <stp/>
        <stp>BDP|11060247421285730894</stp>
        <tr r="AD6" s="12"/>
      </tp>
      <tp t="e">
        <v>#N/A</v>
        <stp/>
        <stp>BDP|15277642093465861363</stp>
        <tr r="AA213" s="5"/>
      </tp>
      <tp t="e">
        <v>#N/A</v>
        <stp/>
        <stp>BDP|10307461580189637998</stp>
        <tr r="U477" s="5"/>
      </tp>
      <tp t="e">
        <v>#N/A</v>
        <stp/>
        <stp>BDP|15522149888153361307</stp>
        <tr r="AD520" s="5"/>
      </tp>
      <tp t="e">
        <v>#N/A</v>
        <stp/>
        <stp>BDP|13935118098091817621</stp>
        <tr r="AO525" s="5"/>
      </tp>
      <tp t="e">
        <v>#N/A</v>
        <stp/>
        <stp>BDP|11676849399565576947</stp>
        <tr r="AD240" s="5"/>
      </tp>
      <tp t="e">
        <v>#N/A</v>
        <stp/>
        <stp>BDP|14994379271844169844</stp>
        <tr r="R204" s="5"/>
      </tp>
      <tp t="e">
        <v>#N/A</v>
        <stp/>
        <stp>BDP|15197210127331964844</stp>
        <tr r="L619" s="5"/>
      </tp>
      <tp t="e">
        <v>#N/A</v>
        <stp/>
        <stp>BDP|16362438219827383806</stp>
        <tr r="AP40" s="12"/>
        <tr r="AP250" s="5"/>
      </tp>
      <tp t="e">
        <v>#N/A</v>
        <stp/>
        <stp>BDP|13417758503490978812</stp>
        <tr r="M509" s="5"/>
      </tp>
      <tp t="e">
        <v>#N/A</v>
        <stp/>
        <stp>BDP|12207079430828913568</stp>
        <tr r="AB102" s="5"/>
      </tp>
      <tp t="e">
        <v>#N/A</v>
        <stp/>
        <stp>BDP|16091589317919028754</stp>
        <tr r="O507" s="5"/>
      </tp>
      <tp t="e">
        <v>#N/A</v>
        <stp/>
        <stp>BDP|16891233430602951986</stp>
        <tr r="M182" s="5"/>
      </tp>
      <tp t="e">
        <v>#N/A</v>
        <stp/>
        <stp>BDP|16025517435254913879</stp>
        <tr r="AG175" s="5"/>
      </tp>
      <tp t="e">
        <v>#N/A</v>
        <stp/>
        <stp>BDP|17964901743823932593</stp>
        <tr r="AM591" s="5"/>
      </tp>
      <tp t="e">
        <v>#N/A</v>
        <stp/>
        <stp>BDP|15638089064278810787</stp>
        <tr r="AG8" s="5"/>
      </tp>
      <tp t="e">
        <v>#N/A</v>
        <stp/>
        <stp>BDP|10844403188822375296</stp>
        <tr r="AI153" s="5"/>
      </tp>
      <tp t="e">
        <v>#N/A</v>
        <stp/>
        <stp>BDP|10589152849271753840</stp>
        <tr r="N384" s="5"/>
      </tp>
      <tp t="e">
        <v>#N/A</v>
        <stp/>
        <stp>BDP|10832769304749593259</stp>
        <tr r="T128" s="5"/>
      </tp>
      <tp t="e">
        <v>#N/A</v>
        <stp/>
        <stp>BDP|12163752652959526592</stp>
        <tr r="AI360" s="5"/>
      </tp>
      <tp t="s">
        <v>#N/A N/A</v>
        <stp/>
        <stp>BDP|10926945757982448247</stp>
        <tr r="T66" s="12"/>
      </tp>
      <tp t="e">
        <v>#N/A</v>
        <stp/>
        <stp>BDP|12933670747305346909</stp>
        <tr r="M252" s="5"/>
      </tp>
      <tp t="e">
        <v>#N/A</v>
        <stp/>
        <stp>BDP|12810076598863417492</stp>
        <tr r="AD64" s="5"/>
      </tp>
      <tp t="e">
        <v>#N/A</v>
        <stp/>
        <stp>BDP|10183782518532288894</stp>
        <tr r="AO411" s="5"/>
      </tp>
      <tp t="e">
        <v>#N/A</v>
        <stp/>
        <stp>BDP|17631644978938186215</stp>
        <tr r="O550" s="5"/>
      </tp>
      <tp t="e">
        <v>#N/A</v>
        <stp/>
        <stp>BDP|10444512108938549128</stp>
        <tr r="W562" s="5"/>
      </tp>
      <tp t="e">
        <v>#N/A</v>
        <stp/>
        <stp>BDP|15047950331232768193</stp>
        <tr r="Q22" s="5"/>
      </tp>
      <tp t="s">
        <v>#N/A N/A</v>
        <stp/>
        <stp>BDP|12323956785779182688</stp>
        <tr r="U69" s="12"/>
      </tp>
      <tp t="e">
        <v>#N/A</v>
        <stp/>
        <stp>BDP|13551530795321025297</stp>
        <tr r="M434" s="5"/>
      </tp>
      <tp t="e">
        <v>#N/A</v>
        <stp/>
        <stp>BDP|16977257923772561803</stp>
        <tr r="U488" s="5"/>
      </tp>
      <tp t="e">
        <v>#N/A</v>
        <stp/>
        <stp>BDP|15373134349344749845</stp>
        <tr r="N143" s="5"/>
      </tp>
      <tp t="e">
        <v>#N/A</v>
        <stp/>
        <stp>BDP|14845916639676271482</stp>
        <tr r="U198" s="5"/>
      </tp>
      <tp t="e">
        <v>#N/A</v>
        <stp/>
        <stp>BDP|16370693587287492339</stp>
        <tr r="AD504" s="5"/>
      </tp>
      <tp t="e">
        <v>#N/A</v>
        <stp/>
        <stp>BDP|11227659006578888333</stp>
        <tr r="Q53" s="5"/>
      </tp>
      <tp t="e">
        <v>#N/A</v>
        <stp/>
        <stp>BDP|11904639833989432176</stp>
        <tr r="N411" s="5"/>
      </tp>
      <tp t="e">
        <v>#N/A</v>
        <stp/>
        <stp>BDP|13144895008491952634</stp>
        <tr r="AI620" s="5"/>
      </tp>
      <tp t="e">
        <v>#N/A</v>
        <stp/>
        <stp>BDP|14247533114509038588</stp>
        <tr r="AI352" s="5"/>
      </tp>
      <tp t="e">
        <v>#N/A</v>
        <stp/>
        <stp>BDP|11250767548706590845</stp>
        <tr r="AF132" s="5"/>
      </tp>
      <tp t="e">
        <v>#N/A</v>
        <stp/>
        <stp>BDP|10813905889544909958</stp>
        <tr r="K237" s="5"/>
      </tp>
      <tp t="e">
        <v>#N/A</v>
        <stp/>
        <stp>BDP|15701982841463565768</stp>
        <tr r="O210" s="5"/>
      </tp>
      <tp t="e">
        <v>#N/A</v>
        <stp/>
        <stp>BDP|12686802034585839074</stp>
        <tr r="AG496" s="5"/>
      </tp>
      <tp t="e">
        <v>#N/A</v>
        <stp/>
        <stp>BDP|13169755393354318599</stp>
        <tr r="AO97" s="5"/>
      </tp>
      <tp t="e">
        <v>#N/A</v>
        <stp/>
        <stp>BDP|16967435006297373929</stp>
        <tr r="O216" s="5"/>
      </tp>
      <tp t="e">
        <v>#N/A</v>
        <stp/>
        <stp>BDP|17302471849578695362</stp>
        <tr r="L319" s="5"/>
      </tp>
      <tp t="e">
        <v>#N/A</v>
        <stp/>
        <stp>BDP|17512486386315280243</stp>
        <tr r="O544" s="5"/>
      </tp>
      <tp t="e">
        <v>#N/A</v>
        <stp/>
        <stp>BDP|14466957558693714738</stp>
        <tr r="AO91" s="5"/>
      </tp>
      <tp t="s">
        <v>#N/A N/A</v>
        <stp/>
        <stp>BDP|10085938113272589684</stp>
        <tr r="AA64" s="12"/>
      </tp>
      <tp t="e">
        <v>#N/A</v>
        <stp/>
        <stp>BDP|16082048083032882025</stp>
        <tr r="AO470" s="5"/>
      </tp>
      <tp t="e">
        <v>#N/A</v>
        <stp/>
        <stp>BDP|11342347626624889841</stp>
        <tr r="AH432" s="5"/>
      </tp>
      <tp t="e">
        <v>#N/A</v>
        <stp/>
        <stp>BDP|10757846448938643802</stp>
        <tr r="S46" s="5"/>
      </tp>
      <tp t="e">
        <v>#N/A</v>
        <stp/>
        <stp>BDP|14213407083182466683</stp>
        <tr r="AQ310" s="5"/>
      </tp>
      <tp t="e">
        <v>#N/A</v>
        <stp/>
        <stp>BDP|14985431546858112001</stp>
        <tr r="L483" s="5"/>
      </tp>
      <tp t="e">
        <v>#N/A</v>
        <stp/>
        <stp>BDP|14545507213908984423</stp>
        <tr r="Q428" s="5"/>
      </tp>
      <tp t="e">
        <v>#N/A</v>
        <stp/>
        <stp>BDP|12055074624594905874</stp>
        <tr r="AD638" s="5"/>
      </tp>
      <tp t="e">
        <v>#N/A</v>
        <stp/>
        <stp>BDP|12581417322650888831</stp>
        <tr r="S242" s="5"/>
      </tp>
      <tp t="e">
        <v>#N/A</v>
        <stp/>
        <stp>BDP|13047715835713826813</stp>
        <tr r="AQ269" s="5"/>
      </tp>
      <tp t="e">
        <v>#N/A</v>
        <stp/>
        <stp>BDP|16371293325329208300</stp>
        <tr r="AI544" s="5"/>
      </tp>
      <tp t="s">
        <v>#N/A N/A</v>
        <stp/>
        <stp>BDP|16758036418332265931</stp>
        <tr r="AK60" s="12"/>
      </tp>
      <tp t="e">
        <v>#N/A</v>
        <stp/>
        <stp>BDP|14151972298041350905</stp>
        <tr r="L121" s="5"/>
      </tp>
      <tp t="e">
        <v>#N/A</v>
        <stp/>
        <stp>BDP|11031623750146930864</stp>
        <tr r="AO190" s="5"/>
      </tp>
      <tp t="e">
        <v>#N/A</v>
        <stp/>
        <stp>BDP|15233280284503283018</stp>
        <tr r="AF455" s="5"/>
      </tp>
      <tp t="e">
        <v>#N/A</v>
        <stp/>
        <stp>BDP|15150815319951188154</stp>
        <tr r="N10" s="12"/>
      </tp>
      <tp t="e">
        <v>#N/A</v>
        <stp/>
        <stp>BDP|17977296268499314661</stp>
        <tr r="S438" s="5"/>
      </tp>
      <tp t="e">
        <v>#N/A</v>
        <stp/>
        <stp>BDP|12153737929503654806</stp>
        <tr r="T644" s="5"/>
      </tp>
      <tp t="e">
        <v>#N/A</v>
        <stp/>
        <stp>BDP|13606005550532218895</stp>
        <tr r="K31" s="5"/>
      </tp>
      <tp t="e">
        <v>#N/A</v>
        <stp/>
        <stp>BDP|17165089332999714113</stp>
        <tr r="AM242" s="5"/>
      </tp>
      <tp t="e">
        <v>#N/A</v>
        <stp/>
        <stp>BDP|15936076468867929834</stp>
        <tr r="AG339" s="5"/>
      </tp>
      <tp t="e">
        <v>#N/A</v>
        <stp/>
        <stp>BDP|10449241592975757292</stp>
        <tr r="K534" s="5"/>
      </tp>
      <tp t="e">
        <v>#N/A</v>
        <stp/>
        <stp>BDP|10732196814198094466</stp>
        <tr r="AB32" s="12"/>
        <tr r="AB622" s="5"/>
      </tp>
      <tp t="e">
        <v>#N/A</v>
        <stp/>
        <stp>BDP|17644699542640813990</stp>
        <tr r="AI554" s="5"/>
      </tp>
      <tp t="e">
        <v>#N/A</v>
        <stp/>
        <stp>BDP|13099716179738313770</stp>
        <tr r="AI119" s="5"/>
      </tp>
      <tp t="e">
        <v>#N/A</v>
        <stp/>
        <stp>BDP|11039850930351092791</stp>
        <tr r="K227" s="5"/>
      </tp>
      <tp t="e">
        <v>#N/A</v>
        <stp/>
        <stp>BDP|14244391866894462954</stp>
        <tr r="AB597" s="5"/>
      </tp>
      <tp t="e">
        <v>#N/A</v>
        <stp/>
        <stp>BDP|18388591696169356133</stp>
        <tr r="N337" s="5"/>
      </tp>
      <tp t="e">
        <v>#N/A</v>
        <stp/>
        <stp>BDP|18418889704348770432</stp>
        <tr r="J375" s="5"/>
      </tp>
      <tp t="e">
        <v>#N/A</v>
        <stp/>
        <stp>BDP|13165738718740362951</stp>
        <tr r="AQ322" s="5"/>
      </tp>
      <tp t="e">
        <v>#N/A</v>
        <stp/>
        <stp>BDP|17357995536471049003</stp>
        <tr r="N278" s="5"/>
      </tp>
      <tp t="e">
        <v>#N/A</v>
        <stp/>
        <stp>BDP|15278422885096113386</stp>
        <tr r="S203" s="5"/>
      </tp>
      <tp t="e">
        <v>#N/A</v>
        <stp/>
        <stp>BDP|10137834629327000175</stp>
        <tr r="O575" s="5"/>
      </tp>
      <tp t="e">
        <v>#N/A</v>
        <stp/>
        <stp>BDP|14934626737729563455</stp>
        <tr r="Q36" s="5"/>
      </tp>
      <tp t="e">
        <v>#N/A</v>
        <stp/>
        <stp>BDP|16248851382429934302</stp>
        <tr r="AK216" s="5"/>
      </tp>
      <tp t="e">
        <v>#N/A</v>
        <stp/>
        <stp>BDP|17628762239649352663</stp>
        <tr r="U579" s="5"/>
      </tp>
      <tp t="e">
        <v>#N/A</v>
        <stp/>
        <stp>BDP|18246667229452708260</stp>
        <tr r="M229" s="5"/>
      </tp>
      <tp t="e">
        <v>#N/A</v>
        <stp/>
        <stp>BDP|13026813398718141645</stp>
        <tr r="AQ56" s="5"/>
      </tp>
      <tp t="e">
        <v>#N/A</v>
        <stp/>
        <stp>BDP|15513365403898991253</stp>
        <tr r="AH503" s="5"/>
      </tp>
      <tp t="e">
        <v>#N/A</v>
        <stp/>
        <stp>BDP|12737386787476222367</stp>
        <tr r="R479" s="5"/>
      </tp>
      <tp t="e">
        <v>#N/A</v>
        <stp/>
        <stp>BDP|15674527588514626063</stp>
        <tr r="S231" s="5"/>
      </tp>
      <tp t="e">
        <v>#N/A</v>
        <stp/>
        <stp>BDP|17056429565301069883</stp>
        <tr r="T314" s="5"/>
      </tp>
      <tp t="e">
        <v>#N/A</v>
        <stp/>
        <stp>BDP|17792725149041640952</stp>
        <tr r="AF215" s="5"/>
      </tp>
      <tp t="e">
        <v>#N/A</v>
        <stp/>
        <stp>BDP|15089994039741944266</stp>
        <tr r="AO483" s="5"/>
      </tp>
      <tp t="e">
        <v>#N/A</v>
        <stp/>
        <stp>BDP|13393645992310817026</stp>
        <tr r="AG369" s="5"/>
      </tp>
      <tp t="e">
        <v>#N/A</v>
        <stp/>
        <stp>BDP|14523477685276166299</stp>
        <tr r="L413" s="5"/>
      </tp>
      <tp t="e">
        <v>#N/A</v>
        <stp/>
        <stp>BDP|16698684303284745854</stp>
        <tr r="AI602" s="5"/>
      </tp>
      <tp t="s">
        <v>#N/A N/A</v>
        <stp/>
        <stp>BDP|16031738943759961066</stp>
        <tr r="AM66" s="12"/>
      </tp>
      <tp t="e">
        <v>#N/A</v>
        <stp/>
        <stp>BDP|17101118125671820920</stp>
        <tr r="S411" s="5"/>
      </tp>
      <tp t="e">
        <v>#N/A</v>
        <stp/>
        <stp>BDP|17297980120061676132</stp>
        <tr r="M184" s="5"/>
      </tp>
      <tp t="e">
        <v>#N/A</v>
        <stp/>
        <stp>BDP|12451268869282049849</stp>
        <tr r="AO445" s="5"/>
      </tp>
      <tp t="e">
        <v>#N/A</v>
        <stp/>
        <stp>BDP|12738022206457911955</stp>
        <tr r="N420" s="5"/>
      </tp>
      <tp t="e">
        <v>#N/A</v>
        <stp/>
        <stp>BDP|15508582556861685823</stp>
        <tr r="AG91" s="12"/>
        <tr r="AG326" s="5"/>
      </tp>
      <tp t="e">
        <v>#N/A</v>
        <stp/>
        <stp>BDP|13888870251981171307</stp>
        <tr r="AM22" s="5"/>
      </tp>
      <tp t="e">
        <v>#N/A</v>
        <stp/>
        <stp>BDP|18206459039904554744</stp>
        <tr r="N220" s="5"/>
      </tp>
      <tp t="e">
        <v>#N/A</v>
        <stp/>
        <stp>BDP|13157258028906376903</stp>
        <tr r="W524" s="5"/>
      </tp>
      <tp t="e">
        <v>#N/A</v>
        <stp/>
        <stp>BDP|11250553510378161193</stp>
        <tr r="AI546" s="5"/>
      </tp>
      <tp t="e">
        <v>#N/A</v>
        <stp/>
        <stp>BDP|11440846810642877674</stp>
        <tr r="AF71" s="5"/>
      </tp>
      <tp t="e">
        <v>#N/A</v>
        <stp/>
        <stp>BDP|11115242084395848263</stp>
        <tr r="R630" s="5"/>
      </tp>
      <tp t="e">
        <v>#N/A</v>
        <stp/>
        <stp>BDP|10415453937788142386</stp>
        <tr r="T44" s="12"/>
        <tr r="T439" s="5"/>
      </tp>
      <tp t="e">
        <v>#N/A</v>
        <stp/>
        <stp>BDP|10250598852309405528</stp>
        <tr r="N246" s="5"/>
      </tp>
      <tp t="e">
        <v>#N/A</v>
        <stp/>
        <stp>BDP|11461335990710016783</stp>
        <tr r="U36" s="5"/>
      </tp>
      <tp t="e">
        <v>#N/A</v>
        <stp/>
        <stp>BDP|10528443813011574880</stp>
        <tr r="P320" s="5"/>
      </tp>
      <tp t="e">
        <v>#N/A</v>
        <stp/>
        <stp>BDP|16892195739698349048</stp>
        <tr r="AO546" s="5"/>
      </tp>
      <tp t="e">
        <v>#N/A</v>
        <stp/>
        <stp>BDP|13541213231136856825</stp>
        <tr r="J495" s="5"/>
      </tp>
      <tp t="s">
        <v>#N/A N/A</v>
        <stp/>
        <stp>BDP|18129403288970285845</stp>
        <tr r="AH35" s="12"/>
      </tp>
      <tp t="e">
        <v>#N/A</v>
        <stp/>
        <stp>BDP|10622935106422430785</stp>
        <tr r="O619" s="5"/>
      </tp>
      <tp t="e">
        <v>#N/A</v>
        <stp/>
        <stp>BDP|12461990127694254171</stp>
        <tr r="AB18" s="5"/>
      </tp>
      <tp t="e">
        <v>#N/A</v>
        <stp/>
        <stp>BDP|15260335207489803313</stp>
        <tr r="Q483" s="5"/>
      </tp>
      <tp t="e">
        <v>#N/A</v>
        <stp/>
        <stp>BDP|16895321506470307908</stp>
        <tr r="J27" s="12"/>
      </tp>
      <tp t="e">
        <v>#N/A</v>
        <stp/>
        <stp>BDP|14572390117478116256</stp>
        <tr r="J63" s="5"/>
      </tp>
      <tp t="e">
        <v>#N/A</v>
        <stp/>
        <stp>BDP|13590508456897542886</stp>
        <tr r="AB11" s="12"/>
      </tp>
      <tp t="e">
        <v>#N/A</v>
        <stp/>
        <stp>BDP|16289137378609031571</stp>
        <tr r="AO308" s="5"/>
      </tp>
      <tp t="e">
        <v>#N/A</v>
        <stp/>
        <stp>BDP|16447541854502894822</stp>
        <tr r="AG593" s="5"/>
      </tp>
      <tp t="e">
        <v>#N/A</v>
        <stp/>
        <stp>BDP|15911934712340745118</stp>
        <tr r="AM184" s="5"/>
      </tp>
      <tp t="e">
        <v>#N/A</v>
        <stp/>
        <stp>BDP|16797656419548435513</stp>
        <tr r="K510" s="5"/>
      </tp>
      <tp t="e">
        <v>#N/A</v>
        <stp/>
        <stp>BDP|17810841263396432359</stp>
        <tr r="AD36" s="5"/>
      </tp>
      <tp t="e">
        <v>#N/A</v>
        <stp/>
        <stp>BDP|12104943319855266304</stp>
        <tr r="W80" s="5"/>
      </tp>
      <tp t="e">
        <v>#N/A</v>
        <stp/>
        <stp>BDP|13211337804048383486</stp>
        <tr r="AG535" s="5"/>
      </tp>
      <tp t="e">
        <v>#N/A</v>
        <stp/>
        <stp>BDP|10056544949859180429</stp>
        <tr r="J281" s="5"/>
      </tp>
      <tp t="e">
        <v>#N/A</v>
        <stp/>
        <stp>BDP|18410556816974106481</stp>
        <tr r="AG305" s="5"/>
      </tp>
      <tp t="e">
        <v>#N/A</v>
        <stp/>
        <stp>BDP|14405744403939453697</stp>
        <tr r="AF340" s="5"/>
      </tp>
      <tp t="e">
        <v>#N/A</v>
        <stp/>
        <stp>BDP|18445399863024478544</stp>
        <tr r="AF474" s="5"/>
      </tp>
      <tp t="s">
        <v>#N/A N/A</v>
        <stp/>
        <stp>BDP|13395854409075996289</stp>
        <tr r="AB28" s="12"/>
      </tp>
      <tp t="e">
        <v>#N/A</v>
        <stp/>
        <stp>BDP|18435721221935100487</stp>
        <tr r="AH179" s="5"/>
      </tp>
      <tp t="e">
        <v>#N/A</v>
        <stp/>
        <stp>BDP|17592419090472819426</stp>
        <tr r="K479" s="5"/>
      </tp>
      <tp t="s">
        <v>#N/A N/A</v>
        <stp/>
        <stp>BDP|14309971132327882509</stp>
        <tr r="Q60" s="12"/>
      </tp>
      <tp t="e">
        <v>#N/A</v>
        <stp/>
        <stp>BDP|13135996041666707400</stp>
        <tr r="S464" s="5"/>
      </tp>
      <tp t="e">
        <v>#N/A</v>
        <stp/>
        <stp>BDP|14731975597019067193</stp>
        <tr r="S483" s="5"/>
      </tp>
      <tp t="e">
        <v>#N/A</v>
        <stp/>
        <stp>BDP|14993802106443242339</stp>
        <tr r="AB286" s="5"/>
      </tp>
      <tp t="e">
        <v>#N/A</v>
        <stp/>
        <stp>BDP|13557699579878837635</stp>
        <tr r="T176" s="5"/>
      </tp>
      <tp t="e">
        <v>#N/A</v>
        <stp/>
        <stp>BDP|17869881761662960766</stp>
        <tr r="T579" s="5"/>
      </tp>
      <tp t="e">
        <v>#N/A</v>
        <stp/>
        <stp>BDP|11516962249067157757</stp>
        <tr r="T77" s="12"/>
        <tr r="T368" s="5"/>
      </tp>
      <tp t="e">
        <v>#N/A</v>
        <stp/>
        <stp>BDP|17550694482475964092</stp>
        <tr r="K275" s="5"/>
      </tp>
      <tp t="e">
        <v>#N/A</v>
        <stp/>
        <stp>BDP|14841073537183104876</stp>
        <tr r="M282" s="5"/>
      </tp>
      <tp t="s">
        <v>#N/A N/A</v>
        <stp/>
        <stp>BDP|11850519826492610879</stp>
        <tr r="L46" s="12"/>
      </tp>
      <tp t="e">
        <v>#N/A</v>
        <stp/>
        <stp>BDP|13844991656517052495</stp>
        <tr r="AP185" s="5"/>
      </tp>
      <tp t="e">
        <v>#N/A</v>
        <stp/>
        <stp>BDP|17735403780164012396</stp>
        <tr r="AI222" s="5"/>
      </tp>
      <tp t="e">
        <v>#N/A</v>
        <stp/>
        <stp>BDP|10437536595433571390</stp>
        <tr r="AD500" s="5"/>
      </tp>
      <tp t="e">
        <v>#N/A</v>
        <stp/>
        <stp>BDP|15017501640800773899</stp>
        <tr r="I70" s="5"/>
      </tp>
      <tp t="e">
        <v>#N/A</v>
        <stp/>
        <stp>BDP|17452465821225464890</stp>
        <tr r="R190" s="5"/>
      </tp>
      <tp t="e">
        <v>#N/A</v>
        <stp/>
        <stp>BDP|17273248479169988782</stp>
        <tr r="U78" s="5"/>
      </tp>
      <tp t="e">
        <v>#N/A</v>
        <stp/>
        <stp>BDP|14278874169206243001</stp>
        <tr r="P92" s="5"/>
      </tp>
      <tp t="e">
        <v>#N/A</v>
        <stp/>
        <stp>BDP|18226719330719171930</stp>
        <tr r="K436" s="5"/>
      </tp>
      <tp t="e">
        <v>#N/A</v>
        <stp/>
        <stp>BDP|12733841323163091711</stp>
        <tr r="AA302" s="5"/>
      </tp>
      <tp t="e">
        <v>#N/A</v>
        <stp/>
        <stp>BDP|14381871712010677115</stp>
        <tr r="Q316" s="5"/>
      </tp>
      <tp t="e">
        <v>#N/A</v>
        <stp/>
        <stp>BDP|17633388773068482788</stp>
        <tr r="S159" s="5"/>
      </tp>
      <tp t="s">
        <v>#N/A N/A</v>
        <stp/>
        <stp>BDP|12046699271737044895</stp>
        <tr r="AA61" s="12"/>
      </tp>
      <tp t="e">
        <v>#N/A</v>
        <stp/>
        <stp>BDP|10729606680972319056</stp>
        <tr r="K349" s="5"/>
      </tp>
      <tp t="e">
        <v>#N/A</v>
        <stp/>
        <stp>BDP|12499300555150535852</stp>
        <tr r="AH160" s="5"/>
      </tp>
      <tp t="e">
        <v>#N/A</v>
        <stp/>
        <stp>BDP|13906978542051591388</stp>
        <tr r="L8" s="5"/>
      </tp>
      <tp t="e">
        <v>#N/A</v>
        <stp/>
        <stp>BDP|13720078351412320834</stp>
        <tr r="U463" s="5"/>
      </tp>
      <tp t="e">
        <v>#N/A</v>
        <stp/>
        <stp>BDP|14671775046182747918</stp>
        <tr r="N512" s="5"/>
      </tp>
      <tp t="e">
        <v>#N/A</v>
        <stp/>
        <stp>BDP|16340670494784780165</stp>
        <tr r="AF8" s="12"/>
      </tp>
      <tp t="e">
        <v>#N/A</v>
        <stp/>
        <stp>BDP|18020051726937038127</stp>
        <tr r="K627" s="5"/>
      </tp>
      <tp t="s">
        <v>#N/A N/A</v>
        <stp/>
        <stp>BDP|13769021293852033471</stp>
        <tr r="W90" s="12"/>
      </tp>
      <tp t="e">
        <v>#N/A</v>
        <stp/>
        <stp>BDP|11292092787300535586</stp>
        <tr r="J617" s="5"/>
      </tp>
      <tp t="e">
        <v>#N/A</v>
        <stp/>
        <stp>BDP|12741369386491544431</stp>
        <tr r="AP79" s="5"/>
      </tp>
      <tp t="e">
        <v>#N/A</v>
        <stp/>
        <stp>BDP|18191765027237369624</stp>
        <tr r="AF320" s="5"/>
      </tp>
      <tp t="e">
        <v>#N/A</v>
        <stp/>
        <stp>BDP|10782416481261094169</stp>
        <tr r="AB108" s="5"/>
      </tp>
      <tp t="e">
        <v>#N/A</v>
        <stp/>
        <stp>BDP|16637819631636185768</stp>
        <tr r="M483" s="5"/>
      </tp>
      <tp t="e">
        <v>#N/A</v>
        <stp/>
        <stp>BDP|12898208205419827544</stp>
        <tr r="AO79" s="5"/>
      </tp>
      <tp t="e">
        <v>#N/A</v>
        <stp/>
        <stp>BDP|14792554610944576860</stp>
        <tr r="I620" s="5"/>
      </tp>
      <tp t="s">
        <v>#N/A N/A</v>
        <stp/>
        <stp>BDP|10247184886691525487</stp>
        <tr r="J49" s="12"/>
      </tp>
      <tp t="e">
        <v>#N/A</v>
        <stp/>
        <stp>BDP|17884770731876937960</stp>
        <tr r="AK247" s="5"/>
      </tp>
      <tp t="e">
        <v>#N/A</v>
        <stp/>
        <stp>BDP|15532992907092823221</stp>
        <tr r="AP471" s="5"/>
      </tp>
      <tp t="e">
        <v>#N/A</v>
        <stp/>
        <stp>BDP|12354703174589402722</stp>
        <tr r="AB363" s="5"/>
      </tp>
      <tp t="e">
        <v>#N/A</v>
        <stp/>
        <stp>BDP|14318682464540750894</stp>
        <tr r="AG629" s="5"/>
      </tp>
      <tp t="e">
        <v>#N/A</v>
        <stp/>
        <stp>BDP|17534883226296960732</stp>
        <tr r="AF542" s="5"/>
      </tp>
      <tp t="e">
        <v>#N/A</v>
        <stp/>
        <stp>BDP|13826663319619624103</stp>
        <tr r="P185" s="5"/>
      </tp>
      <tp t="e">
        <v>#N/A</v>
        <stp/>
        <stp>BDP|16074759851990119843</stp>
        <tr r="AQ125" s="5"/>
      </tp>
      <tp t="e">
        <v>#N/A</v>
        <stp/>
        <stp>BDP|14425210286506216403</stp>
        <tr r="AH275" s="5"/>
      </tp>
      <tp t="e">
        <v>#N/A</v>
        <stp/>
        <stp>BDP|18388659130728130961</stp>
        <tr r="AD201" s="5"/>
      </tp>
      <tp t="s">
        <v>#N/A N/A</v>
        <stp/>
        <stp>BDP|13047830987716268971</stp>
        <tr r="AI79" s="12"/>
      </tp>
      <tp t="e">
        <v>#N/A</v>
        <stp/>
        <stp>BDP|10716741384723761015</stp>
        <tr r="Q464" s="5"/>
      </tp>
      <tp t="e">
        <v>#N/A</v>
        <stp/>
        <stp>BDP|14496660068628985023</stp>
        <tr r="U395" s="5"/>
      </tp>
      <tp t="e">
        <v>#N/A</v>
        <stp/>
        <stp>BDP|12790509455578113620</stp>
        <tr r="I526" s="5"/>
      </tp>
      <tp t="e">
        <v>#N/A</v>
        <stp/>
        <stp>BDP|17855685485770225561</stp>
        <tr r="J270" s="5"/>
      </tp>
      <tp t="e">
        <v>#N/A</v>
        <stp/>
        <stp>BDP|15071427884380590531</stp>
        <tr r="I462" s="5"/>
      </tp>
      <tp t="e">
        <v>#N/A</v>
        <stp/>
        <stp>BDP|10420529541208583528</stp>
        <tr r="Q445" s="5"/>
      </tp>
      <tp t="e">
        <v>#N/A</v>
        <stp/>
        <stp>BDP|12905090881581985784</stp>
        <tr r="AK259" s="5"/>
      </tp>
      <tp t="e">
        <v>#N/A</v>
        <stp/>
        <stp>BDP|17650171678944870913</stp>
        <tr r="R619" s="5"/>
      </tp>
      <tp t="e">
        <v>#N/A</v>
        <stp/>
        <stp>BDP|16107436463330655878</stp>
        <tr r="T367" s="5"/>
      </tp>
      <tp t="e">
        <v>#N/A</v>
        <stp/>
        <stp>BDP|15361562643148044069</stp>
        <tr r="AD630" s="5"/>
      </tp>
      <tp t="e">
        <v>#N/A</v>
        <stp/>
        <stp>BDP|11772141532008814798</stp>
        <tr r="T389" s="5"/>
      </tp>
      <tp t="e">
        <v>#N/A</v>
        <stp/>
        <stp>BDP|18334078747059735947</stp>
        <tr r="AB636" s="5"/>
      </tp>
      <tp t="s">
        <v>#N/A N/A</v>
        <stp/>
        <stp>BDP|13757574996756697502</stp>
        <tr r="AF64" s="12"/>
      </tp>
      <tp t="s">
        <v>#N/A N/A</v>
        <stp/>
        <stp>BDP|15769840503158297923</stp>
        <tr r="M54" s="12"/>
      </tp>
      <tp t="e">
        <v>#N/A</v>
        <stp/>
        <stp>BDP|12943073976191193892</stp>
        <tr r="I227" s="5"/>
      </tp>
      <tp t="e">
        <v>#N/A</v>
        <stp/>
        <stp>BDP|10407562976778087641</stp>
        <tr r="I88" s="5"/>
      </tp>
      <tp t="e">
        <v>#N/A</v>
        <stp/>
        <stp>BDP|18242677036339556869</stp>
        <tr r="AP474" s="5"/>
      </tp>
      <tp t="e">
        <v>#N/A</v>
        <stp/>
        <stp>BDP|16123960971481107575</stp>
        <tr r="W253" s="5"/>
      </tp>
      <tp t="s">
        <v>#N/A N/A</v>
        <stp/>
        <stp>BDP|14325152125672743941</stp>
        <tr r="AK50" s="12"/>
      </tp>
      <tp t="e">
        <v>#N/A</v>
        <stp/>
        <stp>BDP|15296146083236076659</stp>
        <tr r="M267" s="5"/>
      </tp>
      <tp t="e">
        <v>#N/A</v>
        <stp/>
        <stp>BDP|13311791252078816502</stp>
        <tr r="AB393" s="5"/>
      </tp>
      <tp t="e">
        <v>#N/A</v>
        <stp/>
        <stp>BDP|17545136160584470822</stp>
        <tr r="AB101" s="5"/>
      </tp>
      <tp t="e">
        <v>#N/A</v>
        <stp/>
        <stp>BDP|16628781491401627597</stp>
        <tr r="S606" s="5"/>
      </tp>
      <tp t="e">
        <v>#N/A</v>
        <stp/>
        <stp>BDP|10666510076136175801</stp>
        <tr r="K17" s="5"/>
      </tp>
      <tp t="e">
        <v>#N/A</v>
        <stp/>
        <stp>BDP|16539515265081811896</stp>
        <tr r="L378" s="5"/>
      </tp>
      <tp t="e">
        <v>#N/A</v>
        <stp/>
        <stp>BDP|13061510597226328556</stp>
        <tr r="N336" s="5"/>
      </tp>
      <tp t="e">
        <v>#N/A</v>
        <stp/>
        <stp>BDP|10093251421754666829</stp>
        <tr r="I333" s="5"/>
      </tp>
      <tp t="e">
        <v>#N/A</v>
        <stp/>
        <stp>BDP|17735543771580517971</stp>
        <tr r="AG133" s="5"/>
      </tp>
      <tp t="e">
        <v>#N/A</v>
        <stp/>
        <stp>BDP|13867363028709259742</stp>
        <tr r="AD93" s="5"/>
      </tp>
      <tp t="e">
        <v>#N/A</v>
        <stp/>
        <stp>BDP|17535110711748683339</stp>
        <tr r="AK132" s="5"/>
      </tp>
      <tp t="e">
        <v>#N/A</v>
        <stp/>
        <stp>BDP|17120017282306642547</stp>
        <tr r="AG564" s="5"/>
      </tp>
      <tp t="e">
        <v>#N/A</v>
        <stp/>
        <stp>BDP|13717359023879823797</stp>
        <tr r="O614" s="5"/>
      </tp>
      <tp t="e">
        <v>#N/A</v>
        <stp/>
        <stp>BDP|14323871819271446091</stp>
        <tr r="W265" s="5"/>
      </tp>
      <tp t="e">
        <v>#N/A</v>
        <stp/>
        <stp>BDP|10681662241198622642</stp>
        <tr r="J471" s="5"/>
      </tp>
      <tp t="s">
        <v>#N/A N/A</v>
        <stp/>
        <stp>BDP|14641869964342616414</stp>
        <tr r="AA80" s="12"/>
      </tp>
      <tp t="e">
        <v>#N/A</v>
        <stp/>
        <stp>BDP|15192144537002373921</stp>
        <tr r="AQ300" s="5"/>
      </tp>
      <tp t="e">
        <v>#N/A</v>
        <stp/>
        <stp>BDP|14604814032375452629</stp>
        <tr r="S294" s="5"/>
      </tp>
      <tp t="e">
        <v>#N/A</v>
        <stp/>
        <stp>BDP|14987024203948362088</stp>
        <tr r="AH91" s="12"/>
        <tr r="AH326" s="5"/>
      </tp>
      <tp t="e">
        <v>#N/A</v>
        <stp/>
        <stp>BDP|15281904304132023254</stp>
        <tr r="R225" s="5"/>
      </tp>
      <tp t="e">
        <v>#N/A</v>
        <stp/>
        <stp>BDP|16326262955588484577</stp>
        <tr r="AG40" s="5"/>
      </tp>
      <tp t="e">
        <v>#N/A</v>
        <stp/>
        <stp>BDP|10374849250576738731</stp>
        <tr r="O433" s="5"/>
      </tp>
      <tp t="e">
        <v>#N/A</v>
        <stp/>
        <stp>BDP|14475819360691195778</stp>
        <tr r="Q244" s="5"/>
      </tp>
      <tp t="e">
        <v>#N/A</v>
        <stp/>
        <stp>BDP|15288827190598628050</stp>
        <tr r="K60" s="5"/>
      </tp>
      <tp t="e">
        <v>#N/A</v>
        <stp/>
        <stp>BDP|10541171082200075538</stp>
        <tr r="AQ621" s="5"/>
      </tp>
      <tp t="e">
        <v>#N/A</v>
        <stp/>
        <stp>BDP|12473851140504721659</stp>
        <tr r="W181" s="5"/>
      </tp>
      <tp t="e">
        <v>#N/A</v>
        <stp/>
        <stp>BDP|12359934213230682664</stp>
        <tr r="K342" s="5"/>
      </tp>
      <tp t="e">
        <v>#N/A</v>
        <stp/>
        <stp>BDP|11547053582400586546</stp>
        <tr r="N537" s="5"/>
      </tp>
      <tp t="e">
        <v>#N/A</v>
        <stp/>
        <stp>BDP|15139692467861939857</stp>
        <tr r="U558" s="5"/>
      </tp>
      <tp t="e">
        <v>#N/A</v>
        <stp/>
        <stp>BDP|16650346012119428173</stp>
        <tr r="AF371" s="5"/>
      </tp>
      <tp t="e">
        <v>#N/A</v>
        <stp/>
        <stp>BDP|10481625713452237949</stp>
        <tr r="R545" s="5"/>
      </tp>
      <tp t="e">
        <v>#N/A</v>
        <stp/>
        <stp>BDP|16506202882485220567</stp>
        <tr r="R240" s="5"/>
      </tp>
      <tp t="e">
        <v>#N/A</v>
        <stp/>
        <stp>BDP|14276505482890119528</stp>
        <tr r="AD31" s="5"/>
      </tp>
      <tp t="e">
        <v>#N/A</v>
        <stp/>
        <stp>BDP|17667865603010904391</stp>
        <tr r="J347" s="5"/>
      </tp>
      <tp t="e">
        <v>#N/A</v>
        <stp/>
        <stp>BDP|17572865103256617550</stp>
        <tr r="T91" s="5"/>
      </tp>
      <tp t="e">
        <v>#N/A</v>
        <stp/>
        <stp>BDP|16148395688139239813</stp>
        <tr r="P164" s="5"/>
      </tp>
      <tp t="s">
        <v>#N/A N/A</v>
        <stp/>
        <stp>BDP|17239388551799882404</stp>
        <tr r="N80" s="12"/>
      </tp>
      <tp t="e">
        <v>#N/A</v>
        <stp/>
        <stp>BDP|11542021952101627901</stp>
        <tr r="AI24" s="5"/>
      </tp>
      <tp t="e">
        <v>#N/A</v>
        <stp/>
        <stp>BDP|11046224745278245361</stp>
        <tr r="AK304" s="5"/>
      </tp>
      <tp t="e">
        <v>#N/A</v>
        <stp/>
        <stp>BDP|17608960113524124711</stp>
        <tr r="S173" s="5"/>
      </tp>
      <tp t="e">
        <v>#N/A</v>
        <stp/>
        <stp>BDP|10064386875588916071</stp>
        <tr r="I634" s="5"/>
      </tp>
      <tp t="e">
        <v>#N/A</v>
        <stp/>
        <stp>BDP|13359652594362056215</stp>
        <tr r="I37" s="5"/>
      </tp>
      <tp t="e">
        <v>#N/A</v>
        <stp/>
        <stp>BDP|11000026284052518703</stp>
        <tr r="O484" s="5"/>
      </tp>
      <tp t="e">
        <v>#N/A</v>
        <stp/>
        <stp>BDP|13429251215854565829</stp>
        <tr r="Q388" s="5"/>
      </tp>
      <tp t="e">
        <v>#N/A</v>
        <stp/>
        <stp>BDP|12724823142574487608</stp>
        <tr r="AI208" s="5"/>
      </tp>
      <tp t="s">
        <v>#N/A N/A</v>
        <stp/>
        <stp>BDP|18353853633489228644</stp>
        <tr r="I20" s="12"/>
      </tp>
      <tp t="e">
        <v>#N/A</v>
        <stp/>
        <stp>BDP|15304079385822463363</stp>
        <tr r="W127" s="5"/>
      </tp>
      <tp t="e">
        <v>#N/A</v>
        <stp/>
        <stp>BDP|13929578879588672533</stp>
        <tr r="J173" s="5"/>
      </tp>
      <tp t="s">
        <v>#N/A N/A</v>
        <stp/>
        <stp>BDP|18101249474977099630</stp>
        <tr r="AF70" s="12"/>
      </tp>
      <tp t="e">
        <v>#N/A</v>
        <stp/>
        <stp>BDP|11378946212746201358</stp>
        <tr r="AP526" s="5"/>
      </tp>
      <tp t="s">
        <v>#N/A N/A</v>
        <stp/>
        <stp>BDP|12236664287438498854</stp>
        <tr r="AP3" s="12"/>
      </tp>
      <tp t="e">
        <v>#N/A</v>
        <stp/>
        <stp>BDP|11215162157650419959</stp>
        <tr r="AG148" s="5"/>
      </tp>
      <tp t="e">
        <v>#N/A</v>
        <stp/>
        <stp>BDP|10937073747839349181</stp>
        <tr r="I235" s="5"/>
      </tp>
      <tp t="e">
        <v>#N/A</v>
        <stp/>
        <stp>BDP|16776844101745611768</stp>
        <tr r="K520" s="5"/>
      </tp>
      <tp t="e">
        <v>#N/A</v>
        <stp/>
        <stp>BDP|11203499997345710597</stp>
        <tr r="M219" s="5"/>
      </tp>
      <tp t="e">
        <v>#N/A</v>
        <stp/>
        <stp>BDP|14878782071998064039</stp>
        <tr r="AD91" s="5"/>
      </tp>
      <tp t="e">
        <v>#N/A</v>
        <stp/>
        <stp>BDP|18255274386269504740</stp>
        <tr r="I60" s="5"/>
      </tp>
      <tp t="e">
        <v>#N/A</v>
        <stp/>
        <stp>BDP|15674121950729491428</stp>
        <tr r="S632" s="5"/>
      </tp>
      <tp t="e">
        <v>#N/A</v>
        <stp/>
        <stp>BDP|12275617249175137992</stp>
        <tr r="AB17" s="5"/>
      </tp>
      <tp t="e">
        <v>#N/A</v>
        <stp/>
        <stp>BDP|15152801321464431763</stp>
        <tr r="U559" s="5"/>
      </tp>
      <tp t="e">
        <v>#N/A</v>
        <stp/>
        <stp>BDP|16990479139768234574</stp>
        <tr r="S86" s="5"/>
      </tp>
      <tp t="e">
        <v>#N/A</v>
        <stp/>
        <stp>BDP|14678905205056730766</stp>
        <tr r="J119" s="5"/>
      </tp>
      <tp t="e">
        <v>#N/A</v>
        <stp/>
        <stp>BDP|18161254051096746501</stp>
        <tr r="O199" s="5"/>
      </tp>
      <tp t="e">
        <v>#N/A</v>
        <stp/>
        <stp>BDP|13396585082230912228</stp>
        <tr r="AD355" s="5"/>
      </tp>
      <tp t="e">
        <v>#N/A</v>
        <stp/>
        <stp>BDP|16607977181222423960</stp>
        <tr r="AO70" s="5"/>
      </tp>
      <tp t="e">
        <v>#N/A</v>
        <stp/>
        <stp>BDP|15291941951107372268</stp>
        <tr r="AQ417" s="5"/>
      </tp>
      <tp t="e">
        <v>#N/A</v>
        <stp/>
        <stp>BDP|17604655967583716817</stp>
        <tr r="O335" s="5"/>
      </tp>
      <tp t="s">
        <v>#N/A N/A</v>
        <stp/>
        <stp>BDP|10139192599055402174</stp>
        <tr r="AP70" s="12"/>
      </tp>
      <tp t="e">
        <v>#N/A</v>
        <stp/>
        <stp>BDP|15104644422479121447</stp>
        <tr r="S530" s="5"/>
      </tp>
      <tp t="s">
        <v>#N/A N/A</v>
        <stp/>
        <stp>BDP|17559659063102186901</stp>
        <tr r="N39" s="12"/>
      </tp>
      <tp t="e">
        <v>#N/A</v>
        <stp/>
        <stp>BDP|11939285806016635931</stp>
        <tr r="AP571" s="5"/>
      </tp>
      <tp t="e">
        <v>#N/A</v>
        <stp/>
        <stp>BDP|12276623447238647436</stp>
        <tr r="AD19" s="5"/>
      </tp>
      <tp t="e">
        <v>#N/A</v>
        <stp/>
        <stp>BDP|17588855649567873046</stp>
        <tr r="K469" s="5"/>
      </tp>
      <tp t="s">
        <v>#N/A N/A</v>
        <stp/>
        <stp>BDP|16559661587042744668</stp>
        <tr r="AO66" s="12"/>
      </tp>
      <tp t="e">
        <v>#N/A</v>
        <stp/>
        <stp>BDP|16127109951656110844</stp>
        <tr r="W588" s="5"/>
      </tp>
      <tp t="e">
        <v>#N/A</v>
        <stp/>
        <stp>BDP|14372668365648051054</stp>
        <tr r="J551" s="5"/>
      </tp>
      <tp t="s">
        <v>#N/A N/A</v>
        <stp/>
        <stp>BDP|13257229584645536041</stp>
        <tr r="AA70" s="12"/>
      </tp>
      <tp t="e">
        <v>#N/A</v>
        <stp/>
        <stp>BDP|12128231555859172033</stp>
        <tr r="M209" s="5"/>
      </tp>
      <tp t="e">
        <v>#N/A</v>
        <stp/>
        <stp>BDP|17094203483706112773</stp>
        <tr r="AQ415" s="5"/>
      </tp>
      <tp t="e">
        <v>#N/A</v>
        <stp/>
        <stp>BDP|18310366810111322739</stp>
        <tr r="T583" s="5"/>
      </tp>
      <tp t="e">
        <v>#N/A</v>
        <stp/>
        <stp>BDP|13787034798414810214</stp>
        <tr r="I480" s="5"/>
      </tp>
      <tp t="e">
        <v>#N/A</v>
        <stp/>
        <stp>BDP|11036939172217298462</stp>
        <tr r="AF83" s="5"/>
      </tp>
      <tp t="s">
        <v>#N/A N/A</v>
        <stp/>
        <stp>BDP|15212010296412305236</stp>
        <tr r="AO89" s="12"/>
      </tp>
      <tp t="e">
        <v>#N/A</v>
        <stp/>
        <stp>BDP|11598650665719443448</stp>
        <tr r="AO553" s="5"/>
      </tp>
      <tp t="e">
        <v>#N/A</v>
        <stp/>
        <stp>BDP|16046171621680193928</stp>
        <tr r="AG475" s="5"/>
      </tp>
      <tp t="e">
        <v>#N/A</v>
        <stp/>
        <stp>BDP|14308353122551939887</stp>
        <tr r="S527" s="5"/>
      </tp>
      <tp t="e">
        <v>#N/A</v>
        <stp/>
        <stp>BDP|11303647508833241889</stp>
        <tr r="S545" s="5"/>
      </tp>
      <tp t="e">
        <v>#N/A</v>
        <stp/>
        <stp>BDP|16216968934822070257</stp>
        <tr r="O459" s="5"/>
      </tp>
      <tp t="e">
        <v>#N/A</v>
        <stp/>
        <stp>BDP|14026827845350562471</stp>
        <tr r="AB44" s="12"/>
        <tr r="AB439" s="5"/>
      </tp>
      <tp t="e">
        <v>#N/A</v>
        <stp/>
        <stp>BDP|10458195028588738777</stp>
        <tr r="J334" s="5"/>
      </tp>
      <tp t="e">
        <v>#N/A</v>
        <stp/>
        <stp>BDP|12597866340833252143</stp>
        <tr r="AA29" s="5"/>
      </tp>
      <tp t="e">
        <v>#N/A</v>
        <stp/>
        <stp>BDP|12546067997454376320</stp>
        <tr r="AB300" s="5"/>
      </tp>
      <tp t="e">
        <v>#N/A</v>
        <stp/>
        <stp>BDP|14358604221784766806</stp>
        <tr r="W63" s="5"/>
      </tp>
      <tp t="e">
        <v>#N/A</v>
        <stp/>
        <stp>BDP|16065142827201519832</stp>
        <tr r="AO56" s="5"/>
      </tp>
      <tp t="e">
        <v>#N/A</v>
        <stp/>
        <stp>BDP|16631008294644486730</stp>
        <tr r="S164" s="5"/>
      </tp>
      <tp t="e">
        <v>#N/A</v>
        <stp/>
        <stp>BDP|12596709230939754379</stp>
        <tr r="M330" s="5"/>
      </tp>
      <tp t="e">
        <v>#N/A</v>
        <stp/>
        <stp>BDP|17574043460395345868</stp>
        <tr r="W245" s="5"/>
      </tp>
      <tp t="e">
        <v>#N/A</v>
        <stp/>
        <stp>BDP|17759824504572394166</stp>
        <tr r="O608" s="5"/>
      </tp>
      <tp t="e">
        <v>#N/A</v>
        <stp/>
        <stp>BDP|10142062051680583973</stp>
        <tr r="AI571" s="5"/>
      </tp>
      <tp t="s">
        <v>#N/A N/A</v>
        <stp/>
        <stp>BDP|16702360040589490416</stp>
        <tr r="N13" s="12"/>
      </tp>
      <tp t="e">
        <v>#N/A</v>
        <stp/>
        <stp>BDP|13047472074974445831</stp>
        <tr r="R395" s="5"/>
      </tp>
      <tp t="e">
        <v>#N/A</v>
        <stp/>
        <stp>BDP|12776003293675104218</stp>
        <tr r="AM63" s="5"/>
      </tp>
      <tp t="e">
        <v>#N/A</v>
        <stp/>
        <stp>BDP|11573801471846434444</stp>
        <tr r="W114" s="5"/>
      </tp>
      <tp t="e">
        <v>#N/A</v>
        <stp/>
        <stp>BDP|18288314920161270453</stp>
        <tr r="AP399" s="5"/>
      </tp>
      <tp t="e">
        <v>#N/A</v>
        <stp/>
        <stp>BDP|14032940742554780156</stp>
        <tr r="T467" s="5"/>
      </tp>
      <tp t="e">
        <v>#N/A</v>
        <stp/>
        <stp>BDP|10395405156809157409</stp>
        <tr r="M505" s="5"/>
      </tp>
      <tp t="e">
        <v>#N/A</v>
        <stp/>
        <stp>BDP|15489322903489417350</stp>
        <tr r="O525" s="5"/>
      </tp>
      <tp t="e">
        <v>#N/A</v>
        <stp/>
        <stp>BDP|13920749028223256933</stp>
        <tr r="W29" s="5"/>
      </tp>
      <tp t="e">
        <v>#N/A</v>
        <stp/>
        <stp>BDP|10786231768551825901</stp>
        <tr r="T452" s="5"/>
      </tp>
      <tp t="e">
        <v>#N/A</v>
        <stp/>
        <stp>BDP|11920569581954285484</stp>
        <tr r="I32" s="5"/>
      </tp>
      <tp t="e">
        <v>#N/A</v>
        <stp/>
        <stp>BDP|11777555837573108809</stp>
        <tr r="AM334" s="5"/>
      </tp>
      <tp t="e">
        <v>#N/A</v>
        <stp/>
        <stp>BDP|14000654385213238568</stp>
        <tr r="P384" s="5"/>
      </tp>
      <tp t="s">
        <v>#N/A N/A</v>
        <stp/>
        <stp>BDP|17404409365629755027</stp>
        <tr r="AQ35" s="12"/>
      </tp>
      <tp t="e">
        <v>#N/A</v>
        <stp/>
        <stp>BDP|15047568156200038941</stp>
        <tr r="K271" s="5"/>
      </tp>
      <tp t="e">
        <v>#N/A</v>
        <stp/>
        <stp>BDP|14220110176628817699</stp>
        <tr r="W51" s="5"/>
      </tp>
      <tp t="e">
        <v>#N/A</v>
        <stp/>
        <stp>BDP|18021279123642107611</stp>
        <tr r="AG163" s="5"/>
      </tp>
      <tp t="e">
        <v>#N/A</v>
        <stp/>
        <stp>BDP|12634960634904695060</stp>
        <tr r="L315" s="5"/>
      </tp>
      <tp t="e">
        <v>#N/A</v>
        <stp/>
        <stp>BDP|10925164141579993039</stp>
        <tr r="I642" s="5"/>
      </tp>
      <tp t="e">
        <v>#N/A</v>
        <stp/>
        <stp>BDP|14483464343319794124</stp>
        <tr r="AG291" s="5"/>
      </tp>
      <tp t="e">
        <v>#N/A</v>
        <stp/>
        <stp>BDP|13636287488681552476</stp>
        <tr r="U41" s="5"/>
      </tp>
      <tp t="e">
        <v>#N/A</v>
        <stp/>
        <stp>BDP|12328301601258538533</stp>
        <tr r="R279" s="5"/>
      </tp>
      <tp t="e">
        <v>#N/A</v>
        <stp/>
        <stp>BDP|10548016070612347930</stp>
        <tr r="AQ215" s="5"/>
      </tp>
      <tp t="e">
        <v>#N/A</v>
        <stp/>
        <stp>BDP|18198969494221246551</stp>
        <tr r="O409" s="5"/>
      </tp>
      <tp t="e">
        <v>#N/A</v>
        <stp/>
        <stp>BDP|14386508650781479936</stp>
        <tr r="AO312" s="5"/>
      </tp>
      <tp t="e">
        <v>#N/A</v>
        <stp/>
        <stp>BDP|10679031949560012887</stp>
        <tr r="W57" s="5"/>
      </tp>
      <tp t="e">
        <v>#N/A</v>
        <stp/>
        <stp>BDP|15313101988010837077</stp>
        <tr r="O283" s="5"/>
      </tp>
      <tp t="e">
        <v>#N/A</v>
        <stp/>
        <stp>BDP|13098308264623410942</stp>
        <tr r="K408" s="5"/>
      </tp>
      <tp t="e">
        <v>#N/A</v>
        <stp/>
        <stp>BDP|14059953601626607764</stp>
        <tr r="AP138" s="5"/>
      </tp>
      <tp t="e">
        <v>#N/A</v>
        <stp/>
        <stp>BDP|18331648301200172205</stp>
        <tr r="Q128" s="5"/>
      </tp>
      <tp t="e">
        <v>#N/A</v>
        <stp/>
        <stp>BDP|10540702321641023838</stp>
        <tr r="K397" s="5"/>
      </tp>
      <tp t="e">
        <v>#N/A</v>
        <stp/>
        <stp>BDP|10905413950738782585</stp>
        <tr r="R268" s="5"/>
      </tp>
      <tp t="e">
        <v>#N/A</v>
        <stp/>
        <stp>BDP|17759534144423587924</stp>
        <tr r="S191" s="5"/>
      </tp>
      <tp t="e">
        <v>#N/A</v>
        <stp/>
        <stp>BDP|13474866225763798676</stp>
        <tr r="T529" s="5"/>
      </tp>
      <tp t="e">
        <v>#N/A</v>
        <stp/>
        <stp>BDP|17833888012806186443</stp>
        <tr r="AD45" s="5"/>
      </tp>
      <tp t="e">
        <v>#N/A</v>
        <stp/>
        <stp>BDP|17491756333109512600</stp>
        <tr r="AM366" s="5"/>
      </tp>
      <tp t="e">
        <v>#N/A</v>
        <stp/>
        <stp>BDP|14671532736199183752</stp>
        <tr r="R93" s="5"/>
      </tp>
      <tp t="e">
        <v>#N/A</v>
        <stp/>
        <stp>BDP|15082241387960579319</stp>
        <tr r="AO467" s="5"/>
      </tp>
      <tp t="e">
        <v>#N/A</v>
        <stp/>
        <stp>BDP|14806086000860778807</stp>
        <tr r="O454" s="5"/>
      </tp>
      <tp t="e">
        <v>#N/A</v>
        <stp/>
        <stp>BDP|17326856177930530430</stp>
        <tr r="AO491" s="5"/>
      </tp>
      <tp t="e">
        <v>#N/A</v>
        <stp/>
        <stp>BDP|17902768749190668871</stp>
        <tr r="N12" s="5"/>
      </tp>
      <tp t="e">
        <v>#N/A</v>
        <stp/>
        <stp>BDP|18195222285017556940</stp>
        <tr r="AP14" s="5"/>
      </tp>
      <tp t="e">
        <v>#N/A</v>
        <stp/>
        <stp>BDP|15291650882880062729</stp>
        <tr r="AQ331" s="5"/>
      </tp>
      <tp t="e">
        <v>#N/A</v>
        <stp/>
        <stp>BDP|12824540089303383014</stp>
        <tr r="K107" s="5"/>
      </tp>
      <tp t="e">
        <v>#N/A</v>
        <stp/>
        <stp>BDP|13000734774597392834</stp>
        <tr r="O548" s="5"/>
      </tp>
      <tp t="e">
        <v>#N/A</v>
        <stp/>
        <stp>BDP|16612055962384386853</stp>
        <tr r="P281" s="5"/>
      </tp>
      <tp t="e">
        <v>#N/A</v>
        <stp/>
        <stp>BDP|18340821197253130608</stp>
        <tr r="AK138" s="5"/>
      </tp>
      <tp t="e">
        <v>#N/A</v>
        <stp/>
        <stp>BDP|15341439992687713326</stp>
        <tr r="S416" s="5"/>
      </tp>
      <tp t="e">
        <v>#N/A</v>
        <stp/>
        <stp>BDP|17212705840148100046</stp>
        <tr r="AG584" s="5"/>
      </tp>
      <tp t="e">
        <v>#N/A</v>
        <stp/>
        <stp>BDP|16630815335522274377</stp>
        <tr r="L550" s="5"/>
      </tp>
      <tp t="e">
        <v>#N/A</v>
        <stp/>
        <stp>BDP|12137439954897885899</stp>
        <tr r="AP244" s="5"/>
      </tp>
      <tp t="e">
        <v>#N/A</v>
        <stp/>
        <stp>BDP|15535082371227296999</stp>
        <tr r="AI378" s="5"/>
      </tp>
      <tp t="e">
        <v>#N/A</v>
        <stp/>
        <stp>BDP|18166446300428520874</stp>
        <tr r="AA319" s="5"/>
      </tp>
      <tp t="e">
        <v>#N/A</v>
        <stp/>
        <stp>BDP|13938100919819030679</stp>
        <tr r="T436" s="5"/>
      </tp>
      <tp t="e">
        <v>#N/A</v>
        <stp/>
        <stp>BDP|17426505654589768205</stp>
        <tr r="I338" s="5"/>
      </tp>
      <tp t="e">
        <v>#N/A</v>
        <stp/>
        <stp>BDP|11471566850128028553</stp>
        <tr r="AP216" s="5"/>
      </tp>
      <tp t="e">
        <v>#N/A</v>
        <stp/>
        <stp>BDP|14131197118698703002</stp>
        <tr r="AI21" s="5"/>
      </tp>
      <tp t="e">
        <v>#N/A</v>
        <stp/>
        <stp>BDP|15585125482066152638</stp>
        <tr r="J606" s="5"/>
      </tp>
      <tp t="e">
        <v>#N/A</v>
        <stp/>
        <stp>BDP|15412225880244438755</stp>
        <tr r="AM628" s="5"/>
      </tp>
      <tp t="s">
        <v>#N/A N/A</v>
        <stp/>
        <stp>BDP|13539814224526518323</stp>
        <tr r="AA3" s="12"/>
      </tp>
      <tp t="e">
        <v>#N/A</v>
        <stp/>
        <stp>BDP|14884202612963931847</stp>
        <tr r="O217" s="5"/>
      </tp>
      <tp t="e">
        <v>#N/A</v>
        <stp/>
        <stp>BDP|16791749764832293926</stp>
        <tr r="M378" s="5"/>
      </tp>
      <tp t="e">
        <v>#N/A</v>
        <stp/>
        <stp>BDP|16676950838622833244</stp>
        <tr r="M321" s="5"/>
      </tp>
      <tp t="s">
        <v>#N/A N/A</v>
        <stp/>
        <stp>BDP|10615250777401213812</stp>
        <tr r="P79" s="12"/>
      </tp>
      <tp t="e">
        <v>#N/A</v>
        <stp/>
        <stp>BDP|11213926435141434660</stp>
        <tr r="AK187" s="5"/>
      </tp>
      <tp t="e">
        <v>#N/A</v>
        <stp/>
        <stp>BDP|14530977804586560742</stp>
        <tr r="AM24" s="5"/>
      </tp>
      <tp t="e">
        <v>#N/A</v>
        <stp/>
        <stp>BDP|14121543801484556964</stp>
        <tr r="W33" s="5"/>
      </tp>
      <tp t="e">
        <v>#N/A</v>
        <stp/>
        <stp>BDP|13479530090240275339</stp>
        <tr r="AQ591" s="5"/>
      </tp>
      <tp t="e">
        <v>#N/A</v>
        <stp/>
        <stp>BDP|14290276205432390859</stp>
        <tr r="P359" s="5"/>
      </tp>
      <tp t="e">
        <v>#N/A</v>
        <stp/>
        <stp>BDP|16542269276789413671</stp>
        <tr r="AP556" s="5"/>
      </tp>
      <tp t="e">
        <v>#N/A</v>
        <stp/>
        <stp>BDP|12094285581292927665</stp>
        <tr r="M286" s="5"/>
      </tp>
      <tp t="e">
        <v>#N/A</v>
        <stp/>
        <stp>BDP|14672787268159095001</stp>
        <tr r="N115" s="5"/>
      </tp>
      <tp t="e">
        <v>#N/A</v>
        <stp/>
        <stp>BDP|14138431510115185853</stp>
        <tr r="O243" s="5"/>
      </tp>
      <tp t="e">
        <v>#N/A</v>
        <stp/>
        <stp>BDP|13532906473623830288</stp>
        <tr r="AA296" s="5"/>
      </tp>
      <tp t="e">
        <v>#N/A</v>
        <stp/>
        <stp>BDP|12887969039280243439</stp>
        <tr r="AG601" s="5"/>
      </tp>
      <tp t="e">
        <v>#N/A</v>
        <stp/>
        <stp>BDP|12754875653782727128</stp>
        <tr r="J341" s="5"/>
      </tp>
      <tp t="s">
        <v>#N/A N/A</v>
        <stp/>
        <stp>BDP|14927121199738007849</stp>
        <tr r="AB52" s="12"/>
      </tp>
      <tp t="e">
        <v>#N/A</v>
        <stp/>
        <stp>BDP|14705798946443806860</stp>
        <tr r="AD404" s="5"/>
      </tp>
      <tp t="e">
        <v>#N/A</v>
        <stp/>
        <stp>BDP|16162215971189797607</stp>
        <tr r="L397" s="5"/>
      </tp>
      <tp t="e">
        <v>#N/A</v>
        <stp/>
        <stp>BDP|13512228093264673040</stp>
        <tr r="AD412" s="5"/>
      </tp>
      <tp t="e">
        <v>#N/A</v>
        <stp/>
        <stp>BDP|11486304682524034206</stp>
        <tr r="Q57" s="5"/>
      </tp>
      <tp t="e">
        <v>#N/A</v>
        <stp/>
        <stp>BDP|10156810010497760214</stp>
        <tr r="AA475" s="5"/>
      </tp>
      <tp t="s">
        <v>#N/A N/A</v>
        <stp/>
        <stp>BDP|17094878225494238565</stp>
        <tr r="AF59" s="12"/>
      </tp>
      <tp t="e">
        <v>#N/A</v>
        <stp/>
        <stp>BDP|10839976179157864580</stp>
        <tr r="AB262" s="5"/>
      </tp>
      <tp t="s">
        <v>#N/A N/A</v>
        <stp/>
        <stp>BDP|10565013785292239656</stp>
        <tr r="AQ26" s="12"/>
      </tp>
      <tp t="s">
        <v>#N/A N/A</v>
        <stp/>
        <stp>BDP|15720561994227343204</stp>
        <tr r="L18" s="12"/>
      </tp>
      <tp t="e">
        <v>#N/A</v>
        <stp/>
        <stp>BDP|10335001056549624054</stp>
        <tr r="N110" s="5"/>
      </tp>
      <tp t="e">
        <v>#N/A</v>
        <stp/>
        <stp>BDP|14313392628679461002</stp>
        <tr r="W514" s="5"/>
      </tp>
      <tp t="e">
        <v>#N/A</v>
        <stp/>
        <stp>BDP|12361812710303689428</stp>
        <tr r="AB146" s="5"/>
      </tp>
      <tp t="e">
        <v>#N/A</v>
        <stp/>
        <stp>BDP|14334970970747797159</stp>
        <tr r="AH561" s="5"/>
      </tp>
      <tp t="e">
        <v>#N/A</v>
        <stp/>
        <stp>BDP|16270916155235777370</stp>
        <tr r="W228" s="5"/>
      </tp>
    </main>
    <main first="bofaddin.rtdserver">
      <tp t="e">
        <v>#N/A</v>
        <stp/>
        <stp>BDP|13338413905522985876</stp>
        <tr r="N165" s="5"/>
      </tp>
      <tp t="e">
        <v>#N/A</v>
        <stp/>
        <stp>BDP|17408878530712352390</stp>
        <tr r="T293" s="5"/>
      </tp>
      <tp t="e">
        <v>#N/A</v>
        <stp/>
        <stp>BDP|14829758595133106402</stp>
        <tr r="AD373" s="5"/>
      </tp>
      <tp t="e">
        <v>#N/A</v>
        <stp/>
        <stp>BDP|18444479641502375786</stp>
        <tr r="U178" s="5"/>
      </tp>
      <tp t="e">
        <v>#N/A</v>
        <stp/>
        <stp>BDP|17390827259757084019</stp>
        <tr r="I129" s="5"/>
      </tp>
      <tp t="e">
        <v>#N/A</v>
        <stp/>
        <stp>BDP|13588197480204771325</stp>
        <tr r="AA187" s="5"/>
      </tp>
      <tp t="e">
        <v>#N/A</v>
        <stp/>
        <stp>BDP|10778803632816910052</stp>
        <tr r="AO447" s="5"/>
      </tp>
      <tp t="e">
        <v>#N/A</v>
        <stp/>
        <stp>BDP|14970671705276229909</stp>
        <tr r="AG144" s="5"/>
      </tp>
      <tp t="e">
        <v>#N/A</v>
        <stp/>
        <stp>BDP|10875819717116407231</stp>
        <tr r="AA56" s="5"/>
      </tp>
      <tp t="e">
        <v>#N/A</v>
        <stp/>
        <stp>BDP|15855700679769178198</stp>
        <tr r="O27" s="5"/>
      </tp>
      <tp t="e">
        <v>#N/A</v>
        <stp/>
        <stp>BDP|14318866139456078459</stp>
        <tr r="AD42" s="12"/>
        <tr r="AD592" s="5"/>
      </tp>
      <tp t="e">
        <v>#N/A</v>
        <stp/>
        <stp>BDP|14473996669180555689</stp>
        <tr r="AI465" s="5"/>
      </tp>
      <tp t="e">
        <v>#N/A</v>
        <stp/>
        <stp>BDP|15502546091432983606</stp>
        <tr r="O425" s="5"/>
      </tp>
      <tp t="e">
        <v>#N/A</v>
        <stp/>
        <stp>BDP|18122726124741860166</stp>
        <tr r="AB7" s="12"/>
      </tp>
      <tp t="e">
        <v>#N/A</v>
        <stp/>
        <stp>BDP|11057972748036596739</stp>
        <tr r="S463" s="5"/>
      </tp>
      <tp t="e">
        <v>#N/A</v>
        <stp/>
        <stp>BDP|10792648555378957660</stp>
        <tr r="AM130" s="5"/>
      </tp>
      <tp t="e">
        <v>#N/A</v>
        <stp/>
        <stp>BDP|11945244955723113800</stp>
        <tr r="AF287" s="5"/>
      </tp>
      <tp t="e">
        <v>#N/A</v>
        <stp/>
        <stp>BDP|14993269590411629300</stp>
        <tr r="AP54" s="5"/>
      </tp>
      <tp t="s">
        <v>#N/A N/A</v>
        <stp/>
        <stp>BDP|15957729670610749858</stp>
        <tr r="AK54" s="12"/>
      </tp>
      <tp t="e">
        <v>#N/A</v>
        <stp/>
        <stp>BDP|11811741760018636535</stp>
        <tr r="AG314" s="5"/>
      </tp>
      <tp t="e">
        <v>#N/A</v>
        <stp/>
        <stp>BDP|14015095136568322255</stp>
        <tr r="U611" s="5"/>
      </tp>
      <tp t="s">
        <v>#N/A N/A</v>
        <stp/>
        <stp>BDP|16342720558909118019</stp>
        <tr r="AI3" s="12"/>
      </tp>
      <tp t="e">
        <v>#N/A</v>
        <stp/>
        <stp>BDP|10494222411226659889</stp>
        <tr r="AI613" s="5"/>
      </tp>
      <tp t="e">
        <v>#N/A</v>
        <stp/>
        <stp>BDP|11846818058441886004</stp>
        <tr r="AI618" s="5"/>
      </tp>
      <tp t="e">
        <v>#N/A</v>
        <stp/>
        <stp>BDP|10993983259979301827</stp>
        <tr r="L461" s="5"/>
      </tp>
      <tp t="e">
        <v>#N/A</v>
        <stp/>
        <stp>BDP|12468984472909760816</stp>
        <tr r="AH612" s="5"/>
      </tp>
      <tp t="e">
        <v>#N/A</v>
        <stp/>
        <stp>BDP|16302459063291834853</stp>
        <tr r="AH567" s="5"/>
      </tp>
      <tp t="e">
        <v>#N/A</v>
        <stp/>
        <stp>BDP|15556664981352824428</stp>
        <tr r="AB620" s="5"/>
      </tp>
      <tp t="e">
        <v>#N/A</v>
        <stp/>
        <stp>BDP|11774090686891420545</stp>
        <tr r="Q381" s="5"/>
      </tp>
      <tp t="e">
        <v>#N/A</v>
        <stp/>
        <stp>BDP|17192484751149666265</stp>
        <tr r="J280" s="5"/>
      </tp>
      <tp t="s">
        <v>#N/A N/A</v>
        <stp/>
        <stp>BDP|11183805768376020413</stp>
        <tr r="M35" s="12"/>
      </tp>
      <tp t="e">
        <v>#N/A</v>
        <stp/>
        <stp>BDP|11701088693170164553</stp>
        <tr r="I380" s="5"/>
      </tp>
      <tp t="e">
        <v>#N/A</v>
        <stp/>
        <stp>BDP|16047713580515804111</stp>
        <tr r="AM593" s="5"/>
      </tp>
      <tp t="e">
        <v>#N/A</v>
        <stp/>
        <stp>BDP|14362895966792304576</stp>
        <tr r="AB606" s="5"/>
      </tp>
      <tp t="e">
        <v>#N/A</v>
        <stp/>
        <stp>BDP|17918584059029500354</stp>
        <tr r="T165" s="5"/>
      </tp>
      <tp t="e">
        <v>#N/A</v>
        <stp/>
        <stp>BDP|17851413056129207250</stp>
        <tr r="O504" s="5"/>
      </tp>
      <tp t="e">
        <v>#N/A</v>
        <stp/>
        <stp>BDP|14623660693946856039</stp>
        <tr r="AA591" s="5"/>
      </tp>
      <tp t="s">
        <v>#N/A N/A</v>
        <stp/>
        <stp>BDP|11542701589246282568</stp>
        <tr r="AB78" s="12"/>
      </tp>
      <tp t="e">
        <v>#N/A</v>
        <stp/>
        <stp>BDP|14582786365821470946</stp>
        <tr r="AG354" s="5"/>
      </tp>
      <tp t="e">
        <v>#N/A</v>
        <stp/>
        <stp>BDP|13030166715648914619</stp>
        <tr r="AD485" s="5"/>
      </tp>
      <tp t="e">
        <v>#N/A</v>
        <stp/>
        <stp>BDP|15526206562444588892</stp>
        <tr r="Q186" s="5"/>
      </tp>
      <tp t="e">
        <v>#N/A</v>
        <stp/>
        <stp>BDP|18421312318185392250</stp>
        <tr r="AB477" s="5"/>
      </tp>
      <tp t="e">
        <v>#N/A</v>
        <stp/>
        <stp>BDP|12601285841200268969</stp>
        <tr r="U318" s="5"/>
      </tp>
      <tp t="s">
        <v>#N/A N/A</v>
        <stp/>
        <stp>BDP|17238793252598588072</stp>
        <tr r="S52" s="12"/>
      </tp>
      <tp t="e">
        <v>#N/A</v>
        <stp/>
        <stp>BDP|11253857301316893257</stp>
        <tr r="AD290" s="5"/>
      </tp>
      <tp t="s">
        <v>#N/A N/A</v>
        <stp/>
        <stp>BDP|15167895270711391603</stp>
        <tr r="I39" s="12"/>
      </tp>
      <tp t="e">
        <v>#N/A</v>
        <stp/>
        <stp>BDP|15079024678667515849</stp>
        <tr r="AK621" s="5"/>
      </tp>
      <tp t="s">
        <v>#N/A N/A</v>
        <stp/>
        <stp>BDP|12258230882073819609</stp>
        <tr r="AQ70" s="12"/>
      </tp>
      <tp t="e">
        <v>#N/A</v>
        <stp/>
        <stp>BDP|18261419448274709170</stp>
        <tr r="AF624" s="5"/>
      </tp>
      <tp t="e">
        <v>#N/A</v>
        <stp/>
        <stp>BDP|11870239390222807581</stp>
        <tr r="N452" s="5"/>
      </tp>
      <tp t="e">
        <v>#N/A</v>
        <stp/>
        <stp>BDP|10544033485816849307</stp>
        <tr r="P50" s="5"/>
      </tp>
      <tp t="e">
        <v>#N/A</v>
        <stp/>
        <stp>BDP|14353289130109879186</stp>
        <tr r="AB533" s="5"/>
      </tp>
      <tp t="e">
        <v>#N/A</v>
        <stp/>
        <stp>BDP|10984244561188403131</stp>
        <tr r="W84" s="5"/>
      </tp>
      <tp t="e">
        <v>#N/A</v>
        <stp/>
        <stp>BDP|18137494733574287626</stp>
        <tr r="AI302" s="5"/>
      </tp>
      <tp t="e">
        <v>#N/A</v>
        <stp/>
        <stp>BDP|17894874767056373209</stp>
        <tr r="AG89" s="5"/>
      </tp>
      <tp t="e">
        <v>#N/A</v>
        <stp/>
        <stp>BDP|18111655308483227053</stp>
        <tr r="R22" s="12"/>
      </tp>
      <tp t="e">
        <v>#N/A</v>
        <stp/>
        <stp>BDP|15678811560254838246</stp>
        <tr r="W179" s="5"/>
      </tp>
      <tp t="e">
        <v>#N/A</v>
        <stp/>
        <stp>BDP|12189191475131700818</stp>
        <tr r="AP603" s="5"/>
      </tp>
      <tp t="e">
        <v>#N/A</v>
        <stp/>
        <stp>BDP|12819802622120854597</stp>
        <tr r="AB150" s="5"/>
      </tp>
      <tp t="e">
        <v>#N/A</v>
        <stp/>
        <stp>BDP|14219880366192364546</stp>
        <tr r="AQ11" s="5"/>
      </tp>
      <tp t="e">
        <v>#N/A</v>
        <stp/>
        <stp>BDP|14153694092390974682</stp>
        <tr r="K389" s="5"/>
      </tp>
      <tp t="e">
        <v>#N/A</v>
        <stp/>
        <stp>BDP|11950639026890452837</stp>
        <tr r="AB526" s="5"/>
      </tp>
      <tp t="e">
        <v>#N/A</v>
        <stp/>
        <stp>BDP|17336523438888696444</stp>
        <tr r="AF464" s="5"/>
      </tp>
      <tp t="e">
        <v>#N/A</v>
        <stp/>
        <stp>BDP|12625307663283705992</stp>
        <tr r="Q122" s="5"/>
      </tp>
      <tp t="e">
        <v>#N/A</v>
        <stp/>
        <stp>BDP|15802868774990702764</stp>
        <tr r="J83" s="5"/>
      </tp>
      <tp t="e">
        <v>#N/A</v>
        <stp/>
        <stp>BDP|12677093255442146801</stp>
        <tr r="AI490" s="5"/>
      </tp>
      <tp t="e">
        <v>#N/A</v>
        <stp/>
        <stp>BDP|11726862367342931044</stp>
        <tr r="J418" s="5"/>
      </tp>
      <tp t="e">
        <v>#N/A</v>
        <stp/>
        <stp>BDP|14528526319139228473</stp>
        <tr r="L185" s="5"/>
      </tp>
      <tp t="e">
        <v>#N/A</v>
        <stp/>
        <stp>BDP|12291708089090198003</stp>
        <tr r="P450" s="5"/>
      </tp>
      <tp t="e">
        <v>#N/A</v>
        <stp/>
        <stp>BDP|11282109600995993818</stp>
        <tr r="AM465" s="5"/>
      </tp>
      <tp t="e">
        <v>#N/A</v>
        <stp/>
        <stp>BDP|14753082518911916946</stp>
        <tr r="I354" s="5"/>
      </tp>
      <tp t="e">
        <v>#N/A</v>
        <stp/>
        <stp>BDP|12008203743288805118</stp>
        <tr r="T348" s="5"/>
      </tp>
      <tp t="e">
        <v>#N/A</v>
        <stp/>
        <stp>BDP|15647535098194315049</stp>
        <tr r="O463" s="5"/>
      </tp>
      <tp t="e">
        <v>#N/A</v>
        <stp/>
        <stp>BDP|14789088681824497509</stp>
        <tr r="Q375" s="5"/>
      </tp>
      <tp t="e">
        <v>#N/A</v>
        <stp/>
        <stp>BDP|16461158042447028997</stp>
        <tr r="P6" s="12"/>
      </tp>
      <tp t="e">
        <v>#N/A</v>
        <stp/>
        <stp>BDP|10264080790927267326</stp>
        <tr r="AB123" s="5"/>
      </tp>
      <tp t="e">
        <v>#N/A</v>
        <stp/>
        <stp>BDP|13706200794577185282</stp>
        <tr r="K298" s="5"/>
      </tp>
      <tp t="e">
        <v>#N/A</v>
        <stp/>
        <stp>BDP|12691431505698303390</stp>
        <tr r="P360" s="5"/>
      </tp>
      <tp t="e">
        <v>#N/A</v>
        <stp/>
        <stp>BDP|17157122029908414141</stp>
        <tr r="R339" s="5"/>
      </tp>
      <tp t="e">
        <v>#N/A</v>
        <stp/>
        <stp>BDP|13173560490535599786</stp>
        <tr r="AF519" s="5"/>
      </tp>
      <tp t="e">
        <v>#N/A</v>
        <stp/>
        <stp>BDP|15694892603198034864</stp>
        <tr r="N107" s="5"/>
      </tp>
      <tp t="e">
        <v>#N/A</v>
        <stp/>
        <stp>BDP|15838265496666643549</stp>
        <tr r="R357" s="5"/>
      </tp>
      <tp t="e">
        <v>#N/A</v>
        <stp/>
        <stp>BDP|10056081328247884823</stp>
        <tr r="AP298" s="5"/>
      </tp>
      <tp t="e">
        <v>#N/A</v>
        <stp/>
        <stp>BDP|13347708193176343694</stp>
        <tr r="AF487" s="5"/>
      </tp>
      <tp t="e">
        <v>#N/A</v>
        <stp/>
        <stp>BDP|16884472026748233512</stp>
        <tr r="M400" s="5"/>
      </tp>
      <tp t="e">
        <v>#N/A</v>
        <stp/>
        <stp>BDP|14654206832720827865</stp>
        <tr r="AK325" s="5"/>
      </tp>
      <tp t="e">
        <v>#N/A</v>
        <stp/>
        <stp>BDP|17509785882513336660</stp>
        <tr r="L144" s="5"/>
      </tp>
      <tp t="s">
        <v>#N/A N/A</v>
        <stp/>
        <stp>BDP|17677641115539535483</stp>
        <tr r="I63" s="12"/>
      </tp>
      <tp t="e">
        <v>#N/A</v>
        <stp/>
        <stp>BDP|18044656102531479292</stp>
        <tr r="L118" s="5"/>
      </tp>
      <tp t="e">
        <v>#N/A</v>
        <stp/>
        <stp>BDP|16401092541007653805</stp>
        <tr r="J441" s="5"/>
      </tp>
      <tp t="e">
        <v>#N/A</v>
        <stp/>
        <stp>BDP|15049835481071043984</stp>
        <tr r="U378" s="5"/>
      </tp>
      <tp t="e">
        <v>#N/A</v>
        <stp/>
        <stp>BDP|14833755897454948397</stp>
        <tr r="AG372" s="5"/>
      </tp>
      <tp t="e">
        <v>#N/A</v>
        <stp/>
        <stp>BDP|13824898002661943709</stp>
        <tr r="K106" s="5"/>
      </tp>
      <tp t="e">
        <v>#N/A</v>
        <stp/>
        <stp>BDP|13511112781792933567</stp>
        <tr r="AH112" s="5"/>
      </tp>
      <tp t="e">
        <v>#N/A</v>
        <stp/>
        <stp>BDP|17923162426268014133</stp>
        <tr r="AM516" s="5"/>
      </tp>
      <tp t="e">
        <v>#N/A</v>
        <stp/>
        <stp>BDP|11878871018936978348</stp>
        <tr r="W94" s="5"/>
      </tp>
      <tp t="e">
        <v>#N/A</v>
        <stp/>
        <stp>BDP|11779624458459646615</stp>
        <tr r="P560" s="5"/>
      </tp>
      <tp t="e">
        <v>#N/A</v>
        <stp/>
        <stp>BDP|15173115138979041329</stp>
        <tr r="P333" s="5"/>
      </tp>
      <tp t="e">
        <v>#N/A</v>
        <stp/>
        <stp>BDP|13139078689524190242</stp>
        <tr r="AQ349" s="5"/>
      </tp>
      <tp t="e">
        <v>#N/A</v>
        <stp/>
        <stp>BDP|17051972026550850132</stp>
        <tr r="AO402" s="5"/>
      </tp>
      <tp t="e">
        <v>#N/A</v>
        <stp/>
        <stp>BDP|12700295783413196613</stp>
        <tr r="S376" s="5"/>
      </tp>
      <tp t="e">
        <v>#N/A</v>
        <stp/>
        <stp>BDP|14791025935123941943</stp>
        <tr r="T205" s="5"/>
      </tp>
      <tp t="e">
        <v>#N/A</v>
        <stp/>
        <stp>BDP|13439519228418618165</stp>
        <tr r="AD374" s="5"/>
      </tp>
      <tp t="e">
        <v>#N/A</v>
        <stp/>
        <stp>BDP|17090976808453172033</stp>
        <tr r="T269" s="5"/>
      </tp>
      <tp t="e">
        <v>#N/A</v>
        <stp/>
        <stp>BDP|15796180996412308272</stp>
        <tr r="P562" s="5"/>
      </tp>
      <tp t="e">
        <v>#N/A</v>
        <stp/>
        <stp>BDP|17851067364485197961</stp>
        <tr r="Q243" s="5"/>
      </tp>
      <tp t="e">
        <v>#N/A</v>
        <stp/>
        <stp>BDP|14440823290269898132</stp>
        <tr r="R150" s="5"/>
      </tp>
      <tp t="e">
        <v>#N/A</v>
        <stp/>
        <stp>BDP|15124793140802734927</stp>
        <tr r="R472" s="5"/>
      </tp>
      <tp t="e">
        <v>#N/A</v>
        <stp/>
        <stp>BDP|15335297249579940776</stp>
        <tr r="AI197" s="5"/>
      </tp>
      <tp t="e">
        <v>#N/A</v>
        <stp/>
        <stp>BDP|13294895901733489531</stp>
        <tr r="T413" s="5"/>
      </tp>
      <tp t="e">
        <v>#N/A</v>
        <stp/>
        <stp>BDP|15058573238789022721</stp>
        <tr r="I359" s="5"/>
      </tp>
      <tp t="s">
        <v>#N/A N/A</v>
        <stp/>
        <stp>BDP|16602853415812914028</stp>
        <tr r="O82" s="12"/>
      </tp>
      <tp t="e">
        <v>#N/A</v>
        <stp/>
        <stp>BDP|12690004100086985924</stp>
        <tr r="I242" s="5"/>
      </tp>
      <tp t="e">
        <v>#N/A</v>
        <stp/>
        <stp>BDP|17956698198907656230</stp>
        <tr r="P616" s="5"/>
      </tp>
      <tp t="e">
        <v>#N/A</v>
        <stp/>
        <stp>BDP|13937137287083172413</stp>
        <tr r="R402" s="5"/>
      </tp>
      <tp t="e">
        <v>#N/A</v>
        <stp/>
        <stp>BDP|16562082022551074826</stp>
        <tr r="AB503" s="5"/>
      </tp>
      <tp t="e">
        <v>#N/A</v>
        <stp/>
        <stp>BDP|11358498877257393831</stp>
        <tr r="Q164" s="5"/>
      </tp>
      <tp t="e">
        <v>#N/A</v>
        <stp/>
        <stp>BDP|15500955582348610190</stp>
        <tr r="AQ12" s="12"/>
        <tr r="AQ263" s="5"/>
      </tp>
      <tp t="e">
        <v>#N/A</v>
        <stp/>
        <stp>BDP|18342961878009751276</stp>
        <tr r="T180" s="5"/>
      </tp>
      <tp t="e">
        <v>#N/A</v>
        <stp/>
        <stp>BDP|10465495938073015987</stp>
        <tr r="T111" s="5"/>
      </tp>
      <tp t="e">
        <v>#N/A</v>
        <stp/>
        <stp>BDP|12214194071031063877</stp>
        <tr r="S240" s="5"/>
      </tp>
      <tp t="e">
        <v>#N/A</v>
        <stp/>
        <stp>BDP|10503164563263410993</stp>
        <tr r="AD7" s="5"/>
      </tp>
      <tp t="e">
        <v>#N/A</v>
        <stp/>
        <stp>BDP|12215539821188867044</stp>
        <tr r="Q453" s="5"/>
      </tp>
      <tp t="e">
        <v>#N/A</v>
        <stp/>
        <stp>BDP|17253738091027948353</stp>
        <tr r="AH63" s="5"/>
      </tp>
      <tp t="s">
        <v>#N/A N/A</v>
        <stp/>
        <stp>BDP|10554091955851571902</stp>
        <tr r="AM76" s="12"/>
      </tp>
      <tp t="e">
        <v>#N/A</v>
        <stp/>
        <stp>BDP|17848065691433285014</stp>
        <tr r="I33" s="5"/>
      </tp>
      <tp t="e">
        <v>#N/A</v>
        <stp/>
        <stp>BDP|12528380116358296551</stp>
        <tr r="AK451" s="5"/>
      </tp>
      <tp t="e">
        <v>#N/A</v>
        <stp/>
        <stp>BDP|10317892444672445368</stp>
        <tr r="AB106" s="5"/>
      </tp>
      <tp t="e">
        <v>#N/A</v>
        <stp/>
        <stp>BDP|18120288051352497009</stp>
        <tr r="AD157" s="5"/>
      </tp>
      <tp t="e">
        <v>#N/A</v>
        <stp/>
        <stp>BDP|13623218057588551192</stp>
        <tr r="L65" s="12"/>
        <tr r="L260" s="5"/>
      </tp>
      <tp t="s">
        <v>#N/A N/A</v>
        <stp/>
        <stp>BDP|16906853214547266562</stp>
        <tr r="AM57" s="12"/>
      </tp>
      <tp t="e">
        <v>#N/A</v>
        <stp/>
        <stp>BDP|10163553480383067386</stp>
        <tr r="AM70" s="5"/>
      </tp>
      <tp t="e">
        <v>#N/A</v>
        <stp/>
        <stp>BDP|11978945014535372165</stp>
        <tr r="K54" s="5"/>
      </tp>
      <tp t="e">
        <v>#N/A</v>
        <stp/>
        <stp>BDP|10740720358387838890</stp>
        <tr r="M339" s="5"/>
      </tp>
      <tp t="e">
        <v>#N/A</v>
        <stp/>
        <stp>BDP|13221807038912202748</stp>
        <tr r="AA274" s="5"/>
      </tp>
      <tp t="e">
        <v>#N/A</v>
        <stp/>
        <stp>BDP|11622978140216840767</stp>
        <tr r="O446" s="5"/>
      </tp>
      <tp t="e">
        <v>#N/A</v>
        <stp/>
        <stp>BDP|12606363667518959219</stp>
        <tr r="AM603" s="5"/>
      </tp>
      <tp t="e">
        <v>#N/A</v>
        <stp/>
        <stp>BDP|18063645419935348716</stp>
        <tr r="P392" s="5"/>
      </tp>
      <tp t="e">
        <v>#N/A</v>
        <stp/>
        <stp>BDP|11903779989660056382</stp>
        <tr r="L417" s="5"/>
      </tp>
      <tp t="e">
        <v>#N/A</v>
        <stp/>
        <stp>BDP|11948679994133572003</stp>
        <tr r="R44" s="12"/>
        <tr r="R439" s="5"/>
      </tp>
      <tp t="e">
        <v>#N/A</v>
        <stp/>
        <stp>BDP|11596924985935431899</stp>
        <tr r="AQ89" s="5"/>
      </tp>
      <tp t="e">
        <v>#N/A</v>
        <stp/>
        <stp>BDP|12488085387426312176</stp>
        <tr r="S78" s="5"/>
      </tp>
      <tp t="e">
        <v>#N/A</v>
        <stp/>
        <stp>BDP|13491855538271794419</stp>
        <tr r="S380" s="5"/>
      </tp>
      <tp t="e">
        <v>#N/A</v>
        <stp/>
        <stp>BDP|13882015556533643862</stp>
        <tr r="AK337" s="5"/>
      </tp>
      <tp t="e">
        <v>#N/A</v>
        <stp/>
        <stp>BDP|11607649517303946833</stp>
        <tr r="K350" s="5"/>
      </tp>
      <tp t="e">
        <v>#N/A</v>
        <stp/>
        <stp>BDP|14267040195130881042</stp>
        <tr r="J389" s="5"/>
      </tp>
      <tp t="e">
        <v>#N/A</v>
        <stp/>
        <stp>BDP|16242442298085887392</stp>
        <tr r="AG28" s="5"/>
      </tp>
      <tp t="e">
        <v>#N/A</v>
        <stp/>
        <stp>BDP|15704637644493697999</stp>
        <tr r="J118" s="5"/>
      </tp>
      <tp t="e">
        <v>#N/A</v>
        <stp/>
        <stp>BDP|14955139203691597930</stp>
        <tr r="N19" s="5"/>
      </tp>
      <tp t="e">
        <v>#N/A</v>
        <stp/>
        <stp>BDP|12346196162038708000</stp>
        <tr r="S472" s="5"/>
      </tp>
      <tp t="e">
        <v>#N/A</v>
        <stp/>
        <stp>BDP|14776824353390948406</stp>
        <tr r="AM466" s="5"/>
      </tp>
      <tp t="e">
        <v>#N/A</v>
        <stp/>
        <stp>BDP|16148263498310661062</stp>
        <tr r="AG100" s="5"/>
      </tp>
      <tp t="e">
        <v>#N/A</v>
        <stp/>
        <stp>BDP|12470787989105374591</stp>
        <tr r="O430" s="5"/>
      </tp>
      <tp t="e">
        <v>#N/A</v>
        <stp/>
        <stp>BDP|17246280157344450965</stp>
        <tr r="L38" s="5"/>
      </tp>
      <tp t="e">
        <v>#N/A</v>
        <stp/>
        <stp>BDP|13485643883000841049</stp>
        <tr r="T607" s="5"/>
      </tp>
      <tp t="e">
        <v>#N/A</v>
        <stp/>
        <stp>BDP|12918344194613777612</stp>
        <tr r="AP601" s="5"/>
      </tp>
      <tp t="e">
        <v>#N/A</v>
        <stp/>
        <stp>BDP|11318235091105873264</stp>
        <tr r="K367" s="5"/>
      </tp>
      <tp t="e">
        <v>#N/A</v>
        <stp/>
        <stp>BDP|17173719274628868238</stp>
        <tr r="O185" s="5"/>
      </tp>
      <tp t="e">
        <v>#N/A</v>
        <stp/>
        <stp>BDP|12401216843589004095</stp>
        <tr r="AB245" s="5"/>
      </tp>
      <tp t="e">
        <v>#N/A</v>
        <stp/>
        <stp>BDP|10883960142950775040</stp>
        <tr r="AQ164" s="5"/>
      </tp>
      <tp t="e">
        <v>#N/A</v>
        <stp/>
        <stp>BDP|12669123413779874600</stp>
        <tr r="AH470" s="5"/>
      </tp>
      <tp t="e">
        <v>#N/A</v>
        <stp/>
        <stp>BDP|18068310461648679892</stp>
        <tr r="AB507" s="5"/>
      </tp>
      <tp t="e">
        <v>#N/A</v>
        <stp/>
        <stp>BDP|12226146348983015918</stp>
        <tr r="T87" s="5"/>
      </tp>
      <tp t="e">
        <v>#N/A</v>
        <stp/>
        <stp>BDP|17016627217958897522</stp>
        <tr r="Q579" s="5"/>
      </tp>
      <tp t="e">
        <v>#N/A</v>
        <stp/>
        <stp>BDP|16862303766417122918</stp>
        <tr r="S146" s="5"/>
      </tp>
      <tp t="e">
        <v>#N/A</v>
        <stp/>
        <stp>BDP|10618408930233103990</stp>
        <tr r="AG450" s="5"/>
      </tp>
      <tp t="e">
        <v>#N/A</v>
        <stp/>
        <stp>BDP|11483503550334806821</stp>
        <tr r="AH148" s="5"/>
      </tp>
      <tp t="e">
        <v>#N/A</v>
        <stp/>
        <stp>BDP|17720481392801541666</stp>
        <tr r="AA97" s="5"/>
      </tp>
      <tp t="e">
        <v>#N/A</v>
        <stp/>
        <stp>BDP|18250566222594987616</stp>
        <tr r="AD131" s="5"/>
      </tp>
      <tp t="e">
        <v>#N/A</v>
        <stp/>
        <stp>BDP|11999892729000110662</stp>
        <tr r="AK323" s="5"/>
      </tp>
      <tp t="s">
        <v>#N/A N/A</v>
        <stp/>
        <stp>BDP|12297880041180436313</stp>
        <tr r="S41" s="12"/>
      </tp>
      <tp t="e">
        <v>#N/A</v>
        <stp/>
        <stp>BDP|15307084105071143918</stp>
        <tr r="AO345" s="5"/>
      </tp>
      <tp t="e">
        <v>#N/A</v>
        <stp/>
        <stp>BDP|13382635595547938624</stp>
        <tr r="K547" s="5"/>
      </tp>
      <tp t="e">
        <v>#N/A</v>
        <stp/>
        <stp>BDP|12364874272851977112</stp>
        <tr r="AF219" s="5"/>
      </tp>
      <tp t="e">
        <v>#N/A</v>
        <stp/>
        <stp>BDP|12971842582819056617</stp>
        <tr r="L509" s="5"/>
      </tp>
      <tp t="e">
        <v>#N/A</v>
        <stp/>
        <stp>BDP|15227175694868694899</stp>
        <tr r="AF160" s="5"/>
      </tp>
      <tp t="e">
        <v>#N/A</v>
        <stp/>
        <stp>BDP|13948753704579094065</stp>
        <tr r="L265" s="5"/>
      </tp>
      <tp t="e">
        <v>#N/A</v>
        <stp/>
        <stp>BDP|11248495285026777678</stp>
        <tr r="AA269" s="5"/>
      </tp>
      <tp t="s">
        <v>#N/A N/A</v>
        <stp/>
        <stp>BDP|14284882045281843491</stp>
        <tr r="S48" s="12"/>
      </tp>
      <tp t="e">
        <v>#N/A</v>
        <stp/>
        <stp>BDP|10251250358463438951</stp>
        <tr r="P75" s="5"/>
      </tp>
      <tp t="s">
        <v>#N/A N/A</v>
        <stp/>
        <stp>BDP|14483899514017027770</stp>
        <tr r="AM92" s="12"/>
      </tp>
      <tp t="e">
        <v>#N/A</v>
        <stp/>
        <stp>BDP|17051094897575041601</stp>
        <tr r="AF244" s="5"/>
      </tp>
      <tp t="e">
        <v>#N/A</v>
        <stp/>
        <stp>BDP|11624259037424882926</stp>
        <tr r="AI209" s="5"/>
      </tp>
      <tp t="e">
        <v>#N/A</v>
        <stp/>
        <stp>BDP|15957866056927130269</stp>
        <tr r="M606" s="5"/>
      </tp>
      <tp t="e">
        <v>#N/A</v>
        <stp/>
        <stp>BDP|10592945748800301042</stp>
        <tr r="AP389" s="5"/>
      </tp>
      <tp t="e">
        <v>#N/A</v>
        <stp/>
        <stp>BDP|10269586854439517450</stp>
        <tr r="AD529" s="5"/>
      </tp>
      <tp t="s">
        <v>#N/A N/A</v>
        <stp/>
        <stp>BDP|11876861610286353335</stp>
        <tr r="I62" s="12"/>
      </tp>
      <tp t="s">
        <v>#N/A N/A</v>
        <stp/>
        <stp>BDP|16502707183906569222</stp>
        <tr r="W51" s="12"/>
      </tp>
      <tp t="e">
        <v>#N/A</v>
        <stp/>
        <stp>BDP|15127364657489721769</stp>
        <tr r="S280" s="5"/>
      </tp>
      <tp t="e">
        <v>#N/A</v>
        <stp/>
        <stp>BDP|12787947304777306151</stp>
        <tr r="Q568" s="5"/>
      </tp>
      <tp t="e">
        <v>#N/A</v>
        <stp/>
        <stp>BDP|11909731449996503971</stp>
        <tr r="M537" s="5"/>
      </tp>
      <tp t="e">
        <v>#N/A</v>
        <stp/>
        <stp>BDP|11156165177229227339</stp>
        <tr r="K309" s="5"/>
      </tp>
      <tp t="e">
        <v>#N/A</v>
        <stp/>
        <stp>BDP|17543704886956586379</stp>
        <tr r="AM462" s="5"/>
      </tp>
      <tp t="e">
        <v>#N/A</v>
        <stp/>
        <stp>BDP|10197338377480220968</stp>
        <tr r="K545" s="5"/>
      </tp>
      <tp t="e">
        <v>#N/A</v>
        <stp/>
        <stp>BDP|13046830268911974135</stp>
        <tr r="W582" s="5"/>
      </tp>
      <tp t="e">
        <v>#N/A</v>
        <stp/>
        <stp>BDP|16684908442860158643</stp>
        <tr r="P296" s="5"/>
      </tp>
      <tp t="e">
        <v>#N/A</v>
        <stp/>
        <stp>BDP|11499665525080490829</stp>
        <tr r="AH376" s="5"/>
      </tp>
      <tp t="e">
        <v>#N/A</v>
        <stp/>
        <stp>BDP|14138435163849081205</stp>
        <tr r="R278" s="5"/>
      </tp>
      <tp t="s">
        <v>#N/A N/A</v>
        <stp/>
        <stp>BDP|16140681198027118317</stp>
        <tr r="I9" s="12"/>
      </tp>
      <tp t="e">
        <v>#N/A</v>
        <stp/>
        <stp>BDP|15837984775141235766</stp>
        <tr r="AM102" s="5"/>
      </tp>
      <tp t="e">
        <v>#N/A</v>
        <stp/>
        <stp>BDP|10464958825867445110</stp>
        <tr r="AO621" s="5"/>
      </tp>
      <tp t="e">
        <v>#N/A</v>
        <stp/>
        <stp>BDP|15431485192486800370</stp>
        <tr r="AI175" s="5"/>
      </tp>
      <tp t="e">
        <v>#N/A</v>
        <stp/>
        <stp>BDP|10905885914513240765</stp>
        <tr r="AA8" s="5"/>
      </tp>
      <tp t="e">
        <v>#N/A</v>
        <stp/>
        <stp>BDP|11511438826172281831</stp>
        <tr r="R407" s="5"/>
      </tp>
      <tp t="e">
        <v>#N/A</v>
        <stp/>
        <stp>BDP|12181339480186543265</stp>
        <tr r="Q269" s="5"/>
      </tp>
      <tp t="e">
        <v>#N/A</v>
        <stp/>
        <stp>BDP|10078525894062031370</stp>
        <tr r="AB306" s="5"/>
      </tp>
      <tp t="e">
        <v>#N/A</v>
        <stp/>
        <stp>BDP|10912406427839962268</stp>
        <tr r="AK75" s="5"/>
      </tp>
      <tp t="e">
        <v>#N/A</v>
        <stp/>
        <stp>BDP|15035876304208269801</stp>
        <tr r="J143" s="5"/>
      </tp>
      <tp t="e">
        <v>#N/A</v>
        <stp/>
        <stp>BDP|10356044603089091458</stp>
        <tr r="AI458" s="5"/>
      </tp>
      <tp t="e">
        <v>#N/A</v>
        <stp/>
        <stp>BDP|14972418885217827248</stp>
        <tr r="L580" s="5"/>
      </tp>
      <tp t="e">
        <v>#N/A</v>
        <stp/>
        <stp>BDP|11949403126319703393</stp>
        <tr r="AK468" s="5"/>
      </tp>
      <tp t="e">
        <v>#N/A</v>
        <stp/>
        <stp>BDP|10817372458269714217</stp>
        <tr r="AM370" s="5"/>
      </tp>
      <tp t="e">
        <v>#N/A</v>
        <stp/>
        <stp>BDP|12358661194542331237</stp>
        <tr r="AH281" s="5"/>
      </tp>
      <tp t="e">
        <v>#N/A</v>
        <stp/>
        <stp>BDP|17679384186725824413</stp>
        <tr r="AM307" s="5"/>
      </tp>
      <tp t="e">
        <v>#N/A</v>
        <stp/>
        <stp>BDP|11874834426380873642</stp>
        <tr r="T130" s="5"/>
      </tp>
      <tp t="e">
        <v>#N/A</v>
        <stp/>
        <stp>BDP|10663489689229312859</stp>
        <tr r="R487" s="5"/>
      </tp>
      <tp t="e">
        <v>#N/A</v>
        <stp/>
        <stp>BDP|10837492486235108477</stp>
        <tr r="N600" s="5"/>
      </tp>
      <tp t="e">
        <v>#N/A</v>
        <stp/>
        <stp>BDP|16098826042554853384</stp>
        <tr r="AM204" s="5"/>
      </tp>
      <tp t="e">
        <v>#N/A</v>
        <stp/>
        <stp>BDP|11297317887226369170</stp>
        <tr r="AH14" s="5"/>
      </tp>
      <tp t="e">
        <v>#N/A</v>
        <stp/>
        <stp>BDP|12730159311956314908</stp>
        <tr r="U548" s="5"/>
      </tp>
      <tp t="e">
        <v>#N/A</v>
        <stp/>
        <stp>BDP|12603225786314478168</stp>
        <tr r="AK182" s="5"/>
      </tp>
      <tp t="e">
        <v>#N/A</v>
        <stp/>
        <stp>BDP|10193433800961632849</stp>
        <tr r="P514" s="5"/>
      </tp>
      <tp t="e">
        <v>#N/A</v>
        <stp/>
        <stp>BDP|10099967368270663283</stp>
        <tr r="P523" s="5"/>
      </tp>
      <tp t="e">
        <v>#N/A</v>
        <stp/>
        <stp>BDP|17154851863816401233</stp>
        <tr r="AG430" s="5"/>
      </tp>
      <tp t="e">
        <v>#N/A</v>
        <stp/>
        <stp>BDP|11639816200571180566</stp>
        <tr r="M318" s="5"/>
      </tp>
      <tp t="e">
        <v>#N/A</v>
        <stp/>
        <stp>BDP|15954291156598298746</stp>
        <tr r="AK164" s="5"/>
      </tp>
      <tp t="e">
        <v>#N/A</v>
        <stp/>
        <stp>BDP|10849818863011830222</stp>
        <tr r="R132" s="5"/>
      </tp>
      <tp t="e">
        <v>#N/A</v>
        <stp/>
        <stp>BDP|15693762161018111107</stp>
        <tr r="AG102" s="5"/>
      </tp>
      <tp t="e">
        <v>#N/A</v>
        <stp/>
        <stp>BDP|16533602755041492945</stp>
        <tr r="AI601" s="5"/>
      </tp>
      <tp t="e">
        <v>#N/A</v>
        <stp/>
        <stp>BDP|13445777753489380533</stp>
        <tr r="AQ416" s="5"/>
      </tp>
      <tp t="e">
        <v>#N/A</v>
        <stp/>
        <stp>BDP|18146759658772856543</stp>
        <tr r="N404" s="5"/>
      </tp>
      <tp t="e">
        <v>#N/A</v>
        <stp/>
        <stp>BDP|11787505894093734342</stp>
        <tr r="AP580" s="5"/>
      </tp>
      <tp t="e">
        <v>#N/A</v>
        <stp/>
        <stp>BDP|15625613264921227916</stp>
        <tr r="T556" s="5"/>
      </tp>
      <tp t="e">
        <v>#N/A</v>
        <stp/>
        <stp>BDP|17894861266283983711</stp>
        <tr r="AG219" s="5"/>
      </tp>
      <tp t="e">
        <v>#N/A</v>
        <stp/>
        <stp>BDP|14189961615837250607</stp>
        <tr r="AH442" s="5"/>
      </tp>
      <tp t="e">
        <v>#N/A</v>
        <stp/>
        <stp>BDP|11169355089507423097</stp>
        <tr r="AI200" s="5"/>
      </tp>
      <tp t="e">
        <v>#N/A</v>
        <stp/>
        <stp>BDP|11087877297919732476</stp>
        <tr r="M571" s="5"/>
      </tp>
      <tp t="e">
        <v>#N/A</v>
        <stp/>
        <stp>BDP|14797049759409355590</stp>
        <tr r="U33" s="12"/>
        <tr r="U502" s="5"/>
      </tp>
      <tp t="e">
        <v>#N/A</v>
        <stp/>
        <stp>BDP|17639800997349052214</stp>
        <tr r="J167" s="5"/>
      </tp>
      <tp t="s">
        <v>#N/A N/A</v>
        <stp/>
        <stp>BDP|17550745111765624964</stp>
        <tr r="AO30" s="12"/>
      </tp>
      <tp t="e">
        <v>#N/A</v>
        <stp/>
        <stp>BDP|17626090394574830735</stp>
        <tr r="W604" s="5"/>
      </tp>
      <tp t="e">
        <v>#N/A</v>
        <stp/>
        <stp>BDP|16099053663409495427</stp>
        <tr r="I249" s="5"/>
      </tp>
      <tp t="e">
        <v>#N/A</v>
        <stp/>
        <stp>BDP|16058728087046699234</stp>
        <tr r="AF511" s="5"/>
      </tp>
      <tp t="e">
        <v>#N/A</v>
        <stp/>
        <stp>BDP|15423774122899186401</stp>
        <tr r="AB160" s="5"/>
      </tp>
      <tp t="e">
        <v>#N/A</v>
        <stp/>
        <stp>BDP|12523095279979214178</stp>
        <tr r="I371" s="5"/>
      </tp>
      <tp t="e">
        <v>#N/A</v>
        <stp/>
        <stp>BDP|17865785664582509910</stp>
        <tr r="AB201" s="5"/>
      </tp>
      <tp t="s">
        <v>#N/A N/A</v>
        <stp/>
        <stp>BDP|15038174686370172106</stp>
        <tr r="AB9" s="12"/>
      </tp>
      <tp t="e">
        <v>#N/A</v>
        <stp/>
        <stp>BDP|18067251041665206664</stp>
        <tr r="N266" s="5"/>
      </tp>
      <tp t="e">
        <v>#N/A</v>
        <stp/>
        <stp>BDP|15470104431493025951</stp>
        <tr r="AI448" s="5"/>
      </tp>
      <tp t="e">
        <v>#N/A</v>
        <stp/>
        <stp>BDP|11356990809000625553</stp>
        <tr r="S340" s="5"/>
      </tp>
      <tp t="e">
        <v>#N/A</v>
        <stp/>
        <stp>BDP|10574347811296273921</stp>
        <tr r="AQ357" s="5"/>
      </tp>
      <tp t="e">
        <v>#N/A</v>
        <stp/>
        <stp>BDP|10618135393364644138</stp>
        <tr r="AO149" s="5"/>
      </tp>
      <tp t="e">
        <v>#N/A</v>
        <stp/>
        <stp>BDP|12801691925959517222</stp>
        <tr r="AB91" s="5"/>
      </tp>
      <tp t="e">
        <v>#N/A</v>
        <stp/>
        <stp>BDP|13105980614843632582</stp>
        <tr r="T440" s="5"/>
      </tp>
      <tp t="e">
        <v>#N/A</v>
        <stp/>
        <stp>BDP|15484202036490576941</stp>
        <tr r="Q288" s="5"/>
      </tp>
      <tp t="e">
        <v>#N/A</v>
        <stp/>
        <stp>BDP|16531057562888747560</stp>
        <tr r="Q408" s="5"/>
      </tp>
      <tp t="e">
        <v>#N/A</v>
        <stp/>
        <stp>BDP|10391983971025160684</stp>
        <tr r="AD216" s="5"/>
      </tp>
      <tp t="e">
        <v>#N/A</v>
        <stp/>
        <stp>BDP|13262506893181588371</stp>
        <tr r="N80" s="5"/>
      </tp>
      <tp t="e">
        <v>#N/A</v>
        <stp/>
        <stp>BDP|16976432737595909978</stp>
        <tr r="K305" s="5"/>
      </tp>
      <tp t="e">
        <v>#N/A</v>
        <stp/>
        <stp>BDP|11860590482355830488</stp>
        <tr r="AO5" s="5"/>
      </tp>
      <tp t="e">
        <v>#N/A</v>
        <stp/>
        <stp>BDP|12295750596748178934</stp>
        <tr r="R171" s="5"/>
      </tp>
      <tp t="e">
        <v>#N/A</v>
        <stp/>
        <stp>BDP|17679658031277017811</stp>
        <tr r="AB5" s="5"/>
      </tp>
      <tp t="e">
        <v>#N/A</v>
        <stp/>
        <stp>BDP|13036634437408184366</stp>
        <tr r="AO450" s="5"/>
      </tp>
      <tp t="e">
        <v>#N/A</v>
        <stp/>
        <stp>BDP|15598639882500713609</stp>
        <tr r="P222" s="5"/>
      </tp>
      <tp t="s">
        <v>#N/A N/A</v>
        <stp/>
        <stp>BDP|12397767516569755072</stp>
        <tr r="S20" s="12"/>
      </tp>
      <tp t="e">
        <v>#N/A</v>
        <stp/>
        <stp>BDP|11103762682720224344</stp>
        <tr r="Q633" s="5"/>
      </tp>
      <tp t="e">
        <v>#N/A</v>
        <stp/>
        <stp>BDP|17276207781356385639</stp>
        <tr r="U205" s="5"/>
      </tp>
      <tp t="e">
        <v>#N/A</v>
        <stp/>
        <stp>BDP|15758620917677468854</stp>
        <tr r="P552" s="5"/>
      </tp>
      <tp t="e">
        <v>#N/A</v>
        <stp/>
        <stp>BDP|11170904920247188039</stp>
        <tr r="AD118" s="5"/>
      </tp>
      <tp t="e">
        <v>#N/A</v>
        <stp/>
        <stp>BDP|14221037483285158402</stp>
        <tr r="P438" s="5"/>
      </tp>
      <tp t="e">
        <v>#N/A</v>
        <stp/>
        <stp>BDP|16446432795633190509</stp>
        <tr r="P17" s="5"/>
      </tp>
      <tp t="e">
        <v>#N/A</v>
        <stp/>
        <stp>BDP|13288972804185357219</stp>
        <tr r="AF72" s="5"/>
      </tp>
      <tp t="e">
        <v>#N/A</v>
        <stp/>
        <stp>BDP|10136577141875790932</stp>
        <tr r="M336" s="5"/>
      </tp>
      <tp t="s">
        <v>#N/A N/A</v>
        <stp/>
        <stp>BDP|18424234206686120134</stp>
        <tr r="N14" s="12"/>
      </tp>
      <tp t="e">
        <v>#N/A</v>
        <stp/>
        <stp>BDP|11163279766869213110</stp>
        <tr r="AB54" s="5"/>
      </tp>
      <tp t="e">
        <v>#N/A</v>
        <stp/>
        <stp>BDP|17047183684393739081</stp>
        <tr r="T7" s="12"/>
      </tp>
      <tp t="e">
        <v>#N/A</v>
        <stp/>
        <stp>BDP|11605485678007208870</stp>
        <tr r="N565" s="5"/>
      </tp>
      <tp t="e">
        <v>#N/A</v>
        <stp/>
        <stp>BDP|10738907938635517296</stp>
        <tr r="AA77" s="5"/>
      </tp>
      <tp t="e">
        <v>#N/A</v>
        <stp/>
        <stp>BDP|17336447586840615648</stp>
        <tr r="AG294" s="5"/>
      </tp>
      <tp t="s">
        <v>#N/A N/A</v>
        <stp/>
        <stp>BDP|17202992758722585459</stp>
        <tr r="AK66" s="12"/>
      </tp>
      <tp t="e">
        <v>#N/A</v>
        <stp/>
        <stp>BDP|15096955106104820594</stp>
        <tr r="O401" s="5"/>
      </tp>
      <tp t="e">
        <v>#N/A</v>
        <stp/>
        <stp>BDP|13486624060428402603</stp>
        <tr r="AM328" s="5"/>
      </tp>
      <tp t="e">
        <v>#N/A</v>
        <stp/>
        <stp>BDP|17429969811876406458</stp>
        <tr r="W65" s="12"/>
        <tr r="W260" s="5"/>
      </tp>
      <tp t="e">
        <v>#N/A</v>
        <stp/>
        <stp>BDP|17440367860018406749</stp>
        <tr r="T83" s="5"/>
      </tp>
      <tp t="e">
        <v>#N/A</v>
        <stp/>
        <stp>BDP|17633056389756885400</stp>
        <tr r="AQ474" s="5"/>
      </tp>
      <tp t="e">
        <v>#N/A</v>
        <stp/>
        <stp>BDP|16114681393266835209</stp>
        <tr r="N149" s="5"/>
      </tp>
      <tp t="e">
        <v>#N/A</v>
        <stp/>
        <stp>BDP|10180322292654028331</stp>
        <tr r="P525" s="5"/>
      </tp>
      <tp t="e">
        <v>#N/A</v>
        <stp/>
        <stp>BDP|17174430851693590847</stp>
        <tr r="O316" s="5"/>
      </tp>
      <tp t="e">
        <v>#N/A</v>
        <stp/>
        <stp>BDP|18125290410353960538</stp>
        <tr r="AO399" s="5"/>
      </tp>
      <tp t="e">
        <v>#N/A</v>
        <stp/>
        <stp>BDP|17553915247605086210</stp>
        <tr r="AB330" s="5"/>
      </tp>
      <tp t="e">
        <v>#N/A</v>
        <stp/>
        <stp>BDP|11587676571284496958</stp>
        <tr r="I445" s="5"/>
      </tp>
      <tp t="e">
        <v>#N/A</v>
        <stp/>
        <stp>BDP|12858362705905925901</stp>
        <tr r="T334" s="5"/>
      </tp>
      <tp t="e">
        <v>#N/A</v>
        <stp/>
        <stp>BDP|12454932328553481797</stp>
        <tr r="AF633" s="5"/>
      </tp>
      <tp t="e">
        <v>#N/A</v>
        <stp/>
        <stp>BDP|15880753251743663986</stp>
        <tr r="P24" s="12"/>
      </tp>
      <tp t="e">
        <v>#N/A</v>
        <stp/>
        <stp>BDP|15091908149604825136</stp>
        <tr r="AI454" s="5"/>
      </tp>
      <tp t="e">
        <v>#N/A</v>
        <stp/>
        <stp>BDP|10578531973547218850</stp>
        <tr r="AF245" s="5"/>
      </tp>
      <tp t="e">
        <v>#N/A</v>
        <stp/>
        <stp>BDP|13483813795938602740</stp>
        <tr r="W587" s="5"/>
      </tp>
      <tp t="e">
        <v>#N/A</v>
        <stp/>
        <stp>BDP|16075886225103658294</stp>
        <tr r="AH152" s="5"/>
      </tp>
      <tp t="s">
        <v>#N/A N/A</v>
        <stp/>
        <stp>BDP|15858435398110040514</stp>
        <tr r="O92" s="12"/>
      </tp>
      <tp t="e">
        <v>#N/A</v>
        <stp/>
        <stp>BDP|13761724066968892793</stp>
        <tr r="AO441" s="5"/>
      </tp>
      <tp t="s">
        <v>#N/A N/A</v>
        <stp/>
        <stp>BDP|17741850173272646753</stp>
        <tr r="W62" s="12"/>
      </tp>
      <tp t="s">
        <v>#N/A N/A</v>
        <stp/>
        <stp>BDP|14586133883004232458</stp>
        <tr r="S31" s="12"/>
      </tp>
      <tp t="e">
        <v>#N/A</v>
        <stp/>
        <stp>BDP|14947987451026448367</stp>
        <tr r="AM369" s="5"/>
      </tp>
      <tp t="e">
        <v>#N/A</v>
        <stp/>
        <stp>BDP|15262518756789195160</stp>
        <tr r="K634" s="5"/>
      </tp>
      <tp t="e">
        <v>#N/A</v>
        <stp/>
        <stp>BDP|10882283257402775828</stp>
        <tr r="AF199" s="5"/>
      </tp>
      <tp t="e">
        <v>#N/A</v>
        <stp/>
        <stp>BDP|16040751472988159349</stp>
        <tr r="J21" s="5"/>
      </tp>
      <tp t="e">
        <v>#N/A</v>
        <stp/>
        <stp>BDP|15274936021150293309</stp>
        <tr r="AA74" s="5"/>
      </tp>
      <tp t="e">
        <v>#N/A</v>
        <stp/>
        <stp>BDP|18174801450440440871</stp>
        <tr r="AG485" s="5"/>
      </tp>
      <tp t="e">
        <v>#N/A</v>
        <stp/>
        <stp>BDP|18159579478090884743</stp>
        <tr r="O543" s="5"/>
      </tp>
      <tp t="e">
        <v>#N/A</v>
        <stp/>
        <stp>BDP|13738040433758125530</stp>
        <tr r="W254" s="5"/>
      </tp>
      <tp t="e">
        <v>#N/A</v>
        <stp/>
        <stp>BDP|10643174324907770908</stp>
        <tr r="S19" s="5"/>
      </tp>
      <tp t="e">
        <v>#N/A</v>
        <stp/>
        <stp>BDP|15522119516648533058</stp>
        <tr r="U216" s="5"/>
      </tp>
      <tp t="e">
        <v>#N/A</v>
        <stp/>
        <stp>BDP|18084630318881006395</stp>
        <tr r="I27" s="12"/>
      </tp>
      <tp t="e">
        <v>#N/A</v>
        <stp/>
        <stp>BDP|10045199778602684957</stp>
        <tr r="AH473" s="5"/>
      </tp>
      <tp t="e">
        <v>#N/A</v>
        <stp/>
        <stp>BDP|13714247680302611670</stp>
        <tr r="AQ91" s="12"/>
        <tr r="AQ326" s="5"/>
      </tp>
      <tp t="e">
        <v>#N/A</v>
        <stp/>
        <stp>BDP|10139891947736968739</stp>
        <tr r="AH75" s="5"/>
      </tp>
      <tp t="e">
        <v>#N/A</v>
        <stp/>
        <stp>BDP|16165539962901197945</stp>
        <tr r="O573" s="5"/>
      </tp>
      <tp t="e">
        <v>#N/A</v>
        <stp/>
        <stp>BDP|17646366685919325833</stp>
        <tr r="AI53" s="12"/>
        <tr r="AI124" s="5"/>
      </tp>
      <tp t="s">
        <v>#N/A N/A</v>
        <stp/>
        <stp>BDP|10656758225780569865</stp>
        <tr r="AM28" s="12"/>
      </tp>
      <tp t="e">
        <v>#N/A</v>
        <stp/>
        <stp>BDP|11262479547235320946</stp>
        <tr r="AA347" s="5"/>
      </tp>
      <tp t="e">
        <v>#N/A</v>
        <stp/>
        <stp>BDP|14268680404306948928</stp>
        <tr r="AQ601" s="5"/>
      </tp>
      <tp t="e">
        <v>#N/A</v>
        <stp/>
        <stp>BDP|18195762040331153732</stp>
        <tr r="AB112" s="5"/>
      </tp>
      <tp t="e">
        <v>#N/A</v>
        <stp/>
        <stp>BDP|17136900331372584207</stp>
        <tr r="S187" s="5"/>
      </tp>
      <tp t="e">
        <v>#N/A</v>
        <stp/>
        <stp>BDP|17694042997153238026</stp>
        <tr r="L573" s="5"/>
      </tp>
      <tp t="e">
        <v>#N/A</v>
        <stp/>
        <stp>BDP|10519163891227771208</stp>
        <tr r="Q433" s="5"/>
      </tp>
      <tp t="e">
        <v>#N/A</v>
        <stp/>
        <stp>BDP|13391363060172129917</stp>
        <tr r="AF11" s="12"/>
      </tp>
      <tp t="e">
        <v>#N/A</v>
        <stp/>
        <stp>BDP|16344777945811262963</stp>
        <tr r="AM363" s="5"/>
      </tp>
      <tp t="e">
        <v>#N/A</v>
        <stp/>
        <stp>BDP|12147517612219193266</stp>
        <tr r="AG117" s="5"/>
      </tp>
      <tp t="e">
        <v>#N/A</v>
        <stp/>
        <stp>BDP|13735401084935728714</stp>
        <tr r="AA5" s="5"/>
      </tp>
      <tp t="e">
        <v>#N/A</v>
        <stp/>
        <stp>BDP|13520425823899423150</stp>
        <tr r="AB600" s="5"/>
      </tp>
      <tp t="e">
        <v>#N/A</v>
        <stp/>
        <stp>BDP|17019473696420799733</stp>
        <tr r="AQ490" s="5"/>
      </tp>
      <tp t="e">
        <v>#N/A</v>
        <stp/>
        <stp>BDP|13431792288958437947</stp>
        <tr r="AD285" s="5"/>
      </tp>
      <tp t="s">
        <v>#N/A N/A</v>
        <stp/>
        <stp>BDP|17192432826319730568</stp>
        <tr r="T78" s="12"/>
      </tp>
      <tp t="e">
        <v>#N/A</v>
        <stp/>
        <stp>BDP|10706393680752371480</stp>
        <tr r="P569" s="5"/>
      </tp>
      <tp t="e">
        <v>#N/A</v>
        <stp/>
        <stp>BDP|14955648520325940819</stp>
        <tr r="AB37" s="5"/>
      </tp>
      <tp t="s">
        <v>#N/A N/A</v>
        <stp/>
        <stp>BDP|14480931959063881633</stp>
        <tr r="O13" s="12"/>
      </tp>
      <tp t="e">
        <v>#N/A</v>
        <stp/>
        <stp>BDP|16151387098470420106</stp>
        <tr r="AG567" s="5"/>
      </tp>
      <tp t="e">
        <v>#N/A</v>
        <stp/>
        <stp>BDP|16975816733052955276</stp>
        <tr r="P398" s="5"/>
      </tp>
      <tp t="e">
        <v>#N/A</v>
        <stp/>
        <stp>BDP|17953449002979918735</stp>
        <tr r="O223" s="5"/>
      </tp>
      <tp t="e">
        <v>#N/A</v>
        <stp/>
        <stp>BDP|14883661420398380583</stp>
        <tr r="U373" s="5"/>
      </tp>
      <tp t="e">
        <v>#N/A</v>
        <stp/>
        <stp>BDP|18066640958333077593</stp>
        <tr r="AQ574" s="5"/>
      </tp>
      <tp t="e">
        <v>#N/A</v>
        <stp/>
        <stp>BDP|18210550921202124021</stp>
        <tr r="P32" s="12"/>
        <tr r="P622" s="5"/>
      </tp>
      <tp t="e">
        <v>#N/A</v>
        <stp/>
        <stp>BDP|13473796538813289921</stp>
        <tr r="T501" s="5"/>
      </tp>
      <tp t="e">
        <v>#N/A</v>
        <stp/>
        <stp>BDP|16320023394364271625</stp>
        <tr r="AM390" s="5"/>
      </tp>
      <tp t="e">
        <v>#N/A</v>
        <stp/>
        <stp>BDP|16550657237299754752</stp>
        <tr r="K489" s="5"/>
      </tp>
      <tp t="e">
        <v>#N/A</v>
        <stp/>
        <stp>BDP|14329244287042576106</stp>
        <tr r="AI178" s="5"/>
      </tp>
      <tp t="s">
        <v>#N/A N/A</v>
        <stp/>
        <stp>BDP|13757842407254671275</stp>
        <tr r="L50" s="12"/>
      </tp>
      <tp t="e">
        <v>#N/A</v>
        <stp/>
        <stp>BDP|17552766293094740021</stp>
        <tr r="N330" s="5"/>
      </tp>
      <tp t="e">
        <v>#N/A</v>
        <stp/>
        <stp>BDP|11182436835978519373</stp>
        <tr r="N101" s="5"/>
      </tp>
      <tp t="s">
        <v>#N/A N/A</v>
        <stp/>
        <stp>BDP|14855003969309278666</stp>
        <tr r="W25" s="12"/>
      </tp>
      <tp t="e">
        <v>#N/A</v>
        <stp/>
        <stp>BDP|16854848152612989439</stp>
        <tr r="J569" s="5"/>
      </tp>
      <tp t="e">
        <v>#N/A</v>
        <stp/>
        <stp>BDP|13610950400273407439</stp>
        <tr r="AI329" s="5"/>
      </tp>
      <tp t="e">
        <v>#N/A</v>
        <stp/>
        <stp>BDP|12163621297221272128</stp>
        <tr r="AM50" s="5"/>
      </tp>
      <tp t="e">
        <v>#N/A</v>
        <stp/>
        <stp>BDP|17619540486652091507</stp>
        <tr r="L131" s="5"/>
      </tp>
      <tp t="e">
        <v>#N/A</v>
        <stp/>
        <stp>BDP|15945748879721917993</stp>
        <tr r="AD67" s="12"/>
        <tr r="AD589" s="5"/>
      </tp>
      <tp t="e">
        <v>#N/A</v>
        <stp/>
        <stp>BDP|11207948693355814993</stp>
        <tr r="T567" s="5"/>
      </tp>
      <tp t="e">
        <v>#N/A</v>
        <stp/>
        <stp>BDP|10875947432995211287</stp>
        <tr r="Q528" s="5"/>
      </tp>
      <tp t="e">
        <v>#N/A</v>
        <stp/>
        <stp>BDP|14326056082843077204</stp>
        <tr r="W369" s="5"/>
      </tp>
      <tp t="e">
        <v>#N/A</v>
        <stp/>
        <stp>BDP|15440688073500956921</stp>
        <tr r="AA514" s="5"/>
      </tp>
      <tp t="e">
        <v>#N/A</v>
        <stp/>
        <stp>BDP|17082163133711271936</stp>
        <tr r="AQ106" s="5"/>
      </tp>
      <tp t="e">
        <v>#N/A</v>
        <stp/>
        <stp>BDP|11174865557674193551</stp>
        <tr r="AG600" s="5"/>
      </tp>
      <tp t="e">
        <v>#N/A</v>
        <stp/>
        <stp>BDP|12473895420481065493</stp>
        <tr r="AK603" s="5"/>
      </tp>
      <tp t="e">
        <v>#N/A</v>
        <stp/>
        <stp>BDP|14765844056672507647</stp>
        <tr r="AD190" s="5"/>
      </tp>
      <tp t="e">
        <v>#N/A</v>
        <stp/>
        <stp>BDP|10205747740426124830</stp>
        <tr r="T516" s="5"/>
      </tp>
      <tp t="e">
        <v>#N/A</v>
        <stp/>
        <stp>BDP|13539834714547756017</stp>
        <tr r="AB539" s="5"/>
      </tp>
      <tp t="e">
        <v>#N/A</v>
        <stp/>
        <stp>BDP|12070476794295157766</stp>
        <tr r="T225" s="5"/>
      </tp>
      <tp t="e">
        <v>#N/A</v>
        <stp/>
        <stp>BDP|14540306695810130359</stp>
        <tr r="S219" s="5"/>
      </tp>
      <tp t="e">
        <v>#N/A</v>
        <stp/>
        <stp>BDP|17267325360638530711</stp>
        <tr r="AD58" s="12"/>
        <tr r="AD387" s="5"/>
      </tp>
      <tp t="e">
        <v>#N/A</v>
        <stp/>
        <stp>BDP|15903762006366458992</stp>
        <tr r="S154" s="5"/>
      </tp>
      <tp t="e">
        <v>#N/A</v>
        <stp/>
        <stp>BDP|14023036922743235876</stp>
        <tr r="I361" s="5"/>
      </tp>
      <tp t="e">
        <v>#N/A</v>
        <stp/>
        <stp>BDP|10491319566779202151</stp>
        <tr r="K437" s="5"/>
      </tp>
      <tp t="e">
        <v>#N/A</v>
        <stp/>
        <stp>BDP|11577383153483377992</stp>
        <tr r="T272" s="5"/>
      </tp>
      <tp t="e">
        <v>#N/A</v>
        <stp/>
        <stp>BDP|12854096254509043316</stp>
        <tr r="P149" s="5"/>
      </tp>
      <tp t="e">
        <v>#N/A</v>
        <stp/>
        <stp>BDP|15862898350997183274</stp>
        <tr r="R107" s="5"/>
      </tp>
      <tp t="e">
        <v>#N/A</v>
        <stp/>
        <stp>BDP|17260842630057190606</stp>
        <tr r="AG456" s="5"/>
      </tp>
      <tp t="e">
        <v>#N/A</v>
        <stp/>
        <stp>BDP|14584921187430163861</stp>
        <tr r="AH527" s="5"/>
      </tp>
      <tp t="e">
        <v>#N/A</v>
        <stp/>
        <stp>BDP|15901775548912408953</stp>
        <tr r="P527" s="5"/>
      </tp>
      <tp t="e">
        <v>#N/A</v>
        <stp/>
        <stp>BDP|13117419706089032314</stp>
        <tr r="AG313" s="5"/>
      </tp>
      <tp t="e">
        <v>#N/A</v>
        <stp/>
        <stp>BDP|11292412842388305457</stp>
        <tr r="L37" s="5"/>
      </tp>
      <tp t="e">
        <v>#N/A</v>
        <stp/>
        <stp>BDP|11079320811808004641</stp>
        <tr r="S246" s="5"/>
      </tp>
      <tp t="e">
        <v>#N/A</v>
        <stp/>
        <stp>BDP|11789965515365401173</stp>
        <tr r="AO600" s="5"/>
      </tp>
      <tp t="s">
        <v>#N/A N/A</v>
        <stp/>
        <stp>BDP|18259380177612985337</stp>
        <tr r="L28" s="12"/>
      </tp>
      <tp t="e">
        <v>#N/A</v>
        <stp/>
        <stp>BDP|10117883854165966539</stp>
        <tr r="AO251" s="5"/>
      </tp>
      <tp t="e">
        <v>#N/A</v>
        <stp/>
        <stp>BDP|13418245322998766628</stp>
        <tr r="J414" s="5"/>
      </tp>
      <tp t="e">
        <v>#N/A</v>
        <stp/>
        <stp>BDP|12046977636621318456</stp>
        <tr r="U21" s="12"/>
      </tp>
      <tp t="e">
        <v>#N/A</v>
        <stp/>
        <stp>BDP|18180177322980741640</stp>
        <tr r="J8" s="12"/>
      </tp>
      <tp t="e">
        <v>#N/A</v>
        <stp/>
        <stp>BDP|12977977851232813102</stp>
        <tr r="O605" s="5"/>
      </tp>
      <tp t="e">
        <v>#N/A</v>
        <stp/>
        <stp>BDP|15452286666179939540</stp>
        <tr r="AB11" s="5"/>
      </tp>
      <tp t="e">
        <v>#N/A</v>
        <stp/>
        <stp>BDP|12360080470880980856</stp>
        <tr r="Q357" s="5"/>
      </tp>
      <tp t="e">
        <v>#N/A</v>
        <stp/>
        <stp>BDP|15491696757119897250</stp>
        <tr r="J611" s="5"/>
      </tp>
      <tp t="e">
        <v>#N/A</v>
        <stp/>
        <stp>BDP|10409817767760775321</stp>
        <tr r="AB327" s="5"/>
      </tp>
      <tp t="e">
        <v>#N/A</v>
        <stp/>
        <stp>BDP|13612951631090170442</stp>
        <tr r="AI191" s="5"/>
      </tp>
      <tp t="e">
        <v>#N/A</v>
        <stp/>
        <stp>BDP|12152252037089623720</stp>
        <tr r="W535" s="5"/>
      </tp>
      <tp t="e">
        <v>#N/A</v>
        <stp/>
        <stp>BDP|11366374396912475419</stp>
        <tr r="Q99" s="5"/>
      </tp>
      <tp t="e">
        <v>#N/A</v>
        <stp/>
        <stp>BDP|10231853391518721462</stp>
        <tr r="U86" s="5"/>
      </tp>
      <tp t="e">
        <v>#N/A</v>
        <stp/>
        <stp>BDP|16252972846663318574</stp>
        <tr r="AM105" s="5"/>
      </tp>
      <tp t="e">
        <v>#N/A</v>
        <stp/>
        <stp>BDP|11439959633307212163</stp>
        <tr r="T548" s="5"/>
      </tp>
      <tp t="e">
        <v>#N/A</v>
        <stp/>
        <stp>BDP|12701589409603928996</stp>
        <tr r="O580" s="5"/>
      </tp>
      <tp t="e">
        <v>#N/A</v>
        <stp/>
        <stp>BDP|10390077845909741008</stp>
        <tr r="AI305" s="5"/>
      </tp>
      <tp t="e">
        <v>#N/A</v>
        <stp/>
        <stp>BDP|18422188278313542076</stp>
        <tr r="AM25" s="5"/>
      </tp>
      <tp t="e">
        <v>#N/A</v>
        <stp/>
        <stp>BDP|10834051768882359904</stp>
        <tr r="AO276" s="5"/>
      </tp>
      <tp t="e">
        <v>#N/A</v>
        <stp/>
        <stp>BDP|11621434752649330428</stp>
        <tr r="S211" s="5"/>
      </tp>
      <tp t="e">
        <v>#N/A</v>
        <stp/>
        <stp>BDP|11407420493627790645</stp>
        <tr r="R344" s="5"/>
      </tp>
      <tp t="e">
        <v>#N/A</v>
        <stp/>
        <stp>BDP|12207174571551126839</stp>
        <tr r="J410" s="5"/>
      </tp>
      <tp t="e">
        <v>#N/A</v>
        <stp/>
        <stp>BDP|17682866264496309210</stp>
        <tr r="AI390" s="5"/>
      </tp>
      <tp t="e">
        <v>#N/A</v>
        <stp/>
        <stp>BDP|10749592184929469983</stp>
        <tr r="I426" s="5"/>
      </tp>
      <tp t="e">
        <v>#N/A</v>
        <stp/>
        <stp>BDP|18202449872411158732</stp>
        <tr r="AD182" s="5"/>
      </tp>
      <tp t="e">
        <v>#N/A</v>
        <stp/>
        <stp>BDP|11154438081511337162</stp>
        <tr r="AA258" s="5"/>
      </tp>
      <tp t="e">
        <v>#N/A</v>
        <stp/>
        <stp>BDP|13230642709078116088</stp>
        <tr r="AG380" s="5"/>
      </tp>
      <tp t="e">
        <v>#N/A</v>
        <stp/>
        <stp>BDP|12304065742139293235</stp>
        <tr r="K635" s="5"/>
      </tp>
      <tp t="e">
        <v>#N/A</v>
        <stp/>
        <stp>BDP|17563796380877814221</stp>
        <tr r="N373" s="5"/>
      </tp>
      <tp t="e">
        <v>#N/A</v>
        <stp/>
        <stp>BDP|15023968532092452060</stp>
        <tr r="AD5" s="5"/>
      </tp>
      <tp t="e">
        <v>#N/A</v>
        <stp/>
        <stp>BDP|18104628241690666727</stp>
        <tr r="AP561" s="5"/>
      </tp>
      <tp t="e">
        <v>#N/A</v>
        <stp/>
        <stp>BDP|17356962308610980326</stp>
        <tr r="Q14" s="5"/>
      </tp>
      <tp t="e">
        <v>#N/A</v>
        <stp/>
        <stp>BDP|14372539381334041074</stp>
        <tr r="AG411" s="5"/>
      </tp>
      <tp t="e">
        <v>#N/A</v>
        <stp/>
        <stp>BDP|15473954094239155128</stp>
        <tr r="N230" s="5"/>
      </tp>
      <tp t="e">
        <v>#N/A</v>
        <stp/>
        <stp>BDP|14446375309443482981</stp>
        <tr r="R50" s="5"/>
      </tp>
      <tp t="e">
        <v>#N/A</v>
        <stp/>
        <stp>BDP|15335886713858995977</stp>
        <tr r="W437" s="5"/>
      </tp>
      <tp t="e">
        <v>#N/A</v>
        <stp/>
        <stp>BDP|10335765015889294245</stp>
        <tr r="AP5" s="5"/>
      </tp>
      <tp t="e">
        <v>#N/A</v>
        <stp/>
        <stp>BDP|13239950851542246020</stp>
        <tr r="AH175" s="5"/>
      </tp>
      <tp t="e">
        <v>#N/A</v>
        <stp/>
        <stp>BDP|13315251727628771600</stp>
        <tr r="W417" s="5"/>
      </tp>
      <tp t="e">
        <v>#N/A</v>
        <stp/>
        <stp>BDP|16466908200322587074</stp>
        <tr r="Q103" s="5"/>
      </tp>
      <tp t="e">
        <v>#N/A</v>
        <stp/>
        <stp>BDP|16115972403865039738</stp>
        <tr r="AI478" s="5"/>
      </tp>
      <tp t="e">
        <v>#N/A</v>
        <stp/>
        <stp>BDP|12172167851982296920</stp>
        <tr r="S537" s="5"/>
      </tp>
      <tp t="e">
        <v>#N/A</v>
        <stp/>
        <stp>BDP|12548825701111059605</stp>
        <tr r="AF486" s="5"/>
      </tp>
      <tp t="e">
        <v>#N/A</v>
        <stp/>
        <stp>BDP|15757829482538113008</stp>
        <tr r="T163" s="5"/>
      </tp>
      <tp t="e">
        <v>#N/A</v>
        <stp/>
        <stp>BDP|11470959006583457658</stp>
        <tr r="K42" s="12"/>
        <tr r="K592" s="5"/>
      </tp>
      <tp t="e">
        <v>#N/A</v>
        <stp/>
        <stp>BDP|15583208245578440627</stp>
        <tr r="T585" s="5"/>
      </tp>
      <tp t="e">
        <v>#N/A</v>
        <stp/>
        <stp>BDP|16917386068518819676</stp>
        <tr r="AM429" s="5"/>
      </tp>
      <tp t="e">
        <v>#N/A</v>
        <stp/>
        <stp>BDP|18421727976494435127</stp>
        <tr r="AG7" s="12"/>
      </tp>
    </main>
    <main first="bofaddin.rtdserver">
      <tp t="e">
        <v>#N/A</v>
        <stp/>
        <stp>BDP|10324071870727876258</stp>
        <tr r="Q213" s="5"/>
      </tp>
      <tp t="e">
        <v>#N/A</v>
        <stp/>
        <stp>BDP|16288341849217524433</stp>
        <tr r="Q77" s="12"/>
        <tr r="Q368" s="5"/>
      </tp>
      <tp t="e">
        <v>#N/A</v>
        <stp/>
        <stp>BDP|16179787135343582302</stp>
        <tr r="AQ35" s="5"/>
      </tp>
      <tp t="e">
        <v>#N/A</v>
        <stp/>
        <stp>BDP|10930055734764588540</stp>
        <tr r="AQ630" s="5"/>
      </tp>
      <tp t="e">
        <v>#N/A</v>
        <stp/>
        <stp>BDP|16204750666283830608</stp>
        <tr r="AB212" s="5"/>
      </tp>
      <tp t="e">
        <v>#N/A</v>
        <stp/>
        <stp>BDP|16425983281142295760</stp>
        <tr r="AD408" s="5"/>
      </tp>
      <tp t="e">
        <v>#N/A</v>
        <stp/>
        <stp>BDP|11531548879520519146</stp>
        <tr r="AI336" s="5"/>
      </tp>
      <tp t="e">
        <v>#N/A</v>
        <stp/>
        <stp>BDP|13984609196958638603</stp>
        <tr r="K609" s="5"/>
      </tp>
      <tp t="e">
        <v>#N/A</v>
        <stp/>
        <stp>BDP|12908948806328558176</stp>
        <tr r="P77" s="5"/>
      </tp>
      <tp t="e">
        <v>#N/A</v>
        <stp/>
        <stp>BDP|12165431579813554072</stp>
        <tr r="T146" s="5"/>
      </tp>
      <tp t="e">
        <v>#N/A</v>
        <stp/>
        <stp>BDP|13420255546521625688</stp>
        <tr r="L310" s="5"/>
      </tp>
      <tp t="e">
        <v>#N/A</v>
        <stp/>
        <stp>BDP|14619581650767682110</stp>
        <tr r="U47" s="5"/>
      </tp>
      <tp t="e">
        <v>#N/A</v>
        <stp/>
        <stp>BDP|11013732182115944919</stp>
        <tr r="AO20" s="5"/>
      </tp>
      <tp t="e">
        <v>#N/A</v>
        <stp/>
        <stp>BDP|14600290594739011429</stp>
        <tr r="J162" s="5"/>
      </tp>
      <tp t="e">
        <v>#N/A</v>
        <stp/>
        <stp>BDP|10033949886484258795</stp>
        <tr r="N123" s="5"/>
      </tp>
      <tp t="e">
        <v>#N/A</v>
        <stp/>
        <stp>BDP|16280473676294864321</stp>
        <tr r="U529" s="5"/>
      </tp>
      <tp t="e">
        <v>#N/A</v>
        <stp/>
        <stp>BDP|10498019235798899910</stp>
        <tr r="L436" s="5"/>
      </tp>
      <tp t="e">
        <v>#N/A</v>
        <stp/>
        <stp>BDP|12887047663377460124</stp>
        <tr r="AI58" s="5"/>
      </tp>
      <tp t="e">
        <v>#N/A</v>
        <stp/>
        <stp>BDP|11773608728344689309</stp>
        <tr r="AI295" s="5"/>
      </tp>
      <tp t="e">
        <v>#N/A</v>
        <stp/>
        <stp>BDP|18336331442928803536</stp>
        <tr r="AF7" s="5"/>
      </tp>
      <tp t="e">
        <v>#N/A</v>
        <stp/>
        <stp>BDP|10989400886219359753</stp>
        <tr r="W190" s="5"/>
      </tp>
      <tp t="e">
        <v>#N/A</v>
        <stp/>
        <stp>BDP|17508124566944098688</stp>
        <tr r="Q23" s="5"/>
      </tp>
      <tp t="e">
        <v>#N/A</v>
        <stp/>
        <stp>BDP|12282358428889488823</stp>
        <tr r="N640" s="5"/>
      </tp>
      <tp t="e">
        <v>#N/A</v>
        <stp/>
        <stp>BDP|13007608274033887353</stp>
        <tr r="AB38" s="5"/>
      </tp>
      <tp t="e">
        <v>#N/A</v>
        <stp/>
        <stp>BDP|13618370984533861941</stp>
        <tr r="AH136" s="5"/>
      </tp>
      <tp t="e">
        <v>#N/A</v>
        <stp/>
        <stp>BDP|13810036871067275112</stp>
        <tr r="M273" s="5"/>
      </tp>
      <tp t="e">
        <v>#N/A</v>
        <stp/>
        <stp>BDP|12726005853473933642</stp>
        <tr r="AP183" s="5"/>
      </tp>
      <tp t="e">
        <v>#N/A</v>
        <stp/>
        <stp>BDP|12512450818095853095</stp>
        <tr r="O202" s="5"/>
      </tp>
      <tp t="e">
        <v>#N/A</v>
        <stp/>
        <stp>BDP|17789008020260776795</stp>
        <tr r="AM15" s="5"/>
      </tp>
      <tp t="e">
        <v>#N/A</v>
        <stp/>
        <stp>BDP|15080089614692112441</stp>
        <tr r="AK419" s="5"/>
      </tp>
      <tp t="s">
        <v>#N/A N/A</v>
        <stp/>
        <stp>BDP|13485284827420494166</stp>
        <tr r="AO15" s="12"/>
      </tp>
      <tp t="e">
        <v>#N/A</v>
        <stp/>
        <stp>BDP|16501293602447777107</stp>
        <tr r="S303" s="5"/>
      </tp>
      <tp t="e">
        <v>#N/A</v>
        <stp/>
        <stp>BDP|17605352902497093189</stp>
        <tr r="I175" s="5"/>
      </tp>
      <tp t="e">
        <v>#N/A</v>
        <stp/>
        <stp>BDP|18049189595015212768</stp>
        <tr r="N14" s="5"/>
      </tp>
      <tp t="e">
        <v>#N/A</v>
        <stp/>
        <stp>BDP|14875276426456580059</stp>
        <tr r="T236" s="5"/>
      </tp>
      <tp t="e">
        <v>#N/A</v>
        <stp/>
        <stp>BDP|17031998547679380141</stp>
        <tr r="AM599" s="5"/>
      </tp>
      <tp t="e">
        <v>#N/A</v>
        <stp/>
        <stp>BDP|16609237449804362673</stp>
        <tr r="AH221" s="5"/>
      </tp>
      <tp t="e">
        <v>#N/A</v>
        <stp/>
        <stp>BDP|12130893797654784507</stp>
        <tr r="T183" s="5"/>
      </tp>
      <tp t="e">
        <v>#N/A</v>
        <stp/>
        <stp>BDP|14352192811084163229</stp>
        <tr r="AQ489" s="5"/>
      </tp>
      <tp t="e">
        <v>#N/A</v>
        <stp/>
        <stp>BDP|10653723232433992573</stp>
        <tr r="AI10" s="5"/>
      </tp>
      <tp t="s">
        <v>#N/A N/A</v>
        <stp/>
        <stp>BDP|11808256523596599535</stp>
        <tr r="S30" s="12"/>
      </tp>
      <tp t="e">
        <v>#N/A</v>
        <stp/>
        <stp>BDP|12215884101781180925</stp>
        <tr r="AH426" s="5"/>
      </tp>
      <tp t="e">
        <v>#N/A</v>
        <stp/>
        <stp>BDP|13232393743552197412</stp>
        <tr r="W611" s="5"/>
      </tp>
      <tp t="s">
        <v>#N/A N/A</v>
        <stp/>
        <stp>BDP|12908700314092172449</stp>
        <tr r="K17" s="12"/>
      </tp>
      <tp t="e">
        <v>#N/A</v>
        <stp/>
        <stp>BDP|12678689067412675270</stp>
        <tr r="Q296" s="5"/>
      </tp>
      <tp t="e">
        <v>#N/A</v>
        <stp/>
        <stp>BDP|13970429943240315130</stp>
        <tr r="T152" s="5"/>
      </tp>
      <tp t="e">
        <v>#N/A</v>
        <stp/>
        <stp>BDP|15681536048497110146</stp>
        <tr r="AB132" s="5"/>
      </tp>
      <tp t="e">
        <v>#N/A</v>
        <stp/>
        <stp>BDP|12887035832080557345</stp>
        <tr r="P386" s="5"/>
      </tp>
      <tp t="e">
        <v>#N/A</v>
        <stp/>
        <stp>BDP|14276593350881185728</stp>
        <tr r="AO101" s="5"/>
      </tp>
      <tp t="e">
        <v>#N/A</v>
        <stp/>
        <stp>BDP|11907394944381950551</stp>
        <tr r="U270" s="5"/>
      </tp>
      <tp t="e">
        <v>#N/A</v>
        <stp/>
        <stp>BDP|14803118089118124798</stp>
        <tr r="AI34" s="12"/>
        <tr r="AI482" s="5"/>
      </tp>
      <tp t="e">
        <v>#N/A</v>
        <stp/>
        <stp>BDP|17240195676397722422</stp>
        <tr r="S443" s="5"/>
      </tp>
      <tp t="e">
        <v>#N/A</v>
        <stp/>
        <stp>BDP|11107886615328143253</stp>
        <tr r="AQ481" s="5"/>
      </tp>
      <tp t="e">
        <v>#N/A</v>
        <stp/>
        <stp>BDP|15567457052867893122</stp>
        <tr r="U11" s="5"/>
      </tp>
      <tp t="e">
        <v>#N/A</v>
        <stp/>
        <stp>BDP|12012943170738909654</stp>
        <tr r="I36" s="5"/>
      </tp>
      <tp t="e">
        <v>#N/A</v>
        <stp/>
        <stp>BDP|12664180137240044211</stp>
        <tr r="Q227" s="5"/>
      </tp>
      <tp t="e">
        <v>#N/A</v>
        <stp/>
        <stp>BDP|11706347117185969451</stp>
        <tr r="AO264" s="5"/>
      </tp>
      <tp t="e">
        <v>#N/A</v>
        <stp/>
        <stp>BDP|12761324850342927443</stp>
        <tr r="J208" s="5"/>
      </tp>
      <tp t="e">
        <v>#N/A</v>
        <stp/>
        <stp>BDP|11093489074927571719</stp>
        <tr r="AF89" s="5"/>
      </tp>
      <tp t="e">
        <v>#N/A</v>
        <stp/>
        <stp>BDP|11378453544231226282</stp>
        <tr r="O115" s="5"/>
      </tp>
      <tp t="e">
        <v>#N/A</v>
        <stp/>
        <stp>BDP|15526402228629156846</stp>
        <tr r="M640" s="5"/>
      </tp>
      <tp t="s">
        <v>#N/A N/A</v>
        <stp/>
        <stp>BDP|17030295685067032840</stp>
        <tr r="O45" s="12"/>
      </tp>
      <tp t="e">
        <v>#N/A</v>
        <stp/>
        <stp>BDP|16567590164494310337</stp>
        <tr r="W52" s="5"/>
      </tp>
      <tp t="e">
        <v>#N/A</v>
        <stp/>
        <stp>BDP|15122773676261129695</stp>
        <tr r="R360" s="5"/>
      </tp>
      <tp t="e">
        <v>#N/A</v>
        <stp/>
        <stp>BDP|10072730928741255611</stp>
        <tr r="AO572" s="5"/>
      </tp>
      <tp t="s">
        <v>#N/A N/A</v>
        <stp/>
        <stp>BDP|11519962038568443149</stp>
        <tr r="U64" s="12"/>
      </tp>
      <tp t="e">
        <v>#N/A</v>
        <stp/>
        <stp>BDP|11475441125991873462</stp>
        <tr r="I276" s="5"/>
      </tp>
      <tp t="e">
        <v>#N/A</v>
        <stp/>
        <stp>BDP|15797641176236690089</stp>
        <tr r="K390" s="5"/>
      </tp>
      <tp t="e">
        <v>#N/A</v>
        <stp/>
        <stp>BDP|13603498438760963653</stp>
        <tr r="AO418" s="5"/>
      </tp>
      <tp t="e">
        <v>#N/A</v>
        <stp/>
        <stp>BDP|15328242244225824409</stp>
        <tr r="AK169" s="5"/>
      </tp>
      <tp t="e">
        <v>#N/A</v>
        <stp/>
        <stp>BDP|13698234708974593734</stp>
        <tr r="T406" s="5"/>
      </tp>
      <tp t="e">
        <v>#N/A</v>
        <stp/>
        <stp>BDP|18365835920789843939</stp>
        <tr r="L221" s="5"/>
      </tp>
      <tp t="e">
        <v>#N/A</v>
        <stp/>
        <stp>BDP|14947335828931953605</stp>
        <tr r="AM321" s="5"/>
      </tp>
      <tp t="e">
        <v>#N/A</v>
        <stp/>
        <stp>BDP|10557019336129868813</stp>
        <tr r="W68" s="5"/>
      </tp>
      <tp t="e">
        <v>#N/A</v>
        <stp/>
        <stp>BDP|15902156249865912777</stp>
        <tr r="S171" s="5"/>
      </tp>
      <tp t="e">
        <v>#N/A</v>
        <stp/>
        <stp>BDP|14588761929451065213</stp>
        <tr r="I397" s="5"/>
      </tp>
      <tp t="e">
        <v>#N/A</v>
        <stp/>
        <stp>BDP|17231712972566996332</stp>
        <tr r="M609" s="5"/>
      </tp>
      <tp t="e">
        <v>#N/A</v>
        <stp/>
        <stp>BDP|15625042211534039288</stp>
        <tr r="T3" s="5"/>
      </tp>
      <tp t="e">
        <v>#N/A</v>
        <stp/>
        <stp>BDP|14716992706748799743</stp>
        <tr r="N342" s="5"/>
      </tp>
      <tp t="e">
        <v>#N/A</v>
        <stp/>
        <stp>BDP|14709998542028375341</stp>
        <tr r="AO163" s="5"/>
      </tp>
      <tp t="e">
        <v>#N/A</v>
        <stp/>
        <stp>BDP|12310808057848762589</stp>
        <tr r="K361" s="5"/>
      </tp>
      <tp t="e">
        <v>#N/A</v>
        <stp/>
        <stp>BDP|12815318364036332357</stp>
        <tr r="AI22" s="12"/>
      </tp>
      <tp t="e">
        <v>#N/A</v>
        <stp/>
        <stp>BDP|13838618743866792566</stp>
        <tr r="L151" s="5"/>
      </tp>
      <tp t="e">
        <v>#N/A</v>
        <stp/>
        <stp>BDP|15307039428763715643</stp>
        <tr r="L492" s="5"/>
      </tp>
      <tp t="e">
        <v>#N/A</v>
        <stp/>
        <stp>BDP|16459191912384328079</stp>
        <tr r="AI32" s="12"/>
        <tr r="AI622" s="5"/>
      </tp>
      <tp t="e">
        <v>#N/A</v>
        <stp/>
        <stp>BDP|13351841799170683031</stp>
        <tr r="R246" s="5"/>
      </tp>
      <tp t="e">
        <v>#N/A</v>
        <stp/>
        <stp>BDP|10414692886248761474</stp>
        <tr r="W148" s="5"/>
      </tp>
      <tp t="e">
        <v>#N/A</v>
        <stp/>
        <stp>BDP|17823496170720921632</stp>
        <tr r="S76" s="5"/>
      </tp>
      <tp t="e">
        <v>#N/A</v>
        <stp/>
        <stp>BDP|15911429514353799130</stp>
        <tr r="AH629" s="5"/>
      </tp>
      <tp t="e">
        <v>#N/A</v>
        <stp/>
        <stp>BDP|16764579656690420499</stp>
        <tr r="AK625" s="5"/>
      </tp>
      <tp t="e">
        <v>#N/A</v>
        <stp/>
        <stp>BDP|14815372606043045625</stp>
        <tr r="L320" s="5"/>
      </tp>
      <tp t="s">
        <v>#N/A N/A</v>
        <stp/>
        <stp>BDP|13971427155784123444</stp>
        <tr r="U17" s="12"/>
      </tp>
      <tp t="e">
        <v>#N/A</v>
        <stp/>
        <stp>BDP|14693448062715937124</stp>
        <tr r="R311" s="5"/>
      </tp>
      <tp t="e">
        <v>#N/A</v>
        <stp/>
        <stp>BDP|10864103153166400045</stp>
        <tr r="M99" s="5"/>
      </tp>
      <tp t="e">
        <v>#N/A</v>
        <stp/>
        <stp>BDP|11929497203237838004</stp>
        <tr r="AF333" s="5"/>
      </tp>
      <tp t="e">
        <v>#N/A</v>
        <stp/>
        <stp>BDP|16977935276179251356</stp>
        <tr r="AH159" s="5"/>
      </tp>
      <tp t="e">
        <v>#N/A</v>
        <stp/>
        <stp>BDP|14910044300583740513</stp>
        <tr r="S516" s="5"/>
      </tp>
      <tp t="e">
        <v>#N/A</v>
        <stp/>
        <stp>BDP|16803854096257552254</stp>
        <tr r="J86" s="5"/>
      </tp>
      <tp t="e">
        <v>#N/A</v>
        <stp/>
        <stp>BDP|13976274094109107305</stp>
        <tr r="AF51" s="5"/>
      </tp>
      <tp t="e">
        <v>#N/A</v>
        <stp/>
        <stp>BDP|17662316851557915442</stp>
        <tr r="AG188" s="5"/>
      </tp>
      <tp t="e">
        <v>#N/A</v>
        <stp/>
        <stp>BDP|15919732400542033210</stp>
        <tr r="S244" s="5"/>
      </tp>
      <tp t="e">
        <v>#N/A</v>
        <stp/>
        <stp>BDP|17094758139768449937</stp>
        <tr r="K449" s="5"/>
      </tp>
      <tp t="e">
        <v>#N/A</v>
        <stp/>
        <stp>BDP|17779413410148470896</stp>
        <tr r="O206" s="5"/>
      </tp>
      <tp t="e">
        <v>#N/A</v>
        <stp/>
        <stp>BDP|17928687552514057281</stp>
        <tr r="S311" s="5"/>
      </tp>
      <tp t="e">
        <v>#N/A</v>
        <stp/>
        <stp>BDP|11927691350213212394</stp>
        <tr r="AD153" s="5"/>
      </tp>
      <tp t="e">
        <v>#N/A</v>
        <stp/>
        <stp>BDP|17224907366873841962</stp>
        <tr r="I465" s="5"/>
      </tp>
      <tp t="e">
        <v>#N/A</v>
        <stp/>
        <stp>BDP|12662554948565346429</stp>
        <tr r="T356" s="5"/>
      </tp>
      <tp t="e">
        <v>#N/A</v>
        <stp/>
        <stp>BDP|12270519508560279536</stp>
        <tr r="AI219" s="5"/>
      </tp>
      <tp t="e">
        <v>#N/A</v>
        <stp/>
        <stp>BDP|12623419338017182049</stp>
        <tr r="K284" s="5"/>
      </tp>
      <tp t="e">
        <v>#N/A</v>
        <stp/>
        <stp>BDP|14880404453641045616</stp>
        <tr r="Q292" s="5"/>
      </tp>
      <tp t="e">
        <v>#N/A</v>
        <stp/>
        <stp>BDP|10387778148457384654</stp>
        <tr r="O276" s="5"/>
      </tp>
      <tp t="e">
        <v>#N/A</v>
        <stp/>
        <stp>BDP|16393952869569675236</stp>
        <tr r="AI278" s="5"/>
      </tp>
      <tp t="e">
        <v>#N/A</v>
        <stp/>
        <stp>BDP|13557650815231908768</stp>
        <tr r="AO280" s="5"/>
      </tp>
      <tp t="e">
        <v>#N/A</v>
        <stp/>
        <stp>BDP|15568635008072648329</stp>
        <tr r="AK6" s="12"/>
      </tp>
      <tp t="e">
        <v>#N/A</v>
        <stp/>
        <stp>BDP|13518537715704886114</stp>
        <tr r="U235" s="5"/>
      </tp>
      <tp t="e">
        <v>#N/A</v>
        <stp/>
        <stp>BDP|14140663368323214578</stp>
        <tr r="W538" s="5"/>
      </tp>
      <tp t="e">
        <v>#N/A</v>
        <stp/>
        <stp>BDP|15165211045141930068</stp>
        <tr r="P91" s="5"/>
      </tp>
      <tp t="e">
        <v>#N/A</v>
        <stp/>
        <stp>BDP|17719406410230483091</stp>
        <tr r="AM561" s="5"/>
      </tp>
      <tp t="e">
        <v>#N/A</v>
        <stp/>
        <stp>BDP|13309781956582747103</stp>
        <tr r="P390" s="5"/>
      </tp>
      <tp t="s">
        <v>#N/A N/A</v>
        <stp/>
        <stp>BDP|10584518405201254695</stp>
        <tr r="J56" s="12"/>
      </tp>
      <tp t="e">
        <v>#N/A</v>
        <stp/>
        <stp>BDP|16657338419487699101</stp>
        <tr r="AP182" s="5"/>
      </tp>
      <tp t="e">
        <v>#N/A</v>
        <stp/>
        <stp>BDP|15740462339459569974</stp>
        <tr r="P617" s="5"/>
      </tp>
      <tp t="e">
        <v>#N/A</v>
        <stp/>
        <stp>BDP|12420813838143294859</stp>
        <tr r="W133" s="5"/>
      </tp>
      <tp t="e">
        <v>#N/A</v>
        <stp/>
        <stp>BDP|18143053789840384247</stp>
        <tr r="K110" s="5"/>
      </tp>
      <tp t="e">
        <v>#N/A</v>
        <stp/>
        <stp>BDP|15944121115333166450</stp>
        <tr r="AA19" s="12"/>
      </tp>
      <tp t="e">
        <v>#N/A</v>
        <stp/>
        <stp>BDP|10678476348774128623</stp>
        <tr r="T254" s="5"/>
      </tp>
      <tp t="e">
        <v>#N/A</v>
        <stp/>
        <stp>BDP|11785967073984064985</stp>
        <tr r="K467" s="5"/>
      </tp>
      <tp t="e">
        <v>#N/A</v>
        <stp/>
        <stp>BDP|15898408994018335257</stp>
        <tr r="L484" s="5"/>
      </tp>
      <tp t="e">
        <v>#N/A</v>
        <stp/>
        <stp>BDP|17809431236244561621</stp>
        <tr r="N435" s="5"/>
      </tp>
      <tp t="e">
        <v>#N/A</v>
        <stp/>
        <stp>BDP|16789982725666180910</stp>
        <tr r="J242" s="5"/>
      </tp>
      <tp t="e">
        <v>#N/A</v>
        <stp/>
        <stp>BDP|16839362817413717540</stp>
        <tr r="O612" s="5"/>
      </tp>
      <tp t="e">
        <v>#N/A</v>
        <stp/>
        <stp>BDP|10481014837113826274</stp>
        <tr r="AH461" s="5"/>
      </tp>
      <tp t="e">
        <v>#N/A</v>
        <stp/>
        <stp>BDP|15930345393484285911</stp>
        <tr r="K171" s="5"/>
      </tp>
      <tp t="e">
        <v>#N/A</v>
        <stp/>
        <stp>BDP|15339344954723683283</stp>
        <tr r="W299" s="5"/>
      </tp>
      <tp t="e">
        <v>#N/A</v>
        <stp/>
        <stp>BDP|10684939249816419952</stp>
        <tr r="AP247" s="5"/>
      </tp>
      <tp t="e">
        <v>#N/A</v>
        <stp/>
        <stp>BDP|16274211936987960213</stp>
        <tr r="M476" s="5"/>
      </tp>
      <tp t="e">
        <v>#N/A</v>
        <stp/>
        <stp>BDP|14631696338992934137</stp>
        <tr r="AQ427" s="5"/>
      </tp>
      <tp t="s">
        <v>#N/A N/A</v>
        <stp/>
        <stp>BDP|14159193077510131038</stp>
        <tr r="AM50" s="12"/>
      </tp>
      <tp t="s">
        <v>#N/A N/A</v>
        <stp/>
        <stp>BDP|14380447239524414573</stp>
        <tr r="AA85" s="12"/>
      </tp>
      <tp t="e">
        <v>#N/A</v>
        <stp/>
        <stp>BDP|10649463409994448205</stp>
        <tr r="I538" s="5"/>
      </tp>
      <tp t="e">
        <v>#N/A</v>
        <stp/>
        <stp>BDP|17970722835833540266</stp>
        <tr r="AM125" s="5"/>
      </tp>
      <tp t="e">
        <v>#N/A</v>
        <stp/>
        <stp>BDP|15992014748476511587</stp>
        <tr r="AI628" s="5"/>
      </tp>
      <tp t="e">
        <v>#N/A</v>
        <stp/>
        <stp>BDP|12273038838427673422</stp>
        <tr r="AA203" s="5"/>
      </tp>
      <tp t="e">
        <v>#N/A</v>
        <stp/>
        <stp>BDP|18314820223731697191</stp>
        <tr r="AF228" s="5"/>
      </tp>
      <tp t="e">
        <v>#N/A</v>
        <stp/>
        <stp>BDP|12651335564774885142</stp>
        <tr r="AA309" s="5"/>
      </tp>
      <tp t="e">
        <v>#N/A</v>
        <stp/>
        <stp>BDP|12446265219427085460</stp>
        <tr r="N567" s="5"/>
      </tp>
      <tp t="e">
        <v>#N/A</v>
        <stp/>
        <stp>BDP|17876239302102058546</stp>
        <tr r="W18" s="5"/>
      </tp>
      <tp t="e">
        <v>#N/A</v>
        <stp/>
        <stp>BDP|14594154748441663233</stp>
        <tr r="S612" s="5"/>
      </tp>
      <tp t="e">
        <v>#N/A</v>
        <stp/>
        <stp>BDP|17984111248631935140</stp>
        <tr r="N576" s="5"/>
      </tp>
      <tp t="e">
        <v>#N/A</v>
        <stp/>
        <stp>BDP|13393200601107817475</stp>
        <tr r="O324" s="5"/>
      </tp>
      <tp t="s">
        <v>#N/A N/A</v>
        <stp/>
        <stp>BDP|10300721473920681293</stp>
        <tr r="O38" s="12"/>
      </tp>
      <tp t="e">
        <v>#N/A</v>
        <stp/>
        <stp>BDP|10126455078583488259</stp>
        <tr r="O391" s="5"/>
      </tp>
      <tp t="e">
        <v>#N/A</v>
        <stp/>
        <stp>BDP|15900566963307966382</stp>
        <tr r="L50" s="5"/>
      </tp>
      <tp t="e">
        <v>#N/A</v>
        <stp/>
        <stp>BDP|16398823625829108783</stp>
        <tr r="T453" s="5"/>
      </tp>
      <tp t="e">
        <v>#N/A</v>
        <stp/>
        <stp>BDP|17461437860421209684</stp>
        <tr r="R620" s="5"/>
      </tp>
      <tp t="e">
        <v>#N/A</v>
        <stp/>
        <stp>BDP|12868866599595242481</stp>
        <tr r="U345" s="5"/>
      </tp>
      <tp t="e">
        <v>#N/A</v>
        <stp/>
        <stp>BDP|10911263026373403106</stp>
        <tr r="AB290" s="5"/>
      </tp>
      <tp t="e">
        <v>#N/A</v>
        <stp/>
        <stp>BDP|18397799120039761601</stp>
        <tr r="W50" s="5"/>
      </tp>
      <tp t="e">
        <v>#N/A</v>
        <stp/>
        <stp>BDP|11513086573116597268</stp>
        <tr r="AF533" s="5"/>
      </tp>
      <tp t="e">
        <v>#N/A</v>
        <stp/>
        <stp>BDP|14874511644995714278</stp>
        <tr r="AK22" s="12"/>
      </tp>
      <tp t="s">
        <v>#N/A N/A</v>
        <stp/>
        <stp>BDP|12729213110891398286</stp>
        <tr r="AP10" s="12"/>
      </tp>
      <tp t="e">
        <v>#N/A</v>
        <stp/>
        <stp>BDP|12627499352951624066</stp>
        <tr r="AG438" s="5"/>
      </tp>
      <tp t="e">
        <v>#N/A</v>
        <stp/>
        <stp>BDP|18444241285780019085</stp>
        <tr r="L243" s="5"/>
      </tp>
      <tp t="e">
        <v>#N/A</v>
        <stp/>
        <stp>BDP|12521063052410475587</stp>
        <tr r="AA86" s="5"/>
      </tp>
      <tp t="e">
        <v>#N/A</v>
        <stp/>
        <stp>BDP|12863666452462934182</stp>
        <tr r="I162" s="5"/>
      </tp>
      <tp t="e">
        <v>#N/A</v>
        <stp/>
        <stp>BDP|14217515220260732190</stp>
        <tr r="W446" s="5"/>
      </tp>
      <tp t="e">
        <v>#N/A</v>
        <stp/>
        <stp>BDP|13821569946870626035</stp>
        <tr r="AF462" s="5"/>
      </tp>
      <tp t="e">
        <v>#N/A</v>
        <stp/>
        <stp>BDP|15647097020061614446</stp>
        <tr r="I261" s="5"/>
      </tp>
      <tp t="e">
        <v>#N/A</v>
        <stp/>
        <stp>BDP|11270903444277877935</stp>
        <tr r="M594" s="5"/>
      </tp>
      <tp t="e">
        <v>#N/A</v>
        <stp/>
        <stp>BDP|10894612937333111432</stp>
        <tr r="Q54" s="5"/>
      </tp>
      <tp t="e">
        <v>#N/A</v>
        <stp/>
        <stp>BDP|13935930183865289578</stp>
        <tr r="AM55" s="5"/>
      </tp>
      <tp t="e">
        <v>#N/A</v>
        <stp/>
        <stp>BDP|14242661469332353428</stp>
        <tr r="K631" s="5"/>
      </tp>
      <tp t="e">
        <v>#N/A</v>
        <stp/>
        <stp>BDP|16965784556971831733</stp>
        <tr r="AD204" s="5"/>
      </tp>
      <tp t="e">
        <v>#N/A</v>
        <stp/>
        <stp>BDP|18398150129721362802</stp>
        <tr r="T170" s="5"/>
      </tp>
      <tp t="s">
        <v>#N/A N/A</v>
        <stp/>
        <stp>BDP|14718694601831316106</stp>
        <tr r="Q74" s="12"/>
      </tp>
      <tp t="e">
        <v>#N/A</v>
        <stp/>
        <stp>BDP|12286190747633116616</stp>
        <tr r="I440" s="5"/>
      </tp>
      <tp t="e">
        <v>#N/A</v>
        <stp/>
        <stp>BDP|14667070477943921234</stp>
        <tr r="AQ154" s="5"/>
      </tp>
      <tp t="e">
        <v>#N/A</v>
        <stp/>
        <stp>BDP|11601721084345483982</stp>
        <tr r="O520" s="5"/>
      </tp>
      <tp t="e">
        <v>#N/A</v>
        <stp/>
        <stp>BDP|10682373867121855620</stp>
        <tr r="AA13" s="5"/>
      </tp>
      <tp t="e">
        <v>#N/A</v>
        <stp/>
        <stp>BDP|14827162653616184401</stp>
        <tr r="AO526" s="5"/>
      </tp>
      <tp t="s">
        <v>#N/A N/A</v>
        <stp/>
        <stp>BDP|17048859681341868407</stp>
        <tr r="AF89" s="12"/>
      </tp>
      <tp t="e">
        <v>#N/A</v>
        <stp/>
        <stp>BDP|17794327561370874005</stp>
        <tr r="I282" s="5"/>
      </tp>
      <tp t="s">
        <v>#N/A N/A</v>
        <stp/>
        <stp>BDP|16611334122927229290</stp>
        <tr r="AK85" s="12"/>
      </tp>
      <tp t="e">
        <v>#N/A</v>
        <stp/>
        <stp>BDP|16979536586120986995</stp>
        <tr r="AK197" s="5"/>
      </tp>
      <tp t="e">
        <v>#N/A</v>
        <stp/>
        <stp>BDP|17907505206941754144</stp>
        <tr r="AK195" s="5"/>
      </tp>
      <tp t="e">
        <v>#N/A</v>
        <stp/>
        <stp>BDP|18151986855823646563</stp>
        <tr r="M450" s="5"/>
      </tp>
      <tp t="e">
        <v>#N/A</v>
        <stp/>
        <stp>BDP|15632226436943763596</stp>
        <tr r="AM69" s="5"/>
      </tp>
      <tp t="e">
        <v>#N/A</v>
        <stp/>
        <stp>BDP|10386351103476003791</stp>
        <tr r="AI249" s="5"/>
      </tp>
      <tp t="e">
        <v>#N/A</v>
        <stp/>
        <stp>BDP|15936187076161217097</stp>
        <tr r="J207" s="5"/>
      </tp>
      <tp t="e">
        <v>#N/A</v>
        <stp/>
        <stp>BDP|11555813459726065814</stp>
        <tr r="T429" s="5"/>
      </tp>
      <tp t="s">
        <v>#N/A N/A</v>
        <stp/>
        <stp>BDP|15436313144686832657</stp>
        <tr r="N66" s="12"/>
      </tp>
      <tp t="e">
        <v>#N/A</v>
        <stp/>
        <stp>BDP|11612999205729546339</stp>
        <tr r="L13" s="5"/>
      </tp>
      <tp t="e">
        <v>#N/A</v>
        <stp/>
        <stp>BDP|13680709438214401161</stp>
        <tr r="AI443" s="5"/>
      </tp>
      <tp t="e">
        <v>#N/A</v>
        <stp/>
        <stp>BDP|15964474151507729144</stp>
        <tr r="AQ174" s="5"/>
      </tp>
      <tp t="e">
        <v>#N/A</v>
        <stp/>
        <stp>BDP|10804439370963177266</stp>
        <tr r="J499" s="5"/>
      </tp>
      <tp t="e">
        <v>#N/A</v>
        <stp/>
        <stp>BDP|11341536758293093049</stp>
        <tr r="AK212" s="5"/>
      </tp>
      <tp t="e">
        <v>#N/A</v>
        <stp/>
        <stp>BDP|12233997082522678336</stp>
        <tr r="AQ299" s="5"/>
      </tp>
      <tp t="e">
        <v>#N/A</v>
        <stp/>
        <stp>BDP|16997438406639715976</stp>
        <tr r="U247" s="5"/>
      </tp>
      <tp t="e">
        <v>#N/A</v>
        <stp/>
        <stp>BDP|17670155436306114180</stp>
        <tr r="K644" s="5"/>
      </tp>
      <tp t="e">
        <v>#N/A</v>
        <stp/>
        <stp>BDP|17310571025910892250</stp>
        <tr r="AD111" s="5"/>
      </tp>
      <tp t="e">
        <v>#N/A</v>
        <stp/>
        <stp>BDP|11782442569381691007</stp>
        <tr r="AF106" s="5"/>
      </tp>
      <tp t="e">
        <v>#N/A</v>
        <stp/>
        <stp>BDP|18191583695276682067</stp>
        <tr r="AD207" s="5"/>
      </tp>
      <tp t="e">
        <v>#N/A</v>
        <stp/>
        <stp>BDP|15431584473020062537</stp>
        <tr r="M251" s="5"/>
      </tp>
      <tp t="e">
        <v>#N/A</v>
        <stp/>
        <stp>BDP|17864089879636568409</stp>
        <tr r="AP87" s="5"/>
      </tp>
      <tp t="e">
        <v>#N/A</v>
        <stp/>
        <stp>BDP|16266755729641476064</stp>
        <tr r="AB538" s="5"/>
      </tp>
      <tp t="e">
        <v>#N/A</v>
        <stp/>
        <stp>BDP|17456350955895907618</stp>
        <tr r="K23" s="5"/>
      </tp>
      <tp t="e">
        <v>#N/A</v>
        <stp/>
        <stp>BDP|14763142659002709010</stp>
        <tr r="J339" s="5"/>
      </tp>
      <tp t="e">
        <v>#N/A</v>
        <stp/>
        <stp>BDP|17608789634119667835</stp>
        <tr r="N558" s="5"/>
      </tp>
      <tp t="e">
        <v>#N/A</v>
        <stp/>
        <stp>BDP|13903111306925509543</stp>
        <tr r="AP323" s="5"/>
      </tp>
      <tp t="e">
        <v>#N/A</v>
        <stp/>
        <stp>BDP|12148420245781104188</stp>
        <tr r="AM411" s="5"/>
      </tp>
      <tp t="e">
        <v>#N/A</v>
        <stp/>
        <stp>BDP|10659571535926341280</stp>
        <tr r="AK220" s="5"/>
      </tp>
      <tp t="e">
        <v>#N/A</v>
        <stp/>
        <stp>BDP|15719531094142803978</stp>
        <tr r="AG617" s="5"/>
      </tp>
      <tp t="e">
        <v>#N/A</v>
        <stp/>
        <stp>BDP|16640209447432791099</stp>
        <tr r="AI266" s="5"/>
      </tp>
      <tp t="s">
        <v>#N/A N/A</v>
        <stp/>
        <stp>BDP|18157944976974875040</stp>
        <tr r="AH86" s="12"/>
      </tp>
      <tp t="e">
        <v>#N/A</v>
        <stp/>
        <stp>BDP|14831658856275451003</stp>
        <tr r="AI487" s="5"/>
      </tp>
      <tp t="e">
        <v>#N/A</v>
        <stp/>
        <stp>BDP|13104389799673700880</stp>
        <tr r="M414" s="5"/>
      </tp>
      <tp t="e">
        <v>#N/A</v>
        <stp/>
        <stp>BDP|16873758087138290378</stp>
        <tr r="M341" s="5"/>
      </tp>
      <tp t="e">
        <v>#N/A</v>
        <stp/>
        <stp>BDP|15588548239786298750</stp>
        <tr r="AO112" s="5"/>
      </tp>
      <tp t="e">
        <v>#N/A</v>
        <stp/>
        <stp>BDP|13391184171713434417</stp>
        <tr r="L116" s="5"/>
      </tp>
      <tp t="e">
        <v>#N/A</v>
        <stp/>
        <stp>BDP|13527267601144430799</stp>
        <tr r="Q258" s="5"/>
      </tp>
      <tp t="e">
        <v>#N/A</v>
        <stp/>
        <stp>BDP|16010934796961374596</stp>
        <tr r="J447" s="5"/>
      </tp>
      <tp t="e">
        <v>#N/A</v>
        <stp/>
        <stp>BDP|13515689051081369303</stp>
        <tr r="AI527" s="5"/>
      </tp>
      <tp t="e">
        <v>#N/A</v>
        <stp/>
        <stp>BDP|13851602314502275418</stp>
        <tr r="M475" s="5"/>
      </tp>
      <tp t="e">
        <v>#N/A</v>
        <stp/>
        <stp>BDP|11689087564194415112</stp>
        <tr r="AD188" s="5"/>
      </tp>
      <tp t="e">
        <v>#N/A</v>
        <stp/>
        <stp>BDP|17416886176438567208</stp>
        <tr r="K207" s="5"/>
      </tp>
      <tp t="s">
        <v>#N/A N/A</v>
        <stp/>
        <stp>BDP|11349675807281872448</stp>
        <tr r="J90" s="12"/>
      </tp>
      <tp t="e">
        <v>#N/A</v>
        <stp/>
        <stp>BDP|15075495874391150538</stp>
        <tr r="I485" s="5"/>
      </tp>
      <tp t="e">
        <v>#N/A</v>
        <stp/>
        <stp>BDP|17341926225876973821</stp>
        <tr r="S266" s="5"/>
      </tp>
      <tp t="e">
        <v>#N/A</v>
        <stp/>
        <stp>BDP|16923775504957063454</stp>
        <tr r="M331" s="5"/>
      </tp>
      <tp t="e">
        <v>#N/A</v>
        <stp/>
        <stp>BDP|12136997445748248504</stp>
        <tr r="AM584" s="5"/>
      </tp>
      <tp t="e">
        <v>#N/A</v>
        <stp/>
        <stp>BDP|10396603941973844355</stp>
        <tr r="AO645" s="5"/>
      </tp>
      <tp t="s">
        <v>#N/A N/A</v>
        <stp/>
        <stp>BDP|14363716336843319188</stp>
        <tr r="AK79" s="12"/>
      </tp>
      <tp t="e">
        <v>#N/A</v>
        <stp/>
        <stp>BDP|14655270084294236885</stp>
        <tr r="K37" s="12"/>
        <tr r="K317" s="5"/>
      </tp>
      <tp t="e">
        <v>#N/A</v>
        <stp/>
        <stp>BDP|12811047979595221280</stp>
        <tr r="I555" s="5"/>
      </tp>
      <tp t="e">
        <v>#N/A</v>
        <stp/>
        <stp>BDP|16128056699654477965</stp>
        <tr r="AF52" s="5"/>
      </tp>
      <tp t="e">
        <v>#N/A</v>
        <stp/>
        <stp>BDP|11435605732131126785</stp>
        <tr r="AG9" s="5"/>
      </tp>
      <tp t="e">
        <v>#N/A</v>
        <stp/>
        <stp>BDP|14598298254912192366</stp>
        <tr r="K527" s="5"/>
      </tp>
      <tp t="e">
        <v>#N/A</v>
        <stp/>
        <stp>BDP|11547404176344444480</stp>
        <tr r="W600" s="5"/>
      </tp>
      <tp t="e">
        <v>#N/A</v>
        <stp/>
        <stp>BDP|10409182002201051213</stp>
        <tr r="Q19" s="12"/>
      </tp>
      <tp t="e">
        <v>#N/A</v>
        <stp/>
        <stp>BDP|16850000622277099158</stp>
        <tr r="AH627" s="5"/>
      </tp>
      <tp t="e">
        <v>#N/A</v>
        <stp/>
        <stp>BDP|16859126815132532657</stp>
        <tr r="L208" s="5"/>
      </tp>
      <tp t="e">
        <v>#N/A</v>
        <stp/>
        <stp>BDP|13423119805966672691</stp>
        <tr r="K336" s="5"/>
      </tp>
      <tp t="e">
        <v>#N/A</v>
        <stp/>
        <stp>BDP|13543251599993486920</stp>
        <tr r="AH549" s="5"/>
      </tp>
      <tp t="e">
        <v>#N/A</v>
        <stp/>
        <stp>BDP|11587801590926258481</stp>
        <tr r="AQ152" s="5"/>
      </tp>
      <tp t="e">
        <v>#N/A</v>
        <stp/>
        <stp>BDP|11249953534319427082</stp>
        <tr r="T199" s="5"/>
      </tp>
      <tp t="e">
        <v>#N/A</v>
        <stp/>
        <stp>BDP|17579746443962581484</stp>
        <tr r="AA595" s="5"/>
      </tp>
      <tp t="e">
        <v>#N/A</v>
        <stp/>
        <stp>BDP|12597467077202293191</stp>
        <tr r="AG627" s="5"/>
      </tp>
      <tp t="e">
        <v>#N/A</v>
        <stp/>
        <stp>BDP|14697208906704657088</stp>
        <tr r="K492" s="5"/>
      </tp>
      <tp t="e">
        <v>#N/A</v>
        <stp/>
        <stp>BDP|17471549449662538620</stp>
        <tr r="M175" s="5"/>
      </tp>
      <tp t="e">
        <v>#N/A</v>
        <stp/>
        <stp>BDP|14863543110910469261</stp>
        <tr r="T331" s="5"/>
      </tp>
      <tp t="e">
        <v>#N/A</v>
        <stp/>
        <stp>BDP|17952208267097208627</stp>
        <tr r="U146" s="5"/>
      </tp>
      <tp t="s">
        <v>#N/A N/A</v>
        <stp/>
        <stp>BDP|12387421643432911256</stp>
        <tr r="AI85" s="12"/>
      </tp>
      <tp t="e">
        <v>#N/A</v>
        <stp/>
        <stp>BDP|13457754464899317981</stp>
        <tr r="AQ251" s="5"/>
      </tp>
      <tp t="e">
        <v>#N/A</v>
        <stp/>
        <stp>BDP|16004188921155243254</stp>
        <tr r="AP310" s="5"/>
      </tp>
      <tp t="e">
        <v>#N/A</v>
        <stp/>
        <stp>BDP|14763952188653521419</stp>
        <tr r="AO597" s="5"/>
      </tp>
      <tp t="e">
        <v>#N/A</v>
        <stp/>
        <stp>BDP|15645384877463099074</stp>
        <tr r="T519" s="5"/>
      </tp>
      <tp t="e">
        <v>#N/A</v>
        <stp/>
        <stp>BDP|15079184355865568665</stp>
        <tr r="O146" s="5"/>
      </tp>
      <tp t="e">
        <v>#N/A</v>
        <stp/>
        <stp>BDP|18210092181833534110</stp>
        <tr r="AA359" s="5"/>
      </tp>
      <tp t="e">
        <v>#N/A</v>
        <stp/>
        <stp>BDP|16575039686365640986</stp>
        <tr r="S559" s="5"/>
      </tp>
      <tp t="e">
        <v>#N/A</v>
        <stp/>
        <stp>BDP|17606874695412890626</stp>
        <tr r="S405" s="5"/>
      </tp>
      <tp t="e">
        <v>#N/A</v>
        <stp/>
        <stp>BDP|16226539609645759416</stp>
        <tr r="AH114" s="5"/>
      </tp>
      <tp t="e">
        <v>#N/A</v>
        <stp/>
        <stp>BDP|12339400245350172099</stp>
        <tr r="N27" s="12"/>
      </tp>
      <tp t="s">
        <v>#N/A N/A</v>
        <stp/>
        <stp>BDP|14089281818670778596</stp>
        <tr r="J30" s="12"/>
      </tp>
      <tp t="e">
        <v>#N/A</v>
        <stp/>
        <stp>BDP|13145726209093586514</stp>
        <tr r="AQ143" s="5"/>
      </tp>
      <tp t="e">
        <v>#N/A</v>
        <stp/>
        <stp>BDP|17342348879985199411</stp>
        <tr r="AD298" s="5"/>
      </tp>
      <tp t="e">
        <v>#N/A</v>
        <stp/>
        <stp>BDP|15920442580812770942</stp>
        <tr r="Q284" s="5"/>
      </tp>
      <tp t="e">
        <v>#N/A</v>
        <stp/>
        <stp>BDP|16962797532201893147</stp>
        <tr r="W386" s="5"/>
      </tp>
      <tp t="e">
        <v>#N/A</v>
        <stp/>
        <stp>BDP|17811342772310818182</stp>
        <tr r="R252" s="5"/>
      </tp>
      <tp t="e">
        <v>#N/A</v>
        <stp/>
        <stp>BDP|10909149436812734221</stp>
        <tr r="AK137" s="5"/>
      </tp>
      <tp t="e">
        <v>#N/A</v>
        <stp/>
        <stp>BDP|13668989360706821889</stp>
        <tr r="AB283" s="5"/>
      </tp>
      <tp t="e">
        <v>#N/A</v>
        <stp/>
        <stp>BDP|10311320355253323792</stp>
        <tr r="AG118" s="5"/>
      </tp>
      <tp t="e">
        <v>#N/A</v>
        <stp/>
        <stp>BDP|17653688713872462070</stp>
        <tr r="M65" s="12"/>
        <tr r="M260" s="5"/>
      </tp>
      <tp t="e">
        <v>#N/A</v>
        <stp/>
        <stp>BDP|15741897690555770372</stp>
        <tr r="AP371" s="5"/>
      </tp>
      <tp t="e">
        <v>#N/A</v>
        <stp/>
        <stp>BDP|13732587454683193249</stp>
        <tr r="R182" s="5"/>
      </tp>
      <tp t="e">
        <v>#N/A</v>
        <stp/>
        <stp>BDP|14699682163375004339</stp>
        <tr r="AI330" s="5"/>
      </tp>
      <tp t="e">
        <v>#N/A</v>
        <stp/>
        <stp>BDP|12675132051377833324</stp>
        <tr r="R71" s="5"/>
      </tp>
      <tp t="e">
        <v>#N/A</v>
        <stp/>
        <stp>BDP|16662091926061112766</stp>
        <tr r="Q565" s="5"/>
      </tp>
      <tp t="e">
        <v>#N/A</v>
        <stp/>
        <stp>BDP|15685947109877527902</stp>
        <tr r="AI45" s="5"/>
      </tp>
      <tp t="e">
        <v>#N/A</v>
        <stp/>
        <stp>BDP|14571398864901229243</stp>
        <tr r="U532" s="5"/>
      </tp>
      <tp t="s">
        <v>#N/A N/A</v>
        <stp/>
        <stp>BDP|15769546439344369572</stp>
        <tr r="Q72" s="12"/>
      </tp>
    </main>
    <main first="bofaddin.rtdserver">
      <tp t="e">
        <v>#N/A</v>
        <stp/>
        <stp>BDP|15993164753636058528</stp>
        <tr r="N161" s="5"/>
      </tp>
      <tp t="e">
        <v>#N/A</v>
        <stp/>
        <stp>BDP|14232829446292999814</stp>
        <tr r="AF166" s="5"/>
      </tp>
      <tp t="e">
        <v>#N/A</v>
        <stp/>
        <stp>BDP|17812363624227752331</stp>
        <tr r="AM114" s="5"/>
      </tp>
      <tp t="s">
        <v>#N/A N/A</v>
        <stp/>
        <stp>BDP|12756507049942683398</stp>
        <tr r="AA4" s="12"/>
      </tp>
      <tp t="e">
        <v>#N/A</v>
        <stp/>
        <stp>BDP|12643120546773581660</stp>
        <tr r="R492" s="5"/>
      </tp>
      <tp t="e">
        <v>#N/A</v>
        <stp/>
        <stp>BDP|11882659588035137859</stp>
        <tr r="J446" s="5"/>
      </tp>
      <tp t="e">
        <v>#N/A</v>
        <stp/>
        <stp>BDP|16585163846018331972</stp>
        <tr r="AD492" s="5"/>
      </tp>
      <tp t="e">
        <v>#N/A</v>
        <stp/>
        <stp>BDP|10034467920447790301</stp>
        <tr r="P52" s="5"/>
      </tp>
      <tp t="e">
        <v>#N/A</v>
        <stp/>
        <stp>BDP|17954058730277409190</stp>
        <tr r="U69" s="5"/>
      </tp>
      <tp t="e">
        <v>#N/A</v>
        <stp/>
        <stp>BDP|16275677463982410637</stp>
        <tr r="AM253" s="5"/>
      </tp>
      <tp t="e">
        <v>#N/A</v>
        <stp/>
        <stp>BDP|12181937558374817832</stp>
        <tr r="P309" s="5"/>
      </tp>
      <tp t="e">
        <v>#N/A</v>
        <stp/>
        <stp>BDP|13975878505401906834</stp>
        <tr r="M312" s="5"/>
      </tp>
      <tp t="e">
        <v>#N/A</v>
        <stp/>
        <stp>BDP|16478247366179571928</stp>
        <tr r="AD289" s="5"/>
      </tp>
      <tp t="e">
        <v>#N/A</v>
        <stp/>
        <stp>BDP|10346803454998401720</stp>
        <tr r="AP127" s="5"/>
      </tp>
      <tp t="e">
        <v>#N/A</v>
        <stp/>
        <stp>BDP|16393186025761931666</stp>
        <tr r="S306" s="5"/>
      </tp>
      <tp t="e">
        <v>#N/A</v>
        <stp/>
        <stp>BDP|10362373149654560198</stp>
        <tr r="Q181" s="5"/>
      </tp>
      <tp t="e">
        <v>#N/A</v>
        <stp/>
        <stp>BDP|12580085703866913669</stp>
        <tr r="O530" s="5"/>
      </tp>
      <tp t="e">
        <v>#N/A</v>
        <stp/>
        <stp>BDP|14667908955153507973</stp>
        <tr r="AB315" s="5"/>
      </tp>
      <tp t="e">
        <v>#N/A</v>
        <stp/>
        <stp>BDP|17115260931677337348</stp>
        <tr r="L603" s="5"/>
      </tp>
      <tp t="e">
        <v>#N/A</v>
        <stp/>
        <stp>BDP|13426471903441135408</stp>
        <tr r="O214" s="5"/>
      </tp>
      <tp t="s">
        <v>#N/A N/A</v>
        <stp/>
        <stp>BDP|15766201814747514372</stp>
        <tr r="M86" s="12"/>
      </tp>
      <tp t="e">
        <v>#N/A</v>
        <stp/>
        <stp>BDP|10412693295728038595</stp>
        <tr r="U134" s="5"/>
      </tp>
      <tp t="e">
        <v>#N/A</v>
        <stp/>
        <stp>BDP|17631283341537671481</stp>
        <tr r="N44" s="12"/>
        <tr r="N439" s="5"/>
      </tp>
      <tp t="e">
        <v>#N/A</v>
        <stp/>
        <stp>BDP|15750704360133764514</stp>
        <tr r="W222" s="5"/>
      </tp>
      <tp t="e">
        <v>#N/A</v>
        <stp/>
        <stp>BDP|12309615932765613072</stp>
        <tr r="AB219" s="5"/>
      </tp>
      <tp t="e">
        <v>#N/A</v>
        <stp/>
        <stp>BDP|14854597634145473505</stp>
        <tr r="AB178" s="5"/>
      </tp>
      <tp t="e">
        <v>#N/A</v>
        <stp/>
        <stp>BDP|11105666235176450073</stp>
        <tr r="AD108" s="5"/>
      </tp>
      <tp t="e">
        <v>#N/A</v>
        <stp/>
        <stp>BDP|11029260402795731421</stp>
        <tr r="AG59" s="5"/>
      </tp>
      <tp t="e">
        <v>#N/A</v>
        <stp/>
        <stp>BDP|13693222743656226148</stp>
        <tr r="P353" s="5"/>
      </tp>
      <tp t="e">
        <v>#N/A</v>
        <stp/>
        <stp>BDP|11861755446113252380</stp>
        <tr r="K56" s="5"/>
      </tp>
      <tp t="e">
        <v>#N/A</v>
        <stp/>
        <stp>BDP|11013471734672475667</stp>
        <tr r="S149" s="5"/>
      </tp>
      <tp t="e">
        <v>#N/A</v>
        <stp/>
        <stp>BDP|13335936205519767130</stp>
        <tr r="AQ546" s="5"/>
      </tp>
      <tp t="e">
        <v>#N/A</v>
        <stp/>
        <stp>BDP|13433438545805545461</stp>
        <tr r="AM587" s="5"/>
      </tp>
      <tp t="e">
        <v>#N/A</v>
        <stp/>
        <stp>BDP|17127507317684663510</stp>
        <tr r="AM442" s="5"/>
      </tp>
      <tp t="e">
        <v>#N/A</v>
        <stp/>
        <stp>BDP|15182325589175908928</stp>
        <tr r="Q12" s="12"/>
        <tr r="Q263" s="5"/>
      </tp>
      <tp t="e">
        <v>#N/A</v>
        <stp/>
        <stp>BDP|15753898824608215581</stp>
        <tr r="Q217" s="5"/>
      </tp>
      <tp t="e">
        <v>#N/A</v>
        <stp/>
        <stp>BDP|12270257936958722961</stp>
        <tr r="L61" s="5"/>
      </tp>
      <tp t="e">
        <v>#N/A</v>
        <stp/>
        <stp>BDP|16769106459572793296</stp>
        <tr r="M470" s="5"/>
      </tp>
      <tp t="e">
        <v>#N/A</v>
        <stp/>
        <stp>BDP|17487065119384828036</stp>
        <tr r="I205" s="5"/>
      </tp>
      <tp t="e">
        <v>#N/A</v>
        <stp/>
        <stp>BDP|10416711011246527219</stp>
        <tr r="AK511" s="5"/>
      </tp>
      <tp t="e">
        <v>#N/A</v>
        <stp/>
        <stp>BDP|16546246276735740408</stp>
        <tr r="K220" s="5"/>
      </tp>
      <tp t="e">
        <v>#N/A</v>
        <stp/>
        <stp>BDP|10973593288976957911</stp>
        <tr r="P202" s="5"/>
      </tp>
      <tp t="e">
        <v>#N/A</v>
        <stp/>
        <stp>BDP|10876446257384880732</stp>
        <tr r="AG272" s="5"/>
      </tp>
      <tp t="e">
        <v>#N/A</v>
        <stp/>
        <stp>BDP|13181027492758179007</stp>
        <tr r="I139" s="5"/>
      </tp>
      <tp t="e">
        <v>#N/A</v>
        <stp/>
        <stp>BDP|10896924148348738755</stp>
        <tr r="R49" s="5"/>
      </tp>
      <tp t="s">
        <v>#N/A N/A</v>
        <stp/>
        <stp>BDP|13575050141960649572</stp>
        <tr r="AP46" s="12"/>
      </tp>
      <tp t="e">
        <v>#N/A</v>
        <stp/>
        <stp>BDP|10612007315494032739</stp>
        <tr r="N125" s="5"/>
      </tp>
      <tp t="e">
        <v>#N/A</v>
        <stp/>
        <stp>BDP|11191728580099090537</stp>
        <tr r="R369" s="5"/>
      </tp>
      <tp t="e">
        <v>#N/A</v>
        <stp/>
        <stp>BDP|16231347810522796417</stp>
        <tr r="J623" s="5"/>
      </tp>
      <tp t="e">
        <v>#N/A</v>
        <stp/>
        <stp>BDP|11622628708723513693</stp>
        <tr r="AH463" s="5"/>
      </tp>
      <tp t="e">
        <v>#N/A</v>
        <stp/>
        <stp>BDP|12412231112121782226</stp>
        <tr r="N179" s="5"/>
      </tp>
      <tp t="e">
        <v>#N/A</v>
        <stp/>
        <stp>BDP|15976299853568411874</stp>
        <tr r="L72" s="5"/>
      </tp>
      <tp t="e">
        <v>#N/A</v>
        <stp/>
        <stp>BDP|12644166415784439418</stp>
        <tr r="AA178" s="5"/>
      </tp>
      <tp t="e">
        <v>#N/A</v>
        <stp/>
        <stp>BDP|16985810809758309421</stp>
        <tr r="AM75" s="5"/>
      </tp>
      <tp t="e">
        <v>#N/A</v>
        <stp/>
        <stp>BDP|16373800792553293635</stp>
        <tr r="W351" s="5"/>
      </tp>
      <tp t="e">
        <v>#N/A</v>
        <stp/>
        <stp>BDP|11374547340122389044</stp>
        <tr r="AQ127" s="5"/>
      </tp>
      <tp t="e">
        <v>#N/A</v>
        <stp/>
        <stp>BDP|11498841045219536604</stp>
        <tr r="N7" s="12"/>
      </tp>
      <tp t="e">
        <v>#N/A</v>
        <stp/>
        <stp>BDP|13111269843641568615</stp>
        <tr r="O165" s="5"/>
      </tp>
      <tp t="e">
        <v>#N/A</v>
        <stp/>
        <stp>BDP|10247119543096348134</stp>
        <tr r="AD126" s="5"/>
      </tp>
      <tp t="e">
        <v>#N/A</v>
        <stp/>
        <stp>BDP|10263647913341772429</stp>
        <tr r="AP102" s="5"/>
      </tp>
      <tp t="e">
        <v>#N/A</v>
        <stp/>
        <stp>BDP|11349086561802303796</stp>
        <tr r="Q564" s="5"/>
      </tp>
      <tp t="s">
        <v>#N/A N/A</v>
        <stp/>
        <stp>BDP|17222013658150997025</stp>
        <tr r="AD84" s="12"/>
      </tp>
      <tp t="e">
        <v>#N/A</v>
        <stp/>
        <stp>BDP|12235362731747712724</stp>
        <tr r="AB48" s="5"/>
      </tp>
      <tp t="e">
        <v>#N/A</v>
        <stp/>
        <stp>BDP|12449100414312673262</stp>
        <tr r="AQ352" s="5"/>
      </tp>
      <tp t="e">
        <v>#N/A</v>
        <stp/>
        <stp>BDP|16149957697962086630</stp>
        <tr r="Q22" s="12"/>
      </tp>
      <tp t="e">
        <v>#N/A</v>
        <stp/>
        <stp>BDP|16504514257993071738</stp>
        <tr r="K193" s="5"/>
      </tp>
      <tp t="e">
        <v>#N/A</v>
        <stp/>
        <stp>BDP|10346816208452924836</stp>
        <tr r="U440" s="5"/>
      </tp>
      <tp t="s">
        <v>#N/A N/A</v>
        <stp/>
        <stp>BDP|16215610727379623922</stp>
        <tr r="AO22" s="12"/>
      </tp>
      <tp t="s">
        <v>#N/A N/A</v>
        <stp/>
        <stp>BDP|15741660817703577335</stp>
        <tr r="AI9" s="12"/>
      </tp>
      <tp t="e">
        <v>#N/A</v>
        <stp/>
        <stp>BDP|14108469328165904569</stp>
        <tr r="J42" s="5"/>
      </tp>
      <tp t="e">
        <v>#N/A</v>
        <stp/>
        <stp>BDP|14836932494556802075</stp>
        <tr r="Q349" s="5"/>
      </tp>
      <tp t="e">
        <v>#N/A</v>
        <stp/>
        <stp>BDP|11421014605606594558</stp>
        <tr r="Q399" s="5"/>
      </tp>
      <tp t="e">
        <v>#N/A</v>
        <stp/>
        <stp>BDP|10046450707362448463</stp>
        <tr r="AP44" s="12"/>
        <tr r="AP439" s="5"/>
      </tp>
      <tp t="e">
        <v>#N/A</v>
        <stp/>
        <stp>BDP|18101520225105612800</stp>
        <tr r="I454" s="5"/>
      </tp>
      <tp t="e">
        <v>#N/A</v>
        <stp/>
        <stp>BDP|11240318154275686016</stp>
        <tr r="O15" s="5"/>
      </tp>
      <tp t="e">
        <v>#N/A</v>
        <stp/>
        <stp>BDP|12291449646586014603</stp>
        <tr r="N206" s="5"/>
      </tp>
      <tp t="e">
        <v>#N/A</v>
        <stp/>
        <stp>BDP|14893421203906974401</stp>
        <tr r="R145" s="5"/>
      </tp>
      <tp t="e">
        <v>#N/A</v>
        <stp/>
        <stp>BDP|14205005208914289282</stp>
        <tr r="AM497" s="5"/>
      </tp>
      <tp t="e">
        <v>#N/A</v>
        <stp/>
        <stp>BDP|11139781455013532297</stp>
        <tr r="AF99" s="5"/>
      </tp>
      <tp t="e">
        <v>#N/A</v>
        <stp/>
        <stp>BDP|10884108854657872147</stp>
        <tr r="AG302" s="5"/>
      </tp>
      <tp t="e">
        <v>#N/A</v>
        <stp/>
        <stp>BDP|12621276447433558530</stp>
        <tr r="Q611" s="5"/>
      </tp>
      <tp t="e">
        <v>#N/A</v>
        <stp/>
        <stp>BDP|18372246586676149606</stp>
        <tr r="S333" s="5"/>
      </tp>
      <tp t="e">
        <v>#N/A</v>
        <stp/>
        <stp>BDP|13128301576642252755</stp>
        <tr r="AA288" s="5"/>
      </tp>
      <tp t="s">
        <v>#N/A N/A</v>
        <stp/>
        <stp>BDP|15778449817036299462</stp>
        <tr r="R5" s="12"/>
      </tp>
      <tp t="e">
        <v>#N/A</v>
        <stp/>
        <stp>BDP|10054147876383651741</stp>
        <tr r="N414" s="5"/>
      </tp>
      <tp t="e">
        <v>#N/A</v>
        <stp/>
        <stp>BDP|16237229452592138139</stp>
        <tr r="AH456" s="5"/>
      </tp>
      <tp t="e">
        <v>#N/A</v>
        <stp/>
        <stp>BDP|14663000982047212963</stp>
        <tr r="AG157" s="5"/>
      </tp>
      <tp t="e">
        <v>#N/A</v>
        <stp/>
        <stp>BDP|17520133982988449408</stp>
        <tr r="AO284" s="5"/>
      </tp>
      <tp t="e">
        <v>#N/A</v>
        <stp/>
        <stp>BDP|16657354560115642450</stp>
        <tr r="AO67" s="12"/>
        <tr r="AO589" s="5"/>
      </tp>
      <tp t="e">
        <v>#N/A</v>
        <stp/>
        <stp>BDP|17249248821433042678</stp>
        <tr r="N49" s="5"/>
      </tp>
      <tp t="s">
        <v>#N/A N/A</v>
        <stp/>
        <stp>BDP|10322829899274802732</stp>
        <tr r="AK5" s="12"/>
      </tp>
      <tp t="e">
        <v>#N/A</v>
        <stp/>
        <stp>BDP|15896701154294974166</stp>
        <tr r="I389" s="5"/>
      </tp>
      <tp t="e">
        <v>#N/A</v>
        <stp/>
        <stp>BDP|12993562253823882370</stp>
        <tr r="S130" s="5"/>
      </tp>
      <tp t="e">
        <v>#N/A</v>
        <stp/>
        <stp>BDP|13329601171839649974</stp>
        <tr r="AG576" s="5"/>
      </tp>
      <tp t="e">
        <v>#N/A</v>
        <stp/>
        <stp>BDP|16395516260690337723</stp>
        <tr r="AB218" s="5"/>
      </tp>
      <tp t="s">
        <v>#N/A N/A</v>
        <stp/>
        <stp>BDP|11185728324831723733</stp>
        <tr r="AO84" s="12"/>
      </tp>
      <tp t="e">
        <v>#N/A</v>
        <stp/>
        <stp>BDP|17877573441893556781</stp>
        <tr r="S25" s="5"/>
      </tp>
      <tp t="e">
        <v>#N/A</v>
        <stp/>
        <stp>BDP|16542431723297787517</stp>
        <tr r="J322" s="5"/>
      </tp>
      <tp t="e">
        <v>#N/A</v>
        <stp/>
        <stp>BDP|11786807483456753506</stp>
        <tr r="I67" s="5"/>
      </tp>
      <tp t="e">
        <v>#N/A</v>
        <stp/>
        <stp>BDP|13719510967963462166</stp>
        <tr r="R179" s="5"/>
      </tp>
      <tp t="e">
        <v>#N/A</v>
        <stp/>
        <stp>BDP|16039788126690815154</stp>
        <tr r="AI8" s="12"/>
      </tp>
      <tp t="s">
        <v>#N/A N/A</v>
        <stp/>
        <stp>BDP|12487762429621821401</stp>
        <tr r="U46" s="12"/>
      </tp>
      <tp t="s">
        <v>#N/A N/A</v>
        <stp/>
        <stp>BDP|11398701332231118635</stp>
        <tr r="P73" s="12"/>
      </tp>
      <tp t="e">
        <v>#N/A</v>
        <stp/>
        <stp>BDP|16358366025553081633</stp>
        <tr r="I529" s="5"/>
      </tp>
      <tp t="e">
        <v>#N/A</v>
        <stp/>
        <stp>BDP|17649521747866528252</stp>
        <tr r="AH300" s="5"/>
      </tp>
      <tp t="e">
        <v>#N/A</v>
        <stp/>
        <stp>BDP|10565829053889393642</stp>
        <tr r="W14" s="5"/>
      </tp>
      <tp t="e">
        <v>#N/A</v>
        <stp/>
        <stp>BDP|12109413614605608019</stp>
        <tr r="AQ67" s="5"/>
      </tp>
      <tp t="e">
        <v>#N/A</v>
        <stp/>
        <stp>BDP|14774555301856675561</stp>
        <tr r="AQ456" s="5"/>
      </tp>
      <tp t="e">
        <v>#N/A</v>
        <stp/>
        <stp>BDP|12385740363770673114</stp>
        <tr r="AB582" s="5"/>
      </tp>
      <tp t="e">
        <v>#N/A</v>
        <stp/>
        <stp>BDP|14508984198913383556</stp>
        <tr r="O343" s="5"/>
      </tp>
      <tp t="e">
        <v>#N/A</v>
        <stp/>
        <stp>BDP|17630641644356764124</stp>
        <tr r="AA217" s="5"/>
      </tp>
      <tp t="e">
        <v>#N/A</v>
        <stp/>
        <stp>BDP|12130631796097398848</stp>
        <tr r="AK638" s="5"/>
      </tp>
      <tp t="e">
        <v>#N/A</v>
        <stp/>
        <stp>BDP|14535143811950696651</stp>
        <tr r="AI199" s="5"/>
      </tp>
      <tp t="s">
        <v>#N/A N/A</v>
        <stp/>
        <stp>BDP|15453641083640170914</stp>
        <tr r="M68" s="12"/>
      </tp>
      <tp t="s">
        <v>#N/A N/A</v>
        <stp/>
        <stp>BDP|10679777935501650711</stp>
        <tr r="AO68" s="12"/>
      </tp>
      <tp t="e">
        <v>#N/A</v>
        <stp/>
        <stp>BDP|10070460405750762677</stp>
        <tr r="AK269" s="5"/>
      </tp>
      <tp t="e">
        <v>#N/A</v>
        <stp/>
        <stp>BDP|13058561174346869596</stp>
        <tr r="K524" s="5"/>
      </tp>
      <tp t="e">
        <v>#N/A</v>
        <stp/>
        <stp>BDP|15149505035720513121</stp>
        <tr r="K483" s="5"/>
      </tp>
      <tp t="e">
        <v>#N/A</v>
        <stp/>
        <stp>BDP|10970808538801740855</stp>
        <tr r="AG559" s="5"/>
      </tp>
      <tp t="e">
        <v>#N/A</v>
        <stp/>
        <stp>BDP|16364488757910745585</stp>
        <tr r="T23" s="5"/>
      </tp>
      <tp t="e">
        <v>#N/A</v>
        <stp/>
        <stp>BDP|13193359283892793834</stp>
        <tr r="AQ85" s="5"/>
      </tp>
      <tp t="s">
        <v>#N/A N/A</v>
        <stp/>
        <stp>BDP|17099278512085727316</stp>
        <tr r="AP52" s="12"/>
      </tp>
      <tp t="e">
        <v>#N/A</v>
        <stp/>
        <stp>BDP|12295979946179172412</stp>
        <tr r="M458" s="5"/>
      </tp>
      <tp t="e">
        <v>#N/A</v>
        <stp/>
        <stp>BDP|10172054302065609728</stp>
        <tr r="AF591" s="5"/>
      </tp>
      <tp t="e">
        <v>#N/A</v>
        <stp/>
        <stp>BDP|18293877637000640161</stp>
        <tr r="S81" s="5"/>
      </tp>
      <tp t="e">
        <v>#N/A</v>
        <stp/>
        <stp>BDP|13786364642473327521</stp>
        <tr r="O563" s="5"/>
      </tp>
      <tp t="e">
        <v>#N/A</v>
        <stp/>
        <stp>BDP|15679269927871190645</stp>
        <tr r="L190" s="5"/>
      </tp>
      <tp t="e">
        <v>#N/A</v>
        <stp/>
        <stp>BDP|13233069700310557136</stp>
        <tr r="M238" s="5"/>
      </tp>
      <tp t="e">
        <v>#N/A</v>
        <stp/>
        <stp>BDP|18250210215420109958</stp>
        <tr r="AQ573" s="5"/>
      </tp>
      <tp t="e">
        <v>#N/A</v>
        <stp/>
        <stp>BDP|17124423136290339249</stp>
        <tr r="L41" s="5"/>
      </tp>
      <tp t="e">
        <v>#N/A</v>
        <stp/>
        <stp>BDP|11752061751411500779</stp>
        <tr r="T433" s="5"/>
      </tp>
      <tp t="e">
        <v>#N/A</v>
        <stp/>
        <stp>BDP|11662228637486300422</stp>
        <tr r="AI212" s="5"/>
      </tp>
      <tp t="e">
        <v>#N/A</v>
        <stp/>
        <stp>BDP|10470019302266245470</stp>
        <tr r="AG97" s="5"/>
      </tp>
      <tp t="e">
        <v>#N/A</v>
        <stp/>
        <stp>BDP|14559878621349717560</stp>
        <tr r="K500" s="5"/>
      </tp>
      <tp t="e">
        <v>#N/A</v>
        <stp/>
        <stp>BDP|12381167886011317821</stp>
        <tr r="AP414" s="5"/>
      </tp>
      <tp t="e">
        <v>#N/A</v>
        <stp/>
        <stp>BDP|17763328704644655252</stp>
        <tr r="U62" s="5"/>
      </tp>
      <tp t="e">
        <v>#N/A</v>
        <stp/>
        <stp>BDP|13585501746081339125</stp>
        <tr r="L628" s="5"/>
      </tp>
      <tp t="s">
        <v>#N/A N/A</v>
        <stp/>
        <stp>BDP|11582307950900693511</stp>
        <tr r="N45" s="12"/>
      </tp>
      <tp t="e">
        <v>#N/A</v>
        <stp/>
        <stp>BDP|14281886987077647194</stp>
        <tr r="K256" s="5"/>
      </tp>
      <tp t="e">
        <v>#N/A</v>
        <stp/>
        <stp>BDP|17242977833588688720</stp>
        <tr r="N37" s="5"/>
      </tp>
      <tp t="e">
        <v>#N/A</v>
        <stp/>
        <stp>BDP|15092751794609521062</stp>
        <tr r="AK228" s="5"/>
      </tp>
      <tp t="e">
        <v>#N/A</v>
        <stp/>
        <stp>BDP|10782654948653807307</stp>
        <tr r="AO192" s="5"/>
      </tp>
      <tp t="e">
        <v>#N/A</v>
        <stp/>
        <stp>BDP|14670776114723198362</stp>
        <tr r="R393" s="5"/>
      </tp>
      <tp t="e">
        <v>#N/A</v>
        <stp/>
        <stp>BDP|11932736513945264096</stp>
        <tr r="AO615" s="5"/>
      </tp>
      <tp t="e">
        <v>#N/A</v>
        <stp/>
        <stp>BDP|13142918884999415928</stp>
        <tr r="Q33" s="5"/>
      </tp>
      <tp t="e">
        <v>#N/A</v>
        <stp/>
        <stp>BDP|16486484956093007680</stp>
        <tr r="M192" s="5"/>
      </tp>
      <tp t="e">
        <v>#N/A</v>
        <stp/>
        <stp>BDP|16647751848093849412</stp>
        <tr r="Q30" s="5"/>
      </tp>
      <tp t="e">
        <v>#N/A</v>
        <stp/>
        <stp>BDP|14323685122173240191</stp>
        <tr r="O328" s="5"/>
      </tp>
      <tp t="e">
        <v>#N/A</v>
        <stp/>
        <stp>BDP|13120373256415277201</stp>
        <tr r="K228" s="5"/>
      </tp>
      <tp t="e">
        <v>#N/A</v>
        <stp/>
        <stp>BDP|12750169796928363060</stp>
        <tr r="M28" s="5"/>
      </tp>
      <tp t="e">
        <v>#N/A</v>
        <stp/>
        <stp>BDP|16901206302383864511</stp>
        <tr r="AP66" s="5"/>
      </tp>
      <tp t="e">
        <v>#N/A</v>
        <stp/>
        <stp>BDP|18075120311729748364</stp>
        <tr r="AF307" s="5"/>
      </tp>
      <tp t="s">
        <v>#N/A N/A</v>
        <stp/>
        <stp>BDP|14786759523396362504</stp>
        <tr r="W9" s="12"/>
      </tp>
      <tp t="e">
        <v>#N/A</v>
        <stp/>
        <stp>BDP|11066219742320591545</stp>
        <tr r="AG197" s="5"/>
      </tp>
      <tp t="e">
        <v>#N/A</v>
        <stp/>
        <stp>BDP|16723983832117642993</stp>
        <tr r="AM640" s="5"/>
      </tp>
      <tp t="e">
        <v>#N/A</v>
        <stp/>
        <stp>BDP|14719051781439278735</stp>
        <tr r="P393" s="5"/>
      </tp>
      <tp t="e">
        <v>#N/A</v>
        <stp/>
        <stp>BDP|14168031141681329326</stp>
        <tr r="J79" s="5"/>
      </tp>
      <tp t="e">
        <v>#N/A</v>
        <stp/>
        <stp>BDP|10976430926203989778</stp>
        <tr r="AQ644" s="5"/>
      </tp>
      <tp t="e">
        <v>#N/A</v>
        <stp/>
        <stp>BDP|15537377199304015993</stp>
        <tr r="AG479" s="5"/>
      </tp>
      <tp t="e">
        <v>#N/A</v>
        <stp/>
        <stp>BDP|13731140220043649173</stp>
        <tr r="J69" s="5"/>
      </tp>
      <tp t="e">
        <v>#N/A</v>
        <stp/>
        <stp>BDP|15165335351352878393</stp>
        <tr r="AP514" s="5"/>
      </tp>
      <tp t="e">
        <v>#N/A</v>
        <stp/>
        <stp>BDP|14267162031327477334</stp>
        <tr r="N7" s="5"/>
      </tp>
      <tp t="e">
        <v>#N/A</v>
        <stp/>
        <stp>BDP|13227636463436028779</stp>
        <tr r="K77" s="12"/>
        <tr r="K368" s="5"/>
      </tp>
      <tp t="e">
        <v>#N/A</v>
        <stp/>
        <stp>BDP|16128855162903332906</stp>
        <tr r="J104" s="5"/>
      </tp>
      <tp t="s">
        <v>#N/A N/A</v>
        <stp/>
        <stp>BDP|11635252514528478868</stp>
        <tr r="M61" s="12"/>
      </tp>
      <tp t="e">
        <v>#N/A</v>
        <stp/>
        <stp>BDP|17939159308796913287</stp>
        <tr r="AF394" s="5"/>
      </tp>
      <tp t="e">
        <v>#N/A</v>
        <stp/>
        <stp>BDP|14342770041894168111</stp>
        <tr r="R249" s="5"/>
      </tp>
      <tp t="e">
        <v>#N/A</v>
        <stp/>
        <stp>BDP|15913518604021104382</stp>
        <tr r="AB456" s="5"/>
      </tp>
      <tp t="e">
        <v>#N/A</v>
        <stp/>
        <stp>BDP|14942552239251187117</stp>
        <tr r="AG446" s="5"/>
      </tp>
      <tp t="e">
        <v>#N/A</v>
        <stp/>
        <stp>BDP|11311544423892720665</stp>
        <tr r="AP43" s="5"/>
      </tp>
      <tp t="e">
        <v>#N/A</v>
        <stp/>
        <stp>BDP|13618805168258950729</stp>
        <tr r="R419" s="5"/>
      </tp>
      <tp t="e">
        <v>#N/A</v>
        <stp/>
        <stp>BDP|13508232177854602020</stp>
        <tr r="T456" s="5"/>
      </tp>
      <tp t="e">
        <v>#N/A</v>
        <stp/>
        <stp>BDP|10144171773840500457</stp>
        <tr r="I315" s="5"/>
      </tp>
      <tp t="e">
        <v>#N/A</v>
        <stp/>
        <stp>BDP|11281293115202860235</stp>
        <tr r="O500" s="5"/>
      </tp>
      <tp t="e">
        <v>#N/A</v>
        <stp/>
        <stp>BDP|11200943677958677524</stp>
        <tr r="AK408" s="5"/>
      </tp>
      <tp t="e">
        <v>#N/A</v>
        <stp/>
        <stp>BDP|14053262551178297907</stp>
        <tr r="S33" s="5"/>
      </tp>
      <tp t="e">
        <v>#N/A</v>
        <stp/>
        <stp>BDP|16493401339307972413</stp>
        <tr r="AD112" s="5"/>
      </tp>
      <tp t="e">
        <v>#N/A</v>
        <stp/>
        <stp>BDP|18310547198837240184</stp>
        <tr r="AD315" s="5"/>
      </tp>
      <tp t="e">
        <v>#N/A</v>
        <stp/>
        <stp>BDP|18431919121346046713</stp>
        <tr r="O56" s="5"/>
      </tp>
      <tp t="e">
        <v>#N/A</v>
        <stp/>
        <stp>BDP|15707629914597028743</stp>
        <tr r="AB599" s="5"/>
      </tp>
      <tp t="e">
        <v>#N/A</v>
        <stp/>
        <stp>BDP|11063020343832409503</stp>
        <tr r="L546" s="5"/>
      </tp>
      <tp t="s">
        <v>#N/A N/A</v>
        <stp/>
        <stp>BDP|16316269273584488578</stp>
        <tr r="AG25" s="12"/>
      </tp>
      <tp t="e">
        <v>#N/A</v>
        <stp/>
        <stp>BDP|10061049621186418642</stp>
        <tr r="AO333" s="5"/>
      </tp>
      <tp t="e">
        <v>#N/A</v>
        <stp/>
        <stp>BDP|12224846356905110841</stp>
        <tr r="AB36" s="5"/>
      </tp>
      <tp t="e">
        <v>#N/A</v>
        <stp/>
        <stp>BDP|14735247093328537509</stp>
        <tr r="AP11" s="5"/>
      </tp>
      <tp t="e">
        <v>#N/A</v>
        <stp/>
        <stp>BDP|14854259033563971423</stp>
        <tr r="M621" s="5"/>
      </tp>
      <tp t="e">
        <v>#N/A</v>
        <stp/>
        <stp>BDP|16821651476495922079</stp>
        <tr r="AM2" s="5"/>
      </tp>
      <tp t="e">
        <v>#N/A</v>
        <stp/>
        <stp>BDP|15331630922226570525</stp>
        <tr r="AD413" s="5"/>
      </tp>
      <tp t="e">
        <v>#N/A</v>
        <stp/>
        <stp>BDP|12979196201460518117</stp>
        <tr r="L427" s="5"/>
      </tp>
      <tp t="e">
        <v>#N/A</v>
        <stp/>
        <stp>BDP|16444821000278114425</stp>
        <tr r="AO291" s="5"/>
      </tp>
      <tp t="e">
        <v>#N/A</v>
        <stp/>
        <stp>BDP|17935525326382149092</stp>
        <tr r="AG433" s="5"/>
      </tp>
      <tp t="e">
        <v>#N/A</v>
        <stp/>
        <stp>BDP|10222106734254663453</stp>
        <tr r="R351" s="5"/>
      </tp>
      <tp t="e">
        <v>#N/A</v>
        <stp/>
        <stp>BDP|12421067531943072068</stp>
        <tr r="I221" s="5"/>
      </tp>
      <tp t="e">
        <v>#N/A</v>
        <stp/>
        <stp>BDP|14515427485069519325</stp>
        <tr r="R27" s="12"/>
      </tp>
      <tp t="e">
        <v>#N/A</v>
        <stp/>
        <stp>BDP|16989289400546113057</stp>
        <tr r="AP369" s="5"/>
      </tp>
      <tp t="e">
        <v>#N/A</v>
        <stp/>
        <stp>BDP|12416502041316278726</stp>
        <tr r="AP562" s="5"/>
      </tp>
      <tp t="e">
        <v>#N/A</v>
        <stp/>
        <stp>BDP|12158712002011462630</stp>
        <tr r="K481" s="5"/>
      </tp>
      <tp t="e">
        <v>#N/A</v>
        <stp/>
        <stp>BDP|11440240162313600416</stp>
        <tr r="AI610" s="5"/>
      </tp>
      <tp t="e">
        <v>#N/A</v>
        <stp/>
        <stp>BDP|10559703372665336713</stp>
        <tr r="L574" s="5"/>
      </tp>
      <tp t="e">
        <v>#N/A</v>
        <stp/>
        <stp>BDP|10125224004099005921</stp>
        <tr r="Q84" s="5"/>
      </tp>
      <tp t="e">
        <v>#N/A</v>
        <stp/>
        <stp>BDP|15808229533616415089</stp>
        <tr r="AO314" s="5"/>
      </tp>
      <tp t="e">
        <v>#N/A</v>
        <stp/>
        <stp>BDP|17460204542012320107</stp>
        <tr r="L107" s="5"/>
      </tp>
      <tp t="s">
        <v>#N/A N/A</v>
        <stp/>
        <stp>BDP|18152958749107183093</stp>
        <tr r="AB60" s="12"/>
      </tp>
      <tp t="e">
        <v>#N/A</v>
        <stp/>
        <stp>BDP|10321218178920810775</stp>
        <tr r="AH346" s="5"/>
      </tp>
      <tp t="e">
        <v>#N/A</v>
        <stp/>
        <stp>BDP|12490212426930134077</stp>
        <tr r="AQ447" s="5"/>
      </tp>
      <tp t="e">
        <v>#N/A</v>
        <stp/>
        <stp>BDP|13297908614830070938</stp>
        <tr r="AP125" s="5"/>
      </tp>
      <tp t="e">
        <v>#N/A</v>
        <stp/>
        <stp>BDP|14575750863675557231</stp>
        <tr r="Q291" s="5"/>
      </tp>
      <tp t="s">
        <v>#N/A N/A</v>
        <stp/>
        <stp>BDP|12479960614691037937</stp>
        <tr r="M79" s="12"/>
      </tp>
      <tp t="e">
        <v>#N/A</v>
        <stp/>
        <stp>BDP|13605876841618146540</stp>
        <tr r="O341" s="5"/>
      </tp>
      <tp t="e">
        <v>#N/A</v>
        <stp/>
        <stp>BDP|12228823792001533039</stp>
        <tr r="M104" s="5"/>
      </tp>
      <tp t="e">
        <v>#N/A</v>
        <stp/>
        <stp>BDP|17790505147921274569</stp>
        <tr r="AP347" s="5"/>
      </tp>
      <tp t="e">
        <v>#N/A</v>
        <stp/>
        <stp>BDP|13824830035262291882</stp>
        <tr r="AF184" s="5"/>
      </tp>
      <tp t="e">
        <v>#N/A</v>
        <stp/>
        <stp>BDP|11127518062574036466</stp>
        <tr r="N146" s="5"/>
      </tp>
      <tp t="e">
        <v>#N/A</v>
        <stp/>
        <stp>BDP|14024048828411063581</stp>
        <tr r="W67" s="5"/>
      </tp>
      <tp t="s">
        <v>#N/A N/A</v>
        <stp/>
        <stp>BDP|13767041814088787846</stp>
        <tr r="M31" s="12"/>
      </tp>
      <tp t="e">
        <v>#N/A</v>
        <stp/>
        <stp>BDP|13788982397541942053</stp>
        <tr r="AQ114" s="5"/>
      </tp>
      <tp t="e">
        <v>#N/A</v>
        <stp/>
        <stp>BDP|10380910681082692119</stp>
        <tr r="S301" s="5"/>
      </tp>
      <tp t="e">
        <v>#N/A</v>
        <stp/>
        <stp>BDP|10874073323792096282</stp>
        <tr r="I590" s="5"/>
      </tp>
      <tp t="e">
        <v>#N/A</v>
        <stp/>
        <stp>BDP|14278612816251273038</stp>
        <tr r="AM81" s="5"/>
      </tp>
      <tp t="e">
        <v>#N/A</v>
        <stp/>
        <stp>BDP|10898158992172884830</stp>
        <tr r="AK218" s="5"/>
      </tp>
      <tp t="e">
        <v>#N/A</v>
        <stp/>
        <stp>BDP|12730092838861156233</stp>
        <tr r="R515" s="5"/>
      </tp>
      <tp t="e">
        <v>#N/A</v>
        <stp/>
        <stp>BDP|12620238043461131732</stp>
        <tr r="AD191" s="5"/>
      </tp>
      <tp t="e">
        <v>#N/A</v>
        <stp/>
        <stp>BDP|13541629549842327198</stp>
        <tr r="AH385" s="5"/>
      </tp>
      <tp t="e">
        <v>#N/A</v>
        <stp/>
        <stp>BDP|11996189178420985543</stp>
        <tr r="AB22" s="12"/>
      </tp>
      <tp t="e">
        <v>#N/A</v>
        <stp/>
        <stp>BDP|14326218038605969274</stp>
        <tr r="AG56" s="5"/>
      </tp>
      <tp t="e">
        <v>#N/A</v>
        <stp/>
        <stp>BDP|10380033950672706533</stp>
        <tr r="AG209" s="5"/>
      </tp>
      <tp t="e">
        <v>#N/A</v>
        <stp/>
        <stp>BDP|11798282998151211915</stp>
        <tr r="AF35" s="5"/>
      </tp>
      <tp t="e">
        <v>#N/A</v>
        <stp/>
        <stp>BDP|12073533002990407510</stp>
        <tr r="AA43" s="5"/>
      </tp>
      <tp t="e">
        <v>#N/A</v>
        <stp/>
        <stp>BDP|12341567263984674740</stp>
        <tr r="J304" s="5"/>
      </tp>
      <tp t="s">
        <v>#N/A N/A</v>
        <stp/>
        <stp>BDP|10529111825432538308</stp>
        <tr r="J80" s="12"/>
      </tp>
      <tp t="e">
        <v>#N/A</v>
        <stp/>
        <stp>BDP|15224846508877973837</stp>
        <tr r="P33" s="5"/>
      </tp>
      <tp t="e">
        <v>#N/A</v>
        <stp/>
        <stp>BDP|17460231075488326852</stp>
        <tr r="R456" s="5"/>
      </tp>
      <tp t="e">
        <v>#N/A</v>
        <stp/>
        <stp>BDP|17518541251753758631</stp>
        <tr r="U327" s="5"/>
      </tp>
      <tp t="e">
        <v>#N/A</v>
        <stp/>
        <stp>BDP|11049932179294759993</stp>
        <tr r="AI113" s="5"/>
      </tp>
      <tp t="e">
        <v>#N/A</v>
        <stp/>
        <stp>BDP|14819440792738268382</stp>
        <tr r="K371" s="5"/>
      </tp>
      <tp t="e">
        <v>#N/A</v>
        <stp/>
        <stp>BDP|11621013758001901723</stp>
        <tr r="P459" s="5"/>
      </tp>
      <tp t="e">
        <v>#N/A</v>
        <stp/>
        <stp>BDP|11072951464458732423</stp>
        <tr r="AH70" s="5"/>
      </tp>
      <tp t="e">
        <v>#N/A</v>
        <stp/>
        <stp>BDP|13128101001602229265</stp>
        <tr r="S491" s="5"/>
      </tp>
      <tp t="e">
        <v>#N/A</v>
        <stp/>
        <stp>BDP|15959738631911651290</stp>
        <tr r="N461" s="5"/>
      </tp>
      <tp t="e">
        <v>#N/A</v>
        <stp/>
        <stp>BDP|16718383918326160026</stp>
        <tr r="I27" s="5"/>
      </tp>
      <tp t="e">
        <v>#N/A</v>
        <stp/>
        <stp>BDP|15925671038577750552</stp>
        <tr r="AO512" s="5"/>
      </tp>
      <tp t="s">
        <v>#N/A N/A</v>
        <stp/>
        <stp>BDP|16208084170601642286</stp>
        <tr r="I54" s="12"/>
      </tp>
      <tp t="e">
        <v>#N/A</v>
        <stp/>
        <stp>BDP|11694111249765982337</stp>
        <tr r="AO503" s="5"/>
      </tp>
      <tp t="e">
        <v>#N/A</v>
        <stp/>
        <stp>BDP|14134970443023000814</stp>
        <tr r="J475" s="5"/>
      </tp>
      <tp t="e">
        <v>#N/A</v>
        <stp/>
        <stp>BDP|11123132960977284347</stp>
        <tr r="W244" s="5"/>
      </tp>
      <tp t="e">
        <v>#N/A</v>
        <stp/>
        <stp>BDP|18321932800431240266</stp>
        <tr r="T256" s="5"/>
      </tp>
      <tp t="e">
        <v>#N/A</v>
        <stp/>
        <stp>BDP|10207825641576042852</stp>
        <tr r="R92" s="5"/>
      </tp>
      <tp t="e">
        <v>#N/A</v>
        <stp/>
        <stp>BDP|11860240776667953173</stp>
        <tr r="AQ241" s="5"/>
      </tp>
      <tp t="e">
        <v>#N/A</v>
        <stp/>
        <stp>BDP|18404016947728401624</stp>
        <tr r="U151" s="5"/>
      </tp>
      <tp t="e">
        <v>#N/A</v>
        <stp/>
        <stp>BDP|10493114811500183215</stp>
        <tr r="P7" s="5"/>
      </tp>
      <tp t="e">
        <v>#N/A</v>
        <stp/>
        <stp>BDP|12626735673813491363</stp>
        <tr r="S513" s="5"/>
      </tp>
      <tp t="e">
        <v>#N/A</v>
        <stp/>
        <stp>BDP|11719856555268169626</stp>
        <tr r="L252" s="5"/>
      </tp>
      <tp t="e">
        <v>#N/A</v>
        <stp/>
        <stp>BDP|10684018528154324487</stp>
        <tr r="N527" s="5"/>
      </tp>
      <tp t="e">
        <v>#N/A</v>
        <stp/>
        <stp>BDP|16636951864928859385</stp>
        <tr r="AM435" s="5"/>
      </tp>
      <tp t="e">
        <v>#N/A</v>
        <stp/>
        <stp>BDP|13795865187489819893</stp>
        <tr r="W223" s="5"/>
      </tp>
      <tp t="e">
        <v>#N/A</v>
        <stp/>
        <stp>BDP|15595155925992591676</stp>
        <tr r="AM8" s="5"/>
      </tp>
      <tp t="e">
        <v>#N/A</v>
        <stp/>
        <stp>BDP|14934650252833957604</stp>
        <tr r="N138" s="5"/>
      </tp>
      <tp t="e">
        <v>#N/A</v>
        <stp/>
        <stp>BDP|10554323861982251533</stp>
        <tr r="L613" s="5"/>
      </tp>
      <tp t="e">
        <v>#N/A</v>
        <stp/>
        <stp>BDP|15377343547835771502</stp>
        <tr r="AQ113" s="5"/>
      </tp>
      <tp t="e">
        <v>#N/A</v>
        <stp/>
        <stp>BDP|11900058076163568787</stp>
        <tr r="N433" s="5"/>
      </tp>
      <tp t="e">
        <v>#N/A</v>
        <stp/>
        <stp>BDP|14087334604176148311</stp>
        <tr r="T301" s="5"/>
      </tp>
      <tp t="e">
        <v>#N/A</v>
        <stp/>
        <stp>BDP|13489720641784821685</stp>
        <tr r="AQ372" s="5"/>
      </tp>
      <tp t="e">
        <v>#N/A</v>
        <stp/>
        <stp>BDP|10391744638431117790</stp>
        <tr r="O30" s="5"/>
      </tp>
      <tp t="e">
        <v>#N/A</v>
        <stp/>
        <stp>BDP|15365179931304255106</stp>
        <tr r="AQ581" s="5"/>
      </tp>
      <tp t="e">
        <v>#N/A</v>
        <stp/>
        <stp>BDP|11318002451762621439</stp>
        <tr r="AD47" s="12"/>
        <tr r="AD566" s="5"/>
      </tp>
      <tp t="e">
        <v>#N/A</v>
        <stp/>
        <stp>BDP|14137063569891827114</stp>
        <tr r="W404" s="5"/>
      </tp>
      <tp t="e">
        <v>#N/A</v>
        <stp/>
        <stp>BDP|13568523715314691131</stp>
        <tr r="AM261" s="5"/>
      </tp>
      <tp t="e">
        <v>#N/A</v>
        <stp/>
        <stp>BDP|10043341952937071315</stp>
        <tr r="AD591" s="5"/>
      </tp>
      <tp t="e">
        <v>#N/A</v>
        <stp/>
        <stp>BDP|10753900781990977385</stp>
        <tr r="AF61" s="5"/>
      </tp>
      <tp t="e">
        <v>#N/A</v>
        <stp/>
        <stp>BDP|17470363883988230640</stp>
        <tr r="AF390" s="5"/>
      </tp>
      <tp t="e">
        <v>#N/A</v>
        <stp/>
        <stp>BDP|13322113403385283547</stp>
        <tr r="AQ262" s="5"/>
      </tp>
      <tp t="e">
        <v>#N/A</v>
        <stp/>
        <stp>BDP|17386030046078570942</stp>
        <tr r="N598" s="5"/>
      </tp>
      <tp t="s">
        <v>#N/A N/A</v>
        <stp/>
        <stp>BDP|10604850193345371649</stp>
        <tr r="AI57" s="12"/>
      </tp>
      <tp t="e">
        <v>#N/A</v>
        <stp/>
        <stp>BDP|15092212213075605136</stp>
        <tr r="T408" s="5"/>
      </tp>
      <tp t="e">
        <v>#N/A</v>
        <stp/>
        <stp>BDP|12929177029406957598</stp>
        <tr r="AH546" s="5"/>
      </tp>
      <tp t="e">
        <v>#N/A</v>
        <stp/>
        <stp>BDP|13711407435715251378</stp>
        <tr r="O618" s="5"/>
      </tp>
      <tp t="e">
        <v>#N/A</v>
        <stp/>
        <stp>BDP|16619748442773547429</stp>
        <tr r="AG442" s="5"/>
      </tp>
      <tp t="e">
        <v>#N/A</v>
        <stp/>
        <stp>BDP|17700238376398384861</stp>
        <tr r="AG66" s="5"/>
      </tp>
      <tp t="e">
        <v>#N/A</v>
        <stp/>
        <stp>BDP|14449651022550029240</stp>
        <tr r="J19" s="5"/>
      </tp>
      <tp t="e">
        <v>#N/A</v>
        <stp/>
        <stp>BDP|16851187603162766734</stp>
        <tr r="AG373" s="5"/>
      </tp>
      <tp t="e">
        <v>#N/A</v>
        <stp/>
        <stp>BDP|15312253462053650056</stp>
        <tr r="AF506" s="5"/>
      </tp>
      <tp t="s">
        <v>#N/A N/A</v>
        <stp/>
        <stp>BDP|15110347866765049745</stp>
        <tr r="S70" s="12"/>
      </tp>
      <tp t="s">
        <v>#N/A N/A</v>
        <stp/>
        <stp>BDP|11079404107576390138</stp>
        <tr r="Q48" s="12"/>
      </tp>
      <tp t="e">
        <v>#N/A</v>
        <stp/>
        <stp>BDP|16731733975045562131</stp>
        <tr r="U197" s="5"/>
      </tp>
      <tp t="e">
        <v>#N/A</v>
        <stp/>
        <stp>BDP|15044301480089011573</stp>
        <tr r="W11" s="5"/>
      </tp>
      <tp t="e">
        <v>#N/A</v>
        <stp/>
        <stp>BDP|15128513809532643087</stp>
        <tr r="AH512" s="5"/>
      </tp>
      <tp t="e">
        <v>#N/A</v>
        <stp/>
        <stp>BDP|12571379522019382840</stp>
        <tr r="AQ459" s="5"/>
      </tp>
      <tp t="e">
        <v>#N/A</v>
        <stp/>
        <stp>BDP|14069826832314366943</stp>
        <tr r="AB165" s="5"/>
      </tp>
      <tp t="e">
        <v>#N/A</v>
        <stp/>
        <stp>BDP|16964270962332397289</stp>
        <tr r="AO168" s="5"/>
      </tp>
      <tp t="e">
        <v>#N/A</v>
        <stp/>
        <stp>BDP|11623783109484991099</stp>
        <tr r="AQ640" s="5"/>
      </tp>
      <tp t="e">
        <v>#N/A</v>
        <stp/>
        <stp>BDP|12068507342133729227</stp>
        <tr r="T159" s="5"/>
      </tp>
      <tp t="e">
        <v>#N/A</v>
        <stp/>
        <stp>BDP|10927134831477558792</stp>
        <tr r="AH117" s="5"/>
      </tp>
      <tp t="e">
        <v>#N/A</v>
        <stp/>
        <stp>BDP|10307711969297904456</stp>
        <tr r="AP415" s="5"/>
      </tp>
      <tp t="s">
        <v>#N/A N/A</v>
        <stp/>
        <stp>BDP|14626317350662645263</stp>
        <tr r="R59" s="12"/>
      </tp>
      <tp t="e">
        <v>#N/A</v>
        <stp/>
        <stp>BDP|10180298657831185494</stp>
        <tr r="S101" s="5"/>
      </tp>
      <tp t="e">
        <v>#N/A</v>
        <stp/>
        <stp>BDP|14923880560440261844</stp>
        <tr r="AD205" s="5"/>
      </tp>
      <tp t="e">
        <v>#N/A</v>
        <stp/>
        <stp>BDP|10438466962646398651</stp>
        <tr r="W162" s="5"/>
      </tp>
      <tp t="e">
        <v>#N/A</v>
        <stp/>
        <stp>BDP|12740166636024908689</stp>
        <tr r="AF24" s="5"/>
      </tp>
      <tp t="e">
        <v>#N/A</v>
        <stp/>
        <stp>BDP|11059666475944267677</stp>
        <tr r="AB329" s="5"/>
      </tp>
      <tp t="s">
        <v>#N/A N/A</v>
        <stp/>
        <stp>BDP|12733602021900934490</stp>
        <tr r="P31" s="12"/>
      </tp>
      <tp t="s">
        <v>#N/A N/A</v>
        <stp/>
        <stp>BDP|10030260616145001469</stp>
        <tr r="AH78" s="12"/>
      </tp>
      <tp t="e">
        <v>#N/A</v>
        <stp/>
        <stp>BDP|14914469883098952237</stp>
        <tr r="AK178" s="5"/>
      </tp>
      <tp t="e">
        <v>#N/A</v>
        <stp/>
        <stp>BDP|12727469415342366714</stp>
        <tr r="O628" s="5"/>
      </tp>
      <tp t="e">
        <v>#N/A</v>
        <stp/>
        <stp>BDP|13373214556320483661</stp>
        <tr r="AO74" s="5"/>
      </tp>
      <tp t="e">
        <v>#N/A</v>
        <stp/>
        <stp>BDP|12307647201534249229</stp>
        <tr r="AQ218" s="5"/>
      </tp>
      <tp t="e">
        <v>#N/A</v>
        <stp/>
        <stp>BDP|11057409760689371852</stp>
        <tr r="K182" s="5"/>
      </tp>
      <tp t="e">
        <v>#N/A</v>
        <stp/>
        <stp>BDP|12912016553451490495</stp>
        <tr r="S182" s="5"/>
      </tp>
      <tp t="e">
        <v>#N/A</v>
        <stp/>
        <stp>BDP|17886086116656600267</stp>
        <tr r="AA31" s="5"/>
      </tp>
      <tp t="e">
        <v>#N/A</v>
        <stp/>
        <stp>BDP|16619375226722355728</stp>
        <tr r="AA590" s="5"/>
      </tp>
      <tp t="e">
        <v>#N/A</v>
        <stp/>
        <stp>BDP|16752971912849600522</stp>
        <tr r="P615" s="5"/>
      </tp>
      <tp t="e">
        <v>#N/A</v>
        <stp/>
        <stp>BDP|14483410089492251887</stp>
        <tr r="I578" s="5"/>
      </tp>
      <tp t="s">
        <v>#N/A N/A</v>
        <stp/>
        <stp>BDP|17210693029194089545</stp>
        <tr r="AI49" s="12"/>
      </tp>
      <tp t="e">
        <v>#N/A</v>
        <stp/>
        <stp>BDP|17448376205802272421</stp>
        <tr r="AI28" s="5"/>
      </tp>
      <tp t="e">
        <v>#N/A</v>
        <stp/>
        <stp>BDP|14931373851480106088</stp>
        <tr r="L268" s="5"/>
      </tp>
      <tp t="e">
        <v>#N/A</v>
        <stp/>
        <stp>BDP|13980541212151121486</stp>
        <tr r="T257" s="5"/>
      </tp>
      <tp t="e">
        <v>#N/A</v>
        <stp/>
        <stp>BDP|12587652037472062714</stp>
        <tr r="AF416" s="5"/>
      </tp>
      <tp t="s">
        <v>#N/A N/A</v>
        <stp/>
        <stp>BDP|10132683977334164797</stp>
        <tr r="R17" s="12"/>
      </tp>
      <tp t="e">
        <v>#N/A</v>
        <stp/>
        <stp>BDP|13857087400586754710</stp>
        <tr r="Q569" s="5"/>
      </tp>
      <tp t="s">
        <v>#N/A N/A</v>
        <stp/>
        <stp>BDP|11868699794809079532</stp>
        <tr r="L84" s="12"/>
      </tp>
      <tp t="e">
        <v>#N/A</v>
        <stp/>
        <stp>BDP|13656051857222142633</stp>
        <tr r="AK291" s="5"/>
      </tp>
      <tp t="e">
        <v>#N/A</v>
        <stp/>
        <stp>BDP|16414859906228026419</stp>
        <tr r="W297" s="5"/>
      </tp>
      <tp t="e">
        <v>#N/A</v>
        <stp/>
        <stp>BDP|11527351582320405801</stp>
        <tr r="T308" s="5"/>
      </tp>
      <tp t="e">
        <v>#N/A</v>
        <stp/>
        <stp>BDP|17345372482607410940</stp>
        <tr r="AG595" s="5"/>
      </tp>
      <tp t="e">
        <v>#N/A</v>
        <stp/>
        <stp>BDP|14837924370061401986</stp>
        <tr r="R60" s="5"/>
      </tp>
      <tp t="e">
        <v>#N/A</v>
        <stp/>
        <stp>BDP|13578461256702626253</stp>
        <tr r="AF346" s="5"/>
      </tp>
      <tp t="e">
        <v>#N/A</v>
        <stp/>
        <stp>BDP|10856524140004869747</stp>
        <tr r="I441" s="5"/>
      </tp>
      <tp t="e">
        <v>#N/A</v>
        <stp/>
        <stp>BDP|18039261287700122067</stp>
        <tr r="M69" s="5"/>
      </tp>
      <tp t="e">
        <v>#N/A</v>
        <stp/>
        <stp>BDP|14661661144787400360</stp>
        <tr r="AI172" s="5"/>
      </tp>
      <tp t="e">
        <v>#N/A</v>
        <stp/>
        <stp>BDP|10682053705893218122</stp>
        <tr r="W53" s="5"/>
      </tp>
      <tp t="e">
        <v>#N/A</v>
        <stp/>
        <stp>BDP|16083194811495886160</stp>
        <tr r="AB125" s="5"/>
      </tp>
      <tp t="e">
        <v>#N/A</v>
        <stp/>
        <stp>BDP|17344028101232391757</stp>
        <tr r="P48" s="5"/>
      </tp>
      <tp t="e">
        <v>#N/A</v>
        <stp/>
        <stp>BDP|10349670828351924732</stp>
        <tr r="AQ259" s="5"/>
      </tp>
      <tp t="e">
        <v>#N/A</v>
        <stp/>
        <stp>BDP|10004476180186289839</stp>
        <tr r="J66" s="5"/>
      </tp>
      <tp t="e">
        <v>#N/A</v>
        <stp/>
        <stp>BDP|17176502965953699543</stp>
        <tr r="T447" s="5"/>
      </tp>
      <tp t="e">
        <v>#N/A</v>
        <stp/>
        <stp>BDP|16662080222196957037</stp>
        <tr r="AF117" s="5"/>
      </tp>
      <tp t="e">
        <v>#N/A</v>
        <stp/>
        <stp>BDP|17651880169842203938</stp>
        <tr r="N557" s="5"/>
      </tp>
      <tp t="e">
        <v>#N/A</v>
        <stp/>
        <stp>BDP|10522245121162153076</stp>
        <tr r="O80" s="5"/>
      </tp>
    </main>
    <main first="bofaddin.rtdserver">
      <tp t="e">
        <v>#N/A</v>
        <stp/>
        <stp>BDP|15631588764362722741</stp>
        <tr r="AQ587" s="5"/>
      </tp>
      <tp t="e">
        <v>#N/A</v>
        <stp/>
        <stp>BDP|16545196175974431743</stp>
        <tr r="L94" s="5"/>
      </tp>
      <tp t="e">
        <v>#N/A</v>
        <stp/>
        <stp>BDP|12238162099819537010</stp>
        <tr r="J24" s="5"/>
      </tp>
      <tp t="e">
        <v>#N/A</v>
        <stp/>
        <stp>BDP|11509897690326079559</stp>
        <tr r="AP505" s="5"/>
      </tp>
      <tp t="e">
        <v>#N/A</v>
        <stp/>
        <stp>BDP|16399911965329823363</stp>
        <tr r="R77" s="12"/>
        <tr r="R368" s="5"/>
      </tp>
      <tp t="e">
        <v>#N/A</v>
        <stp/>
        <stp>BDP|18220820429607898685</stp>
        <tr r="AD291" s="5"/>
      </tp>
      <tp t="e">
        <v>#N/A</v>
        <stp/>
        <stp>BDP|12713098164161340604</stp>
        <tr r="T187" s="5"/>
      </tp>
      <tp t="e">
        <v>#N/A</v>
        <stp/>
        <stp>BDP|10421748007410951473</stp>
        <tr r="M187" s="5"/>
      </tp>
      <tp t="s">
        <v>#N/A N/A</v>
        <stp/>
        <stp>BDP|16657082545875233403</stp>
        <tr r="AD78" s="12"/>
      </tp>
      <tp t="e">
        <v>#N/A</v>
        <stp/>
        <stp>BDP|13445157328407917499</stp>
        <tr r="AK142" s="5"/>
      </tp>
      <tp t="e">
        <v>#N/A</v>
        <stp/>
        <stp>BDP|13886332374702409623</stp>
        <tr r="W39" s="5"/>
      </tp>
      <tp t="e">
        <v>#N/A</v>
        <stp/>
        <stp>BDP|12963371990433697814</stp>
        <tr r="R105" s="5"/>
      </tp>
      <tp t="e">
        <v>#N/A</v>
        <stp/>
        <stp>BDP|11655102067782197794</stp>
        <tr r="T186" s="5"/>
      </tp>
      <tp t="e">
        <v>#N/A</v>
        <stp/>
        <stp>BDP|15576755849652210729</stp>
        <tr r="AK201" s="5"/>
      </tp>
      <tp t="e">
        <v>#N/A</v>
        <stp/>
        <stp>BDP|11001609537442821563</stp>
        <tr r="AQ430" s="5"/>
      </tp>
      <tp t="e">
        <v>#N/A</v>
        <stp/>
        <stp>BDP|10537329322717860548</stp>
        <tr r="J295" s="5"/>
      </tp>
      <tp t="e">
        <v>#N/A</v>
        <stp/>
        <stp>BDP|11154303768543998498</stp>
        <tr r="AF477" s="5"/>
      </tp>
      <tp t="e">
        <v>#N/A</v>
        <stp/>
        <stp>BDP|15731681346516837284</stp>
        <tr r="R112" s="5"/>
      </tp>
      <tp t="e">
        <v>#N/A</v>
        <stp/>
        <stp>BDP|17044112837583912562</stp>
        <tr r="AP157" s="5"/>
      </tp>
      <tp t="e">
        <v>#N/A</v>
        <stp/>
        <stp>BDP|12706522334784147396</stp>
        <tr r="AG287" s="5"/>
      </tp>
      <tp t="e">
        <v>#N/A</v>
        <stp/>
        <stp>BDP|16842390471655050490</stp>
        <tr r="J386" s="5"/>
      </tp>
      <tp t="e">
        <v>#N/A</v>
        <stp/>
        <stp>BDP|11554654788988786466</stp>
        <tr r="AO562" s="5"/>
      </tp>
      <tp t="e">
        <v>#N/A</v>
        <stp/>
        <stp>BDP|13942493850402844311</stp>
        <tr r="W128" s="5"/>
      </tp>
      <tp t="e">
        <v>#N/A</v>
        <stp/>
        <stp>BDP|10922797435772834547</stp>
        <tr r="L276" s="5"/>
      </tp>
      <tp t="e">
        <v>#N/A</v>
        <stp/>
        <stp>BDP|15046264562150847253</stp>
        <tr r="L11" s="5"/>
      </tp>
      <tp t="e">
        <v>#N/A</v>
        <stp/>
        <stp>BDP|15677283261334110673</stp>
        <tr r="J521" s="5"/>
      </tp>
      <tp t="e">
        <v>#N/A</v>
        <stp/>
        <stp>BDP|13265354479833782707</stp>
        <tr r="AP346" s="5"/>
      </tp>
      <tp t="e">
        <v>#N/A</v>
        <stp/>
        <stp>BDP|14817022961302314315</stp>
        <tr r="AH570" s="5"/>
      </tp>
      <tp t="e">
        <v>#N/A</v>
        <stp/>
        <stp>BDP|14862737961170308604</stp>
        <tr r="L37" s="12"/>
        <tr r="L317" s="5"/>
      </tp>
      <tp t="e">
        <v>#N/A</v>
        <stp/>
        <stp>BDP|13820971981975111470</stp>
        <tr r="AG553" s="5"/>
      </tp>
      <tp t="e">
        <v>#N/A</v>
        <stp/>
        <stp>BDP|12808115885311244969</stp>
        <tr r="L125" s="5"/>
      </tp>
      <tp t="e">
        <v>#N/A</v>
        <stp/>
        <stp>BDP|10967401662301770048</stp>
        <tr r="T329" s="5"/>
      </tp>
      <tp t="e">
        <v>#N/A</v>
        <stp/>
        <stp>BDP|11870284341854032092</stp>
        <tr r="AQ561" s="5"/>
      </tp>
      <tp t="e">
        <v>#N/A</v>
        <stp/>
        <stp>BDP|14081206278244410647</stp>
        <tr r="AD286" s="5"/>
      </tp>
      <tp t="e">
        <v>#N/A</v>
        <stp/>
        <stp>BDP|14516415839103150349</stp>
        <tr r="N6" s="12"/>
      </tp>
      <tp t="e">
        <v>#N/A</v>
        <stp/>
        <stp>BDP|14121696723825783648</stp>
        <tr r="AH583" s="5"/>
      </tp>
      <tp t="e">
        <v>#N/A</v>
        <stp/>
        <stp>BDP|16272731337430863168</stp>
        <tr r="AO638" s="5"/>
      </tp>
      <tp t="e">
        <v>#N/A</v>
        <stp/>
        <stp>BDP|10535995305089872392</stp>
        <tr r="P468" s="5"/>
      </tp>
      <tp t="e">
        <v>#N/A</v>
        <stp/>
        <stp>BDP|16935770448134918270</stp>
        <tr r="J180" s="5"/>
      </tp>
      <tp t="e">
        <v>#N/A</v>
        <stp/>
        <stp>BDP|13455757372706320684</stp>
        <tr r="AK316" s="5"/>
      </tp>
      <tp t="e">
        <v>#N/A</v>
        <stp/>
        <stp>BDP|17572114909263141644</stp>
        <tr r="AQ324" s="5"/>
      </tp>
      <tp t="e">
        <v>#N/A</v>
        <stp/>
        <stp>BDP|10940527894248559725</stp>
        <tr r="J357" s="5"/>
      </tp>
      <tp t="e">
        <v>#N/A</v>
        <stp/>
        <stp>BDP|16860628867483484613</stp>
        <tr r="AQ247" s="5"/>
      </tp>
      <tp t="e">
        <v>#N/A</v>
        <stp/>
        <stp>BDP|15872873762069145141</stp>
        <tr r="J503" s="5"/>
      </tp>
      <tp t="e">
        <v>#N/A</v>
        <stp/>
        <stp>BDP|16616540041126235292</stp>
        <tr r="J374" s="5"/>
      </tp>
      <tp t="e">
        <v>#N/A</v>
        <stp/>
        <stp>BDP|15306373586189224480</stp>
        <tr r="U636" s="5"/>
      </tp>
      <tp t="e">
        <v>#N/A</v>
        <stp/>
        <stp>BDP|17545589741301207469</stp>
        <tr r="S371" s="5"/>
      </tp>
      <tp t="e">
        <v>#N/A</v>
        <stp/>
        <stp>BDP|10796435757871972324</stp>
        <tr r="AP225" s="5"/>
      </tp>
      <tp t="e">
        <v>#N/A</v>
        <stp/>
        <stp>BDP|11465732677583946113</stp>
        <tr r="U279" s="5"/>
      </tp>
      <tp t="e">
        <v>#N/A</v>
        <stp/>
        <stp>BDP|18301552149393007977</stp>
        <tr r="S205" s="5"/>
      </tp>
      <tp t="e">
        <v>#N/A</v>
        <stp/>
        <stp>BDP|13778166070635832311</stp>
        <tr r="AK161" s="5"/>
      </tp>
      <tp t="e">
        <v>#N/A</v>
        <stp/>
        <stp>BDP|11273031138553537245</stp>
        <tr r="W509" s="5"/>
      </tp>
      <tp t="e">
        <v>#N/A</v>
        <stp/>
        <stp>BDP|15481635349501252548</stp>
        <tr r="W635" s="5"/>
      </tp>
      <tp t="e">
        <v>#N/A</v>
        <stp/>
        <stp>BDP|13819386663835925017</stp>
        <tr r="AQ315" s="5"/>
      </tp>
      <tp t="e">
        <v>#N/A</v>
        <stp/>
        <stp>BDP|17531585912984421407</stp>
        <tr r="AP614" s="5"/>
      </tp>
      <tp t="e">
        <v>#N/A</v>
        <stp/>
        <stp>BDP|14871100969119263989</stp>
        <tr r="S93" s="5"/>
      </tp>
      <tp t="e">
        <v>#N/A</v>
        <stp/>
        <stp>BDP|15010059149801204359</stp>
        <tr r="L19" s="5"/>
      </tp>
      <tp t="e">
        <v>#N/A</v>
        <stp/>
        <stp>BDP|10148488853567021512</stp>
        <tr r="AD369" s="5"/>
      </tp>
      <tp t="s">
        <v>#N/A N/A</v>
        <stp/>
        <stp>BDP|13908055477793533458</stp>
        <tr r="AF14" s="12"/>
      </tp>
      <tp t="e">
        <v>#N/A</v>
        <stp/>
        <stp>BDP|13435601162515964548</stp>
        <tr r="M588" s="5"/>
      </tp>
      <tp t="e">
        <v>#N/A</v>
        <stp/>
        <stp>BDP|10209568431023834664</stp>
        <tr r="AB135" s="5"/>
      </tp>
      <tp t="e">
        <v>#N/A</v>
        <stp/>
        <stp>BDP|17423527626796386585</stp>
        <tr r="K165" s="5"/>
      </tp>
      <tp t="e">
        <v>#N/A</v>
        <stp/>
        <stp>BDP|12525667248926849586</stp>
        <tr r="P156" s="5"/>
      </tp>
      <tp t="e">
        <v>#N/A</v>
        <stp/>
        <stp>BDP|10264485780279774668</stp>
        <tr r="AH485" s="5"/>
      </tp>
      <tp t="e">
        <v>#N/A</v>
        <stp/>
        <stp>BDP|14778098130572534604</stp>
        <tr r="AK357" s="5"/>
      </tp>
      <tp t="e">
        <v>#N/A</v>
        <stp/>
        <stp>BDP|18439759676642521993</stp>
        <tr r="R53" s="12"/>
        <tr r="R124" s="5"/>
      </tp>
      <tp t="e">
        <v>#N/A</v>
        <stp/>
        <stp>BDP|12612318204700124291</stp>
        <tr r="S554" s="5"/>
      </tp>
      <tp t="e">
        <v>#N/A</v>
        <stp/>
        <stp>BDP|12093217548380249704</stp>
        <tr r="AG548" s="5"/>
      </tp>
      <tp t="e">
        <v>#N/A</v>
        <stp/>
        <stp>BDP|16604065663643090087</stp>
        <tr r="AQ389" s="5"/>
      </tp>
      <tp t="e">
        <v>#N/A</v>
        <stp/>
        <stp>BDP|15080692280739712151</stp>
        <tr r="O601" s="5"/>
      </tp>
      <tp t="e">
        <v>#N/A</v>
        <stp/>
        <stp>BDP|12423183853497494200</stp>
        <tr r="I443" s="5"/>
      </tp>
      <tp t="e">
        <v>#N/A</v>
        <stp/>
        <stp>BDP|11707273725625801764</stp>
        <tr r="AK305" s="5"/>
      </tp>
      <tp t="e">
        <v>#N/A</v>
        <stp/>
        <stp>BDP|11107598563225181412</stp>
        <tr r="AM265" s="5"/>
      </tp>
      <tp t="e">
        <v>#N/A</v>
        <stp/>
        <stp>BDP|15605721767615812206</stp>
        <tr r="AF348" s="5"/>
      </tp>
      <tp t="e">
        <v>#N/A</v>
        <stp/>
        <stp>BDP|16929624242382272502</stp>
        <tr r="AP50" s="5"/>
      </tp>
      <tp t="e">
        <v>#N/A</v>
        <stp/>
        <stp>BDP|13429561146825953469</stp>
        <tr r="AQ193" s="5"/>
      </tp>
      <tp t="e">
        <v>#N/A</v>
        <stp/>
        <stp>BDP|17330432647810463488</stp>
        <tr r="AB278" s="5"/>
      </tp>
      <tp t="e">
        <v>#N/A</v>
        <stp/>
        <stp>BDP|10554320228713201165</stp>
        <tr r="M67" s="12"/>
        <tr r="M589" s="5"/>
      </tp>
      <tp t="e">
        <v>#N/A</v>
        <stp/>
        <stp>BDP|11647469618060026739</stp>
        <tr r="AO498" s="5"/>
      </tp>
      <tp t="e">
        <v>#N/A</v>
        <stp/>
        <stp>BDP|10467728315853071687</stp>
        <tr r="AQ98" s="5"/>
      </tp>
      <tp t="e">
        <v>#N/A</v>
        <stp/>
        <stp>BDP|16129082349718851937</stp>
        <tr r="N596" s="5"/>
      </tp>
      <tp t="e">
        <v>#N/A</v>
        <stp/>
        <stp>BDP|11174981185711306244</stp>
        <tr r="AP593" s="5"/>
      </tp>
      <tp t="e">
        <v>#N/A</v>
        <stp/>
        <stp>BDP|17396458288600279874</stp>
        <tr r="AF623" s="5"/>
      </tp>
      <tp t="e">
        <v>#N/A</v>
        <stp/>
        <stp>BDP|10094636002774985134</stp>
        <tr r="T189" s="5"/>
      </tp>
      <tp t="e">
        <v>#N/A</v>
        <stp/>
        <stp>BDP|14891425501910975396</stp>
        <tr r="N521" s="5"/>
      </tp>
      <tp t="e">
        <v>#N/A</v>
        <stp/>
        <stp>BDP|11091230748385123103</stp>
        <tr r="S42" s="12"/>
        <tr r="S592" s="5"/>
      </tp>
      <tp t="e">
        <v>#N/A</v>
        <stp/>
        <stp>BDP|12546986288359788982</stp>
        <tr r="AO65" s="12"/>
        <tr r="AO260" s="5"/>
      </tp>
      <tp t="s">
        <v>#N/A N/A</v>
        <stp/>
        <stp>BDP|16244534862397090191</stp>
        <tr r="R60" s="12"/>
      </tp>
      <tp t="e">
        <v>#N/A</v>
        <stp/>
        <stp>BDP|15660434505704871629</stp>
        <tr r="K132" s="5"/>
      </tp>
      <tp t="e">
        <v>#N/A</v>
        <stp/>
        <stp>BDP|12646825050204800868</stp>
        <tr r="AI641" s="5"/>
      </tp>
      <tp t="e">
        <v>#N/A</v>
        <stp/>
        <stp>BDP|14354792402875045521</stp>
        <tr r="W24" s="12"/>
      </tp>
      <tp t="e">
        <v>#N/A</v>
        <stp/>
        <stp>BDP|11189196175495358146</stp>
        <tr r="AQ329" s="5"/>
      </tp>
      <tp t="e">
        <v>#N/A</v>
        <stp/>
        <stp>BDP|17322190383564072939</stp>
        <tr r="AQ53" s="5"/>
      </tp>
      <tp t="s">
        <v>#N/A N/A</v>
        <stp/>
        <stp>BDP|17496093095034342917</stp>
        <tr r="AD39" s="12"/>
      </tp>
      <tp t="e">
        <v>#N/A</v>
        <stp/>
        <stp>BDP|11037589960250150135</stp>
        <tr r="R257" s="5"/>
      </tp>
      <tp t="e">
        <v>#N/A</v>
        <stp/>
        <stp>BDP|13485586264262149137</stp>
        <tr r="U385" s="5"/>
      </tp>
      <tp t="s">
        <v>#N/A N/A</v>
        <stp/>
        <stp>BDP|12001239742354841331</stp>
        <tr r="O31" s="12"/>
      </tp>
      <tp t="e">
        <v>#N/A</v>
        <stp/>
        <stp>BDP|14908123924452490610</stp>
        <tr r="AQ569" s="5"/>
      </tp>
      <tp t="e">
        <v>#N/A</v>
        <stp/>
        <stp>BDP|11811576702855656217</stp>
        <tr r="W144" s="5"/>
      </tp>
      <tp t="e">
        <v>#N/A</v>
        <stp/>
        <stp>BDP|16372935099904504166</stp>
        <tr r="AI341" s="5"/>
      </tp>
      <tp t="s">
        <v>#N/A N/A</v>
        <stp/>
        <stp>BDP|14839625533404688656</stp>
        <tr r="W80" s="12"/>
      </tp>
      <tp t="e">
        <v>#N/A</v>
        <stp/>
        <stp>BDP|10651044364257466289</stp>
        <tr r="AP254" s="5"/>
      </tp>
      <tp t="e">
        <v>#N/A</v>
        <stp/>
        <stp>BDP|11520806730640976966</stp>
        <tr r="I488" s="5"/>
      </tp>
      <tp t="e">
        <v>#N/A</v>
        <stp/>
        <stp>BDP|15307045724306004294</stp>
        <tr r="AD288" s="5"/>
      </tp>
      <tp t="e">
        <v>#N/A</v>
        <stp/>
        <stp>BDP|14910469860197422219</stp>
        <tr r="AM476" s="5"/>
      </tp>
      <tp t="e">
        <v>#N/A</v>
        <stp/>
        <stp>BDP|15279083330101635467</stp>
        <tr r="R555" s="5"/>
      </tp>
      <tp t="e">
        <v>#N/A</v>
        <stp/>
        <stp>BDP|14001114604893854578</stp>
        <tr r="AI289" s="5"/>
      </tp>
      <tp t="e">
        <v>#N/A</v>
        <stp/>
        <stp>BDP|14959967163018618002</stp>
        <tr r="AB304" s="5"/>
      </tp>
      <tp t="e">
        <v>#N/A</v>
        <stp/>
        <stp>BDP|18007355889752344251</stp>
        <tr r="AM449" s="5"/>
      </tp>
      <tp t="e">
        <v>#N/A</v>
        <stp/>
        <stp>BDP|14868730407707446722</stp>
        <tr r="S621" s="5"/>
      </tp>
      <tp t="e">
        <v>#N/A</v>
        <stp/>
        <stp>BDP|18077637191362926614</stp>
        <tr r="S31" s="5"/>
      </tp>
      <tp t="e">
        <v>#N/A</v>
        <stp/>
        <stp>BDP|14510986582393520502</stp>
        <tr r="W542" s="5"/>
      </tp>
      <tp t="e">
        <v>#N/A</v>
        <stp/>
        <stp>BDP|17817607873604654171</stp>
        <tr r="U386" s="5"/>
      </tp>
      <tp t="e">
        <v>#N/A</v>
        <stp/>
        <stp>BDP|10520895691373696119</stp>
        <tr r="AG586" s="5"/>
      </tp>
      <tp t="e">
        <v>#N/A</v>
        <stp/>
        <stp>BDP|15069301394398982478</stp>
        <tr r="AO57" s="5"/>
      </tp>
      <tp t="e">
        <v>#N/A</v>
        <stp/>
        <stp>BDP|14908717376824652351</stp>
        <tr r="AB308" s="5"/>
      </tp>
      <tp t="e">
        <v>#N/A</v>
        <stp/>
        <stp>BDP|18300673498771170509</stp>
        <tr r="AI101" s="5"/>
      </tp>
      <tp t="e">
        <v>#N/A</v>
        <stp/>
        <stp>BDP|15998338037132276428</stp>
        <tr r="J275" s="5"/>
      </tp>
      <tp t="e">
        <v>#N/A</v>
        <stp/>
        <stp>BDP|13693781557246269463</stp>
        <tr r="AH278" s="5"/>
      </tp>
      <tp t="s">
        <v>#N/A N/A</v>
        <stp/>
        <stp>BDP|12131390357460415769</stp>
        <tr r="J2" s="12"/>
      </tp>
      <tp t="e">
        <v>#N/A</v>
        <stp/>
        <stp>BDP|12249150678485766259</stp>
        <tr r="AI383" s="5"/>
      </tp>
      <tp t="e">
        <v>#N/A</v>
        <stp/>
        <stp>BDP|10542117049297599157</stp>
        <tr r="U455" s="5"/>
      </tp>
      <tp t="e">
        <v>#N/A</v>
        <stp/>
        <stp>BDP|17993321910384742211</stp>
        <tr r="S166" s="5"/>
      </tp>
      <tp t="s">
        <v>#N/A N/A</v>
        <stp/>
        <stp>BDP|16942840075819640336</stp>
        <tr r="AA18" s="12"/>
      </tp>
      <tp t="e">
        <v>#N/A</v>
        <stp/>
        <stp>BDP|13367378691808888203</stp>
        <tr r="AB595" s="5"/>
      </tp>
      <tp t="e">
        <v>#N/A</v>
        <stp/>
        <stp>BDP|15970725147955233035</stp>
        <tr r="AH206" s="5"/>
      </tp>
      <tp t="s">
        <v>#N/A N/A</v>
        <stp/>
        <stp>BDP|10702770550179846858</stp>
        <tr r="U66" s="12"/>
      </tp>
      <tp t="e">
        <v>#N/A</v>
        <stp/>
        <stp>BDP|10461572380737989978</stp>
        <tr r="U137" s="5"/>
      </tp>
      <tp t="e">
        <v>#N/A</v>
        <stp/>
        <stp>BDP|15951661110547361614</stp>
        <tr r="Q591" s="5"/>
      </tp>
      <tp t="e">
        <v>#N/A</v>
        <stp/>
        <stp>BDP|13558735888197548866</stp>
        <tr r="R569" s="5"/>
      </tp>
      <tp t="e">
        <v>#N/A</v>
        <stp/>
        <stp>BDP|13552602109745647377</stp>
        <tr r="R73" s="5"/>
      </tp>
      <tp t="s">
        <v>#N/A N/A</v>
        <stp/>
        <stp>BDP|13513904682048924935</stp>
        <tr r="AH48" s="12"/>
      </tp>
      <tp t="e">
        <v>#N/A</v>
        <stp/>
        <stp>BDP|14488741046977819330</stp>
        <tr r="U485" s="5"/>
      </tp>
      <tp t="e">
        <v>#N/A</v>
        <stp/>
        <stp>BDP|16360743785169647391</stp>
        <tr r="L14" s="5"/>
      </tp>
      <tp t="e">
        <v>#N/A</v>
        <stp/>
        <stp>BDP|17545798102825102624</stp>
        <tr r="R404" s="5"/>
      </tp>
      <tp t="e">
        <v>#N/A</v>
        <stp/>
        <stp>BDP|11234387007663511253</stp>
        <tr r="Q620" s="5"/>
      </tp>
      <tp t="e">
        <v>#N/A</v>
        <stp/>
        <stp>BDP|16824327710934452339</stp>
        <tr r="AB398" s="5"/>
      </tp>
      <tp t="e">
        <v>#N/A</v>
        <stp/>
        <stp>BDP|11275564153892851028</stp>
        <tr r="AD470" s="5"/>
      </tp>
      <tp t="e">
        <v>#N/A</v>
        <stp/>
        <stp>BDP|11727481550871159238</stp>
        <tr r="O378" s="5"/>
      </tp>
      <tp t="e">
        <v>#N/A</v>
        <stp/>
        <stp>BDP|10848335227537060514</stp>
        <tr r="P194" s="5"/>
      </tp>
      <tp t="e">
        <v>#N/A</v>
        <stp/>
        <stp>BDP|18142553389184960296</stp>
        <tr r="I289" s="5"/>
      </tp>
      <tp t="e">
        <v>#N/A</v>
        <stp/>
        <stp>BDP|11429675019301122460</stp>
        <tr r="AP438" s="5"/>
      </tp>
      <tp t="e">
        <v>#N/A</v>
        <stp/>
        <stp>BDP|16137284896397789959</stp>
        <tr r="AK226" s="5"/>
      </tp>
      <tp t="e">
        <v>#N/A</v>
        <stp/>
        <stp>BDP|18232824938062522200</stp>
        <tr r="AQ147" s="5"/>
      </tp>
      <tp t="e">
        <v>#N/A</v>
        <stp/>
        <stp>BDP|17867789864141985402</stp>
        <tr r="AG123" s="5"/>
      </tp>
      <tp t="e">
        <v>#N/A</v>
        <stp/>
        <stp>BDP|15179263302076074287</stp>
        <tr r="S613" s="5"/>
      </tp>
      <tp t="e">
        <v>#N/A</v>
        <stp/>
        <stp>BDP|15968422420601378151</stp>
        <tr r="L47" s="5"/>
      </tp>
      <tp t="e">
        <v>#N/A</v>
        <stp/>
        <stp>BDP|10255825374168151480</stp>
        <tr r="W539" s="5"/>
      </tp>
      <tp t="e">
        <v>#N/A</v>
        <stp/>
        <stp>BDP|16455658857482995424</stp>
        <tr r="AH450" s="5"/>
      </tp>
      <tp t="e">
        <v>#N/A</v>
        <stp/>
        <stp>BDP|13316728439643355771</stp>
        <tr r="P76" s="5"/>
      </tp>
      <tp t="e">
        <v>#N/A</v>
        <stp/>
        <stp>BDP|17232323203875808272</stp>
        <tr r="T623" s="5"/>
      </tp>
      <tp t="e">
        <v>#N/A</v>
        <stp/>
        <stp>BDP|14104809516247920920</stp>
        <tr r="AK131" s="5"/>
      </tp>
      <tp t="e">
        <v>#N/A</v>
        <stp/>
        <stp>BDP|16467544073634759389</stp>
        <tr r="AQ61" s="5"/>
      </tp>
      <tp t="e">
        <v>#N/A</v>
        <stp/>
        <stp>BDP|17743864348948751024</stp>
        <tr r="AI132" s="5"/>
      </tp>
      <tp t="e">
        <v>#N/A</v>
        <stp/>
        <stp>BDP|13678679920761553584</stp>
        <tr r="K582" s="5"/>
      </tp>
      <tp t="e">
        <v>#N/A</v>
        <stp/>
        <stp>BDP|12513156011985511480</stp>
        <tr r="AM159" s="5"/>
      </tp>
      <tp t="e">
        <v>#N/A</v>
        <stp/>
        <stp>BDP|17312979483853899636</stp>
        <tr r="W5" s="5"/>
      </tp>
      <tp t="e">
        <v>#N/A</v>
        <stp/>
        <stp>BDP|17160200905726974018</stp>
        <tr r="AM631" s="5"/>
      </tp>
      <tp t="e">
        <v>#N/A</v>
        <stp/>
        <stp>BDP|13728992314800420824</stp>
        <tr r="AI322" s="5"/>
      </tp>
      <tp t="e">
        <v>#N/A</v>
        <stp/>
        <stp>BDP|16425733289243057928</stp>
        <tr r="AQ170" s="5"/>
      </tp>
      <tp t="e">
        <v>#N/A</v>
        <stp/>
        <stp>BDP|14850660322972935191</stp>
        <tr r="U257" s="5"/>
      </tp>
      <tp t="e">
        <v>#N/A</v>
        <stp/>
        <stp>BDP|11803565556851316371</stp>
        <tr r="Q248" s="5"/>
      </tp>
      <tp t="e">
        <v>#N/A</v>
        <stp/>
        <stp>BDP|10354413426731082484</stp>
        <tr r="R356" s="5"/>
      </tp>
      <tp t="e">
        <v>#N/A</v>
        <stp/>
        <stp>BDP|14217783356103909690</stp>
        <tr r="K584" s="5"/>
      </tp>
      <tp t="e">
        <v>#N/A</v>
        <stp/>
        <stp>BDP|16962826056211775966</stp>
        <tr r="AB528" s="5"/>
      </tp>
      <tp t="e">
        <v>#N/A</v>
        <stp/>
        <stp>BDP|17399489233443504016</stp>
        <tr r="I248" s="5"/>
      </tp>
      <tp t="e">
        <v>#N/A</v>
        <stp/>
        <stp>BDP|14596158407673900525</stp>
        <tr r="M366" s="5"/>
      </tp>
      <tp t="e">
        <v>#N/A</v>
        <stp/>
        <stp>BDP|16332097903807444219</stp>
        <tr r="U231" s="5"/>
      </tp>
      <tp t="e">
        <v>#N/A</v>
        <stp/>
        <stp>BDP|16944617821315645435</stp>
        <tr r="AF198" s="5"/>
      </tp>
      <tp t="e">
        <v>#N/A</v>
        <stp/>
        <stp>BDP|10730783322181131705</stp>
        <tr r="L70" s="5"/>
      </tp>
      <tp t="e">
        <v>#N/A</v>
        <stp/>
        <stp>BDP|14345991561771030976</stp>
        <tr r="S467" s="5"/>
      </tp>
      <tp t="e">
        <v>#N/A</v>
        <stp/>
        <stp>BDP|12759395189443913920</stp>
        <tr r="AP206" s="5"/>
      </tp>
      <tp t="e">
        <v>#N/A</v>
        <stp/>
        <stp>BDP|16013503833353700084</stp>
        <tr r="AH88" s="5"/>
      </tp>
      <tp t="e">
        <v>#N/A</v>
        <stp/>
        <stp>BDP|14661281252353986399</stp>
        <tr r="I91" s="12"/>
        <tr r="I326" s="5"/>
      </tp>
      <tp t="e">
        <v>#N/A</v>
        <stp/>
        <stp>BDP|13749806557325578892</stp>
        <tr r="M269" s="5"/>
      </tp>
      <tp t="e">
        <v>#N/A</v>
        <stp/>
        <stp>BDP|18421753897361993400</stp>
        <tr r="P271" s="5"/>
      </tp>
      <tp t="e">
        <v>#N/A</v>
        <stp/>
        <stp>BDP|18278381399961902054</stp>
        <tr r="S490" s="5"/>
      </tp>
      <tp t="e">
        <v>#N/A</v>
        <stp/>
        <stp>BDP|17612585925130172359</stp>
        <tr r="AA67" s="5"/>
      </tp>
      <tp t="e">
        <v>#N/A</v>
        <stp/>
        <stp>BDP|13076798464622278304</stp>
        <tr r="AQ227" s="5"/>
      </tp>
      <tp t="e">
        <v>#N/A</v>
        <stp/>
        <stp>BDP|17157021654873027287</stp>
        <tr r="AO228" s="5"/>
      </tp>
      <tp t="e">
        <v>#N/A</v>
        <stp/>
        <stp>BDP|13210704233811941570</stp>
        <tr r="AF376" s="5"/>
      </tp>
      <tp t="e">
        <v>#N/A</v>
        <stp/>
        <stp>BDP|18096576506657865967</stp>
        <tr r="AP343" s="5"/>
      </tp>
      <tp t="s">
        <v>#N/A N/A</v>
        <stp/>
        <stp>BDP|11869190749932323542</stp>
        <tr r="S88" s="12"/>
      </tp>
      <tp t="e">
        <v>#N/A</v>
        <stp/>
        <stp>BDP|11531489237157759222</stp>
        <tr r="AO261" s="5"/>
      </tp>
      <tp t="e">
        <v>#N/A</v>
        <stp/>
        <stp>BDP|13687704628581851490</stp>
        <tr r="O231" s="5"/>
      </tp>
      <tp t="e">
        <v>#N/A</v>
        <stp/>
        <stp>BDP|18304281740044028940</stp>
        <tr r="AF210" s="5"/>
      </tp>
      <tp t="e">
        <v>#N/A</v>
        <stp/>
        <stp>BDP|14007096050465229743</stp>
        <tr r="I405" s="5"/>
      </tp>
      <tp t="s">
        <v>#N/A N/A</v>
        <stp/>
        <stp>BDP|12274485945135294428</stp>
        <tr r="O28" s="12"/>
      </tp>
      <tp t="e">
        <v>#N/A</v>
        <stp/>
        <stp>BDP|13343467344408805865</stp>
        <tr r="W286" s="5"/>
      </tp>
      <tp t="e">
        <v>#N/A</v>
        <stp/>
        <stp>BDP|10590671098744280875</stp>
        <tr r="P603" s="5"/>
      </tp>
      <tp t="e">
        <v>#N/A</v>
        <stp/>
        <stp>BDP|16672173765446236491</stp>
        <tr r="AI348" s="5"/>
      </tp>
      <tp t="e">
        <v>#N/A</v>
        <stp/>
        <stp>BDP|16821262087809620608</stp>
        <tr r="AQ452" s="5"/>
      </tp>
      <tp t="e">
        <v>#N/A</v>
        <stp/>
        <stp>BDP|11595648852139816840</stp>
        <tr r="S319" s="5"/>
      </tp>
      <tp t="e">
        <v>#N/A</v>
        <stp/>
        <stp>BDP|14532190007581531714</stp>
        <tr r="AB543" s="5"/>
      </tp>
      <tp t="e">
        <v>#N/A</v>
        <stp/>
        <stp>BDP|18184855149144454368</stp>
        <tr r="P186" s="5"/>
      </tp>
      <tp t="s">
        <v>#N/A N/A</v>
        <stp/>
        <stp>BDP|16961078468517187482</stp>
        <tr r="AP86" s="12"/>
      </tp>
      <tp t="s">
        <v>#N/A N/A</v>
        <stp/>
        <stp>BDP|11083379819769819997</stp>
        <tr r="AH13" s="12"/>
      </tp>
      <tp t="e">
        <v>#N/A</v>
        <stp/>
        <stp>BDP|16142214297228836601</stp>
        <tr r="AH173" s="5"/>
      </tp>
      <tp t="s">
        <v>#N/A N/A</v>
        <stp/>
        <stp>BDP|13141076673195865222</stp>
        <tr r="J18" s="12"/>
      </tp>
      <tp t="e">
        <v>#N/A</v>
        <stp/>
        <stp>BDP|13316761155614773686</stp>
        <tr r="AI372" s="5"/>
      </tp>
      <tp t="e">
        <v>#N/A</v>
        <stp/>
        <stp>BDP|10237118989918674233</stp>
        <tr r="U602" s="5"/>
      </tp>
      <tp t="e">
        <v>#N/A</v>
        <stp/>
        <stp>BDP|17824381873361931155</stp>
        <tr r="M357" s="5"/>
      </tp>
      <tp t="e">
        <v>#N/A</v>
        <stp/>
        <stp>BDP|11004062088058714265</stp>
        <tr r="M590" s="5"/>
      </tp>
      <tp t="e">
        <v>#N/A</v>
        <stp/>
        <stp>BDP|12640073863860418798</stp>
        <tr r="M280" s="5"/>
      </tp>
      <tp t="e">
        <v>#N/A</v>
        <stp/>
        <stp>BDP|12173842791104966424</stp>
        <tr r="AO46" s="5"/>
      </tp>
      <tp t="e">
        <v>#N/A</v>
        <stp/>
        <stp>BDP|18318051208582847995</stp>
        <tr r="AM286" s="5"/>
      </tp>
      <tp t="e">
        <v>#N/A</v>
        <stp/>
        <stp>BDP|11879675413097555263</stp>
        <tr r="AQ558" s="5"/>
      </tp>
      <tp t="e">
        <v>#N/A</v>
        <stp/>
        <stp>BDP|11689279119702208352</stp>
        <tr r="W563" s="5"/>
      </tp>
      <tp t="e">
        <v>#N/A</v>
        <stp/>
        <stp>BDP|15280213120652517498</stp>
        <tr r="P362" s="5"/>
      </tp>
      <tp t="e">
        <v>#N/A</v>
        <stp/>
        <stp>BDP|17040603341147681195</stp>
        <tr r="AM122" s="5"/>
      </tp>
      <tp t="e">
        <v>#N/A</v>
        <stp/>
        <stp>BDP|12315857170919115795</stp>
        <tr r="O470" s="5"/>
      </tp>
      <tp t="e">
        <v>#N/A</v>
        <stp/>
        <stp>BDP|14218272968342397102</stp>
        <tr r="W307" s="5"/>
      </tp>
      <tp t="e">
        <v>#N/A</v>
        <stp/>
        <stp>BDP|13392257359095645270</stp>
        <tr r="U465" s="5"/>
      </tp>
      <tp t="s">
        <v>#N/A N/A</v>
        <stp/>
        <stp>BDP|14102895274290495867</stp>
        <tr r="AF74" s="12"/>
      </tp>
      <tp t="e">
        <v>#N/A</v>
        <stp/>
        <stp>BDP|17946693251224893375</stp>
        <tr r="AA255" s="5"/>
      </tp>
      <tp t="e">
        <v>#N/A</v>
        <stp/>
        <stp>BDP|14983016796259547751</stp>
        <tr r="M239" s="5"/>
      </tp>
      <tp t="e">
        <v>#N/A</v>
        <stp/>
        <stp>BDP|11372579143172867111</stp>
        <tr r="K402" s="5"/>
      </tp>
      <tp t="e">
        <v>#N/A</v>
        <stp/>
        <stp>BDP|16371406904790992100</stp>
        <tr r="W328" s="5"/>
      </tp>
      <tp t="e">
        <v>#N/A</v>
        <stp/>
        <stp>BDP|12279528533925596281</stp>
        <tr r="P304" s="5"/>
      </tp>
      <tp t="e">
        <v>#N/A</v>
        <stp/>
        <stp>BDP|12063797466191054118</stp>
        <tr r="J511" s="5"/>
      </tp>
      <tp t="e">
        <v>#N/A</v>
        <stp/>
        <stp>BDP|10297434359877518538</stp>
        <tr r="Q16" s="12"/>
      </tp>
      <tp t="e">
        <v>#N/A</v>
        <stp/>
        <stp>BDP|15981557687353017851</stp>
        <tr r="K133" s="5"/>
      </tp>
      <tp t="e">
        <v>#N/A</v>
        <stp/>
        <stp>BDP|11665356191319528192</stp>
        <tr r="W523" s="5"/>
      </tp>
      <tp t="e">
        <v>#N/A</v>
        <stp/>
        <stp>BDP|10670755104301847516</stp>
        <tr r="W177" s="5"/>
      </tp>
      <tp t="e">
        <v>#N/A</v>
        <stp/>
        <stp>BDP|13918823675458736775</stp>
        <tr r="AG119" s="5"/>
      </tp>
      <tp t="e">
        <v>#N/A</v>
        <stp/>
        <stp>BDP|14420260143186944767</stp>
        <tr r="AB499" s="5"/>
      </tp>
      <tp t="e">
        <v>#N/A</v>
        <stp/>
        <stp>BDP|11792702794894444897</stp>
        <tr r="AM161" s="5"/>
      </tp>
      <tp t="e">
        <v>#N/A</v>
        <stp/>
        <stp>BDP|13333790204594413347</stp>
        <tr r="AI187" s="5"/>
      </tp>
      <tp t="e">
        <v>#N/A</v>
        <stp/>
        <stp>BDP|12357067967356866140</stp>
        <tr r="K154" s="5"/>
      </tp>
      <tp t="e">
        <v>#N/A</v>
        <stp/>
        <stp>BDP|17577766959485510313</stp>
        <tr r="AH252" s="5"/>
      </tp>
      <tp t="e">
        <v>#N/A</v>
        <stp/>
        <stp>BDP|10640445099068315667</stp>
        <tr r="AO393" s="5"/>
      </tp>
      <tp t="e">
        <v>#N/A</v>
        <stp/>
        <stp>BDP|11641465276178157993</stp>
        <tr r="T430" s="5"/>
      </tp>
      <tp t="e">
        <v>#N/A</v>
        <stp/>
        <stp>BDP|15108112878321721115</stp>
        <tr r="S503" s="5"/>
      </tp>
      <tp t="e">
        <v>#N/A</v>
        <stp/>
        <stp>BDP|17319693567970176429</stp>
        <tr r="S645" s="5"/>
      </tp>
      <tp t="e">
        <v>#N/A</v>
        <stp/>
        <stp>BDP|16156880484157196228</stp>
        <tr r="AP258" s="5"/>
      </tp>
      <tp t="s">
        <v>#N/A N/A</v>
        <stp/>
        <stp>BDP|12356660349202657147</stp>
        <tr r="I30" s="12"/>
      </tp>
      <tp t="e">
        <v>#N/A</v>
        <stp/>
        <stp>BDP|10240426274156979630</stp>
        <tr r="AO430" s="5"/>
      </tp>
      <tp t="e">
        <v>#N/A</v>
        <stp/>
        <stp>BDP|13700049422056124410</stp>
        <tr r="Q598" s="5"/>
      </tp>
      <tp t="e">
        <v>#N/A</v>
        <stp/>
        <stp>BDP|13246291478765287001</stp>
        <tr r="M493" s="5"/>
      </tp>
      <tp t="e">
        <v>#N/A</v>
        <stp/>
        <stp>BDP|18305576661279766139</stp>
        <tr r="I93" s="5"/>
      </tp>
      <tp t="e">
        <v>#N/A</v>
        <stp/>
        <stp>BDP|12191292818700225234</stp>
        <tr r="AH157" s="5"/>
      </tp>
      <tp t="e">
        <v>#N/A</v>
        <stp/>
        <stp>BDP|15931548155022160487</stp>
        <tr r="AM373" s="5"/>
      </tp>
      <tp t="s">
        <v>#N/A N/A</v>
        <stp/>
        <stp>BDP|10535369017792222376</stp>
        <tr r="AM4" s="12"/>
      </tp>
      <tp t="e">
        <v>#N/A</v>
        <stp/>
        <stp>BDP|14020740267992141436</stp>
        <tr r="R269" s="5"/>
      </tp>
      <tp t="e">
        <v>#N/A</v>
        <stp/>
        <stp>BDP|15200894320245372998</stp>
        <tr r="J630" s="5"/>
      </tp>
      <tp t="e">
        <v>#N/A</v>
        <stp/>
        <stp>BDP|15510676645955546133</stp>
        <tr r="AB184" s="5"/>
      </tp>
      <tp t="e">
        <v>#N/A</v>
        <stp/>
        <stp>BDP|17705878455721622824</stp>
        <tr r="K192" s="5"/>
      </tp>
      <tp t="e">
        <v>#N/A</v>
        <stp/>
        <stp>BDP|17782822081743209772</stp>
        <tr r="AF22" s="12"/>
      </tp>
      <tp t="s">
        <v>#N/A N/A</v>
        <stp/>
        <stp>BDP|11570225822381689326</stp>
        <tr r="AH71" s="12"/>
      </tp>
      <tp t="e">
        <v>#N/A</v>
        <stp/>
        <stp>BDP|15406668167967369178</stp>
        <tr r="AQ15" s="5"/>
      </tp>
      <tp t="e">
        <v>#N/A</v>
        <stp/>
        <stp>BDP|15311527822905422462</stp>
        <tr r="I469" s="5"/>
      </tp>
      <tp t="e">
        <v>#N/A</v>
        <stp/>
        <stp>BDP|11895491473496662755</stp>
        <tr r="T584" s="5"/>
      </tp>
      <tp t="e">
        <v>#N/A</v>
        <stp/>
        <stp>BDP|11798371526214673713</stp>
        <tr r="L507" s="5"/>
      </tp>
      <tp t="e">
        <v>#N/A</v>
        <stp/>
        <stp>BDP|18239769180490518401</stp>
        <tr r="T550" s="5"/>
      </tp>
      <tp t="e">
        <v>#N/A</v>
        <stp/>
        <stp>BDP|15297411378571216481</stp>
        <tr r="R271" s="5"/>
      </tp>
      <tp t="e">
        <v>#N/A</v>
        <stp/>
        <stp>BDP|11453324690919103164</stp>
        <tr r="L358" s="5"/>
      </tp>
      <tp t="e">
        <v>#N/A</v>
        <stp/>
        <stp>BDP|15644940792600788669</stp>
        <tr r="I413" s="5"/>
      </tp>
      <tp t="e">
        <v>#N/A</v>
        <stp/>
        <stp>BDP|10427364721142657041</stp>
        <tr r="AH373" s="5"/>
      </tp>
      <tp t="e">
        <v>#N/A</v>
        <stp/>
        <stp>BDP|10862301549441775576</stp>
        <tr r="P447" s="5"/>
      </tp>
      <tp t="e">
        <v>#N/A</v>
        <stp/>
        <stp>BDP|12371851451824378858</stp>
        <tr r="M167" s="5"/>
      </tp>
      <tp t="e">
        <v>#N/A</v>
        <stp/>
        <stp>BDP|13810543043029672884</stp>
        <tr r="O483" s="5"/>
      </tp>
      <tp t="s">
        <v>#N/A N/A</v>
        <stp/>
        <stp>BDP|13649111311146440630</stp>
        <tr r="I4" s="12"/>
      </tp>
      <tp t="e">
        <v>#N/A</v>
        <stp/>
        <stp>BDP|10591325719869851871</stp>
        <tr r="Q431" s="5"/>
      </tp>
      <tp t="e">
        <v>#N/A</v>
        <stp/>
        <stp>BDP|14395978791515311275</stp>
        <tr r="AD497" s="5"/>
      </tp>
      <tp t="e">
        <v>#N/A</v>
        <stp/>
        <stp>BDP|16707045304444673101</stp>
        <tr r="Q475" s="5"/>
      </tp>
      <tp t="e">
        <v>#N/A</v>
        <stp/>
        <stp>BDP|15564715610970557008</stp>
        <tr r="R400" s="5"/>
      </tp>
      <tp t="e">
        <v>#N/A</v>
        <stp/>
        <stp>BDP|11531088239592405318</stp>
        <tr r="AM96" s="5"/>
      </tp>
      <tp t="e">
        <v>#N/A</v>
        <stp/>
        <stp>BDP|10046776744583441365</stp>
        <tr r="S386" s="5"/>
      </tp>
      <tp t="e">
        <v>#N/A</v>
        <stp/>
        <stp>BDP|15246032275541454013</stp>
        <tr r="AF64" s="5"/>
      </tp>
      <tp t="e">
        <v>#N/A</v>
        <stp/>
        <stp>BDP|14140666540643343655</stp>
        <tr r="T333" s="5"/>
      </tp>
      <tp t="e">
        <v>#N/A</v>
        <stp/>
        <stp>BDP|12206676800770100755</stp>
        <tr r="O167" s="5"/>
      </tp>
      <tp t="e">
        <v>#N/A</v>
        <stp/>
        <stp>BDP|13774345224565336450</stp>
        <tr r="R449" s="5"/>
      </tp>
      <tp t="e">
        <v>#N/A</v>
        <stp/>
        <stp>BDP|13222153827565173619</stp>
        <tr r="AI173" s="5"/>
      </tp>
      <tp t="e">
        <v>#N/A</v>
        <stp/>
        <stp>BDP|12486209020559688826</stp>
        <tr r="N405" s="5"/>
      </tp>
      <tp t="e">
        <v>#N/A</v>
        <stp/>
        <stp>BDP|16987304588479412753</stp>
        <tr r="P247" s="5"/>
      </tp>
      <tp t="e">
        <v>#N/A</v>
        <stp/>
        <stp>BDP|12237764482576702818</stp>
        <tr r="U534" s="5"/>
      </tp>
      <tp t="s">
        <v>#N/A N/A</v>
        <stp/>
        <stp>BDP|17305647007521380333</stp>
        <tr r="AG2" s="12"/>
      </tp>
      <tp t="e">
        <v>#N/A</v>
        <stp/>
        <stp>BDP|11648329134410197218</stp>
        <tr r="AK77" s="5"/>
      </tp>
      <tp t="e">
        <v>#N/A</v>
        <stp/>
        <stp>BDP|13064835947954258867</stp>
        <tr r="AM384" s="5"/>
      </tp>
      <tp t="e">
        <v>#N/A</v>
        <stp/>
        <stp>BDP|11327688719697225201</stp>
        <tr r="M623" s="5"/>
      </tp>
      <tp t="e">
        <v>#N/A</v>
        <stp/>
        <stp>BDP|16367460912154317449</stp>
        <tr r="AQ344" s="5"/>
      </tp>
      <tp t="s">
        <v>#N/A N/A</v>
        <stp/>
        <stp>BDP|13332346427888860984</stp>
        <tr r="AP71" s="12"/>
      </tp>
      <tp t="e">
        <v>#N/A</v>
        <stp/>
        <stp>BDP|17593476836894013749</stp>
        <tr r="Q188" s="5"/>
      </tp>
      <tp t="s">
        <v>#N/A N/A</v>
        <stp/>
        <stp>BDP|12971089128197933401</stp>
        <tr r="AK76" s="12"/>
      </tp>
      <tp t="e">
        <v>#N/A</v>
        <stp/>
        <stp>BDP|15602390737270990616</stp>
        <tr r="U346" s="5"/>
      </tp>
      <tp t="e">
        <v>#N/A</v>
        <stp/>
        <stp>BDP|10706079614697401503</stp>
        <tr r="U149" s="5"/>
      </tp>
      <tp t="e">
        <v>#N/A</v>
        <stp/>
        <stp>BDP|16626923603955170963</stp>
        <tr r="L615" s="5"/>
      </tp>
      <tp t="e">
        <v>#N/A</v>
        <stp/>
        <stp>BDP|13748639783886183861</stp>
        <tr r="T561" s="5"/>
      </tp>
      <tp t="e">
        <v>#N/A</v>
        <stp/>
        <stp>BDP|12678121579040407795</stp>
        <tr r="W323" s="5"/>
      </tp>
      <tp t="e">
        <v>#N/A</v>
        <stp/>
        <stp>BDP|12105150435950399322</stp>
        <tr r="P307" s="5"/>
      </tp>
      <tp t="s">
        <v>#N/A N/A</v>
        <stp/>
        <stp>BDP|10561381818463403211</stp>
        <tr r="AH46" s="12"/>
      </tp>
      <tp t="e">
        <v>#N/A</v>
        <stp/>
        <stp>BDP|13091620169169939929</stp>
        <tr r="K63" s="5"/>
      </tp>
      <tp t="s">
        <v>#N/A N/A</v>
        <stp/>
        <stp>BDP|16949279061531893073</stp>
        <tr r="M76" s="12"/>
      </tp>
      <tp t="e">
        <v>#N/A</v>
        <stp/>
        <stp>BDP|10076258173722431429</stp>
        <tr r="AP630" s="5"/>
      </tp>
      <tp t="s">
        <v>#N/A N/A</v>
        <stp/>
        <stp>BDP|16060963623576488819</stp>
        <tr r="AM45" s="12"/>
      </tp>
      <tp t="e">
        <v>#N/A</v>
        <stp/>
        <stp>BDP|11475698115754802109</stp>
        <tr r="T499" s="5"/>
      </tp>
      <tp t="e">
        <v>#N/A</v>
        <stp/>
        <stp>BDP|12055664626470800585</stp>
        <tr r="AI54" s="5"/>
      </tp>
      <tp t="e">
        <v>#N/A</v>
        <stp/>
        <stp>BDP|12337755206530720671</stp>
        <tr r="O289" s="5"/>
      </tp>
      <tp t="s">
        <v>#N/A N/A</v>
        <stp/>
        <stp>BDP|14747073229764925102</stp>
        <tr r="AG64" s="12"/>
      </tp>
      <tp t="e">
        <v>#N/A</v>
        <stp/>
        <stp>BDP|10365775415984640179</stp>
        <tr r="AD527" s="5"/>
      </tp>
      <tp t="e">
        <v>#N/A</v>
        <stp/>
        <stp>BDP|10800287974136301071</stp>
        <tr r="T341" s="5"/>
      </tp>
      <tp t="e">
        <v>#N/A</v>
        <stp/>
        <stp>BDP|15000680466153844562</stp>
        <tr r="AG242" s="5"/>
      </tp>
      <tp t="e">
        <v>#N/A</v>
        <stp/>
        <stp>BDP|11109767041888012969</stp>
        <tr r="N464" s="5"/>
      </tp>
      <tp t="e">
        <v>#N/A</v>
        <stp/>
        <stp>BDP|11089261010793382251</stp>
        <tr r="S140" s="5"/>
      </tp>
      <tp t="e">
        <v>#N/A</v>
        <stp/>
        <stp>BDP|14445866653388109207</stp>
        <tr r="R138" s="5"/>
      </tp>
      <tp t="e">
        <v>#N/A</v>
        <stp/>
        <stp>BDP|11624771610615499159</stp>
        <tr r="T33" s="5"/>
      </tp>
      <tp t="e">
        <v>#N/A</v>
        <stp/>
        <stp>BDP|18228635851378352034</stp>
        <tr r="M193" s="5"/>
      </tp>
      <tp t="e">
        <v>#N/A</v>
        <stp/>
        <stp>BDP|13625078251522392733</stp>
        <tr r="AD29" s="5"/>
      </tp>
      <tp t="e">
        <v>#N/A</v>
        <stp/>
        <stp>BDP|16273392617735956252</stp>
        <tr r="R305" s="5"/>
      </tp>
      <tp t="e">
        <v>#N/A</v>
        <stp/>
        <stp>BDP|17196085366822807071</stp>
        <tr r="AF577" s="5"/>
      </tp>
      <tp t="e">
        <v>#N/A</v>
        <stp/>
        <stp>BDP|17024293422334820035</stp>
        <tr r="O312" s="5"/>
      </tp>
      <tp t="e">
        <v>#N/A</v>
        <stp/>
        <stp>BDP|16587663333382856289</stp>
        <tr r="I377" s="5"/>
      </tp>
      <tp t="e">
        <v>#N/A</v>
        <stp/>
        <stp>BDP|15333717121384895785</stp>
        <tr r="P242" s="5"/>
      </tp>
      <tp t="e">
        <v>#N/A</v>
        <stp/>
        <stp>BDP|14246449022677098679</stp>
        <tr r="I164" s="5"/>
      </tp>
      <tp t="e">
        <v>#N/A</v>
        <stp/>
        <stp>BDP|17855188415671572537</stp>
        <tr r="W525" s="5"/>
      </tp>
      <tp t="e">
        <v>#N/A</v>
        <stp/>
        <stp>BDP|11934699930171099639</stp>
        <tr r="P106" s="5"/>
      </tp>
      <tp t="e">
        <v>#N/A</v>
        <stp/>
        <stp>BDP|16996735068632418651</stp>
        <tr r="L643" s="5"/>
      </tp>
      <tp t="e">
        <v>#N/A</v>
        <stp/>
        <stp>BDP|12774141540907779372</stp>
        <tr r="AK640" s="5"/>
      </tp>
      <tp t="e">
        <v>#N/A</v>
        <stp/>
        <stp>BDP|17350253848192984045</stp>
        <tr r="AF583" s="5"/>
      </tp>
      <tp t="e">
        <v>#N/A</v>
        <stp/>
        <stp>BDP|10909172718540063358</stp>
        <tr r="AK170" s="5"/>
      </tp>
      <tp t="e">
        <v>#N/A</v>
        <stp/>
        <stp>BDP|13398477135464266305</stp>
        <tr r="M552" s="5"/>
      </tp>
      <tp t="e">
        <v>#N/A</v>
        <stp/>
        <stp>BDP|10628537926382084606</stp>
        <tr r="Q264" s="5"/>
      </tp>
      <tp t="e">
        <v>#N/A</v>
        <stp/>
        <stp>BDP|15089328734177700129</stp>
        <tr r="Q543" s="5"/>
      </tp>
      <tp t="e">
        <v>#N/A</v>
        <stp/>
        <stp>BDP|12906535702923806733</stp>
        <tr r="AG541" s="5"/>
      </tp>
      <tp t="e">
        <v>#N/A</v>
        <stp/>
        <stp>BDP|16547450676416672038</stp>
        <tr r="AM614" s="5"/>
      </tp>
      <tp t="e">
        <v>#N/A</v>
        <stp/>
        <stp>BDP|10324713918060195586</stp>
        <tr r="R7" s="5"/>
      </tp>
      <tp t="e">
        <v>#N/A</v>
        <stp/>
        <stp>BDP|16426539774790433741</stp>
        <tr r="W153" s="5"/>
      </tp>
      <tp t="e">
        <v>#N/A</v>
        <stp/>
        <stp>BDP|13286003209930046088</stp>
        <tr r="P255" s="5"/>
      </tp>
      <tp t="e">
        <v>#N/A</v>
        <stp/>
        <stp>BDP|11193168544505088201</stp>
        <tr r="J194" s="5"/>
      </tp>
      <tp t="e">
        <v>#N/A</v>
        <stp/>
        <stp>BDP|13170466325791324729</stp>
        <tr r="P176" s="5"/>
      </tp>
      <tp t="e">
        <v>#N/A</v>
        <stp/>
        <stp>BDP|12139413315447316358</stp>
        <tr r="T481" s="5"/>
      </tp>
      <tp t="e">
        <v>#N/A</v>
        <stp/>
        <stp>BDP|14496133805897880197</stp>
        <tr r="I206" s="5"/>
      </tp>
      <tp t="e">
        <v>#N/A</v>
        <stp/>
        <stp>BDP|17410429734796829590</stp>
        <tr r="W520" s="5"/>
      </tp>
      <tp t="e">
        <v>#N/A</v>
        <stp/>
        <stp>BDP|10177674557570536078</stp>
        <tr r="AD450" s="5"/>
      </tp>
      <tp t="e">
        <v>#N/A</v>
        <stp/>
        <stp>BDP|10540776424985150342</stp>
        <tr r="AI604" s="5"/>
      </tp>
      <tp t="e">
        <v>#N/A</v>
        <stp/>
        <stp>BDP|17309878789327974370</stp>
        <tr r="J593" s="5"/>
      </tp>
      <tp t="e">
        <v>#N/A</v>
        <stp/>
        <stp>BDP|15053884948638122229</stp>
        <tr r="K568" s="5"/>
      </tp>
      <tp t="s">
        <v>#N/A N/A</v>
        <stp/>
        <stp>BDP|14349349189944888850</stp>
        <tr r="T90" s="12"/>
      </tp>
      <tp t="e">
        <v>#N/A</v>
        <stp/>
        <stp>BDP|10871899676309401501</stp>
        <tr r="AK21" s="12"/>
      </tp>
      <tp t="e">
        <v>#N/A</v>
        <stp/>
        <stp>BDP|14425049712114440252</stp>
        <tr r="S522" s="5"/>
      </tp>
      <tp t="e">
        <v>#N/A</v>
        <stp/>
        <stp>BDP|16430553514609244841</stp>
        <tr r="AM271" s="5"/>
      </tp>
      <tp t="e">
        <v>#N/A</v>
        <stp/>
        <stp>BDP|15872287669227305591</stp>
        <tr r="S33" s="12"/>
        <tr r="S502" s="5"/>
      </tp>
      <tp t="e">
        <v>#N/A</v>
        <stp/>
        <stp>BDP|14056711439746285599</stp>
        <tr r="AG417" s="5"/>
      </tp>
      <tp t="e">
        <v>#N/A</v>
        <stp/>
        <stp>BDP|13129569766897052427</stp>
        <tr r="AG555" s="5"/>
      </tp>
      <tp t="e">
        <v>#N/A</v>
        <stp/>
        <stp>BDP|17859999325877638817</stp>
        <tr r="Q147" s="5"/>
      </tp>
      <tp t="e">
        <v>#N/A</v>
        <stp/>
        <stp>BDP|14388575303840406202</stp>
        <tr r="K412" s="5"/>
      </tp>
      <tp t="e">
        <v>#N/A</v>
        <stp/>
        <stp>BDP|13638345040271865695</stp>
        <tr r="N319" s="5"/>
      </tp>
      <tp t="s">
        <v>#N/A N/A</v>
        <stp/>
        <stp>BDP|18042815361140730544</stp>
        <tr r="N75" s="12"/>
      </tp>
      <tp t="e">
        <v>#N/A</v>
        <stp/>
        <stp>BDP|15003398549951602056</stp>
        <tr r="R298" s="5"/>
      </tp>
      <tp t="e">
        <v>#N/A</v>
        <stp/>
        <stp>BDP|17448964810654349824</stp>
        <tr r="AP641" s="5"/>
      </tp>
      <tp t="e">
        <v>#N/A</v>
        <stp/>
        <stp>BDP|17872204020130828436</stp>
        <tr r="P303" s="5"/>
      </tp>
      <tp t="s">
        <v>#N/A N/A</v>
        <stp/>
        <stp>BDP|16520767466660728417</stp>
        <tr r="O26" s="12"/>
      </tp>
      <tp t="e">
        <v>#N/A</v>
        <stp/>
        <stp>BDP|17289795999493573948</stp>
        <tr r="U433" s="5"/>
      </tp>
      <tp t="e">
        <v>#N/A</v>
        <stp/>
        <stp>BDP|16824660102253862070</stp>
        <tr r="M580" s="5"/>
      </tp>
      <tp t="e">
        <v>#N/A</v>
        <stp/>
        <stp>BDP|14501778102343799347</stp>
        <tr r="N327" s="5"/>
      </tp>
      <tp t="e">
        <v>#N/A</v>
        <stp/>
        <stp>BDP|16859161250304872555</stp>
        <tr r="AO104" s="5"/>
      </tp>
      <tp t="e">
        <v>#N/A</v>
        <stp/>
        <stp>BDP|13177163834706231424</stp>
        <tr r="Q11" s="12"/>
      </tp>
      <tp t="e">
        <v>#N/A</v>
        <stp/>
        <stp>BDP|12101407565711334247</stp>
        <tr r="AG460" s="5"/>
      </tp>
      <tp t="e">
        <v>#N/A</v>
        <stp/>
        <stp>BDP|14696355306204535039</stp>
        <tr r="P453" s="5"/>
      </tp>
      <tp t="e">
        <v>#N/A</v>
        <stp/>
        <stp>BDP|18266911094838164342</stp>
        <tr r="AI12" s="12"/>
        <tr r="AI263" s="5"/>
      </tp>
      <tp t="e">
        <v>#N/A</v>
        <stp/>
        <stp>BDP|15693737885420797959</stp>
        <tr r="AK533" s="5"/>
      </tp>
      <tp t="s">
        <v>#N/A N/A</v>
        <stp/>
        <stp>BDP|13042546277282683072</stp>
        <tr r="AM72" s="12"/>
      </tp>
      <tp t="e">
        <v>#N/A</v>
        <stp/>
        <stp>BDP|12383312795552320967</stp>
        <tr r="AQ3" s="5"/>
      </tp>
      <tp t="e">
        <v>#N/A</v>
        <stp/>
        <stp>BDP|13521624715447282020</stp>
        <tr r="W570" s="5"/>
      </tp>
      <tp t="e">
        <v>#N/A</v>
        <stp/>
        <stp>BDP|13036225759944147381</stp>
        <tr r="L81" s="12"/>
        <tr r="L332" s="5"/>
      </tp>
      <tp t="s">
        <v>#N/A N/A</v>
        <stp/>
        <stp>BDP|15692428247153594540</stp>
        <tr r="AF71" s="12"/>
      </tp>
      <tp t="e">
        <v>#N/A</v>
        <stp/>
        <stp>BDP|10232186823813367383</stp>
        <tr r="AD477" s="5"/>
      </tp>
      <tp t="e">
        <v>#N/A</v>
        <stp/>
        <stp>BDP|14506181959805277646</stp>
        <tr r="AQ24" s="5"/>
      </tp>
      <tp t="e">
        <v>#N/A</v>
        <stp/>
        <stp>BDP|17483649883218455259</stp>
        <tr r="AD209" s="5"/>
      </tp>
      <tp t="e">
        <v>#N/A</v>
        <stp/>
        <stp>BDP|10629319733691653207</stp>
        <tr r="W315" s="5"/>
      </tp>
      <tp t="e">
        <v>#N/A</v>
        <stp/>
        <stp>BDP|11154497673374871519</stp>
        <tr r="M52" s="5"/>
      </tp>
      <tp t="e">
        <v>#N/A</v>
        <stp/>
        <stp>BDP|10440578552331101220</stp>
        <tr r="AI411" s="5"/>
      </tp>
      <tp t="e">
        <v>#N/A</v>
        <stp/>
        <stp>BDP|12049997642645028998</stp>
        <tr r="AK115" s="5"/>
      </tp>
      <tp t="e">
        <v>#N/A</v>
        <stp/>
        <stp>BDP|17456010716112629778</stp>
        <tr r="S316" s="5"/>
      </tp>
      <tp t="e">
        <v>#N/A</v>
        <stp/>
        <stp>BDP|11261536752775000719</stp>
        <tr r="AQ29" s="5"/>
      </tp>
      <tp t="e">
        <v>#N/A</v>
        <stp/>
        <stp>BDP|10899173677024209187</stp>
        <tr r="AI444" s="5"/>
      </tp>
      <tp t="e">
        <v>#N/A</v>
        <stp/>
        <stp>BDP|16228602841670689772</stp>
        <tr r="M558" s="5"/>
      </tp>
      <tp t="e">
        <v>#N/A</v>
        <stp/>
        <stp>BDP|13351678556516511555</stp>
        <tr r="W393" s="5"/>
      </tp>
      <tp t="e">
        <v>#N/A</v>
        <stp/>
        <stp>BDP|17493203821287607314</stp>
        <tr r="U473" s="5"/>
      </tp>
      <tp t="e">
        <v>#N/A</v>
        <stp/>
        <stp>BDP|10998356171800710785</stp>
        <tr r="O194" s="5"/>
      </tp>
      <tp t="e">
        <v>#N/A</v>
        <stp/>
        <stp>BDP|12616314517225218605</stp>
        <tr r="R601" s="5"/>
      </tp>
      <tp t="e">
        <v>#N/A</v>
        <stp/>
        <stp>BDP|15242436855084485329</stp>
        <tr r="I559" s="5"/>
      </tp>
      <tp t="e">
        <v>#N/A</v>
        <stp/>
        <stp>BDP|10327336760593177534</stp>
        <tr r="AH355" s="5"/>
      </tp>
      <tp t="e">
        <v>#N/A</v>
        <stp/>
        <stp>BDP|11443553623454788179</stp>
        <tr r="O457" s="5"/>
      </tp>
      <tp t="e">
        <v>#N/A</v>
        <stp/>
        <stp>BDP|10035281283749039094</stp>
        <tr r="M242" s="5"/>
      </tp>
      <tp t="e">
        <v>#N/A</v>
        <stp/>
        <stp>BDP|15794559423908595962</stp>
        <tr r="M342" s="5"/>
      </tp>
      <tp t="s">
        <v>#N/A N/A</v>
        <stp/>
        <stp>BDP|11555634274782038107</stp>
        <tr r="L59" s="12"/>
      </tp>
      <tp t="e">
        <v>#N/A</v>
        <stp/>
        <stp>BDP|16393998887990831479</stp>
        <tr r="M525" s="5"/>
      </tp>
      <tp t="e">
        <v>#N/A</v>
        <stp/>
        <stp>BDP|17365861006144018816</stp>
        <tr r="AQ595" s="5"/>
      </tp>
      <tp t="s">
        <v>#N/A N/A</v>
        <stp/>
        <stp>BDP|10102491855293618193</stp>
        <tr r="AG5" s="12"/>
      </tp>
      <tp t="e">
        <v>#N/A</v>
        <stp/>
        <stp>BDP|13600570223073704471</stp>
        <tr r="AB140" s="5"/>
      </tp>
      <tp t="e">
        <v>#N/A</v>
        <stp/>
        <stp>BDP|15439456739655844427</stp>
        <tr r="T219" s="5"/>
      </tp>
      <tp t="e">
        <v>#N/A</v>
        <stp/>
        <stp>BDP|15580778247596372342</stp>
        <tr r="AP429" s="5"/>
      </tp>
      <tp t="e">
        <v>#N/A</v>
        <stp/>
        <stp>BDP|11404358711189293900</stp>
        <tr r="AF567" s="5"/>
      </tp>
      <tp t="e">
        <v>#N/A</v>
        <stp/>
        <stp>BDP|16559203334441766543</stp>
        <tr r="AQ347" s="5"/>
      </tp>
      <tp t="e">
        <v>#N/A</v>
        <stp/>
        <stp>BDP|12468945327103361963</stp>
        <tr r="AO489" s="5"/>
      </tp>
      <tp t="e">
        <v>#N/A</v>
        <stp/>
        <stp>BDP|17648266504377450123</stp>
        <tr r="AK39" s="5"/>
      </tp>
      <tp t="s">
        <v>#N/A N/A</v>
        <stp/>
        <stp>BDP|12323766727345054105</stp>
        <tr r="AA17" s="12"/>
      </tp>
      <tp t="e">
        <v>#N/A</v>
        <stp/>
        <stp>BDP|18005580154288953371</stp>
        <tr r="AI218" s="5"/>
      </tp>
      <tp t="e">
        <v>#N/A</v>
        <stp/>
        <stp>BDP|13218586372601821326</stp>
        <tr r="AP24" s="5"/>
      </tp>
      <tp t="e">
        <v>#N/A</v>
        <stp/>
        <stp>BDP|12093168200748511812</stp>
        <tr r="AF413" s="5"/>
      </tp>
      <tp t="e">
        <v>#N/A</v>
        <stp/>
        <stp>BDP|12821053306102144381</stp>
        <tr r="J600" s="5"/>
      </tp>
      <tp t="e">
        <v>#N/A</v>
        <stp/>
        <stp>BDP|17341700960813608679</stp>
        <tr r="W210" s="5"/>
      </tp>
      <tp t="s">
        <v>#N/A N/A</v>
        <stp/>
        <stp>BDP|17893037251994971514</stp>
        <tr r="R31" s="12"/>
      </tp>
      <tp t="e">
        <v>#N/A</v>
        <stp/>
        <stp>BDP|16786655020181408048</stp>
        <tr r="AK356" s="5"/>
      </tp>
      <tp t="e">
        <v>#N/A</v>
        <stp/>
        <stp>BDP|10763734929512969465</stp>
        <tr r="L403" s="5"/>
      </tp>
      <tp t="e">
        <v>#N/A</v>
        <stp/>
        <stp>BDP|10722465972965775512</stp>
        <tr r="L39" s="5"/>
      </tp>
      <tp t="e">
        <v>#N/A</v>
        <stp/>
        <stp>BDP|15842280050903568200</stp>
        <tr r="O29" s="5"/>
      </tp>
      <tp t="e">
        <v>#N/A</v>
        <stp/>
        <stp>BDP|12233609815074198238</stp>
        <tr r="U625" s="5"/>
      </tp>
      <tp t="e">
        <v>#N/A</v>
        <stp/>
        <stp>BDP|11838026758905126264</stp>
        <tr r="AI128" s="5"/>
      </tp>
      <tp t="e">
        <v>#N/A</v>
        <stp/>
        <stp>BDP|12429537430717137038</stp>
        <tr r="Q152" s="5"/>
      </tp>
      <tp t="s">
        <v>#N/A N/A</v>
        <stp/>
        <stp>BDP|13899557123514848336</stp>
        <tr r="AH39" s="12"/>
      </tp>
      <tp t="e">
        <v>#N/A</v>
        <stp/>
        <stp>BDP|13241302162257085255</stp>
        <tr r="U162" s="5"/>
      </tp>
      <tp t="s">
        <v>#N/A N/A</v>
        <stp/>
        <stp>BDP|17821797476003087724</stp>
        <tr r="AD80" s="12"/>
      </tp>
      <tp t="e">
        <v>#N/A</v>
        <stp/>
        <stp>BDP|13599630243612855082</stp>
        <tr r="AI146" s="5"/>
      </tp>
      <tp t="e">
        <v>#N/A</v>
        <stp/>
        <stp>BDP|14554562536906563750</stp>
        <tr r="O109" s="5"/>
      </tp>
      <tp t="e">
        <v>#N/A</v>
        <stp/>
        <stp>BDP|10141220121261592220</stp>
        <tr r="AF237" s="5"/>
      </tp>
      <tp t="e">
        <v>#N/A</v>
        <stp/>
        <stp>BDP|12727542773223342069</stp>
        <tr r="W367" s="5"/>
      </tp>
      <tp t="e">
        <v>#N/A</v>
        <stp/>
        <stp>BDP|17704358770039779901</stp>
        <tr r="S347" s="5"/>
      </tp>
      <tp t="e">
        <v>#N/A</v>
        <stp/>
        <stp>BDP|12044185178977624034</stp>
        <tr r="AB68" s="5"/>
      </tp>
      <tp t="e">
        <v>#N/A</v>
        <stp/>
        <stp>BDP|12988255069253800682</stp>
        <tr r="W400" s="5"/>
      </tp>
      <tp t="e">
        <v>#N/A</v>
        <stp/>
        <stp>BDP|11815617308001438508</stp>
        <tr r="AH363" s="5"/>
      </tp>
      <tp t="e">
        <v>#N/A</v>
        <stp/>
        <stp>BDP|16455472198631659989</stp>
        <tr r="AO33" s="12"/>
        <tr r="AO502" s="5"/>
      </tp>
      <tp t="e">
        <v>#N/A</v>
        <stp/>
        <stp>BDP|16548830971162081820</stp>
        <tr r="T238" s="5"/>
      </tp>
      <tp t="e">
        <v>#N/A</v>
        <stp/>
        <stp>BDP|14182214365434813784</stp>
        <tr r="J109" s="5"/>
      </tp>
      <tp t="e">
        <v>#N/A</v>
        <stp/>
        <stp>BDP|15276087879247479628</stp>
        <tr r="AO170" s="5"/>
      </tp>
      <tp t="e">
        <v>#N/A</v>
        <stp/>
        <stp>BDP|10713216198301379980</stp>
        <tr r="AG505" s="5"/>
      </tp>
      <tp t="e">
        <v>#N/A</v>
        <stp/>
        <stp>BDP|16756795361333992739</stp>
        <tr r="W40" s="12"/>
        <tr r="W250" s="5"/>
      </tp>
      <tp t="e">
        <v>#N/A</v>
        <stp/>
        <stp>BDP|10311063445003194448</stp>
        <tr r="R353" s="5"/>
      </tp>
      <tp t="e">
        <v>#N/A</v>
        <stp/>
        <stp>BDP|15453316339495068392</stp>
        <tr r="N68" s="5"/>
      </tp>
      <tp t="e">
        <v>#N/A</v>
        <stp/>
        <stp>BDP|15537143754990025209</stp>
        <tr r="W178" s="5"/>
      </tp>
      <tp t="e">
        <v>#N/A</v>
        <stp/>
        <stp>BDP|16833673508791440261</stp>
        <tr r="S126" s="5"/>
      </tp>
      <tp t="e">
        <v>#N/A</v>
        <stp/>
        <stp>BDP|17379388816881933716</stp>
        <tr r="T281" s="5"/>
      </tp>
      <tp t="e">
        <v>#N/A</v>
        <stp/>
        <stp>BDP|12881809481124431581</stp>
        <tr r="AM643" s="5"/>
      </tp>
      <tp t="e">
        <v>#N/A</v>
        <stp/>
        <stp>BDP|11262638377941247211</stp>
        <tr r="AB432" s="5"/>
      </tp>
      <tp t="s">
        <v>#N/A N/A</v>
        <stp/>
        <stp>BDP|10548168330555592431</stp>
        <tr r="L39" s="12"/>
      </tp>
      <tp t="e">
        <v>#N/A</v>
        <stp/>
        <stp>BDP|17185221063072295270</stp>
        <tr r="AG221" s="5"/>
      </tp>
      <tp t="e">
        <v>#N/A</v>
        <stp/>
        <stp>BDP|16168663096502304877</stp>
        <tr r="AQ623" s="5"/>
      </tp>
      <tp t="e">
        <v>#N/A</v>
        <stp/>
        <stp>BDP|13029230483233505907</stp>
        <tr r="AH240" s="5"/>
      </tp>
      <tp t="e">
        <v>#N/A</v>
        <stp/>
        <stp>BDP|15312107773494045450</stp>
        <tr r="O198" s="5"/>
      </tp>
      <tp t="e">
        <v>#N/A</v>
        <stp/>
        <stp>BDP|12968407759038679830</stp>
        <tr r="AD356" s="5"/>
      </tp>
      <tp t="e">
        <v>#N/A</v>
        <stp/>
        <stp>BDP|14207796458396460326</stp>
        <tr r="AG414" s="5"/>
      </tp>
      <tp t="e">
        <v>#N/A</v>
        <stp/>
        <stp>BDP|13122135010564352442</stp>
        <tr r="S72" s="5"/>
      </tp>
      <tp t="e">
        <v>#N/A</v>
        <stp/>
        <stp>BDP|11787512330905269111</stp>
        <tr r="K564" s="5"/>
      </tp>
      <tp t="e">
        <v>#N/A</v>
        <stp/>
        <stp>BDP|11126488200381453788</stp>
        <tr r="L605" s="5"/>
      </tp>
      <tp t="e">
        <v>#N/A</v>
        <stp/>
        <stp>BDP|10570745905225155101</stp>
        <tr r="S481" s="5"/>
      </tp>
      <tp t="e">
        <v>#N/A</v>
        <stp/>
        <stp>BDP|15920063286807959958</stp>
        <tr r="I19" s="5"/>
      </tp>
      <tp t="e">
        <v>#N/A</v>
        <stp/>
        <stp>BDP|10069372910346222701</stp>
        <tr r="R436" s="5"/>
      </tp>
      <tp t="e">
        <v>#N/A</v>
        <stp/>
        <stp>BDP|12029442041485767476</stp>
        <tr r="L256" s="5"/>
      </tp>
      <tp t="e">
        <v>#N/A</v>
        <stp/>
        <stp>BDP|13480822489715825535</stp>
        <tr r="I569" s="5"/>
      </tp>
      <tp t="e">
        <v>#N/A</v>
        <stp/>
        <stp>BDP|17573143740975611436</stp>
        <tr r="O121" s="5"/>
      </tp>
      <tp t="e">
        <v>#N/A</v>
        <stp/>
        <stp>BDP|11787716890125175931</stp>
        <tr r="I619" s="5"/>
      </tp>
      <tp t="e">
        <v>#N/A</v>
        <stp/>
        <stp>BDP|12845682782937151873</stp>
        <tr r="K323" s="5"/>
      </tp>
      <tp t="e">
        <v>#N/A</v>
        <stp/>
        <stp>BDP|10313949179525332897</stp>
        <tr r="U268" s="5"/>
      </tp>
      <tp t="e">
        <v>#N/A</v>
        <stp/>
        <stp>BDP|12215395949886759011</stp>
        <tr r="AQ469" s="5"/>
      </tp>
      <tp t="e">
        <v>#N/A</v>
        <stp/>
        <stp>BDP|17969117500004819148</stp>
        <tr r="AM367" s="5"/>
      </tp>
      <tp t="e">
        <v>#N/A</v>
        <stp/>
        <stp>BDP|12424321423731287134</stp>
        <tr r="AP197" s="5"/>
      </tp>
      <tp t="e">
        <v>#N/A</v>
        <stp/>
        <stp>BDP|17306484752427907248</stp>
        <tr r="U498" s="5"/>
      </tp>
      <tp t="e">
        <v>#N/A</v>
        <stp/>
        <stp>BDP|12548719326911588534</stp>
        <tr r="U101" s="5"/>
      </tp>
      <tp t="e">
        <v>#N/A</v>
        <stp/>
        <stp>BDP|16309504325871247307</stp>
        <tr r="M540" s="5"/>
      </tp>
      <tp t="e">
        <v>#N/A</v>
        <stp/>
        <stp>BDP|11398501675023266300</stp>
        <tr r="I324" s="5"/>
      </tp>
      <tp t="e">
        <v>#N/A</v>
        <stp/>
        <stp>BDP|15713132466744629508</stp>
        <tr r="AP392" s="5"/>
      </tp>
      <tp t="s">
        <v>#N/A N/A</v>
        <stp/>
        <stp>BDP|10118701156037788646</stp>
        <tr r="AM69" s="12"/>
      </tp>
      <tp t="e">
        <v>#N/A</v>
        <stp/>
        <stp>BDP|16132361317494034348</stp>
        <tr r="AD613" s="5"/>
      </tp>
      <tp t="e">
        <v>#N/A</v>
        <stp/>
        <stp>BDP|14882904678490139956</stp>
        <tr r="AP523" s="5"/>
      </tp>
      <tp t="e">
        <v>#N/A</v>
        <stp/>
        <stp>BDP|15691336514751343561</stp>
        <tr r="AF615" s="5"/>
      </tp>
      <tp t="e">
        <v>#N/A</v>
        <stp/>
        <stp>BDP|15109407853240119777</stp>
        <tr r="I255" s="5"/>
      </tp>
      <tp t="e">
        <v>#N/A</v>
        <stp/>
        <stp>BDP|10310371509468119886</stp>
        <tr r="AI416" s="5"/>
      </tp>
      <tp t="e">
        <v>#N/A</v>
        <stp/>
        <stp>BDP|12817226957382832414</stp>
        <tr r="J35" s="5"/>
      </tp>
      <tp t="e">
        <v>#N/A</v>
        <stp/>
        <stp>BDP|15573400440865957389</stp>
        <tr r="O549" s="5"/>
      </tp>
      <tp t="e">
        <v>#N/A</v>
        <stp/>
        <stp>BDP|17418120633264038213</stp>
        <tr r="AD266" s="5"/>
      </tp>
      <tp t="e">
        <v>#N/A</v>
        <stp/>
        <stp>BDP|17336296009536716002</stp>
        <tr r="AF293" s="5"/>
      </tp>
      <tp t="e">
        <v>#N/A</v>
        <stp/>
        <stp>BDP|15653854673658419104</stp>
        <tr r="AK287" s="5"/>
      </tp>
      <tp t="s">
        <v>#N/A N/A</v>
        <stp/>
        <stp>BDP|18063816315536423445</stp>
        <tr r="J55" s="12"/>
      </tp>
      <tp t="s">
        <v>#N/A N/A</v>
        <stp/>
        <stp>BDP|10272616068823622099</stp>
        <tr r="AH5" s="12"/>
      </tp>
      <tp t="e">
        <v>#N/A</v>
        <stp/>
        <stp>BDP|11160652583884542869</stp>
        <tr r="AQ528" s="5"/>
      </tp>
      <tp t="e">
        <v>#N/A</v>
        <stp/>
        <stp>BDP|15111574870417640344</stp>
        <tr r="N423" s="5"/>
      </tp>
      <tp t="e">
        <v>#N/A</v>
        <stp/>
        <stp>BDP|13412299494959438292</stp>
        <tr r="N64" s="5"/>
      </tp>
      <tp t="e">
        <v>#N/A</v>
        <stp/>
        <stp>BDP|10924616560035826646</stp>
        <tr r="AF239" s="5"/>
      </tp>
      <tp t="s">
        <v>#N/A N/A</v>
        <stp/>
        <stp>BDP|16576526386918513009</stp>
        <tr r="AI76" s="12"/>
      </tp>
      <tp t="e">
        <v>#N/A</v>
        <stp/>
        <stp>BDP|13509313361376924385</stp>
        <tr r="Q280" s="5"/>
      </tp>
      <tp t="e">
        <v>#N/A</v>
        <stp/>
        <stp>BDP|11123192705265044691</stp>
        <tr r="K392" s="5"/>
      </tp>
      <tp t="e">
        <v>#N/A</v>
        <stp/>
        <stp>BDP|14664532208844833618</stp>
        <tr r="P463" s="5"/>
      </tp>
      <tp t="e">
        <v>#N/A</v>
        <stp/>
        <stp>BDP|10021452127175138074</stp>
        <tr r="O108" s="5"/>
      </tp>
      <tp t="e">
        <v>#N/A</v>
        <stp/>
        <stp>BDP|13854980139093865955</stp>
        <tr r="T65" s="12"/>
        <tr r="T260" s="5"/>
      </tp>
      <tp t="e">
        <v>#N/A</v>
        <stp/>
        <stp>BDP|14813170238227168220</stp>
        <tr r="L91" s="5"/>
      </tp>
      <tp t="e">
        <v>#N/A</v>
        <stp/>
        <stp>BDP|14682422424021271068</stp>
        <tr r="O319" s="5"/>
      </tp>
      <tp t="e">
        <v>#N/A</v>
        <stp/>
        <stp>BDP|16337937154808683161</stp>
        <tr r="AD597" s="5"/>
      </tp>
      <tp t="e">
        <v>#N/A</v>
        <stp/>
        <stp>BDP|17625050757743801281</stp>
        <tr r="M67" s="5"/>
      </tp>
      <tp t="e">
        <v>#N/A</v>
        <stp/>
        <stp>BDP|18235944898012886914</stp>
        <tr r="O18" s="5"/>
      </tp>
      <tp t="e">
        <v>#N/A</v>
        <stp/>
        <stp>BDP|16380927182210475401</stp>
        <tr r="P173" s="5"/>
      </tp>
      <tp t="e">
        <v>#N/A</v>
        <stp/>
        <stp>BDP|13467576150172035249</stp>
        <tr r="AH486" s="5"/>
      </tp>
      <tp t="e">
        <v>#N/A</v>
        <stp/>
        <stp>BDP|17950986479023707988</stp>
        <tr r="AK584" s="5"/>
      </tp>
      <tp t="e">
        <v>#N/A</v>
        <stp/>
        <stp>BDP|11699472844645676741</stp>
        <tr r="Q159" s="5"/>
      </tp>
      <tp t="e">
        <v>#N/A</v>
        <stp/>
        <stp>BDP|10632708727557340150</stp>
        <tr r="P474" s="5"/>
      </tp>
      <tp t="e">
        <v>#N/A</v>
        <stp/>
        <stp>BDP|10064417156842963095</stp>
        <tr r="AF241" s="5"/>
      </tp>
      <tp t="e">
        <v>#N/A</v>
        <stp/>
        <stp>BDP|14309629578245701392</stp>
        <tr r="R62" s="5"/>
      </tp>
      <tp t="e">
        <v>#N/A</v>
        <stp/>
        <stp>BDP|17640134841716382706</stp>
        <tr r="AH467" s="5"/>
      </tp>
      <tp t="e">
        <v>#N/A</v>
        <stp/>
        <stp>BDP|11651663624143672558</stp>
        <tr r="AD230" s="5"/>
      </tp>
      <tp t="s">
        <v>#N/A N/A</v>
        <stp/>
        <stp>BDP|15605957071889282178</stp>
        <tr r="AF5" s="12"/>
      </tp>
      <tp t="e">
        <v>#N/A</v>
        <stp/>
        <stp>BDP|15060745218982930226</stp>
        <tr r="I59" s="5"/>
      </tp>
      <tp t="e">
        <v>#N/A</v>
        <stp/>
        <stp>BDP|13860585663830100356</stp>
        <tr r="M549" s="5"/>
      </tp>
      <tp t="e">
        <v>#N/A</v>
        <stp/>
        <stp>BDP|14522451461142762719</stp>
        <tr r="AG189" s="5"/>
      </tp>
      <tp t="e">
        <v>#N/A</v>
        <stp/>
        <stp>BDP|10242341257631698406</stp>
        <tr r="AG13" s="5"/>
      </tp>
      <tp t="e">
        <v>#N/A</v>
        <stp/>
        <stp>BDP|11919769018501479546</stp>
        <tr r="AF498" s="5"/>
      </tp>
      <tp t="e">
        <v>#N/A</v>
        <stp/>
        <stp>BDP|11752719965515529617</stp>
        <tr r="AB71" s="5"/>
      </tp>
      <tp t="e">
        <v>#N/A</v>
        <stp/>
        <stp>BDP|17139611832564305564</stp>
        <tr r="AQ44" s="12"/>
        <tr r="AQ439" s="5"/>
      </tp>
      <tp t="e">
        <v>#N/A</v>
        <stp/>
        <stp>BDP|11834047323493913310</stp>
        <tr r="N575" s="5"/>
      </tp>
      <tp t="e">
        <v>#N/A</v>
        <stp/>
        <stp>BDP|10105580973106938742</stp>
        <tr r="L122" s="5"/>
      </tp>
      <tp t="e">
        <v>#N/A</v>
        <stp/>
        <stp>BDP|13263079150971616447</stp>
        <tr r="AI509" s="5"/>
      </tp>
      <tp t="e">
        <v>#N/A</v>
        <stp/>
        <stp>BDP|12050206013573655123</stp>
        <tr r="AI518" s="5"/>
      </tp>
      <tp t="e">
        <v>#N/A</v>
        <stp/>
        <stp>BDP|16181185798425286841</stp>
        <tr r="AG19" s="5"/>
      </tp>
      <tp t="e">
        <v>#N/A</v>
        <stp/>
        <stp>BDP|13099895575717289894</stp>
        <tr r="L155" s="5"/>
      </tp>
      <tp t="e">
        <v>#N/A</v>
        <stp/>
        <stp>BDP|16043658967297182241</stp>
        <tr r="N378" s="5"/>
      </tp>
      <tp t="e">
        <v>#N/A</v>
        <stp/>
        <stp>BDP|12314240628016127795</stp>
        <tr r="K204" s="5"/>
      </tp>
      <tp t="e">
        <v>#N/A</v>
        <stp/>
        <stp>BDP|12086340121864042422</stp>
        <tr r="AQ293" s="5"/>
      </tp>
      <tp t="e">
        <v>#N/A</v>
        <stp/>
        <stp>BDP|14386265935546787005</stp>
        <tr r="U293" s="5"/>
      </tp>
      <tp t="e">
        <v>#N/A</v>
        <stp/>
        <stp>BDP|14909688891881751900</stp>
        <tr r="AF595" s="5"/>
      </tp>
      <tp t="e">
        <v>#N/A</v>
        <stp/>
        <stp>BDP|18166390782328492899</stp>
        <tr r="M510" s="5"/>
      </tp>
      <tp t="e">
        <v>#N/A</v>
        <stp/>
        <stp>BDP|17853958817829840555</stp>
        <tr r="W558" s="5"/>
      </tp>
      <tp t="e">
        <v>#N/A</v>
        <stp/>
        <stp>BDP|10222324806289158905</stp>
        <tr r="AK193" s="5"/>
      </tp>
      <tp t="e">
        <v>#N/A</v>
        <stp/>
        <stp>BDP|15366532067525924088</stp>
        <tr r="AQ398" s="5"/>
      </tp>
      <tp t="e">
        <v>#N/A</v>
        <stp/>
        <stp>BDP|16178625206900567367</stp>
        <tr r="O47" s="12"/>
        <tr r="O566" s="5"/>
      </tp>
      <tp t="e">
        <v>#N/A</v>
        <stp/>
        <stp>BDP|10309513137463652658</stp>
        <tr r="AM210" s="5"/>
      </tp>
      <tp t="e">
        <v>#N/A</v>
        <stp/>
        <stp>BDP|17630555530356289474</stp>
        <tr r="K283" s="5"/>
      </tp>
      <tp t="e">
        <v>#N/A</v>
        <stp/>
        <stp>BDP|15614729074034650204</stp>
        <tr r="AH466" s="5"/>
      </tp>
      <tp t="e">
        <v>#N/A</v>
        <stp/>
        <stp>BDP|16847209464415894428</stp>
        <tr r="AA173" s="5"/>
      </tp>
      <tp t="e">
        <v>#N/A</v>
        <stp/>
        <stp>BDP|14209741787859218150</stp>
        <tr r="AG270" s="5"/>
      </tp>
      <tp t="e">
        <v>#N/A</v>
        <stp/>
        <stp>BDP|17095974843118760155</stp>
        <tr r="S286" s="5"/>
      </tp>
      <tp t="e">
        <v>#N/A</v>
        <stp/>
        <stp>BDP|17073000917875672077</stp>
        <tr r="AK404" s="5"/>
      </tp>
      <tp t="e">
        <v>#N/A</v>
        <stp/>
        <stp>BDP|15953984689893864460</stp>
        <tr r="R155" s="5"/>
      </tp>
      <tp t="e">
        <v>#N/A</v>
        <stp/>
        <stp>BDP|17841342508070791750</stp>
        <tr r="N268" s="5"/>
      </tp>
      <tp t="e">
        <v>#N/A</v>
        <stp/>
        <stp>BDP|14016777314840541104</stp>
        <tr r="U76" s="5"/>
      </tp>
      <tp t="e">
        <v>#N/A</v>
        <stp/>
        <stp>BDP|15500551290838339257</stp>
        <tr r="T230" s="5"/>
      </tp>
      <tp t="e">
        <v>#N/A</v>
        <stp/>
        <stp>BDP|10067323010363380273</stp>
        <tr r="AD631" s="5"/>
      </tp>
      <tp t="e">
        <v>#N/A</v>
        <stp/>
        <stp>BDP|12330539314565555077</stp>
        <tr r="K272" s="5"/>
      </tp>
      <tp t="e">
        <v>#N/A</v>
        <stp/>
        <stp>BDP|16788533425782376046</stp>
        <tr r="O99" s="5"/>
      </tp>
      <tp t="e">
        <v>#N/A</v>
        <stp/>
        <stp>BDP|16442426151941504547</stp>
        <tr r="AI183" s="5"/>
      </tp>
      <tp t="e">
        <v>#N/A</v>
        <stp/>
        <stp>BDP|17829223046312295088</stp>
        <tr r="AF303" s="5"/>
      </tp>
      <tp t="e">
        <v>#N/A</v>
        <stp/>
        <stp>BDP|11334554621515788069</stp>
        <tr r="T432" s="5"/>
      </tp>
      <tp t="e">
        <v>#N/A</v>
        <stp/>
        <stp>BDP|17260411534246547542</stp>
        <tr r="K221" s="5"/>
      </tp>
      <tp t="e">
        <v>#N/A</v>
        <stp/>
        <stp>BDP|12308724835667557274</stp>
        <tr r="U79" s="5"/>
      </tp>
      <tp t="e">
        <v>#N/A</v>
        <stp/>
        <stp>BDP|17278066012082422740</stp>
        <tr r="S501" s="5"/>
      </tp>
      <tp t="e">
        <v>#N/A</v>
        <stp/>
        <stp>BDP|16619634715613707111</stp>
        <tr r="AF289" s="5"/>
      </tp>
      <tp t="e">
        <v>#N/A</v>
        <stp/>
        <stp>BDP|12437692072654069493</stp>
        <tr r="AP63" s="5"/>
      </tp>
      <tp t="e">
        <v>#N/A</v>
        <stp/>
        <stp>BDP|11215917671514107851</stp>
        <tr r="AI636" s="5"/>
      </tp>
      <tp t="e">
        <v>#N/A</v>
        <stp/>
        <stp>BDP|11376518560601334078</stp>
        <tr r="U571" s="5"/>
      </tp>
      <tp t="s">
        <v>#N/A N/A</v>
        <stp/>
        <stp>BDP|14335418953750181665</stp>
        <tr r="Q78" s="12"/>
      </tp>
      <tp t="e">
        <v>#N/A</v>
        <stp/>
        <stp>BDP|13388466767677113558</stp>
        <tr r="R537" s="5"/>
      </tp>
      <tp t="e">
        <v>#N/A</v>
        <stp/>
        <stp>BDP|15313554904180377372</stp>
        <tr r="AK154" s="5"/>
      </tp>
      <tp t="e">
        <v>#N/A</v>
        <stp/>
        <stp>BDP|10395280375977145195</stp>
        <tr r="AI384" s="5"/>
      </tp>
      <tp t="e">
        <v>#N/A</v>
        <stp/>
        <stp>BDP|14181566481762598850</stp>
        <tr r="P10" s="12"/>
      </tp>
      <tp t="e">
        <v>#N/A</v>
        <stp/>
        <stp>BDP|10755578541352472039</stp>
        <tr r="AG452" s="5"/>
      </tp>
      <tp t="e">
        <v>#N/A</v>
        <stp/>
        <stp>BDP|11377116205422217134</stp>
        <tr r="AD237" s="5"/>
      </tp>
      <tp t="e">
        <v>#N/A</v>
        <stp/>
        <stp>BDP|11737851696803357018</stp>
        <tr r="T605" s="5"/>
      </tp>
      <tp t="s">
        <v>#N/A N/A</v>
        <stp/>
        <stp>BDP|12460886290626981639</stp>
        <tr r="R61" s="12"/>
      </tp>
      <tp t="e">
        <v>#N/A</v>
        <stp/>
        <stp>BDP|12501738919094177389</stp>
        <tr r="AP426" s="5"/>
      </tp>
      <tp t="e">
        <v>#N/A</v>
        <stp/>
        <stp>BDP|15684730639182847028</stp>
        <tr r="AQ219" s="5"/>
      </tp>
      <tp t="e">
        <v>#N/A</v>
        <stp/>
        <stp>BDP|13027633599897955859</stp>
        <tr r="AF469" s="5"/>
      </tp>
      <tp t="e">
        <v>#N/A</v>
        <stp/>
        <stp>BDP|10759232420412207106</stp>
        <tr r="AB360" s="5"/>
      </tp>
      <tp t="e">
        <v>#N/A</v>
        <stp/>
        <stp>BDP|16223074302442552742</stp>
        <tr r="O251" s="5"/>
      </tp>
      <tp t="s">
        <v>#N/A N/A</v>
        <stp/>
        <stp>BDP|15004263563437432571</stp>
        <tr r="L87" s="12"/>
      </tp>
      <tp t="e">
        <v>#N/A</v>
        <stp/>
        <stp>BDP|10035404150727679503</stp>
        <tr r="R513" s="5"/>
      </tp>
      <tp t="e">
        <v>#N/A</v>
        <stp/>
        <stp>BDP|14253591933049600880</stp>
        <tr r="AH609" s="5"/>
      </tp>
      <tp t="e">
        <v>#N/A</v>
        <stp/>
        <stp>BDP|12414870211070367873</stp>
        <tr r="U132" s="5"/>
      </tp>
    </main>
    <main first="bofaddin.rtdserver">
      <tp t="e">
        <v>#N/A</v>
        <stp/>
        <stp>BDP|18252407838858085738</stp>
        <tr r="AM175" s="5"/>
      </tp>
      <tp t="e">
        <v>#N/A</v>
        <stp/>
        <stp>BDP|14636861679698481344</stp>
        <tr r="AG248" s="5"/>
      </tp>
      <tp t="e">
        <v>#N/A</v>
        <stp/>
        <stp>BDP|14490160158004505461</stp>
        <tr r="AM29" s="5"/>
      </tp>
      <tp t="e">
        <v>#N/A</v>
        <stp/>
        <stp>BDP|12692198702586332578</stp>
        <tr r="AK13" s="5"/>
      </tp>
      <tp t="e">
        <v>#N/A</v>
        <stp/>
        <stp>BDP|17147268977211050394</stp>
        <tr r="AP261" s="5"/>
      </tp>
      <tp t="e">
        <v>#N/A</v>
        <stp/>
        <stp>BDP|17941002656980163277</stp>
        <tr r="P476" s="5"/>
      </tp>
      <tp t="e">
        <v>#N/A</v>
        <stp/>
        <stp>BDP|11787314671163939670</stp>
        <tr r="AK478" s="5"/>
      </tp>
      <tp t="e">
        <v>#N/A</v>
        <stp/>
        <stp>BDP|18009859019574427513</stp>
        <tr r="R541" s="5"/>
      </tp>
      <tp t="e">
        <v>#N/A</v>
        <stp/>
        <stp>BDP|13196134203552919014</stp>
        <tr r="AK35" s="5"/>
      </tp>
      <tp t="e">
        <v>#N/A</v>
        <stp/>
        <stp>BDP|15191311408514968288</stp>
        <tr r="O340" s="5"/>
      </tp>
      <tp t="s">
        <v>#N/A N/A</v>
        <stp/>
        <stp>BDP|16415682354654717167</stp>
        <tr r="K72" s="12"/>
      </tp>
      <tp t="e">
        <v>#N/A</v>
        <stp/>
        <stp>BDP|12774721541405966447</stp>
        <tr r="M92" s="5"/>
      </tp>
      <tp t="e">
        <v>#N/A</v>
        <stp/>
        <stp>BDP|10258635848852726079</stp>
        <tr r="L42" s="5"/>
      </tp>
      <tp t="e">
        <v>#N/A</v>
        <stp/>
        <stp>BDP|14738701172424865042</stp>
        <tr r="AG53" s="12"/>
        <tr r="AG124" s="5"/>
      </tp>
      <tp t="e">
        <v>#N/A</v>
        <stp/>
        <stp>BDP|16272697675606030177</stp>
        <tr r="AF172" s="5"/>
      </tp>
      <tp t="e">
        <v>#N/A</v>
        <stp/>
        <stp>BDP|14583505115493015399</stp>
        <tr r="T407" s="5"/>
      </tp>
      <tp t="s">
        <v>#N/A N/A</v>
        <stp/>
        <stp>BDP|17752306914333819620</stp>
        <tr r="P59" s="12"/>
      </tp>
      <tp t="e">
        <v>#N/A</v>
        <stp/>
        <stp>BDP|18331328409699422258</stp>
        <tr r="P396" s="5"/>
      </tp>
      <tp t="e">
        <v>#N/A</v>
        <stp/>
        <stp>BDP|15482788833290743111</stp>
        <tr r="U312" s="5"/>
      </tp>
      <tp t="e">
        <v>#N/A</v>
        <stp/>
        <stp>BDP|16799059479816787756</stp>
        <tr r="J291" s="5"/>
      </tp>
      <tp t="e">
        <v>#N/A</v>
        <stp/>
        <stp>BDP|17582783926311491364</stp>
        <tr r="AI361" s="5"/>
      </tp>
      <tp t="e">
        <v>#N/A</v>
        <stp/>
        <stp>BDP|18281110304281962878</stp>
        <tr r="I435" s="5"/>
      </tp>
      <tp t="e">
        <v>#N/A</v>
        <stp/>
        <stp>BDP|16872743122904314748</stp>
        <tr r="AH474" s="5"/>
      </tp>
      <tp t="e">
        <v>#N/A</v>
        <stp/>
        <stp>BDP|12396013424191692189</stp>
        <tr r="M93" s="5"/>
      </tp>
      <tp t="e">
        <v>#N/A</v>
        <stp/>
        <stp>BDP|13393302444246834271</stp>
        <tr r="AM52" s="5"/>
      </tp>
      <tp t="e">
        <v>#N/A</v>
        <stp/>
        <stp>BDP|12788285000429135960</stp>
        <tr r="S391" s="5"/>
      </tp>
      <tp t="e">
        <v>#N/A</v>
        <stp/>
        <stp>BDP|14775095628937958174</stp>
        <tr r="AQ476" s="5"/>
      </tp>
      <tp t="e">
        <v>#N/A</v>
        <stp/>
        <stp>BDP|14568268294389719686</stp>
        <tr r="AD220" s="5"/>
      </tp>
      <tp t="e">
        <v>#N/A</v>
        <stp/>
        <stp>BDP|10605589869255947666</stp>
        <tr r="S393" s="5"/>
      </tp>
      <tp t="e">
        <v>#N/A</v>
        <stp/>
        <stp>BDP|10346362297818913236</stp>
        <tr r="AQ284" s="5"/>
      </tp>
      <tp t="e">
        <v>#N/A</v>
        <stp/>
        <stp>BDP|13738987446847131907</stp>
        <tr r="J240" s="5"/>
      </tp>
      <tp t="s">
        <v>#N/A N/A</v>
        <stp/>
        <stp>BDP|12066464618696234148</stp>
        <tr r="AP69" s="12"/>
      </tp>
      <tp t="e">
        <v>#N/A</v>
        <stp/>
        <stp>BDP|17840192660475086595</stp>
        <tr r="J95" s="5"/>
      </tp>
      <tp t="e">
        <v>#N/A</v>
        <stp/>
        <stp>BDP|10117627644685883776</stp>
        <tr r="K370" s="5"/>
      </tp>
      <tp t="e">
        <v>#N/A</v>
        <stp/>
        <stp>BDP|12720524779813526312</stp>
        <tr r="AB625" s="5"/>
      </tp>
      <tp t="e">
        <v>#N/A</v>
        <stp/>
        <stp>BDP|11314153457287141288</stp>
        <tr r="I196" s="5"/>
      </tp>
      <tp t="e">
        <v>#N/A</v>
        <stp/>
        <stp>BDP|14179232215762785586</stp>
        <tr r="AH477" s="5"/>
      </tp>
      <tp t="e">
        <v>#N/A</v>
        <stp/>
        <stp>BDP|11944348123460188072</stp>
        <tr r="AD349" s="5"/>
      </tp>
      <tp t="e">
        <v>#N/A</v>
        <stp/>
        <stp>BDP|14848424641673642750</stp>
        <tr r="O625" s="5"/>
      </tp>
      <tp t="e">
        <v>#N/A</v>
        <stp/>
        <stp>BDP|14444259893479881623</stp>
        <tr r="AO247" s="5"/>
      </tp>
      <tp t="e">
        <v>#N/A</v>
        <stp/>
        <stp>BDP|14526456788800584856</stp>
        <tr r="AG359" s="5"/>
      </tp>
      <tp t="e">
        <v>#N/A</v>
        <stp/>
        <stp>BDP|14416386435331666570</stp>
        <tr r="N221" s="5"/>
      </tp>
      <tp t="e">
        <v>#N/A</v>
        <stp/>
        <stp>BDP|16403802998104145356</stp>
        <tr r="I246" s="5"/>
      </tp>
      <tp t="e">
        <v>#N/A</v>
        <stp/>
        <stp>BDP|14531293065650932084</stp>
        <tr r="Q448" s="5"/>
      </tp>
      <tp t="e">
        <v>#N/A</v>
        <stp/>
        <stp>BDP|11174395449511151783</stp>
        <tr r="K2" s="5"/>
      </tp>
      <tp t="e">
        <v>#N/A</v>
        <stp/>
        <stp>BDP|10492675670954223597</stp>
        <tr r="R334" s="5"/>
      </tp>
      <tp t="e">
        <v>#N/A</v>
        <stp/>
        <stp>BDP|10825558636150089634</stp>
        <tr r="AI58" s="12"/>
        <tr r="AI387" s="5"/>
      </tp>
      <tp t="e">
        <v>#N/A</v>
        <stp/>
        <stp>BDP|12310554652592459082</stp>
        <tr r="Q582" s="5"/>
      </tp>
      <tp t="e">
        <v>#N/A</v>
        <stp/>
        <stp>BDP|17596165514810631790</stp>
        <tr r="AB191" s="5"/>
      </tp>
      <tp t="e">
        <v>#N/A</v>
        <stp/>
        <stp>BDP|13395031925878825954</stp>
        <tr r="T252" s="5"/>
      </tp>
      <tp t="e">
        <v>#N/A</v>
        <stp/>
        <stp>BDP|15155894070279777372</stp>
        <tr r="U627" s="5"/>
      </tp>
      <tp t="e">
        <v>#N/A</v>
        <stp/>
        <stp>BDP|11361680305631254641</stp>
        <tr r="AD516" s="5"/>
      </tp>
      <tp t="e">
        <v>#N/A</v>
        <stp/>
        <stp>BDP|13137274115703222396</stp>
        <tr r="AO42" s="5"/>
      </tp>
      <tp t="e">
        <v>#N/A</v>
        <stp/>
        <stp>BDP|17402228745901974022</stp>
        <tr r="AF32" s="5"/>
      </tp>
      <tp t="e">
        <v>#N/A</v>
        <stp/>
        <stp>BDP|13449289541586738310</stp>
        <tr r="Q529" s="5"/>
      </tp>
      <tp t="e">
        <v>#N/A</v>
        <stp/>
        <stp>BDP|16725318666195855635</stp>
        <tr r="AQ78" s="5"/>
      </tp>
      <tp t="e">
        <v>#N/A</v>
        <stp/>
        <stp>BDP|11436269896002740885</stp>
        <tr r="AI181" s="5"/>
      </tp>
      <tp t="e">
        <v>#N/A</v>
        <stp/>
        <stp>BDP|11081489717906167254</stp>
        <tr r="T518" s="5"/>
      </tp>
      <tp t="e">
        <v>#N/A</v>
        <stp/>
        <stp>BDP|17661573433942022394</stp>
        <tr r="AP187" s="5"/>
      </tp>
      <tp t="s">
        <v>#N/A N/A</v>
        <stp/>
        <stp>BDP|13951753754439538868</stp>
        <tr r="AQ4" s="12"/>
      </tp>
      <tp t="e">
        <v>#N/A</v>
        <stp/>
        <stp>BDP|10412384198112795884</stp>
        <tr r="N571" s="5"/>
      </tp>
      <tp t="e">
        <v>#N/A</v>
        <stp/>
        <stp>BDP|11761516919937697228</stp>
        <tr r="P529" s="5"/>
      </tp>
      <tp t="e">
        <v>#N/A</v>
        <stp/>
        <stp>BDP|16072585033915442547</stp>
        <tr r="AF319" s="5"/>
      </tp>
      <tp t="e">
        <v>#N/A</v>
        <stp/>
        <stp>BDP|13389623440604238581</stp>
        <tr r="AI498" s="5"/>
      </tp>
      <tp t="e">
        <v>#N/A</v>
        <stp/>
        <stp>BDP|14794682707504787649</stp>
        <tr r="AA4" s="5"/>
      </tp>
      <tp t="e">
        <v>#N/A</v>
        <stp/>
        <stp>BDP|18384860470694977377</stp>
        <tr r="W411" s="5"/>
      </tp>
      <tp t="e">
        <v>#N/A</v>
        <stp/>
        <stp>BDP|16845000755854243746</stp>
        <tr r="AD232" s="5"/>
      </tp>
      <tp t="e">
        <v>#N/A</v>
        <stp/>
        <stp>BDP|15833642887962450940</stp>
        <tr r="Q570" s="5"/>
      </tp>
      <tp t="e">
        <v>#N/A</v>
        <stp/>
        <stp>BDP|11114184067891335763</stp>
        <tr r="S360" s="5"/>
      </tp>
      <tp t="e">
        <v>#N/A</v>
        <stp/>
        <stp>BDP|16325494045201311778</stp>
        <tr r="AD61" s="5"/>
      </tp>
      <tp t="e">
        <v>#N/A</v>
        <stp/>
        <stp>BDP|15265915829666292830</stp>
        <tr r="S284" s="5"/>
      </tp>
      <tp t="e">
        <v>#N/A</v>
        <stp/>
        <stp>BDP|14706913985535839009</stp>
        <tr r="O621" s="5"/>
      </tp>
      <tp t="e">
        <v>#N/A</v>
        <stp/>
        <stp>BDP|12085995683486668573</stp>
        <tr r="AP540" s="5"/>
      </tp>
      <tp t="e">
        <v>#N/A</v>
        <stp/>
        <stp>BDP|15851171572933794018</stp>
        <tr r="AO115" s="5"/>
      </tp>
      <tp t="e">
        <v>#N/A</v>
        <stp/>
        <stp>BDP|17621251885248853557</stp>
        <tr r="AD593" s="5"/>
      </tp>
      <tp t="e">
        <v>#N/A</v>
        <stp/>
        <stp>BDP|14885815335149671618</stp>
        <tr r="J401" s="5"/>
      </tp>
      <tp t="e">
        <v>#N/A</v>
        <stp/>
        <stp>BDP|13340794591338463547</stp>
        <tr r="AQ477" s="5"/>
      </tp>
      <tp t="e">
        <v>#N/A</v>
        <stp/>
        <stp>BDP|18254709382196858139</stp>
        <tr r="U424" s="5"/>
      </tp>
      <tp t="e">
        <v>#N/A</v>
        <stp/>
        <stp>BDP|18297748696227919122</stp>
        <tr r="U525" s="5"/>
      </tp>
      <tp t="e">
        <v>#N/A</v>
        <stp/>
        <stp>BDP|14566724085458066390</stp>
        <tr r="S403" s="5"/>
      </tp>
      <tp t="e">
        <v>#N/A</v>
        <stp/>
        <stp>BDP|15614291127216041336</stp>
        <tr r="K453" s="5"/>
      </tp>
      <tp t="e">
        <v>#N/A</v>
        <stp/>
        <stp>BDP|14249973469882664919</stp>
        <tr r="W360" s="5"/>
      </tp>
      <tp t="e">
        <v>#N/A</v>
        <stp/>
        <stp>BDP|17830100629664211084</stp>
        <tr r="Q89" s="5"/>
      </tp>
      <tp t="e">
        <v>#N/A</v>
        <stp/>
        <stp>BDP|15288255258604389673</stp>
        <tr r="AQ532" s="5"/>
      </tp>
      <tp t="s">
        <v>#N/A N/A</v>
        <stp/>
        <stp>BDP|12184077408292784022</stp>
        <tr r="W17" s="12"/>
      </tp>
      <tp t="e">
        <v>#N/A</v>
        <stp/>
        <stp>BDP|16348867494211846622</stp>
        <tr r="M632" s="5"/>
      </tp>
      <tp t="e">
        <v>#N/A</v>
        <stp/>
        <stp>BDP|11482271844276847149</stp>
        <tr r="AQ535" s="5"/>
      </tp>
      <tp t="e">
        <v>#N/A</v>
        <stp/>
        <stp>BDP|10735334609693416025</stp>
        <tr r="O410" s="5"/>
      </tp>
      <tp t="e">
        <v>#N/A</v>
        <stp/>
        <stp>BDP|13736650866026710587</stp>
        <tr r="AG115" s="5"/>
      </tp>
      <tp t="e">
        <v>#N/A</v>
        <stp/>
        <stp>BDP|14053319933677984307</stp>
        <tr r="AB307" s="5"/>
      </tp>
      <tp t="s">
        <v>#N/A N/A</v>
        <stp/>
        <stp>BDP|15509102029516402032</stp>
        <tr r="AD64" s="12"/>
      </tp>
      <tp t="e">
        <v>#N/A</v>
        <stp/>
        <stp>BDP|10653136507233804214</stp>
        <tr r="AH545" s="5"/>
      </tp>
      <tp t="e">
        <v>#N/A</v>
        <stp/>
        <stp>BDP|15915582870080845722</stp>
        <tr r="AM53" s="12"/>
        <tr r="AM124" s="5"/>
      </tp>
      <tp t="e">
        <v>#N/A</v>
        <stp/>
        <stp>BDP|15356154079295223665</stp>
        <tr r="M480" s="5"/>
      </tp>
      <tp t="e">
        <v>#N/A</v>
        <stp/>
        <stp>BDP|10943314794879686314</stp>
        <tr r="AF77" s="12"/>
        <tr r="AF368" s="5"/>
      </tp>
      <tp t="e">
        <v>#N/A</v>
        <stp/>
        <stp>BDP|15399503608815802598</stp>
        <tr r="AM531" s="5"/>
      </tp>
      <tp t="e">
        <v>#N/A</v>
        <stp/>
        <stp>BDP|16769066399239295601</stp>
        <tr r="AI283" s="5"/>
      </tp>
      <tp t="s">
        <v>#N/A N/A</v>
        <stp/>
        <stp>BDP|14158837487912787689</stp>
        <tr r="J82" s="12"/>
      </tp>
      <tp t="e">
        <v>#N/A</v>
        <stp/>
        <stp>BDP|17648287477887049536</stp>
        <tr r="S15" s="5"/>
      </tp>
      <tp t="e">
        <v>#N/A</v>
        <stp/>
        <stp>BDP|15554398250711672204</stp>
        <tr r="K539" s="5"/>
      </tp>
      <tp t="e">
        <v>#N/A</v>
        <stp/>
        <stp>BDP|14957464232700763309</stp>
        <tr r="O349" s="5"/>
      </tp>
      <tp t="e">
        <v>#N/A</v>
        <stp/>
        <stp>BDP|10167285103892154016</stp>
        <tr r="U451" s="5"/>
      </tp>
      <tp t="e">
        <v>#N/A</v>
        <stp/>
        <stp>BDP|14804094637723997455</stp>
        <tr r="Q429" s="5"/>
      </tp>
      <tp t="e">
        <v>#N/A</v>
        <stp/>
        <stp>BDP|11872277769520591593</stp>
        <tr r="AK297" s="5"/>
      </tp>
      <tp t="e">
        <v>#N/A</v>
        <stp/>
        <stp>BDP|13681177709370070224</stp>
        <tr r="Q40" s="12"/>
        <tr r="Q250" s="5"/>
      </tp>
      <tp t="e">
        <v>#N/A</v>
        <stp/>
        <stp>BDP|15557178408502361631</stp>
        <tr r="J22" s="12"/>
      </tp>
      <tp t="s">
        <v>#N/A N/A</v>
        <stp/>
        <stp>BDP|13743791822766265049</stp>
        <tr r="M69" s="12"/>
      </tp>
      <tp t="e">
        <v>#N/A</v>
        <stp/>
        <stp>BDP|11843427163800659353</stp>
        <tr r="AF254" s="5"/>
      </tp>
      <tp t="e">
        <v>#N/A</v>
        <stp/>
        <stp>BDP|13736262271901266783</stp>
        <tr r="M461" s="5"/>
      </tp>
      <tp t="e">
        <v>#N/A</v>
        <stp/>
        <stp>BDP|16005218962995888715</stp>
        <tr r="AI129" s="5"/>
      </tp>
      <tp t="e">
        <v>#N/A</v>
        <stp/>
        <stp>BDP|12423350424013719080</stp>
        <tr r="U411" s="5"/>
      </tp>
      <tp t="e">
        <v>#N/A</v>
        <stp/>
        <stp>BDP|13137483555361523332</stp>
        <tr r="AB540" s="5"/>
      </tp>
      <tp t="e">
        <v>#N/A</v>
        <stp/>
        <stp>BDP|15104699671424672059</stp>
        <tr r="AI97" s="5"/>
      </tp>
      <tp t="e">
        <v>#N/A</v>
        <stp/>
        <stp>BDP|12356527443981000289</stp>
        <tr r="L169" s="5"/>
      </tp>
      <tp t="e">
        <v>#N/A</v>
        <stp/>
        <stp>BDP|18095787128955976832</stp>
        <tr r="AQ408" s="5"/>
      </tp>
      <tp t="e">
        <v>#N/A</v>
        <stp/>
        <stp>BDP|12827858860979532521</stp>
        <tr r="R218" s="5"/>
      </tp>
      <tp t="e">
        <v>#N/A</v>
        <stp/>
        <stp>BDP|13837562671898597900</stp>
        <tr r="AP238" s="5"/>
      </tp>
      <tp t="e">
        <v>#N/A</v>
        <stp/>
        <stp>BDP|11331613641737199489</stp>
        <tr r="P111" s="5"/>
      </tp>
      <tp t="e">
        <v>#N/A</v>
        <stp/>
        <stp>BDP|13874280553076888218</stp>
        <tr r="AG322" s="5"/>
      </tp>
      <tp t="e">
        <v>#N/A</v>
        <stp/>
        <stp>BDP|12110719404912851763</stp>
        <tr r="N272" s="5"/>
      </tp>
      <tp t="e">
        <v>#N/A</v>
        <stp/>
        <stp>BDP|14870103697975539908</stp>
        <tr r="O586" s="5"/>
      </tp>
      <tp t="e">
        <v>#N/A</v>
        <stp/>
        <stp>BDP|15144209259537292507</stp>
        <tr r="T155" s="5"/>
      </tp>
      <tp t="e">
        <v>#N/A</v>
        <stp/>
        <stp>BDP|16698838565339866121</stp>
        <tr r="Q327" s="5"/>
      </tp>
      <tp t="s">
        <v>#N/A N/A</v>
        <stp/>
        <stp>BDP|16705383935592017402</stp>
        <tr r="L2" s="12"/>
      </tp>
      <tp t="e">
        <v>#N/A</v>
        <stp/>
        <stp>BDP|15028474068453415417</stp>
        <tr r="N546" s="5"/>
      </tp>
      <tp t="s">
        <v>#N/A N/A</v>
        <stp/>
        <stp>BDP|12575714456482932210</stp>
        <tr r="AP39" s="12"/>
      </tp>
      <tp t="e">
        <v>#N/A</v>
        <stp/>
        <stp>BDP|10720798350926005447</stp>
        <tr r="J37" s="5"/>
      </tp>
      <tp t="e">
        <v>#N/A</v>
        <stp/>
        <stp>BDP|15409264456136718490</stp>
        <tr r="N380" s="5"/>
      </tp>
      <tp t="e">
        <v>#N/A</v>
        <stp/>
        <stp>BDP|13849677949051801038</stp>
        <tr r="AA351" s="5"/>
      </tp>
      <tp t="e">
        <v>#N/A</v>
        <stp/>
        <stp>BDP|14741287805021080771</stp>
        <tr r="M61" s="5"/>
      </tp>
      <tp t="e">
        <v>#N/A</v>
        <stp/>
        <stp>BDP|12535652240453567389</stp>
        <tr r="P180" s="5"/>
      </tp>
      <tp t="e">
        <v>#N/A</v>
        <stp/>
        <stp>BDP|17871367744833368347</stp>
        <tr r="AK14" s="5"/>
      </tp>
      <tp t="s">
        <v>#N/A N/A</v>
        <stp/>
        <stp>BDP|11593345849560565606</stp>
        <tr r="U2" s="12"/>
      </tp>
      <tp t="e">
        <v>#N/A</v>
        <stp/>
        <stp>BDP|11128616135893969712</stp>
        <tr r="AB402" s="5"/>
      </tp>
      <tp t="e">
        <v>#N/A</v>
        <stp/>
        <stp>BDP|15603480214828119866</stp>
        <tr r="S308" s="5"/>
      </tp>
      <tp t="e">
        <v>#N/A</v>
        <stp/>
        <stp>BDP|14533561461457914068</stp>
        <tr r="N99" s="5"/>
      </tp>
      <tp t="e">
        <v>#N/A</v>
        <stp/>
        <stp>BDP|14489701729399809884</stp>
        <tr r="AA372" s="5"/>
      </tp>
      <tp t="e">
        <v>#N/A</v>
        <stp/>
        <stp>BDP|17019327718975263057</stp>
        <tr r="O155" s="5"/>
      </tp>
      <tp t="e">
        <v>#N/A</v>
        <stp/>
        <stp>BDP|16392449028958036824</stp>
        <tr r="O519" s="5"/>
      </tp>
      <tp t="e">
        <v>#N/A</v>
        <stp/>
        <stp>BDP|17461140092297704889</stp>
        <tr r="AK576" s="5"/>
      </tp>
      <tp t="e">
        <v>#N/A</v>
        <stp/>
        <stp>BDP|16039865689867019122</stp>
        <tr r="W247" s="5"/>
      </tp>
      <tp t="e">
        <v>#N/A</v>
        <stp/>
        <stp>BDP|12205711468040387354</stp>
        <tr r="AO55" s="5"/>
      </tp>
      <tp t="s">
        <v>#N/A N/A</v>
        <stp/>
        <stp>BDP|10986371899503322992</stp>
        <tr r="T14" s="12"/>
      </tp>
      <tp t="e">
        <v>#N/A</v>
        <stp/>
        <stp>BDP|11907657011890200623</stp>
        <tr r="R552" s="5"/>
      </tp>
      <tp t="e">
        <v>#N/A</v>
        <stp/>
        <stp>BDP|12036288301504499404</stp>
        <tr r="Q202" s="5"/>
      </tp>
      <tp t="e">
        <v>#N/A</v>
        <stp/>
        <stp>BDP|11088069818015777544</stp>
        <tr r="AG16" s="12"/>
      </tp>
      <tp t="e">
        <v>#N/A</v>
        <stp/>
        <stp>BDP|10968370332397802797</stp>
        <tr r="S232" s="5"/>
      </tp>
      <tp t="e">
        <v>#N/A</v>
        <stp/>
        <stp>BDP|18113647787587717183</stp>
        <tr r="AP625" s="5"/>
      </tp>
      <tp t="s">
        <v>#N/A N/A</v>
        <stp/>
        <stp>BDP|18095926679285148378</stp>
        <tr r="L36" s="12"/>
      </tp>
      <tp t="e">
        <v>#N/A</v>
        <stp/>
        <stp>BDP|13324566379399331824</stp>
        <tr r="AH495" s="5"/>
      </tp>
      <tp t="e">
        <v>#N/A</v>
        <stp/>
        <stp>BDP|17163211789394440907</stp>
        <tr r="R348" s="5"/>
      </tp>
      <tp t="e">
        <v>#N/A</v>
        <stp/>
        <stp>BDP|13155188664541076508</stp>
        <tr r="AQ316" s="5"/>
      </tp>
      <tp t="e">
        <v>#N/A</v>
        <stp/>
        <stp>BDP|17191717594741091897</stp>
        <tr r="AM414" s="5"/>
      </tp>
      <tp t="e">
        <v>#N/A</v>
        <stp/>
        <stp>BDP|16469203448947486752</stp>
        <tr r="R389" s="5"/>
      </tp>
      <tp t="e">
        <v>#N/A</v>
        <stp/>
        <stp>BDP|11926963482359759971</stp>
        <tr r="L242" s="5"/>
      </tp>
      <tp t="e">
        <v>#N/A</v>
        <stp/>
        <stp>BDP|10473027805420770097</stp>
        <tr r="U9" s="5"/>
      </tp>
      <tp t="e">
        <v>#N/A</v>
        <stp/>
        <stp>BDP|10058819770086412989</stp>
        <tr r="K567" s="5"/>
      </tp>
      <tp t="e">
        <v>#N/A</v>
        <stp/>
        <stp>BDP|14086742348831721664</stp>
        <tr r="AG245" s="5"/>
      </tp>
      <tp t="e">
        <v>#N/A</v>
        <stp/>
        <stp>BDP|17449029814395650380</stp>
        <tr r="J223" s="5"/>
      </tp>
      <tp t="e">
        <v>#N/A</v>
        <stp/>
        <stp>BDP|11588358236079827829</stp>
        <tr r="AK101" s="5"/>
      </tp>
      <tp t="s">
        <v>#N/A N/A</v>
        <stp/>
        <stp>BDP|14781893494070186578</stp>
        <tr r="AP57" s="12"/>
      </tp>
      <tp t="e">
        <v>#N/A</v>
        <stp/>
        <stp>BDP|14652267810981862646</stp>
        <tr r="M489" s="5"/>
      </tp>
      <tp t="e">
        <v>#N/A</v>
        <stp/>
        <stp>BDP|11467545968563641128</stp>
        <tr r="AH478" s="5"/>
      </tp>
      <tp t="e">
        <v>#N/A</v>
        <stp/>
        <stp>BDP|17241105924095903139</stp>
        <tr r="T273" s="5"/>
      </tp>
      <tp t="e">
        <v>#N/A</v>
        <stp/>
        <stp>BDP|13810580818853770431</stp>
        <tr r="AF118" s="5"/>
      </tp>
      <tp t="e">
        <v>#N/A</v>
        <stp/>
        <stp>BDP|15128231923030993545</stp>
        <tr r="AB574" s="5"/>
      </tp>
      <tp t="e">
        <v>#N/A</v>
        <stp/>
        <stp>BDP|17837530720378584827</stp>
        <tr r="AK580" s="5"/>
      </tp>
      <tp t="e">
        <v>#N/A</v>
        <stp/>
        <stp>BDP|16469321218991219501</stp>
        <tr r="AB61" s="5"/>
      </tp>
      <tp t="e">
        <v>#N/A</v>
        <stp/>
        <stp>BDP|11349029259456677223</stp>
        <tr r="AO352" s="5"/>
      </tp>
      <tp t="e">
        <v>#N/A</v>
        <stp/>
        <stp>BDP|16179612433821747284</stp>
        <tr r="M563" s="5"/>
      </tp>
      <tp t="e">
        <v>#N/A</v>
        <stp/>
        <stp>BDP|16373548578191138520</stp>
        <tr r="AP315" s="5"/>
      </tp>
      <tp t="e">
        <v>#N/A</v>
        <stp/>
        <stp>BDP|15755199441978416878</stp>
        <tr r="AP591" s="5"/>
      </tp>
      <tp t="e">
        <v>#N/A</v>
        <stp/>
        <stp>BDP|13355383376362528544</stp>
        <tr r="S224" s="5"/>
      </tp>
      <tp t="e">
        <v>#N/A</v>
        <stp/>
        <stp>BDP|17896622042515243069</stp>
        <tr r="T494" s="5"/>
      </tp>
      <tp t="e">
        <v>#N/A</v>
        <stp/>
        <stp>BDP|13689718539467108037</stp>
        <tr r="AO277" s="5"/>
      </tp>
      <tp t="e">
        <v>#N/A</v>
        <stp/>
        <stp>BDP|17351796616869693860</stp>
        <tr r="AH32" s="12"/>
        <tr r="AH622" s="5"/>
      </tp>
      <tp t="e">
        <v>#N/A</v>
        <stp/>
        <stp>BDP|11366117338302679104</stp>
        <tr r="AP407" s="5"/>
      </tp>
      <tp t="s">
        <v>#N/A N/A</v>
        <stp/>
        <stp>BDP|12151396867014471375</stp>
        <tr r="U56" s="12"/>
      </tp>
      <tp t="e">
        <v>#N/A</v>
        <stp/>
        <stp>BDP|16060370337535965354</stp>
        <tr r="K428" s="5"/>
      </tp>
      <tp t="e">
        <v>#N/A</v>
        <stp/>
        <stp>BDP|17867524930484277540</stp>
        <tr r="AQ30" s="5"/>
      </tp>
      <tp t="e">
        <v>#N/A</v>
        <stp/>
        <stp>BDP|11341883427079300236</stp>
        <tr r="Q613" s="5"/>
      </tp>
      <tp t="e">
        <v>#N/A</v>
        <stp/>
        <stp>BDP|15767447703260508193</stp>
        <tr r="AB641" s="5"/>
      </tp>
      <tp t="e">
        <v>#N/A</v>
        <stp/>
        <stp>BDP|15830419954853949786</stp>
        <tr r="R644" s="5"/>
      </tp>
      <tp t="e">
        <v>#N/A</v>
        <stp/>
        <stp>BDP|11381338813035947663</stp>
        <tr r="AK539" s="5"/>
      </tp>
      <tp t="e">
        <v>#N/A</v>
        <stp/>
        <stp>BDP|10809097148723146743</stp>
        <tr r="AK87" s="5"/>
      </tp>
      <tp t="e">
        <v>#N/A</v>
        <stp/>
        <stp>BDP|16239447588368410261</stp>
        <tr r="AO221" s="5"/>
      </tp>
      <tp t="e">
        <v>#N/A</v>
        <stp/>
        <stp>BDP|17495241156455991532</stp>
        <tr r="AH198" s="5"/>
      </tp>
      <tp t="e">
        <v>#N/A</v>
        <stp/>
        <stp>BDP|17169907407077859923</stp>
        <tr r="W91" s="5"/>
      </tp>
      <tp t="e">
        <v>#N/A</v>
        <stp/>
        <stp>BDP|16513163171542673286</stp>
        <tr r="W42" s="5"/>
      </tp>
      <tp t="e">
        <v>#N/A</v>
        <stp/>
        <stp>BDP|10228466179673932084</stp>
        <tr r="S8" s="12"/>
      </tp>
      <tp t="e">
        <v>#N/A</v>
        <stp/>
        <stp>BDP|14413545401623870251</stp>
        <tr r="S278" s="5"/>
      </tp>
      <tp t="e">
        <v>#N/A</v>
        <stp/>
        <stp>BDP|13088058444747654089</stp>
        <tr r="AD553" s="5"/>
      </tp>
      <tp t="e">
        <v>#N/A</v>
        <stp/>
        <stp>BDP|18040064658455877898</stp>
        <tr r="AF483" s="5"/>
      </tp>
      <tp t="e">
        <v>#N/A</v>
        <stp/>
        <stp>BDP|13804127106114652659</stp>
        <tr r="AH81" s="5"/>
      </tp>
      <tp t="e">
        <v>#N/A</v>
        <stp/>
        <stp>BDP|16433705753997935315</stp>
        <tr r="K24" s="12"/>
      </tp>
      <tp t="e">
        <v>#N/A</v>
        <stp/>
        <stp>BDP|12406902846586875959</stp>
        <tr r="AG421" s="5"/>
      </tp>
      <tp t="e">
        <v>#N/A</v>
        <stp/>
        <stp>BDP|17143586827119930988</stp>
        <tr r="AH457" s="5"/>
      </tp>
      <tp t="e">
        <v>#N/A</v>
        <stp/>
        <stp>BDP|17934195850152993166</stp>
        <tr r="AD433" s="5"/>
      </tp>
      <tp t="e">
        <v>#N/A</v>
        <stp/>
        <stp>BDP|11383695311494449205</stp>
        <tr r="AI587" s="5"/>
      </tp>
      <tp t="s">
        <v>#N/A N/A</v>
        <stp/>
        <stp>BDP|12198455804102610494</stp>
        <tr r="Q36" s="12"/>
      </tp>
      <tp t="e">
        <v>#N/A</v>
        <stp/>
        <stp>BDP|12027259512127833601</stp>
        <tr r="Q271" s="5"/>
      </tp>
      <tp t="e">
        <v>#N/A</v>
        <stp/>
        <stp>BDP|12013788602574650131</stp>
        <tr r="I382" s="5"/>
      </tp>
      <tp t="e">
        <v>#N/A</v>
        <stp/>
        <stp>BDP|18036192282659000849</stp>
        <tr r="AG511" s="5"/>
      </tp>
      <tp t="e">
        <v>#N/A</v>
        <stp/>
        <stp>BDP|12372359884269973046</stp>
        <tr r="AQ363" s="5"/>
      </tp>
      <tp t="e">
        <v>#N/A</v>
        <stp/>
        <stp>BDP|18084885072325528201</stp>
        <tr r="L128" s="5"/>
      </tp>
      <tp t="s">
        <v>#N/A N/A</v>
        <stp/>
        <stp>BDP|11190436463670929376</stp>
        <tr r="AO50" s="12"/>
      </tp>
      <tp t="e">
        <v>#N/A</v>
        <stp/>
        <stp>BDP|13696251433513726182</stp>
        <tr r="AI504" s="5"/>
      </tp>
      <tp t="e">
        <v>#N/A</v>
        <stp/>
        <stp>BDP|17774606146102744799</stp>
        <tr r="K550" s="5"/>
      </tp>
      <tp t="e">
        <v>#N/A</v>
        <stp/>
        <stp>BDP|10981746943256892599</stp>
        <tr r="AG4" s="5"/>
      </tp>
      <tp t="e">
        <v>#N/A</v>
        <stp/>
        <stp>BDP|15608081822480786741</stp>
        <tr r="M538" s="5"/>
      </tp>
      <tp t="e">
        <v>#N/A</v>
        <stp/>
        <stp>BDP|16729695623656282405</stp>
        <tr r="I40" s="5"/>
      </tp>
      <tp t="e">
        <v>#N/A</v>
        <stp/>
        <stp>BDP|13434421829885471041</stp>
        <tr r="AP631" s="5"/>
      </tp>
      <tp t="e">
        <v>#N/A</v>
        <stp/>
        <stp>BDP|12542000156196909159</stp>
        <tr r="W345" s="5"/>
      </tp>
      <tp t="e">
        <v>#N/A</v>
        <stp/>
        <stp>BDP|10705622607364557288</stp>
        <tr r="AB320" s="5"/>
      </tp>
      <tp t="e">
        <v>#N/A</v>
        <stp/>
        <stp>BDP|10258518529440127748</stp>
        <tr r="L480" s="5"/>
      </tp>
      <tp t="e">
        <v>#N/A</v>
        <stp/>
        <stp>BDP|14127081624816798051</stp>
        <tr r="AP34" s="12"/>
        <tr r="AP482" s="5"/>
      </tp>
      <tp t="e">
        <v>#N/A</v>
        <stp/>
        <stp>BDP|11546413652354961401</stp>
        <tr r="S299" s="5"/>
      </tp>
      <tp t="e">
        <v>#N/A</v>
        <stp/>
        <stp>BDP|14972657057481638624</stp>
        <tr r="AB345" s="5"/>
      </tp>
      <tp t="e">
        <v>#N/A</v>
        <stp/>
        <stp>BDP|11292436366200999316</stp>
        <tr r="AF430" s="5"/>
      </tp>
      <tp t="s">
        <v>#N/A N/A</v>
        <stp/>
        <stp>BDP|18165245438758062120</stp>
        <tr r="P87" s="12"/>
      </tp>
      <tp t="e">
        <v>#N/A</v>
        <stp/>
        <stp>BDP|14554432908439103902</stp>
        <tr r="AF354" s="5"/>
      </tp>
      <tp t="e">
        <v>#N/A</v>
        <stp/>
        <stp>BDP|13737234666174558382</stp>
        <tr r="T86" s="5"/>
      </tp>
      <tp t="e">
        <v>#N/A</v>
        <stp/>
        <stp>BDP|10819451392034350934</stp>
        <tr r="AB246" s="5"/>
      </tp>
      <tp t="e">
        <v>#N/A</v>
        <stp/>
        <stp>BDP|15590389285227139960</stp>
        <tr r="U613" s="5"/>
      </tp>
      <tp t="e">
        <v>#N/A</v>
        <stp/>
        <stp>BDP|13435853888623414026</stp>
        <tr r="M550" s="5"/>
      </tp>
      <tp t="e">
        <v>#N/A</v>
        <stp/>
        <stp>BDP|13205185529926486685</stp>
        <tr r="AA141" s="5"/>
      </tp>
      <tp t="e">
        <v>#N/A</v>
        <stp/>
        <stp>BDP|10661698219596898113</stp>
        <tr r="AI139" s="5"/>
      </tp>
      <tp t="e">
        <v>#N/A</v>
        <stp/>
        <stp>BDP|12737821161289257595</stp>
        <tr r="R5" s="5"/>
      </tp>
      <tp t="e">
        <v>#N/A</v>
        <stp/>
        <stp>BDP|14147761550200174690</stp>
        <tr r="O501" s="5"/>
      </tp>
      <tp t="e">
        <v>#N/A</v>
        <stp/>
        <stp>BDP|14273156248625850482</stp>
        <tr r="Q238" s="5"/>
      </tp>
      <tp t="e">
        <v>#N/A</v>
        <stp/>
        <stp>BDP|10162350012774037694</stp>
        <tr r="AO77" s="12"/>
        <tr r="AO368" s="5"/>
      </tp>
      <tp t="e">
        <v>#N/A</v>
        <stp/>
        <stp>BDP|13604616951225992508</stp>
        <tr r="AB173" s="5"/>
      </tp>
      <tp t="e">
        <v>#N/A</v>
        <stp/>
        <stp>BDP|13701250092908798085</stp>
        <tr r="AI68" s="5"/>
      </tp>
      <tp t="e">
        <v>#N/A</v>
        <stp/>
        <stp>BDP|15353503859292195748</stp>
        <tr r="AH327" s="5"/>
      </tp>
      <tp t="e">
        <v>#N/A</v>
        <stp/>
        <stp>BDP|12192968189222217137</stp>
        <tr r="AA71" s="5"/>
      </tp>
      <tp t="e">
        <v>#N/A</v>
        <stp/>
        <stp>BDP|13386794662962687018</stp>
        <tr r="AB310" s="5"/>
      </tp>
      <tp t="e">
        <v>#N/A</v>
        <stp/>
        <stp>BDP|16686101480899948600</stp>
        <tr r="K401" s="5"/>
      </tp>
      <tp t="e">
        <v>#N/A</v>
        <stp/>
        <stp>BDP|13813194295179988228</stp>
        <tr r="M628" s="5"/>
      </tp>
      <tp t="e">
        <v>#N/A</v>
        <stp/>
        <stp>BDP|10886451222142944498</stp>
        <tr r="L186" s="5"/>
      </tp>
      <tp t="e">
        <v>#N/A</v>
        <stp/>
        <stp>BDP|16000833669259185152</stp>
        <tr r="L518" s="5"/>
      </tp>
      <tp t="e">
        <v>#N/A</v>
        <stp/>
        <stp>BDP|11464009788431518870</stp>
        <tr r="J325" s="5"/>
      </tp>
      <tp t="e">
        <v>#N/A</v>
        <stp/>
        <stp>BDP|16338601396381225899</stp>
        <tr r="AQ253" s="5"/>
      </tp>
      <tp t="e">
        <v>#N/A</v>
        <stp/>
        <stp>BDP|11416145898490425928</stp>
        <tr r="S374" s="5"/>
      </tp>
      <tp t="e">
        <v>#N/A</v>
        <stp/>
        <stp>BDP|14666818339557518853</stp>
        <tr r="AG271" s="5"/>
      </tp>
      <tp t="e">
        <v>#N/A</v>
        <stp/>
        <stp>BDP|12465512193676028889</stp>
        <tr r="M506" s="5"/>
      </tp>
      <tp t="e">
        <v>#N/A</v>
        <stp/>
        <stp>BDP|17318879378128623042</stp>
        <tr r="AM388" s="5"/>
      </tp>
      <tp t="e">
        <v>#N/A</v>
        <stp/>
        <stp>BDP|11986206660770211551</stp>
        <tr r="P629" s="5"/>
      </tp>
      <tp t="e">
        <v>#N/A</v>
        <stp/>
        <stp>BDP|15069787217841793268</stp>
        <tr r="AP626" s="5"/>
      </tp>
      <tp t="s">
        <v>#N/A N/A</v>
        <stp/>
        <stp>BDP|13575036828137891681</stp>
        <tr r="S86" s="12"/>
      </tp>
      <tp t="e">
        <v>#N/A</v>
        <stp/>
        <stp>BDP|13571247059417058369</stp>
        <tr r="S384" s="5"/>
      </tp>
      <tp t="e">
        <v>#N/A</v>
        <stp/>
        <stp>BDP|17051687538830972275</stp>
        <tr r="Q42" s="5"/>
      </tp>
      <tp t="e">
        <v>#N/A</v>
        <stp/>
        <stp>BDP|16949043866722781227</stp>
        <tr r="AG293" s="5"/>
      </tp>
      <tp t="e">
        <v>#N/A</v>
        <stp/>
        <stp>BDP|10081171302674302581</stp>
        <tr r="Q630" s="5"/>
      </tp>
      <tp t="e">
        <v>#N/A</v>
        <stp/>
        <stp>BDP|13481411578471198129</stp>
        <tr r="AH106" s="5"/>
      </tp>
      <tp t="s">
        <v>#N/A N/A</v>
        <stp/>
        <stp>BDP|17580026241632045181</stp>
        <tr r="AA25" s="12"/>
      </tp>
      <tp t="e">
        <v>#N/A</v>
        <stp/>
        <stp>BDP|10619020766572808449</stp>
        <tr r="S598" s="5"/>
      </tp>
      <tp t="e">
        <v>#N/A</v>
        <stp/>
        <stp>BDP|16598254639703657413</stp>
        <tr r="I110" s="5"/>
      </tp>
      <tp t="s">
        <v>#N/A N/A</v>
        <stp/>
        <stp>BDP|13130257223001107288</stp>
        <tr r="M48" s="12"/>
      </tp>
      <tp t="e">
        <v>#N/A</v>
        <stp/>
        <stp>BDP|15060255392929915707</stp>
        <tr r="AQ99" s="5"/>
      </tp>
      <tp t="e">
        <v>#N/A</v>
        <stp/>
        <stp>BDP|11898889929563601819</stp>
        <tr r="L55" s="5"/>
      </tp>
      <tp t="e">
        <v>#N/A</v>
        <stp/>
        <stp>BDP|14996419858231871467</stp>
        <tr r="AP44" s="5"/>
      </tp>
      <tp t="e">
        <v>#N/A</v>
        <stp/>
        <stp>BDP|13634733139631644640</stp>
        <tr r="I62" s="5"/>
      </tp>
      <tp t="e">
        <v>#N/A</v>
        <stp/>
        <stp>BDP|10490787934571084562</stp>
        <tr r="AM214" s="5"/>
      </tp>
      <tp t="s">
        <v>#N/A N/A</v>
        <stp/>
        <stp>BDP|14675162949216617717</stp>
        <tr r="AD51" s="12"/>
      </tp>
      <tp t="e">
        <v>#N/A</v>
        <stp/>
        <stp>BDP|11806721511246731121</stp>
        <tr r="W151" s="5"/>
      </tp>
      <tp t="e">
        <v>#N/A</v>
        <stp/>
        <stp>BDP|13085478751541858300</stp>
        <tr r="S37" s="12"/>
        <tr r="S317" s="5"/>
      </tp>
      <tp t="e">
        <v>#N/A</v>
        <stp/>
        <stp>BDP|10033810262188970645</stp>
        <tr r="W8" s="12"/>
      </tp>
      <tp t="e">
        <v>#N/A</v>
        <stp/>
        <stp>BDP|15465870328646119946</stp>
        <tr r="N116" s="5"/>
      </tp>
      <tp t="s">
        <v>#N/A N/A</v>
        <stp/>
        <stp>BDP|17072868718387489942</stp>
        <tr r="AG74" s="12"/>
      </tp>
      <tp t="e">
        <v>#N/A</v>
        <stp/>
        <stp>BDP|11717410629300717765</stp>
        <tr r="P110" s="5"/>
      </tp>
      <tp t="e">
        <v>#N/A</v>
        <stp/>
        <stp>BDP|12208942127561649895</stp>
        <tr r="R20" s="5"/>
      </tp>
      <tp t="e">
        <v>#N/A</v>
        <stp/>
        <stp>BDP|13161704555793867226</stp>
        <tr r="O329" s="5"/>
      </tp>
      <tp t="e">
        <v>#N/A</v>
        <stp/>
        <stp>BDP|10584849185791825120</stp>
        <tr r="N372" s="5"/>
      </tp>
      <tp t="e">
        <v>#N/A</v>
        <stp/>
        <stp>BDP|10609584360362304133</stp>
        <tr r="AI154" s="5"/>
      </tp>
      <tp t="s">
        <v>#N/A N/A</v>
        <stp/>
        <stp>BDP|12310298327906526466</stp>
        <tr r="P18" s="12"/>
      </tp>
      <tp t="e">
        <v>#N/A</v>
        <stp/>
        <stp>BDP|10086752382869073691</stp>
        <tr r="AF419" s="5"/>
      </tp>
      <tp t="e">
        <v>#N/A</v>
        <stp/>
        <stp>BDP|10685843920462426876</stp>
        <tr r="N493" s="5"/>
      </tp>
      <tp t="e">
        <v>#N/A</v>
        <stp/>
        <stp>BDP|18294136710808958099</stp>
        <tr r="S274" s="5"/>
      </tp>
      <tp t="e">
        <v>#N/A</v>
        <stp/>
        <stp>BDP|15088936602249031505</stp>
        <tr r="AA120" s="5"/>
      </tp>
      <tp t="s">
        <v>#N/A N/A</v>
        <stp/>
        <stp>BDP|14098009287969343554</stp>
        <tr r="R87" s="12"/>
      </tp>
      <tp t="e">
        <v>#N/A</v>
        <stp/>
        <stp>BDP|13296562319322909551</stp>
        <tr r="T475" s="5"/>
      </tp>
      <tp t="s">
        <v>#N/A N/A</v>
        <stp/>
        <stp>BDP|10313155941715493023</stp>
        <tr r="J83" s="12"/>
      </tp>
      <tp t="e">
        <v>#N/A</v>
        <stp/>
        <stp>BDP|10357340929718997962</stp>
        <tr r="I567" s="5"/>
      </tp>
      <tp t="e">
        <v>#N/A</v>
        <stp/>
        <stp>BDP|11424727997576199910</stp>
        <tr r="AI375" s="5"/>
      </tp>
      <tp t="s">
        <v>#N/A N/A</v>
        <stp/>
        <stp>BDP|17908969211929604698</stp>
        <tr r="AH68" s="12"/>
      </tp>
      <tp t="e">
        <v>#N/A</v>
        <stp/>
        <stp>BDP|13477933099630987362</stp>
        <tr r="M585" s="5"/>
      </tp>
      <tp t="e">
        <v>#N/A</v>
        <stp/>
        <stp>BDP|15381062040970592115</stp>
        <tr r="W274" s="5"/>
      </tp>
      <tp t="e">
        <v>#N/A</v>
        <stp/>
        <stp>BDP|14969712945966917153</stp>
        <tr r="AP488" s="5"/>
      </tp>
      <tp t="e">
        <v>#N/A</v>
        <stp/>
        <stp>BDP|14984744219536434415</stp>
        <tr r="R143" s="5"/>
      </tp>
      <tp t="e">
        <v>#N/A</v>
        <stp/>
        <stp>BDP|15221536617338095971</stp>
        <tr r="AH51" s="5"/>
      </tp>
      <tp t="e">
        <v>#N/A</v>
        <stp/>
        <stp>BDP|17228739466755717313</stp>
        <tr r="AA15" s="12"/>
      </tp>
      <tp t="e">
        <v>#N/A</v>
        <stp/>
        <stp>BDP|11020039816618402803</stp>
        <tr r="J73" s="5"/>
      </tp>
      <tp t="s">
        <v>#N/A N/A</v>
        <stp/>
        <stp>BDP|14593059361836149412</stp>
        <tr r="T51" s="12"/>
      </tp>
      <tp t="e">
        <v>#N/A</v>
        <stp/>
        <stp>BDP|14487042674537159447</stp>
        <tr r="AI381" s="5"/>
      </tp>
      <tp t="e">
        <v>#N/A</v>
        <stp/>
        <stp>BDP|16098525052152096419</stp>
        <tr r="AM121" s="5"/>
      </tp>
      <tp t="e">
        <v>#N/A</v>
        <stp/>
        <stp>BDP|12350358400019053875</stp>
        <tr r="L313" s="5"/>
      </tp>
      <tp t="e">
        <v>#N/A</v>
        <stp/>
        <stp>BDP|16103579608157770483</stp>
        <tr r="N563" s="5"/>
      </tp>
      <tp t="s">
        <v>#N/A N/A</v>
        <stp/>
        <stp>BDP|18150354676315004931</stp>
        <tr r="AG66" s="12"/>
      </tp>
      <tp t="e">
        <v>#N/A</v>
        <stp/>
        <stp>BDP|18193836723002487044</stp>
        <tr r="AH32" s="5"/>
      </tp>
      <tp t="e">
        <v>#N/A</v>
        <stp/>
        <stp>BDP|17050852993844652218</stp>
        <tr r="AP329" s="5"/>
      </tp>
      <tp t="e">
        <v>#N/A</v>
        <stp/>
        <stp>BDP|13765338755412589750</stp>
        <tr r="P314" s="5"/>
      </tp>
      <tp t="e">
        <v>#N/A</v>
        <stp/>
        <stp>BDP|17565063770131433165</stp>
        <tr r="M44" s="5"/>
      </tp>
      <tp t="e">
        <v>#N/A</v>
        <stp/>
        <stp>BDP|10448172749831295496</stp>
        <tr r="AQ325" s="5"/>
      </tp>
      <tp t="e">
        <v>#N/A</v>
        <stp/>
        <stp>BDP|12228135076276300255</stp>
        <tr r="AG626" s="5"/>
      </tp>
      <tp t="e">
        <v>#N/A</v>
        <stp/>
        <stp>BDP|11420864827343471805</stp>
        <tr r="AD301" s="5"/>
      </tp>
      <tp t="e">
        <v>#N/A</v>
        <stp/>
        <stp>BDP|15636530116968644949</stp>
        <tr r="AQ337" s="5"/>
      </tp>
      <tp t="e">
        <v>#N/A</v>
        <stp/>
        <stp>BDP|14490212143395275759</stp>
        <tr r="L95" s="5"/>
      </tp>
      <tp t="e">
        <v>#N/A</v>
        <stp/>
        <stp>BDP|13153461532866784232</stp>
        <tr r="I156" s="5"/>
      </tp>
      <tp t="e">
        <v>#N/A</v>
        <stp/>
        <stp>BDP|11253211883172300920</stp>
        <tr r="O4" s="5"/>
      </tp>
      <tp t="e">
        <v>#N/A</v>
        <stp/>
        <stp>BDP|12140648270530247368</stp>
        <tr r="S430" s="5"/>
      </tp>
      <tp t="e">
        <v>#N/A</v>
        <stp/>
        <stp>BDP|17340701307140621033</stp>
        <tr r="Q63" s="5"/>
      </tp>
      <tp t="e">
        <v>#N/A</v>
        <stp/>
        <stp>BDP|11745970111371802882</stp>
        <tr r="L46" s="5"/>
      </tp>
      <tp t="e">
        <v>#N/A</v>
        <stp/>
        <stp>BDP|11670786946401114380</stp>
        <tr r="AG40" s="12"/>
        <tr r="AG250" s="5"/>
      </tp>
      <tp t="e">
        <v>#N/A</v>
        <stp/>
        <stp>BDP|15065374153382465113</stp>
        <tr r="AM423" s="5"/>
      </tp>
      <tp t="e">
        <v>#N/A</v>
        <stp/>
        <stp>BDP|15436102233497687009</stp>
        <tr r="M460" s="5"/>
      </tp>
      <tp t="e">
        <v>#N/A</v>
        <stp/>
        <stp>BDP|16488238100916004272</stp>
        <tr r="AD501" s="5"/>
      </tp>
      <tp t="e">
        <v>#N/A</v>
        <stp/>
        <stp>BDP|12130069307686944493</stp>
        <tr r="Q463" s="5"/>
      </tp>
      <tp t="e">
        <v>#N/A</v>
        <stp/>
        <stp>BDP|18064585390252032689</stp>
        <tr r="AP457" s="5"/>
      </tp>
      <tp t="e">
        <v>#N/A</v>
        <stp/>
        <stp>BDP|16199444314517763464</stp>
        <tr r="AG382" s="5"/>
      </tp>
      <tp t="e">
        <v>#N/A</v>
        <stp/>
        <stp>BDP|15588413113641717106</stp>
        <tr r="M79" s="5"/>
      </tp>
      <tp t="s">
        <v>#N/A N/A</v>
        <stp/>
        <stp>BDP|10113718706503645402</stp>
        <tr r="N25" s="12"/>
      </tp>
      <tp t="e">
        <v>#N/A</v>
        <stp/>
        <stp>BDP|15403236191696514838</stp>
        <tr r="K518" s="5"/>
      </tp>
      <tp t="e">
        <v>#N/A</v>
        <stp/>
        <stp>BDP|11727074816897642703</stp>
        <tr r="L56" s="5"/>
      </tp>
      <tp t="e">
        <v>#N/A</v>
        <stp/>
        <stp>BDP|13341133333611103028</stp>
        <tr r="I337" s="5"/>
      </tp>
      <tp t="e">
        <v>#N/A</v>
        <stp/>
        <stp>BDP|16304149537476156211</stp>
        <tr r="Q191" s="5"/>
      </tp>
      <tp t="s">
        <v>#N/A N/A</v>
        <stp/>
        <stp>BDP|11349458735155432376</stp>
        <tr r="J43" s="12"/>
      </tp>
      <tp t="e">
        <v>#N/A</v>
        <stp/>
        <stp>BDP|14966786630596383625</stp>
        <tr r="AH383" s="5"/>
      </tp>
      <tp t="e">
        <v>#N/A</v>
        <stp/>
        <stp>BDP|12259012947943570516</stp>
        <tr r="AP255" s="5"/>
      </tp>
      <tp t="e">
        <v>#N/A</v>
        <stp/>
        <stp>BDP|15353544113861216067</stp>
        <tr r="W158" s="5"/>
      </tp>
      <tp t="e">
        <v>#N/A</v>
        <stp/>
        <stp>BDP|13528169210557411471</stp>
        <tr r="AB238" s="5"/>
      </tp>
      <tp t="e">
        <v>#N/A</v>
        <stp/>
        <stp>BDP|14297127035636051050</stp>
        <tr r="T95" s="5"/>
      </tp>
      <tp t="e">
        <v>#N/A</v>
        <stp/>
        <stp>BDP|14717862845020690826</stp>
        <tr r="AQ399" s="5"/>
      </tp>
      <tp t="e">
        <v>#N/A</v>
        <stp/>
        <stp>BDP|16680037072150679115</stp>
        <tr r="AO331" s="5"/>
      </tp>
      <tp t="e">
        <v>#N/A</v>
        <stp/>
        <stp>BDP|10344681522180116489</stp>
        <tr r="AH329" s="5"/>
      </tp>
      <tp t="e">
        <v>#N/A</v>
        <stp/>
        <stp>BDP|17019032961240653148</stp>
        <tr r="S73" s="5"/>
      </tp>
      <tp t="e">
        <v>#N/A</v>
        <stp/>
        <stp>BDP|15056371069779860969</stp>
        <tr r="U391" s="5"/>
      </tp>
      <tp t="e">
        <v>#N/A</v>
        <stp/>
        <stp>BDP|13294443737475207132</stp>
        <tr r="R490" s="5"/>
      </tp>
      <tp t="e">
        <v>#N/A</v>
        <stp/>
        <stp>BDP|18340907947603753633</stp>
        <tr r="R615" s="5"/>
      </tp>
      <tp t="e">
        <v>#N/A</v>
        <stp/>
        <stp>BDP|12328669685049498541</stp>
        <tr r="AQ433" s="5"/>
      </tp>
      <tp t="e">
        <v>#N/A</v>
        <stp/>
        <stp>BDP|14479785703527648491</stp>
        <tr r="R22" s="5"/>
      </tp>
      <tp t="e">
        <v>#N/A</v>
        <stp/>
        <stp>BDP|11315167673433766416</stp>
        <tr r="I447" s="5"/>
      </tp>
      <tp t="e">
        <v>#N/A</v>
        <stp/>
        <stp>BDP|15362565769255951356</stp>
        <tr r="M345" s="5"/>
      </tp>
      <tp t="e">
        <v>#N/A</v>
        <stp/>
        <stp>BDP|16829074676965880416</stp>
        <tr r="L556" s="5"/>
      </tp>
      <tp t="e">
        <v>#N/A</v>
        <stp/>
        <stp>BDP|11767105241676730217</stp>
        <tr r="AG383" s="5"/>
      </tp>
      <tp t="e">
        <v>#N/A</v>
        <stp/>
        <stp>BDP|18197655944652284822</stp>
        <tr r="M2" s="5"/>
      </tp>
      <tp t="e">
        <v>#N/A</v>
        <stp/>
        <stp>BDP|10762732424772318735</stp>
        <tr r="AM325" s="5"/>
      </tp>
      <tp t="e">
        <v>#N/A</v>
        <stp/>
        <stp>BDP|17391574940197720139</stp>
        <tr r="AP88" s="5"/>
      </tp>
      <tp t="e">
        <v>#N/A</v>
        <stp/>
        <stp>BDP|14800194770700745260</stp>
        <tr r="S58" s="5"/>
      </tp>
      <tp t="e">
        <v>#N/A</v>
        <stp/>
        <stp>BDP|17417164520816599271</stp>
        <tr r="T464" s="5"/>
      </tp>
      <tp t="s">
        <v>#N/A N/A</v>
        <stp/>
        <stp>BDP|13832242670867981155</stp>
        <tr r="AO92" s="12"/>
      </tp>
      <tp t="e">
        <v>#N/A</v>
        <stp/>
        <stp>BDP|13327051612924281666</stp>
        <tr r="AF429" s="5"/>
      </tp>
      <tp t="e">
        <v>#N/A</v>
        <stp/>
        <stp>BDP|10521528905291414452</stp>
        <tr r="AH104" s="5"/>
      </tp>
      <tp t="e">
        <v>#N/A</v>
        <stp/>
        <stp>BDP|11186113698459948021</stp>
        <tr r="W544" s="5"/>
      </tp>
      <tp t="e">
        <v>#N/A</v>
        <stp/>
        <stp>BDP|18024139040529219425</stp>
        <tr r="Q548" s="5"/>
      </tp>
      <tp t="e">
        <v>#N/A</v>
        <stp/>
        <stp>BDP|17963488306513314070</stp>
        <tr r="AB176" s="5"/>
      </tp>
      <tp t="e">
        <v>#N/A</v>
        <stp/>
        <stp>BDP|11740266495709582327</stp>
        <tr r="K455" s="5"/>
      </tp>
      <tp t="e">
        <v>#N/A</v>
        <stp/>
        <stp>BDP|14252917380216290323</stp>
        <tr r="AM554" s="5"/>
      </tp>
      <tp t="e">
        <v>#N/A</v>
        <stp/>
        <stp>BDP|17338433535286785610</stp>
        <tr r="N81" s="12"/>
        <tr r="N332" s="5"/>
      </tp>
      <tp t="e">
        <v>#N/A</v>
        <stp/>
        <stp>BDP|12957878203142752893</stp>
        <tr r="AM162" s="5"/>
      </tp>
      <tp t="e">
        <v>#N/A</v>
        <stp/>
        <stp>BDP|10484415140467415721</stp>
        <tr r="J557" s="5"/>
      </tp>
      <tp t="e">
        <v>#N/A</v>
        <stp/>
        <stp>BDP|18267873726150093204</stp>
        <tr r="L552" s="5"/>
      </tp>
      <tp t="e">
        <v>#N/A</v>
        <stp/>
        <stp>BDP|13156201823115352628</stp>
        <tr r="W528" s="5"/>
      </tp>
      <tp t="e">
        <v>#N/A</v>
        <stp/>
        <stp>BDP|12299044711281678220</stp>
        <tr r="I223" s="5"/>
      </tp>
      <tp t="s">
        <v>#N/A N/A</v>
        <stp/>
        <stp>BDP|11601052435837216573</stp>
        <tr r="AQ49" s="12"/>
      </tp>
      <tp t="e">
        <v>#N/A</v>
        <stp/>
        <stp>BDP|11049017145643397643</stp>
        <tr r="L627" s="5"/>
      </tp>
      <tp t="e">
        <v>#N/A</v>
        <stp/>
        <stp>BDP|17250525324641784101</stp>
        <tr r="L120" s="5"/>
      </tp>
      <tp t="e">
        <v>#N/A</v>
        <stp/>
        <stp>BDP|13539671165853215065</stp>
        <tr r="R534" s="5"/>
      </tp>
      <tp t="e">
        <v>#N/A</v>
        <stp/>
        <stp>BDP|17223741464247867199</stp>
        <tr r="S338" s="5"/>
      </tp>
      <tp t="e">
        <v>#N/A</v>
        <stp/>
        <stp>BDP|13795872213773862984</stp>
        <tr r="AH388" s="5"/>
      </tp>
      <tp t="e">
        <v>#N/A</v>
        <stp/>
        <stp>BDP|14080207812202392529</stp>
        <tr r="N188" s="5"/>
      </tp>
      <tp t="e">
        <v>#N/A</v>
        <stp/>
        <stp>BDP|16262742216856693658</stp>
        <tr r="S616" s="5"/>
      </tp>
      <tp t="e">
        <v>#N/A</v>
        <stp/>
        <stp>BDP|13163557015065585274</stp>
        <tr r="S322" s="5"/>
      </tp>
      <tp t="e">
        <v>#N/A</v>
        <stp/>
        <stp>BDP|16297175585186199929</stp>
        <tr r="AP2" s="5"/>
      </tp>
      <tp t="e">
        <v>#N/A</v>
        <stp/>
        <stp>BDP|10084342556483253538</stp>
        <tr r="M207" s="5"/>
      </tp>
      <tp t="e">
        <v>#N/A</v>
        <stp/>
        <stp>BDP|11451072532015433767</stp>
        <tr r="AA70" s="5"/>
      </tp>
      <tp t="e">
        <v>#N/A</v>
        <stp/>
        <stp>BDP|16360711853164438066</stp>
        <tr r="U171" s="5"/>
      </tp>
      <tp t="s">
        <v>#N/A N/A</v>
        <stp/>
        <stp>BDP|14073689378474786141</stp>
        <tr r="W68" s="12"/>
      </tp>
      <tp t="e">
        <v>#N/A</v>
        <stp/>
        <stp>BDP|16385048061487026754</stp>
        <tr r="J591" s="5"/>
      </tp>
      <tp t="e">
        <v>#N/A</v>
        <stp/>
        <stp>BDP|16673097184616100894</stp>
        <tr r="AI445" s="5"/>
      </tp>
      <tp t="e">
        <v>#N/A</v>
        <stp/>
        <stp>BDP|16784597627690202188</stp>
        <tr r="M191" s="5"/>
      </tp>
      <tp t="e">
        <v>#N/A</v>
        <stp/>
        <stp>BDP|10441640659237879421</stp>
        <tr r="U52" s="5"/>
      </tp>
      <tp t="s">
        <v>#N/A N/A</v>
        <stp/>
        <stp>BDP|12621657020580672667</stp>
        <tr r="AH64" s="12"/>
      </tp>
      <tp t="e">
        <v>#N/A</v>
        <stp/>
        <stp>BDP|14721719228144832559</stp>
        <tr r="AO634" s="5"/>
      </tp>
      <tp t="e">
        <v>#N/A</v>
        <stp/>
        <stp>BDP|15969799323249698964</stp>
        <tr r="U323" s="5"/>
      </tp>
      <tp t="e">
        <v>#N/A</v>
        <stp/>
        <stp>BDP|14189923484376664329</stp>
        <tr r="AQ335" s="5"/>
      </tp>
      <tp t="e">
        <v>#N/A</v>
        <stp/>
        <stp>BDP|15149158093414360979</stp>
        <tr r="O3" s="5"/>
      </tp>
      <tp t="e">
        <v>#N/A</v>
        <stp/>
        <stp>BDP|14025734342593504474</stp>
        <tr r="AM529" s="5"/>
      </tp>
      <tp t="e">
        <v>#N/A</v>
        <stp/>
        <stp>BDP|15148156627235816386</stp>
        <tr r="M117" s="5"/>
      </tp>
      <tp t="e">
        <v>#N/A</v>
        <stp/>
        <stp>BDP|15298232165962528327</stp>
        <tr r="U458" s="5"/>
      </tp>
      <tp t="e">
        <v>#N/A</v>
        <stp/>
        <stp>BDP|12983391083508185113</stp>
        <tr r="AF67" s="5"/>
      </tp>
      <tp t="e">
        <v>#N/A</v>
        <stp/>
        <stp>BDP|16053112320182607740</stp>
        <tr r="R636" s="5"/>
      </tp>
      <tp t="e">
        <v>#N/A</v>
        <stp/>
        <stp>BDP|17103522377390656512</stp>
        <tr r="AH78" s="5"/>
      </tp>
      <tp t="e">
        <v>#N/A</v>
        <stp/>
        <stp>BDP|16127185388467662843</stp>
        <tr r="S407" s="5"/>
      </tp>
      <tp t="e">
        <v>#N/A</v>
        <stp/>
        <stp>BDP|12801945608888600318</stp>
        <tr r="J411" s="5"/>
      </tp>
      <tp t="e">
        <v>#N/A</v>
        <stp/>
        <stp>BDP|16124533131395323535</stp>
        <tr r="Q37" s="12"/>
        <tr r="Q317" s="5"/>
      </tp>
      <tp t="e">
        <v>#N/A</v>
        <stp/>
        <stp>BDP|17609955290067999099</stp>
        <tr r="AH122" s="5"/>
      </tp>
      <tp t="e">
        <v>#N/A</v>
        <stp/>
        <stp>BDP|17396959030458654534</stp>
        <tr r="AG361" s="5"/>
      </tp>
      <tp t="e">
        <v>#N/A</v>
        <stp/>
        <stp>BDP|12449291769175522322</stp>
        <tr r="N177" s="5"/>
      </tp>
      <tp t="e">
        <v>#N/A</v>
        <stp/>
        <stp>BDP|13020459727632001719</stp>
        <tr r="J609" s="5"/>
      </tp>
      <tp t="e">
        <v>#N/A</v>
        <stp/>
        <stp>BDP|16172587144954938361</stp>
        <tr r="AO126" s="5"/>
      </tp>
      <tp t="e">
        <v>#N/A</v>
        <stp/>
        <stp>BDP|13176065835178912899</stp>
        <tr r="P233" s="5"/>
      </tp>
      <tp t="e">
        <v>#N/A</v>
        <stp/>
        <stp>BDP|15212166334882772552</stp>
        <tr r="AF420" s="5"/>
      </tp>
      <tp t="e">
        <v>#N/A</v>
        <stp/>
        <stp>BDP|15887011839733218505</stp>
        <tr r="J41" s="5"/>
      </tp>
      <tp t="e">
        <v>#N/A</v>
        <stp/>
        <stp>BDP|17322209813395224100</stp>
        <tr r="AP388" s="5"/>
      </tp>
      <tp t="e">
        <v>#N/A</v>
        <stp/>
        <stp>BDP|13321714801920246432</stp>
        <tr r="K525" s="5"/>
      </tp>
      <tp t="e">
        <v>#N/A</v>
        <stp/>
        <stp>BDP|12240419243771309312</stp>
        <tr r="T251" s="5"/>
      </tp>
      <tp t="e">
        <v>#N/A</v>
        <stp/>
        <stp>BDP|11713360875853391658</stp>
        <tr r="AI3" s="5"/>
      </tp>
      <tp t="e">
        <v>#N/A</v>
        <stp/>
        <stp>BDP|13015638556861708109</stp>
        <tr r="K638" s="5"/>
      </tp>
      <tp t="e">
        <v>#N/A</v>
        <stp/>
        <stp>BDP|10500776724953577610</stp>
        <tr r="R392" s="5"/>
      </tp>
      <tp t="e">
        <v>#N/A</v>
        <stp/>
        <stp>BDP|17664741436052391156</stp>
        <tr r="S276" s="5"/>
      </tp>
      <tp t="e">
        <v>#N/A</v>
        <stp/>
        <stp>BDP|16446933945263936899</stp>
        <tr r="T27" s="12"/>
      </tp>
      <tp t="e">
        <v>#N/A</v>
        <stp/>
        <stp>BDP|10225833827672713839</stp>
        <tr r="AP203" s="5"/>
      </tp>
      <tp t="e">
        <v>#N/A</v>
        <stp/>
        <stp>BDP|10488114535273321113</stp>
        <tr r="K548" s="5"/>
      </tp>
      <tp t="e">
        <v>#N/A</v>
        <stp/>
        <stp>BDP|13511394912490876149</stp>
        <tr r="M53" s="12"/>
        <tr r="M124" s="5"/>
      </tp>
      <tp t="e">
        <v>#N/A</v>
        <stp/>
        <stp>BDP|15587337167644574461</stp>
        <tr r="AG237" s="5"/>
      </tp>
      <tp t="s">
        <v>#N/A N/A</v>
        <stp/>
        <stp>BDP|17185155466094450445</stp>
        <tr r="W50" s="12"/>
      </tp>
      <tp t="e">
        <v>#N/A</v>
        <stp/>
        <stp>BDP|11895180738571290288</stp>
        <tr r="S435" s="5"/>
      </tp>
      <tp t="e">
        <v>#N/A</v>
        <stp/>
        <stp>BDP|11478162500914911491</stp>
        <tr r="AK149" s="5"/>
      </tp>
      <tp t="e">
        <v>#N/A</v>
        <stp/>
        <stp>BDP|13739858392135714757</stp>
        <tr r="AI110" s="5"/>
      </tp>
      <tp t="e">
        <v>#N/A</v>
        <stp/>
        <stp>BDP|16279320242586560758</stp>
        <tr r="AG85" s="5"/>
      </tp>
      <tp t="e">
        <v>#N/A</v>
        <stp/>
        <stp>BDP|18275951640353040652</stp>
        <tr r="J319" s="5"/>
      </tp>
      <tp t="s">
        <v>#N/A N/A</v>
        <stp/>
        <stp>BDP|10105592771601811336</stp>
        <tr r="AA75" s="12"/>
      </tp>
      <tp t="e">
        <v>#N/A</v>
        <stp/>
        <stp>BDP|11029222410540600267</stp>
        <tr r="AM410" s="5"/>
      </tp>
      <tp t="e">
        <v>#N/A</v>
        <stp/>
        <stp>BDP|10652962886977288664</stp>
        <tr r="AO164" s="5"/>
      </tp>
      <tp t="e">
        <v>#N/A</v>
        <stp/>
        <stp>BDP|15750328033754114159</stp>
        <tr r="AH297" s="5"/>
      </tp>
      <tp t="e">
        <v>#N/A</v>
        <stp/>
        <stp>BDP|17843641589030275950</stp>
        <tr r="AF382" s="5"/>
      </tp>
      <tp t="e">
        <v>#N/A</v>
        <stp/>
        <stp>BDP|16716611010162279367</stp>
        <tr r="AB487" s="5"/>
      </tp>
      <tp t="e">
        <v>#N/A</v>
        <stp/>
        <stp>BDP|15276777956960182700</stp>
        <tr r="R602" s="5"/>
      </tp>
      <tp t="e">
        <v>#N/A</v>
        <stp/>
        <stp>BDP|13733628520722382545</stp>
        <tr r="P628" s="5"/>
      </tp>
      <tp t="e">
        <v>#N/A</v>
        <stp/>
        <stp>BDP|12901841681366603483</stp>
        <tr r="AD208" s="5"/>
      </tp>
      <tp t="e">
        <v>#N/A</v>
        <stp/>
        <stp>BDP|13541437824744772173</stp>
        <tr r="L487" s="5"/>
      </tp>
      <tp t="e">
        <v>#N/A</v>
        <stp/>
        <stp>BDP|12697458993887018828</stp>
        <tr r="J166" s="5"/>
      </tp>
      <tp t="e">
        <v>#N/A</v>
        <stp/>
        <stp>BDP|15980365338534486110</stp>
        <tr r="AM498" s="5"/>
      </tp>
      <tp t="e">
        <v>#N/A</v>
        <stp/>
        <stp>BDP|12229115113353352116</stp>
        <tr r="I471" s="5"/>
      </tp>
      <tp t="e">
        <v>#N/A</v>
        <stp/>
        <stp>BDP|15849495010748123823</stp>
        <tr r="I65" s="5"/>
      </tp>
      <tp t="e">
        <v>#N/A</v>
        <stp/>
        <stp>BDP|12217231771733415461</stp>
        <tr r="R262" s="5"/>
      </tp>
      <tp t="e">
        <v>#N/A</v>
        <stp/>
        <stp>BDP|11528657574022568235</stp>
        <tr r="J128" s="5"/>
      </tp>
      <tp t="e">
        <v>#N/A</v>
        <stp/>
        <stp>BDP|11803282256052056441</stp>
        <tr r="AK99" s="5"/>
      </tp>
      <tp t="e">
        <v>#N/A</v>
        <stp/>
        <stp>BDP|10700267090633439877</stp>
        <tr r="R81" s="5"/>
      </tp>
      <tp t="e">
        <v>#N/A</v>
        <stp/>
        <stp>BDP|17153156464482343217</stp>
        <tr r="AB583" s="5"/>
      </tp>
      <tp t="e">
        <v>#N/A</v>
        <stp/>
        <stp>BDP|12524761525652135552</stp>
        <tr r="AK16" s="12"/>
      </tp>
      <tp t="e">
        <v>#N/A</v>
        <stp/>
        <stp>BDP|16148010545422680063</stp>
        <tr r="Q245" s="5"/>
      </tp>
      <tp t="e">
        <v>#N/A</v>
        <stp/>
        <stp>BDP|12149230937581086202</stp>
        <tr r="AK18" s="5"/>
      </tp>
      <tp t="e">
        <v>#N/A</v>
        <stp/>
        <stp>BDP|18012564041940468961</stp>
        <tr r="AF621" s="5"/>
      </tp>
      <tp t="e">
        <v>#N/A</v>
        <stp/>
        <stp>BDP|10022883287932218282</stp>
        <tr r="AK76" s="5"/>
      </tp>
      <tp t="e">
        <v>#N/A</v>
        <stp/>
        <stp>BDP|17000055675992759223</stp>
        <tr r="AF457" s="5"/>
      </tp>
      <tp t="e">
        <v>#N/A</v>
        <stp/>
        <stp>BDP|13636339474494678323</stp>
        <tr r="W33" s="12"/>
        <tr r="W502" s="5"/>
      </tp>
      <tp t="e">
        <v>#N/A</v>
        <stp/>
        <stp>BDP|10075030613048582907</stp>
        <tr r="P506" s="5"/>
      </tp>
      <tp t="e">
        <v>#N/A</v>
        <stp/>
        <stp>BDP|16561149635576337221</stp>
        <tr r="AH132" s="5"/>
      </tp>
      <tp t="e">
        <v>#N/A</v>
        <stp/>
        <stp>BDP|12042578739461210596</stp>
        <tr r="T261" s="5"/>
      </tp>
      <tp t="e">
        <v>#N/A</v>
        <stp/>
        <stp>BDP|14338138185378434545</stp>
        <tr r="O379" s="5"/>
      </tp>
      <tp t="e">
        <v>#N/A</v>
        <stp/>
        <stp>BDP|17162966385366650018</stp>
        <tr r="AO236" s="5"/>
      </tp>
      <tp t="e">
        <v>#N/A</v>
        <stp/>
        <stp>BDP|13134424613153196541</stp>
        <tr r="Q612" s="5"/>
      </tp>
      <tp t="e">
        <v>#N/A</v>
        <stp/>
        <stp>BDP|18307405337969650677</stp>
        <tr r="AF87" s="5"/>
      </tp>
      <tp t="e">
        <v>#N/A</v>
        <stp/>
        <stp>BDP|17507464197363695973</stp>
        <tr r="O380" s="5"/>
      </tp>
      <tp t="e">
        <v>#N/A</v>
        <stp/>
        <stp>BDP|18042521343900410900</stp>
        <tr r="AK270" s="5"/>
      </tp>
      <tp t="e">
        <v>#N/A</v>
        <stp/>
        <stp>BDP|14777869441649237176</stp>
        <tr r="AH130" s="5"/>
      </tp>
      <tp t="e">
        <v>#N/A</v>
        <stp/>
        <stp>BDP|17499971229125839977</stp>
        <tr r="I10" s="12"/>
      </tp>
      <tp t="e">
        <v>#N/A</v>
        <stp/>
        <stp>BDP|14054346240112400151</stp>
        <tr r="N315" s="5"/>
      </tp>
      <tp t="e">
        <v>#N/A</v>
        <stp/>
        <stp>BDP|10096400769837921550</stp>
        <tr r="AK12" s="5"/>
      </tp>
      <tp t="e">
        <v>#N/A</v>
        <stp/>
        <stp>BDP|16366142605496114163</stp>
        <tr r="U522" s="5"/>
      </tp>
      <tp t="e">
        <v>#N/A</v>
        <stp/>
        <stp>BDP|18011830517324118501</stp>
        <tr r="S361" s="5"/>
      </tp>
      <tp t="e">
        <v>#N/A</v>
        <stp/>
        <stp>BDP|12368652830697060036</stp>
        <tr r="K127" s="5"/>
      </tp>
      <tp t="s">
        <v>#N/A N/A</v>
        <stp/>
        <stp>BDP|12788529024522770731</stp>
        <tr r="I31" s="12"/>
      </tp>
      <tp t="s">
        <v>#N/A N/A</v>
        <stp/>
        <stp>BDP|16835370277427520587</stp>
        <tr r="AP88" s="12"/>
      </tp>
      <tp t="e">
        <v>#N/A</v>
        <stp/>
        <stp>BDP|10601901992406875693</stp>
        <tr r="AI550" s="5"/>
      </tp>
      <tp t="e">
        <v>#N/A</v>
        <stp/>
        <stp>BDP|15708942601248305441</stp>
        <tr r="R127" s="5"/>
      </tp>
      <tp t="s">
        <v>#N/A N/A</v>
        <stp/>
        <stp>BDP|13149135401132600001</stp>
        <tr r="N60" s="12"/>
      </tp>
      <tp t="e">
        <v>#N/A</v>
        <stp/>
        <stp>BDP|11813891183199542824</stp>
        <tr r="I202" s="5"/>
      </tp>
      <tp t="e">
        <v>#N/A</v>
        <stp/>
        <stp>BDP|11693255724742130339</stp>
        <tr r="AH42" s="5"/>
      </tp>
      <tp t="e">
        <v>#N/A</v>
        <stp/>
        <stp>BDP|15425255113451478734</stp>
        <tr r="AQ540" s="5"/>
      </tp>
      <tp t="e">
        <v>#N/A</v>
        <stp/>
        <stp>BDP|15716977762548061275</stp>
        <tr r="R362" s="5"/>
      </tp>
      <tp t="e">
        <v>#N/A</v>
        <stp/>
        <stp>BDP|17609485236684835450</stp>
        <tr r="S327" s="5"/>
      </tp>
      <tp t="s">
        <v>#N/A N/A</v>
        <stp/>
        <stp>BDP|14645532392330719853</stp>
        <tr r="AO59" s="12"/>
      </tp>
      <tp t="e">
        <v>#N/A</v>
        <stp/>
        <stp>BDP|13088815501979264275</stp>
        <tr r="AI391" s="5"/>
      </tp>
      <tp t="e">
        <v>#N/A</v>
        <stp/>
        <stp>BDP|16665727015038145852</stp>
        <tr r="AG153" s="5"/>
      </tp>
      <tp t="s">
        <v>#N/A N/A</v>
        <stp/>
        <stp>BDP|16786706806996774737</stp>
        <tr r="K66" s="12"/>
      </tp>
      <tp t="s">
        <v>#N/A N/A</v>
        <stp/>
        <stp>BDP|10472340546275208213</stp>
        <tr r="AO80" s="12"/>
      </tp>
      <tp t="e">
        <v>#N/A</v>
        <stp/>
        <stp>BDP|10661728368845918402</stp>
        <tr r="AI273" s="5"/>
      </tp>
      <tp t="e">
        <v>#N/A</v>
        <stp/>
        <stp>BDP|13164755043066204606</stp>
        <tr r="N309" s="5"/>
      </tp>
      <tp t="s">
        <v>#N/A N/A</v>
        <stp/>
        <stp>BDP|14597648870380324575</stp>
        <tr r="AP19" s="12"/>
      </tp>
      <tp t="e">
        <v>#N/A</v>
        <stp/>
        <stp>BDP|17505981841599119381</stp>
        <tr r="W310" s="5"/>
      </tp>
      <tp t="e">
        <v>#N/A</v>
        <stp/>
        <stp>BDP|17216010983036718924</stp>
        <tr r="AH526" s="5"/>
      </tp>
      <tp t="s">
        <v>#N/A N/A</v>
        <stp/>
        <stp>BDP|14010728677894533049</stp>
        <tr r="AO88" s="12"/>
      </tp>
      <tp t="e">
        <v>#N/A</v>
        <stp/>
        <stp>BDP|11455362166817874383</stp>
        <tr r="U394" s="5"/>
      </tp>
      <tp t="e">
        <v>#N/A</v>
        <stp/>
        <stp>BDP|14053607810891071246</stp>
        <tr r="M463" s="5"/>
      </tp>
      <tp t="e">
        <v>#N/A</v>
        <stp/>
        <stp>BDP|15357802116244391827</stp>
        <tr r="K265" s="5"/>
      </tp>
      <tp t="e">
        <v>#N/A</v>
        <stp/>
        <stp>BDP|16351636930721089247</stp>
        <tr r="AG327" s="5"/>
      </tp>
      <tp t="e">
        <v>#N/A</v>
        <stp/>
        <stp>BDP|17938517723721791180</stp>
        <tr r="U513" s="5"/>
      </tp>
      <tp t="e">
        <v>#N/A</v>
        <stp/>
        <stp>BDP|17584580409267459546</stp>
        <tr r="AD162" s="5"/>
      </tp>
      <tp t="e">
        <v>#N/A</v>
        <stp/>
        <stp>BDP|11993236304066304596</stp>
        <tr r="AD489" s="5"/>
      </tp>
      <tp t="e">
        <v>#N/A</v>
        <stp/>
        <stp>BDP|12026748884209294469</stp>
        <tr r="AK116" s="5"/>
      </tp>
      <tp t="e">
        <v>#N/A</v>
        <stp/>
        <stp>BDP|13241836293361400329</stp>
        <tr r="K15" s="12"/>
      </tp>
      <tp t="e">
        <v>#N/A</v>
        <stp/>
        <stp>BDP|16371658606633701331</stp>
        <tr r="T141" s="5"/>
      </tp>
      <tp t="s">
        <v>#N/A N/A</v>
        <stp/>
        <stp>BDP|12372475890887002802</stp>
        <tr r="AH69" s="12"/>
      </tp>
      <tp t="e">
        <v>#N/A</v>
        <stp/>
        <stp>BDP|11738443843848441903</stp>
        <tr r="AP320" s="5"/>
      </tp>
      <tp t="e">
        <v>#N/A</v>
        <stp/>
        <stp>BDP|16385642400165237517</stp>
        <tr r="O64" s="5"/>
      </tp>
      <tp t="e">
        <v>#N/A</v>
        <stp/>
        <stp>BDP|10348503216274030018</stp>
        <tr r="AD58" s="5"/>
      </tp>
      <tp t="e">
        <v>#N/A</v>
        <stp/>
        <stp>BDP|18089216773269650407</stp>
        <tr r="AP460" s="5"/>
      </tp>
      <tp t="e">
        <v>#N/A</v>
        <stp/>
        <stp>BDP|12552514401532490553</stp>
        <tr r="Q324" s="5"/>
      </tp>
      <tp t="e">
        <v>#N/A</v>
        <stp/>
        <stp>BDP|16344441342367787160</stp>
        <tr r="T118" s="5"/>
      </tp>
      <tp t="e">
        <v>#N/A</v>
        <stp/>
        <stp>BDP|15712960865213294927</stp>
        <tr r="AP549" s="5"/>
      </tp>
      <tp t="s">
        <v>#N/A N/A</v>
        <stp/>
        <stp>BDP|14245972674622548809</stp>
        <tr r="S82" s="12"/>
      </tp>
      <tp t="e">
        <v>#N/A</v>
        <stp/>
        <stp>BDP|16483649705894360423</stp>
        <tr r="AQ151" s="5"/>
      </tp>
      <tp t="e">
        <v>#N/A</v>
        <stp/>
        <stp>BDP|16501422111921240203</stp>
        <tr r="J432" s="5"/>
      </tp>
      <tp t="e">
        <v>#N/A</v>
        <stp/>
        <stp>BDP|15161538311595707408</stp>
        <tr r="U217" s="5"/>
      </tp>
      <tp t="e">
        <v>#N/A</v>
        <stp/>
        <stp>BDP|17573093488607571856</stp>
        <tr r="AD206" s="5"/>
      </tp>
      <tp t="e">
        <v>#N/A</v>
        <stp/>
        <stp>BDP|13327463312030766644</stp>
        <tr r="AP180" s="5"/>
      </tp>
      <tp t="e">
        <v>#N/A</v>
        <stp/>
        <stp>BDP|14322558374574445228</stp>
        <tr r="J96" s="5"/>
      </tp>
      <tp t="e">
        <v>#N/A</v>
        <stp/>
        <stp>BDP|10777425915472560712</stp>
        <tr r="J638" s="5"/>
      </tp>
      <tp t="e">
        <v>#N/A</v>
        <stp/>
        <stp>BDP|17298844346662004949</stp>
        <tr r="O565" s="5"/>
      </tp>
      <tp t="s">
        <v>#N/A N/A</v>
        <stp/>
        <stp>BDP|11401256724348548943</stp>
        <tr r="J66" s="12"/>
      </tp>
      <tp t="e">
        <v>#N/A</v>
        <stp/>
        <stp>BDP|17020763689991825938</stp>
        <tr r="AG325" s="5"/>
      </tp>
      <tp t="e">
        <v>#N/A</v>
        <stp/>
        <stp>BDP|13104343194319760024</stp>
        <tr r="Q285" s="5"/>
      </tp>
      <tp t="e">
        <v>#N/A</v>
        <stp/>
        <stp>BDP|11798566945245586557</stp>
        <tr r="T590" s="5"/>
      </tp>
      <tp t="e">
        <v>#N/A</v>
        <stp/>
        <stp>BDP|10649079517561298003</stp>
        <tr r="N498" s="5"/>
      </tp>
      <tp t="e">
        <v>#N/A</v>
        <stp/>
        <stp>BDP|18204117923738527312</stp>
        <tr r="AG283" s="5"/>
      </tp>
      <tp t="e">
        <v>#N/A</v>
        <stp/>
        <stp>BDP|16532578771250318448</stp>
        <tr r="M481" s="5"/>
      </tp>
      <tp t="e">
        <v>#N/A</v>
        <stp/>
        <stp>BDP|17139637454302666641</stp>
        <tr r="AH597" s="5"/>
      </tp>
      <tp t="e">
        <v>#N/A</v>
        <stp/>
        <stp>BDP|16351625050584524100</stp>
        <tr r="M350" s="5"/>
      </tp>
      <tp t="e">
        <v>#N/A</v>
        <stp/>
        <stp>BDP|10552293004191807340</stp>
        <tr r="AO29" s="12"/>
        <tr r="AO365" s="5"/>
      </tp>
      <tp t="e">
        <v>#N/A</v>
        <stp/>
        <stp>BDP|12166465965550486029</stp>
        <tr r="P493" s="5"/>
      </tp>
      <tp t="e">
        <v>#N/A</v>
        <stp/>
        <stp>BDP|17857635300321918065</stp>
        <tr r="R509" s="5"/>
      </tp>
      <tp t="e">
        <v>#N/A</v>
        <stp/>
        <stp>BDP|17887679918144145422</stp>
        <tr r="Q270" s="5"/>
      </tp>
      <tp t="e">
        <v>#N/A</v>
        <stp/>
        <stp>BDP|12488140141134056359</stp>
        <tr r="J594" s="5"/>
      </tp>
      <tp t="e">
        <v>#N/A</v>
        <stp/>
        <stp>BDP|15783917637856674935</stp>
        <tr r="AG64" s="5"/>
      </tp>
      <tp t="e">
        <v>#N/A</v>
        <stp/>
        <stp>BDP|18203612485631169736</stp>
        <tr r="K222" s="5"/>
      </tp>
      <tp t="e">
        <v>#N/A</v>
        <stp/>
        <stp>BDP|18410137994868332849</stp>
        <tr r="AB254" s="5"/>
      </tp>
      <tp t="e">
        <v>#N/A</v>
        <stp/>
        <stp>BDP|14823436117188083989</stp>
        <tr r="L383" s="5"/>
      </tp>
      <tp t="e">
        <v>#N/A</v>
        <stp/>
        <stp>BDP|13328171205546079455</stp>
        <tr r="AG30" s="5"/>
      </tp>
      <tp t="e">
        <v>#N/A</v>
        <stp/>
        <stp>BDP|11982439680235817866</stp>
        <tr r="J130" s="5"/>
      </tp>
      <tp t="e">
        <v>#N/A</v>
        <stp/>
        <stp>BDP|14227689463270909472</stp>
        <tr r="M300" s="5"/>
      </tp>
      <tp t="e">
        <v>#N/A</v>
        <stp/>
        <stp>BDP|10871084555923487669</stp>
        <tr r="AO63" s="5"/>
      </tp>
      <tp t="e">
        <v>#N/A</v>
        <stp/>
        <stp>BDP|14946083104937269302</stp>
        <tr r="AA251" s="5"/>
      </tp>
      <tp t="e">
        <v>#N/A</v>
        <stp/>
        <stp>BDP|16425232775985235673</stp>
        <tr r="AF82" s="5"/>
      </tp>
      <tp t="e">
        <v>#N/A</v>
        <stp/>
        <stp>BDP|17824581742242088450</stp>
        <tr r="AD233" s="5"/>
      </tp>
      <tp t="e">
        <v>#N/A</v>
        <stp/>
        <stp>BDP|17413339476184798719</stp>
        <tr r="O74" s="5"/>
      </tp>
      <tp t="e">
        <v>#N/A</v>
        <stp/>
        <stp>BDP|14147564730791278329</stp>
        <tr r="N39" s="5"/>
      </tp>
      <tp t="e">
        <v>#N/A</v>
        <stp/>
        <stp>BDP|12977150780798989321</stp>
        <tr r="L598" s="5"/>
      </tp>
      <tp t="e">
        <v>#N/A</v>
        <stp/>
        <stp>BDP|17475338107534717002</stp>
        <tr r="Q400" s="5"/>
      </tp>
      <tp t="e">
        <v>#N/A</v>
        <stp/>
        <stp>BDP|13093691195398815432</stp>
        <tr r="N431" s="5"/>
      </tp>
      <tp t="e">
        <v>#N/A</v>
        <stp/>
        <stp>BDP|11207777146350553219</stp>
        <tr r="AA200" s="5"/>
      </tp>
      <tp t="e">
        <v>#N/A</v>
        <stp/>
        <stp>BDP|16795043373797612613</stp>
        <tr r="AI188" s="5"/>
      </tp>
      <tp t="e">
        <v>#N/A</v>
        <stp/>
        <stp>BDP|17154511846254395220</stp>
        <tr r="AB576" s="5"/>
      </tp>
      <tp t="e">
        <v>#N/A</v>
        <stp/>
        <stp>BDP|12487834583137476575</stp>
        <tr r="AQ377" s="5"/>
      </tp>
      <tp t="e">
        <v>#N/A</v>
        <stp/>
        <stp>BDP|16200958291645909380</stp>
        <tr r="S548" s="5"/>
      </tp>
      <tp t="e">
        <v>#N/A</v>
        <stp/>
        <stp>BDP|17077111960411574138</stp>
        <tr r="I364" s="5"/>
      </tp>
      <tp t="s">
        <v>#N/A N/A</v>
        <stp/>
        <stp>BDP|14215781542694729389</stp>
        <tr r="O78" s="12"/>
      </tp>
      <tp t="s">
        <v>#N/A N/A</v>
        <stp/>
        <stp>BDP|16438260393969692400</stp>
        <tr r="U71" s="12"/>
      </tp>
      <tp t="e">
        <v>#N/A</v>
        <stp/>
        <stp>BDP|16612733932533116115</stp>
        <tr r="AH212" s="5"/>
      </tp>
      <tp t="e">
        <v>#N/A</v>
        <stp/>
        <stp>BDP|12015145829920996137</stp>
        <tr r="AD570" s="5"/>
      </tp>
      <tp t="e">
        <v>#N/A</v>
        <stp/>
        <stp>BDP|16800514612443968155</stp>
        <tr r="AB83" s="5"/>
      </tp>
      <tp t="e">
        <v>#N/A</v>
        <stp/>
        <stp>BDP|12007553367673044253</stp>
        <tr r="AD392" s="5"/>
      </tp>
      <tp t="e">
        <v>#N/A</v>
        <stp/>
        <stp>BDP|17514465954691322731</stp>
        <tr r="AG331" s="5"/>
      </tp>
      <tp t="e">
        <v>#N/A</v>
        <stp/>
        <stp>BDP|14461386857760927255</stp>
        <tr r="K503" s="5"/>
      </tp>
      <tp t="e">
        <v>#N/A</v>
        <stp/>
        <stp>BDP|14174433204620431051</stp>
        <tr r="P272" s="5"/>
      </tp>
      <tp t="e">
        <v>#N/A</v>
        <stp/>
        <stp>BDP|17894751448416354219</stp>
        <tr r="AI486" s="5"/>
      </tp>
      <tp t="e">
        <v>#N/A</v>
        <stp/>
        <stp>BDP|16693163807426087101</stp>
        <tr r="AD142" s="5"/>
      </tp>
      <tp t="e">
        <v>#N/A</v>
        <stp/>
        <stp>BDP|14097859383376375222</stp>
        <tr r="AB16" s="12"/>
      </tp>
      <tp t="e">
        <v>#N/A</v>
        <stp/>
        <stp>BDP|12231016418932887142</stp>
        <tr r="L520" s="5"/>
      </tp>
      <tp t="s">
        <v>#N/A N/A</v>
        <stp/>
        <stp>BDP|14490241061472187272</stp>
        <tr r="M89" s="12"/>
      </tp>
      <tp t="e">
        <v>#N/A</v>
        <stp/>
        <stp>BDP|11697904625822070844</stp>
        <tr r="AP48" s="5"/>
      </tp>
      <tp t="e">
        <v>#N/A</v>
        <stp/>
        <stp>BDP|14873706979405678104</stp>
        <tr r="P69" s="5"/>
      </tp>
      <tp t="e">
        <v>#N/A</v>
        <stp/>
        <stp>BDP|15643640244441577641</stp>
        <tr r="K126" s="5"/>
      </tp>
      <tp t="e">
        <v>#N/A</v>
        <stp/>
        <stp>BDP|13871104781373728996</stp>
        <tr r="AM21" s="5"/>
      </tp>
      <tp t="e">
        <v>#N/A</v>
        <stp/>
        <stp>BDP|12654977067498837591</stp>
        <tr r="AK548" s="5"/>
      </tp>
      <tp t="e">
        <v>#N/A</v>
        <stp/>
        <stp>BDP|18071285418072577921</stp>
        <tr r="AD548" s="5"/>
      </tp>
      <tp t="e">
        <v>#N/A</v>
        <stp/>
        <stp>BDP|17413884252003965918</stp>
        <tr r="AK551" s="5"/>
      </tp>
      <tp t="e">
        <v>#N/A</v>
        <stp/>
        <stp>BDP|14296792032259959966</stp>
        <tr r="O412" s="5"/>
      </tp>
      <tp t="e">
        <v>#N/A</v>
        <stp/>
        <stp>BDP|12906190056464392237</stp>
        <tr r="J195" s="5"/>
      </tp>
      <tp t="e">
        <v>#N/A</v>
        <stp/>
        <stp>BDP|17272179963911204129</stp>
        <tr r="AP272" s="5"/>
      </tp>
      <tp t="e">
        <v>#N/A</v>
        <stp/>
        <stp>BDP|12827049875385972061</stp>
        <tr r="AQ87" s="5"/>
      </tp>
      <tp t="e">
        <v>#N/A</v>
        <stp/>
        <stp>BDP|10064343320743740258</stp>
        <tr r="S373" s="5"/>
      </tp>
      <tp t="e">
        <v>#N/A</v>
        <stp/>
        <stp>BDP|13300723794628736548</stp>
        <tr r="U400" s="5"/>
      </tp>
      <tp t="e">
        <v>#N/A</v>
        <stp/>
        <stp>BDP|16497793416559584989</stp>
        <tr r="AA291" s="5"/>
      </tp>
      <tp t="e">
        <v>#N/A</v>
        <stp/>
        <stp>BDP|17593584839004659545</stp>
        <tr r="AH216" s="5"/>
      </tp>
      <tp t="e">
        <v>#N/A</v>
        <stp/>
        <stp>BDP|16999103291516732890</stp>
        <tr r="M91" s="5"/>
      </tp>
      <tp t="e">
        <v>#N/A</v>
        <stp/>
        <stp>BDP|14097724860482151750</stp>
        <tr r="K78" s="5"/>
      </tp>
      <tp t="e">
        <v>#N/A</v>
        <stp/>
        <stp>BDP|16085597746027863015</stp>
        <tr r="N586" s="5"/>
      </tp>
      <tp t="e">
        <v>#N/A</v>
        <stp/>
        <stp>BDP|11797893128992891989</stp>
        <tr r="AI165" s="5"/>
      </tp>
      <tp t="e">
        <v>#N/A</v>
        <stp/>
        <stp>BDP|16635217670130609376</stp>
        <tr r="K640" s="5"/>
      </tp>
      <tp t="e">
        <v>#N/A</v>
        <stp/>
        <stp>BDP|11176496244685874423</stp>
        <tr r="AK274" s="5"/>
      </tp>
      <tp t="e">
        <v>#N/A</v>
        <stp/>
        <stp>BDP|15780418903451572061</stp>
        <tr r="S378" s="5"/>
      </tp>
      <tp t="e">
        <v>#N/A</v>
        <stp/>
        <stp>BDP|17343491660776519391</stp>
        <tr r="R442" s="5"/>
      </tp>
      <tp t="e">
        <v>#N/A</v>
        <stp/>
        <stp>BDP|12446896547119908751</stp>
        <tr r="M645" s="5"/>
      </tp>
      <tp t="e">
        <v>#N/A</v>
        <stp/>
        <stp>BDP|17929021780638437797</stp>
        <tr r="N204" s="5"/>
      </tp>
      <tp t="e">
        <v>#N/A</v>
        <stp/>
        <stp>BDP|13807716122010530684</stp>
        <tr r="M186" s="5"/>
      </tp>
      <tp t="s">
        <v>#N/A N/A</v>
        <stp/>
        <stp>BDP|16343237212405216067</stp>
        <tr r="AB87" s="12"/>
      </tp>
      <tp t="e">
        <v>#N/A</v>
        <stp/>
        <stp>BDP|16476626426334012663</stp>
        <tr r="M464" s="5"/>
      </tp>
      <tp t="e">
        <v>#N/A</v>
        <stp/>
        <stp>BDP|14961490418543713292</stp>
        <tr r="Q98" s="5"/>
      </tp>
      <tp t="e">
        <v>#N/A</v>
        <stp/>
        <stp>BDP|15932084520720409737</stp>
        <tr r="AI457" s="5"/>
      </tp>
      <tp t="e">
        <v>#N/A</v>
        <stp/>
        <stp>BDP|12565864285584791679</stp>
        <tr r="R386" s="5"/>
      </tp>
      <tp t="e">
        <v>#N/A</v>
        <stp/>
        <stp>BDP|17166215032401297769</stp>
        <tr r="AO202" s="5"/>
      </tp>
      <tp t="s">
        <v>#N/A N/A</v>
        <stp/>
        <stp>BDP|14249876861552411863</stp>
        <tr r="M9" s="12"/>
      </tp>
      <tp t="e">
        <v>#N/A</v>
        <stp/>
        <stp>BDP|12034401592099278660</stp>
        <tr r="M308" s="5"/>
      </tp>
      <tp t="e">
        <v>#N/A</v>
        <stp/>
        <stp>BDP|12655208545133392761</stp>
        <tr r="S184" s="5"/>
      </tp>
    </main>
    <main first="bofaddin.rtdserver">
      <tp t="e">
        <v>#N/A</v>
        <stp/>
        <stp>BDP|12963375237030182310</stp>
        <tr r="P457" s="5"/>
      </tp>
      <tp t="e">
        <v>#N/A</v>
        <stp/>
        <stp>BDP|16016646575807938116</stp>
        <tr r="M600" s="5"/>
      </tp>
      <tp t="e">
        <v>#N/A</v>
        <stp/>
        <stp>BDP|17807190473132895232</stp>
        <tr r="AG167" s="5"/>
      </tp>
      <tp t="e">
        <v>#N/A</v>
        <stp/>
        <stp>BDP|16254658476450025681</stp>
        <tr r="R477" s="5"/>
      </tp>
      <tp t="e">
        <v>#N/A</v>
        <stp/>
        <stp>BDP|10251705608383792542</stp>
        <tr r="AD569" s="5"/>
      </tp>
      <tp t="e">
        <v>#N/A</v>
        <stp/>
        <stp>BDP|10627403693679509598</stp>
        <tr r="AF324" s="5"/>
      </tp>
      <tp t="e">
        <v>#N/A</v>
        <stp/>
        <stp>BDP|12114299610596574645</stp>
        <tr r="U377" s="5"/>
      </tp>
      <tp t="e">
        <v>#N/A</v>
        <stp/>
        <stp>BDP|12923870251717098963</stp>
        <tr r="AG179" s="5"/>
      </tp>
      <tp t="s">
        <v>#N/A N/A</v>
        <stp/>
        <stp>BDP|11718769819812566449</stp>
        <tr r="AM82" s="12"/>
      </tp>
      <tp t="e">
        <v>#N/A</v>
        <stp/>
        <stp>BDP|12387407380309234680</stp>
        <tr r="W376" s="5"/>
      </tp>
      <tp t="e">
        <v>#N/A</v>
        <stp/>
        <stp>BDP|13681065351237055084</stp>
        <tr r="AG424" s="5"/>
      </tp>
      <tp t="s">
        <v>#N/A N/A</v>
        <stp/>
        <stp>BDP|14940640789438985346</stp>
        <tr r="AA83" s="12"/>
      </tp>
      <tp t="e">
        <v>#N/A</v>
        <stp/>
        <stp>BDP|14909297610454860218</stp>
        <tr r="AA156" s="5"/>
      </tp>
      <tp t="e">
        <v>#N/A</v>
        <stp/>
        <stp>BDP|15499850709674946887</stp>
        <tr r="AQ70" s="5"/>
      </tp>
      <tp t="e">
        <v>#N/A</v>
        <stp/>
        <stp>BDP|11433397817770082237</stp>
        <tr r="AP52" s="5"/>
      </tp>
      <tp t="e">
        <v>#N/A</v>
        <stp/>
        <stp>BDP|15881001451579929892</stp>
        <tr r="AA335" s="5"/>
      </tp>
      <tp t="e">
        <v>#N/A</v>
        <stp/>
        <stp>BDP|17498185147727640443</stp>
        <tr r="AO254" s="5"/>
      </tp>
      <tp t="e">
        <v>#N/A</v>
        <stp/>
        <stp>BDP|13947069351352376545</stp>
        <tr r="W406" s="5"/>
      </tp>
      <tp t="e">
        <v>#N/A</v>
        <stp/>
        <stp>BDP|10369176538636471512</stp>
        <tr r="AK81" s="12"/>
        <tr r="AK332" s="5"/>
      </tp>
      <tp t="e">
        <v>#N/A</v>
        <stp/>
        <stp>BDP|12898528866312046255</stp>
        <tr r="S213" s="5"/>
      </tp>
      <tp t="e">
        <v>#N/A</v>
        <stp/>
        <stp>BDP|16361179814980807715</stp>
        <tr r="AM129" s="5"/>
      </tp>
      <tp t="e">
        <v>#N/A</v>
        <stp/>
        <stp>BDP|18246405194241949565</stp>
        <tr r="AI164" s="5"/>
      </tp>
      <tp t="s">
        <v>#N/A N/A</v>
        <stp/>
        <stp>BDP|11235227331777124693</stp>
        <tr r="J73" s="12"/>
      </tp>
      <tp t="e">
        <v>#N/A</v>
        <stp/>
        <stp>BDP|15234537112129802927</stp>
        <tr r="AQ222" s="5"/>
      </tp>
      <tp t="e">
        <v>#N/A</v>
        <stp/>
        <stp>BDP|12408880654978192601</stp>
        <tr r="AI398" s="5"/>
      </tp>
      <tp t="e">
        <v>#N/A</v>
        <stp/>
        <stp>BDP|18298445599836744211</stp>
        <tr r="P530" s="5"/>
      </tp>
      <tp t="e">
        <v>#N/A</v>
        <stp/>
        <stp>BDP|15737233909383231561</stp>
        <tr r="AQ211" s="5"/>
      </tp>
      <tp t="e">
        <v>#N/A</v>
        <stp/>
        <stp>BDP|16122261159725307545</stp>
        <tr r="W443" s="5"/>
      </tp>
      <tp t="e">
        <v>#N/A</v>
        <stp/>
        <stp>BDP|17839069992559796627</stp>
        <tr r="O123" s="5"/>
      </tp>
      <tp t="e">
        <v>#N/A</v>
        <stp/>
        <stp>BDP|18187948527277268594</stp>
        <tr r="L7" s="5"/>
      </tp>
      <tp t="e">
        <v>#N/A</v>
        <stp/>
        <stp>BDP|12948194782892901828</stp>
        <tr r="I138" s="5"/>
      </tp>
      <tp t="e">
        <v>#N/A</v>
        <stp/>
        <stp>BDP|15865272029666970265</stp>
        <tr r="P278" s="5"/>
      </tp>
      <tp t="e">
        <v>#N/A</v>
        <stp/>
        <stp>BDP|16500499877981333513</stp>
        <tr r="I144" s="5"/>
      </tp>
      <tp t="e">
        <v>#N/A</v>
        <stp/>
        <stp>BDP|16759084621145198069</stp>
        <tr r="AF432" s="5"/>
      </tp>
      <tp t="e">
        <v>#N/A</v>
        <stp/>
        <stp>BDP|12623203250234879073</stp>
        <tr r="AF192" s="5"/>
      </tp>
      <tp t="e">
        <v>#N/A</v>
        <stp/>
        <stp>BDP|12255896385757739400</stp>
        <tr r="Q198" s="5"/>
      </tp>
      <tp t="e">
        <v>#N/A</v>
        <stp/>
        <stp>BDP|16092934128484561879</stp>
        <tr r="P614" s="5"/>
      </tp>
      <tp t="e">
        <v>#N/A</v>
        <stp/>
        <stp>BDP|10393057278960661617</stp>
        <tr r="AP492" s="5"/>
      </tp>
      <tp t="e">
        <v>#N/A</v>
        <stp/>
        <stp>BDP|10861034598339836124</stp>
        <tr r="J469" s="5"/>
      </tp>
      <tp t="e">
        <v>#N/A</v>
        <stp/>
        <stp>BDP|12550305671496861157</stp>
        <tr r="AD29" s="12"/>
        <tr r="AD365" s="5"/>
      </tp>
      <tp t="e">
        <v>#N/A</v>
        <stp/>
        <stp>BDP|14896206776837658717</stp>
        <tr r="AM44" s="5"/>
      </tp>
      <tp t="e">
        <v>#N/A</v>
        <stp/>
        <stp>BDP|15906413444264331067</stp>
        <tr r="AM35" s="5"/>
      </tp>
      <tp t="e">
        <v>#N/A</v>
        <stp/>
        <stp>BDP|15847606226565468535</stp>
        <tr r="U454" s="5"/>
      </tp>
      <tp t="e">
        <v>#N/A</v>
        <stp/>
        <stp>BDP|10913568748339792997</stp>
        <tr r="O560" s="5"/>
      </tp>
      <tp t="e">
        <v>#N/A</v>
        <stp/>
        <stp>BDP|11671116028014664703</stp>
        <tr r="AH72" s="5"/>
      </tp>
      <tp t="e">
        <v>#N/A</v>
        <stp/>
        <stp>BDP|11725452811323968631</stp>
        <tr r="N491" s="5"/>
      </tp>
      <tp t="s">
        <v>#N/A N/A</v>
        <stp/>
        <stp>BDP|14504595250773616637</stp>
        <tr r="AP17" s="12"/>
      </tp>
      <tp t="e">
        <v>#N/A</v>
        <stp/>
        <stp>BDP|12035308367832688490</stp>
        <tr r="P327" s="5"/>
      </tp>
      <tp t="e">
        <v>#N/A</v>
        <stp/>
        <stp>BDP|16974849794370333625</stp>
        <tr r="AG295" s="5"/>
      </tp>
      <tp t="e">
        <v>#N/A</v>
        <stp/>
        <stp>BDP|13805574675770589071</stp>
        <tr r="AI367" s="5"/>
      </tp>
      <tp t="s">
        <v>#N/A N/A</v>
        <stp/>
        <stp>BDP|10977801765887763832</stp>
        <tr r="P20" s="12"/>
      </tp>
      <tp t="e">
        <v>#N/A</v>
        <stp/>
        <stp>BDP|14256655668116623319</stp>
        <tr r="AG243" s="5"/>
      </tp>
      <tp t="e">
        <v>#N/A</v>
        <stp/>
        <stp>BDP|13588498066071494166</stp>
        <tr r="AB180" s="5"/>
      </tp>
      <tp t="e">
        <v>#N/A</v>
        <stp/>
        <stp>BDP|14168452245193828618</stp>
        <tr r="AP522" s="5"/>
      </tp>
      <tp t="e">
        <v>#N/A</v>
        <stp/>
        <stp>BDP|11151087630111182205</stp>
        <tr r="U307" s="5"/>
      </tp>
      <tp t="e">
        <v>#N/A</v>
        <stp/>
        <stp>BDP|17044028936755964050</stp>
        <tr r="AO290" s="5"/>
      </tp>
      <tp t="e">
        <v>#N/A</v>
        <stp/>
        <stp>BDP|18424582194127141218</stp>
        <tr r="P394" s="5"/>
      </tp>
      <tp t="e">
        <v>#N/A</v>
        <stp/>
        <stp>BDP|17375789934644565622</stp>
        <tr r="AD400" s="5"/>
      </tp>
      <tp t="e">
        <v>#N/A</v>
        <stp/>
        <stp>BDP|13787925281580826346</stp>
        <tr r="AF626" s="5"/>
      </tp>
      <tp t="e">
        <v>#N/A</v>
        <stp/>
        <stp>BDP|15850515112748731848</stp>
        <tr r="L40" s="5"/>
      </tp>
      <tp t="e">
        <v>#N/A</v>
        <stp/>
        <stp>BDP|15519270313883865413</stp>
        <tr r="L6" s="12"/>
      </tp>
      <tp t="s">
        <v>#N/A N/A</v>
        <stp/>
        <stp>BDP|15861082948964418440</stp>
        <tr r="AH56" s="12"/>
      </tp>
      <tp t="e">
        <v>#N/A</v>
        <stp/>
        <stp>BDP|11188929830388331282</stp>
        <tr r="AG10" s="5"/>
      </tp>
      <tp t="e">
        <v>#N/A</v>
        <stp/>
        <stp>BDP|13807956194517893599</stp>
        <tr r="AI437" s="5"/>
      </tp>
      <tp t="e">
        <v>#N/A</v>
        <stp/>
        <stp>BDP|14270243379752737203</stp>
        <tr r="AD138" s="5"/>
      </tp>
      <tp t="e">
        <v>#N/A</v>
        <stp/>
        <stp>BDP|13876894748996587840</stp>
        <tr r="W455" s="5"/>
      </tp>
      <tp t="e">
        <v>#N/A</v>
        <stp/>
        <stp>BDP|10139685072872346208</stp>
        <tr r="AH497" s="5"/>
      </tp>
      <tp t="e">
        <v>#N/A</v>
        <stp/>
        <stp>BDP|16520177948374356611</stp>
        <tr r="M168" s="5"/>
      </tp>
      <tp t="e">
        <v>#N/A</v>
        <stp/>
        <stp>BDP|11629905100570834963</stp>
        <tr r="P158" s="5"/>
      </tp>
      <tp t="e">
        <v>#N/A</v>
        <stp/>
        <stp>BDP|13182857899854738726</stp>
        <tr r="Q174" s="5"/>
      </tp>
      <tp t="e">
        <v>#N/A</v>
        <stp/>
        <stp>BDP|12872056855492060401</stp>
        <tr r="AA209" s="5"/>
      </tp>
      <tp t="e">
        <v>#N/A</v>
        <stp/>
        <stp>BDP|15273757904784377781</stp>
        <tr r="AD459" s="5"/>
      </tp>
      <tp t="e">
        <v>#N/A</v>
        <stp/>
        <stp>BDP|14939267955476760457</stp>
        <tr r="L400" s="5"/>
      </tp>
      <tp t="e">
        <v>#N/A</v>
        <stp/>
        <stp>BDP|13773273339383687078</stp>
        <tr r="T366" s="5"/>
      </tp>
      <tp t="e">
        <v>#N/A</v>
        <stp/>
        <stp>BDP|14804623524563499228</stp>
        <tr r="AO472" s="5"/>
      </tp>
      <tp t="e">
        <v>#N/A</v>
        <stp/>
        <stp>BDP|13052016178232647772</stp>
        <tr r="AQ560" s="5"/>
      </tp>
      <tp t="e">
        <v>#N/A</v>
        <stp/>
        <stp>BDP|16319324675181817242</stp>
        <tr r="R147" s="5"/>
      </tp>
      <tp t="e">
        <v>#N/A</v>
        <stp/>
        <stp>BDP|16138328988989514565</stp>
        <tr r="S218" s="5"/>
      </tp>
      <tp t="e">
        <v>#N/A</v>
        <stp/>
        <stp>BDP|16960478161980654514</stp>
        <tr r="J225" s="5"/>
      </tp>
      <tp t="e">
        <v>#N/A</v>
        <stp/>
        <stp>BDP|11108499927507397143</stp>
        <tr r="S544" s="5"/>
      </tp>
      <tp t="e">
        <v>#N/A</v>
        <stp/>
        <stp>BDP|14829349145270098215</stp>
        <tr r="AO157" s="5"/>
      </tp>
      <tp t="e">
        <v>#N/A</v>
        <stp/>
        <stp>BDP|11005004990449939016</stp>
        <tr r="N255" s="5"/>
      </tp>
      <tp t="e">
        <v>#N/A</v>
        <stp/>
        <stp>BDP|12855769709387689392</stp>
        <tr r="AO539" s="5"/>
      </tp>
      <tp t="e">
        <v>#N/A</v>
        <stp/>
        <stp>BDP|10409522596505111892</stp>
        <tr r="AQ7" s="12"/>
      </tp>
      <tp t="e">
        <v>#N/A</v>
        <stp/>
        <stp>BDP|11640399615841387319</stp>
        <tr r="AH417" s="5"/>
      </tp>
      <tp t="e">
        <v>#N/A</v>
        <stp/>
        <stp>BDP|10399740558875120658</stp>
        <tr r="W266" s="5"/>
      </tp>
      <tp t="e">
        <v>#N/A</v>
        <stp/>
        <stp>BDP|12680228099428788015</stp>
        <tr r="J40" s="12"/>
        <tr r="J250" s="5"/>
      </tp>
      <tp t="e">
        <v>#N/A</v>
        <stp/>
        <stp>BDP|18148960916387999637</stp>
        <tr r="U196" s="5"/>
      </tp>
      <tp t="e">
        <v>#N/A</v>
        <stp/>
        <stp>BDP|14955114507773174758</stp>
        <tr r="AB127" s="5"/>
      </tp>
      <tp t="e">
        <v>#N/A</v>
        <stp/>
        <stp>BDP|16530092125100200508</stp>
        <tr r="P430" s="5"/>
      </tp>
      <tp t="e">
        <v>#N/A</v>
        <stp/>
        <stp>BDP|15615667682918152282</stp>
        <tr r="AF347" s="5"/>
      </tp>
      <tp t="e">
        <v>#N/A</v>
        <stp/>
        <stp>BDP|13019088658714958324</stp>
        <tr r="U7" s="12"/>
      </tp>
      <tp t="e">
        <v>#N/A</v>
        <stp/>
        <stp>BDP|18232568033768820740</stp>
        <tr r="R595" s="5"/>
      </tp>
      <tp t="e">
        <v>#N/A</v>
        <stp/>
        <stp>BDP|14353337842440878212</stp>
        <tr r="P358" s="5"/>
      </tp>
      <tp t="e">
        <v>#N/A</v>
        <stp/>
        <stp>BDP|18140890340532620750</stp>
        <tr r="AK540" s="5"/>
      </tp>
      <tp t="e">
        <v>#N/A</v>
        <stp/>
        <stp>BDP|13561393934006353402</stp>
        <tr r="AD295" s="5"/>
      </tp>
      <tp t="e">
        <v>#N/A</v>
        <stp/>
        <stp>BDP|18413010799167148766</stp>
        <tr r="K337" s="5"/>
      </tp>
      <tp t="e">
        <v>#N/A</v>
        <stp/>
        <stp>BDP|16556509676906002387</stp>
        <tr r="R430" s="5"/>
      </tp>
      <tp t="e">
        <v>#N/A</v>
        <stp/>
        <stp>BDP|15465133939106149041</stp>
        <tr r="AO318" s="5"/>
      </tp>
      <tp t="e">
        <v>#N/A</v>
        <stp/>
        <stp>BDP|13510497075154374511</stp>
        <tr r="AF418" s="5"/>
      </tp>
      <tp t="e">
        <v>#N/A</v>
        <stp/>
        <stp>BDP|11112588231026310009</stp>
        <tr r="I490" s="5"/>
      </tp>
      <tp t="e">
        <v>#N/A</v>
        <stp/>
        <stp>BDP|11520616227927982314</stp>
        <tr r="AP236" s="5"/>
      </tp>
      <tp t="e">
        <v>#N/A</v>
        <stp/>
        <stp>BDP|14706962069188372204</stp>
        <tr r="AI217" s="5"/>
      </tp>
      <tp t="e">
        <v>#N/A</v>
        <stp/>
        <stp>BDP|11877546966822393120</stp>
        <tr r="AM420" s="5"/>
      </tp>
      <tp t="e">
        <v>#N/A</v>
        <stp/>
        <stp>BDP|15713466904040719096</stp>
        <tr r="L528" s="5"/>
      </tp>
      <tp t="e">
        <v>#N/A</v>
        <stp/>
        <stp>BDP|17003149895436998834</stp>
        <tr r="T122" s="5"/>
      </tp>
      <tp t="e">
        <v>#N/A</v>
        <stp/>
        <stp>BDP|14926214226142429712</stp>
        <tr r="M256" s="5"/>
      </tp>
      <tp t="e">
        <v>#N/A</v>
        <stp/>
        <stp>BDP|15756106259123663332</stp>
        <tr r="P508" s="5"/>
      </tp>
      <tp t="e">
        <v>#N/A</v>
        <stp/>
        <stp>BDP|11528109655180986424</stp>
        <tr r="I367" s="5"/>
      </tp>
      <tp t="e">
        <v>#N/A</v>
        <stp/>
        <stp>BDP|14444444069690520771</stp>
        <tr r="K105" s="5"/>
      </tp>
      <tp t="e">
        <v>#N/A</v>
        <stp/>
        <stp>BDP|14928142614291272400</stp>
        <tr r="P524" s="5"/>
      </tp>
      <tp t="s">
        <v>#N/A N/A</v>
        <stp/>
        <stp>BDP|17541676296168745182</stp>
        <tr r="W92" s="12"/>
      </tp>
      <tp t="e">
        <v>#N/A</v>
        <stp/>
        <stp>BDP|14050487199419814123</stp>
        <tr r="AM83" s="5"/>
      </tp>
      <tp t="e">
        <v>#N/A</v>
        <stp/>
        <stp>BDP|10137461328337407005</stp>
        <tr r="N290" s="5"/>
      </tp>
      <tp t="e">
        <v>#N/A</v>
        <stp/>
        <stp>BDP|12151330513890225194</stp>
        <tr r="AP324" s="5"/>
      </tp>
      <tp t="e">
        <v>#N/A</v>
        <stp/>
        <stp>BDP|14938220645137199450</stp>
        <tr r="AP58" s="12"/>
        <tr r="AP387" s="5"/>
      </tp>
      <tp t="e">
        <v>#N/A</v>
        <stp/>
        <stp>BDP|15994346016600938680</stp>
        <tr r="AB42" s="12"/>
        <tr r="AB592" s="5"/>
      </tp>
      <tp t="e">
        <v>#N/A</v>
        <stp/>
        <stp>BDP|12668473479893152332</stp>
        <tr r="U64" s="5"/>
      </tp>
      <tp t="e">
        <v>#N/A</v>
        <stp/>
        <stp>BDP|17523090203923765527</stp>
        <tr r="U177" s="5"/>
      </tp>
      <tp t="e">
        <v>#N/A</v>
        <stp/>
        <stp>BDP|17854519571456533272</stp>
        <tr r="AB32" s="5"/>
      </tp>
      <tp t="e">
        <v>#N/A</v>
        <stp/>
        <stp>BDP|12423657648154356508</stp>
        <tr r="U405" s="5"/>
      </tp>
      <tp t="s">
        <v>#N/A N/A</v>
        <stp/>
        <stp>BDP|16963203449518209988</stp>
        <tr r="Q73" s="12"/>
      </tp>
      <tp t="e">
        <v>#N/A</v>
        <stp/>
        <stp>BDP|14564718199673071877</stp>
        <tr r="J434" s="5"/>
      </tp>
      <tp t="e">
        <v>#N/A</v>
        <stp/>
        <stp>BDP|16916628648047950202</stp>
        <tr r="AI152" s="5"/>
      </tp>
      <tp t="e">
        <v>#N/A</v>
        <stp/>
        <stp>BDP|13923248626130225237</stp>
        <tr r="O33" s="5"/>
      </tp>
      <tp t="e">
        <v>#N/A</v>
        <stp/>
        <stp>BDP|14656624269392767707</stp>
        <tr r="T101" s="5"/>
      </tp>
      <tp t="e">
        <v>#N/A</v>
        <stp/>
        <stp>BDP|16837409969350238599</stp>
        <tr r="AB78" s="5"/>
      </tp>
      <tp t="e">
        <v>#N/A</v>
        <stp/>
        <stp>BDP|18383808953745371192</stp>
        <tr r="AH52" s="5"/>
      </tp>
      <tp t="s">
        <v>#N/A N/A</v>
        <stp/>
        <stp>BDP|17935794637260400297</stp>
        <tr r="S50" s="12"/>
      </tp>
      <tp t="e">
        <v>#N/A</v>
        <stp/>
        <stp>BDP|11665085214318150917</stp>
        <tr r="AM93" s="5"/>
      </tp>
      <tp t="e">
        <v>#N/A</v>
        <stp/>
        <stp>BDP|15726456570651187698</stp>
        <tr r="AQ395" s="5"/>
      </tp>
      <tp t="e">
        <v>#N/A</v>
        <stp/>
        <stp>BDP|13465448169630397003</stp>
        <tr r="AG105" s="5"/>
      </tp>
      <tp t="e">
        <v>#N/A</v>
        <stp/>
        <stp>BDP|14970937731649540640</stp>
        <tr r="AP69" s="5"/>
      </tp>
      <tp t="e">
        <v>#N/A</v>
        <stp/>
        <stp>BDP|12526984029739744194</stp>
        <tr r="N551" s="5"/>
      </tp>
      <tp t="e">
        <v>#N/A</v>
        <stp/>
        <stp>BDP|13743353227316611594</stp>
        <tr r="AG171" s="5"/>
      </tp>
      <tp t="e">
        <v>#N/A</v>
        <stp/>
        <stp>BDP|11695494269405984751</stp>
        <tr r="U296" s="5"/>
      </tp>
      <tp t="e">
        <v>#N/A</v>
        <stp/>
        <stp>BDP|13685169688433252800</stp>
        <tr r="AH515" s="5"/>
      </tp>
      <tp t="e">
        <v>#N/A</v>
        <stp/>
        <stp>BDP|17895911686935728224</stp>
        <tr r="U252" s="5"/>
      </tp>
      <tp t="e">
        <v>#N/A</v>
        <stp/>
        <stp>BDP|17166026006033954562</stp>
        <tr r="AD214" s="5"/>
      </tp>
      <tp t="s">
        <v>#N/A N/A</v>
        <stp/>
        <stp>BDP|16755211474044129690</stp>
        <tr r="I26" s="12"/>
      </tp>
      <tp t="e">
        <v>#N/A</v>
        <stp/>
        <stp>BDP|14233438619969259901</stp>
        <tr r="T123" s="5"/>
      </tp>
      <tp t="e">
        <v>#N/A</v>
        <stp/>
        <stp>BDP|12469272578740165600</stp>
        <tr r="Q178" s="5"/>
      </tp>
      <tp t="e">
        <v>#N/A</v>
        <stp/>
        <stp>BDP|10180494752651677168</stp>
        <tr r="AD287" s="5"/>
      </tp>
      <tp t="e">
        <v>#N/A</v>
        <stp/>
        <stp>BDP|12421608012434893042</stp>
        <tr r="W586" s="5"/>
      </tp>
      <tp t="e">
        <v>#N/A</v>
        <stp/>
        <stp>BDP|11862752674031457174</stp>
        <tr r="W67" s="12"/>
        <tr r="W589" s="5"/>
      </tp>
      <tp t="e">
        <v>#N/A</v>
        <stp/>
        <stp>BDP|17419270149154800484</stp>
        <tr r="N142" s="5"/>
      </tp>
      <tp t="e">
        <v>#N/A</v>
        <stp/>
        <stp>BDP|14762257763138838937</stp>
        <tr r="AA115" s="5"/>
      </tp>
      <tp t="e">
        <v>#N/A</v>
        <stp/>
        <stp>BDP|10754794327171668552</stp>
        <tr r="AP370" s="5"/>
      </tp>
      <tp t="e">
        <v>#N/A</v>
        <stp/>
        <stp>BDP|16218386958289862878</stp>
        <tr r="S163" s="5"/>
      </tp>
      <tp t="e">
        <v>#N/A</v>
        <stp/>
        <stp>BDP|16871137175850171124</stp>
        <tr r="I639" s="5"/>
      </tp>
      <tp t="s">
        <v>#N/A N/A</v>
        <stp/>
        <stp>BDP|14884617195432301821</stp>
        <tr r="I92" s="12"/>
      </tp>
      <tp t="s">
        <v>#N/A N/A</v>
        <stp/>
        <stp>BDP|15128259246004720680</stp>
        <tr r="I35" s="12"/>
      </tp>
      <tp t="e">
        <v>#N/A</v>
        <stp/>
        <stp>BDP|12790492286256272977</stp>
        <tr r="U299" s="5"/>
      </tp>
      <tp t="e">
        <v>#N/A</v>
        <stp/>
        <stp>BDP|11088173142201197498</stp>
        <tr r="T492" s="5"/>
      </tp>
      <tp t="e">
        <v>#N/A</v>
        <stp/>
        <stp>BDP|15340769680338901316</stp>
        <tr r="AG254" s="5"/>
      </tp>
      <tp t="e">
        <v>#N/A</v>
        <stp/>
        <stp>BDP|18196873576574510281</stp>
        <tr r="W159" s="5"/>
      </tp>
      <tp t="e">
        <v>#N/A</v>
        <stp/>
        <stp>BDP|14839377177852668334</stp>
        <tr r="W595" s="5"/>
      </tp>
      <tp t="e">
        <v>#N/A</v>
        <stp/>
        <stp>BDP|13386688869950827276</stp>
        <tr r="AG38" s="5"/>
      </tp>
      <tp t="e">
        <v>#N/A</v>
        <stp/>
        <stp>BDP|17212864322454940829</stp>
        <tr r="T343" s="5"/>
      </tp>
      <tp t="e">
        <v>#N/A</v>
        <stp/>
        <stp>BDP|11082323539696275649</stp>
        <tr r="AM308" s="5"/>
      </tp>
      <tp t="e">
        <v>#N/A</v>
        <stp/>
        <stp>BDP|17922056005933475509</stp>
        <tr r="M596" s="5"/>
      </tp>
      <tp t="e">
        <v>#N/A</v>
        <stp/>
        <stp>BDP|12553255616330910021</stp>
        <tr r="J353" s="5"/>
      </tp>
      <tp t="s">
        <v>#N/A N/A</v>
        <stp/>
        <stp>BDP|11099729527567858203</stp>
        <tr r="AQ71" s="12"/>
      </tp>
      <tp t="e">
        <v>#N/A</v>
        <stp/>
        <stp>BDP|10654136585569949140</stp>
        <tr r="AI404" s="5"/>
      </tp>
      <tp t="e">
        <v>#N/A</v>
        <stp/>
        <stp>BDP|16151050627731931473</stp>
        <tr r="O338" s="5"/>
      </tp>
      <tp t="e">
        <v>#N/A</v>
        <stp/>
        <stp>BDP|15666327223097828222</stp>
        <tr r="T632" s="5"/>
      </tp>
      <tp t="e">
        <v>#N/A</v>
        <stp/>
        <stp>BDP|10831628006877427050</stp>
        <tr r="AH635" s="5"/>
      </tp>
      <tp t="e">
        <v>#N/A</v>
        <stp/>
        <stp>BDP|14643657299448514227</stp>
        <tr r="AQ410" s="5"/>
      </tp>
      <tp t="e">
        <v>#N/A</v>
        <stp/>
        <stp>BDP|15363009231465834279</stp>
        <tr r="AK47" s="5"/>
      </tp>
      <tp t="e">
        <v>#N/A</v>
        <stp/>
        <stp>BDP|17490027526396486295</stp>
        <tr r="AK141" s="5"/>
      </tp>
      <tp t="e">
        <v>#N/A</v>
        <stp/>
        <stp>BDP|17441050137487876230</stp>
        <tr r="T397" s="5"/>
      </tp>
      <tp t="e">
        <v>#N/A</v>
        <stp/>
        <stp>BDP|17513480961352961683</stp>
        <tr r="I119" s="5"/>
      </tp>
      <tp t="e">
        <v>#N/A</v>
        <stp/>
        <stp>BDP|17844287877173852020</stp>
        <tr r="AA558" s="5"/>
      </tp>
      <tp t="e">
        <v>#N/A</v>
        <stp/>
        <stp>BDP|16925585958141660627</stp>
        <tr r="AG410" s="5"/>
      </tp>
      <tp t="e">
        <v>#N/A</v>
        <stp/>
        <stp>BDP|11577340464506969313</stp>
        <tr r="AH641" s="5"/>
      </tp>
      <tp t="e">
        <v>#N/A</v>
        <stp/>
        <stp>BDP|16533326108605204104</stp>
        <tr r="AO485" s="5"/>
      </tp>
      <tp t="e">
        <v>#N/A</v>
        <stp/>
        <stp>BDP|10408367253311962654</stp>
        <tr r="P214" s="5"/>
      </tp>
      <tp t="e">
        <v>#N/A</v>
        <stp/>
        <stp>BDP|17817095968190067045</stp>
        <tr r="P461" s="5"/>
      </tp>
      <tp t="e">
        <v>#N/A</v>
        <stp/>
        <stp>BDP|11910727367355147404</stp>
        <tr r="K86" s="5"/>
      </tp>
      <tp t="e">
        <v>#N/A</v>
        <stp/>
        <stp>BDP|12766052822367519683</stp>
        <tr r="AB352" s="5"/>
      </tp>
      <tp t="e">
        <v>#N/A</v>
        <stp/>
        <stp>BDP|17330007676517076683</stp>
        <tr r="AM500" s="5"/>
      </tp>
      <tp t="e">
        <v>#N/A</v>
        <stp/>
        <stp>BDP|18154534993284408187</stp>
        <tr r="AK496" s="5"/>
      </tp>
      <tp t="e">
        <v>#N/A</v>
        <stp/>
        <stp>BDP|13955354554502415611</stp>
        <tr r="AA55" s="5"/>
      </tp>
      <tp t="e">
        <v>#N/A</v>
        <stp/>
        <stp>BDP|12504657450516845652</stp>
        <tr r="K75" s="5"/>
      </tp>
      <tp t="e">
        <v>#N/A</v>
        <stp/>
        <stp>BDP|11443574078000154271</stp>
        <tr r="I186" s="5"/>
      </tp>
    </main>
    <main first="bofaddin.rtdserver">
      <tp t="e">
        <v>#N/A</v>
        <stp/>
        <stp>BDP|16248308906941869508</stp>
        <tr r="T157" s="5"/>
      </tp>
      <tp t="e">
        <v>#N/A</v>
        <stp/>
        <stp>BDP|16894421446497974093</stp>
        <tr r="U480" s="5"/>
      </tp>
      <tp t="e">
        <v>#N/A</v>
        <stp/>
        <stp>BDP|18004944315946817754</stp>
        <tr r="M77" s="5"/>
      </tp>
      <tp t="e">
        <v>#N/A</v>
        <stp/>
        <stp>BDP|14684809281461846439</stp>
        <tr r="S569" s="5"/>
      </tp>
      <tp t="e">
        <v>#N/A</v>
        <stp/>
        <stp>BDP|15023397708241916649</stp>
        <tr r="T445" s="5"/>
      </tp>
      <tp t="e">
        <v>#N/A</v>
        <stp/>
        <stp>BDP|17003154949640259329</stp>
        <tr r="AO448" s="5"/>
      </tp>
      <tp t="e">
        <v>#N/A</v>
        <stp/>
        <stp>BDP|16847152965644591414</stp>
        <tr r="AO214" s="5"/>
      </tp>
      <tp t="e">
        <v>#N/A</v>
        <stp/>
        <stp>BDP|15496153810267862352</stp>
        <tr r="K67" s="5"/>
      </tp>
      <tp t="e">
        <v>#N/A</v>
        <stp/>
        <stp>BDP|16869719912034277554</stp>
        <tr r="T349" s="5"/>
      </tp>
      <tp t="e">
        <v>#N/A</v>
        <stp/>
        <stp>BDP|10607218358145738349</stp>
        <tr r="AP8" s="5"/>
      </tp>
      <tp t="e">
        <v>#N/A</v>
        <stp/>
        <stp>BDP|11360923580770853154</stp>
        <tr r="N174" s="5"/>
      </tp>
      <tp t="e">
        <v>#N/A</v>
        <stp/>
        <stp>BDP|15671485480181351914</stp>
        <tr r="Q116" s="5"/>
      </tp>
      <tp t="e">
        <v>#N/A</v>
        <stp/>
        <stp>BDP|11717984593617185719</stp>
        <tr r="O397" s="5"/>
      </tp>
      <tp t="e">
        <v>#N/A</v>
        <stp/>
        <stp>BDP|17810603355581123404</stp>
        <tr r="AK335" s="5"/>
      </tp>
      <tp t="e">
        <v>#N/A</v>
        <stp/>
        <stp>BDP|16121141948726371422</stp>
        <tr r="AI567" s="5"/>
      </tp>
      <tp t="s">
        <v>#N/A N/A</v>
        <stp/>
        <stp>BDP|13492048499713233874</stp>
        <tr r="K43" s="12"/>
      </tp>
      <tp t="e">
        <v>#N/A</v>
        <stp/>
        <stp>BDP|12649001089528214311</stp>
        <tr r="Q187" s="5"/>
      </tp>
      <tp t="e">
        <v>#N/A</v>
        <stp/>
        <stp>BDP|14069695629743841240</stp>
        <tr r="AI47" s="12"/>
        <tr r="AI566" s="5"/>
      </tp>
      <tp t="e">
        <v>#N/A</v>
        <stp/>
        <stp>BDP|11556421219436507370</stp>
        <tr r="AH68" s="5"/>
      </tp>
      <tp t="e">
        <v>#N/A</v>
        <stp/>
        <stp>BDP|13430030754404778387</stp>
        <tr r="I625" s="5"/>
      </tp>
      <tp t="e">
        <v>#N/A</v>
        <stp/>
        <stp>BDP|14904077484134578936</stp>
        <tr r="N639" s="5"/>
      </tp>
      <tp t="e">
        <v>#N/A</v>
        <stp/>
        <stp>BDP|13374042018390358304</stp>
        <tr r="AQ613" s="5"/>
      </tp>
      <tp t="s">
        <v>#N/A N/A</v>
        <stp/>
        <stp>BDP|12331171639256226735</stp>
        <tr r="S62" s="12"/>
      </tp>
      <tp t="e">
        <v>#N/A</v>
        <stp/>
        <stp>BDP|17345473020661173191</stp>
        <tr r="W255" s="5"/>
      </tp>
      <tp t="e">
        <v>#N/A</v>
        <stp/>
        <stp>BDP|12273457843434123790</stp>
        <tr r="M25" s="5"/>
      </tp>
      <tp t="e">
        <v>#N/A</v>
        <stp/>
        <stp>BDP|11743426959627448646</stp>
        <tr r="T21" s="12"/>
      </tp>
      <tp t="e">
        <v>#N/A</v>
        <stp/>
        <stp>BDP|13990940895136584415</stp>
        <tr r="M515" s="5"/>
      </tp>
      <tp t="s">
        <v>#N/A N/A</v>
        <stp/>
        <stp>BDP|16227995607346377836</stp>
        <tr r="AA69" s="12"/>
      </tp>
      <tp t="e">
        <v>#N/A</v>
        <stp/>
        <stp>BDP|13091935553986513890</stp>
        <tr r="AD600" s="5"/>
      </tp>
      <tp t="e">
        <v>#N/A</v>
        <stp/>
        <stp>BDP|14474784018947871409</stp>
        <tr r="AB544" s="5"/>
      </tp>
      <tp t="e">
        <v>#N/A</v>
        <stp/>
        <stp>BDP|13126935045759900624</stp>
        <tr r="AM201" s="5"/>
      </tp>
      <tp t="e">
        <v>#N/A</v>
        <stp/>
        <stp>BDP|18379828921402754185</stp>
        <tr r="AM413" s="5"/>
      </tp>
    </main>
    <main first="bofaddin.rtdserver">
      <tp t="s">
        <v>#N/A N/A</v>
        <stp/>
        <stp>BDP|15496984609195906834</stp>
        <tr r="AI26" s="12"/>
      </tp>
      <tp t="e">
        <v>#N/A</v>
        <stp/>
        <stp>BDP|18258817774991127791</stp>
        <tr r="AI80" s="5"/>
      </tp>
      <tp t="e">
        <v>#N/A</v>
        <stp/>
        <stp>BDP|17402333638650329638</stp>
        <tr r="P500" s="5"/>
      </tp>
      <tp t="e">
        <v>#N/A</v>
        <stp/>
        <stp>BDP|12119070018907233534</stp>
        <tr r="M484" s="5"/>
      </tp>
      <tp t="e">
        <v>#N/A</v>
        <stp/>
        <stp>BDP|15330156157466988677</stp>
        <tr r="AD331" s="5"/>
      </tp>
      <tp t="e">
        <v>#N/A</v>
        <stp/>
        <stp>BDP|17587671651787554296</stp>
        <tr r="AA164" s="5"/>
      </tp>
      <tp t="e">
        <v>#N/A</v>
        <stp/>
        <stp>BDP|14289496295860791862</stp>
        <tr r="J235" s="5"/>
      </tp>
      <tp t="e">
        <v>#N/A</v>
        <stp/>
        <stp>BDP|16699283951683847385</stp>
        <tr r="T614" s="5"/>
      </tp>
      <tp t="s">
        <v>#N/A N/A</v>
        <stp/>
        <stp>BDP|13098833405559962304</stp>
        <tr r="AP38" s="12"/>
      </tp>
      <tp t="s">
        <v>#N/A N/A</v>
        <stp/>
        <stp>BDP|13707328437014561683</stp>
        <tr r="AO46" s="12"/>
      </tp>
      <tp t="e">
        <v>#N/A</v>
        <stp/>
        <stp>BDP|12978778041903034304</stp>
        <tr r="M520" s="5"/>
      </tp>
      <tp t="e">
        <v>#N/A</v>
        <stp/>
        <stp>BDP|17898551102654375738</stp>
        <tr r="W47" s="5"/>
      </tp>
      <tp t="e">
        <v>#N/A</v>
        <stp/>
        <stp>BDP|13982428865586665672</stp>
        <tr r="AG427" s="5"/>
      </tp>
      <tp t="s">
        <v>#N/A N/A</v>
        <stp/>
        <stp>BDP|14692820606865460896</stp>
        <tr r="AK78" s="12"/>
      </tp>
      <tp t="e">
        <v>#N/A</v>
        <stp/>
        <stp>BDP|17011289345115499560</stp>
        <tr r="R424" s="5"/>
      </tp>
      <tp t="e">
        <v>#N/A</v>
        <stp/>
        <stp>BDP|13610253804295001580</stp>
        <tr r="AD265" s="5"/>
      </tp>
      <tp t="e">
        <v>#N/A</v>
        <stp/>
        <stp>BDP|15120195959101730192</stp>
        <tr r="AD557" s="5"/>
      </tp>
      <tp t="e">
        <v>#N/A</v>
        <stp/>
        <stp>BDP|12595595120750741448</stp>
        <tr r="AD506" s="5"/>
      </tp>
      <tp t="e">
        <v>#N/A</v>
        <stp/>
        <stp>BDP|11718530515531947575</stp>
        <tr r="AB336" s="5"/>
      </tp>
      <tp t="e">
        <v>#N/A</v>
        <stp/>
        <stp>BDP|16072686736376257432</stp>
        <tr r="K251" s="5"/>
      </tp>
      <tp t="e">
        <v>#N/A</v>
        <stp/>
        <stp>BDP|13410697827773063553</stp>
        <tr r="AF496" s="5"/>
      </tp>
      <tp t="e">
        <v>#N/A</v>
        <stp/>
        <stp>BDP|11142822364697136997</stp>
        <tr r="I111" s="5"/>
      </tp>
      <tp t="e">
        <v>#N/A</v>
        <stp/>
        <stp>BDP|15000410522223800146</stp>
        <tr r="J621" s="5"/>
      </tp>
      <tp t="e">
        <v>#N/A</v>
        <stp/>
        <stp>BDP|18078035441729419490</stp>
        <tr r="AG303" s="5"/>
      </tp>
      <tp t="e">
        <v>#N/A</v>
        <stp/>
        <stp>BDP|14207785107203754156</stp>
        <tr r="AP586" s="5"/>
      </tp>
      <tp t="e">
        <v>#N/A</v>
        <stp/>
        <stp>BDP|12892113564681672550</stp>
        <tr r="AP305" s="5"/>
      </tp>
      <tp t="e">
        <v>#N/A</v>
        <stp/>
        <stp>BDP|15688961476208010281</stp>
        <tr r="M74" s="5"/>
      </tp>
      <tp t="e">
        <v>#N/A</v>
        <stp/>
        <stp>BDP|13728023141827841127</stp>
        <tr r="N615" s="5"/>
      </tp>
      <tp t="e">
        <v>#N/A</v>
        <stp/>
        <stp>BDP|10158116475495295294</stp>
        <tr r="AK177" s="5"/>
      </tp>
      <tp t="e">
        <v>#N/A</v>
        <stp/>
        <stp>BDP|16156771629642086013</stp>
        <tr r="W284" s="5"/>
      </tp>
      <tp t="e">
        <v>#N/A</v>
        <stp/>
        <stp>BDP|15016586112731099141</stp>
        <tr r="AK397" s="5"/>
      </tp>
      <tp t="e">
        <v>#N/A</v>
        <stp/>
        <stp>BDP|13806507373207040759</stp>
        <tr r="P193" s="5"/>
      </tp>
      <tp t="e">
        <v>#N/A</v>
        <stp/>
        <stp>BDP|13638109644037802045</stp>
        <tr r="K191" s="5"/>
      </tp>
      <tp t="e">
        <v>#N/A</v>
        <stp/>
        <stp>BDP|14937000815884428066</stp>
        <tr r="AP534" s="5"/>
      </tp>
      <tp t="e">
        <v>#N/A</v>
        <stp/>
        <stp>BDP|11019741187939830654</stp>
        <tr r="J228" s="5"/>
      </tp>
      <tp t="e">
        <v>#N/A</v>
        <stp/>
        <stp>BDP|15835453253691595451</stp>
        <tr r="AB6" s="12"/>
      </tp>
      <tp t="e">
        <v>#N/A</v>
        <stp/>
        <stp>BDP|15930123001986649323</stp>
        <tr r="S591" s="5"/>
      </tp>
      <tp t="e">
        <v>#N/A</v>
        <stp/>
        <stp>BDP|18022926879837255074</stp>
        <tr r="AA182" s="5"/>
      </tp>
      <tp t="e">
        <v>#N/A</v>
        <stp/>
        <stp>BDP|16293204680509852440</stp>
        <tr r="S609" s="5"/>
      </tp>
      <tp t="e">
        <v>#N/A</v>
        <stp/>
        <stp>BDP|15982028975105587655</stp>
        <tr r="AB8" s="12"/>
      </tp>
      <tp t="e">
        <v>#N/A</v>
        <stp/>
        <stp>BDP|15542837417909825474</stp>
        <tr r="AO348" s="5"/>
      </tp>
      <tp t="e">
        <v>#N/A</v>
        <stp/>
        <stp>BDP|15924451715508753900</stp>
        <tr r="AM244" s="5"/>
      </tp>
      <tp t="e">
        <v>#N/A</v>
        <stp/>
        <stp>BDP|12131123560432454692</stp>
        <tr r="AF202" s="5"/>
      </tp>
      <tp t="e">
        <v>#N/A</v>
        <stp/>
        <stp>BDP|14139729268845573107</stp>
        <tr r="P225" s="5"/>
      </tp>
      <tp t="e">
        <v>#N/A</v>
        <stp/>
        <stp>BDP|12308486465612015303</stp>
        <tr r="W270" s="5"/>
      </tp>
      <tp t="e">
        <v>#N/A</v>
        <stp/>
        <stp>BDP|14380285633060798415</stp>
        <tr r="J20" s="5"/>
      </tp>
      <tp t="e">
        <v>#N/A</v>
        <stp/>
        <stp>BDP|16818225505061120407</stp>
        <tr r="N637" s="5"/>
      </tp>
      <tp t="e">
        <v>#N/A</v>
        <stp/>
        <stp>BDP|15528051188744469823</stp>
        <tr r="K135" s="5"/>
      </tp>
      <tp t="s">
        <v>#N/A N/A</v>
        <stp/>
        <stp>BDP|16123221398415655933</stp>
        <tr r="AF39" s="12"/>
      </tp>
      <tp t="e">
        <v>#N/A</v>
        <stp/>
        <stp>BDP|15848410844846186224</stp>
        <tr r="S105" s="5"/>
      </tp>
      <tp t="e">
        <v>#N/A</v>
        <stp/>
        <stp>BDP|10301263724587991668</stp>
        <tr r="J491" s="5"/>
      </tp>
      <tp t="e">
        <v>#N/A</v>
        <stp/>
        <stp>BDP|17713350047793864237</stp>
        <tr r="K507" s="5"/>
      </tp>
      <tp t="e">
        <v>#N/A</v>
        <stp/>
        <stp>BDP|16027611750641600592</stp>
        <tr r="N509" s="5"/>
      </tp>
      <tp t="e">
        <v>#N/A</v>
        <stp/>
        <stp>BDP|18210364955637834876</stp>
        <tr r="AA452" s="5"/>
      </tp>
      <tp t="e">
        <v>#N/A</v>
        <stp/>
        <stp>BDP|13836875540116438852</stp>
        <tr r="L264" s="5"/>
      </tp>
      <tp t="e">
        <v>#N/A</v>
        <stp/>
        <stp>BDP|15654615419083262020</stp>
        <tr r="Q12" s="5"/>
      </tp>
      <tp t="e">
        <v>#N/A</v>
        <stp/>
        <stp>BDP|16210013739105579111</stp>
        <tr r="AI456" s="5"/>
      </tp>
      <tp t="e">
        <v>#N/A</v>
        <stp/>
        <stp>BDP|16323130838185068060</stp>
        <tr r="P24" s="5"/>
      </tp>
      <tp t="e">
        <v>#N/A</v>
        <stp/>
        <stp>BDP|14446754220964696494</stp>
        <tr r="AO215" s="5"/>
      </tp>
      <tp t="e">
        <v>#N/A</v>
        <stp/>
        <stp>BDP|13601623243110175081</stp>
        <tr r="P292" s="5"/>
      </tp>
      <tp t="e">
        <v>#N/A</v>
        <stp/>
        <stp>BDP|11177396306106375533</stp>
        <tr r="W476" s="5"/>
      </tp>
      <tp t="s">
        <v>#N/A N/A</v>
        <stp/>
        <stp>BDP|10910457251552724245</stp>
        <tr r="AG46" s="12"/>
      </tp>
      <tp t="e">
        <v>#N/A</v>
        <stp/>
        <stp>BDP|16399391406997507375</stp>
        <tr r="N243" s="5"/>
      </tp>
    </main>
    <main first="bofaddin.rtdserver">
      <tp t="e">
        <v>#N/A</v>
        <stp/>
        <stp>BDP|16681247835562391458</stp>
        <tr r="AF344" s="5"/>
      </tp>
      <tp t="e">
        <v>#N/A</v>
        <stp/>
        <stp>BDP|11907890843925215902</stp>
        <tr r="U112" s="5"/>
      </tp>
      <tp t="e">
        <v>#N/A</v>
        <stp/>
        <stp>BDP|11884689695696240969</stp>
        <tr r="AH410" s="5"/>
      </tp>
      <tp t="e">
        <v>#N/A</v>
        <stp/>
        <stp>BDP|17429335260143693007</stp>
        <tr r="L393" s="5"/>
      </tp>
      <tp t="e">
        <v>#N/A</v>
        <stp/>
        <stp>BDP|13600042501430471269</stp>
        <tr r="Q273" s="5"/>
      </tp>
      <tp t="s">
        <v>#N/A N/A</v>
        <stp/>
        <stp>BDP|18105539482267716362</stp>
        <tr r="AH45" s="12"/>
      </tp>
      <tp t="e">
        <v>#N/A</v>
        <stp/>
        <stp>BDP|16718222738883454586</stp>
        <tr r="I558" s="5"/>
      </tp>
      <tp t="e">
        <v>#N/A</v>
        <stp/>
        <stp>BDP|15786036081555013945</stp>
        <tr r="L220" s="5"/>
      </tp>
      <tp t="e">
        <v>#N/A</v>
        <stp/>
        <stp>BDP|16194329133213392425</stp>
        <tr r="AO181" s="5"/>
      </tp>
      <tp t="e">
        <v>#N/A</v>
        <stp/>
        <stp>BDP|18164418939317155995</stp>
        <tr r="M591" s="5"/>
      </tp>
      <tp t="e">
        <v>#N/A</v>
        <stp/>
        <stp>BDP|10564723204114502279</stp>
        <tr r="AP520" s="5"/>
      </tp>
      <tp t="e">
        <v>#N/A</v>
        <stp/>
        <stp>BDP|16236047066713386226</stp>
        <tr r="AH15" s="12"/>
      </tp>
      <tp t="e">
        <v>#N/A</v>
        <stp/>
        <stp>BDP|12940658139797568110</stp>
        <tr r="AG557" s="5"/>
      </tp>
      <tp t="e">
        <v>#N/A</v>
        <stp/>
        <stp>BDP|17575993042852611991</stp>
        <tr r="Q21" s="5"/>
      </tp>
      <tp t="e">
        <v>#N/A</v>
        <stp/>
        <stp>BDP|10381738367478487820</stp>
        <tr r="AM42" s="5"/>
      </tp>
      <tp t="e">
        <v>#N/A</v>
        <stp/>
        <stp>BDP|14310876273368359252</stp>
        <tr r="L52" s="5"/>
      </tp>
      <tp t="s">
        <v>#N/A N/A</v>
        <stp/>
        <stp>BDP|10490348882673500964</stp>
        <tr r="R85" s="12"/>
      </tp>
      <tp t="e">
        <v>#N/A</v>
        <stp/>
        <stp>BDP|12724670561553361032</stp>
        <tr r="AH90" s="5"/>
      </tp>
      <tp t="e">
        <v>#N/A</v>
        <stp/>
        <stp>BDP|16893116540812812005</stp>
        <tr r="AH558" s="5"/>
      </tp>
      <tp t="s">
        <v>#N/A N/A</v>
        <stp/>
        <stp>BDP|10344357064653251713</stp>
        <tr r="P71" s="12"/>
      </tp>
      <tp t="e">
        <v>#N/A</v>
        <stp/>
        <stp>BDP|16933387652954169539</stp>
        <tr r="N388" s="5"/>
      </tp>
      <tp t="e">
        <v>#N/A</v>
        <stp/>
        <stp>BDP|12669332154205103014</stp>
        <tr r="L145" s="5"/>
      </tp>
      <tp t="e">
        <v>#N/A</v>
        <stp/>
        <stp>BDP|13151691109026018207</stp>
        <tr r="AH238" s="5"/>
      </tp>
      <tp t="s">
        <v>#N/A N/A</v>
        <stp/>
        <stp>BDP|16204251056166817683</stp>
        <tr r="T80" s="12"/>
      </tp>
      <tp t="s">
        <v>#N/A N/A</v>
        <stp/>
        <stp>BDP|10070077644915134038</stp>
        <tr r="AD87" s="12"/>
      </tp>
      <tp t="e">
        <v>#N/A</v>
        <stp/>
        <stp>BDP|13529042131166957785</stp>
        <tr r="J470" s="5"/>
      </tp>
      <tp t="e">
        <v>#N/A</v>
        <stp/>
        <stp>BDP|14054915618529958411</stp>
        <tr r="AM577" s="5"/>
      </tp>
      <tp t="e">
        <v>#N/A</v>
        <stp/>
        <stp>BDP|17730415721795664506</stp>
        <tr r="J474" s="5"/>
      </tp>
      <tp t="s">
        <v>#N/A N/A</v>
        <stp/>
        <stp>BDP|11891089769534138296</stp>
        <tr r="AO16" s="12"/>
      </tp>
      <tp t="e">
        <v>#N/A</v>
        <stp/>
        <stp>BDP|16878748576251884635</stp>
        <tr r="AH31" s="5"/>
      </tp>
      <tp t="e">
        <v>#N/A</v>
        <stp/>
        <stp>BDP|13008799806760679589</stp>
        <tr r="S50" s="5"/>
      </tp>
      <tp t="e">
        <v>#N/A</v>
        <stp/>
        <stp>BDP|10563567041755030535</stp>
        <tr r="R266" s="5"/>
      </tp>
      <tp t="e">
        <v>#N/A</v>
        <stp/>
        <stp>BDP|10585184429555479719</stp>
        <tr r="Q81" s="5"/>
      </tp>
      <tp t="e">
        <v>#N/A</v>
        <stp/>
        <stp>BDP|13265967591775654724</stp>
        <tr r="M293" s="5"/>
      </tp>
      <tp t="e">
        <v>#N/A</v>
        <stp/>
        <stp>BDP|15487232975532497370</stp>
        <tr r="AI514" s="5"/>
      </tp>
      <tp t="e">
        <v>#N/A</v>
        <stp/>
        <stp>BDP|10988996380886427652</stp>
        <tr r="AK255" s="5"/>
      </tp>
      <tp t="e">
        <v>#N/A</v>
        <stp/>
        <stp>BDP|18249454947231974883</stp>
        <tr r="AI242" s="5"/>
      </tp>
      <tp t="e">
        <v>#N/A</v>
        <stp/>
        <stp>BDP|11577646720994468048</stp>
        <tr r="N283" s="5"/>
      </tp>
      <tp t="e">
        <v>#N/A</v>
        <stp/>
        <stp>BDP|11453132417733478352</stp>
        <tr r="K508" s="5"/>
      </tp>
      <tp t="e">
        <v>#N/A</v>
        <stp/>
        <stp>BDP|13142392837573842162</stp>
        <tr r="L602" s="5"/>
      </tp>
      <tp t="e">
        <v>#N/A</v>
        <stp/>
        <stp>BDP|13420856731080237932</stp>
        <tr r="U126" s="5"/>
      </tp>
      <tp t="e">
        <v>#N/A</v>
        <stp/>
        <stp>BDP|15055406101258359831</stp>
        <tr r="AP246" s="5"/>
      </tp>
      <tp t="s">
        <v>#N/A N/A</v>
        <stp/>
        <stp>BDP|10717151442785328120</stp>
        <tr r="K64" s="12"/>
      </tp>
      <tp t="e">
        <v>#N/A</v>
        <stp/>
        <stp>BDP|10214599578474399711</stp>
        <tr r="AH246" s="5"/>
      </tp>
      <tp t="e">
        <v>#N/A</v>
        <stp/>
        <stp>BDP|16408600516212324204</stp>
        <tr r="N355" s="5"/>
      </tp>
      <tp t="e">
        <v>#N/A</v>
        <stp/>
        <stp>BDP|15349663209186820450</stp>
        <tr r="M30" s="5"/>
      </tp>
      <tp t="e">
        <v>#N/A</v>
        <stp/>
        <stp>BDP|14305967197264389116</stp>
        <tr r="L338" s="5"/>
      </tp>
      <tp t="s">
        <v>#N/A N/A</v>
        <stp/>
        <stp>BDP|15467404205808107801</stp>
        <tr r="W52" s="12"/>
      </tp>
      <tp t="e">
        <v>#N/A</v>
        <stp/>
        <stp>BDP|12409601605380801598</stp>
        <tr r="W120" s="5"/>
      </tp>
      <tp t="e">
        <v>#N/A</v>
        <stp/>
        <stp>BDP|13530411944893331133</stp>
        <tr r="AB397" s="5"/>
      </tp>
      <tp t="e">
        <v>#N/A</v>
        <stp/>
        <stp>BDP|11341848349304819867</stp>
        <tr r="AK275" s="5"/>
      </tp>
      <tp t="s">
        <v>#N/A N/A</v>
        <stp/>
        <stp>BDP|12282092754720905664</stp>
        <tr r="I87" s="12"/>
      </tp>
      <tp t="e">
        <v>#N/A</v>
        <stp/>
        <stp>BDP|13875506406065686281</stp>
        <tr r="I599" s="5"/>
      </tp>
      <tp t="e">
        <v>#N/A</v>
        <stp/>
        <stp>BDP|18187671300699466626</stp>
        <tr r="AI120" s="5"/>
      </tp>
      <tp t="e">
        <v>#N/A</v>
        <stp/>
        <stp>BDP|11655248683753323927</stp>
        <tr r="AF489" s="5"/>
      </tp>
      <tp t="e">
        <v>#N/A</v>
        <stp/>
        <stp>BDP|13351336926837518435</stp>
        <tr r="L238" s="5"/>
      </tp>
      <tp t="e">
        <v>#N/A</v>
        <stp/>
        <stp>BDP|14952638239523103326</stp>
        <tr r="AQ6" s="5"/>
      </tp>
      <tp t="e">
        <v>#N/A</v>
        <stp/>
        <stp>BDP|13048839247456239867</stp>
        <tr r="J30" s="5"/>
      </tp>
      <tp t="e">
        <v>#N/A</v>
        <stp/>
        <stp>BDP|12053400505517347069</stp>
        <tr r="AO40" s="5"/>
      </tp>
      <tp t="e">
        <v>#N/A</v>
        <stp/>
        <stp>BDP|15508551631922122006</stp>
        <tr r="AH452" s="5"/>
      </tp>
      <tp t="e">
        <v>#N/A</v>
        <stp/>
        <stp>BDP|17393629355591735434</stp>
        <tr r="U88" s="5"/>
      </tp>
      <tp t="e">
        <v>#N/A</v>
        <stp/>
        <stp>BDP|10515867293193141311</stp>
        <tr r="AQ153" s="5"/>
      </tp>
      <tp t="e">
        <v>#N/A</v>
        <stp/>
        <stp>BDP|14946582715204244562</stp>
        <tr r="W567" s="5"/>
      </tp>
      <tp t="e">
        <v>#N/A</v>
        <stp/>
        <stp>BDP|16317753610271529033</stp>
        <tr r="W591" s="5"/>
      </tp>
      <tp t="e">
        <v>#N/A</v>
        <stp/>
        <stp>BDP|16120141375318228923</stp>
        <tr r="AD273" s="5"/>
      </tp>
      <tp t="e">
        <v>#N/A</v>
        <stp/>
        <stp>BDP|14242223826387215244</stp>
        <tr r="W607" s="5"/>
      </tp>
      <tp t="e">
        <v>#N/A</v>
        <stp/>
        <stp>BDP|13968182682559666257</stp>
        <tr r="J234" s="5"/>
      </tp>
      <tp t="s">
        <v>#N/A N/A</v>
        <stp/>
        <stp>BDP|10958633458375104735</stp>
        <tr r="AO51" s="12"/>
      </tp>
      <tp t="e">
        <v>#N/A</v>
        <stp/>
        <stp>BDP|16094817207747688801</stp>
        <tr r="W20" s="5"/>
      </tp>
      <tp t="e">
        <v>#N/A</v>
        <stp/>
        <stp>BDP|15557787791062952857</stp>
        <tr r="AF558" s="5"/>
      </tp>
      <tp t="e">
        <v>#N/A</v>
        <stp/>
        <stp>BDP|15417167810293757751</stp>
        <tr r="R162" s="5"/>
      </tp>
      <tp t="e">
        <v>#N/A</v>
        <stp/>
        <stp>BDP|12259430201800086702</stp>
        <tr r="AO47" s="5"/>
      </tp>
      <tp t="e">
        <v>#N/A</v>
        <stp/>
        <stp>BDP|14760838596954147034</stp>
        <tr r="AK392" s="5"/>
      </tp>
      <tp t="e">
        <v>#N/A</v>
        <stp/>
        <stp>BDP|13196959275098512447</stp>
        <tr r="AO173" s="5"/>
      </tp>
      <tp t="s">
        <v>#N/A N/A</v>
        <stp/>
        <stp>BDP|10745000306074960587</stp>
        <tr r="AK68" s="12"/>
      </tp>
      <tp t="e">
        <v>#N/A</v>
        <stp/>
        <stp>BDP|13113612481318565443</stp>
        <tr r="K513" s="5"/>
      </tp>
      <tp t="e">
        <v>#N/A</v>
        <stp/>
        <stp>BDP|13230103932713549357</stp>
        <tr r="P44" s="12"/>
        <tr r="P439" s="5"/>
      </tp>
      <tp t="e">
        <v>#N/A</v>
        <stp/>
        <stp>BDP|14457910988182405690</stp>
        <tr r="T196" s="5"/>
      </tp>
      <tp t="e">
        <v>#N/A</v>
        <stp/>
        <stp>BDP|11221098788660345833</stp>
        <tr r="R231" s="5"/>
      </tp>
      <tp t="e">
        <v>#N/A</v>
        <stp/>
        <stp>BDP|12119453734355784143</stp>
        <tr r="K83" s="5"/>
      </tp>
      <tp t="e">
        <v>#N/A</v>
        <stp/>
        <stp>BDP|10825813584855714492</stp>
        <tr r="AA87" s="5"/>
      </tp>
      <tp t="e">
        <v>#N/A</v>
        <stp/>
        <stp>BDP|11088802819060318992</stp>
        <tr r="I25" s="5"/>
      </tp>
      <tp t="e">
        <v>#N/A</v>
        <stp/>
        <stp>BDP|13686963814263408930</stp>
        <tr r="AF208" s="5"/>
      </tp>
      <tp t="s">
        <v>#N/A N/A</v>
        <stp/>
        <stp>BDP|15319266277432480353</stp>
        <tr r="AI69" s="12"/>
      </tp>
      <tp t="e">
        <v>#N/A</v>
        <stp/>
        <stp>BDP|13689724897755237920</stp>
        <tr r="L173" s="5"/>
      </tp>
      <tp t="e">
        <v>#N/A</v>
        <stp/>
        <stp>BDP|13604689215372035786</stp>
        <tr r="K85" s="5"/>
      </tp>
      <tp t="e">
        <v>#N/A</v>
        <stp/>
        <stp>BDP|13324156775873437740</stp>
        <tr r="M291" s="5"/>
      </tp>
      <tp t="e">
        <v>#N/A</v>
        <stp/>
        <stp>BDP|16006420197369288345</stp>
        <tr r="U635" s="5"/>
      </tp>
      <tp t="e">
        <v>#N/A</v>
        <stp/>
        <stp>BDP|14393414004014745527</stp>
        <tr r="W465" s="5"/>
      </tp>
      <tp t="e">
        <v>#N/A</v>
        <stp/>
        <stp>BDP|13408105359493964579</stp>
        <tr r="O529" s="5"/>
      </tp>
      <tp t="e">
        <v>#N/A</v>
        <stp/>
        <stp>BDP|16046978985640840693</stp>
        <tr r="AM44" s="12"/>
        <tr r="AM439" s="5"/>
      </tp>
      <tp t="e">
        <v>#N/A</v>
        <stp/>
        <stp>BDP|15414111767044142709</stp>
        <tr r="AG211" s="5"/>
      </tp>
      <tp t="e">
        <v>#N/A</v>
        <stp/>
        <stp>BDP|17640124754715132729</stp>
        <tr r="AI477" s="5"/>
      </tp>
      <tp t="e">
        <v>#N/A</v>
        <stp/>
        <stp>BDP|14975423894181905958</stp>
        <tr r="Q110" s="5"/>
      </tp>
      <tp t="e">
        <v>#N/A</v>
        <stp/>
        <stp>BDP|13213697845148931848</stp>
        <tr r="O15" s="12"/>
      </tp>
      <tp t="e">
        <v>#N/A</v>
        <stp/>
        <stp>BDP|10488808308980814974</stp>
        <tr r="AB182" s="5"/>
      </tp>
      <tp t="e">
        <v>#N/A</v>
        <stp/>
        <stp>BDP|10599130517196256701</stp>
        <tr r="AI168" s="5"/>
      </tp>
      <tp t="e">
        <v>#N/A</v>
        <stp/>
        <stp>BDP|15410447061272308417</stp>
        <tr r="T347" s="5"/>
      </tp>
      <tp t="e">
        <v>#N/A</v>
        <stp/>
        <stp>BDP|15288797468813473643</stp>
        <tr r="AD258" s="5"/>
      </tp>
      <tp t="s">
        <v>#N/A N/A</v>
        <stp/>
        <stp>BDP|13710095561536411283</stp>
        <tr r="AG17" s="12"/>
      </tp>
      <tp t="e">
        <v>#N/A</v>
        <stp/>
        <stp>BDP|14289525691760118938</stp>
        <tr r="N71" s="5"/>
      </tp>
      <tp t="e">
        <v>#N/A</v>
        <stp/>
        <stp>BDP|16020223002875227018</stp>
        <tr r="L81" s="5"/>
      </tp>
      <tp t="e">
        <v>#N/A</v>
        <stp/>
        <stp>BDP|16114132878256970704</stp>
        <tr r="K330" s="5"/>
      </tp>
      <tp t="s">
        <v>#N/A N/A</v>
        <stp/>
        <stp>BDP|14934589907995243575</stp>
        <tr r="M38" s="12"/>
      </tp>
      <tp t="e">
        <v>#N/A</v>
        <stp/>
        <stp>BDP|18413972627476064473</stp>
        <tr r="AM3" s="5"/>
      </tp>
      <tp t="e">
        <v>#N/A</v>
        <stp/>
        <stp>BDP|13089926757226380855</stp>
        <tr r="O134" s="5"/>
      </tp>
      <tp t="e">
        <v>#N/A</v>
        <stp/>
        <stp>BDP|11508946185592238351</stp>
        <tr r="J629" s="5"/>
      </tp>
      <tp t="e">
        <v>#N/A</v>
        <stp/>
        <stp>BDP|17140715300706330705</stp>
        <tr r="AB87" s="5"/>
      </tp>
      <tp t="e">
        <v>#N/A</v>
        <stp/>
        <stp>BDP|11924197050726144226</stp>
        <tr r="AP379" s="5"/>
      </tp>
      <tp t="e">
        <v>#N/A</v>
        <stp/>
        <stp>BDP|14376825736689620721</stp>
        <tr r="AF28" s="5"/>
      </tp>
      <tp t="e">
        <v>#N/A</v>
        <stp/>
        <stp>BDP|15260318623880265517</stp>
        <tr r="M555" s="5"/>
      </tp>
      <tp t="e">
        <v>#N/A</v>
        <stp/>
        <stp>BDP|15724749456467011169</stp>
        <tr r="AA143" s="5"/>
      </tp>
      <tp t="e">
        <v>#N/A</v>
        <stp/>
        <stp>BDP|16665754761411931782</stp>
        <tr r="N114" s="5"/>
      </tp>
      <tp t="e">
        <v>#N/A</v>
        <stp/>
        <stp>BDP|16802050572259456981</stp>
        <tr r="AO185" s="5"/>
      </tp>
      <tp t="e">
        <v>#N/A</v>
        <stp/>
        <stp>BDP|11795556252342304209</stp>
        <tr r="R75" s="5"/>
      </tp>
      <tp t="e">
        <v>#N/A</v>
        <stp/>
        <stp>BDP|15360481858995825088</stp>
        <tr r="AF445" s="5"/>
      </tp>
      <tp t="e">
        <v>#N/A</v>
        <stp/>
        <stp>BDP|17247068103206285062</stp>
        <tr r="L66" s="5"/>
      </tp>
    </main>
    <main first="bofaddin.rtdserver">
      <tp t="e">
        <v>#N/A</v>
        <stp/>
        <stp>BDP|11399077485869283114</stp>
        <tr r="AP165" s="5"/>
      </tp>
      <tp t="e">
        <v>#N/A</v>
        <stp/>
        <stp>BDP|13538120378836453297</stp>
        <tr r="U603" s="5"/>
      </tp>
      <tp t="e">
        <v>#N/A</v>
        <stp/>
        <stp>BDP|10401856189154882526</stp>
        <tr r="AH582" s="5"/>
      </tp>
      <tp t="e">
        <v>#N/A</v>
        <stp/>
        <stp>BDP|12544439660355629424</stp>
        <tr r="M347" s="5"/>
      </tp>
      <tp t="e">
        <v>#N/A</v>
        <stp/>
        <stp>BDP|17093700913400952087</stp>
        <tr r="Q283" s="5"/>
      </tp>
      <tp t="e">
        <v>#N/A</v>
        <stp/>
        <stp>BDP|12069627357939662911</stp>
        <tr r="U409" s="5"/>
      </tp>
      <tp t="e">
        <v>#N/A</v>
        <stp/>
        <stp>BDP|16011261621934046352</stp>
        <tr r="S602" s="5"/>
      </tp>
      <tp t="e">
        <v>#N/A</v>
        <stp/>
        <stp>BDP|15642505781951766820</stp>
        <tr r="L555" s="5"/>
      </tp>
      <tp t="e">
        <v>#N/A</v>
        <stp/>
        <stp>BDP|14074268777643105327</stp>
        <tr r="AH528" s="5"/>
      </tp>
      <tp t="e">
        <v>#N/A</v>
        <stp/>
        <stp>BDP|16288125164223000362</stp>
        <tr r="AO200" s="5"/>
      </tp>
      <tp t="e">
        <v>#N/A</v>
        <stp/>
        <stp>BDP|10279116105986344671</stp>
        <tr r="T629" s="5"/>
      </tp>
      <tp t="e">
        <v>#N/A</v>
        <stp/>
        <stp>BDP|12978787553370761179</stp>
        <tr r="AI453" s="5"/>
      </tp>
      <tp t="s">
        <v>#N/A N/A</v>
        <stp/>
        <stp>BDP|16778478651803625559</stp>
        <tr r="AK14" s="12"/>
      </tp>
      <tp t="e">
        <v>#N/A</v>
        <stp/>
        <stp>BDP|12322142735819514855</stp>
        <tr r="AK280" s="5"/>
      </tp>
      <tp t="e">
        <v>#N/A</v>
        <stp/>
        <stp>BDP|17664103220715487006</stp>
        <tr r="U191" s="5"/>
      </tp>
      <tp t="e">
        <v>#N/A</v>
        <stp/>
        <stp>BDP|17437528681519623230</stp>
        <tr r="AM381" s="5"/>
      </tp>
      <tp t="e">
        <v>#N/A</v>
        <stp/>
        <stp>BDP|11739954794535031542</stp>
        <tr r="P257" s="5"/>
      </tp>
      <tp t="e">
        <v>#N/A</v>
        <stp/>
        <stp>BDP|10279324731219461874</stp>
        <tr r="AM588" s="5"/>
      </tp>
      <tp t="e">
        <v>#N/A</v>
        <stp/>
        <stp>BDP|18118769072369607018</stp>
        <tr r="N191" s="5"/>
      </tp>
      <tp t="e">
        <v>#N/A</v>
        <stp/>
        <stp>BDP|11425956072287446951</stp>
        <tr r="AH105" s="5"/>
      </tp>
      <tp t="e">
        <v>#N/A</v>
        <stp/>
        <stp>BDP|14558337610076616121</stp>
        <tr r="AD588" s="5"/>
      </tp>
      <tp t="s">
        <v>#N/A N/A</v>
        <stp/>
        <stp>BDP|17380867368138688094</stp>
        <tr r="P41" s="12"/>
      </tp>
      <tp t="e">
        <v>#N/A</v>
        <stp/>
        <stp>BDP|16413151934336706302</stp>
        <tr r="I127" s="5"/>
      </tp>
      <tp t="s">
        <v>#N/A N/A</v>
        <stp/>
        <stp>BDP|17550861085921190755</stp>
        <tr r="N4" s="12"/>
      </tp>
      <tp t="e">
        <v>#N/A</v>
        <stp/>
        <stp>BDP|11664210886229171323</stp>
        <tr r="AH85" s="5"/>
      </tp>
      <tp t="e">
        <v>#N/A</v>
        <stp/>
        <stp>BDP|16587551603880967287</stp>
        <tr r="AB525" s="5"/>
      </tp>
      <tp t="e">
        <v>#N/A</v>
        <stp/>
        <stp>BDP|17311060554985405678</stp>
        <tr r="AD87" s="5"/>
      </tp>
      <tp t="e">
        <v>#N/A</v>
        <stp/>
        <stp>BDP|15357723663305749071</stp>
        <tr r="AH183" s="5"/>
      </tp>
      <tp t="e">
        <v>#N/A</v>
        <stp/>
        <stp>BDP|12526352953427358221</stp>
        <tr r="K355" s="5"/>
      </tp>
      <tp t="e">
        <v>#N/A</v>
        <stp/>
        <stp>BDP|10388870320188698307</stp>
        <tr r="R148" s="5"/>
      </tp>
      <tp t="e">
        <v>#N/A</v>
        <stp/>
        <stp>BDP|11257047343755341146</stp>
        <tr r="W413" s="5"/>
      </tp>
      <tp t="e">
        <v>#N/A</v>
        <stp/>
        <stp>BDP|12235675917656339234</stp>
        <tr r="R189" s="5"/>
      </tp>
      <tp t="e">
        <v>#N/A</v>
        <stp/>
        <stp>BDP|16544205895744636843</stp>
        <tr r="AI485" s="5"/>
      </tp>
      <tp t="e">
        <v>#N/A</v>
        <stp/>
        <stp>BDP|16590251202106279328</stp>
        <tr r="L464" s="5"/>
      </tp>
      <tp t="e">
        <v>#N/A</v>
        <stp/>
        <stp>BDP|10305073567905042218</stp>
        <tr r="AB467" s="5"/>
      </tp>
      <tp t="s">
        <v>#N/A N/A</v>
        <stp/>
        <stp>BDP|14446642802350369335</stp>
        <tr r="AO7" s="12"/>
      </tp>
      <tp t="s">
        <v>#N/A N/A</v>
        <stp/>
        <stp>BDP|12179949265905504972</stp>
        <tr r="M75" s="12"/>
      </tp>
      <tp t="e">
        <v>#N/A</v>
        <stp/>
        <stp>BDP|12329967790307305443</stp>
        <tr r="AF568" s="5"/>
      </tp>
      <tp t="e">
        <v>#N/A</v>
        <stp/>
        <stp>BDP|10396652565866931784</stp>
        <tr r="S494" s="5"/>
      </tp>
      <tp t="e">
        <v>#N/A</v>
        <stp/>
        <stp>BDP|16729641614180245072</stp>
        <tr r="T68" s="5"/>
      </tp>
      <tp t="e">
        <v>#N/A</v>
        <stp/>
        <stp>BDP|11082207632360012176</stp>
        <tr r="J132" s="5"/>
      </tp>
      <tp t="e">
        <v>#N/A</v>
        <stp/>
        <stp>BDP|14042687206924972726</stp>
        <tr r="AF521" s="5"/>
      </tp>
      <tp t="e">
        <v>#N/A</v>
        <stp/>
        <stp>BDP|15002759103713262013</stp>
        <tr r="L344" s="5"/>
      </tp>
      <tp t="e">
        <v>#N/A</v>
        <stp/>
        <stp>BDP|10185832776738179600</stp>
        <tr r="R219" s="5"/>
      </tp>
      <tp t="e">
        <v>#N/A</v>
        <stp/>
        <stp>BDP|10596479256139433958</stp>
        <tr r="W594" s="5"/>
      </tp>
      <tp t="e">
        <v>#N/A</v>
        <stp/>
        <stp>BDP|15324338874128249835</stp>
        <tr r="AO436" s="5"/>
      </tp>
      <tp t="e">
        <v>#N/A</v>
        <stp/>
        <stp>BDP|13379736877975747756</stp>
        <tr r="U249" s="5"/>
      </tp>
      <tp t="e">
        <v>#N/A</v>
        <stp/>
        <stp>BDP|17400343670762581006</stp>
        <tr r="T500" s="5"/>
      </tp>
      <tp t="e">
        <v>#N/A</v>
        <stp/>
        <stp>BDP|18039948551127465245</stp>
        <tr r="AO437" s="5"/>
      </tp>
      <tp t="e">
        <v>#N/A</v>
        <stp/>
        <stp>BDP|11575824183847478754</stp>
        <tr r="AA404" s="5"/>
      </tp>
      <tp t="e">
        <v>#N/A</v>
        <stp/>
        <stp>BDP|13855043879321455448</stp>
        <tr r="AQ553" s="5"/>
      </tp>
      <tp t="s">
        <v>#N/A N/A</v>
        <stp/>
        <stp>BDP|10536562972890705331</stp>
        <tr r="I61" s="12"/>
      </tp>
      <tp t="e">
        <v>#N/A</v>
        <stp/>
        <stp>BDP|15997338148155498636</stp>
        <tr r="AO561" s="5"/>
      </tp>
      <tp t="e">
        <v>#N/A</v>
        <stp/>
        <stp>BDP|16294563831691357036</stp>
        <tr r="Q587" s="5"/>
      </tp>
      <tp t="e">
        <v>#N/A</v>
        <stp/>
        <stp>BDP|16532429757195131345</stp>
        <tr r="K138" s="5"/>
      </tp>
      <tp t="e">
        <v>#N/A</v>
        <stp/>
        <stp>BDP|13148962458499290786</stp>
        <tr r="M151" s="5"/>
      </tp>
      <tp t="e">
        <v>#N/A</v>
        <stp/>
        <stp>BDP|11442447239101993657</stp>
        <tr r="W200" s="5"/>
      </tp>
      <tp t="e">
        <v>#N/A</v>
        <stp/>
        <stp>BDP|10007754621325166102</stp>
        <tr r="R254" s="5"/>
      </tp>
      <tp t="s">
        <v>#N/A N/A</v>
        <stp/>
        <stp>BDP|17147313662501105261</stp>
        <tr r="I28" s="12"/>
      </tp>
      <tp t="e">
        <v>#N/A</v>
        <stp/>
        <stp>BDP|16446188738160671579</stp>
        <tr r="AF15" s="5"/>
      </tp>
      <tp t="e">
        <v>#N/A</v>
        <stp/>
        <stp>BDP|10777344755632551563</stp>
        <tr r="M535" s="5"/>
      </tp>
      <tp t="e">
        <v>#N/A</v>
        <stp/>
        <stp>BDP|13274987468104268955</stp>
        <tr r="L490" s="5"/>
      </tp>
      <tp t="e">
        <v>#N/A</v>
        <stp/>
        <stp>BDP|10363283533772963245</stp>
        <tr r="AM10" s="5"/>
      </tp>
      <tp t="e">
        <v>#N/A</v>
        <stp/>
        <stp>BDP|12689031150901235723</stp>
        <tr r="AK15" s="5"/>
      </tp>
      <tp t="e">
        <v>#N/A</v>
        <stp/>
        <stp>BDP|16678577954197517050</stp>
        <tr r="AB527" s="5"/>
      </tp>
      <tp t="e">
        <v>#N/A</v>
        <stp/>
        <stp>BDP|13118643279056951507</stp>
        <tr r="K128" s="5"/>
      </tp>
      <tp t="e">
        <v>#N/A</v>
        <stp/>
        <stp>BDP|15437167069437775497</stp>
        <tr r="O398" s="5"/>
      </tp>
      <tp t="e">
        <v>#N/A</v>
        <stp/>
        <stp>BDP|17071464494549225253</stp>
        <tr r="AF366" s="5"/>
      </tp>
      <tp t="e">
        <v>#N/A</v>
        <stp/>
        <stp>BDP|15103103431075741320</stp>
        <tr r="AB476" s="5"/>
      </tp>
      <tp t="s">
        <v>#N/A N/A</v>
        <stp/>
        <stp>BDP|15579111966073497039</stp>
        <tr r="AK26" s="12"/>
      </tp>
      <tp t="e">
        <v>#N/A</v>
        <stp/>
        <stp>BDP|10868343799079690269</stp>
        <tr r="P536" s="5"/>
      </tp>
      <tp t="e">
        <v>#N/A</v>
        <stp/>
        <stp>BDP|11629849487939547952</stp>
        <tr r="O86" s="5"/>
      </tp>
      <tp t="e">
        <v>#N/A</v>
        <stp/>
        <stp>BDP|17457181452991993320</stp>
        <tr r="AH231" s="5"/>
      </tp>
      <tp t="e">
        <v>#N/A</v>
        <stp/>
        <stp>BDP|17448445436105379403</stp>
        <tr r="O545" s="5"/>
      </tp>
      <tp t="e">
        <v>#N/A</v>
        <stp/>
        <stp>BDP|12446326863703389539</stp>
        <tr r="AM32" s="12"/>
        <tr r="AM622" s="5"/>
      </tp>
      <tp t="e">
        <v>#N/A</v>
        <stp/>
        <stp>BDP|18118789907277996927</stp>
        <tr r="AO6" s="5"/>
      </tp>
      <tp t="s">
        <v>#N/A N/A</v>
        <stp/>
        <stp>BDP|17457073250661128269</stp>
        <tr r="R38" s="12"/>
      </tp>
      <tp t="e">
        <v>#N/A</v>
        <stp/>
        <stp>BDP|15096310206426260110</stp>
        <tr r="I419" s="5"/>
      </tp>
      <tp t="e">
        <v>#N/A</v>
        <stp/>
        <stp>BDP|13367984541879616680</stp>
        <tr r="AG583" s="5"/>
      </tp>
      <tp t="e">
        <v>#N/A</v>
        <stp/>
        <stp>BDP|14290963533107356805</stp>
        <tr r="J473" s="5"/>
      </tp>
      <tp t="e">
        <v>#N/A</v>
        <stp/>
        <stp>BDP|13128141800992301120</stp>
        <tr r="O278" s="5"/>
      </tp>
      <tp t="e">
        <v>#N/A</v>
        <stp/>
        <stp>BDP|11347245338130210198</stp>
        <tr r="R417" s="5"/>
      </tp>
      <tp t="e">
        <v>#N/A</v>
        <stp/>
        <stp>BDP|16650094179812757255</stp>
        <tr r="AG132" s="5"/>
      </tp>
      <tp t="e">
        <v>#N/A</v>
        <stp/>
        <stp>BDP|15325140590934375805</stp>
        <tr r="Q544" s="5"/>
      </tp>
      <tp t="e">
        <v>#N/A</v>
        <stp/>
        <stp>BDP|15422088567884991663</stp>
        <tr r="AB389" s="5"/>
      </tp>
      <tp t="e">
        <v>#N/A</v>
        <stp/>
        <stp>BDP|10009709455211912285</stp>
        <tr r="S6" s="5"/>
      </tp>
      <tp t="e">
        <v>#N/A</v>
        <stp/>
        <stp>BDP|10653539044004662435</stp>
        <tr r="J550" s="5"/>
      </tp>
      <tp t="e">
        <v>#N/A</v>
        <stp/>
        <stp>BDP|10432471577646424448</stp>
        <tr r="I451" s="5"/>
      </tp>
      <tp t="e">
        <v>#N/A</v>
        <stp/>
        <stp>BDP|16428862157868928284</stp>
        <tr r="I179" s="5"/>
      </tp>
      <tp t="e">
        <v>#N/A</v>
        <stp/>
        <stp>BDP|15307779756632664405</stp>
        <tr r="AD37" s="12"/>
        <tr r="AD317" s="5"/>
      </tp>
      <tp t="e">
        <v>#N/A</v>
        <stp/>
        <stp>BDP|13137612910466431305</stp>
        <tr r="S95" s="5"/>
      </tp>
      <tp t="e">
        <v>#N/A</v>
        <stp/>
        <stp>BDP|16325650022981314239</stp>
        <tr r="J318" s="5"/>
      </tp>
      <tp t="e">
        <v>#N/A</v>
        <stp/>
        <stp>BDP|11921495953079617815</stp>
        <tr r="P224" s="5"/>
      </tp>
      <tp t="e">
        <v>#N/A</v>
        <stp/>
        <stp>BDP|11277272234683730222</stp>
        <tr r="U160" s="5"/>
      </tp>
      <tp t="e">
        <v>#N/A</v>
        <stp/>
        <stp>BDP|11392176706063763218</stp>
        <tr r="AG24" s="5"/>
      </tp>
      <tp t="e">
        <v>#N/A</v>
        <stp/>
        <stp>BDP|13487569172758661821</stp>
        <tr r="J42" s="12"/>
        <tr r="J592" s="5"/>
      </tp>
      <tp t="e">
        <v>#N/A</v>
        <stp/>
        <stp>BDP|13125237273787011053</stp>
        <tr r="AI78" s="5"/>
      </tp>
      <tp t="s">
        <v>#N/A N/A</v>
        <stp/>
        <stp>BDP|10178796426115944134</stp>
        <tr r="N17" s="12"/>
      </tp>
      <tp t="e">
        <v>#N/A</v>
        <stp/>
        <stp>BDP|16206123121266235272</stp>
        <tr r="M536" s="5"/>
      </tp>
      <tp t="e">
        <v>#N/A</v>
        <stp/>
        <stp>BDP|13014635619472682788</stp>
        <tr r="R425" s="5"/>
      </tp>
      <tp t="e">
        <v>#N/A</v>
        <stp/>
        <stp>BDP|10505475142580606127</stp>
        <tr r="P298" s="5"/>
      </tp>
      <tp t="e">
        <v>#N/A</v>
        <stp/>
        <stp>BDP|11590991009149383026</stp>
        <tr r="AP15" s="5"/>
      </tp>
      <tp t="e">
        <v>#N/A</v>
        <stp/>
        <stp>BDP|10663524816390234545</stp>
        <tr r="T522" s="5"/>
      </tp>
      <tp t="s">
        <v>#N/A N/A</v>
        <stp/>
        <stp>BDP|12032346422206327412</stp>
        <tr r="M73" s="12"/>
      </tp>
      <tp t="e">
        <v>#N/A</v>
        <stp/>
        <stp>BDP|18403055683413337255</stp>
        <tr r="I199" s="5"/>
      </tp>
      <tp t="e">
        <v>#N/A</v>
        <stp/>
        <stp>BDP|13360403258571701286</stp>
        <tr r="S142" s="5"/>
      </tp>
      <tp t="e">
        <v>#N/A</v>
        <stp/>
        <stp>BDP|14562224640152505165</stp>
        <tr r="L503" s="5"/>
      </tp>
      <tp t="e">
        <v>#N/A</v>
        <stp/>
        <stp>BDP|17158303220342449517</stp>
        <tr r="AB247" s="5"/>
      </tp>
      <tp t="e">
        <v>#N/A</v>
        <stp/>
        <stp>BDP|10500662065629486869</stp>
        <tr r="P336" s="5"/>
      </tp>
      <tp t="e">
        <v>#N/A</v>
        <stp/>
        <stp>BDP|16321614657322112601</stp>
        <tr r="I217" s="5"/>
      </tp>
      <tp t="e">
        <v>#N/A</v>
        <stp/>
        <stp>BDP|17711800507457497909</stp>
        <tr r="M492" s="5"/>
      </tp>
      <tp t="e">
        <v>#N/A</v>
        <stp/>
        <stp>BDP|13302074832819160801</stp>
        <tr r="AD472" s="5"/>
      </tp>
      <tp t="e">
        <v>#N/A</v>
        <stp/>
        <stp>BDP|11177018664071240710</stp>
        <tr r="N470" s="5"/>
      </tp>
      <tp t="e">
        <v>#N/A</v>
        <stp/>
        <stp>BDP|11196835984815578548</stp>
        <tr r="AG137" s="5"/>
      </tp>
      <tp t="e">
        <v>#N/A</v>
        <stp/>
        <stp>BDP|17924968480672115596</stp>
        <tr r="M271" s="5"/>
      </tp>
      <tp t="e">
        <v>#N/A</v>
        <stp/>
        <stp>BDP|12288291102902814368</stp>
        <tr r="AQ234" s="5"/>
      </tp>
      <tp t="s">
        <v>#N/A N/A</v>
        <stp/>
        <stp>BDP|14496906358340219994</stp>
        <tr r="AO19" s="12"/>
      </tp>
      <tp t="e">
        <v>#N/A</v>
        <stp/>
        <stp>BDP|13694404775516710730</stp>
        <tr r="U209" s="5"/>
      </tp>
      <tp t="e">
        <v>#N/A</v>
        <stp/>
        <stp>BDP|10250464606483652638</stp>
        <tr r="L299" s="5"/>
      </tp>
      <tp t="e">
        <v>#N/A</v>
        <stp/>
        <stp>BDP|17666699809634823493</stp>
        <tr r="O536" s="5"/>
      </tp>
      <tp t="e">
        <v>#N/A</v>
        <stp/>
        <stp>BDP|12308240363582122528</stp>
        <tr r="K536" s="5"/>
      </tp>
      <tp t="e">
        <v>#N/A</v>
        <stp/>
        <stp>BDP|13030778562736754557</stp>
        <tr r="AB371" s="5"/>
      </tp>
      <tp t="e">
        <v>#N/A</v>
        <stp/>
        <stp>BDP|10139453953994536457</stp>
        <tr r="AI134" s="5"/>
      </tp>
      <tp t="s">
        <v>#N/A N/A</v>
        <stp/>
        <stp>BDP|17808433488863242962</stp>
        <tr r="AI25" s="12"/>
      </tp>
      <tp t="e">
        <v>#N/A</v>
        <stp/>
        <stp>BDP|18265297068608284562</stp>
        <tr r="U7" s="5"/>
      </tp>
      <tp t="s">
        <v>#N/A N/A</v>
        <stp/>
        <stp>BDP|16061619631297185569</stp>
        <tr r="AP20" s="12"/>
      </tp>
      <tp t="e">
        <v>#N/A</v>
        <stp/>
        <stp>BDP|12999395310926682711</stp>
        <tr r="AH321" s="5"/>
      </tp>
      <tp t="e">
        <v>#N/A</v>
        <stp/>
        <stp>BDP|10322246641174892390</stp>
        <tr r="AG91" s="5"/>
      </tp>
      <tp t="e">
        <v>#N/A</v>
        <stp/>
        <stp>BDP|15681702547726689107</stp>
        <tr r="AG614" s="5"/>
      </tp>
      <tp t="s">
        <v>#N/A N/A</v>
        <stp/>
        <stp>BDP|14217566225736068467</stp>
        <tr r="O41" s="12"/>
      </tp>
      <tp t="e">
        <v>#N/A</v>
        <stp/>
        <stp>BDP|16141685475465959321</stp>
        <tr r="K26" s="5"/>
      </tp>
      <tp t="e">
        <v>#N/A</v>
        <stp/>
        <stp>BDP|13327162577605745123</stp>
        <tr r="S635" s="5"/>
      </tp>
      <tp t="e">
        <v>#N/A</v>
        <stp/>
        <stp>BDP|14000221384547570842</stp>
        <tr r="Q131" s="5"/>
      </tp>
      <tp t="s">
        <v>#N/A N/A</v>
        <stp/>
        <stp>BDP|12028558628503880727</stp>
        <tr r="AA88" s="12"/>
      </tp>
      <tp t="e">
        <v>#N/A</v>
        <stp/>
        <stp>BDP|15655306425403664621</stp>
        <tr r="AM623" s="5"/>
      </tp>
      <tp t="e">
        <v>#N/A</v>
        <stp/>
        <stp>BDP|15540671977511122435</stp>
        <tr r="AD86" s="5"/>
      </tp>
      <tp t="e">
        <v>#N/A</v>
        <stp/>
        <stp>BDP|17474293011535864030</stp>
        <tr r="W139" s="5"/>
      </tp>
      <tp t="e">
        <v>#N/A</v>
        <stp/>
        <stp>BDP|15869650329416736647</stp>
        <tr r="O464" s="5"/>
      </tp>
      <tp t="e">
        <v>#N/A</v>
        <stp/>
        <stp>BDP|17014107194777479973</stp>
        <tr r="AH444" s="5"/>
      </tp>
      <tp t="e">
        <v>#N/A</v>
        <stp/>
        <stp>BDP|10412020085468311171</stp>
        <tr r="N6" s="5"/>
      </tp>
      <tp t="e">
        <v>#N/A</v>
        <stp/>
        <stp>BDP|15531091493368066582</stp>
        <tr r="AG198" s="5"/>
      </tp>
      <tp t="s">
        <v>#N/A N/A</v>
        <stp/>
        <stp>BDP|15745181444782851343</stp>
        <tr r="M51" s="12"/>
      </tp>
      <tp t="e">
        <v>#N/A</v>
        <stp/>
        <stp>BDP|12356274640121019435</stp>
        <tr r="S484" s="5"/>
      </tp>
      <tp t="e">
        <v>#N/A</v>
        <stp/>
        <stp>BDP|12481239352555372117</stp>
        <tr r="P51" s="5"/>
      </tp>
      <tp t="e">
        <v>#N/A</v>
        <stp/>
        <stp>BDP|10504832093563363315</stp>
        <tr r="U518" s="5"/>
      </tp>
      <tp t="e">
        <v>#N/A</v>
        <stp/>
        <stp>BDP|12988712164721912337</stp>
        <tr r="AO392" s="5"/>
      </tp>
      <tp t="e">
        <v>#N/A</v>
        <stp/>
        <stp>BDP|18317731211106280952</stp>
        <tr r="I121" s="5"/>
      </tp>
      <tp t="s">
        <v>#N/A N/A</v>
        <stp/>
        <stp>BDP|12181462770179946986</stp>
        <tr r="AB25" s="12"/>
      </tp>
      <tp t="e">
        <v>#N/A</v>
        <stp/>
        <stp>BDP|15995389344760281316</stp>
        <tr r="N314" s="5"/>
      </tp>
      <tp t="e">
        <v>#N/A</v>
        <stp/>
        <stp>BDP|15665749951591408712</stp>
        <tr r="I279" s="5"/>
      </tp>
      <tp t="e">
        <v>#N/A</v>
        <stp/>
        <stp>BDP|10901245199902338817</stp>
        <tr r="AK377" s="5"/>
      </tp>
      <tp t="e">
        <v>#N/A</v>
        <stp/>
        <stp>BDP|17755568775966452269</stp>
        <tr r="AB480" s="5"/>
      </tp>
      <tp t="e">
        <v>#N/A</v>
        <stp/>
        <stp>BDP|13074158455096618006</stp>
        <tr r="U556" s="5"/>
      </tp>
      <tp t="e">
        <v>#N/A</v>
        <stp/>
        <stp>BDP|15383760874063767701</stp>
        <tr r="R361" s="5"/>
      </tp>
      <tp t="e">
        <v>#N/A</v>
        <stp/>
        <stp>BDP|10304945517368796110</stp>
        <tr r="AB21" s="5"/>
      </tp>
      <tp t="e">
        <v>#N/A</v>
        <stp/>
        <stp>BDP|10576141542406443219</stp>
        <tr r="L540" s="5"/>
      </tp>
      <tp t="e">
        <v>#N/A</v>
        <stp/>
        <stp>BDP|10238438240707626613</stp>
        <tr r="AD125" s="5"/>
      </tp>
      <tp t="e">
        <v>#N/A</v>
        <stp/>
        <stp>BDP|10461657396719688772</stp>
        <tr r="N320" s="5"/>
      </tp>
      <tp t="e">
        <v>#N/A</v>
        <stp/>
        <stp>BDP|16084527370434753132</stp>
        <tr r="W167" s="5"/>
      </tp>
      <tp t="e">
        <v>#N/A</v>
        <stp/>
        <stp>BDP|17394115966044488568</stp>
        <tr r="I643" s="5"/>
      </tp>
      <tp t="e">
        <v>#N/A</v>
        <stp/>
        <stp>BDP|16520542247324693266</stp>
        <tr r="AF380" s="5"/>
      </tp>
      <tp t="e">
        <v>#N/A</v>
        <stp/>
        <stp>BDP|16178714676246673165</stp>
        <tr r="W101" s="5"/>
      </tp>
      <tp t="e">
        <v>#N/A</v>
        <stp/>
        <stp>BDP|15161512030707359555</stp>
        <tr r="P267" s="5"/>
      </tp>
      <tp t="e">
        <v>#N/A</v>
        <stp/>
        <stp>BDP|13215102343266206152</stp>
        <tr r="U381" s="5"/>
      </tp>
      <tp t="s">
        <v>#N/A N/A</v>
        <stp/>
        <stp>BDP|12427017092749742365</stp>
        <tr r="AB55" s="12"/>
      </tp>
      <tp t="e">
        <v>#N/A</v>
        <stp/>
        <stp>BDP|15192022661757673528</stp>
        <tr r="AM257" s="5"/>
      </tp>
      <tp t="e">
        <v>#N/A</v>
        <stp/>
        <stp>BDP|18044980019679167866</stp>
        <tr r="P385" s="5"/>
      </tp>
      <tp t="e">
        <v>#N/A</v>
        <stp/>
        <stp>BDP|11488723671647488757</stp>
        <tr r="AO113" s="5"/>
      </tp>
      <tp t="e">
        <v>#N/A</v>
        <stp/>
        <stp>BDP|11792715645876508505</stp>
        <tr r="W99" s="5"/>
      </tp>
      <tp t="e">
        <v>#N/A</v>
        <stp/>
        <stp>BDP|14366190158145769430</stp>
        <tr r="AA7" s="5"/>
      </tp>
      <tp t="e">
        <v>#N/A</v>
        <stp/>
        <stp>BDP|14141120592775134861</stp>
        <tr r="P587" s="5"/>
      </tp>
      <tp t="e">
        <v>#N/A</v>
        <stp/>
        <stp>BDP|16174956865330049876</stp>
        <tr r="AI623" s="5"/>
      </tp>
      <tp t="e">
        <v>#N/A</v>
        <stp/>
        <stp>BDP|12323316097718727146</stp>
        <tr r="AO232" s="5"/>
      </tp>
      <tp t="e">
        <v>#N/A</v>
        <stp/>
        <stp>BDP|11569536215350169442</stp>
        <tr r="AG537" s="5"/>
      </tp>
      <tp t="e">
        <v>#N/A</v>
        <stp/>
        <stp>BDP|10387491078762204068</stp>
        <tr r="N583" s="5"/>
      </tp>
      <tp t="e">
        <v>#N/A</v>
        <stp/>
        <stp>BDP|17238250616391336445</stp>
        <tr r="AB558" s="5"/>
      </tp>
      <tp t="e">
        <v>#N/A</v>
        <stp/>
        <stp>BDP|16296572256450024758</stp>
        <tr r="AM434" s="5"/>
      </tp>
      <tp t="s">
        <v>#N/A N/A</v>
        <stp/>
        <stp>BDP|16255378731850028723</stp>
        <tr r="AM84" s="12"/>
      </tp>
      <tp t="e">
        <v>#N/A</v>
        <stp/>
        <stp>BDP|13291791470993437196</stp>
        <tr r="Q474" s="5"/>
      </tp>
      <tp t="e">
        <v>#N/A</v>
        <stp/>
        <stp>BDP|11501302931450279005</stp>
        <tr r="AD538" s="5"/>
      </tp>
      <tp t="e">
        <v>#N/A</v>
        <stp/>
        <stp>BDP|13811315352844500088</stp>
        <tr r="S145" s="5"/>
      </tp>
    </main>
    <main first="bofaddin.rtdserver">
      <tp t="e">
        <v>#N/A</v>
        <stp/>
        <stp>BDP|11984210881439349433</stp>
        <tr r="R11" s="5"/>
      </tp>
      <tp t="e">
        <v>#N/A</v>
        <stp/>
        <stp>BDP|12904608794218609320</stp>
        <tr r="AQ563" s="5"/>
      </tp>
      <tp t="e">
        <v>#N/A</v>
        <stp/>
        <stp>BDP|17486351219027533440</stp>
        <tr r="AH573" s="5"/>
      </tp>
      <tp t="e">
        <v>#N/A</v>
        <stp/>
        <stp>BDP|10896100723605452060</stp>
        <tr r="AM633" s="5"/>
      </tp>
      <tp t="e">
        <v>#N/A</v>
        <stp/>
        <stp>BDP|12178876598240537529</stp>
        <tr r="AD556" s="5"/>
      </tp>
      <tp t="e">
        <v>#N/A</v>
        <stp/>
        <stp>BDP|11949140437827028237</stp>
        <tr r="AP408" s="5"/>
      </tp>
      <tp t="e">
        <v>#N/A</v>
        <stp/>
        <stp>BDP|17466769236862482790</stp>
        <tr r="R380" s="5"/>
      </tp>
      <tp t="e">
        <v>#N/A</v>
        <stp/>
        <stp>BDP|14849970233839265174</stp>
        <tr r="AO66" s="5"/>
      </tp>
      <tp t="e">
        <v>#N/A</v>
        <stp/>
        <stp>BDP|16989614020767834396</stp>
        <tr r="S10" s="12"/>
      </tp>
      <tp t="e">
        <v>#N/A</v>
        <stp/>
        <stp>BDP|11359298039240300693</stp>
        <tr r="AF283" s="5"/>
      </tp>
      <tp t="e">
        <v>#N/A</v>
        <stp/>
        <stp>BDP|18355852325830943437</stp>
        <tr r="AF152" s="5"/>
      </tp>
      <tp t="e">
        <v>#N/A</v>
        <stp/>
        <stp>BDP|12202866058088277172</stp>
        <tr r="AB644" s="5"/>
      </tp>
      <tp t="e">
        <v>#N/A</v>
        <stp/>
        <stp>BDP|10361042377532826311</stp>
        <tr r="AF345" s="5"/>
      </tp>
      <tp t="e">
        <v>#N/A</v>
        <stp/>
        <stp>BDP|13961092459667124712</stp>
        <tr r="AI294" s="5"/>
      </tp>
      <tp t="e">
        <v>#N/A</v>
        <stp/>
        <stp>BDP|17548041602763978237</stp>
        <tr r="AF38" s="5"/>
      </tp>
      <tp t="e">
        <v>#N/A</v>
        <stp/>
        <stp>BDP|17788289402240044347</stp>
        <tr r="L541" s="5"/>
      </tp>
      <tp t="e">
        <v>#N/A</v>
        <stp/>
        <stp>BDP|16651624954290859316</stp>
        <tr r="AO641" s="5"/>
      </tp>
      <tp t="e">
        <v>#N/A</v>
        <stp/>
        <stp>BDP|17311568559907542604</stp>
        <tr r="J388" s="5"/>
      </tp>
      <tp t="e">
        <v>#N/A</v>
        <stp/>
        <stp>BDP|15043563149381109374</stp>
        <tr r="AB425" s="5"/>
      </tp>
      <tp t="e">
        <v>#N/A</v>
        <stp/>
        <stp>BDP|17852728667815776532</stp>
        <tr r="O97" s="5"/>
      </tp>
      <tp t="e">
        <v>#N/A</v>
        <stp/>
        <stp>BDP|13647404572685448392</stp>
        <tr r="S293" s="5"/>
      </tp>
      <tp t="e">
        <v>#N/A</v>
        <stp/>
        <stp>BDP|15936087137216904666</stp>
        <tr r="AH147" s="5"/>
      </tp>
      <tp t="e">
        <v>#N/A</v>
        <stp/>
        <stp>BDP|18238841306145832317</stp>
        <tr r="AA73" s="5"/>
      </tp>
      <tp t="e">
        <v>#N/A</v>
        <stp/>
        <stp>BDP|11953957731984752939</stp>
        <tr r="U549" s="5"/>
      </tp>
      <tp t="e">
        <v>#N/A</v>
        <stp/>
        <stp>BDP|16379646752213845041</stp>
        <tr r="AM246" s="5"/>
      </tp>
      <tp t="s">
        <v>#N/A N/A</v>
        <stp/>
        <stp>BDP|12691465749386834289</stp>
        <tr r="AM22" s="12"/>
      </tp>
      <tp t="e">
        <v>#N/A</v>
        <stp/>
        <stp>BDP|11087909068370374820</stp>
        <tr r="P490" s="5"/>
      </tp>
      <tp t="e">
        <v>#N/A</v>
        <stp/>
        <stp>BDP|12315694307302412002</stp>
        <tr r="AM278" s="5"/>
      </tp>
      <tp t="e">
        <v>#N/A</v>
        <stp/>
        <stp>BDP|15473443578079423953</stp>
        <tr r="O599" s="5"/>
      </tp>
      <tp t="e">
        <v>#N/A</v>
        <stp/>
        <stp>BDP|10186605489581347937</stp>
        <tr r="W478" s="5"/>
      </tp>
      <tp t="e">
        <v>#N/A</v>
        <stp/>
        <stp>BDP|11096934962571805913</stp>
        <tr r="AD541" s="5"/>
      </tp>
      <tp t="e">
        <v>#N/A</v>
        <stp/>
        <stp>BDP|13145684243332108538</stp>
        <tr r="W187" s="5"/>
      </tp>
      <tp t="e">
        <v>#N/A</v>
        <stp/>
        <stp>BDP|15668161446837637187</stp>
        <tr r="P184" s="5"/>
      </tp>
      <tp t="e">
        <v>#N/A</v>
        <stp/>
        <stp>BDP|13127079685408344580</stp>
        <tr r="AH324" s="5"/>
      </tp>
      <tp t="e">
        <v>#N/A</v>
        <stp/>
        <stp>BDP|13655667251896088098</stp>
        <tr r="AO571" s="5"/>
      </tp>
      <tp t="e">
        <v>#N/A</v>
        <stp/>
        <stp>BDP|12122274119822150561</stp>
        <tr r="AQ198" s="5"/>
      </tp>
      <tp t="s">
        <v>#N/A N/A</v>
        <stp/>
        <stp>BDP|16329963592847968765</stp>
        <tr r="AD36" s="12"/>
      </tp>
      <tp t="e">
        <v>#N/A</v>
        <stp/>
        <stp>BDP|15097995476655614812</stp>
        <tr r="R26" s="5"/>
      </tp>
      <tp t="e">
        <v>#N/A</v>
        <stp/>
        <stp>BDP|11360310874541990275</stp>
        <tr r="AP205" s="5"/>
      </tp>
      <tp t="e">
        <v>#N/A</v>
        <stp/>
        <stp>BDP|13796115247599057993</stp>
        <tr r="AD415" s="5"/>
      </tp>
      <tp t="e">
        <v>#N/A</v>
        <stp/>
        <stp>BDP|15811463561632481333</stp>
        <tr r="AF330" s="5"/>
      </tp>
      <tp t="e">
        <v>#N/A</v>
        <stp/>
        <stp>BDP|17928034758662889627</stp>
        <tr r="S8" s="5"/>
      </tp>
      <tp t="e">
        <v>#N/A</v>
        <stp/>
        <stp>BDP|10927038595268118767</stp>
        <tr r="W90" s="5"/>
      </tp>
      <tp t="e">
        <v>#N/A</v>
        <stp/>
        <stp>BDP|13483948869638602278</stp>
        <tr r="K36" s="5"/>
      </tp>
      <tp t="e">
        <v>#N/A</v>
        <stp/>
        <stp>BDP|15488090200682392169</stp>
        <tr r="Q118" s="5"/>
      </tp>
      <tp t="e">
        <v>#N/A</v>
        <stp/>
        <stp>BDP|10109240187628331499</stp>
        <tr r="N74" s="5"/>
      </tp>
      <tp t="e">
        <v>#N/A</v>
        <stp/>
        <stp>BDP|14005418966681951167</stp>
        <tr r="P429" s="5"/>
      </tp>
      <tp t="e">
        <v>#N/A</v>
        <stp/>
        <stp>BDP|14643870598242897193</stp>
        <tr r="AG24" s="12"/>
      </tp>
      <tp t="e">
        <v>#N/A</v>
        <stp/>
        <stp>BDP|16049783796618532630</stp>
        <tr r="J538" s="5"/>
      </tp>
      <tp t="s">
        <v>#N/A N/A</v>
        <stp/>
        <stp>BDP|17772085663192155554</stp>
        <tr r="T35" s="12"/>
      </tp>
      <tp t="e">
        <v>#N/A</v>
        <stp/>
        <stp>BDP|11939130076584751532</stp>
        <tr r="I616" s="5"/>
      </tp>
      <tp t="s">
        <v>#N/A N/A</v>
        <stp/>
        <stp>BDP|10761262057003972273</stp>
        <tr r="O52" s="12"/>
      </tp>
      <tp t="e">
        <v>#N/A</v>
        <stp/>
        <stp>BDP|16823435350701070030</stp>
        <tr r="O33" s="12"/>
        <tr r="O502" s="5"/>
      </tp>
      <tp t="e">
        <v>#N/A</v>
        <stp/>
        <stp>BDP|14759245758085305007</stp>
        <tr r="O246" s="5"/>
      </tp>
      <tp t="e">
        <v>#N/A</v>
        <stp/>
        <stp>BDP|14833782608786070304</stp>
        <tr r="T109" s="5"/>
      </tp>
      <tp t="e">
        <v>#N/A</v>
        <stp/>
        <stp>BDP|13245396152641982289</stp>
        <tr r="AQ149" s="5"/>
      </tp>
      <tp t="e">
        <v>#N/A</v>
        <stp/>
        <stp>BDP|14180442203075777398</stp>
        <tr r="AI507" s="5"/>
      </tp>
      <tp t="e">
        <v>#N/A</v>
        <stp/>
        <stp>BDP|17008194404749267971</stp>
        <tr r="AB521" s="5"/>
      </tp>
      <tp t="e">
        <v>#N/A</v>
        <stp/>
        <stp>BDP|14091905409323190802</stp>
        <tr r="W116" s="5"/>
      </tp>
      <tp t="e">
        <v>#N/A</v>
        <stp/>
        <stp>BDP|14832130200132321104</stp>
        <tr r="AK601" s="5"/>
      </tp>
      <tp t="e">
        <v>#N/A</v>
        <stp/>
        <stp>BDP|12826505276620329668</stp>
        <tr r="Q91" s="5"/>
      </tp>
      <tp t="e">
        <v>#N/A</v>
        <stp/>
        <stp>BDP|12861569325146370532</stp>
        <tr r="AQ94" s="5"/>
      </tp>
      <tp t="e">
        <v>#N/A</v>
        <stp/>
        <stp>BDP|13977751284159256319</stp>
        <tr r="P570" s="5"/>
      </tp>
      <tp t="e">
        <v>#N/A</v>
        <stp/>
        <stp>BDP|14138086632924959593</stp>
        <tr r="K561" s="5"/>
      </tp>
      <tp t="e">
        <v>#N/A</v>
        <stp/>
        <stp>BDP|18075832234837815246</stp>
        <tr r="AG448" s="5"/>
      </tp>
      <tp t="e">
        <v>#N/A</v>
        <stp/>
        <stp>BDP|18203223168162314809</stp>
        <tr r="AF11" s="5"/>
      </tp>
      <tp t="s">
        <v>#N/A N/A</v>
        <stp/>
        <stp>BDP|12397047518512521713</stp>
        <tr r="U75" s="12"/>
      </tp>
      <tp t="e">
        <v>#N/A</v>
        <stp/>
        <stp>BDP|15948560572641623009</stp>
        <tr r="I176" s="5"/>
      </tp>
      <tp t="e">
        <v>#N/A</v>
        <stp/>
        <stp>BDP|10944320826970442721</stp>
        <tr r="AG166" s="5"/>
      </tp>
      <tp t="e">
        <v>#N/A</v>
        <stp/>
        <stp>BDP|11871242296918063415</stp>
        <tr r="AQ619" s="5"/>
      </tp>
      <tp t="e">
        <v>#N/A</v>
        <stp/>
        <stp>BDP|14680665140048808833</stp>
        <tr r="AI141" s="5"/>
      </tp>
      <tp t="e">
        <v>#N/A</v>
        <stp/>
        <stp>BDP|13281427369826081123</stp>
        <tr r="AB268" s="5"/>
      </tp>
      <tp t="e">
        <v>#N/A</v>
        <stp/>
        <stp>BDP|13175091528162874533</stp>
        <tr r="S447" s="5"/>
      </tp>
      <tp t="s">
        <v>#N/A N/A</v>
        <stp/>
        <stp>BDP|16352196715874406409</stp>
        <tr r="AM61" s="12"/>
      </tp>
      <tp t="e">
        <v>#N/A</v>
        <stp/>
        <stp>BDP|15860601495508785418</stp>
        <tr r="AK629" s="5"/>
      </tp>
      <tp t="e">
        <v>#N/A</v>
        <stp/>
        <stp>BDP|13470681630070421036</stp>
        <tr r="AM590" s="5"/>
      </tp>
      <tp t="e">
        <v>#N/A</v>
        <stp/>
        <stp>BDP|12961146042056192758</stp>
        <tr r="W574" s="5"/>
      </tp>
      <tp t="e">
        <v>#N/A</v>
        <stp/>
        <stp>BDP|16231275423927471799</stp>
        <tr r="Q183" s="5"/>
      </tp>
      <tp t="e">
        <v>#N/A</v>
        <stp/>
        <stp>BDP|10331810723348869426</stp>
        <tr r="J416" s="5"/>
      </tp>
      <tp t="e">
        <v>#N/A</v>
        <stp/>
        <stp>BDP|13297584487028447029</stp>
        <tr r="R517" s="5"/>
      </tp>
      <tp t="e">
        <v>#N/A</v>
        <stp/>
        <stp>BDP|15095129247070870660</stp>
        <tr r="N18" s="5"/>
      </tp>
      <tp t="e">
        <v>#N/A</v>
        <stp/>
        <stp>BDP|11856213022433776472</stp>
        <tr r="O53" s="12"/>
        <tr r="O124" s="5"/>
      </tp>
      <tp t="e">
        <v>#N/A</v>
        <stp/>
        <stp>BDP|12311598319212940218</stp>
        <tr r="N280" s="5"/>
      </tp>
      <tp t="s">
        <v>#N/A N/A</v>
        <stp/>
        <stp>BDP|13731946591625838016</stp>
        <tr r="M88" s="12"/>
      </tp>
      <tp t="e">
        <v>#N/A</v>
        <stp/>
        <stp>BDP|11148400854861992770</stp>
        <tr r="O148" s="5"/>
      </tp>
      <tp t="e">
        <v>#N/A</v>
        <stp/>
        <stp>BDP|13446345269708567875</stp>
        <tr r="U4" s="5"/>
      </tp>
      <tp t="e">
        <v>#N/A</v>
        <stp/>
        <stp>BDP|14241311668144495349</stp>
        <tr r="S546" s="5"/>
      </tp>
      <tp t="e">
        <v>#N/A</v>
        <stp/>
        <stp>BDP|10826289507213436791</stp>
        <tr r="AH475" s="5"/>
      </tp>
      <tp t="e">
        <v>#N/A</v>
        <stp/>
        <stp>BDP|13788997202795525930</stp>
        <tr r="AK37" s="5"/>
      </tp>
      <tp t="e">
        <v>#N/A</v>
        <stp/>
        <stp>BDP|11349235211251322588</stp>
        <tr r="P4" s="5"/>
      </tp>
      <tp t="s">
        <v>#N/A N/A</v>
        <stp/>
        <stp>BDP|14693453858977696473</stp>
        <tr r="N74" s="12"/>
      </tp>
      <tp t="e">
        <v>#N/A</v>
        <stp/>
        <stp>BDP|10741281122650396643</stp>
        <tr r="AM455" s="5"/>
      </tp>
      <tp t="e">
        <v>#N/A</v>
        <stp/>
        <stp>BDP|12834597183688031189</stp>
        <tr r="W236" s="5"/>
      </tp>
      <tp t="e">
        <v>#N/A</v>
        <stp/>
        <stp>BDP|12729366611007880124</stp>
        <tr r="AH127" s="5"/>
      </tp>
      <tp t="s">
        <v>#N/A N/A</v>
        <stp/>
        <stp>BDP|14482487164775212501</stp>
        <tr r="J45" s="12"/>
      </tp>
      <tp t="e">
        <v>#N/A</v>
        <stp/>
        <stp>BDP|15293005089829851299</stp>
        <tr r="AK146" s="5"/>
      </tp>
      <tp t="e">
        <v>#N/A</v>
        <stp/>
        <stp>BDP|13753028249394240544</stp>
        <tr r="R349" s="5"/>
      </tp>
      <tp t="e">
        <v>#N/A</v>
        <stp/>
        <stp>BDP|11798259228793198410</stp>
        <tr r="AH141" s="5"/>
      </tp>
      <tp t="s">
        <v>#N/A N/A</v>
        <stp/>
        <stp>BDP|14281279254376241398</stp>
        <tr r="K60" s="12"/>
      </tp>
      <tp t="e">
        <v>#N/A</v>
        <stp/>
        <stp>BDP|14120094464915566137</stp>
        <tr r="T286" s="5"/>
      </tp>
      <tp t="e">
        <v>#N/A</v>
        <stp/>
        <stp>BDP|11808970270810155941</stp>
        <tr r="AG186" s="5"/>
      </tp>
      <tp t="e">
        <v>#N/A</v>
        <stp/>
        <stp>BDP|14799713884898832502</stp>
        <tr r="AG27" s="5"/>
      </tp>
      <tp t="e">
        <v>#N/A</v>
        <stp/>
        <stp>BDP|16571168519512104219</stp>
        <tr r="S469" s="5"/>
      </tp>
      <tp t="e">
        <v>#N/A</v>
        <stp/>
        <stp>BDP|12491042866372988052</stp>
        <tr r="U568" s="5"/>
      </tp>
      <tp t="e">
        <v>#N/A</v>
        <stp/>
        <stp>BDP|13789400443592775798</stp>
        <tr r="R465" s="5"/>
      </tp>
      <tp t="e">
        <v>#N/A</v>
        <stp/>
        <stp>BDP|10759014304311927717</stp>
        <tr r="AA110" s="5"/>
      </tp>
      <tp t="e">
        <v>#N/A</v>
        <stp/>
        <stp>BDP|17835273530466048657</stp>
        <tr r="N189" s="5"/>
      </tp>
      <tp t="e">
        <v>#N/A</v>
        <stp/>
        <stp>BDP|18160481186777378560</stp>
        <tr r="N275" s="5"/>
      </tp>
      <tp t="e">
        <v>#N/A</v>
        <stp/>
        <stp>BDP|10843121004605366272</stp>
        <tr r="AH167" s="5"/>
      </tp>
      <tp t="e">
        <v>#N/A</v>
        <stp/>
        <stp>BDP|10995299629673100521</stp>
        <tr r="AF206" s="5"/>
      </tp>
      <tp t="e">
        <v>#N/A</v>
        <stp/>
        <stp>BDP|12879722259624958201</stp>
        <tr r="J13" s="5"/>
      </tp>
      <tp t="e">
        <v>#N/A</v>
        <stp/>
        <stp>BDP|17902925594538406917</stp>
        <tr r="T444" s="5"/>
      </tp>
      <tp t="e">
        <v>#N/A</v>
        <stp/>
        <stp>BDP|14044517271169278983</stp>
        <tr r="K374" s="5"/>
      </tp>
      <tp t="e">
        <v>#N/A</v>
        <stp/>
        <stp>BDP|15055884182161913297</stp>
        <tr r="AH290" s="5"/>
      </tp>
      <tp t="e">
        <v>#N/A</v>
        <stp/>
        <stp>BDP|13698595065543587554</stp>
        <tr r="AD10" s="12"/>
      </tp>
      <tp t="e">
        <v>#N/A</v>
        <stp/>
        <stp>BDP|11841020140142753174</stp>
        <tr r="R394" s="5"/>
      </tp>
      <tp t="e">
        <v>#N/A</v>
        <stp/>
        <stp>BDP|11589683839110891267</stp>
        <tr r="J402" s="5"/>
      </tp>
      <tp t="e">
        <v>#N/A</v>
        <stp/>
        <stp>BDP|15902322260121002717</stp>
        <tr r="AM237" s="5"/>
      </tp>
      <tp t="e">
        <v>#N/A</v>
        <stp/>
        <stp>BDP|12790608171283211699</stp>
        <tr r="AP248" s="5"/>
      </tp>
      <tp t="e">
        <v>#N/A</v>
        <stp/>
        <stp>BDP|16717380613653052119</stp>
        <tr r="AB40" s="12"/>
        <tr r="AB250" s="5"/>
      </tp>
      <tp t="e">
        <v>#N/A</v>
        <stp/>
        <stp>BDP|11984704340093075741</stp>
        <tr r="Q201" s="5"/>
      </tp>
      <tp t="e">
        <v>#N/A</v>
        <stp/>
        <stp>BDP|14805306573994173272</stp>
        <tr r="J205" s="5"/>
      </tp>
      <tp t="e">
        <v>#N/A</v>
        <stp/>
        <stp>BDP|17171961530253865828</stp>
        <tr r="AP4" s="5"/>
      </tp>
      <tp t="e">
        <v>#N/A</v>
        <stp/>
        <stp>BDP|12128356917761910778</stp>
        <tr r="N60" s="5"/>
      </tp>
      <tp t="e">
        <v>#N/A</v>
        <stp/>
        <stp>BDP|12647222221750927419</stp>
        <tr r="AO26" s="5"/>
      </tp>
      <tp t="e">
        <v>#N/A</v>
        <stp/>
        <stp>BDP|12035044938955565241</stp>
        <tr r="L530" s="5"/>
      </tp>
      <tp t="e">
        <v>#N/A</v>
        <stp/>
        <stp>BDP|13342318569656426621</stp>
        <tr r="Q142" s="5"/>
      </tp>
      <tp t="e">
        <v>#N/A</v>
        <stp/>
        <stp>BDP|11402727879747211009</stp>
        <tr r="W206" s="5"/>
      </tp>
      <tp t="e">
        <v>#N/A</v>
        <stp/>
        <stp>BDP|18270649768646492879</stp>
        <tr r="AB53" s="12"/>
        <tr r="AB124" s="5"/>
      </tp>
      <tp t="e">
        <v>#N/A</v>
        <stp/>
        <stp>BDP|11010454020433062288</stp>
        <tr r="R345" s="5"/>
      </tp>
      <tp t="e">
        <v>#N/A</v>
        <stp/>
        <stp>BDP|11751983363119524148</stp>
        <tr r="AK127" s="5"/>
      </tp>
      <tp t="e">
        <v>#N/A</v>
        <stp/>
        <stp>BDP|16647540618084055072</stp>
        <tr r="I39" s="5"/>
      </tp>
      <tp t="e">
        <v>#N/A</v>
        <stp/>
        <stp>BDP|14569788554045344578</stp>
        <tr r="AK217" s="5"/>
      </tp>
      <tp t="e">
        <v>#N/A</v>
        <stp/>
        <stp>BDP|12617590870926683042</stp>
        <tr r="S296" s="5"/>
      </tp>
      <tp t="e">
        <v>#N/A</v>
        <stp/>
        <stp>BDP|16242995533812182843</stp>
        <tr r="I173" s="5"/>
      </tp>
      <tp t="e">
        <v>#N/A</v>
        <stp/>
        <stp>BDP|14738084509433979126</stp>
        <tr r="T222" s="5"/>
      </tp>
      <tp t="s">
        <v>#N/A N/A</v>
        <stp/>
        <stp>BDP|14997317420215794627</stp>
        <tr r="T59" s="12"/>
      </tp>
      <tp t="e">
        <v>#N/A</v>
        <stp/>
        <stp>BDP|12610379126581879428</stp>
        <tr r="AD381" s="5"/>
      </tp>
      <tp t="e">
        <v>#N/A</v>
        <stp/>
        <stp>BDP|14386983626561380836</stp>
        <tr r="W155" s="5"/>
      </tp>
      <tp t="e">
        <v>#N/A</v>
        <stp/>
        <stp>BDP|10687504493979875302</stp>
        <tr r="T328" s="5"/>
      </tp>
      <tp t="e">
        <v>#N/A</v>
        <stp/>
        <stp>BDP|16370490086788600477</stp>
        <tr r="R548" s="5"/>
      </tp>
      <tp t="e">
        <v>#N/A</v>
        <stp/>
        <stp>BDP|10576280937990093773</stp>
        <tr r="Q467" s="5"/>
      </tp>
      <tp t="e">
        <v>#N/A</v>
        <stp/>
        <stp>BDP|14167075559054633344</stp>
        <tr r="AK81" s="5"/>
      </tp>
      <tp t="e">
        <v>#N/A</v>
        <stp/>
        <stp>BDP|16448676195059282680</stp>
        <tr r="P261" s="5"/>
      </tp>
      <tp t="e">
        <v>#N/A</v>
        <stp/>
        <stp>BDP|11381166613553841425</stp>
        <tr r="W532" s="5"/>
      </tp>
      <tp t="e">
        <v>#N/A</v>
        <stp/>
        <stp>BDP|14708545548691497230</stp>
        <tr r="AB73" s="5"/>
      </tp>
      <tp t="e">
        <v>#N/A</v>
        <stp/>
        <stp>BDP|13525682907070518339</stp>
        <tr r="P312" s="5"/>
      </tp>
      <tp t="e">
        <v>#N/A</v>
        <stp/>
        <stp>BDP|15416696021520958798</stp>
        <tr r="U392" s="5"/>
      </tp>
      <tp t="e">
        <v>#N/A</v>
        <stp/>
        <stp>BDP|17898044147461154461</stp>
        <tr r="AI236" s="5"/>
      </tp>
      <tp t="e">
        <v>#N/A</v>
        <stp/>
        <stp>BDP|10111299600194434006</stp>
        <tr r="M534" s="5"/>
      </tp>
      <tp t="s">
        <v>#N/A N/A</v>
        <stp/>
        <stp>BDP|14198535645880374380</stp>
        <tr r="AM26" s="12"/>
      </tp>
      <tp t="e">
        <v>#N/A</v>
        <stp/>
        <stp>BDP|15970374285401609915</stp>
        <tr r="AP545" s="5"/>
      </tp>
      <tp t="e">
        <v>#N/A</v>
        <stp/>
        <stp>BDP|17717371977293892639</stp>
        <tr r="AQ364" s="5"/>
      </tp>
      <tp t="e">
        <v>#N/A</v>
        <stp/>
        <stp>BDP|10211381534063436561</stp>
        <tr r="AK147" s="5"/>
      </tp>
      <tp t="e">
        <v>#N/A</v>
        <stp/>
        <stp>BDP|11490245898708395473</stp>
        <tr r="AQ440" s="5"/>
      </tp>
      <tp t="e">
        <v>#N/A</v>
        <stp/>
        <stp>BDP|14010984936619715153</stp>
        <tr r="AO451" s="5"/>
      </tp>
      <tp t="e">
        <v>#N/A</v>
        <stp/>
        <stp>BDP|17230485035535407372</stp>
        <tr r="AQ638" s="5"/>
      </tp>
      <tp t="e">
        <v>#N/A</v>
        <stp/>
        <stp>BDP|13051088239241571789</stp>
        <tr r="AQ598" s="5"/>
      </tp>
      <tp t="e">
        <v>#N/A</v>
        <stp/>
        <stp>BDP|13130721703466559493</stp>
        <tr r="AI363" s="5"/>
      </tp>
      <tp t="e">
        <v>#N/A</v>
        <stp/>
        <stp>BDP|10527362568381560222</stp>
        <tr r="AM499" s="5"/>
      </tp>
      <tp t="e">
        <v>#N/A</v>
        <stp/>
        <stp>BDP|14391840586427938548</stp>
        <tr r="AI304" s="5"/>
      </tp>
      <tp t="e">
        <v>#N/A</v>
        <stp/>
        <stp>BDP|16331607847377815500</stp>
        <tr r="AA99" s="5"/>
      </tp>
      <tp t="e">
        <v>#N/A</v>
        <stp/>
        <stp>BDP|17833643676184217446</stp>
        <tr r="P277" s="5"/>
      </tp>
      <tp t="e">
        <v>#N/A</v>
        <stp/>
        <stp>BDP|13211066838153948597</stp>
        <tr r="AD155" s="5"/>
      </tp>
      <tp t="e">
        <v>#N/A</v>
        <stp/>
        <stp>BDP|15838966869595121999</stp>
        <tr r="AA554" s="5"/>
      </tp>
      <tp t="e">
        <v>#N/A</v>
        <stp/>
        <stp>BDP|17321568299074783949</stp>
        <tr r="AH593" s="5"/>
      </tp>
      <tp t="e">
        <v>#N/A</v>
        <stp/>
        <stp>BDP|15592614196464924841</stp>
        <tr r="AM32" s="5"/>
      </tp>
      <tp t="e">
        <v>#N/A</v>
        <stp/>
        <stp>BDP|18375997741515043648</stp>
        <tr r="J363" s="5"/>
      </tp>
      <tp t="e">
        <v>#N/A</v>
        <stp/>
        <stp>BDP|13650252908700384770</stp>
        <tr r="M39" s="5"/>
      </tp>
      <tp t="e">
        <v>#N/A</v>
        <stp/>
        <stp>BDP|11532426564422497780</stp>
        <tr r="AO178" s="5"/>
      </tp>
      <tp t="e">
        <v>#N/A</v>
        <stp/>
        <stp>BDP|10593627584110888848</stp>
        <tr r="AI407" s="5"/>
      </tp>
      <tp t="e">
        <v>#N/A</v>
        <stp/>
        <stp>BDP|12095043766495492798</stp>
        <tr r="O453" s="5"/>
      </tp>
      <tp t="e">
        <v>#N/A</v>
        <stp/>
        <stp>BDP|12595303017253565581</stp>
        <tr r="AQ111" s="5"/>
      </tp>
      <tp t="e">
        <v>#N/A</v>
        <stp/>
        <stp>BDP|10402621218697981682</stp>
        <tr r="AG518" s="5"/>
      </tp>
      <tp t="e">
        <v>#N/A</v>
        <stp/>
        <stp>BDP|16782597324372360567</stp>
        <tr r="AQ287" s="5"/>
      </tp>
      <tp t="e">
        <v>#N/A</v>
        <stp/>
        <stp>BDP|14378608680189428580</stp>
        <tr r="T188" s="5"/>
      </tp>
      <tp t="e">
        <v>#N/A</v>
        <stp/>
        <stp>BDP|10032415843362841452</stp>
        <tr r="AH34" s="5"/>
      </tp>
      <tp t="e">
        <v>#N/A</v>
        <stp/>
        <stp>BDP|13514603410870300299</stp>
        <tr r="J610" s="5"/>
      </tp>
      <tp t="s">
        <v>#N/A N/A</v>
        <stp/>
        <stp>BDP|16100542452367015783</stp>
        <tr r="P78" s="12"/>
      </tp>
      <tp t="e">
        <v>#N/A</v>
        <stp/>
        <stp>BDP|12619548743547799296</stp>
        <tr r="U261" s="5"/>
      </tp>
      <tp t="e">
        <v>#N/A</v>
        <stp/>
        <stp>BDP|10167089675079684854</stp>
        <tr r="N369" s="5"/>
      </tp>
      <tp t="e">
        <v>#N/A</v>
        <stp/>
        <stp>BDP|17982331040575284376</stp>
        <tr r="T75" s="5"/>
      </tp>
      <tp t="e">
        <v>#N/A</v>
        <stp/>
        <stp>BDP|10436345017427904310</stp>
        <tr r="W9" s="5"/>
      </tp>
      <tp t="e">
        <v>#N/A</v>
        <stp/>
        <stp>BDP|13684384563910040023</stp>
        <tr r="AB34" s="5"/>
      </tp>
      <tp t="e">
        <v>#N/A</v>
        <stp/>
        <stp>BDP|17570516569357660546</stp>
        <tr r="I325" s="5"/>
      </tp>
      <tp t="e">
        <v>#N/A</v>
        <stp/>
        <stp>BDP|10769340456702322292</stp>
        <tr r="AQ49" s="5"/>
      </tp>
      <tp t="e">
        <v>#N/A</v>
        <stp/>
        <stp>BDP|12121252674185971467</stp>
        <tr r="O89" s="5"/>
      </tp>
      <tp t="e">
        <v>#N/A</v>
        <stp/>
        <stp>BDP|13886016730296341059</stp>
        <tr r="AM644" s="5"/>
      </tp>
      <tp t="e">
        <v>#N/A</v>
        <stp/>
        <stp>BDP|16741433837424833341</stp>
        <tr r="I207" s="5"/>
      </tp>
      <tp t="e">
        <v>#N/A</v>
        <stp/>
        <stp>BDP|16041137514755076582</stp>
        <tr r="I122" s="5"/>
      </tp>
      <tp t="e">
        <v>#N/A</v>
        <stp/>
        <stp>BDP|12958373447236353551</stp>
        <tr r="AA440" s="5"/>
      </tp>
      <tp t="e">
        <v>#N/A</v>
        <stp/>
        <stp>BDP|17489813095447668799</stp>
        <tr r="AP20" s="5"/>
      </tp>
      <tp t="e">
        <v>#N/A</v>
        <stp/>
        <stp>BDP|18167345325466935963</stp>
        <tr r="AG8" s="12"/>
      </tp>
      <tp t="e">
        <v>#N/A</v>
        <stp/>
        <stp>BDP|13825457158532219687</stp>
        <tr r="K551" s="5"/>
      </tp>
      <tp t="e">
        <v>#N/A</v>
        <stp/>
        <stp>BDP|11175084477190113005</stp>
        <tr r="AK353" s="5"/>
      </tp>
      <tp t="e">
        <v>#N/A</v>
        <stp/>
        <stp>BDP|13029160302222941621</stp>
        <tr r="AB58" s="5"/>
      </tp>
      <tp t="e">
        <v>#N/A</v>
        <stp/>
        <stp>BDP|15874140970541117427</stp>
        <tr r="AM451" s="5"/>
      </tp>
      <tp t="e">
        <v>#N/A</v>
        <stp/>
        <stp>BDP|16479213162567867303</stp>
        <tr r="I66" s="5"/>
      </tp>
      <tp t="e">
        <v>#N/A</v>
        <stp/>
        <stp>BDP|12858469000072154212</stp>
        <tr r="M40" s="5"/>
      </tp>
      <tp t="e">
        <v>#N/A</v>
        <stp/>
        <stp>BDP|16465370831953562392</stp>
        <tr r="Q603" s="5"/>
      </tp>
      <tp t="e">
        <v>#N/A</v>
        <stp/>
        <stp>BDP|15891037535496758674</stp>
        <tr r="AA159" s="5"/>
      </tp>
      <tp t="e">
        <v>#N/A</v>
        <stp/>
        <stp>BDP|11157409466365958000</stp>
        <tr r="AI596" s="5"/>
      </tp>
      <tp t="s">
        <v>#N/A N/A</v>
        <stp/>
        <stp>BDP|12885905894361672543</stp>
        <tr r="AD70" s="12"/>
      </tp>
      <tp t="e">
        <v>#N/A</v>
        <stp/>
        <stp>BDP|12651163632241468788</stp>
        <tr r="AP302" s="5"/>
      </tp>
      <tp t="e">
        <v>#N/A</v>
        <stp/>
        <stp>BDP|14312184224314057519</stp>
        <tr r="O73" s="5"/>
      </tp>
      <tp t="e">
        <v>#N/A</v>
        <stp/>
        <stp>BDP|14385122989883394851</stp>
        <tr r="I329" s="5"/>
      </tp>
      <tp t="e">
        <v>#N/A</v>
        <stp/>
        <stp>BDP|15178726005633194797</stp>
        <tr r="AQ409" s="5"/>
      </tp>
      <tp t="e">
        <v>#N/A</v>
        <stp/>
        <stp>BDP|18250878201795875324</stp>
        <tr r="AI306" s="5"/>
      </tp>
      <tp t="e">
        <v>#N/A</v>
        <stp/>
        <stp>BDP|13210322822702850648</stp>
        <tr r="AD437" s="5"/>
      </tp>
      <tp t="e">
        <v>#N/A</v>
        <stp/>
        <stp>BDP|12949978898752144696</stp>
        <tr r="AO453" s="5"/>
      </tp>
      <tp t="e">
        <v>#N/A</v>
        <stp/>
        <stp>BDP|15293607466330935336</stp>
        <tr r="AB19" s="12"/>
      </tp>
      <tp t="e">
        <v>#N/A</v>
        <stp/>
        <stp>BDP|13203439069535712215</stp>
        <tr r="AM532" s="5"/>
      </tp>
      <tp t="e">
        <v>#N/A</v>
        <stp/>
        <stp>BDP|13921379850232061100</stp>
        <tr r="AH227" s="5"/>
      </tp>
      <tp t="e">
        <v>#N/A</v>
        <stp/>
        <stp>BDP|16515801980863839334</stp>
        <tr r="AQ547" s="5"/>
      </tp>
      <tp t="e">
        <v>#N/A</v>
        <stp/>
        <stp>BDP|13661094031494718279</stp>
        <tr r="L473" s="5"/>
      </tp>
      <tp t="e">
        <v>#N/A</v>
        <stp/>
        <stp>BDP|12981072253247524664</stp>
        <tr r="S480" s="5"/>
      </tp>
      <tp t="e">
        <v>#N/A</v>
        <stp/>
        <stp>BDP|13631683097428684211</stp>
        <tr r="AF229" s="5"/>
      </tp>
      <tp t="e">
        <v>#N/A</v>
        <stp/>
        <stp>BDP|10753145250205878759</stp>
        <tr r="AA614" s="5"/>
      </tp>
      <tp t="e">
        <v>#N/A</v>
        <stp/>
        <stp>BDP|13775083738877867119</stp>
        <tr r="AF472" s="5"/>
      </tp>
      <tp t="e">
        <v>#N/A</v>
        <stp/>
        <stp>BDP|18203943828587531256</stp>
        <tr r="AQ445" s="5"/>
      </tp>
      <tp t="e">
        <v>#N/A</v>
        <stp/>
        <stp>BDP|14298990362168523528</stp>
        <tr r="L284" s="5"/>
      </tp>
      <tp t="e">
        <v>#N/A</v>
        <stp/>
        <stp>BDP|14161057003556112487</stp>
        <tr r="AM118" s="5"/>
      </tp>
      <tp t="e">
        <v>#N/A</v>
        <stp/>
        <stp>BDP|15096310832874872757</stp>
        <tr r="I34" s="12"/>
        <tr r="I482" s="5"/>
      </tp>
      <tp t="e">
        <v>#N/A</v>
        <stp/>
        <stp>BDP|14572419278822509376</stp>
        <tr r="AK214" s="5"/>
      </tp>
      <tp t="e">
        <v>#N/A</v>
        <stp/>
        <stp>BDP|11394268919183758753</stp>
        <tr r="M78" s="5"/>
      </tp>
      <tp t="e">
        <v>#N/A</v>
        <stp/>
        <stp>BDP|12976104095524090829</stp>
        <tr r="P556" s="5"/>
      </tp>
      <tp t="e">
        <v>#N/A</v>
        <stp/>
        <stp>BDP|15763196337071776001</stp>
        <tr r="K307" s="5"/>
      </tp>
      <tp t="e">
        <v>#N/A</v>
        <stp/>
        <stp>BDP|12148443118292043334</stp>
        <tr r="J620" s="5"/>
      </tp>
      <tp t="e">
        <v>#N/A</v>
        <stp/>
        <stp>BDP|16759365729378305957</stp>
        <tr r="T565" s="5"/>
      </tp>
      <tp t="e">
        <v>#N/A</v>
        <stp/>
        <stp>BDP|18039127271408464092</stp>
        <tr r="AK501" s="5"/>
      </tp>
      <tp t="e">
        <v>#N/A</v>
        <stp/>
        <stp>BDP|11898379902353200717</stp>
        <tr r="AK606" s="5"/>
      </tp>
      <tp t="e">
        <v>#N/A</v>
        <stp/>
        <stp>BDP|11550257354350195043</stp>
        <tr r="AH413" s="5"/>
      </tp>
      <tp t="e">
        <v>#N/A</v>
        <stp/>
        <stp>BDP|15161924652356385933</stp>
        <tr r="M146" s="5"/>
      </tp>
      <tp t="e">
        <v>#N/A</v>
        <stp/>
        <stp>BDP|13412233873372281270</stp>
        <tr r="AK491" s="5"/>
      </tp>
      <tp t="e">
        <v>#N/A</v>
        <stp/>
        <stp>BDP|17800887086624406538</stp>
        <tr r="I582" s="5"/>
      </tp>
      <tp t="e">
        <v>#N/A</v>
        <stp/>
        <stp>BDP|12997694287399003366</stp>
        <tr r="AD56" s="5"/>
      </tp>
      <tp t="e">
        <v>#N/A</v>
        <stp/>
        <stp>BDP|11451369250538390908</stp>
        <tr r="AI379" s="5"/>
      </tp>
      <tp t="e">
        <v>#N/A</v>
        <stp/>
        <stp>BDP|12076607021001415149</stp>
        <tr r="AP13" s="5"/>
      </tp>
      <tp t="s">
        <v>#N/A N/A</v>
        <stp/>
        <stp>BDP|11093803854542750824</stp>
        <tr r="AF87" s="12"/>
      </tp>
      <tp t="s">
        <v>#N/A N/A</v>
        <stp/>
        <stp>BDP|15478850286557748418</stp>
        <tr r="N55" s="12"/>
      </tp>
      <tp t="e">
        <v>#N/A</v>
        <stp/>
        <stp>BDP|16253265612043799004</stp>
        <tr r="AP499" s="5"/>
      </tp>
      <tp t="e">
        <v>#N/A</v>
        <stp/>
        <stp>BDP|13237448619512627281</stp>
        <tr r="AP7" s="5"/>
      </tp>
      <tp t="e">
        <v>#N/A</v>
        <stp/>
        <stp>BDP|10936044717407391087</stp>
        <tr r="AA48" s="5"/>
      </tp>
      <tp t="e">
        <v>#N/A</v>
        <stp/>
        <stp>BDP|12570858182942758640</stp>
        <tr r="U164" s="5"/>
      </tp>
      <tp t="e">
        <v>#N/A</v>
        <stp/>
        <stp>BDP|18224464363045708914</stp>
        <tr r="AI151" s="5"/>
      </tp>
      <tp t="e">
        <v>#N/A</v>
        <stp/>
        <stp>BDP|12742162746934342559</stp>
        <tr r="AF107" s="5"/>
      </tp>
      <tp t="e">
        <v>#N/A</v>
        <stp/>
        <stp>BDP|16517296620447447795</stp>
        <tr r="AH33" s="12"/>
        <tr r="AH502" s="5"/>
      </tp>
      <tp t="e">
        <v>#N/A</v>
        <stp/>
        <stp>BDP|14535613428083526583</stp>
        <tr r="U328" s="5"/>
      </tp>
      <tp t="e">
        <v>#N/A</v>
        <stp/>
        <stp>BDP|11287267867940560371</stp>
        <tr r="AB561" s="5"/>
      </tp>
      <tp t="e">
        <v>#N/A</v>
        <stp/>
        <stp>BDP|17425922295554342511</stp>
        <tr r="AM440" s="5"/>
      </tp>
      <tp t="e">
        <v>#N/A</v>
        <stp/>
        <stp>BDP|15701112224033563363</stp>
        <tr r="AO351" s="5"/>
      </tp>
      <tp t="e">
        <v>#N/A</v>
        <stp/>
        <stp>BDP|10356560905010102303</stp>
        <tr r="K448" s="5"/>
      </tp>
      <tp t="e">
        <v>#N/A</v>
        <stp/>
        <stp>BDP|14232271312510056164</stp>
        <tr r="Q105" s="5"/>
      </tp>
      <tp t="e">
        <v>#N/A</v>
        <stp/>
        <stp>BDP|17433192733935765688</stp>
        <tr r="O39" s="5"/>
      </tp>
      <tp t="s">
        <v>#N/A N/A</v>
        <stp/>
        <stp>BDP|10748333064155533640</stp>
        <tr r="AH82" s="12"/>
      </tp>
      <tp t="e">
        <v>#N/A</v>
        <stp/>
        <stp>BDP|13852677601355774683</stp>
        <tr r="AQ224" s="5"/>
      </tp>
      <tp t="e">
        <v>#N/A</v>
        <stp/>
        <stp>BDP|15484733092845345872</stp>
        <tr r="AO511" s="5"/>
      </tp>
      <tp t="e">
        <v>#N/A</v>
        <stp/>
        <stp>BDP|18433308831726084840</stp>
        <tr r="AA432" s="5"/>
      </tp>
      <tp t="e">
        <v>#N/A</v>
        <stp/>
        <stp>BDP|15596297971583588597</stp>
        <tr r="I166" s="5"/>
      </tp>
      <tp t="s">
        <v>#N/A N/A</v>
        <stp/>
        <stp>BDP|10990519269467271227</stp>
        <tr r="AG31" s="12"/>
      </tp>
      <tp t="e">
        <v>#N/A</v>
        <stp/>
        <stp>BDP|16330712577323463300</stp>
        <tr r="AQ180" s="5"/>
      </tp>
      <tp t="e">
        <v>#N/A</v>
        <stp/>
        <stp>BDP|12415512944954337122</stp>
        <tr r="M235" s="5"/>
      </tp>
      <tp t="e">
        <v>#N/A</v>
        <stp/>
        <stp>BDP|14297092448194781249</stp>
        <tr r="AD620" s="5"/>
      </tp>
      <tp t="e">
        <v>#N/A</v>
        <stp/>
        <stp>BDP|16058566315082789640</stp>
        <tr r="U618" s="5"/>
      </tp>
      <tp t="e">
        <v>#N/A</v>
        <stp/>
        <stp>BDP|15494231685711336817</stp>
        <tr r="N516" s="5"/>
      </tp>
      <tp t="e">
        <v>#N/A</v>
        <stp/>
        <stp>BDP|10087548910633342178</stp>
        <tr r="W343" s="5"/>
      </tp>
      <tp t="e">
        <v>#N/A</v>
        <stp/>
        <stp>BDP|11403732830011191261</stp>
        <tr r="AB277" s="5"/>
      </tp>
      <tp t="e">
        <v>#N/A</v>
        <stp/>
        <stp>BDP|16597534959900675099</stp>
        <tr r="L414" s="5"/>
      </tp>
      <tp t="s">
        <v>#N/A N/A</v>
        <stp/>
        <stp>BDP|18039110671221388933</stp>
        <tr r="P26" s="12"/>
      </tp>
      <tp t="e">
        <v>#N/A</v>
        <stp/>
        <stp>BDP|16018063205973539362</stp>
        <tr r="P625" s="5"/>
      </tp>
      <tp t="e">
        <v>#N/A</v>
        <stp/>
        <stp>BDP|16921182217853065364</stp>
        <tr r="O90" s="5"/>
      </tp>
      <tp t="e">
        <v>#N/A</v>
        <stp/>
        <stp>BDP|15718197898618023368</stp>
        <tr r="AF154" s="5"/>
      </tp>
      <tp t="e">
        <v>#N/A</v>
        <stp/>
        <stp>BDP|17700125439361850249</stp>
        <tr r="Q252" s="5"/>
      </tp>
      <tp t="e">
        <v>#N/A</v>
        <stp/>
        <stp>BDP|17770340965916566231</stp>
        <tr r="L193" s="5"/>
      </tp>
      <tp t="s">
        <v>#N/A N/A</v>
        <stp/>
        <stp>BDP|12825293970447443658</stp>
        <tr r="AB71" s="12"/>
      </tp>
      <tp t="e">
        <v>#N/A</v>
        <stp/>
        <stp>BDP|17758644486407596805</stp>
        <tr r="S535" s="5"/>
      </tp>
      <tp t="e">
        <v>#N/A</v>
        <stp/>
        <stp>BDP|16538305560873043652</stp>
        <tr r="AB489" s="5"/>
      </tp>
      <tp t="e">
        <v>#N/A</v>
        <stp/>
        <stp>BDP|11814436048854709347</stp>
        <tr r="N316" s="5"/>
      </tp>
      <tp t="e">
        <v>#N/A</v>
        <stp/>
        <stp>BDP|15945276167812132581</stp>
        <tr r="W207" s="5"/>
      </tp>
      <tp t="e">
        <v>#N/A</v>
        <stp/>
        <stp>BDP|13863443152775723198</stp>
        <tr r="S551" s="5"/>
      </tp>
      <tp t="e">
        <v>#N/A</v>
        <stp/>
        <stp>BDP|14555441554500392360</stp>
        <tr r="U47" s="12"/>
        <tr r="U566" s="5"/>
      </tp>
      <tp t="e">
        <v>#N/A</v>
        <stp/>
        <stp>BDP|14682238861751503718</stp>
        <tr r="M306" s="5"/>
      </tp>
      <tp t="e">
        <v>#N/A</v>
        <stp/>
        <stp>BDP|14780138949262945549</stp>
        <tr r="U54" s="5"/>
      </tp>
      <tp t="e">
        <v>#N/A</v>
        <stp/>
        <stp>BDP|11893207889624033917</stp>
        <tr r="L513" s="5"/>
      </tp>
      <tp t="e">
        <v>#N/A</v>
        <stp/>
        <stp>BDP|18186130281427205010</stp>
        <tr r="AB551" s="5"/>
      </tp>
      <tp t="e">
        <v>#N/A</v>
        <stp/>
        <stp>BDP|10840447075947918208</stp>
        <tr r="W74" s="5"/>
      </tp>
      <tp t="e">
        <v>#N/A</v>
        <stp/>
        <stp>BDP|11230083868437625645</stp>
        <tr r="AF404" s="5"/>
      </tp>
      <tp t="e">
        <v>#N/A</v>
        <stp/>
        <stp>BDP|11144277863591451210</stp>
        <tr r="AM136" s="5"/>
      </tp>
      <tp t="e">
        <v>#N/A</v>
        <stp/>
        <stp>BDP|12332619311820780349</stp>
        <tr r="M11" s="5"/>
      </tp>
      <tp t="e">
        <v>#N/A</v>
        <stp/>
        <stp>BDP|13209687413316947402</stp>
        <tr r="AP282" s="5"/>
      </tp>
      <tp t="e">
        <v>#N/A</v>
        <stp/>
        <stp>BDP|11473271949441909030</stp>
        <tr r="AG210" s="5"/>
      </tp>
      <tp t="e">
        <v>#N/A</v>
        <stp/>
        <stp>BDP|15367757393219349466</stp>
        <tr r="I69" s="5"/>
      </tp>
      <tp t="e">
        <v>#N/A</v>
        <stp/>
        <stp>BDP|15768131988189535394</stp>
        <tr r="R536" s="5"/>
      </tp>
      <tp t="e">
        <v>#N/A</v>
        <stp/>
        <stp>BDP|10604484306480801201</stp>
        <tr r="AF84" s="5"/>
      </tp>
      <tp t="e">
        <v>#N/A</v>
        <stp/>
        <stp>BDP|11091510081858031203</stp>
        <tr r="AQ304" s="5"/>
      </tp>
      <tp t="e">
        <v>#N/A</v>
        <stp/>
        <stp>BDP|12091611802893415170</stp>
        <tr r="J57" s="5"/>
      </tp>
      <tp t="e">
        <v>#N/A</v>
        <stp/>
        <stp>BDP|12049314916947510129</stp>
        <tr r="I92" s="5"/>
      </tp>
      <tp t="e">
        <v>#N/A</v>
        <stp/>
        <stp>BDP|15044449540841241260</stp>
        <tr r="AH535" s="5"/>
      </tp>
      <tp t="e">
        <v>#N/A</v>
        <stp/>
        <stp>BDP|13608029782615382857</stp>
        <tr r="J574" s="5"/>
      </tp>
      <tp t="e">
        <v>#N/A</v>
        <stp/>
        <stp>BDP|13485402291288187040</stp>
        <tr r="AG437" s="5"/>
      </tp>
      <tp t="e">
        <v>#N/A</v>
        <stp/>
        <stp>BDP|11145354673211718203</stp>
        <tr r="AK194" s="5"/>
      </tp>
      <tp t="e">
        <v>#N/A</v>
        <stp/>
        <stp>BDP|10504809292964486338</stp>
        <tr r="AQ54" s="5"/>
      </tp>
      <tp t="e">
        <v>#N/A</v>
        <stp/>
        <stp>BDP|18076270798081687498</stp>
        <tr r="AI287" s="5"/>
      </tp>
      <tp t="e">
        <v>#N/A</v>
        <stp/>
        <stp>BDP|15102651162562424121</stp>
        <tr r="U187" s="5"/>
      </tp>
      <tp t="e">
        <v>#N/A</v>
        <stp/>
        <stp>BDP|13479939256141698870</stp>
        <tr r="R590" s="5"/>
      </tp>
      <tp t="e">
        <v>#N/A</v>
        <stp/>
        <stp>BDP|15114007667614342152</stp>
        <tr r="I429" s="5"/>
      </tp>
      <tp t="e">
        <v>#N/A</v>
        <stp/>
        <stp>BDP|17752807771639265747</stp>
        <tr r="AM361" s="5"/>
      </tp>
      <tp t="e">
        <v>#N/A</v>
        <stp/>
        <stp>BDP|11538073365472246354</stp>
        <tr r="AD192" s="5"/>
      </tp>
      <tp t="s">
        <v>#N/A N/A</v>
        <stp/>
        <stp>BDP|12642242236376473306</stp>
        <tr r="AI64" s="12"/>
      </tp>
      <tp t="e">
        <v>#N/A</v>
        <stp/>
        <stp>BDP|13084271622151090455</stp>
        <tr r="L388" s="5"/>
      </tp>
      <tp t="e">
        <v>#N/A</v>
        <stp/>
        <stp>BDP|15213488771804081482</stp>
        <tr r="AM506" s="5"/>
      </tp>
      <tp t="e">
        <v>#N/A</v>
        <stp/>
        <stp>BDP|11979436275833472784</stp>
        <tr r="L309" s="5"/>
      </tp>
      <tp t="e">
        <v>#N/A</v>
        <stp/>
        <stp>BDP|18314870838670659598</stp>
        <tr r="AG122" s="5"/>
      </tp>
      <tp t="e">
        <v>#N/A</v>
        <stp/>
        <stp>BDP|14317146235838479851</stp>
        <tr r="AM241" s="5"/>
      </tp>
      <tp t="e">
        <v>#N/A</v>
        <stp/>
        <stp>BDP|10039646134126082535</stp>
        <tr r="AQ346" s="5"/>
      </tp>
      <tp t="e">
        <v>#N/A</v>
        <stp/>
        <stp>BDP|17828945607609995111</stp>
        <tr r="AM493" s="5"/>
      </tp>
      <tp t="e">
        <v>#N/A</v>
        <stp/>
        <stp>BDP|10565920547202785945</stp>
        <tr r="AG503" s="5"/>
      </tp>
      <tp t="s">
        <v>#N/A N/A</v>
        <stp/>
        <stp>BDP|16052057619009895873</stp>
        <tr r="J59" s="12"/>
      </tp>
      <tp t="e">
        <v>#N/A</v>
        <stp/>
        <stp>BDP|12952024977821865270</stp>
        <tr r="K48" s="5"/>
      </tp>
      <tp t="e">
        <v>#N/A</v>
        <stp/>
        <stp>BDP|16245418467174600612</stp>
        <tr r="AF603" s="5"/>
      </tp>
      <tp t="e">
        <v>#N/A</v>
        <stp/>
        <stp>BDP|13436508744702361605</stp>
        <tr r="AD641" s="5"/>
      </tp>
      <tp t="e">
        <v>#N/A</v>
        <stp/>
        <stp>BDP|16918380074111564538</stp>
        <tr r="O189" s="5"/>
      </tp>
      <tp t="e">
        <v>#N/A</v>
        <stp/>
        <stp>BDP|12528485111842614390</stp>
        <tr r="L293" s="5"/>
      </tp>
      <tp t="s">
        <v>#N/A N/A</v>
        <stp/>
        <stp>BDP|14427369761034107315</stp>
        <tr r="AD49" s="12"/>
      </tp>
      <tp t="e">
        <v>#N/A</v>
        <stp/>
        <stp>BDP|11629433790668119278</stp>
        <tr r="AF605" s="5"/>
      </tp>
      <tp t="e">
        <v>#N/A</v>
        <stp/>
        <stp>BDP|11921584736934237562</stp>
        <tr r="AP121" s="5"/>
      </tp>
      <tp t="e">
        <v>#N/A</v>
        <stp/>
        <stp>BDP|16976566965754034798</stp>
        <tr r="T342" s="5"/>
      </tp>
      <tp t="e">
        <v>#N/A</v>
        <stp/>
        <stp>BDP|10088400743940598655</stp>
        <tr r="AB86" s="5"/>
      </tp>
      <tp t="e">
        <v>#N/A</v>
        <stp/>
        <stp>BDP|10320893889724598252</stp>
        <tr r="AD614" s="5"/>
      </tp>
      <tp t="e">
        <v>#N/A</v>
        <stp/>
        <stp>BDP|15058570917785360208</stp>
        <tr r="AB518" s="5"/>
      </tp>
      <tp t="e">
        <v>#N/A</v>
        <stp/>
        <stp>BDP|16785690453547869468</stp>
        <tr r="T450" s="5"/>
      </tp>
      <tp t="s">
        <v>#N/A N/A</v>
        <stp/>
        <stp>BDP|11336800490892099401</stp>
        <tr r="L86" s="12"/>
      </tp>
      <tp t="e">
        <v>#N/A</v>
        <stp/>
        <stp>BDP|14640728036893116507</stp>
        <tr r="AQ436" s="5"/>
      </tp>
      <tp t="e">
        <v>#N/A</v>
        <stp/>
        <stp>BDP|12674250803703138521</stp>
        <tr r="AB49" s="5"/>
      </tp>
      <tp t="e">
        <v>#N/A</v>
        <stp/>
        <stp>BDP|12243383963205248483</stp>
        <tr r="P19" s="5"/>
      </tp>
      <tp t="e">
        <v>#N/A</v>
        <stp/>
        <stp>BDP|15551924352278597738</stp>
        <tr r="N8" s="5"/>
      </tp>
      <tp t="e">
        <v>#N/A</v>
        <stp/>
        <stp>BDP|12584649510676525574</stp>
        <tr r="AF590" s="5"/>
      </tp>
      <tp t="e">
        <v>#N/A</v>
        <stp/>
        <stp>BDP|13881408749211419463</stp>
        <tr r="AB199" s="5"/>
      </tp>
      <tp t="e">
        <v>#N/A</v>
        <stp/>
        <stp>BDP|11509112216613006413</stp>
        <tr r="Q421" s="5"/>
      </tp>
      <tp t="e">
        <v>#N/A</v>
        <stp/>
        <stp>BDP|16477514636751971794</stp>
        <tr r="AI621" s="5"/>
      </tp>
      <tp t="e">
        <v>#N/A</v>
        <stp/>
        <stp>BDP|16727118550897436317</stp>
        <tr r="O355" s="5"/>
      </tp>
      <tp t="e">
        <v>#N/A</v>
        <stp/>
        <stp>BDP|16400511746687748675</stp>
        <tr r="K418" s="5"/>
      </tp>
      <tp t="e">
        <v>#N/A</v>
        <stp/>
        <stp>BDP|13053448012186197640</stp>
        <tr r="AO289" s="5"/>
      </tp>
      <tp t="e">
        <v>#N/A</v>
        <stp/>
        <stp>BDP|11537310675397636446</stp>
        <tr r="AF606" s="5"/>
      </tp>
      <tp t="e">
        <v>#N/A</v>
        <stp/>
        <stp>BDP|14614493872736906770</stp>
        <tr r="AH120" s="5"/>
      </tp>
      <tp t="e">
        <v>#N/A</v>
        <stp/>
        <stp>BDP|16013200823160877082</stp>
        <tr r="L201" s="5"/>
      </tp>
      <tp t="e">
        <v>#N/A</v>
        <stp/>
        <stp>BDP|15336580265301923147</stp>
        <tr r="L496" s="5"/>
      </tp>
      <tp t="e">
        <v>#N/A</v>
        <stp/>
        <stp>BDP|11821229985155870849</stp>
        <tr r="AB110" s="5"/>
      </tp>
      <tp t="s">
        <v>#N/A N/A</v>
        <stp/>
        <stp>BDP|11699888070049851150</stp>
        <tr r="T38" s="12"/>
      </tp>
      <tp t="e">
        <v>#N/A</v>
        <stp/>
        <stp>BDP|10709103648782540194</stp>
        <tr r="T271" s="5"/>
      </tp>
      <tp t="e">
        <v>#N/A</v>
        <stp/>
        <stp>BDP|16179606000470369617</stp>
        <tr r="S329" s="5"/>
      </tp>
      <tp t="e">
        <v>#N/A</v>
        <stp/>
        <stp>BDP|14196119835787389744</stp>
        <tr r="R488" s="5"/>
      </tp>
      <tp t="e">
        <v>#N/A</v>
        <stp/>
        <stp>BDP|12233906962068294306</stp>
        <tr r="AP397" s="5"/>
      </tp>
      <tp t="s">
        <v>#N/A N/A</v>
        <stp/>
        <stp>BDP|15567679230512226422</stp>
        <tr r="T62" s="12"/>
      </tp>
      <tp t="e">
        <v>#N/A</v>
        <stp/>
        <stp>BDP|13378074024851174635</stp>
        <tr r="AK632" s="5"/>
      </tp>
      <tp t="e">
        <v>#N/A</v>
        <stp/>
        <stp>BDP|15221509140427727574</stp>
        <tr r="AM47" s="12"/>
        <tr r="AM566" s="5"/>
      </tp>
      <tp t="e">
        <v>#N/A</v>
        <stp/>
        <stp>BDP|10439619575767738057</stp>
        <tr r="P78" s="5"/>
      </tp>
      <tp t="e">
        <v>#N/A</v>
        <stp/>
        <stp>BDP|16654515844964292538</stp>
        <tr r="S579" s="5"/>
      </tp>
      <tp t="e">
        <v>#N/A</v>
        <stp/>
        <stp>BDP|16251568077892535049</stp>
        <tr r="K45" s="5"/>
      </tp>
      <tp t="e">
        <v>#N/A</v>
        <stp/>
        <stp>BDP|10652226977963246031</stp>
        <tr r="W191" s="5"/>
      </tp>
      <tp t="e">
        <v>#N/A</v>
        <stp/>
        <stp>BDP|10887928220398846508</stp>
        <tr r="O359" s="5"/>
      </tp>
      <tp t="e">
        <v>#N/A</v>
        <stp/>
        <stp>BDP|13477452930191182323</stp>
        <tr r="AG506" s="5"/>
      </tp>
      <tp t="e">
        <v>#N/A</v>
        <stp/>
        <stp>BDP|10896683039703850037</stp>
        <tr r="T636" s="5"/>
      </tp>
      <tp t="e">
        <v>#N/A</v>
        <stp/>
        <stp>BDP|14684020443733604531</stp>
        <tr r="L433" s="5"/>
      </tp>
      <tp t="e">
        <v>#N/A</v>
        <stp/>
        <stp>BDP|16217064044785398115</stp>
        <tr r="J458" s="5"/>
      </tp>
      <tp t="e">
        <v>#N/A</v>
        <stp/>
        <stp>BDP|15102269485520817983</stp>
        <tr r="M156" s="5"/>
      </tp>
      <tp t="e">
        <v>#N/A</v>
        <stp/>
        <stp>BDP|17168584835142857568</stp>
        <tr r="S526" s="5"/>
      </tp>
      <tp t="e">
        <v>#N/A</v>
        <stp/>
        <stp>BDP|14696308857911525567</stp>
        <tr r="AF536" s="5"/>
      </tp>
      <tp t="e">
        <v>#N/A</v>
        <stp/>
        <stp>BDP|15447604759377784786</stp>
        <tr r="S601" s="5"/>
      </tp>
      <tp t="e">
        <v>#N/A</v>
        <stp/>
        <stp>BDP|12923627138808361927</stp>
        <tr r="O405" s="5"/>
      </tp>
      <tp t="e">
        <v>#N/A</v>
        <stp/>
        <stp>BDP|13890084001524628159</stp>
        <tr r="S517" s="5"/>
      </tp>
      <tp t="e">
        <v>#N/A</v>
        <stp/>
        <stp>BDP|13154456434135493768</stp>
        <tr r="T299" s="5"/>
      </tp>
      <tp t="e">
        <v>#N/A</v>
        <stp/>
        <stp>BDP|17941524251516941712</stp>
        <tr r="U145" s="5"/>
      </tp>
      <tp t="e">
        <v>#N/A</v>
        <stp/>
        <stp>BDP|13955175569023063154</stp>
        <tr r="N389" s="5"/>
      </tp>
      <tp t="s">
        <v>#N/A N/A</v>
        <stp/>
        <stp>BDP|12922383614010236650</stp>
        <tr r="AQ41" s="12"/>
      </tp>
      <tp t="e">
        <v>#N/A</v>
        <stp/>
        <stp>BDP|12849993574538062275</stp>
        <tr r="N225" s="5"/>
      </tp>
      <tp t="e">
        <v>#N/A</v>
        <stp/>
        <stp>BDP|13190369270286007753</stp>
        <tr r="L544" s="5"/>
      </tp>
      <tp t="e">
        <v>#N/A</v>
        <stp/>
        <stp>BDP|15961080979640983439</stp>
        <tr r="AO2" s="5"/>
      </tp>
      <tp t="e">
        <v>#N/A</v>
        <stp/>
        <stp>BDP|17537018900990351156</stp>
        <tr r="P131" s="5"/>
      </tp>
      <tp t="e">
        <v>#N/A</v>
        <stp/>
        <stp>BDP|11624653310566042611</stp>
        <tr r="L336" s="5"/>
      </tp>
      <tp t="e">
        <v>#N/A</v>
        <stp/>
        <stp>BDP|14457235910231500002</stp>
        <tr r="W95" s="5"/>
      </tp>
      <tp t="e">
        <v>#N/A</v>
        <stp/>
        <stp>BDP|12103782859525621342</stp>
        <tr r="W349" s="5"/>
      </tp>
      <tp t="e">
        <v>#N/A</v>
        <stp/>
        <stp>BDP|14284556754340733268</stp>
        <tr r="J364" s="5"/>
      </tp>
      <tp t="e">
        <v>#N/A</v>
        <stp/>
        <stp>BDP|16154127020723947087</stp>
        <tr r="J563" s="5"/>
      </tp>
      <tp t="e">
        <v>#N/A</v>
        <stp/>
        <stp>BDP|14615954465268207561</stp>
        <tr r="Q422" s="5"/>
      </tp>
      <tp t="e">
        <v>#N/A</v>
        <stp/>
        <stp>BDP|16594909097141900197</stp>
        <tr r="T417" s="5"/>
      </tp>
      <tp t="s">
        <v>#N/A N/A</v>
        <stp/>
        <stp>BDP|16798714702862512531</stp>
        <tr r="AI66" s="12"/>
      </tp>
      <tp t="e">
        <v>#N/A</v>
        <stp/>
        <stp>BDP|12806588211405603559</stp>
        <tr r="W211" s="5"/>
      </tp>
      <tp t="e">
        <v>#N/A</v>
        <stp/>
        <stp>BDP|15012993180530973225</stp>
        <tr r="AD140" s="5"/>
      </tp>
      <tp t="e">
        <v>#N/A</v>
        <stp/>
        <stp>BDP|15735962680527182529</stp>
        <tr r="AP222" s="5"/>
      </tp>
      <tp t="e">
        <v>#N/A</v>
        <stp/>
        <stp>BDP|16430322340625033241</stp>
        <tr r="W47" s="12"/>
        <tr r="W566" s="5"/>
      </tp>
      <tp t="e">
        <v>#N/A</v>
        <stp/>
        <stp>BDP|17173103424376579424</stp>
        <tr r="AG267" s="5"/>
      </tp>
      <tp t="e">
        <v>#N/A</v>
        <stp/>
        <stp>BDP|10385495939859688879</stp>
        <tr r="AP436" s="5"/>
      </tp>
      <tp t="e">
        <v>#N/A</v>
        <stp/>
        <stp>BDP|12531577672143180539</stp>
        <tr r="AD453" s="5"/>
      </tp>
      <tp t="e">
        <v>#N/A</v>
        <stp/>
        <stp>BDP|15278948362424474857</stp>
        <tr r="AM172" s="5"/>
      </tp>
      <tp t="e">
        <v>#N/A</v>
        <stp/>
        <stp>BDP|16896246941801056789</stp>
        <tr r="J494" s="5"/>
      </tp>
      <tp t="e">
        <v>#N/A</v>
        <stp/>
        <stp>BDP|13128791906970361287</stp>
        <tr r="AQ586" s="5"/>
      </tp>
      <tp t="e">
        <v>#N/A</v>
        <stp/>
        <stp>BDP|13098562120722002036</stp>
        <tr r="M150" s="5"/>
      </tp>
      <tp t="s">
        <v>#N/A N/A</v>
        <stp/>
        <stp>BDP|14520859756129707640</stp>
        <tr r="AQ46" s="12"/>
      </tp>
      <tp t="e">
        <v>#N/A</v>
        <stp/>
        <stp>BDP|11798403631012562265</stp>
        <tr r="AI438" s="5"/>
      </tp>
      <tp t="e">
        <v>#N/A</v>
        <stp/>
        <stp>BDP|12158307403404562328</stp>
        <tr r="K294" s="5"/>
      </tp>
      <tp t="e">
        <v>#N/A</v>
        <stp/>
        <stp>BDP|12902330350967829575</stp>
        <tr r="O351" s="5"/>
      </tp>
      <tp t="e">
        <v>#N/A</v>
        <stp/>
        <stp>BDP|13787013046461169047</stp>
        <tr r="U523" s="5"/>
      </tp>
      <tp t="s">
        <v>#N/A N/A</v>
        <stp/>
        <stp>BDP|11289245532713418555</stp>
        <tr r="M55" s="12"/>
      </tp>
      <tp t="s">
        <v>#N/A N/A</v>
        <stp/>
        <stp>BDP|13237984765968872227</stp>
        <tr r="AM86" s="12"/>
      </tp>
      <tp t="e">
        <v>#N/A</v>
        <stp/>
        <stp>BDP|17819974656105988852</stp>
        <tr r="L443" s="5"/>
      </tp>
      <tp t="e">
        <v>#N/A</v>
        <stp/>
        <stp>BDP|10996796966487541061</stp>
        <tr r="AB170" s="5"/>
      </tp>
      <tp t="e">
        <v>#N/A</v>
        <stp/>
        <stp>BDP|15942414024780928509</stp>
        <tr r="T431" s="5"/>
      </tp>
      <tp t="e">
        <v>#N/A</v>
        <stp/>
        <stp>BDP|15398021596703296905</stp>
        <tr r="W431" s="5"/>
      </tp>
      <tp t="e">
        <v>#N/A</v>
        <stp/>
        <stp>BDP|13587308010554775371</stp>
        <tr r="L45" s="5"/>
      </tp>
      <tp t="e">
        <v>#N/A</v>
        <stp/>
        <stp>BDP|10045054667549171961</stp>
        <tr r="AQ636" s="5"/>
      </tp>
      <tp t="e">
        <v>#N/A</v>
        <stp/>
        <stp>BDP|11883938112519502696</stp>
        <tr r="AA84" s="5"/>
      </tp>
      <tp t="e">
        <v>#N/A</v>
        <stp/>
        <stp>BDP|14809597833107268351</stp>
        <tr r="AP306" s="5"/>
      </tp>
      <tp t="e">
        <v>#N/A</v>
        <stp/>
        <stp>BDP|12290439816014613540</stp>
        <tr r="AF586" s="5"/>
      </tp>
      <tp t="e">
        <v>#N/A</v>
        <stp/>
        <stp>BDP|10743821255109406215</stp>
        <tr r="AK620" s="5"/>
      </tp>
      <tp t="e">
        <v>#N/A</v>
        <stp/>
        <stp>BDP|16535641104921087702</stp>
        <tr r="AP475" s="5"/>
      </tp>
      <tp t="e">
        <v>#N/A</v>
        <stp/>
        <stp>BDP|13000478998631398996</stp>
        <tr r="L101" s="5"/>
      </tp>
      <tp t="e">
        <v>#N/A</v>
        <stp/>
        <stp>BDP|17751404389218269595</stp>
        <tr r="K15" s="5"/>
      </tp>
      <tp t="e">
        <v>#N/A</v>
        <stp/>
        <stp>BDP|13301212811053058567</stp>
        <tr r="S210" s="5"/>
      </tp>
      <tp t="e">
        <v>#N/A</v>
        <stp/>
        <stp>BDP|18199837066951385128</stp>
        <tr r="AD480" s="5"/>
      </tp>
      <tp t="e">
        <v>#N/A</v>
        <stp/>
        <stp>BDP|10284434609376986440</stp>
        <tr r="M285" s="5"/>
      </tp>
      <tp t="s">
        <v>#N/A N/A</v>
        <stp/>
        <stp>BDP|10347824492282613507</stp>
        <tr r="U68" s="12"/>
      </tp>
      <tp t="e">
        <v>#N/A</v>
        <stp/>
        <stp>BDP|17220808293742738225</stp>
        <tr r="AG484" s="5"/>
      </tp>
      <tp t="e">
        <v>#N/A</v>
        <stp/>
        <stp>BDP|15835460419793270518</stp>
        <tr r="AP579" s="5"/>
      </tp>
      <tp t="e">
        <v>#N/A</v>
        <stp/>
        <stp>BDP|13107420349444675188</stp>
        <tr r="K424" s="5"/>
      </tp>
      <tp t="e">
        <v>#N/A</v>
        <stp/>
        <stp>BDP|16150229355674059326</stp>
        <tr r="AM576" s="5"/>
      </tp>
      <tp t="e">
        <v>#N/A</v>
        <stp/>
        <stp>BDP|11042142262976232605</stp>
        <tr r="AQ86" s="5"/>
      </tp>
      <tp t="e">
        <v>#N/A</v>
        <stp/>
        <stp>BDP|14290882961614612894</stp>
        <tr r="N237" s="5"/>
      </tp>
      <tp t="e">
        <v>#N/A</v>
        <stp/>
        <stp>BDP|16417238189462873822</stp>
        <tr r="AA81" s="12"/>
        <tr r="AA332" s="5"/>
      </tp>
      <tp t="e">
        <v>#N/A</v>
        <stp/>
        <stp>BDP|16115548950273257331</stp>
        <tr r="P330" s="5"/>
      </tp>
      <tp t="e">
        <v>#N/A</v>
        <stp/>
        <stp>BDP|12961413529843519103</stp>
        <tr r="K611" s="5"/>
      </tp>
      <tp t="e">
        <v>#N/A</v>
        <stp/>
        <stp>BDP|13068368245990517229</stp>
        <tr r="O640" s="5"/>
      </tp>
      <tp t="e">
        <v>#N/A</v>
        <stp/>
        <stp>BDP|18066224572773119859</stp>
        <tr r="U133" s="5"/>
      </tp>
      <tp t="e">
        <v>#N/A</v>
        <stp/>
        <stp>BDP|15659063466352303718</stp>
        <tr r="J172" s="5"/>
      </tp>
      <tp t="e">
        <v>#N/A</v>
        <stp/>
        <stp>BDP|16067517727651030629</stp>
        <tr r="AH469" s="5"/>
      </tp>
      <tp t="e">
        <v>#N/A</v>
        <stp/>
        <stp>BDP|10405108402623510472</stp>
        <tr r="Q337" s="5"/>
      </tp>
      <tp t="e">
        <v>#N/A</v>
        <stp/>
        <stp>BDP|10836304249234094551</stp>
        <tr r="AQ366" s="5"/>
      </tp>
      <tp t="e">
        <v>#N/A</v>
        <stp/>
        <stp>BDP|13929749573536853327</stp>
        <tr r="J279" s="5"/>
      </tp>
      <tp t="e">
        <v>#N/A</v>
        <stp/>
        <stp>BDP|15510006577392702618</stp>
        <tr r="T160" s="5"/>
      </tp>
      <tp t="e">
        <v>#N/A</v>
        <stp/>
        <stp>BDP|12818926777449993306</stp>
        <tr r="AH36" s="5"/>
      </tp>
      <tp t="e">
        <v>#N/A</v>
        <stp/>
        <stp>BDP|15629670933455736319</stp>
        <tr r="L30" s="5"/>
      </tp>
      <tp t="e">
        <v>#N/A</v>
        <stp/>
        <stp>BDP|12137769431894677446</stp>
        <tr r="O458" s="5"/>
      </tp>
      <tp t="e">
        <v>#N/A</v>
        <stp/>
        <stp>BDP|14442265525291157325</stp>
        <tr r="AO367" s="5"/>
      </tp>
      <tp t="e">
        <v>#N/A</v>
        <stp/>
        <stp>BDP|17297594614181960429</stp>
        <tr r="S36" s="5"/>
      </tp>
      <tp t="e">
        <v>#N/A</v>
        <stp/>
        <stp>BDP|14316578881256198901</stp>
        <tr r="J212" s="5"/>
      </tp>
      <tp t="s">
        <v>#N/A N/A</v>
        <stp/>
        <stp>BDP|10392813090556086165</stp>
        <tr r="W30" s="12"/>
      </tp>
      <tp t="e">
        <v>#N/A</v>
        <stp/>
        <stp>BDP|10989689463581674701</stp>
        <tr r="W28" s="5"/>
      </tp>
      <tp t="e">
        <v>#N/A</v>
        <stp/>
        <stp>BDP|17531361831712059362</stp>
        <tr r="R227" s="5"/>
      </tp>
      <tp t="e">
        <v>#N/A</v>
        <stp/>
        <stp>BDP|13036200579126813651</stp>
        <tr r="J193" s="5"/>
      </tp>
      <tp t="s">
        <v>#N/A N/A</v>
        <stp/>
        <stp>BDP|13189877275812127864</stp>
        <tr r="Q4" s="12"/>
      </tp>
      <tp t="s">
        <v>#N/A N/A</v>
        <stp/>
        <stp>BDP|11035005353422731000</stp>
        <tr r="AO70" s="12"/>
      </tp>
      <tp t="s">
        <v>#N/A N/A</v>
        <stp/>
        <stp>BDP|17751120031217655463</stp>
        <tr r="I73" s="12"/>
      </tp>
      <tp t="e">
        <v>#N/A</v>
        <stp/>
        <stp>BDP|11936983990696562101</stp>
        <tr r="U8" s="12"/>
      </tp>
      <tp t="e">
        <v>#N/A</v>
        <stp/>
        <stp>BDP|17626612321150501570</stp>
        <tr r="AP140" s="5"/>
      </tp>
      <tp t="e">
        <v>#N/A</v>
        <stp/>
        <stp>BDP|12410526910720015021</stp>
        <tr r="AQ362" s="5"/>
      </tp>
      <tp t="e">
        <v>#N/A</v>
        <stp/>
        <stp>BDP|12037303663081170067</stp>
        <tr r="L308" s="5"/>
      </tp>
      <tp t="e">
        <v>#N/A</v>
        <stp/>
        <stp>BDP|17097010980528554109</stp>
        <tr r="Q487" s="5"/>
      </tp>
      <tp t="e">
        <v>#N/A</v>
        <stp/>
        <stp>BDP|18218510808153905860</stp>
        <tr r="M638" s="5"/>
      </tp>
      <tp t="e">
        <v>#N/A</v>
        <stp/>
        <stp>BDP|10099718622171757202</stp>
        <tr r="K80" s="5"/>
      </tp>
      <tp t="e">
        <v>#N/A</v>
        <stp/>
        <stp>BDP|17179751659063913000</stp>
        <tr r="AQ306" s="5"/>
      </tp>
      <tp t="e">
        <v>#N/A</v>
        <stp/>
        <stp>BDP|16460978447909035403</stp>
        <tr r="AF642" s="5"/>
      </tp>
      <tp t="e">
        <v>#N/A</v>
        <stp/>
        <stp>BDP|11257570229278928813</stp>
        <tr r="K197" s="5"/>
      </tp>
      <tp t="e">
        <v>#N/A</v>
        <stp/>
        <stp>BDP|13879530001056768697</stp>
        <tr r="I351" s="5"/>
      </tp>
      <tp t="e">
        <v>#N/A</v>
        <stp/>
        <stp>BDP|16345942006141122843</stp>
        <tr r="N520" s="5"/>
      </tp>
      <tp t="e">
        <v>#N/A</v>
        <stp/>
        <stp>BDP|11219436822095570425</stp>
        <tr r="L200" s="5"/>
      </tp>
      <tp t="s">
        <v>#N/A N/A</v>
        <stp/>
        <stp>BDP|15706303342207438356</stp>
        <tr r="T69" s="12"/>
      </tp>
      <tp t="e">
        <v>#N/A</v>
        <stp/>
        <stp>BDP|10830792224343253033</stp>
        <tr r="K93" s="5"/>
      </tp>
      <tp t="e">
        <v>#N/A</v>
        <stp/>
        <stp>BDP|11280009502343221464</stp>
        <tr r="P264" s="5"/>
      </tp>
      <tp t="e">
        <v>#N/A</v>
        <stp/>
        <stp>BDP|14651478656723582059</stp>
        <tr r="I183" s="5"/>
      </tp>
      <tp t="e">
        <v>#N/A</v>
        <stp/>
        <stp>BDP|12687068222651098755</stp>
        <tr r="L298" s="5"/>
      </tp>
      <tp t="e">
        <v>#N/A</v>
        <stp/>
        <stp>BDP|16749968487663221232</stp>
        <tr r="AF57" s="5"/>
      </tp>
      <tp t="e">
        <v>#N/A</v>
        <stp/>
        <stp>BDP|15099527701604719233</stp>
        <tr r="AA246" s="5"/>
      </tp>
      <tp t="e">
        <v>#N/A</v>
        <stp/>
        <stp>BDP|18267967999129283781</stp>
        <tr r="AI474" s="5"/>
      </tp>
      <tp t="s">
        <v>#N/A N/A</v>
        <stp/>
        <stp>BDP|11443466626345285410</stp>
        <tr r="AO24" s="12"/>
      </tp>
      <tp t="e">
        <v>#N/A</v>
        <stp/>
        <stp>BDP|12379617362272421638</stp>
        <tr r="R573" s="5"/>
      </tp>
      <tp t="s">
        <v>#N/A N/A</v>
        <stp/>
        <stp>BDP|17475570645028374828</stp>
        <tr r="R23" s="12"/>
      </tp>
      <tp t="e">
        <v>#N/A</v>
        <stp/>
        <stp>BDP|10424733266627689000</stp>
        <tr r="M58" s="12"/>
        <tr r="M387" s="5"/>
      </tp>
      <tp t="e">
        <v>#N/A</v>
        <stp/>
        <stp>BDP|12057767662590115529</stp>
        <tr r="R199" s="5"/>
      </tp>
      <tp t="e">
        <v>#N/A</v>
        <stp/>
        <stp>BDP|11663372359955762484</stp>
        <tr r="U483" s="5"/>
      </tp>
      <tp t="e">
        <v>#N/A</v>
        <stp/>
        <stp>BDP|13567898517228877444</stp>
        <tr r="Q21" s="12"/>
      </tp>
      <tp t="e">
        <v>#N/A</v>
        <stp/>
        <stp>BDP|18211660005270596835</stp>
        <tr r="AH493" s="5"/>
      </tp>
      <tp t="s">
        <v>#N/A N/A</v>
        <stp/>
        <stp>BDP|11629530756946318174</stp>
        <tr r="T31" s="12"/>
      </tp>
      <tp t="s">
        <v>#N/A N/A</v>
        <stp/>
        <stp>BDP|16749133230003527168</stp>
        <tr r="AQ66" s="12"/>
      </tp>
      <tp t="e">
        <v>#N/A</v>
        <stp/>
        <stp>BDP|18197035042289541327</stp>
        <tr r="K554" s="5"/>
      </tp>
      <tp t="e">
        <v>#N/A</v>
        <stp/>
        <stp>BDP|14523329721797134402</stp>
        <tr r="AB612" s="5"/>
      </tp>
      <tp t="e">
        <v>#N/A</v>
        <stp/>
        <stp>BDP|13852090553383099352</stp>
        <tr r="T162" s="5"/>
      </tp>
      <tp t="e">
        <v>#N/A</v>
        <stp/>
        <stp>BDP|13490109128960225696</stp>
        <tr r="K396" s="5"/>
      </tp>
      <tp t="s">
        <v>#N/A N/A</v>
        <stp/>
        <stp>BDP|12750145044147648669</stp>
        <tr r="AD50" s="12"/>
      </tp>
      <tp t="s">
        <v>#N/A N/A</v>
        <stp/>
        <stp>BDP|15011406465840746157</stp>
        <tr r="AK90" s="12"/>
      </tp>
      <tp t="e">
        <v>#N/A</v>
        <stp/>
        <stp>BDP|12117920681734792123</stp>
        <tr r="AI196" s="5"/>
      </tp>
      <tp t="e">
        <v>#N/A</v>
        <stp/>
        <stp>BDP|10757835624395602910</stp>
        <tr r="AD284" s="5"/>
      </tp>
      <tp t="e">
        <v>#N/A</v>
        <stp/>
        <stp>BDP|11505049036002221628</stp>
        <tr r="AD458" s="5"/>
      </tp>
      <tp t="e">
        <v>#N/A</v>
        <stp/>
        <stp>BDP|11381783330972446185</stp>
        <tr r="AP607" s="5"/>
      </tp>
      <tp t="e">
        <v>#N/A</v>
        <stp/>
        <stp>BDP|16136698741885895768</stp>
        <tr r="N229" s="5"/>
      </tp>
      <tp t="e">
        <v>#N/A</v>
        <stp/>
        <stp>BDP|16567544674780043223</stp>
        <tr r="AK442" s="5"/>
      </tp>
      <tp t="e">
        <v>#N/A</v>
        <stp/>
        <stp>BDP|12381585639706597401</stp>
        <tr r="I369" s="5"/>
      </tp>
      <tp t="e">
        <v>#N/A</v>
        <stp/>
        <stp>BDP|15988365813296366788</stp>
        <tr r="N145" s="5"/>
      </tp>
      <tp t="e">
        <v>#N/A</v>
        <stp/>
        <stp>BDP|12480068403355357157</stp>
        <tr r="S525" s="5"/>
      </tp>
      <tp t="e">
        <v>#N/A</v>
        <stp/>
        <stp>BDP|15752321759563863636</stp>
        <tr r="AO53" s="5"/>
      </tp>
      <tp t="e">
        <v>#N/A</v>
        <stp/>
        <stp>BDP|18050673083297014735</stp>
        <tr r="AO300" s="5"/>
      </tp>
      <tp t="e">
        <v>#N/A</v>
        <stp/>
        <stp>BDP|10929493411634684708</stp>
        <tr r="AD624" s="5"/>
      </tp>
      <tp t="e">
        <v>#N/A</v>
        <stp/>
        <stp>BDP|15631439417771789723</stp>
        <tr r="S196" s="5"/>
      </tp>
      <tp t="e">
        <v>#N/A</v>
        <stp/>
        <stp>BDP|11793507104993108151</stp>
        <tr r="AB66" s="5"/>
      </tp>
      <tp t="e">
        <v>#N/A</v>
        <stp/>
        <stp>BDP|10116601516084704574</stp>
        <tr r="S500" s="5"/>
      </tp>
      <tp t="e">
        <v>#N/A</v>
        <stp/>
        <stp>BDP|16049219807990413251</stp>
        <tr r="AP219" s="5"/>
      </tp>
      <tp t="e">
        <v>#N/A</v>
        <stp/>
        <stp>BDP|11151814173088729037</stp>
        <tr r="AH129" s="5"/>
      </tp>
      <tp t="e">
        <v>#N/A</v>
        <stp/>
        <stp>BDP|13147421836114163629</stp>
        <tr r="Q378" s="5"/>
      </tp>
      <tp t="e">
        <v>#N/A</v>
        <stp/>
        <stp>BDP|12616523264643088467</stp>
        <tr r="Q173" s="5"/>
      </tp>
      <tp t="e">
        <v>#N/A</v>
        <stp/>
        <stp>BDP|15138509439205895068</stp>
        <tr r="T295" s="5"/>
      </tp>
      <tp t="e">
        <v>#N/A</v>
        <stp/>
        <stp>BDP|14835418733584522195</stp>
        <tr r="S414" s="5"/>
      </tp>
      <tp t="e">
        <v>#N/A</v>
        <stp/>
        <stp>BDP|11627499118697825596</stp>
        <tr r="AP322" s="5"/>
      </tp>
      <tp t="s">
        <v>#N/A N/A</v>
        <stp/>
        <stp>BDP|17616977195370587174</stp>
        <tr r="I72" s="12"/>
      </tp>
      <tp t="e">
        <v>#N/A</v>
        <stp/>
        <stp>BDP|15150737152024455528</stp>
        <tr r="N94" s="5"/>
      </tp>
      <tp t="e">
        <v>#N/A</v>
        <stp/>
        <stp>BDP|15121167796599379249</stp>
        <tr r="M245" s="5"/>
      </tp>
      <tp t="e">
        <v>#N/A</v>
        <stp/>
        <stp>BDP|13562513197630753928</stp>
        <tr r="R205" s="5"/>
      </tp>
      <tp t="e">
        <v>#N/A</v>
        <stp/>
        <stp>BDP|17357702059603452089</stp>
        <tr r="AB459" s="5"/>
      </tp>
      <tp t="e">
        <v>#N/A</v>
        <stp/>
        <stp>BDP|12467637753003794455</stp>
        <tr r="M55" s="5"/>
      </tp>
      <tp t="e">
        <v>#N/A</v>
        <stp/>
        <stp>BDP|11467877270938034056</stp>
        <tr r="AI637" s="5"/>
      </tp>
      <tp t="e">
        <v>#N/A</v>
        <stp/>
        <stp>BDP|12810354438615460176</stp>
        <tr r="AK60" s="5"/>
      </tp>
      <tp t="e">
        <v>#N/A</v>
        <stp/>
        <stp>BDP|13685066544007391614</stp>
        <tr r="AD41" s="5"/>
      </tp>
      <tp t="e">
        <v>#N/A</v>
        <stp/>
        <stp>BDP|15270345966664267240</stp>
        <tr r="AK626" s="5"/>
      </tp>
      <tp t="e">
        <v>#N/A</v>
        <stp/>
        <stp>BDP|16067030147755226101</stp>
        <tr r="AK479" s="5"/>
      </tp>
      <tp t="e">
        <v>#N/A</v>
        <stp/>
        <stp>BDP|12466790475505926173</stp>
        <tr r="AA170" s="5"/>
      </tp>
      <tp t="e">
        <v>#N/A</v>
        <stp/>
        <stp>BDP|15404305297288640132</stp>
        <tr r="AI19" s="12"/>
      </tp>
      <tp t="e">
        <v>#N/A</v>
        <stp/>
        <stp>BDP|17471174761582640423</stp>
        <tr r="N612" s="5"/>
      </tp>
      <tp t="e">
        <v>#N/A</v>
        <stp/>
        <stp>BDP|10703545056557725143</stp>
        <tr r="U269" s="5"/>
      </tp>
      <tp t="s">
        <v>#N/A N/A</v>
        <stp/>
        <stp>BDP|12074091278703134063</stp>
        <tr r="M39" s="12"/>
      </tp>
      <tp t="e">
        <v>#N/A</v>
        <stp/>
        <stp>BDP|11558180158445621653</stp>
        <tr r="U348" s="5"/>
      </tp>
      <tp t="e">
        <v>#N/A</v>
        <stp/>
        <stp>BDP|10600323949364321582</stp>
        <tr r="AI625" s="5"/>
      </tp>
      <tp t="e">
        <v>#N/A</v>
        <stp/>
        <stp>BDP|12002471074520033757</stp>
        <tr r="P639" s="5"/>
      </tp>
      <tp t="e">
        <v>#N/A</v>
        <stp/>
        <stp>BDP|11075571338783075291</stp>
        <tr r="AF412" s="5"/>
      </tp>
      <tp t="e">
        <v>#N/A</v>
        <stp/>
        <stp>BDP|18283002392713794413</stp>
        <tr r="J112" s="5"/>
      </tp>
      <tp t="e">
        <v>#N/A</v>
        <stp/>
        <stp>BDP|10192783001339986876</stp>
        <tr r="AH226" s="5"/>
      </tp>
      <tp t="e">
        <v>#N/A</v>
        <stp/>
        <stp>BDP|15252383458706747332</stp>
        <tr r="AP402" s="5"/>
      </tp>
      <tp t="e">
        <v>#N/A</v>
        <stp/>
        <stp>BDP|11958302189564771813</stp>
        <tr r="L212" s="5"/>
      </tp>
      <tp t="e">
        <v>#N/A</v>
        <stp/>
        <stp>BDP|18045753594767152763</stp>
        <tr r="AP551" s="5"/>
      </tp>
      <tp t="s">
        <v>#N/A N/A</v>
        <stp/>
        <stp>BDP|10558955402958078748</stp>
        <tr r="Q25" s="12"/>
      </tp>
      <tp t="e">
        <v>#N/A</v>
        <stp/>
        <stp>BDP|14343625164446577464</stp>
        <tr r="K351" s="5"/>
      </tp>
      <tp t="e">
        <v>#N/A</v>
        <stp/>
        <stp>BDP|10133252434311255641</stp>
        <tr r="AF370" s="5"/>
      </tp>
      <tp t="e">
        <v>#N/A</v>
        <stp/>
        <stp>BDP|14709071571342706707</stp>
        <tr r="U123" s="5"/>
      </tp>
      <tp t="e">
        <v>#N/A</v>
        <stp/>
        <stp>BDP|17795535702833385739</stp>
        <tr r="AO47" s="12"/>
        <tr r="AO566" s="5"/>
      </tp>
      <tp t="e">
        <v>#N/A</v>
        <stp/>
        <stp>BDP|10345200434612526545</stp>
        <tr r="AQ374" s="5"/>
      </tp>
      <tp t="e">
        <v>#N/A</v>
        <stp/>
        <stp>BDP|13283470948224295197</stp>
        <tr r="T531" s="5"/>
      </tp>
      <tp t="e">
        <v>#N/A</v>
        <stp/>
        <stp>BDP|10514459934856521776</stp>
        <tr r="P256" s="5"/>
      </tp>
    </main>
    <main first="bofaddin.rtdserver">
      <tp t="e">
        <v>#N/A</v>
        <stp/>
        <stp>BDP|13814972812858232462</stp>
        <tr r="O452" s="5"/>
      </tp>
      <tp t="s">
        <v>#N/A N/A</v>
        <stp/>
        <stp>BDP|14406852475098933448</stp>
        <tr r="AD59" s="12"/>
      </tp>
      <tp t="e">
        <v>#N/A</v>
        <stp/>
        <stp>BDP|13543676174350995561</stp>
        <tr r="L612" s="5"/>
      </tp>
      <tp t="e">
        <v>#N/A</v>
        <stp/>
        <stp>BDP|16442528168863658119</stp>
        <tr r="AM359" s="5"/>
      </tp>
      <tp t="e">
        <v>#N/A</v>
        <stp/>
        <stp>BDP|15921529874838032868</stp>
        <tr r="AO519" s="5"/>
      </tp>
      <tp t="e">
        <v>#N/A</v>
        <stp/>
        <stp>BDP|13852638475523313641</stp>
        <tr r="W295" s="5"/>
      </tp>
      <tp t="e">
        <v>#N/A</v>
        <stp/>
        <stp>BDP|14575661037713572589</stp>
        <tr r="Q493" s="5"/>
      </tp>
      <tp t="e">
        <v>#N/A</v>
        <stp/>
        <stp>BDP|10491574491513817836</stp>
        <tr r="M478" s="5"/>
      </tp>
      <tp t="e">
        <v>#N/A</v>
        <stp/>
        <stp>BDP|12820006553184592472</stp>
        <tr r="K454" s="5"/>
      </tp>
      <tp t="e">
        <v>#N/A</v>
        <stp/>
        <stp>BDP|11787266558300808183</stp>
        <tr r="AB537" s="5"/>
      </tp>
      <tp t="e">
        <v>#N/A</v>
        <stp/>
        <stp>BDP|17907411071736096501</stp>
        <tr r="U344" s="5"/>
      </tp>
      <tp t="e">
        <v>#N/A</v>
        <stp/>
        <stp>BDP|15519687291375089850</stp>
        <tr r="AK282" s="5"/>
      </tp>
      <tp t="e">
        <v>#N/A</v>
        <stp/>
        <stp>BDP|17034364358567596126</stp>
        <tr r="P227" s="5"/>
      </tp>
      <tp t="e">
        <v>#N/A</v>
        <stp/>
        <stp>BDP|10517271186059945449</stp>
        <tr r="AD461" s="5"/>
      </tp>
      <tp t="e">
        <v>#N/A</v>
        <stp/>
        <stp>BDP|16403116934332888100</stp>
        <tr r="U641" s="5"/>
      </tp>
      <tp t="e">
        <v>#N/A</v>
        <stp/>
        <stp>BDP|10149516116361886275</stp>
        <tr r="J320" s="5"/>
      </tp>
      <tp t="e">
        <v>#N/A</v>
        <stp/>
        <stp>BDP|16880264861956795310</stp>
        <tr r="W110" s="5"/>
      </tp>
      <tp t="e">
        <v>#N/A</v>
        <stp/>
        <stp>BDP|13495356744435986650</stp>
        <tr r="W21" s="12"/>
      </tp>
      <tp t="s">
        <v>#N/A N/A</v>
        <stp/>
        <stp>BDP|17578364905412920166</stp>
        <tr r="Q14" s="12"/>
      </tp>
      <tp t="e">
        <v>#N/A</v>
        <stp/>
        <stp>BDP|12516563760175964336</stp>
        <tr r="K591" s="5"/>
      </tp>
      <tp t="e">
        <v>#N/A</v>
        <stp/>
        <stp>BDP|10540161203033119586</stp>
        <tr r="T112" s="5"/>
      </tp>
      <tp t="e">
        <v>#N/A</v>
        <stp/>
        <stp>BDP|17777607897619028696</stp>
        <tr r="AH18" s="5"/>
      </tp>
      <tp t="e">
        <v>#N/A</v>
        <stp/>
        <stp>BDP|16978137667164042244</stp>
        <tr r="AM344" s="5"/>
      </tp>
      <tp t="e">
        <v>#N/A</v>
        <stp/>
        <stp>BDP|14895256393958475030</stp>
        <tr r="I402" s="5"/>
      </tp>
      <tp t="e">
        <v>#N/A</v>
        <stp/>
        <stp>BDP|16002564627055172392</stp>
        <tr r="AA6" s="5"/>
      </tp>
      <tp t="e">
        <v>#N/A</v>
        <stp/>
        <stp>BDP|10435735223992462099</stp>
        <tr r="T296" s="5"/>
      </tp>
      <tp t="e">
        <v>#N/A</v>
        <stp/>
        <stp>BDP|10066152307840239698</stp>
        <tr r="AP412" s="5"/>
      </tp>
      <tp t="e">
        <v>#N/A</v>
        <stp/>
        <stp>BDP|13025320689446121933</stp>
        <tr r="AK376" s="5"/>
      </tp>
      <tp t="e">
        <v>#N/A</v>
        <stp/>
        <stp>BDP|16180710666275852579</stp>
        <tr r="O602" s="5"/>
      </tp>
      <tp t="e">
        <v>#N/A</v>
        <stp/>
        <stp>BDP|17704654470247368685</stp>
        <tr r="N210" s="5"/>
      </tp>
      <tp t="e">
        <v>#N/A</v>
        <stp/>
        <stp>BDP|13472121620426728185</stp>
        <tr r="AG42" s="12"/>
        <tr r="AG592" s="5"/>
      </tp>
      <tp t="e">
        <v>#N/A</v>
        <stp/>
        <stp>BDP|16751514537230156793</stp>
        <tr r="S298" s="5"/>
      </tp>
    </main>
    <main first="bofaddin.rtdserver">
      <tp t="e">
        <v>#N/A</v>
        <stp/>
        <stp>BDP|14346868069359566413</stp>
        <tr r="K486" s="5"/>
      </tp>
      <tp t="e">
        <v>#N/A</v>
        <stp/>
        <stp>BDP|12156634271737241398</stp>
        <tr r="W621" s="5"/>
      </tp>
      <tp t="e">
        <v>#N/A</v>
        <stp/>
        <stp>BDP|14849278515060700055</stp>
        <tr r="K219" s="5"/>
      </tp>
      <tp t="e">
        <v>#N/A</v>
        <stp/>
        <stp>BDP|16307755440911903375</stp>
        <tr r="K122" s="5"/>
      </tp>
      <tp t="e">
        <v>#N/A</v>
        <stp/>
        <stp>BDP|14141761236874868313</stp>
        <tr r="AI60" s="5"/>
      </tp>
      <tp t="e">
        <v>#N/A</v>
        <stp/>
        <stp>BDP|16940715449915171787</stp>
        <tr r="AG579" s="5"/>
      </tp>
      <tp t="e">
        <v>#N/A</v>
        <stp/>
        <stp>BDP|10106150077943395288</stp>
        <tr r="M103" s="5"/>
      </tp>
      <tp t="e">
        <v>#N/A</v>
        <stp/>
        <stp>BDP|10389048459745495721</stp>
        <tr r="AM607" s="5"/>
      </tp>
      <tp t="e">
        <v>#N/A</v>
        <stp/>
        <stp>BDP|13388956030569621786</stp>
        <tr r="N469" s="5"/>
      </tp>
      <tp t="e">
        <v>#N/A</v>
        <stp/>
        <stp>BDP|16016265356971863704</stp>
        <tr r="J579" s="5"/>
      </tp>
      <tp t="e">
        <v>#N/A</v>
        <stp/>
        <stp>BDP|13639571056431603598</stp>
        <tr r="K102" s="5"/>
      </tp>
      <tp t="e">
        <v>#N/A</v>
        <stp/>
        <stp>BDP|14085781111482606773</stp>
        <tr r="AD296" s="5"/>
      </tp>
      <tp t="s">
        <v>#N/A N/A</v>
        <stp/>
        <stp>BDP|12962610030515847589</stp>
        <tr r="N30" s="12"/>
      </tp>
      <tp t="e">
        <v>#N/A</v>
        <stp/>
        <stp>BDP|10479599642770224656</stp>
        <tr r="L630" s="5"/>
      </tp>
      <tp t="e">
        <v>#N/A</v>
        <stp/>
        <stp>BDP|14986949427441084920</stp>
        <tr r="S39" s="5"/>
      </tp>
      <tp t="e">
        <v>#N/A</v>
        <stp/>
        <stp>BDP|12465185855808936984</stp>
        <tr r="AD430" s="5"/>
      </tp>
      <tp t="e">
        <v>#N/A</v>
        <stp/>
        <stp>BDP|16884284087479946260</stp>
        <tr r="AF573" s="5"/>
      </tp>
      <tp t="e">
        <v>#N/A</v>
        <stp/>
        <stp>BDP|16693387426892505255</stp>
        <tr r="AG164" s="5"/>
      </tp>
      <tp t="e">
        <v>#N/A</v>
        <stp/>
        <stp>BDP|16719845299946388616</stp>
        <tr r="R201" s="5"/>
      </tp>
      <tp t="e">
        <v>#N/A</v>
        <stp/>
        <stp>BDP|12842911404335559901</stp>
        <tr r="W540" s="5"/>
      </tp>
      <tp t="e">
        <v>#N/A</v>
        <stp/>
        <stp>BDP|18138530821780840832</stp>
        <tr r="T533" s="5"/>
      </tp>
      <tp t="e">
        <v>#N/A</v>
        <stp/>
        <stp>BDP|14469165079563238617</stp>
        <tr r="T602" s="5"/>
      </tp>
      <tp t="e">
        <v>#N/A</v>
        <stp/>
        <stp>BDP|12838817665339352273</stp>
        <tr r="N533" s="5"/>
      </tp>
      <tp t="e">
        <v>#N/A</v>
        <stp/>
        <stp>BDP|11471746268660662760</stp>
        <tr r="N335" s="5"/>
      </tp>
      <tp t="e">
        <v>#N/A</v>
        <stp/>
        <stp>BDP|13890209400073933592</stp>
        <tr r="AI347" s="5"/>
      </tp>
      <tp t="e">
        <v>#N/A</v>
        <stp/>
        <stp>BDP|12302593823732330020</stp>
        <tr r="AF143" s="5"/>
      </tp>
      <tp t="s">
        <v>#N/A N/A</v>
        <stp/>
        <stp>BDP|12812969786090868489</stp>
        <tr r="R74" s="12"/>
      </tp>
      <tp t="s">
        <v>#N/A N/A</v>
        <stp/>
        <stp>BDP|16943362471623235644</stp>
        <tr r="U49" s="12"/>
      </tp>
      <tp t="e">
        <v>#N/A</v>
        <stp/>
        <stp>BDP|17817862588134712494</stp>
        <tr r="W44" s="12"/>
        <tr r="W439" s="5"/>
      </tp>
      <tp t="e">
        <v>#N/A</v>
        <stp/>
        <stp>BDP|12905066866646854593</stp>
        <tr r="L283" s="5"/>
      </tp>
      <tp t="e">
        <v>#N/A</v>
        <stp/>
        <stp>BDP|12389161459805267461</stp>
        <tr r="AH575" s="5"/>
      </tp>
      <tp t="e">
        <v>#N/A</v>
        <stp/>
        <stp>BDP|10731397814582635744</stp>
        <tr r="W464" s="5"/>
      </tp>
      <tp t="e">
        <v>#N/A</v>
        <stp/>
        <stp>BDP|17574293713650421336</stp>
        <tr r="AQ507" s="5"/>
      </tp>
      <tp t="s">
        <v>#N/A N/A</v>
        <stp/>
        <stp>BDP|18239081792252133417</stp>
        <tr r="AK43" s="12"/>
      </tp>
      <tp t="e">
        <v>#N/A</v>
        <stp/>
        <stp>BDP|16865158174892581575</stp>
        <tr r="I506" s="5"/>
      </tp>
      <tp t="s">
        <v>#N/A N/A</v>
        <stp/>
        <stp>BDP|16674158656050624586</stp>
        <tr r="AM23" s="12"/>
      </tp>
      <tp t="e">
        <v>#N/A</v>
        <stp/>
        <stp>BDP|10882611922227415440</stp>
        <tr r="AB328" s="5"/>
      </tp>
      <tp t="e">
        <v>#N/A</v>
        <stp/>
        <stp>BDP|10670162730190367588</stp>
        <tr r="AK294" s="5"/>
      </tp>
      <tp t="e">
        <v>#N/A</v>
        <stp/>
        <stp>BDP|13732228808676660002</stp>
        <tr r="Q126" s="5"/>
      </tp>
      <tp t="e">
        <v>#N/A</v>
        <stp/>
        <stp>BDP|12930048945966637758</stp>
        <tr r="P71" s="5"/>
      </tp>
      <tp t="e">
        <v>#N/A</v>
        <stp/>
        <stp>BDP|17738786631983562703</stp>
        <tr r="L69" s="5"/>
      </tp>
      <tp t="e">
        <v>#N/A</v>
        <stp/>
        <stp>BDP|12672384330834705122</stp>
        <tr r="S153" s="5"/>
      </tp>
      <tp t="e">
        <v>#N/A</v>
        <stp/>
        <stp>BDP|17995474424027073113</stp>
        <tr r="W288" s="5"/>
      </tp>
      <tp t="e">
        <v>#N/A</v>
        <stp/>
        <stp>BDP|11827486309732588073</stp>
        <tr r="O585" s="5"/>
      </tp>
      <tp t="e">
        <v>#N/A</v>
        <stp/>
        <stp>BDP|17810788776380831051</stp>
        <tr r="AD339" s="5"/>
      </tp>
      <tp t="e">
        <v>#N/A</v>
        <stp/>
        <stp>BDP|16777572305773728798</stp>
        <tr r="AB122" s="5"/>
      </tp>
      <tp t="e">
        <v>#N/A</v>
        <stp/>
        <stp>BDP|12924910407589772538</stp>
        <tr r="O158" s="5"/>
      </tp>
      <tp t="e">
        <v>#N/A</v>
        <stp/>
        <stp>BDP|10740521865540373488</stp>
        <tr r="AQ213" s="5"/>
      </tp>
      <tp t="e">
        <v>#N/A</v>
        <stp/>
        <stp>BDP|18004589711492414963</stp>
        <tr r="AM641" s="5"/>
      </tp>
      <tp t="e">
        <v>#N/A</v>
        <stp/>
        <stp>BDP|10903472737958021827</stp>
        <tr r="AB234" s="5"/>
      </tp>
      <tp t="e">
        <v>#N/A</v>
        <stp/>
        <stp>BDP|16106085460266314118</stp>
        <tr r="AQ599" s="5"/>
      </tp>
      <tp t="s">
        <v>#N/A N/A</v>
        <stp/>
        <stp>BDP|10783594057655046223</stp>
        <tr r="U59" s="12"/>
      </tp>
      <tp t="e">
        <v>#N/A</v>
        <stp/>
        <stp>BDP|11394918499916533057</stp>
        <tr r="AD170" s="5"/>
      </tp>
      <tp t="e">
        <v>#N/A</v>
        <stp/>
        <stp>BDP|10596959703319199799</stp>
        <tr r="M6" s="5"/>
      </tp>
      <tp t="s">
        <v>#N/A N/A</v>
        <stp/>
        <stp>BDP|16987543563516649439</stp>
        <tr r="AP59" s="12"/>
      </tp>
      <tp t="s">
        <v>#N/A N/A</v>
        <stp/>
        <stp>BDP|13210844700244406894</stp>
        <tr r="AB30" s="12"/>
      </tp>
      <tp t="e">
        <v>#N/A</v>
        <stp/>
        <stp>BDP|18075878922796684383</stp>
        <tr r="J598" s="5"/>
      </tp>
      <tp t="e">
        <v>#N/A</v>
        <stp/>
        <stp>BDP|11086483428610378088</stp>
        <tr r="AG534" s="5"/>
      </tp>
      <tp t="e">
        <v>#N/A</v>
        <stp/>
        <stp>BDP|17063781120286329305</stp>
        <tr r="AH30" s="5"/>
      </tp>
      <tp t="e">
        <v>#N/A</v>
        <stp/>
        <stp>BDP|13050914989827691251</stp>
        <tr r="AF278" s="5"/>
      </tp>
      <tp t="e">
        <v>#N/A</v>
        <stp/>
        <stp>BDP|16078664909812126558</stp>
        <tr r="AB275" s="5"/>
      </tp>
      <tp t="e">
        <v>#N/A</v>
        <stp/>
        <stp>BDP|12072744628237448735</stp>
        <tr r="AM218" s="5"/>
      </tp>
      <tp t="e">
        <v>#N/A</v>
        <stp/>
        <stp>BDP|14558437860088942946</stp>
        <tr r="AG329" s="5"/>
      </tp>
      <tp t="e">
        <v>#N/A</v>
        <stp/>
        <stp>BDP|10972871322728426533</stp>
        <tr r="I4" s="5"/>
      </tp>
      <tp t="e">
        <v>#N/A</v>
        <stp/>
        <stp>BDP|17560374916256820475</stp>
        <tr r="S450" s="5"/>
      </tp>
      <tp t="e">
        <v>#N/A</v>
        <stp/>
        <stp>BDP|11662436268767719311</stp>
        <tr r="AO199" s="5"/>
      </tp>
      <tp t="e">
        <v>#N/A</v>
        <stp/>
        <stp>BDP|16904300674081634404</stp>
        <tr r="Q311" s="5"/>
      </tp>
      <tp t="e">
        <v>#N/A</v>
        <stp/>
        <stp>BDP|16019232355705952346</stp>
        <tr r="R290" s="5"/>
      </tp>
      <tp t="e">
        <v>#N/A</v>
        <stp/>
        <stp>BDP|12390127478015395611</stp>
        <tr r="AP584" s="5"/>
      </tp>
      <tp t="e">
        <v>#N/A</v>
        <stp/>
        <stp>BDP|13990726461985416052</stp>
        <tr r="AB517" s="5"/>
      </tp>
      <tp t="e">
        <v>#N/A</v>
        <stp/>
        <stp>BDP|11324292173243333014</stp>
        <tr r="L181" s="5"/>
      </tp>
      <tp t="e">
        <v>#N/A</v>
        <stp/>
        <stp>BDP|17791880384764386433</stp>
        <tr r="AG476" s="5"/>
      </tp>
      <tp t="e">
        <v>#N/A</v>
        <stp/>
        <stp>BDP|11803556142694160352</stp>
        <tr r="M203" s="5"/>
      </tp>
      <tp t="e">
        <v>#N/A</v>
        <stp/>
        <stp>BDP|16644623050036923461</stp>
        <tr r="AP37" s="12"/>
        <tr r="AP317" s="5"/>
      </tp>
      <tp t="e">
        <v>#N/A</v>
        <stp/>
        <stp>BDP|17720796145144034702</stp>
        <tr r="U207" s="5"/>
      </tp>
      <tp t="e">
        <v>#N/A</v>
        <stp/>
        <stp>BDP|11321631179696481176</stp>
        <tr r="Q137" s="5"/>
      </tp>
      <tp t="e">
        <v>#N/A</v>
        <stp/>
        <stp>BDP|12371293505085689237</stp>
        <tr r="S457" s="5"/>
      </tp>
      <tp t="e">
        <v>#N/A</v>
        <stp/>
        <stp>BDP|15813003005327792503</stp>
        <tr r="AF285" s="5"/>
      </tp>
      <tp t="s">
        <v>#N/A N/A</v>
        <stp/>
        <stp>BDP|17017966186145891424</stp>
        <tr r="R49" s="12"/>
      </tp>
      <tp t="e">
        <v>#N/A</v>
        <stp/>
        <stp>BDP|17911372971286182242</stp>
        <tr r="AM211" s="5"/>
      </tp>
      <tp t="e">
        <v>#N/A</v>
        <stp/>
        <stp>BDP|18393058441893540887</stp>
        <tr r="AD517" s="5"/>
      </tp>
      <tp t="e">
        <v>#N/A</v>
        <stp/>
        <stp>BDP|14165917584524673689</stp>
        <tr r="K494" s="5"/>
      </tp>
      <tp t="e">
        <v>#N/A</v>
        <stp/>
        <stp>BDP|13826542632944255665</stp>
        <tr r="K433" s="5"/>
      </tp>
      <tp t="e">
        <v>#N/A</v>
        <stp/>
        <stp>BDP|10918648064866202119</stp>
        <tr r="AD409" s="5"/>
      </tp>
      <tp t="e">
        <v>#N/A</v>
        <stp/>
        <stp>BDP|10527471953787949128</stp>
        <tr r="Q176" s="5"/>
      </tp>
      <tp t="e">
        <v>#N/A</v>
        <stp/>
        <stp>BDP|17616435138371371648</stp>
        <tr r="M603" s="5"/>
      </tp>
      <tp t="e">
        <v>#N/A</v>
        <stp/>
        <stp>BDP|11432772139921843383</stp>
        <tr r="AH139" s="5"/>
      </tp>
      <tp t="s">
        <v>#N/A N/A</v>
        <stp/>
        <stp>BDP|12981579511541637039</stp>
        <tr r="AH18" s="12"/>
      </tp>
      <tp t="e">
        <v>#N/A</v>
        <stp/>
        <stp>BDP|10856504107016776428</stp>
        <tr r="M89" s="5"/>
      </tp>
      <tp t="e">
        <v>#N/A</v>
        <stp/>
        <stp>BDP|12542299055185237712</stp>
        <tr r="AI324" s="5"/>
      </tp>
      <tp t="e">
        <v>#N/A</v>
        <stp/>
        <stp>BDP|17019386828889853826</stp>
        <tr r="O44" s="5"/>
      </tp>
      <tp t="e">
        <v>#N/A</v>
        <stp/>
        <stp>BDP|17325088715965094446</stp>
        <tr r="AO278" s="5"/>
      </tp>
      <tp t="e">
        <v>#N/A</v>
        <stp/>
        <stp>BDP|13478927223709946660</stp>
        <tr r="M261" s="5"/>
      </tp>
      <tp t="e">
        <v>#N/A</v>
        <stp/>
        <stp>BDP|12958189905376959279</stp>
        <tr r="O277" s="5"/>
      </tp>
      <tp t="e">
        <v>#N/A</v>
        <stp/>
        <stp>BDP|17508812034319203282</stp>
        <tr r="R258" s="5"/>
      </tp>
      <tp t="e">
        <v>#N/A</v>
        <stp/>
        <stp>BDP|10401157285668847666</stp>
        <tr r="P565" s="5"/>
      </tp>
      <tp t="e">
        <v>#N/A</v>
        <stp/>
        <stp>BDP|11038428099663286837</stp>
        <tr r="Q38" s="5"/>
      </tp>
      <tp t="e">
        <v>#N/A</v>
        <stp/>
        <stp>BDP|17875754864471512064</stp>
        <tr r="AF471" s="5"/>
      </tp>
      <tp t="e">
        <v>#N/A</v>
        <stp/>
        <stp>BDP|16659220021392733384</stp>
        <tr r="P246" s="5"/>
      </tp>
      <tp t="e">
        <v>#N/A</v>
        <stp/>
        <stp>BDP|14943732411702801791</stp>
        <tr r="AM39" s="5"/>
      </tp>
      <tp t="e">
        <v>#N/A</v>
        <stp/>
        <stp>BDP|10440621041611833450</stp>
        <tr r="AI184" s="5"/>
      </tp>
      <tp t="e">
        <v>#N/A</v>
        <stp/>
        <stp>BDP|14223474107053835405</stp>
        <tr r="AB590" s="5"/>
      </tp>
      <tp t="e">
        <v>#N/A</v>
        <stp/>
        <stp>BDP|12222745800427905554</stp>
        <tr r="I54" s="5"/>
      </tp>
      <tp t="s">
        <v>#N/A N/A</v>
        <stp/>
        <stp>BDP|13647325034154365091</stp>
        <tr r="Q39" s="12"/>
      </tp>
      <tp t="e">
        <v>#N/A</v>
        <stp/>
        <stp>BDP|15916122914575209771</stp>
        <tr r="AG527" s="5"/>
      </tp>
      <tp t="e">
        <v>#N/A</v>
        <stp/>
        <stp>BDP|12928899699866046231</stp>
        <tr r="AB514" s="5"/>
      </tp>
      <tp t="e">
        <v>#N/A</v>
        <stp/>
        <stp>BDP|10163206748559451876</stp>
        <tr r="J509" s="5"/>
      </tp>
      <tp t="e">
        <v>#N/A</v>
        <stp/>
        <stp>BDP|10121394573482671170</stp>
        <tr r="AM268" s="5"/>
      </tp>
      <tp t="e">
        <v>#N/A</v>
        <stp/>
        <stp>BDP|12545060957972896261</stp>
        <tr r="Q484" s="5"/>
      </tp>
      <tp t="e">
        <v>#N/A</v>
        <stp/>
        <stp>BDP|15232411644281511384</stp>
        <tr r="AG353" s="5"/>
      </tp>
      <tp t="e">
        <v>#N/A</v>
        <stp/>
        <stp>BDP|13085529407876066784</stp>
        <tr r="N445" s="5"/>
      </tp>
      <tp t="e">
        <v>#N/A</v>
        <stp/>
        <stp>BDP|16581286830731919193</stp>
        <tr r="AA11" s="12"/>
      </tp>
      <tp t="e">
        <v>#N/A</v>
        <stp/>
        <stp>BDP|13933542355794342068</stp>
        <tr r="R211" s="5"/>
      </tp>
      <tp t="e">
        <v>#N/A</v>
        <stp/>
        <stp>BDP|17203394890983018966</stp>
        <tr r="S453" s="5"/>
      </tp>
      <tp t="e">
        <v>#N/A</v>
        <stp/>
        <stp>BDP|13668771722999833867</stp>
        <tr r="U493" s="5"/>
      </tp>
      <tp t="e">
        <v>#N/A</v>
        <stp/>
        <stp>BDP|15791485953273550042</stp>
        <tr r="AA350" s="5"/>
      </tp>
      <tp t="e">
        <v>#N/A</v>
        <stp/>
        <stp>BDP|13958256620835001113</stp>
        <tr r="Q454" s="5"/>
      </tp>
      <tp t="e">
        <v>#N/A</v>
        <stp/>
        <stp>BDP|15570443665513198380</stp>
        <tr r="I233" s="5"/>
      </tp>
      <tp t="e">
        <v>#N/A</v>
        <stp/>
        <stp>BDP|15763690305952300657</stp>
        <tr r="K51" s="5"/>
      </tp>
      <tp t="e">
        <v>#N/A</v>
        <stp/>
        <stp>BDP|11968362877476201478</stp>
        <tr r="T151" s="5"/>
      </tp>
      <tp t="e">
        <v>#N/A</v>
        <stp/>
        <stp>BDP|17671974697130840039</stp>
        <tr r="K12" s="12"/>
        <tr r="K263" s="5"/>
      </tp>
      <tp t="e">
        <v>#N/A</v>
        <stp/>
        <stp>BDP|17683915295191945166</stp>
        <tr r="L506" s="5"/>
      </tp>
      <tp t="e">
        <v>#N/A</v>
        <stp/>
        <stp>BDP|17611479173181821275</stp>
        <tr r="R470" s="5"/>
      </tp>
      <tp t="e">
        <v>#N/A</v>
        <stp/>
        <stp>BDP|10477094122651537478</stp>
        <tr r="I517" s="5"/>
      </tp>
      <tp t="e">
        <v>#N/A</v>
        <stp/>
        <stp>BDP|16490429817500898442</stp>
        <tr r="AK333" s="5"/>
      </tp>
      <tp t="e">
        <v>#N/A</v>
        <stp/>
        <stp>BDP|11470294887779146563</stp>
        <tr r="AQ412" s="5"/>
      </tp>
      <tp t="e">
        <v>#N/A</v>
        <stp/>
        <stp>BDP|18338171283002337493</stp>
        <tr r="I44" s="12"/>
        <tr r="I439" s="5"/>
      </tp>
      <tp t="e">
        <v>#N/A</v>
        <stp/>
        <stp>BDP|11199586438590433088</stp>
        <tr r="AK349" s="5"/>
      </tp>
      <tp t="e">
        <v>#N/A</v>
        <stp/>
        <stp>BDP|11509621917631915047</stp>
        <tr r="AM625" s="5"/>
      </tp>
      <tp t="e">
        <v>#N/A</v>
        <stp/>
        <stp>BDP|10334675439831990396</stp>
        <tr r="AD528" s="5"/>
      </tp>
      <tp t="e">
        <v>#N/A</v>
        <stp/>
        <stp>BDP|16462238450851851722</stp>
        <tr r="U158" s="5"/>
      </tp>
      <tp t="e">
        <v>#N/A</v>
        <stp/>
        <stp>BDP|16076143570706958106</stp>
        <tr r="AF530" s="5"/>
      </tp>
      <tp t="e">
        <v>#N/A</v>
        <stp/>
        <stp>BDP|10730250067164062784</stp>
        <tr r="AF301" s="5"/>
      </tp>
      <tp t="e">
        <v>#N/A</v>
        <stp/>
        <stp>BDP|12338484308635848465</stp>
        <tr r="AG256" s="5"/>
      </tp>
      <tp t="e">
        <v>#N/A</v>
        <stp/>
        <stp>BDP|11984582948480598710</stp>
        <tr r="Q644" s="5"/>
      </tp>
      <tp t="s">
        <v>#N/A N/A</v>
        <stp/>
        <stp>BDP|12854657726160279143</stp>
        <tr r="AI78" s="12"/>
      </tp>
      <tp t="s">
        <v>#N/A N/A</v>
        <stp/>
        <stp>BDP|14210794892719173452</stp>
        <tr r="AQ48" s="12"/>
      </tp>
      <tp t="e">
        <v>#N/A</v>
        <stp/>
        <stp>BDP|11118391487888568578</stp>
        <tr r="AM88" s="5"/>
      </tp>
      <tp t="e">
        <v>#N/A</v>
        <stp/>
        <stp>BDP|10109074065058978975</stp>
        <tr r="AQ80" s="5"/>
      </tp>
      <tp t="e">
        <v>#N/A</v>
        <stp/>
        <stp>BDP|17982141352690698440</stp>
        <tr r="AO285" s="5"/>
      </tp>
      <tp t="e">
        <v>#N/A</v>
        <stp/>
        <stp>BDP|11018803326245317984</stp>
        <tr r="AB522" s="5"/>
      </tp>
      <tp t="e">
        <v>#N/A</v>
        <stp/>
        <stp>BDP|17323761363177937624</stp>
        <tr r="AB630" s="5"/>
      </tp>
      <tp t="s">
        <v>#N/A N/A</v>
        <stp/>
        <stp>BDP|16783893588865262490</stp>
        <tr r="AA50" s="12"/>
      </tp>
      <tp t="e">
        <v>#N/A</v>
        <stp/>
        <stp>BDP|13369114559923691306</stp>
        <tr r="AA297" s="5"/>
      </tp>
      <tp t="e">
        <v>#N/A</v>
        <stp/>
        <stp>BDP|15308085288198842264</stp>
        <tr r="N325" s="5"/>
      </tp>
      <tp t="e">
        <v>#N/A</v>
        <stp/>
        <stp>BDP|17333601469578572824</stp>
        <tr r="AK558" s="5"/>
      </tp>
      <tp t="e">
        <v>#N/A</v>
        <stp/>
        <stp>BDP|10065642424483883043</stp>
        <tr r="W122" s="5"/>
      </tp>
      <tp t="e">
        <v>#N/A</v>
        <stp/>
        <stp>BDP|10118153697699993666</stp>
        <tr r="M521" s="5"/>
      </tp>
      <tp t="e">
        <v>#N/A</v>
        <stp/>
        <stp>BDP|17456599665496675525</stp>
        <tr r="AB617" s="5"/>
      </tp>
      <tp t="e">
        <v>#N/A</v>
        <stp/>
        <stp>BDP|17943323975600592472</stp>
        <tr r="P464" s="5"/>
      </tp>
      <tp t="e">
        <v>#N/A</v>
        <stp/>
        <stp>BDP|11380797333694516601</stp>
        <tr r="T65" s="5"/>
      </tp>
      <tp t="e">
        <v>#N/A</v>
        <stp/>
        <stp>BDP|11184483671392795738</stp>
        <tr r="AK386" s="5"/>
      </tp>
      <tp t="e">
        <v>#N/A</v>
        <stp/>
        <stp>BDP|18077558998330175302</stp>
        <tr r="AI115" s="5"/>
      </tp>
      <tp t="e">
        <v>#N/A</v>
        <stp/>
        <stp>BDP|11588593066007341257</stp>
        <tr r="AH524" s="5"/>
      </tp>
      <tp t="s">
        <v>#N/A N/A</v>
        <stp/>
        <stp>BDP|10900392711573577688</stp>
        <tr r="AI71" s="12"/>
      </tp>
      <tp t="e">
        <v>#N/A</v>
        <stp/>
        <stp>BDP|10762489685313044860</stp>
        <tr r="L202" s="5"/>
      </tp>
      <tp t="e">
        <v>#N/A</v>
        <stp/>
        <stp>BDP|10876204343704657519</stp>
        <tr r="AP391" s="5"/>
      </tp>
      <tp t="e">
        <v>#N/A</v>
        <stp/>
        <stp>BDP|14992424416565563341</stp>
        <tr r="AM288" s="5"/>
      </tp>
      <tp t="e">
        <v>#N/A</v>
        <stp/>
        <stp>BDP|10325940854712796982</stp>
        <tr r="AK223" s="5"/>
      </tp>
      <tp t="e">
        <v>#N/A</v>
        <stp/>
        <stp>BDP|12053445311098047899</stp>
        <tr r="O34" s="5"/>
      </tp>
      <tp t="e">
        <v>#N/A</v>
        <stp/>
        <stp>BDP|18042295661748229369</stp>
        <tr r="K432" s="5"/>
      </tp>
      <tp t="e">
        <v>#N/A</v>
        <stp/>
        <stp>BDP|10362722328536645438</stp>
        <tr r="AQ448" s="5"/>
      </tp>
      <tp t="s">
        <v>#N/A N/A</v>
        <stp/>
        <stp>BDP|16339564401217084381</stp>
        <tr r="AF85" s="12"/>
      </tp>
      <tp t="e">
        <v>#N/A</v>
        <stp/>
        <stp>BDP|17893063542835371136</stp>
        <tr r="J316" s="5"/>
      </tp>
      <tp t="e">
        <v>#N/A</v>
        <stp/>
        <stp>BDP|15537218223817325582</stp>
        <tr r="AP217" s="5"/>
      </tp>
      <tp t="e">
        <v>#N/A</v>
        <stp/>
        <stp>BDP|11138669292331890812</stp>
        <tr r="O182" s="5"/>
      </tp>
      <tp t="e">
        <v>#N/A</v>
        <stp/>
        <stp>BDP|18090812622174693191</stp>
        <tr r="M432" s="5"/>
      </tp>
      <tp t="e">
        <v>#N/A</v>
        <stp/>
        <stp>BDP|13396531211597854759</stp>
        <tr r="AD560" s="5"/>
      </tp>
      <tp t="e">
        <v>#N/A</v>
        <stp/>
        <stp>BDP|15280115963931903455</stp>
        <tr r="AH429" s="5"/>
      </tp>
      <tp t="e">
        <v>#N/A</v>
        <stp/>
        <stp>BDP|18097098827609354413</stp>
        <tr r="N224" s="5"/>
      </tp>
      <tp t="e">
        <v>#N/A</v>
        <stp/>
        <stp>BDP|17406587454807368778</stp>
        <tr r="I483" s="5"/>
      </tp>
      <tp t="s">
        <v>#N/A N/A</v>
        <stp/>
        <stp>BDP|10890785203929977963</stp>
        <tr r="AO75" s="12"/>
      </tp>
      <tp t="e">
        <v>#N/A</v>
        <stp/>
        <stp>BDP|16993645682209695656</stp>
        <tr r="O385" s="5"/>
      </tp>
      <tp t="e">
        <v>#N/A</v>
        <stp/>
        <stp>BDP|10123990374298855185</stp>
        <tr r="P445" s="5"/>
      </tp>
      <tp t="e">
        <v>#N/A</v>
        <stp/>
        <stp>BDP|14867732180655505922</stp>
        <tr r="Q46" s="5"/>
      </tp>
      <tp t="e">
        <v>#N/A</v>
        <stp/>
        <stp>BDP|10010780497658551162</stp>
        <tr r="AD615" s="5"/>
      </tp>
      <tp t="e">
        <v>#N/A</v>
        <stp/>
        <stp>BDP|12915177477242251176</stp>
        <tr r="O468" s="5"/>
      </tp>
      <tp t="s">
        <v>#N/A N/A</v>
        <stp/>
        <stp>BDP|13438707669106957386</stp>
        <tr r="U79" s="12"/>
      </tp>
      <tp t="e">
        <v>#N/A</v>
        <stp/>
        <stp>BDP|10969659315924112441</stp>
        <tr r="AH74" s="5"/>
      </tp>
      <tp t="s">
        <v>#N/A N/A</v>
        <stp/>
        <stp>BDP|10553445681623955855</stp>
        <tr r="AK9" s="12"/>
      </tp>
      <tp t="e">
        <v>#N/A</v>
        <stp/>
        <stp>BDP|13069085141574752427</stp>
        <tr r="Q586" s="5"/>
      </tp>
      <tp t="e">
        <v>#N/A</v>
        <stp/>
        <stp>BDP|13676083163727959582</stp>
        <tr r="M149" s="5"/>
      </tp>
      <tp t="e">
        <v>#N/A</v>
        <stp/>
        <stp>BDP|12108252005151842653</stp>
        <tr r="I172" s="5"/>
      </tp>
      <tp t="s">
        <v>#N/A N/A</v>
        <stp/>
        <stp>BDP|13175880802544318847</stp>
        <tr r="AF79" s="12"/>
      </tp>
      <tp t="e">
        <v>#N/A</v>
        <stp/>
        <stp>BDP|16924145129511876301</stp>
        <tr r="T569" s="5"/>
      </tp>
      <tp t="e">
        <v>#N/A</v>
        <stp/>
        <stp>BDP|10863027491729188755</stp>
        <tr r="U604" s="5"/>
      </tp>
      <tp t="e">
        <v>#N/A</v>
        <stp/>
        <stp>BDP|17992064047234419034</stp>
        <tr r="T213" s="5"/>
      </tp>
      <tp t="e">
        <v>#N/A</v>
        <stp/>
        <stp>BDP|18163782712881504816</stp>
        <tr r="U288" s="5"/>
      </tp>
      <tp t="e">
        <v>#N/A</v>
        <stp/>
        <stp>BDP|10903348501645300104</stp>
        <tr r="Q47" s="12"/>
        <tr r="Q566" s="5"/>
      </tp>
      <tp t="e">
        <v>#N/A</v>
        <stp/>
        <stp>BDP|10648058834624035080</stp>
        <tr r="J599" s="5"/>
      </tp>
      <tp t="e">
        <v>#N/A</v>
        <stp/>
        <stp>BDP|14362150458043285437</stp>
        <tr r="AP9" s="5"/>
      </tp>
      <tp t="e">
        <v>#N/A</v>
        <stp/>
        <stp>BDP|16305035474796884035</stp>
        <tr r="AK469" s="5"/>
      </tp>
      <tp t="e">
        <v>#N/A</v>
        <stp/>
        <stp>BDP|15737306258513292727</stp>
        <tr r="AH6" s="5"/>
      </tp>
      <tp t="e">
        <v>#N/A</v>
        <stp/>
        <stp>BDP|17216335443552459599</stp>
        <tr r="N606" s="5"/>
      </tp>
      <tp t="e">
        <v>#N/A</v>
        <stp/>
        <stp>BDP|12231333858950455321</stp>
        <tr r="W219" s="5"/>
      </tp>
      <tp t="e">
        <v>#N/A</v>
        <stp/>
        <stp>BDP|16121448963713955004</stp>
        <tr r="J145" s="5"/>
      </tp>
      <tp t="e">
        <v>#N/A</v>
        <stp/>
        <stp>BDP|12904409916129336937</stp>
        <tr r="R376" s="5"/>
      </tp>
      <tp t="e">
        <v>#N/A</v>
        <stp/>
        <stp>BDP|11683677041761838578</stp>
        <tr r="AQ486" s="5"/>
      </tp>
      <tp t="e">
        <v>#N/A</v>
        <stp/>
        <stp>BDP|15368483967923766349</stp>
        <tr r="S122" s="5"/>
      </tp>
      <tp t="s">
        <v>#N/A N/A</v>
        <stp/>
        <stp>BDP|15305889551306480911</stp>
        <tr r="R82" s="12"/>
      </tp>
      <tp t="e">
        <v>#N/A</v>
        <stp/>
        <stp>BDP|12439937095993483696</stp>
        <tr r="W428" s="5"/>
      </tp>
      <tp t="e">
        <v>#N/A</v>
        <stp/>
        <stp>BDP|16756698662948034935</stp>
        <tr r="AG266" s="5"/>
      </tp>
      <tp t="e">
        <v>#N/A</v>
        <stp/>
        <stp>BDP|15291092477797286215</stp>
        <tr r="I151" s="5"/>
      </tp>
      <tp t="e">
        <v>#N/A</v>
        <stp/>
        <stp>BDP|11606990442519416265</stp>
        <tr r="AQ255" s="5"/>
      </tp>
      <tp t="e">
        <v>#N/A</v>
        <stp/>
        <stp>BDP|14347361116022423386</stp>
        <tr r="K97" s="5"/>
      </tp>
      <tp t="e">
        <v>#N/A</v>
        <stp/>
        <stp>BDP|16302283398708445280</stp>
        <tr r="O627" s="5"/>
      </tp>
      <tp t="e">
        <v>#N/A</v>
        <stp/>
        <stp>BDP|14845787745772876223</stp>
        <tr r="AQ549" s="5"/>
      </tp>
      <tp t="e">
        <v>#N/A</v>
        <stp/>
        <stp>BDP|11505659723202480083</stp>
        <tr r="Q366" s="5"/>
      </tp>
      <tp t="e">
        <v>#N/A</v>
        <stp/>
        <stp>BDP|15691549453562979075</stp>
        <tr r="J47" s="12"/>
        <tr r="J566" s="5"/>
      </tp>
      <tp t="e">
        <v>#N/A</v>
        <stp/>
        <stp>BDP|14646089689258102398</stp>
        <tr r="O261" s="5"/>
      </tp>
      <tp t="e">
        <v>#N/A</v>
        <stp/>
        <stp>BDP|13386950662782916928</stp>
        <tr r="K38" s="5"/>
      </tp>
      <tp t="e">
        <v>#N/A</v>
        <stp/>
        <stp>BDP|17209467141839395990</stp>
        <tr r="AK438" s="5"/>
      </tp>
      <tp t="e">
        <v>#N/A</v>
        <stp/>
        <stp>BDP|13365172925241747696</stp>
        <tr r="AF548" s="5"/>
      </tp>
      <tp t="s">
        <v>#N/A N/A</v>
        <stp/>
        <stp>BDP|17054674744002576092</stp>
        <tr r="AQ50" s="12"/>
      </tp>
      <tp t="e">
        <v>#N/A</v>
        <stp/>
        <stp>BDP|17429935723302264989</stp>
        <tr r="L211" s="5"/>
      </tp>
      <tp t="e">
        <v>#N/A</v>
        <stp/>
        <stp>BDP|11925681702867833753</stp>
        <tr r="U310" s="5"/>
      </tp>
      <tp t="e">
        <v>#N/A</v>
        <stp/>
        <stp>BDP|14922549641032199038</stp>
        <tr r="AA119" s="5"/>
      </tp>
      <tp t="e">
        <v>#N/A</v>
        <stp/>
        <stp>BDP|15637058126589319985</stp>
        <tr r="AG54" s="5"/>
      </tp>
      <tp t="e">
        <v>#N/A</v>
        <stp/>
        <stp>BDP|17726799711070067617</stp>
        <tr r="AM354" s="5"/>
      </tp>
      <tp t="e">
        <v>#N/A</v>
        <stp/>
        <stp>BDP|12830939895186353334</stp>
        <tr r="AO96" s="5"/>
      </tp>
      <tp t="e">
        <v>#N/A</v>
        <stp/>
        <stp>BDP|16786356518724562715</stp>
        <tr r="AB434" s="5"/>
      </tp>
      <tp t="e">
        <v>#N/A</v>
        <stp/>
        <stp>BDP|16933474090454985891</stp>
        <tr r="AF221" s="5"/>
      </tp>
      <tp t="e">
        <v>#N/A</v>
        <stp/>
        <stp>BDP|17831593328374494333</stp>
        <tr r="AI91" s="12"/>
        <tr r="AI326" s="5"/>
      </tp>
      <tp t="e">
        <v>#N/A</v>
        <stp/>
        <stp>BDP|12882154584175369943</stp>
        <tr r="AQ65" s="12"/>
        <tr r="AQ260" s="5"/>
      </tp>
      <tp t="e">
        <v>#N/A</v>
        <stp/>
        <stp>BDP|15096529797239998723</stp>
        <tr r="U509" s="5"/>
      </tp>
      <tp t="s">
        <v>#N/A N/A</v>
        <stp/>
        <stp>BDP|13974104403045748038</stp>
        <tr r="AG84" s="12"/>
      </tp>
      <tp t="e">
        <v>#N/A</v>
        <stp/>
        <stp>BDP|16895508392504331978</stp>
        <tr r="N285" s="5"/>
      </tp>
      <tp t="e">
        <v>#N/A</v>
        <stp/>
        <stp>BDP|18141156986430597691</stp>
        <tr r="Q486" s="5"/>
      </tp>
      <tp t="e">
        <v>#N/A</v>
        <stp/>
        <stp>BDP|16244878287129926851</stp>
        <tr r="O356" s="5"/>
      </tp>
      <tp t="s">
        <v>#N/A N/A</v>
        <stp/>
        <stp>BDP|11738306949521243029</stp>
        <tr r="Q62" s="12"/>
      </tp>
      <tp t="e">
        <v>#N/A</v>
        <stp/>
        <stp>BDP|11691719175846917054</stp>
        <tr r="AH69" s="5"/>
      </tp>
      <tp t="e">
        <v>#N/A</v>
        <stp/>
        <stp>BDP|10920650174562029469</stp>
        <tr r="R79" s="5"/>
      </tp>
      <tp t="e">
        <v>#N/A</v>
        <stp/>
        <stp>BDP|14071501833893997644</stp>
        <tr r="AM217" s="5"/>
      </tp>
      <tp t="e">
        <v>#N/A</v>
        <stp/>
        <stp>BDP|15751797900687333234</stp>
        <tr r="AM597" s="5"/>
      </tp>
      <tp t="e">
        <v>#N/A</v>
        <stp/>
        <stp>BDP|18174594572725560811</stp>
        <tr r="Q299" s="5"/>
      </tp>
      <tp t="e">
        <v>#N/A</v>
        <stp/>
        <stp>BDP|17131956779389477773</stp>
        <tr r="AA29" s="12"/>
        <tr r="AA365" s="5"/>
      </tp>
      <tp t="e">
        <v>#N/A</v>
        <stp/>
        <stp>BDP|14290411861845814440</stp>
        <tr r="AO44" s="5"/>
      </tp>
      <tp t="e">
        <v>#N/A</v>
        <stp/>
        <stp>BDP|17888168024937399471</stp>
        <tr r="AM606" s="5"/>
      </tp>
      <tp t="s">
        <v>#N/A N/A</v>
        <stp/>
        <stp>BDP|13490146967487124489</stp>
        <tr r="P3" s="12"/>
      </tp>
      <tp t="e">
        <v>#N/A</v>
        <stp/>
        <stp>BDP|13626387657044665613</stp>
        <tr r="AK359" s="5"/>
      </tp>
      <tp t="e">
        <v>#N/A</v>
        <stp/>
        <stp>BDP|12833270513221607741</stp>
        <tr r="O515" s="5"/>
      </tp>
      <tp t="e">
        <v>#N/A</v>
        <stp/>
        <stp>BDP|12400387645574053677</stp>
        <tr r="K546" s="5"/>
      </tp>
      <tp t="e">
        <v>#N/A</v>
        <stp/>
        <stp>BDP|16332556409586133204</stp>
        <tr r="AI34" s="5"/>
      </tp>
      <tp t="e">
        <v>#N/A</v>
        <stp/>
        <stp>BDP|15040386920490609301</stp>
        <tr r="AQ297" s="5"/>
      </tp>
      <tp t="e">
        <v>#N/A</v>
        <stp/>
        <stp>BDP|15221033863281941550</stp>
        <tr r="I627" s="5"/>
      </tp>
      <tp t="e">
        <v>#N/A</v>
        <stp/>
        <stp>BDP|10814241176007527515</stp>
        <tr r="AH19" s="5"/>
      </tp>
      <tp t="e">
        <v>#N/A</v>
        <stp/>
        <stp>BDP|17959852393290768165</stp>
        <tr r="AP129" s="5"/>
      </tp>
      <tp t="e">
        <v>#N/A</v>
        <stp/>
        <stp>BDP|16089687544240582373</stp>
        <tr r="P102" s="5"/>
      </tp>
      <tp t="e">
        <v>#N/A</v>
        <stp/>
        <stp>BDP|16427050043535980059</stp>
        <tr r="AK22" s="5"/>
      </tp>
      <tp t="e">
        <v>#N/A</v>
        <stp/>
        <stp>BDP|10266084066473507270</stp>
        <tr r="AK204" s="5"/>
      </tp>
      <tp t="e">
        <v>#N/A</v>
        <stp/>
        <stp>BDP|12877461767323564425</stp>
        <tr r="AF23" s="5"/>
      </tp>
      <tp t="e">
        <v>#N/A</v>
        <stp/>
        <stp>BDP|10986750713973562242</stp>
        <tr r="Q345" s="5"/>
      </tp>
      <tp t="e">
        <v>#N/A</v>
        <stp/>
        <stp>BDP|15001973040009974600</stp>
        <tr r="AB495" s="5"/>
      </tp>
      <tp t="e">
        <v>#N/A</v>
        <stp/>
        <stp>BDP|11808219940237366749</stp>
        <tr r="AG477" s="5"/>
      </tp>
      <tp t="e">
        <v>#N/A</v>
        <stp/>
        <stp>BDP|10317434132065780546</stp>
        <tr r="K67" s="12"/>
        <tr r="K589" s="5"/>
      </tp>
      <tp t="e">
        <v>#N/A</v>
        <stp/>
        <stp>BDP|17905590723663394414</stp>
        <tr r="Q561" s="5"/>
      </tp>
      <tp t="e">
        <v>#N/A</v>
        <stp/>
        <stp>BDP|13922110950914134482</stp>
        <tr r="AQ472" s="5"/>
      </tp>
      <tp t="e">
        <v>#N/A</v>
        <stp/>
        <stp>BDP|16160301106365688705</stp>
        <tr r="K313" s="5"/>
      </tp>
      <tp t="e">
        <v>#N/A</v>
        <stp/>
        <stp>BDP|18097825072113043310</stp>
        <tr r="AM580" s="5"/>
      </tp>
      <tp t="e">
        <v>#N/A</v>
        <stp/>
        <stp>BDP|12963138008814785047</stp>
        <tr r="M137" s="5"/>
      </tp>
      <tp t="e">
        <v>#N/A</v>
        <stp/>
        <stp>BDP|10192955688524555285</stp>
        <tr r="L469" s="5"/>
      </tp>
      <tp t="e">
        <v>#N/A</v>
        <stp/>
        <stp>BDP|10313109962332177214</stp>
        <tr r="J56" s="5"/>
      </tp>
      <tp t="e">
        <v>#N/A</v>
        <stp/>
        <stp>BDP|12084735934373753213</stp>
        <tr r="AG615" s="5"/>
      </tp>
      <tp t="e">
        <v>#N/A</v>
        <stp/>
        <stp>BDP|15927782282585722858</stp>
        <tr r="AD15" s="12"/>
      </tp>
      <tp t="e">
        <v>#N/A</v>
        <stp/>
        <stp>BDP|17486365555313174576</stp>
        <tr r="L29" s="12"/>
        <tr r="L365" s="5"/>
      </tp>
      <tp t="e">
        <v>#N/A</v>
        <stp/>
        <stp>BDP|13349864943698188060</stp>
        <tr r="L453" s="5"/>
      </tp>
      <tp t="e">
        <v>#N/A</v>
        <stp/>
        <stp>BDP|13790565416736238645</stp>
        <tr r="AG334" s="5"/>
      </tp>
      <tp t="e">
        <v>#N/A</v>
        <stp/>
        <stp>BDP|11759438303030677206</stp>
        <tr r="AK191" s="5"/>
      </tp>
      <tp t="e">
        <v>#N/A</v>
        <stp/>
        <stp>BDP|11211620300492473251</stp>
        <tr r="T195" s="5"/>
      </tp>
      <tp t="e">
        <v>#N/A</v>
        <stp/>
        <stp>BDP|14361776587404201807</stp>
        <tr r="AM595" s="5"/>
      </tp>
      <tp t="e">
        <v>#N/A</v>
        <stp/>
        <stp>BDP|16946122122047135596</stp>
        <tr r="J108" s="5"/>
      </tp>
      <tp t="e">
        <v>#N/A</v>
        <stp/>
        <stp>BDP|13600408687701596955</stp>
        <tr r="AD338" s="5"/>
      </tp>
      <tp t="e">
        <v>#N/A</v>
        <stp/>
        <stp>BDP|13640000326561668775</stp>
        <tr r="N398" s="5"/>
      </tp>
      <tp t="s">
        <v>#N/A N/A</v>
        <stp/>
        <stp>BDP|12471765032351030010</stp>
        <tr r="S3" s="12"/>
      </tp>
      <tp t="e">
        <v>#N/A</v>
        <stp/>
        <stp>BDP|12370251827514547156</stp>
        <tr r="O9" s="5"/>
      </tp>
      <tp t="e">
        <v>#N/A</v>
        <stp/>
        <stp>BDP|11967052479724724530</stp>
        <tr r="W198" s="5"/>
      </tp>
      <tp t="e">
        <v>#N/A</v>
        <stp/>
        <stp>BDP|16959198246860141461</stp>
        <tr r="M159" s="5"/>
      </tp>
      <tp t="s">
        <v>#N/A N/A</v>
        <stp/>
        <stp>BDP|13153516327797167472</stp>
        <tr r="R26" s="12"/>
      </tp>
      <tp t="e">
        <v>#N/A</v>
        <stp/>
        <stp>BDP|12843289244644181743</stp>
        <tr r="N496" s="5"/>
      </tp>
      <tp t="e">
        <v>#N/A</v>
        <stp/>
        <stp>BDP|11292404567616596215</stp>
        <tr r="AH222" s="5"/>
      </tp>
      <tp t="e">
        <v>#N/A</v>
        <stp/>
        <stp>BDP|17852814691502169384</stp>
        <tr r="AF599" s="5"/>
      </tp>
      <tp t="e">
        <v>#N/A</v>
        <stp/>
        <stp>BDP|13298771186929214206</stp>
        <tr r="W46" s="5"/>
      </tp>
      <tp t="e">
        <v>#N/A</v>
        <stp/>
        <stp>BDP|10770654585430722913</stp>
        <tr r="J424" s="5"/>
      </tp>
      <tp t="s">
        <v>#N/A N/A</v>
        <stp/>
        <stp>BDP|12881198177171640213</stp>
        <tr r="M20" s="12"/>
      </tp>
      <tp t="s">
        <v>#N/A N/A</v>
        <stp/>
        <stp>BDP|15933088470327194217</stp>
        <tr r="O79" s="12"/>
      </tp>
      <tp t="e">
        <v>#N/A</v>
        <stp/>
        <stp>BDP|14308673579586869445</stp>
        <tr r="R19" s="12"/>
      </tp>
      <tp t="e">
        <v>#N/A</v>
        <stp/>
        <stp>BDP|10945153729186101253</stp>
        <tr r="Q478" s="5"/>
      </tp>
      <tp t="e">
        <v>#N/A</v>
        <stp/>
        <stp>BDP|14435338343955043152</stp>
        <tr r="M194" s="5"/>
      </tp>
      <tp t="e">
        <v>#N/A</v>
        <stp/>
        <stp>BDP|11979403328930455053</stp>
        <tr r="J91" s="5"/>
      </tp>
      <tp t="e">
        <v>#N/A</v>
        <stp/>
        <stp>BDP|13318555642262394774</stp>
        <tr r="AD532" s="5"/>
      </tp>
      <tp t="s">
        <v>#N/A N/A</v>
        <stp/>
        <stp>BDP|16451390673453694683</stp>
        <tr r="AG76" s="12"/>
      </tp>
      <tp t="e">
        <v>#N/A</v>
        <stp/>
        <stp>BDP|12079649176142535676</stp>
        <tr r="L281" s="5"/>
      </tp>
      <tp t="e">
        <v>#N/A</v>
        <stp/>
        <stp>BDP|10659074809326908118</stp>
        <tr r="W313" s="5"/>
      </tp>
      <tp t="s">
        <v>#N/A N/A</v>
        <stp/>
        <stp>BDP|10154150311055188247</stp>
        <tr r="T60" s="12"/>
      </tp>
      <tp t="e">
        <v>#N/A</v>
        <stp/>
        <stp>BDP|13812599337515054762</stp>
        <tr r="S538" s="5"/>
      </tp>
      <tp t="e">
        <v>#N/A</v>
        <stp/>
        <stp>BDP|11088851591381587618</stp>
        <tr r="O523" s="5"/>
      </tp>
      <tp t="e">
        <v>#N/A</v>
        <stp/>
        <stp>BDP|18223639036483614917</stp>
        <tr r="K312" s="5"/>
      </tp>
      <tp t="e">
        <v>#N/A</v>
        <stp/>
        <stp>BDP|18086418581857977496</stp>
        <tr r="J345" s="5"/>
      </tp>
      <tp t="e">
        <v>#N/A</v>
        <stp/>
        <stp>BDP|10892693924653657031</stp>
        <tr r="O245" s="5"/>
      </tp>
      <tp t="e">
        <v>#N/A</v>
        <stp/>
        <stp>BDP|16510758937037682219</stp>
        <tr r="S351" s="5"/>
      </tp>
      <tp t="e">
        <v>#N/A</v>
        <stp/>
        <stp>BDP|15135298566063711592</stp>
        <tr r="O284" s="5"/>
      </tp>
      <tp t="e">
        <v>#N/A</v>
        <stp/>
        <stp>BDP|15492130227017040605</stp>
        <tr r="N604" s="5"/>
      </tp>
      <tp t="e">
        <v>#N/A</v>
        <stp/>
        <stp>BDP|16877955669367798937</stp>
        <tr r="K40" s="12"/>
        <tr r="K250" s="5"/>
      </tp>
      <tp t="e">
        <v>#N/A</v>
        <stp/>
        <stp>BDP|18342278611445561901</stp>
        <tr r="K225" s="5"/>
      </tp>
      <tp t="e">
        <v>#N/A</v>
        <stp/>
        <stp>BDP|18078969252760631324</stp>
        <tr r="AK51" s="5"/>
      </tp>
      <tp t="e">
        <v>#N/A</v>
        <stp/>
        <stp>BDP|16288821102848162139</stp>
        <tr r="L420" s="5"/>
      </tp>
      <tp t="e">
        <v>#N/A</v>
        <stp/>
        <stp>BDP|17024270405192151038</stp>
        <tr r="AO252" s="5"/>
      </tp>
      <tp t="s">
        <v>#N/A N/A</v>
        <stp/>
        <stp>BDP|14541539763095115542</stp>
        <tr r="J25" s="12"/>
      </tp>
      <tp t="e">
        <v>#N/A</v>
        <stp/>
        <stp>BDP|12088542349351923546</stp>
        <tr r="Q397" s="5"/>
      </tp>
      <tp t="e">
        <v>#N/A</v>
        <stp/>
        <stp>BDP|10380827990144241237</stp>
        <tr r="AF286" s="5"/>
      </tp>
      <tp t="e">
        <v>#N/A</v>
        <stp/>
        <stp>BDP|10892945083746701087</stp>
        <tr r="W7" s="12"/>
      </tp>
      <tp t="s">
        <v>#N/A N/A</v>
        <stp/>
        <stp>BDP|12427741372137294208</stp>
        <tr r="AP43" s="12"/>
      </tp>
      <tp t="s">
        <v>#N/A N/A</v>
        <stp/>
        <stp>BDP|15743444041192510072</stp>
        <tr r="Q85" s="12"/>
      </tp>
      <tp t="e">
        <v>#N/A</v>
        <stp/>
        <stp>BDP|13622702787158313322</stp>
        <tr r="AB259" s="5"/>
      </tp>
      <tp t="e">
        <v>#N/A</v>
        <stp/>
        <stp>BDP|17878782802174029327</stp>
        <tr r="O7" s="12"/>
      </tp>
      <tp t="e">
        <v>#N/A</v>
        <stp/>
        <stp>BDP|11889581643973462477</stp>
        <tr r="N13" s="5"/>
      </tp>
      <tp t="e">
        <v>#N/A</v>
        <stp/>
        <stp>BDP|10958249630391482796</stp>
        <tr r="S594" s="5"/>
      </tp>
      <tp t="e">
        <v>#N/A</v>
        <stp/>
        <stp>BDP|12479380516173804426</stp>
        <tr r="AM66" s="5"/>
      </tp>
      <tp t="e">
        <v>#N/A</v>
        <stp/>
        <stp>BDP|17710298929186414639</stp>
        <tr r="N170" s="5"/>
      </tp>
      <tp t="e">
        <v>#N/A</v>
        <stp/>
        <stp>BDP|13631266700071838781</stp>
        <tr r="AF123" s="5"/>
      </tp>
      <tp t="e">
        <v>#N/A</v>
        <stp/>
        <stp>BDP|16392009758686865237</stp>
        <tr r="Q125" s="5"/>
      </tp>
      <tp t="e">
        <v>#N/A</v>
        <stp/>
        <stp>BDP|12121153220756544015</stp>
        <tr r="Q481" s="5"/>
      </tp>
      <tp t="e">
        <v>#N/A</v>
        <stp/>
        <stp>BDP|11170937475889695117</stp>
        <tr r="AM618" s="5"/>
      </tp>
      <tp t="e">
        <v>#N/A</v>
        <stp/>
        <stp>BDP|10034532893182661960</stp>
        <tr r="AM230" s="5"/>
      </tp>
      <tp t="e">
        <v>#N/A</v>
        <stp/>
        <stp>BDP|18286802333067496355</stp>
        <tr r="J87" s="5"/>
      </tp>
      <tp t="e">
        <v>#N/A</v>
        <stp/>
        <stp>BDP|10545518321109382963</stp>
        <tr r="P355" s="5"/>
      </tp>
      <tp t="e">
        <v>#N/A</v>
        <stp/>
        <stp>BDP|16515877732388048207</stp>
        <tr r="AH163" s="5"/>
      </tp>
      <tp t="e">
        <v>#N/A</v>
        <stp/>
        <stp>BDP|15378090174714951170</stp>
        <tr r="S128" s="5"/>
      </tp>
      <tp t="e">
        <v>#N/A</v>
        <stp/>
        <stp>BDP|12401746021751931187</stp>
        <tr r="J68" s="5"/>
      </tp>
      <tp t="e">
        <v>#N/A</v>
        <stp/>
        <stp>BDP|11941434461820349488</stp>
        <tr r="W543" s="5"/>
      </tp>
      <tp t="e">
        <v>#N/A</v>
        <stp/>
        <stp>BDP|11647761657833483731</stp>
        <tr r="S275" s="5"/>
      </tp>
      <tp t="s">
        <v>#N/A N/A</v>
        <stp/>
        <stp>BDP|14649855535370638805</stp>
        <tr r="T68" s="12"/>
      </tp>
      <tp t="e">
        <v>#N/A</v>
        <stp/>
        <stp>BDP|16810010949083862683</stp>
        <tr r="AB618" s="5"/>
      </tp>
      <tp t="e">
        <v>#N/A</v>
        <stp/>
        <stp>BDP|12167392923583854730</stp>
        <tr r="O578" s="5"/>
      </tp>
      <tp t="e">
        <v>#N/A</v>
        <stp/>
        <stp>BDP|15456285523981525390</stp>
        <tr r="W575" s="5"/>
      </tp>
      <tp t="e">
        <v>#N/A</v>
        <stp/>
        <stp>BDP|15463763429847962010</stp>
        <tr r="U472" s="5"/>
      </tp>
      <tp t="e">
        <v>#N/A</v>
        <stp/>
        <stp>BDP|11417248413362806781</stp>
        <tr r="I411" s="5"/>
      </tp>
      <tp t="e">
        <v>#N/A</v>
        <stp/>
        <stp>BDP|16280366410296706505</stp>
        <tr r="AI171" s="5"/>
      </tp>
      <tp t="e">
        <v>#N/A</v>
        <stp/>
        <stp>BDP|12633009249571929055</stp>
        <tr r="R627" s="5"/>
      </tp>
      <tp t="e">
        <v>#N/A</v>
        <stp/>
        <stp>BDP|14875190910822730154</stp>
        <tr r="Q79" s="5"/>
      </tp>
      <tp t="e">
        <v>#N/A</v>
        <stp/>
        <stp>BDP|12134118961682527077</stp>
        <tr r="T80" s="5"/>
      </tp>
      <tp t="e">
        <v>#N/A</v>
        <stp/>
        <stp>BDP|12349745252812252543</stp>
        <tr r="AD452" s="5"/>
      </tp>
      <tp t="e">
        <v>#N/A</v>
        <stp/>
        <stp>BDP|13721370276858259871</stp>
        <tr r="AM67" s="12"/>
        <tr r="AM589" s="5"/>
      </tp>
      <tp t="e">
        <v>#N/A</v>
        <stp/>
        <stp>BDP|16122918622628432251</stp>
        <tr r="AK265" s="5"/>
      </tp>
      <tp t="e">
        <v>#N/A</v>
        <stp/>
        <stp>BDP|13008646662280726428</stp>
        <tr r="AG587" s="5"/>
      </tp>
      <tp t="e">
        <v>#N/A</v>
        <stp/>
        <stp>BDP|10058726108929068992</stp>
        <tr r="AM331" s="5"/>
      </tp>
      <tp t="e">
        <v>#N/A</v>
        <stp/>
        <stp>BDP|13613312453907426535</stp>
        <tr r="K43" s="5"/>
      </tp>
      <tp t="e">
        <v>#N/A</v>
        <stp/>
        <stp>BDP|13156300602487251028</stp>
        <tr r="U131" s="5"/>
      </tp>
      <tp t="e">
        <v>#N/A</v>
        <stp/>
        <stp>BDP|12020962459318990156</stp>
        <tr r="N540" s="5"/>
      </tp>
      <tp t="e">
        <v>#N/A</v>
        <stp/>
        <stp>BDP|14947838975144887846</stp>
        <tr r="U32" s="5"/>
      </tp>
      <tp t="e">
        <v>#N/A</v>
        <stp/>
        <stp>BDP|13324095750647845616</stp>
        <tr r="W138" s="5"/>
      </tp>
      <tp t="e">
        <v>#N/A</v>
        <stp/>
        <stp>BDP|15393459524332098618</stp>
        <tr r="AK152" s="5"/>
      </tp>
      <tp t="e">
        <v>#N/A</v>
        <stp/>
        <stp>BDP|14378914180351723360</stp>
        <tr r="AI123" s="5"/>
      </tp>
      <tp t="s">
        <v>#N/A N/A</v>
        <stp/>
        <stp>BDP|16897539749584643473</stp>
        <tr r="AG51" s="12"/>
      </tp>
      <tp t="e">
        <v>#N/A</v>
        <stp/>
        <stp>BDP|10303244937902488477</stp>
        <tr r="AF389" s="5"/>
      </tp>
      <tp t="s">
        <v>#N/A N/A</v>
        <stp/>
        <stp>BDP|12959006733154972204</stp>
        <tr r="R62" s="12"/>
      </tp>
      <tp t="e">
        <v>#N/A</v>
        <stp/>
        <stp>BDP|15739366329903352088</stp>
        <tr r="AP103" s="5"/>
      </tp>
      <tp t="e">
        <v>#N/A</v>
        <stp/>
        <stp>BDP|17461220447533621540</stp>
        <tr r="N227" s="5"/>
      </tp>
      <tp t="e">
        <v>#N/A</v>
        <stp/>
        <stp>BDP|11645220942162367263</stp>
        <tr r="Q95" s="5"/>
      </tp>
      <tp t="e">
        <v>#N/A</v>
        <stp/>
        <stp>BDP|11327751622695306645</stp>
        <tr r="AF159" s="5"/>
      </tp>
      <tp t="e">
        <v>#N/A</v>
        <stp/>
        <stp>BDP|10337003381257519843</stp>
        <tr r="AK320" s="5"/>
      </tp>
      <tp t="e">
        <v>#N/A</v>
        <stp/>
        <stp>BDP|17453404345505216502</stp>
        <tr r="N208" s="5"/>
      </tp>
      <tp t="e">
        <v>#N/A</v>
        <stp/>
        <stp>BDP|16920432507392665783</stp>
        <tr r="L321" s="5"/>
      </tp>
      <tp t="e">
        <v>#N/A</v>
        <stp/>
        <stp>BDP|13320490239605849686</stp>
        <tr r="N641" s="5"/>
      </tp>
      <tp t="e">
        <v>#N/A</v>
        <stp/>
        <stp>BDP|11174274590088603535</stp>
        <tr r="AH513" s="5"/>
      </tp>
      <tp t="e">
        <v>#N/A</v>
        <stp/>
        <stp>BDP|15527633103783174777</stp>
        <tr r="O561" s="5"/>
      </tp>
      <tp t="s">
        <v>#N/A N/A</v>
        <stp/>
        <stp>BDP|15872066350721487698</stp>
        <tr r="AO3" s="12"/>
      </tp>
      <tp t="e">
        <v>#N/A</v>
        <stp/>
        <stp>BDP|11686038335452517761</stp>
        <tr r="M32" s="12"/>
        <tr r="M622" s="5"/>
      </tp>
      <tp t="e">
        <v>#N/A</v>
        <stp/>
        <stp>BDP|16560176271984389335</stp>
        <tr r="AM613" s="5"/>
      </tp>
      <tp t="e">
        <v>#N/A</v>
        <stp/>
        <stp>BDP|17773024214430351109</stp>
        <tr r="T131" s="5"/>
      </tp>
      <tp t="e">
        <v>#N/A</v>
        <stp/>
        <stp>BDP|16130179353491474433</stp>
        <tr r="L53" s="5"/>
      </tp>
      <tp t="e">
        <v>#N/A</v>
        <stp/>
        <stp>BDP|17281555863123002066</stp>
        <tr r="W109" s="5"/>
      </tp>
      <tp t="e">
        <v>#N/A</v>
        <stp/>
        <stp>BDP|11657838132005111846</stp>
        <tr r="AK10" s="5"/>
      </tp>
      <tp t="e">
        <v>#N/A</v>
        <stp/>
        <stp>BDP|14768465738940319481</stp>
        <tr r="N430" s="5"/>
      </tp>
      <tp t="e">
        <v>#N/A</v>
        <stp/>
        <stp>BDP|14792114764474480048</stp>
        <tr r="AD508" s="5"/>
      </tp>
      <tp t="s">
        <v>#N/A N/A</v>
        <stp/>
        <stp>BDP|12439729635850483152</stp>
        <tr r="AD72" s="12"/>
      </tp>
      <tp t="e">
        <v>#N/A</v>
        <stp/>
        <stp>BDP|11411191199217285942</stp>
        <tr r="U550" s="5"/>
      </tp>
      <tp t="e">
        <v>#N/A</v>
        <stp/>
        <stp>BDP|17423603973926318761</stp>
        <tr r="T386" s="5"/>
      </tp>
      <tp t="e">
        <v>#N/A</v>
        <stp/>
        <stp>BDP|18345541201453269968</stp>
        <tr r="AD327" s="5"/>
      </tp>
      <tp t="e">
        <v>#N/A</v>
        <stp/>
        <stp>BDP|11741659517384218550</stp>
        <tr r="AM113" s="5"/>
      </tp>
      <tp t="e">
        <v>#N/A</v>
        <stp/>
        <stp>BDP|11951149860101933060</stp>
        <tr r="S141" s="5"/>
      </tp>
      <tp t="s">
        <v>#N/A N/A</v>
        <stp/>
        <stp>BDP|10014148247554907682</stp>
        <tr r="AG80" s="12"/>
      </tp>
      <tp t="e">
        <v>#N/A</v>
        <stp/>
        <stp>BDP|10095956321915195971</stp>
        <tr r="AH215" s="5"/>
      </tp>
      <tp t="e">
        <v>#N/A</v>
        <stp/>
        <stp>BDP|14708174189208326288</stp>
        <tr r="M565" s="5"/>
      </tp>
      <tp t="e">
        <v>#N/A</v>
        <stp/>
        <stp>BDP|14178473560772626322</stp>
        <tr r="AA118" s="5"/>
      </tp>
      <tp t="e">
        <v>#N/A</v>
        <stp/>
        <stp>BDP|16286284411994844612</stp>
        <tr r="AH144" s="5"/>
      </tp>
      <tp t="e">
        <v>#N/A</v>
        <stp/>
        <stp>BDP|12704666872054732066</stp>
        <tr r="T335" s="5"/>
      </tp>
      <tp t="e">
        <v>#N/A</v>
        <stp/>
        <stp>BDP|14967226461661821607</stp>
        <tr r="P120" s="5"/>
      </tp>
      <tp t="e">
        <v>#N/A</v>
        <stp/>
        <stp>BDP|15371410212325718257</stp>
        <tr r="O281" s="5"/>
      </tp>
      <tp t="e">
        <v>#N/A</v>
        <stp/>
        <stp>BDP|15031317972065434355</stp>
        <tr r="P88" s="5"/>
      </tp>
      <tp t="e">
        <v>#N/A</v>
        <stp/>
        <stp>BDP|10247912591345371230</stp>
        <tr r="AI506" s="5"/>
      </tp>
      <tp t="e">
        <v>#N/A</v>
        <stp/>
        <stp>BDP|17073812084539411933</stp>
        <tr r="R33" s="5"/>
      </tp>
      <tp t="e">
        <v>#N/A</v>
        <stp/>
        <stp>BDP|16191021207166609708</stp>
        <tr r="Q496" s="5"/>
      </tp>
      <tp t="e">
        <v>#N/A</v>
        <stp/>
        <stp>BDP|17892067411591897053</stp>
        <tr r="Q150" s="5"/>
      </tp>
      <tp t="e">
        <v>#N/A</v>
        <stp/>
        <stp>BDP|17539715851121166360</stp>
        <tr r="T535" s="5"/>
      </tp>
      <tp t="e">
        <v>#N/A</v>
        <stp/>
        <stp>BDP|17174718960434699542</stp>
        <tr r="AP131" s="5"/>
      </tp>
      <tp t="e">
        <v>#N/A</v>
        <stp/>
        <stp>BDP|15450783639156610016</stp>
        <tr r="O539" s="5"/>
      </tp>
      <tp t="e">
        <v>#N/A</v>
        <stp/>
        <stp>BDP|14423983659108637713</stp>
        <tr r="AF618" s="5"/>
      </tp>
      <tp t="e">
        <v>#N/A</v>
        <stp/>
        <stp>BDP|10308235031362087439</stp>
        <tr r="W34" s="12"/>
        <tr r="W482" s="5"/>
      </tp>
      <tp t="e">
        <v>#N/A</v>
        <stp/>
        <stp>BDP|13106059940990412026</stp>
        <tr r="M572" s="5"/>
      </tp>
      <tp t="e">
        <v>#N/A</v>
        <stp/>
        <stp>BDP|10315748949097473389</stp>
        <tr r="N511" s="5"/>
      </tp>
      <tp t="e">
        <v>#N/A</v>
        <stp/>
        <stp>BDP|17169623771260345135</stp>
        <tr r="AH119" s="5"/>
      </tp>
      <tp t="e">
        <v>#N/A</v>
        <stp/>
        <stp>BDP|14771413628860520598</stp>
        <tr r="AD283" s="5"/>
      </tp>
      <tp t="e">
        <v>#N/A</v>
        <stp/>
        <stp>BDP|15883342262363576498</stp>
        <tr r="AB91" s="12"/>
        <tr r="AB326" s="5"/>
      </tp>
      <tp t="e">
        <v>#N/A</v>
        <stp/>
        <stp>BDP|16956962688946387660</stp>
        <tr r="AQ72" s="5"/>
      </tp>
      <tp t="e">
        <v>#N/A</v>
        <stp/>
        <stp>BDP|15043578544755278639</stp>
        <tr r="J268" s="5"/>
      </tp>
      <tp t="e">
        <v>#N/A</v>
        <stp/>
        <stp>BDP|14706475814831608708</stp>
        <tr r="P316" s="5"/>
      </tp>
      <tp t="e">
        <v>#N/A</v>
        <stp/>
        <stp>BDP|11577949773950161814</stp>
        <tr r="AH220" s="5"/>
      </tp>
      <tp t="e">
        <v>#N/A</v>
        <stp/>
        <stp>BDP|10148461947512621547</stp>
        <tr r="W346" s="5"/>
      </tp>
      <tp t="e">
        <v>#N/A</v>
        <stp/>
        <stp>BDP|14853979518533718852</stp>
        <tr r="J515" s="5"/>
      </tp>
      <tp t="e">
        <v>#N/A</v>
        <stp/>
        <stp>BDP|10699666675541165716</stp>
        <tr r="AI538" s="5"/>
      </tp>
      <tp t="e">
        <v>#N/A</v>
        <stp/>
        <stp>BDP|10668555622342022248</stp>
        <tr r="AF458" s="5"/>
      </tp>
      <tp t="e">
        <v>#N/A</v>
        <stp/>
        <stp>BDP|13250962287657033268</stp>
        <tr r="I550" s="5"/>
      </tp>
      <tp t="e">
        <v>#N/A</v>
        <stp/>
        <stp>BDP|16504798545423805146</stp>
        <tr r="S119" s="5"/>
      </tp>
      <tp t="e">
        <v>#N/A</v>
        <stp/>
        <stp>BDP|10234838322479520437</stp>
        <tr r="AG98" s="5"/>
      </tp>
      <tp t="s">
        <v>#N/A N/A</v>
        <stp/>
        <stp>BDP|17303237690999407217</stp>
        <tr r="AQ84" s="12"/>
      </tp>
      <tp t="s">
        <v>#N/A N/A</v>
        <stp/>
        <stp>BDP|12557365465317098733</stp>
        <tr r="AG50" s="12"/>
      </tp>
      <tp t="e">
        <v>#N/A</v>
        <stp/>
        <stp>BDP|15536067740850120677</stp>
        <tr r="AH45" s="5"/>
      </tp>
      <tp t="e">
        <v>#N/A</v>
        <stp/>
        <stp>BDP|15764159676401856597</stp>
        <tr r="N293" s="5"/>
      </tp>
      <tp t="e">
        <v>#N/A</v>
        <stp/>
        <stp>BDP|18134739176688841790</stp>
        <tr r="J384" s="5"/>
      </tp>
      <tp t="e">
        <v>#N/A</v>
        <stp/>
        <stp>BDP|13701268850664754733</stp>
        <tr r="AH73" s="5"/>
      </tp>
      <tp t="e">
        <v>#N/A</v>
        <stp/>
        <stp>BDP|15432047591279185256</stp>
        <tr r="AB355" s="5"/>
      </tp>
      <tp t="e">
        <v>#N/A</v>
        <stp/>
        <stp>BDP|10445449108971586283</stp>
        <tr r="O66" s="5"/>
      </tp>
      <tp t="e">
        <v>#N/A</v>
        <stp/>
        <stp>BDP|17246611866818700873</stp>
        <tr r="AI55" s="5"/>
      </tp>
      <tp t="e">
        <v>#N/A</v>
        <stp/>
        <stp>BDP|15016187915462952019</stp>
        <tr r="M172" s="5"/>
      </tp>
      <tp t="s">
        <v>#N/A N/A</v>
        <stp/>
        <stp>BDP|11470860486872010410</stp>
        <tr r="N89" s="12"/>
      </tp>
      <tp t="e">
        <v>#N/A</v>
        <stp/>
        <stp>BDP|17285145449587332296</stp>
        <tr r="AD19" s="12"/>
      </tp>
      <tp t="s">
        <v>#N/A N/A</v>
        <stp/>
        <stp>BDP|15624578064731650065</stp>
        <tr r="AM6" s="12"/>
      </tp>
      <tp t="s">
        <v>#N/A N/A</v>
        <stp/>
        <stp>BDP|10396290578506421432</stp>
        <tr r="P46" s="12"/>
      </tp>
      <tp t="e">
        <v>#N/A</v>
        <stp/>
        <stp>BDP|17833686133190504537</stp>
        <tr r="J176" s="5"/>
      </tp>
      <tp t="e">
        <v>#N/A</v>
        <stp/>
        <stp>BDP|10224579410954267727</stp>
        <tr r="AK301" s="5"/>
      </tp>
      <tp t="e">
        <v>#N/A</v>
        <stp/>
        <stp>BDP|13366685668121450524</stp>
        <tr r="L398" s="5"/>
      </tp>
      <tp t="e">
        <v>#N/A</v>
        <stp/>
        <stp>BDP|14270302226106553443</stp>
        <tr r="AA189" s="5"/>
      </tp>
      <tp t="e">
        <v>#N/A</v>
        <stp/>
        <stp>BDP|14431626733607277126</stp>
        <tr r="AQ214" s="5"/>
      </tp>
      <tp t="e">
        <v>#N/A</v>
        <stp/>
        <stp>BDP|12095317305955750360</stp>
        <tr r="J300" s="5"/>
      </tp>
      <tp t="e">
        <v>#N/A</v>
        <stp/>
        <stp>BDP|14251349267083798537</stp>
        <tr r="L180" s="5"/>
      </tp>
      <tp t="e">
        <v>#N/A</v>
        <stp/>
        <stp>BDP|11315577414554706621</stp>
        <tr r="S572" s="5"/>
      </tp>
      <tp t="e">
        <v>#N/A</v>
        <stp/>
        <stp>BDP|14255454312866432048</stp>
        <tr r="U276" s="5"/>
      </tp>
      <tp t="s">
        <v>#N/A N/A</v>
        <stp/>
        <stp>BDP|14569315162683619555</stp>
        <tr r="AH89" s="12"/>
      </tp>
      <tp t="e">
        <v>#N/A</v>
        <stp/>
        <stp>BDP|16219572335552015556</stp>
        <tr r="O211" s="5"/>
      </tp>
      <tp t="e">
        <v>#N/A</v>
        <stp/>
        <stp>BDP|16302799444880314281</stp>
        <tr r="S192" s="5"/>
      </tp>
      <tp t="e">
        <v>#N/A</v>
        <stp/>
        <stp>BDP|16192147675135470219</stp>
        <tr r="M394" s="5"/>
      </tp>
      <tp t="e">
        <v>#N/A</v>
        <stp/>
        <stp>BDP|10717077294989177708</stp>
        <tr r="AK616" s="5"/>
      </tp>
      <tp t="e">
        <v>#N/A</v>
        <stp/>
        <stp>BDP|10805009013884789299</stp>
        <tr r="AB535" s="5"/>
      </tp>
      <tp t="e">
        <v>#N/A</v>
        <stp/>
        <stp>BDP|15099223540384003079</stp>
        <tr r="I265" s="5"/>
      </tp>
      <tp t="e">
        <v>#N/A</v>
        <stp/>
        <stp>BDP|16448048985149142019</stp>
        <tr r="AI238" s="5"/>
      </tp>
      <tp t="e">
        <v>#N/A</v>
        <stp/>
        <stp>BDP|14691967259847802841</stp>
        <tr r="AG637" s="5"/>
      </tp>
      <tp t="e">
        <v>#N/A</v>
        <stp/>
        <stp>BDP|11642264314637919281</stp>
        <tr r="K459" s="5"/>
      </tp>
      <tp t="e">
        <v>#N/A</v>
        <stp/>
        <stp>BDP|10306756758400225596</stp>
        <tr r="AA181" s="5"/>
      </tp>
      <tp t="s">
        <v>#N/A N/A</v>
        <stp/>
        <stp>BDP|16034616367024743547</stp>
        <tr r="T9" s="12"/>
      </tp>
      <tp t="e">
        <v>#N/A</v>
        <stp/>
        <stp>BDP|11188919150763167945</stp>
        <tr r="I299" s="5"/>
      </tp>
      <tp t="s">
        <v>#N/A N/A</v>
        <stp/>
        <stp>BDP|12225777735468006954</stp>
        <tr r="AG14" s="12"/>
      </tp>
      <tp t="e">
        <v>#N/A</v>
        <stp/>
        <stp>BDP|11389075214833274476</stp>
        <tr r="P55" s="5"/>
      </tp>
      <tp t="s">
        <v>#N/A N/A</v>
        <stp/>
        <stp>BDP|16002890409998053158</stp>
        <tr r="AA72" s="12"/>
      </tp>
      <tp t="e">
        <v>#N/A</v>
        <stp/>
        <stp>BDP|17723377233594366452</stp>
        <tr r="O154" s="5"/>
      </tp>
      <tp t="e">
        <v>#N/A</v>
        <stp/>
        <stp>BDP|11407422955073658403</stp>
        <tr r="AO62" s="5"/>
      </tp>
      <tp t="e">
        <v>#N/A</v>
        <stp/>
        <stp>BDP|10692710968972323489</stp>
        <tr r="AF517" s="5"/>
      </tp>
      <tp t="e">
        <v>#N/A</v>
        <stp/>
        <stp>BDP|13176595572134810269</stp>
        <tr r="AD180" s="5"/>
      </tp>
      <tp t="e">
        <v>#N/A</v>
        <stp/>
        <stp>BDP|14006958292271731242</stp>
        <tr r="AM586" s="5"/>
      </tp>
      <tp t="e">
        <v>#N/A</v>
        <stp/>
        <stp>BDP|10842373010855928027</stp>
        <tr r="W224" s="5"/>
      </tp>
      <tp t="e">
        <v>#N/A</v>
        <stp/>
        <stp>BDP|14643635057556662608</stp>
        <tr r="W125" s="5"/>
      </tp>
      <tp t="e">
        <v>#N/A</v>
        <stp/>
        <stp>BDP|18203886522076441388</stp>
        <tr r="O21" s="12"/>
      </tp>
      <tp t="e">
        <v>#N/A</v>
        <stp/>
        <stp>BDP|15468740177970431275</stp>
        <tr r="O188" s="5"/>
      </tp>
      <tp t="e">
        <v>#N/A</v>
        <stp/>
        <stp>BDP|16561111901638782860</stp>
        <tr r="U67" s="5"/>
      </tp>
      <tp t="s">
        <v>#N/A N/A</v>
        <stp/>
        <stp>BDP|11431388828262634563</stp>
        <tr r="AG60" s="12"/>
      </tp>
      <tp t="e">
        <v>#N/A</v>
        <stp/>
        <stp>BDP|10215590361563885765</stp>
        <tr r="U533" s="5"/>
      </tp>
      <tp t="e">
        <v>#N/A</v>
        <stp/>
        <stp>BDP|16204204176852602665</stp>
        <tr r="J612" s="5"/>
      </tp>
      <tp t="e">
        <v>#N/A</v>
        <stp/>
        <stp>BDP|10977231929411055678</stp>
        <tr r="AM266" s="5"/>
      </tp>
      <tp t="e">
        <v>#N/A</v>
        <stp/>
        <stp>BDP|13064346347846731504</stp>
        <tr r="AM74" s="5"/>
      </tp>
      <tp t="e">
        <v>#N/A</v>
        <stp/>
        <stp>BDP|14858976560078987425</stp>
        <tr r="N292" s="5"/>
      </tp>
      <tp t="e">
        <v>#N/A</v>
        <stp/>
        <stp>BDP|17054747124491211469</stp>
        <tr r="AK347" s="5"/>
      </tp>
      <tp t="e">
        <v>#N/A</v>
        <stp/>
        <stp>BDP|17949798455254612671</stp>
        <tr r="L534" s="5"/>
      </tp>
      <tp t="e">
        <v>#N/A</v>
        <stp/>
        <stp>BDP|11250708007924922588</stp>
        <tr r="M183" s="5"/>
      </tp>
      <tp t="e">
        <v>#N/A</v>
        <stp/>
        <stp>BDP|10507542010276162548</stp>
        <tr r="AO563" s="5"/>
      </tp>
      <tp t="s">
        <v>#N/A N/A</v>
        <stp/>
        <stp>BDP|11958682626132396003</stp>
        <tr r="S83" s="12"/>
      </tp>
      <tp t="e">
        <v>#N/A</v>
        <stp/>
        <stp>BDP|16197720211374608306</stp>
        <tr r="J151" s="5"/>
      </tp>
      <tp t="e">
        <v>#N/A</v>
        <stp/>
        <stp>BDP|10487205867641794201</stp>
        <tr r="K415" s="5"/>
      </tp>
      <tp t="e">
        <v>#N/A</v>
        <stp/>
        <stp>BDP|13009431632937294472</stp>
        <tr r="O196" s="5"/>
      </tp>
      <tp t="e">
        <v>#N/A</v>
        <stp/>
        <stp>BDP|11418402024299376975</stp>
        <tr r="Q93" s="5"/>
      </tp>
      <tp t="e">
        <v>#N/A</v>
        <stp/>
        <stp>BDP|18034890933881809569</stp>
        <tr r="S226" s="5"/>
      </tp>
      <tp t="e">
        <v>#N/A</v>
        <stp/>
        <stp>BDP|10710233728391817602</stp>
        <tr r="I385" s="5"/>
      </tp>
      <tp t="e">
        <v>#N/A</v>
        <stp/>
        <stp>BDP|14604514369749854924</stp>
        <tr r="AH578" s="5"/>
      </tp>
      <tp t="e">
        <v>#N/A</v>
        <stp/>
        <stp>BDP|15169411366515455566</stp>
        <tr r="Q392" s="5"/>
      </tp>
      <tp t="e">
        <v>#N/A</v>
        <stp/>
        <stp>BDP|16980308040536859051</stp>
        <tr r="O574" s="5"/>
      </tp>
      <tp t="e">
        <v>#N/A</v>
        <stp/>
        <stp>BDP|14064926068554605884</stp>
        <tr r="K202" s="5"/>
      </tp>
      <tp t="e">
        <v>#N/A</v>
        <stp/>
        <stp>BDP|10923358276961857267</stp>
        <tr r="T39" s="5"/>
      </tp>
      <tp t="s">
        <v>#N/A N/A</v>
        <stp/>
        <stp>BDP|10110017210115600326</stp>
        <tr r="AD9" s="12"/>
      </tp>
      <tp t="e">
        <v>#N/A</v>
        <stp/>
        <stp>BDP|15530659815264192101</stp>
        <tr r="AD407" s="5"/>
      </tp>
      <tp t="e">
        <v>#N/A</v>
        <stp/>
        <stp>BDP|14313405093278245662</stp>
        <tr r="AG413" s="5"/>
      </tp>
      <tp t="e">
        <v>#N/A</v>
        <stp/>
        <stp>BDP|11356033950537021446</stp>
        <tr r="W261" s="5"/>
      </tp>
      <tp t="e">
        <v>#N/A</v>
        <stp/>
        <stp>BDP|17506036871285554266</stp>
        <tr r="AD30" s="5"/>
      </tp>
      <tp t="e">
        <v>#N/A</v>
        <stp/>
        <stp>BDP|12565568517874202520</stp>
        <tr r="P345" s="5"/>
      </tp>
      <tp t="e">
        <v>#N/A</v>
        <stp/>
        <stp>BDP|14728287044205726080</stp>
        <tr r="AI204" s="5"/>
      </tp>
      <tp t="e">
        <v>#N/A</v>
        <stp/>
        <stp>BDP|13599208183999552778</stp>
        <tr r="AB224" s="5"/>
      </tp>
      <tp t="e">
        <v>#N/A</v>
        <stp/>
        <stp>BDP|10806945618019454644</stp>
        <tr r="AM255" s="5"/>
      </tp>
      <tp t="s">
        <v>#N/A N/A</v>
        <stp/>
        <stp>BDP|12303907166872718855</stp>
        <tr r="W73" s="12"/>
      </tp>
      <tp t="e">
        <v>#N/A</v>
        <stp/>
        <stp>BDP|13865266095509465688</stp>
        <tr r="W21" s="5"/>
      </tp>
      <tp t="e">
        <v>#N/A</v>
        <stp/>
        <stp>BDP|12770329262290277021</stp>
        <tr r="AD379" s="5"/>
      </tp>
      <tp t="e">
        <v>#N/A</v>
        <stp/>
        <stp>BDP|14598882789042007132</stp>
        <tr r="O503" s="5"/>
      </tp>
      <tp t="e">
        <v>#N/A</v>
        <stp/>
        <stp>BDP|11836652739410155329</stp>
        <tr r="AK150" s="5"/>
      </tp>
      <tp t="e">
        <v>#N/A</v>
        <stp/>
        <stp>BDP|15367320456191189516</stp>
        <tr r="Q584" s="5"/>
      </tp>
      <tp t="e">
        <v>#N/A</v>
        <stp/>
        <stp>BDP|13043763072367289314</stp>
        <tr r="U204" s="5"/>
      </tp>
      <tp t="e">
        <v>#N/A</v>
        <stp/>
        <stp>BDP|10864183203157447108</stp>
        <tr r="S189" s="5"/>
      </tp>
      <tp t="e">
        <v>#N/A</v>
        <stp/>
        <stp>BDP|14130167275771491412</stp>
        <tr r="U419" s="5"/>
      </tp>
      <tp t="e">
        <v>#N/A</v>
        <stp/>
        <stp>BDP|10857493025902367301</stp>
        <tr r="AP360" s="5"/>
      </tp>
      <tp t="s">
        <v>#N/A N/A</v>
        <stp/>
        <stp>BDP|18088442083761653267</stp>
        <tr r="AF80" s="12"/>
      </tp>
      <tp t="e">
        <v>#N/A</v>
        <stp/>
        <stp>BDP|14351097069510607529</stp>
        <tr r="U429" s="5"/>
      </tp>
      <tp t="e">
        <v>#N/A</v>
        <stp/>
        <stp>BDP|15701551278278953848</stp>
        <tr r="N302" s="5"/>
      </tp>
      <tp t="e">
        <v>#N/A</v>
        <stp/>
        <stp>BDP|17558688507987582181</stp>
        <tr r="AO469" s="5"/>
      </tp>
      <tp t="e">
        <v>#N/A</v>
        <stp/>
        <stp>BDP|10777280508644291124</stp>
        <tr r="AI451" s="5"/>
      </tp>
      <tp t="e">
        <v>#N/A</v>
        <stp/>
        <stp>BDP|15908146298382058823</stp>
        <tr r="Q16" s="5"/>
      </tp>
      <tp t="e">
        <v>#N/A</v>
        <stp/>
        <stp>BDP|16068526667094113632</stp>
        <tr r="AD573" s="5"/>
      </tp>
      <tp t="e">
        <v>#N/A</v>
        <stp/>
        <stp>BDP|18065936745344302620</stp>
        <tr r="AQ97" s="5"/>
      </tp>
      <tp t="e">
        <v>#N/A</v>
        <stp/>
        <stp>BDP|11806997387650951787</stp>
        <tr r="O175" s="5"/>
      </tp>
      <tp t="e">
        <v>#N/A</v>
        <stp/>
        <stp>BDP|13177220946423136132</stp>
        <tr r="S346" s="5"/>
      </tp>
      <tp t="e">
        <v>#N/A</v>
        <stp/>
        <stp>BDP|14648491305195465290</stp>
        <tr r="W246" s="5"/>
      </tp>
      <tp t="e">
        <v>#N/A</v>
        <stp/>
        <stp>BDP|10617106635432393778</stp>
        <tr r="S585" s="5"/>
      </tp>
      <tp t="e">
        <v>#N/A</v>
        <stp/>
        <stp>BDP|14316005313720394248</stp>
        <tr r="M575" s="5"/>
      </tp>
      <tp t="e">
        <v>#N/A</v>
        <stp/>
        <stp>BDP|14200375977014105344</stp>
        <tr r="AM371" s="5"/>
      </tp>
      <tp t="e">
        <v>#N/A</v>
        <stp/>
        <stp>BDP|13186651350281791643</stp>
        <tr r="AQ484" s="5"/>
      </tp>
      <tp t="s">
        <v>#N/A N/A</v>
        <stp/>
        <stp>BDP|13392909297301465574</stp>
        <tr r="AM59" s="12"/>
      </tp>
      <tp t="e">
        <v>#N/A</v>
        <stp/>
        <stp>BDP|16448037606028428920</stp>
        <tr r="AP78" s="5"/>
      </tp>
      <tp t="e">
        <v>#N/A</v>
        <stp/>
        <stp>BDP|15457494742592871004</stp>
        <tr r="AM496" s="5"/>
      </tp>
      <tp t="e">
        <v>#N/A</v>
        <stp/>
        <stp>BDP|11069449214760762308</stp>
        <tr r="O472" s="5"/>
      </tp>
      <tp t="e">
        <v>#N/A</v>
        <stp/>
        <stp>BDP|16476715166481797139</stp>
        <tr r="AK329" s="5"/>
      </tp>
      <tp t="e">
        <v>#N/A</v>
        <stp/>
        <stp>BDP|13602796847062987568</stp>
        <tr r="AA214" s="5"/>
      </tp>
      <tp t="e">
        <v>#N/A</v>
        <stp/>
        <stp>BDP|13206341639870066489</stp>
        <tr r="L132" s="5"/>
      </tp>
      <tp t="e">
        <v>#N/A</v>
        <stp/>
        <stp>BDP|14723533253554767774</stp>
        <tr r="AG457" s="5"/>
      </tp>
      <tp t="e">
        <v>#N/A</v>
        <stp/>
        <stp>BDP|11298677365897324141</stp>
        <tr r="P510" s="5"/>
      </tp>
      <tp t="e">
        <v>#N/A</v>
        <stp/>
        <stp>BDP|15331274670175753246</stp>
        <tr r="O337" s="5"/>
      </tp>
      <tp t="e">
        <v>#N/A</v>
        <stp/>
        <stp>BDP|17028334811195743727</stp>
        <tr r="L477" s="5"/>
      </tp>
      <tp t="e">
        <v>#N/A</v>
        <stp/>
        <stp>BDP|13194608676566083317</stp>
        <tr r="U423" s="5"/>
      </tp>
      <tp t="e">
        <v>#N/A</v>
        <stp/>
        <stp>BDP|11547564300836141547</stp>
        <tr r="AF434" s="5"/>
      </tp>
      <tp t="e">
        <v>#N/A</v>
        <stp/>
        <stp>BDP|12393652905333308063</stp>
        <tr r="W86" s="5"/>
      </tp>
      <tp t="e">
        <v>#N/A</v>
        <stp/>
        <stp>BDP|12399325671574449526</stp>
        <tr r="P62" s="5"/>
      </tp>
      <tp t="e">
        <v>#N/A</v>
        <stp/>
        <stp>BDP|18409275297956368210</stp>
        <tr r="I363" s="5"/>
      </tp>
      <tp t="e">
        <v>#N/A</v>
        <stp/>
        <stp>BDP|10527850198124606289</stp>
        <tr r="AI89" s="5"/>
      </tp>
      <tp t="e">
        <v>#N/A</v>
        <stp/>
        <stp>BDP|14577938306599148377</stp>
        <tr r="L451" s="5"/>
      </tp>
      <tp t="s">
        <v>#N/A N/A</v>
        <stp/>
        <stp>BDP|11877257381905860926</stp>
        <tr r="L38" s="12"/>
      </tp>
      <tp t="e">
        <v>#N/A</v>
        <stp/>
        <stp>BDP|14429864228061880846</stp>
        <tr r="S26" s="5"/>
      </tp>
      <tp t="e">
        <v>#N/A</v>
        <stp/>
        <stp>BDP|16993087544047647252</stp>
        <tr r="O552" s="5"/>
      </tp>
      <tp t="e">
        <v>#N/A</v>
        <stp/>
        <stp>BDP|13864875684897816355</stp>
        <tr r="J431" s="5"/>
      </tp>
      <tp t="e">
        <v>#N/A</v>
        <stp/>
        <stp>BDP|14184342348397204396</stp>
        <tr r="N467" s="5"/>
      </tp>
      <tp t="e">
        <v>#N/A</v>
        <stp/>
        <stp>BDP|14134325791210787933</stp>
        <tr r="Q500" s="5"/>
      </tp>
      <tp t="e">
        <v>#N/A</v>
        <stp/>
        <stp>BDP|13742157073772531028</stp>
        <tr r="AI297" s="5"/>
      </tp>
      <tp t="e">
        <v>#N/A</v>
        <stp/>
        <stp>BDP|16719378902680259265</stp>
        <tr r="AK88" s="5"/>
      </tp>
      <tp t="e">
        <v>#N/A</v>
        <stp/>
        <stp>BDP|13441670494852447956</stp>
        <tr r="AB605" s="5"/>
      </tp>
      <tp t="e">
        <v>#N/A</v>
        <stp/>
        <stp>BDP|10344711465251938789</stp>
        <tr r="AH483" s="5"/>
      </tp>
      <tp t="e">
        <v>#N/A</v>
        <stp/>
        <stp>BDP|15304271816673386272</stp>
        <tr r="R428" s="5"/>
      </tp>
      <tp t="e">
        <v>#N/A</v>
        <stp/>
        <stp>BDP|16316487770403589187</stp>
        <tr r="AK62" s="5"/>
      </tp>
      <tp t="e">
        <v>#N/A</v>
        <stp/>
        <stp>BDP|13786682482569313382</stp>
        <tr r="AB318" s="5"/>
      </tp>
      <tp t="e">
        <v>#N/A</v>
        <stp/>
        <stp>BDP|17486720923332203718</stp>
        <tr r="M404" s="5"/>
      </tp>
      <tp t="e">
        <v>#N/A</v>
        <stp/>
        <stp>BDP|17072472549699880908</stp>
        <tr r="U478" s="5"/>
      </tp>
      <tp t="e">
        <v>#N/A</v>
        <stp/>
        <stp>BDP|10772075356416759471</stp>
        <tr r="Q24" s="12"/>
      </tp>
      <tp t="e">
        <v>#N/A</v>
        <stp/>
        <stp>BDP|16614521737631228676</stp>
        <tr r="O558" s="5"/>
      </tp>
      <tp t="e">
        <v>#N/A</v>
        <stp/>
        <stp>BDP|12734707617525359655</stp>
        <tr r="AH403" s="5"/>
      </tp>
      <tp t="e">
        <v>#N/A</v>
        <stp/>
        <stp>BDP|11486541754930088629</stp>
        <tr r="AQ296" s="5"/>
      </tp>
      <tp t="e">
        <v>#N/A</v>
        <stp/>
        <stp>BDP|12221835165292613945</stp>
        <tr r="AM425" s="5"/>
      </tp>
      <tp t="e">
        <v>#N/A</v>
        <stp/>
        <stp>BDP|16002287846246169192</stp>
        <tr r="AM247" s="5"/>
      </tp>
      <tp t="e">
        <v>#N/A</v>
        <stp/>
        <stp>BDP|13757134394745001967</stp>
        <tr r="T597" s="5"/>
      </tp>
      <tp t="e">
        <v>#N/A</v>
        <stp/>
        <stp>BDP|17513280346207542186</stp>
        <tr r="AQ328" s="5"/>
      </tp>
      <tp t="e">
        <v>#N/A</v>
        <stp/>
        <stp>BDP|14386942818359116288</stp>
        <tr r="AK122" s="5"/>
      </tp>
      <tp t="e">
        <v>#N/A</v>
        <stp/>
        <stp>BDP|14759570282828331679</stp>
        <tr r="L586" s="5"/>
      </tp>
      <tp t="e">
        <v>#N/A</v>
        <stp/>
        <stp>BDP|15239845390996885580</stp>
        <tr r="R40" s="12"/>
        <tr r="R250" s="5"/>
      </tp>
      <tp t="e">
        <v>#N/A</v>
        <stp/>
        <stp>BDP|17230042858373936617</stp>
        <tr r="S129" s="5"/>
      </tp>
      <tp t="e">
        <v>#N/A</v>
        <stp/>
        <stp>BDP|14654441181099728620</stp>
        <tr r="O265" s="5"/>
      </tp>
      <tp t="e">
        <v>#N/A</v>
        <stp/>
        <stp>BDP|10968211855897336789</stp>
        <tr r="Q101" s="5"/>
      </tp>
      <tp t="e">
        <v>#N/A</v>
        <stp/>
        <stp>BDP|17184287368586770208</stp>
        <tr r="AF179" s="5"/>
      </tp>
      <tp t="e">
        <v>#N/A</v>
        <stp/>
        <stp>BDP|11546902335335668906</stp>
        <tr r="AK100" s="5"/>
      </tp>
      <tp t="e">
        <v>#N/A</v>
        <stp/>
        <stp>BDP|11309960978259360181</stp>
        <tr r="O6" s="5"/>
      </tp>
      <tp t="e">
        <v>#N/A</v>
        <stp/>
        <stp>BDP|14013947838600320996</stp>
        <tr r="L33" s="5"/>
      </tp>
      <tp t="e">
        <v>#N/A</v>
        <stp/>
        <stp>BDP|11633529243530196702</stp>
        <tr r="P600" s="5"/>
      </tp>
    </main>
    <main first="bofaddin.rtdserver">
      <tp t="e">
        <v>#N/A</v>
        <stp/>
        <stp>BDP|14769256066170488492</stp>
        <tr r="AP46" s="5"/>
      </tp>
      <tp t="e">
        <v>#N/A</v>
        <stp/>
        <stp>BDP|17437371788720567879</stp>
        <tr r="AQ414" s="5"/>
      </tp>
      <tp t="e">
        <v>#N/A</v>
        <stp/>
        <stp>BDP|12486616305333820315</stp>
        <tr r="S5" s="5"/>
      </tp>
      <tp t="e">
        <v>#N/A</v>
        <stp/>
        <stp>BDP|18274928473004959633</stp>
        <tr r="AH523" s="5"/>
      </tp>
      <tp t="e">
        <v>#N/A</v>
        <stp/>
        <stp>BDP|12846656470894651326</stp>
        <tr r="AQ442" s="5"/>
      </tp>
      <tp t="e">
        <v>#N/A</v>
        <stp/>
        <stp>BDP|16640695355568054938</stp>
        <tr r="P20" s="5"/>
      </tp>
      <tp t="e">
        <v>#N/A</v>
        <stp/>
        <stp>BDP|14588425015252328785</stp>
        <tr r="I348" s="5"/>
      </tp>
      <tp t="e">
        <v>#N/A</v>
        <stp/>
        <stp>BDP|15678999725678404276</stp>
        <tr r="M490" s="5"/>
      </tp>
      <tp t="e">
        <v>#N/A</v>
        <stp/>
        <stp>BDP|13494848992521292790</stp>
        <tr r="AB241" s="5"/>
      </tp>
      <tp t="e">
        <v>#N/A</v>
        <stp/>
        <stp>BDP|14521088306101608146</stp>
        <tr r="P132" s="5"/>
      </tp>
      <tp t="e">
        <v>#N/A</v>
        <stp/>
        <stp>BDP|10356151724853823433</stp>
        <tr r="AK509" s="5"/>
      </tp>
      <tp t="e">
        <v>#N/A</v>
        <stp/>
        <stp>BDP|16315780606627580212</stp>
        <tr r="AM134" s="5"/>
      </tp>
      <tp t="e">
        <v>#N/A</v>
        <stp/>
        <stp>BDP|17820874847487577849</stp>
        <tr r="W26" s="5"/>
      </tp>
      <tp t="e">
        <v>#N/A</v>
        <stp/>
        <stp>BDP|11407388923863404723</stp>
        <tr r="O234" s="5"/>
      </tp>
      <tp t="s">
        <v>#N/A N/A</v>
        <stp/>
        <stp>BDP|15657955027318531283</stp>
        <tr r="M41" s="12"/>
      </tp>
      <tp t="e">
        <v>#N/A</v>
        <stp/>
        <stp>BDP|11679066905257893249</stp>
        <tr r="AF13" s="5"/>
      </tp>
      <tp t="s">
        <v>#N/A N/A</v>
        <stp/>
        <stp>BDP|17552177491333845826</stp>
        <tr r="AQ92" s="12"/>
      </tp>
      <tp t="e">
        <v>#N/A</v>
        <stp/>
        <stp>BDP|16877566845315690649</stp>
        <tr r="M37" s="5"/>
      </tp>
      <tp t="e">
        <v>#N/A</v>
        <stp/>
        <stp>BDP|14100584741703322220</stp>
        <tr r="AI8" s="5"/>
      </tp>
      <tp t="e">
        <v>#N/A</v>
        <stp/>
        <stp>BDP|10564029668260680204</stp>
        <tr r="AB485" s="5"/>
      </tp>
      <tp t="e">
        <v>#N/A</v>
        <stp/>
        <stp>BDP|17993106605993424114</stp>
        <tr r="AF136" s="5"/>
      </tp>
      <tp t="e">
        <v>#N/A</v>
        <stp/>
        <stp>BDP|14495399796412435867</stp>
        <tr r="AH64" s="5"/>
      </tp>
      <tp t="e">
        <v>#N/A</v>
        <stp/>
        <stp>BDP|10442018561720493295</stp>
        <tr r="N471" s="5"/>
      </tp>
      <tp t="e">
        <v>#N/A</v>
        <stp/>
        <stp>BDP|13815895954183949957</stp>
        <tr r="Q344" s="5"/>
      </tp>
      <tp t="s">
        <v>#N/A N/A</v>
        <stp/>
        <stp>BDP|11984260506065996297</stp>
        <tr r="AG36" s="12"/>
      </tp>
      <tp t="e">
        <v>#N/A</v>
        <stp/>
        <stp>BDP|18012981445392013346</stp>
        <tr r="AK54" s="5"/>
      </tp>
      <tp t="e">
        <v>#N/A</v>
        <stp/>
        <stp>BDP|12445412348375418300</stp>
        <tr r="M529" s="5"/>
      </tp>
      <tp t="s">
        <v>#N/A N/A</v>
        <stp/>
        <stp>BDP|12536690429771580398</stp>
        <tr r="AA78" s="12"/>
      </tp>
      <tp t="e">
        <v>#N/A</v>
        <stp/>
        <stp>BDP|15031798357543792003</stp>
        <tr r="O435" s="5"/>
      </tp>
      <tp t="e">
        <v>#N/A</v>
        <stp/>
        <stp>BDP|16152555759607355577</stp>
        <tr r="AK555" s="5"/>
      </tp>
      <tp t="e">
        <v>#N/A</v>
        <stp/>
        <stp>BDP|18166109288574463148</stp>
        <tr r="AD234" s="5"/>
      </tp>
      <tp t="e">
        <v>#N/A</v>
        <stp/>
        <stp>BDP|17236922799974643776</stp>
        <tr r="W202" s="5"/>
      </tp>
      <tp t="e">
        <v>#N/A</v>
        <stp/>
        <stp>BDP|13207792161593388516</stp>
        <tr r="P218" s="5"/>
      </tp>
      <tp t="e">
        <v>#N/A</v>
        <stp/>
        <stp>BDP|16491790073064156675</stp>
        <tr r="AG605" s="5"/>
      </tp>
      <tp t="e">
        <v>#N/A</v>
        <stp/>
        <stp>BDP|10848159705416901396</stp>
        <tr r="T171" s="5"/>
      </tp>
      <tp t="e">
        <v>#N/A</v>
        <stp/>
        <stp>BDP|13172502501513169199</stp>
        <tr r="P455" s="5"/>
      </tp>
      <tp t="e">
        <v>#N/A</v>
        <stp/>
        <stp>BDP|16428777816586586287</stp>
        <tr r="O480" s="5"/>
      </tp>
      <tp t="e">
        <v>#N/A</v>
        <stp/>
        <stp>BDP|17212235217706755699</stp>
        <tr r="S9" s="5"/>
      </tp>
      <tp t="e">
        <v>#N/A</v>
        <stp/>
        <stp>BDP|15578590325916297039</stp>
        <tr r="AQ40" s="12"/>
        <tr r="AQ250" s="5"/>
      </tp>
      <tp t="e">
        <v>#N/A</v>
        <stp/>
        <stp>BDP|16734319951275862170</stp>
        <tr r="AI90" s="5"/>
      </tp>
      <tp t="e">
        <v>#N/A</v>
        <stp/>
        <stp>BDP|17276939901489067382</stp>
        <tr r="Q625" s="5"/>
      </tp>
      <tp t="e">
        <v>#N/A</v>
        <stp/>
        <stp>BDP|10477652896628863378</stp>
        <tr r="AD416" s="5"/>
      </tp>
      <tp t="e">
        <v>#N/A</v>
        <stp/>
        <stp>BDP|10057941586062310798</stp>
        <tr r="AD644" s="5"/>
      </tp>
      <tp t="s">
        <v>#N/A N/A</v>
        <stp/>
        <stp>BDP|11288595784499256151</stp>
        <tr r="AD4" s="12"/>
      </tp>
      <tp t="e">
        <v>#N/A</v>
        <stp/>
        <stp>BDP|17153040319997179556</stp>
        <tr r="O542" s="5"/>
      </tp>
      <tp t="e">
        <v>#N/A</v>
        <stp/>
        <stp>BDP|15878807517389618111</stp>
        <tr r="T545" s="5"/>
      </tp>
      <tp t="s">
        <v>#N/A N/A</v>
        <stp/>
        <stp>BDP|11025359039765586017</stp>
        <tr r="L54" s="12"/>
      </tp>
      <tp t="e">
        <v>#N/A</v>
        <stp/>
        <stp>BDP|17646354664016940067</stp>
        <tr r="AK145" s="5"/>
      </tp>
      <tp t="e">
        <v>#N/A</v>
        <stp/>
        <stp>BDP|12455391530607087158</stp>
        <tr r="S417" s="5"/>
      </tp>
      <tp t="e">
        <v>#N/A</v>
        <stp/>
        <stp>BDP|17237155523899998955</stp>
        <tr r="AG113" s="5"/>
      </tp>
      <tp t="e">
        <v>#N/A</v>
        <stp/>
        <stp>BDP|11041590210262758362</stp>
        <tr r="AB584" s="5"/>
      </tp>
      <tp t="e">
        <v>#N/A</v>
        <stp/>
        <stp>BDP|10057784154393074544</stp>
        <tr r="AG120" s="5"/>
      </tp>
      <tp t="e">
        <v>#N/A</v>
        <stp/>
        <stp>BDP|12703782835293780158</stp>
        <tr r="AQ10" s="12"/>
      </tp>
      <tp t="e">
        <v>#N/A</v>
        <stp/>
        <stp>BDP|12109942599214605227</stp>
        <tr r="AB629" s="5"/>
      </tp>
      <tp t="s">
        <v>#N/A N/A</v>
        <stp/>
        <stp>BDP|10361601649407752151</stp>
        <tr r="I74" s="12"/>
      </tp>
      <tp t="e">
        <v>#N/A</v>
        <stp/>
        <stp>BDP|12616687756352575755</stp>
        <tr r="AI353" s="5"/>
      </tp>
      <tp t="e">
        <v>#N/A</v>
        <stp/>
        <stp>BDP|17705707067280046287</stp>
        <tr r="AF630" s="5"/>
      </tp>
      <tp t="s">
        <v>#N/A N/A</v>
        <stp/>
        <stp>BDP|17821724867137234571</stp>
        <tr r="N41" s="12"/>
      </tp>
      <tp t="e">
        <v>#N/A</v>
        <stp/>
        <stp>BDP|13062290603405215006</stp>
        <tr r="N475" s="5"/>
      </tp>
      <tp t="e">
        <v>#N/A</v>
        <stp/>
        <stp>BDP|12679763307213768285</stp>
        <tr r="Q10" s="12"/>
      </tp>
      <tp t="e">
        <v>#N/A</v>
        <stp/>
        <stp>BDP|15598149349417846384</stp>
        <tr r="AB534" s="5"/>
      </tp>
      <tp t="e">
        <v>#N/A</v>
        <stp/>
        <stp>BDP|16418679015962814764</stp>
        <tr r="AG633" s="5"/>
      </tp>
      <tp t="e">
        <v>#N/A</v>
        <stp/>
        <stp>BDP|15314049201232982376</stp>
        <tr r="R565" s="5"/>
      </tp>
      <tp t="s">
        <v>#N/A N/A</v>
        <stp/>
        <stp>BDP|11744012253710417094</stp>
        <tr r="AQ60" s="12"/>
      </tp>
      <tp t="e">
        <v>#N/A</v>
        <stp/>
        <stp>BDP|13581547757326839154</stp>
        <tr r="AK413" s="5"/>
      </tp>
      <tp t="s">
        <v>#N/A N/A</v>
        <stp/>
        <stp>BDP|16426274352050994534</stp>
        <tr r="U35" s="12"/>
      </tp>
      <tp t="e">
        <v>#N/A</v>
        <stp/>
        <stp>BDP|10216498274103325471</stp>
        <tr r="AG385" s="5"/>
      </tp>
      <tp t="e">
        <v>#N/A</v>
        <stp/>
        <stp>BDP|13167382067173795125</stp>
        <tr r="W111" s="5"/>
      </tp>
      <tp t="e">
        <v>#N/A</v>
        <stp/>
        <stp>BDP|11463705983823444987</stp>
        <tr r="AB339" s="5"/>
      </tp>
      <tp t="e">
        <v>#N/A</v>
        <stp/>
        <stp>BDP|17348852980010962348</stp>
        <tr r="R38" s="5"/>
      </tp>
      <tp t="e">
        <v>#N/A</v>
        <stp/>
        <stp>BDP|14873860504241797963</stp>
        <tr r="R142" s="5"/>
      </tp>
      <tp t="e">
        <v>#N/A</v>
        <stp/>
        <stp>BDP|13356499130153422350</stp>
        <tr r="AB462" s="5"/>
      </tp>
      <tp t="e">
        <v>#N/A</v>
        <stp/>
        <stp>BDP|13881782668345536364</stp>
        <tr r="AO374" s="5"/>
      </tp>
      <tp t="e">
        <v>#N/A</v>
        <stp/>
        <stp>BDP|17962131855790754738</stp>
        <tr r="AM327" s="5"/>
      </tp>
      <tp t="e">
        <v>#N/A</v>
        <stp/>
        <stp>BDP|17641672368994117732</stp>
        <tr r="T67" s="12"/>
        <tr r="T589" s="5"/>
      </tp>
      <tp t="e">
        <v>#N/A</v>
        <stp/>
        <stp>BDP|14886149150220236453</stp>
        <tr r="AH271" s="5"/>
      </tp>
      <tp t="e">
        <v>#N/A</v>
        <stp/>
        <stp>BDP|12211453832202741396</stp>
        <tr r="AQ173" s="5"/>
      </tp>
      <tp t="s">
        <v>#N/A N/A</v>
        <stp/>
        <stp>BDP|13389336939825665242</stp>
        <tr r="J86" s="12"/>
      </tp>
      <tp t="e">
        <v>#N/A</v>
        <stp/>
        <stp>BDP|15105686127200704526</stp>
        <tr r="W81" s="5"/>
      </tp>
      <tp t="e">
        <v>#N/A</v>
        <stp/>
        <stp>BDP|13827448462657186245</stp>
        <tr r="AO344" s="5"/>
      </tp>
      <tp t="e">
        <v>#N/A</v>
        <stp/>
        <stp>BDP|14048427447793711395</stp>
        <tr r="AD491" s="5"/>
      </tp>
      <tp t="e">
        <v>#N/A</v>
        <stp/>
        <stp>BDP|15257510524204961251</stp>
        <tr r="AF325" s="5"/>
      </tp>
      <tp t="s">
        <v>#N/A N/A</v>
        <stp/>
        <stp>BDP|12079368369885670620</stp>
        <tr r="Q2" s="12"/>
      </tp>
      <tp t="e">
        <v>#N/A</v>
        <stp/>
        <stp>BDP|14569830416101978827</stp>
        <tr r="AD389" s="5"/>
      </tp>
      <tp t="e">
        <v>#N/A</v>
        <stp/>
        <stp>BDP|10832668453711721619</stp>
        <tr r="M166" s="5"/>
      </tp>
      <tp t="e">
        <v>#N/A</v>
        <stp/>
        <stp>BDP|11295119047663843375</stp>
        <tr r="AO480" s="5"/>
      </tp>
      <tp t="e">
        <v>#N/A</v>
        <stp/>
        <stp>BDP|13659924926315108984</stp>
        <tr r="AI272" s="5"/>
      </tp>
      <tp t="e">
        <v>#N/A</v>
        <stp/>
        <stp>BDP|12921146623853485612</stp>
        <tr r="T234" s="5"/>
      </tp>
      <tp t="s">
        <v>#N/A N/A</v>
        <stp/>
        <stp>BDP|15829226263493044622</stp>
        <tr r="AP73" s="12"/>
      </tp>
      <tp t="e">
        <v>#N/A</v>
        <stp/>
        <stp>BDP|17280447866886893738</stp>
        <tr r="AB12" s="12"/>
        <tr r="AB263" s="5"/>
      </tp>
      <tp t="s">
        <v>#N/A N/A</v>
        <stp/>
        <stp>BDP|14490526733162803468</stp>
        <tr r="S66" s="12"/>
      </tp>
      <tp t="e">
        <v>#N/A</v>
        <stp/>
        <stp>BDP|10902513754767207351</stp>
        <tr r="AI109" s="5"/>
      </tp>
      <tp t="e">
        <v>#N/A</v>
        <stp/>
        <stp>BDP|11873720755117661025</stp>
        <tr r="AI359" s="5"/>
      </tp>
      <tp t="e">
        <v>#N/A</v>
        <stp/>
        <stp>BDP|11950192348019274915</stp>
        <tr r="AM514" s="5"/>
      </tp>
      <tp t="e">
        <v>#N/A</v>
        <stp/>
        <stp>BDP|18369791720488014117</stp>
        <tr r="AM463" s="5"/>
      </tp>
      <tp t="e">
        <v>#N/A</v>
        <stp/>
        <stp>BDP|17556264608660143117</stp>
        <tr r="J498" s="5"/>
      </tp>
      <tp t="e">
        <v>#N/A</v>
        <stp/>
        <stp>BDP|10415315049625224654</stp>
        <tr r="K642" s="5"/>
      </tp>
      <tp t="e">
        <v>#N/A</v>
        <stp/>
        <stp>BDP|11070723179962358723</stp>
        <tr r="AF383" s="5"/>
      </tp>
      <tp t="e">
        <v>#N/A</v>
        <stp/>
        <stp>BDP|13849020674215098544</stp>
        <tr r="Q520" s="5"/>
      </tp>
      <tp t="e">
        <v>#N/A</v>
        <stp/>
        <stp>BDP|17956151737581695072</stp>
        <tr r="W71" s="5"/>
      </tp>
      <tp t="e">
        <v>#N/A</v>
        <stp/>
        <stp>BDP|17074663629836716127</stp>
        <tr r="AA101" s="5"/>
      </tp>
      <tp t="s">
        <v>#N/A N/A</v>
        <stp/>
        <stp>BDP|15847555143916124650</stp>
        <tr r="AI63" s="12"/>
      </tp>
      <tp t="e">
        <v>#N/A</v>
        <stp/>
        <stp>BDP|14255964257605873918</stp>
        <tr r="N136" s="5"/>
      </tp>
      <tp t="e">
        <v>#N/A</v>
        <stp/>
        <stp>BDP|18363698300573475944</stp>
        <tr r="AM505" s="5"/>
      </tp>
      <tp t="e">
        <v>#N/A</v>
        <stp/>
        <stp>BDP|10801529845256139346</stp>
        <tr r="AH605" s="5"/>
      </tp>
      <tp t="e">
        <v>#N/A</v>
        <stp/>
        <stp>BDP|18051653834150398980</stp>
        <tr r="AG76" s="5"/>
      </tp>
      <tp t="e">
        <v>#N/A</v>
        <stp/>
        <stp>BDP|11216700943226296097</stp>
        <tr r="Q73" s="5"/>
      </tp>
      <tp t="e">
        <v>#N/A</v>
        <stp/>
        <stp>BDP|15244200489903464857</stp>
        <tr r="AO390" s="5"/>
      </tp>
      <tp t="e">
        <v>#N/A</v>
        <stp/>
        <stp>BDP|11530973727726693892</stp>
        <tr r="O244" s="5"/>
      </tp>
      <tp t="s">
        <v>#N/A N/A</v>
        <stp/>
        <stp>BDP|16852592023366884300</stp>
        <tr r="I23" s="12"/>
      </tp>
      <tp t="e">
        <v>#N/A</v>
        <stp/>
        <stp>BDP|14177014369424643250</stp>
        <tr r="K149" s="5"/>
      </tp>
      <tp t="e">
        <v>#N/A</v>
        <stp/>
        <stp>BDP|11056650978722119660</stp>
        <tr r="AD175" s="5"/>
      </tp>
      <tp t="e">
        <v>#N/A</v>
        <stp/>
        <stp>BDP|10065876599132320770</stp>
        <tr r="AO100" s="5"/>
      </tp>
      <tp t="e">
        <v>#N/A</v>
        <stp/>
        <stp>BDP|13896024770585897583</stp>
        <tr r="AF36" s="5"/>
      </tp>
      <tp t="s">
        <v>#N/A N/A</v>
        <stp/>
        <stp>BDP|16254220027655923743</stp>
        <tr r="N82" s="12"/>
      </tp>
      <tp t="e">
        <v>#N/A</v>
        <stp/>
        <stp>BDP|13215293209032069785</stp>
        <tr r="AM146" s="5"/>
      </tp>
      <tp t="e">
        <v>#N/A</v>
        <stp/>
        <stp>BDP|15379464253065942556</stp>
        <tr r="S334" s="5"/>
      </tp>
      <tp t="e">
        <v>#N/A</v>
        <stp/>
        <stp>BDP|11903258431967739303</stp>
        <tr r="N299" s="5"/>
      </tp>
      <tp t="e">
        <v>#N/A</v>
        <stp/>
        <stp>BDP|14929170300526625725</stp>
        <tr r="AK456" s="5"/>
      </tp>
      <tp t="e">
        <v>#N/A</v>
        <stp/>
        <stp>BDP|12416622683910896873</stp>
        <tr r="AF33" s="12"/>
        <tr r="AF502" s="5"/>
      </tp>
      <tp t="e">
        <v>#N/A</v>
        <stp/>
        <stp>BDP|14330432660380835226</stp>
        <tr r="AI7" s="5"/>
      </tp>
      <tp t="e">
        <v>#N/A</v>
        <stp/>
        <stp>BDP|10116936360793046883</stp>
        <tr r="AI216" s="5"/>
      </tp>
      <tp t="e">
        <v>#N/A</v>
        <stp/>
        <stp>BDP|12018294434994418338</stp>
        <tr r="AQ168" s="5"/>
      </tp>
      <tp t="e">
        <v>#N/A</v>
        <stp/>
        <stp>BDP|13901865131068394406</stp>
        <tr r="M314" s="5"/>
      </tp>
      <tp t="e">
        <v>#N/A</v>
        <stp/>
        <stp>BDP|14407094402574189430</stp>
        <tr r="L604" s="5"/>
      </tp>
      <tp t="e">
        <v>#N/A</v>
        <stp/>
        <stp>BDP|13162941817579797682</stp>
        <tr r="AG344" s="5"/>
      </tp>
      <tp t="e">
        <v>#N/A</v>
        <stp/>
        <stp>BDP|17176537676993171286</stp>
        <tr r="U218" s="5"/>
      </tp>
      <tp t="e">
        <v>#N/A</v>
        <stp/>
        <stp>BDP|13029441590793191985</stp>
        <tr r="AA345" s="5"/>
      </tp>
      <tp t="e">
        <v>#N/A</v>
        <stp/>
        <stp>BDP|11530251733872962673</stp>
        <tr r="S15" s="12"/>
      </tp>
      <tp t="e">
        <v>#N/A</v>
        <stp/>
        <stp>BDP|17674368625371809302</stp>
        <tr r="I571" s="5"/>
      </tp>
      <tp t="e">
        <v>#N/A</v>
        <stp/>
        <stp>BDP|17619293137580399260</stp>
        <tr r="R172" s="5"/>
      </tp>
      <tp t="e">
        <v>#N/A</v>
        <stp/>
        <stp>BDP|10812419782450418823</stp>
        <tr r="W117" s="5"/>
      </tp>
      <tp t="e">
        <v>#N/A</v>
        <stp/>
        <stp>BDP|12759268940920999053</stp>
        <tr r="O354" s="5"/>
      </tp>
      <tp t="e">
        <v>#N/A</v>
        <stp/>
        <stp>BDP|15733200250082867428</stp>
        <tr r="J412" s="5"/>
      </tp>
      <tp t="e">
        <v>#N/A</v>
        <stp/>
        <stp>BDP|15283740127314418087</stp>
        <tr r="W508" s="5"/>
      </tp>
      <tp t="e">
        <v>#N/A</v>
        <stp/>
        <stp>BDP|13304233093099771598</stp>
        <tr r="AK450" s="5"/>
      </tp>
      <tp t="e">
        <v>#N/A</v>
        <stp/>
        <stp>BDP|10391495865240713653</stp>
        <tr r="AG338" s="5"/>
      </tp>
      <tp t="e">
        <v>#N/A</v>
        <stp/>
        <stp>BDP|17162298437624030627</stp>
        <tr r="L78" s="5"/>
      </tp>
      <tp t="e">
        <v>#N/A</v>
        <stp/>
        <stp>BDP|15614461733711728796</stp>
        <tr r="AK144" s="5"/>
      </tp>
      <tp t="e">
        <v>#N/A</v>
        <stp/>
        <stp>BDP|13803154216842393556</stp>
        <tr r="W31" s="5"/>
      </tp>
      <tp t="e">
        <v>#N/A</v>
        <stp/>
        <stp>BDP|10442897907359313543</stp>
        <tr r="AO377" s="5"/>
      </tp>
      <tp t="e">
        <v>#N/A</v>
        <stp/>
        <stp>BDP|15501810980301942005</stp>
        <tr r="AK610" s="5"/>
      </tp>
      <tp t="e">
        <v>#N/A</v>
        <stp/>
        <stp>BDP|17338294751080652400</stp>
        <tr r="R561" s="5"/>
      </tp>
      <tp t="e">
        <v>#N/A</v>
        <stp/>
        <stp>BDP|10758628979994107105</stp>
        <tr r="S558" s="5"/>
      </tp>
      <tp t="e">
        <v>#N/A</v>
        <stp/>
        <stp>BDP|16221785444053729244</stp>
        <tr r="AG480" s="5"/>
      </tp>
      <tp t="e">
        <v>#N/A</v>
        <stp/>
        <stp>BDP|11858011020322379571</stp>
        <tr r="M511" s="5"/>
      </tp>
      <tp t="e">
        <v>#N/A</v>
        <stp/>
        <stp>BDP|11849464162384466355</stp>
        <tr r="W602" s="5"/>
      </tp>
      <tp t="e">
        <v>#N/A</v>
        <stp/>
        <stp>BDP|11030486055593749774</stp>
        <tr r="K87" s="5"/>
      </tp>
      <tp t="e">
        <v>#N/A</v>
        <stp/>
        <stp>BDP|17786192167903747737</stp>
        <tr r="T303" s="5"/>
      </tp>
      <tp t="e">
        <v>#N/A</v>
        <stp/>
        <stp>BDP|16916370661773663447</stp>
        <tr r="AI374" s="5"/>
      </tp>
      <tp t="e">
        <v>#N/A</v>
        <stp/>
        <stp>BDP|10438388552893364102</stp>
        <tr r="AM223" s="5"/>
      </tp>
      <tp t="e">
        <v>#N/A</v>
        <stp/>
        <stp>BDP|13593881120338352539</stp>
        <tr r="O369" s="5"/>
      </tp>
      <tp t="e">
        <v>#N/A</v>
        <stp/>
        <stp>BDP|11422884133029018721</stp>
        <tr r="AQ37" s="5"/>
      </tp>
      <tp t="e">
        <v>#N/A</v>
        <stp/>
        <stp>BDP|13513290402886665359</stp>
        <tr r="J237" s="5"/>
      </tp>
      <tp t="e">
        <v>#N/A</v>
        <stp/>
        <stp>BDP|10805673287232243873</stp>
        <tr r="S355" s="5"/>
      </tp>
      <tp t="e">
        <v>#N/A</v>
        <stp/>
        <stp>BDP|17753703193075922802</stp>
        <tr r="AK534" s="5"/>
      </tp>
      <tp t="e">
        <v>#N/A</v>
        <stp/>
        <stp>BDP|17547421128854401168</stp>
        <tr r="AD445" s="5"/>
      </tp>
      <tp t="e">
        <v>#N/A</v>
        <stp/>
        <stp>BDP|17784845787944181788</stp>
        <tr r="L635" s="5"/>
      </tp>
      <tp t="e">
        <v>#N/A</v>
        <stp/>
        <stp>BDP|10997735882268400305</stp>
        <tr r="U44" s="12"/>
        <tr r="U439" s="5"/>
      </tp>
      <tp t="e">
        <v>#N/A</v>
        <stp/>
        <stp>BDP|17842887669015580800</stp>
        <tr r="AG296" s="5"/>
      </tp>
      <tp t="e">
        <v>#N/A</v>
        <stp/>
        <stp>BDP|18393573636413970973</stp>
        <tr r="AK381" s="5"/>
      </tp>
      <tp t="e">
        <v>#N/A</v>
        <stp/>
        <stp>BDP|14420338921930927138</stp>
        <tr r="O16" s="12"/>
      </tp>
      <tp t="e">
        <v>#N/A</v>
        <stp/>
        <stp>BDP|14249904509100209958</stp>
        <tr r="AG533" s="5"/>
      </tp>
      <tp t="e">
        <v>#N/A</v>
        <stp/>
        <stp>BDP|17144145404636997447</stp>
        <tr r="AK331" s="5"/>
      </tp>
      <tp t="e">
        <v>#N/A</v>
        <stp/>
        <stp>BDP|15026578233930197793</stp>
        <tr r="AP307" s="5"/>
      </tp>
      <tp t="e">
        <v>#N/A</v>
        <stp/>
        <stp>BDP|13466383238822068584</stp>
        <tr r="L47" s="12"/>
        <tr r="L566" s="5"/>
      </tp>
      <tp t="e">
        <v>#N/A</v>
        <stp/>
        <stp>BDP|17518530161144963429</stp>
        <tr r="AO229" s="5"/>
      </tp>
      <tp t="e">
        <v>#N/A</v>
        <stp/>
        <stp>BDP|12006192974946212635</stp>
        <tr r="O136" s="5"/>
      </tp>
      <tp t="e">
        <v>#N/A</v>
        <stp/>
        <stp>BDP|14886808161919064750</stp>
        <tr r="T458" s="5"/>
      </tp>
      <tp t="e">
        <v>#N/A</v>
        <stp/>
        <stp>BDP|10016592510246779628</stp>
        <tr r="N552" s="5"/>
      </tp>
      <tp t="e">
        <v>#N/A</v>
        <stp/>
        <stp>BDP|12007696576990725743</stp>
        <tr r="R67" s="12"/>
        <tr r="R589" s="5"/>
      </tp>
      <tp t="e">
        <v>#N/A</v>
        <stp/>
        <stp>BDP|12712422968397379329</stp>
        <tr r="U153" s="5"/>
      </tp>
      <tp t="e">
        <v>#N/A</v>
        <stp/>
        <stp>BDP|15546007692950921826</stp>
        <tr r="AO32" s="12"/>
        <tr r="AO622" s="5"/>
      </tp>
      <tp t="e">
        <v>#N/A</v>
        <stp/>
        <stp>BDP|17892807151369162746</stp>
        <tr r="R168" s="5"/>
      </tp>
      <tp t="e">
        <v>#N/A</v>
        <stp/>
        <stp>BDP|15419585440100912097</stp>
        <tr r="AO187" s="5"/>
      </tp>
      <tp t="s">
        <v>#N/A N/A</v>
        <stp/>
        <stp>BDP|13559669682089997046</stp>
        <tr r="AI60" s="12"/>
      </tp>
      <tp t="e">
        <v>#N/A</v>
        <stp/>
        <stp>BDP|16344581511344316254</stp>
        <tr r="K185" s="5"/>
      </tp>
      <tp t="e">
        <v>#N/A</v>
        <stp/>
        <stp>BDP|18382386315829420767</stp>
        <tr r="J211" s="5"/>
      </tp>
      <tp t="e">
        <v>#N/A</v>
        <stp/>
        <stp>BDP|17706396678725277284</stp>
        <tr r="L370" s="5"/>
      </tp>
      <tp t="e">
        <v>#N/A</v>
        <stp/>
        <stp>BDP|13225354448783057335</stp>
        <tr r="U569" s="5"/>
      </tp>
      <tp t="e">
        <v>#N/A</v>
        <stp/>
        <stp>BDP|13239705629044539624</stp>
        <tr r="AI376" s="5"/>
      </tp>
      <tp t="e">
        <v>#N/A</v>
        <stp/>
        <stp>BDP|16180463269909710952</stp>
        <tr r="AD81" s="5"/>
      </tp>
      <tp t="e">
        <v>#N/A</v>
        <stp/>
        <stp>BDP|13422597105060248261</stp>
        <tr r="L418" s="5"/>
      </tp>
      <tp t="e">
        <v>#N/A</v>
        <stp/>
        <stp>BDP|11525286594018309664</stp>
        <tr r="AM615" s="5"/>
      </tp>
      <tp t="e">
        <v>#N/A</v>
        <stp/>
        <stp>BDP|12973010717973089436</stp>
        <tr r="N212" s="5"/>
      </tp>
      <tp t="e">
        <v>#N/A</v>
        <stp/>
        <stp>BDP|13775596669443941721</stp>
        <tr r="I343" s="5"/>
      </tp>
      <tp t="e">
        <v>#N/A</v>
        <stp/>
        <stp>BDP|13570086145257078443</stp>
        <tr r="AP366" s="5"/>
      </tp>
      <tp t="e">
        <v>#N/A</v>
        <stp/>
        <stp>BDP|14569707324637884259</stp>
        <tr r="M424" s="5"/>
      </tp>
      <tp t="e">
        <v>#N/A</v>
        <stp/>
        <stp>BDP|11810416933462138075</stp>
        <tr r="AO471" s="5"/>
      </tp>
      <tp t="e">
        <v>#N/A</v>
        <stp/>
        <stp>BDP|10507962041578629181</stp>
        <tr r="AQ15" s="12"/>
      </tp>
      <tp t="s">
        <v>#N/A N/A</v>
        <stp/>
        <stp>BDP|15110784752374267754</stp>
        <tr r="T28" s="12"/>
      </tp>
      <tp t="e">
        <v>#N/A</v>
        <stp/>
        <stp>BDP|14563398262844348129</stp>
        <tr r="W233" s="5"/>
      </tp>
      <tp t="e">
        <v>#N/A</v>
        <stp/>
        <stp>BDP|12465014236032402789</stp>
        <tr r="AD129" s="5"/>
      </tp>
      <tp t="e">
        <v>#N/A</v>
        <stp/>
        <stp>BDP|12115195114984628255</stp>
        <tr r="O636" s="5"/>
      </tp>
      <tp t="e">
        <v>#N/A</v>
        <stp/>
        <stp>BDP|14216766858861608356</stp>
        <tr r="AG286" s="5"/>
      </tp>
      <tp t="e">
        <v>#N/A</v>
        <stp/>
        <stp>BDP|13150427460472585796</stp>
        <tr r="S139" s="5"/>
      </tp>
      <tp t="e">
        <v>#N/A</v>
        <stp/>
        <stp>BDP|13543014077734581497</stp>
        <tr r="N499" s="5"/>
      </tp>
      <tp t="e">
        <v>#N/A</v>
        <stp/>
        <stp>BDP|17806465141784250728</stp>
        <tr r="K487" s="5"/>
      </tp>
      <tp t="e">
        <v>#N/A</v>
        <stp/>
        <stp>BDP|10945768542406446163</stp>
        <tr r="P126" s="5"/>
      </tp>
      <tp t="e">
        <v>#N/A</v>
        <stp/>
        <stp>BDP|14572492454620646118</stp>
        <tr r="AH187" s="5"/>
      </tp>
      <tp t="e">
        <v>#N/A</v>
        <stp/>
        <stp>BDP|14169278712095802630</stp>
        <tr r="P305" s="5"/>
      </tp>
      <tp t="e">
        <v>#N/A</v>
        <stp/>
        <stp>BDP|13540059373988496880</stp>
        <tr r="AB414" s="5"/>
      </tp>
      <tp t="e">
        <v>#N/A</v>
        <stp/>
        <stp>BDP|13358480259982844455</stp>
        <tr r="AM280" s="5"/>
      </tp>
      <tp t="s">
        <v>#N/A N/A</v>
        <stp/>
        <stp>BDP|11135688054794250205</stp>
        <tr r="I50" s="12"/>
      </tp>
      <tp t="e">
        <v>#N/A</v>
        <stp/>
        <stp>BDP|17939417334343180723</stp>
        <tr r="N119" s="5"/>
      </tp>
      <tp t="e">
        <v>#N/A</v>
        <stp/>
        <stp>BDP|14073243868906780249</stp>
        <tr r="AI244" s="5"/>
      </tp>
      <tp t="e">
        <v>#N/A</v>
        <stp/>
        <stp>BDP|11760848498774725037</stp>
        <tr r="AP435" s="5"/>
      </tp>
      <tp t="e">
        <v>#N/A</v>
        <stp/>
        <stp>BDP|11535139355982516391</stp>
        <tr r="O228" s="5"/>
      </tp>
      <tp t="e">
        <v>#N/A</v>
        <stp/>
        <stp>BDP|12370537209385332653</stp>
        <tr r="K156" s="5"/>
      </tp>
      <tp t="e">
        <v>#N/A</v>
        <stp/>
        <stp>BDP|15625437716315467183</stp>
        <tr r="AG93" s="5"/>
      </tp>
      <tp t="e">
        <v>#N/A</v>
        <stp/>
        <stp>BDP|12539366618130127454</stp>
        <tr r="R183" s="5"/>
      </tp>
      <tp t="e">
        <v>#N/A</v>
        <stp/>
        <stp>BDP|14962522376537136530</stp>
        <tr r="N8" s="12"/>
      </tp>
      <tp t="e">
        <v>#N/A</v>
        <stp/>
        <stp>BDP|15173545666132974056</stp>
        <tr r="T53" s="5"/>
      </tp>
      <tp t="e">
        <v>#N/A</v>
        <stp/>
        <stp>BDP|16368625222296508090</stp>
        <tr r="AO102" s="5"/>
      </tp>
      <tp t="e">
        <v>#N/A</v>
        <stp/>
        <stp>BDP|12205062617342567596</stp>
        <tr r="AK273" s="5"/>
      </tp>
      <tp t="e">
        <v>#N/A</v>
        <stp/>
        <stp>BDP|13974489026136875709</stp>
        <tr r="AF188" s="5"/>
      </tp>
      <tp t="e">
        <v>#N/A</v>
        <stp/>
        <stp>BDP|14981007840811583539</stp>
        <tr r="Q206" s="5"/>
      </tp>
      <tp t="e">
        <v>#N/A</v>
        <stp/>
        <stp>BDP|18005793683901288274</stp>
        <tr r="AO137" s="5"/>
      </tp>
      <tp t="e">
        <v>#N/A</v>
        <stp/>
        <stp>BDP|12019124738092484618</stp>
        <tr r="AM34" s="12"/>
        <tr r="AM482" s="5"/>
      </tp>
      <tp t="e">
        <v>#N/A</v>
        <stp/>
        <stp>BDP|10737082072023117034</stp>
        <tr r="S460" s="5"/>
      </tp>
      <tp t="e">
        <v>#N/A</v>
        <stp/>
        <stp>BDP|16271178517163927157</stp>
        <tr r="T240" s="5"/>
      </tp>
      <tp t="e">
        <v>#N/A</v>
        <stp/>
        <stp>BDP|10221130164443850038</stp>
        <tr r="W61" s="5"/>
      </tp>
      <tp t="e">
        <v>#N/A</v>
        <stp/>
        <stp>BDP|16867153936315190546</stp>
        <tr r="AM116" s="5"/>
      </tp>
      <tp t="e">
        <v>#N/A</v>
        <stp/>
        <stp>BDP|14869516956674772468</stp>
        <tr r="N139" s="5"/>
      </tp>
      <tp t="s">
        <v>#N/A N/A</v>
        <stp/>
        <stp>BDP|12407983260318582170</stp>
        <tr r="AD71" s="12"/>
      </tp>
      <tp t="e">
        <v>#N/A</v>
        <stp/>
        <stp>BDP|13789289541896858783</stp>
        <tr r="U109" s="5"/>
      </tp>
      <tp t="e">
        <v>#N/A</v>
        <stp/>
        <stp>BDP|17317698925610502740</stp>
        <tr r="AM477" s="5"/>
      </tp>
      <tp t="e">
        <v>#N/A</v>
        <stp/>
        <stp>BDP|18339916019790091454</stp>
        <tr r="W281" s="5"/>
      </tp>
      <tp t="e">
        <v>#N/A</v>
        <stp/>
        <stp>BDP|13381639306320074188</stp>
        <tr r="AO617" s="5"/>
      </tp>
      <tp t="e">
        <v>#N/A</v>
        <stp/>
        <stp>BDP|10510950083800439596</stp>
        <tr r="Q338" s="5"/>
      </tp>
      <tp t="e">
        <v>#N/A</v>
        <stp/>
        <stp>BDP|12195006615750907734</stp>
        <tr r="AA16" s="12"/>
      </tp>
      <tp t="e">
        <v>#N/A</v>
        <stp/>
        <stp>BDP|16600475268436483635</stp>
        <tr r="AP406" s="5"/>
      </tp>
      <tp t="e">
        <v>#N/A</v>
        <stp/>
        <stp>BDP|13691795127953608106</stp>
        <tr r="K287" s="5"/>
      </tp>
      <tp t="e">
        <v>#N/A</v>
        <stp/>
        <stp>BDP|10208591217410607046</stp>
        <tr r="Q423" s="5"/>
      </tp>
      <tp t="s">
        <v>#N/A N/A</v>
        <stp/>
        <stp>BDP|12531253958575071461</stp>
        <tr r="AB84" s="12"/>
      </tp>
      <tp t="e">
        <v>#N/A</v>
        <stp/>
        <stp>BDP|10022856337056815946</stp>
        <tr r="AA103" s="5"/>
      </tp>
      <tp t="e">
        <v>#N/A</v>
        <stp/>
        <stp>BDP|14372897416330771955</stp>
        <tr r="N543" s="5"/>
      </tp>
      <tp t="e">
        <v>#N/A</v>
        <stp/>
        <stp>BDP|14787097125042364068</stp>
        <tr r="AG217" s="5"/>
      </tp>
      <tp t="s">
        <v>#N/A N/A</v>
        <stp/>
        <stp>BDP|14634723813424004294</stp>
        <tr r="P2" s="12"/>
      </tp>
      <tp t="e">
        <v>#N/A</v>
        <stp/>
        <stp>BDP|17758465729881487420</stp>
        <tr r="K304" s="5"/>
      </tp>
      <tp t="e">
        <v>#N/A</v>
        <stp/>
        <stp>BDP|17493926703449288395</stp>
        <tr r="J202" s="5"/>
      </tp>
      <tp t="s">
        <v>#N/A N/A</v>
        <stp/>
        <stp>BDP|10143737747223901424</stp>
        <tr r="AM51" s="12"/>
      </tp>
      <tp t="s">
        <v>#N/A N/A</v>
        <stp/>
        <stp>BDP|12242845089234740262</stp>
        <tr r="R36" s="12"/>
      </tp>
      <tp t="e">
        <v>#N/A</v>
        <stp/>
        <stp>BDP|15154269210885056795</stp>
        <tr r="AF537" s="5"/>
      </tp>
      <tp t="e">
        <v>#N/A</v>
        <stp/>
        <stp>BDP|13273840426218720593</stp>
        <tr r="S367" s="5"/>
      </tp>
      <tp t="e">
        <v>#N/A</v>
        <stp/>
        <stp>BDP|14387611901262250405</stp>
        <tr r="M406" s="5"/>
      </tp>
      <tp t="e">
        <v>#N/A</v>
        <stp/>
        <stp>BDP|10899588256994568025</stp>
        <tr r="Q380" s="5"/>
      </tp>
      <tp t="e">
        <v>#N/A</v>
        <stp/>
        <stp>BDP|17198071844220517760</stp>
        <tr r="AI133" s="5"/>
      </tp>
      <tp t="e">
        <v>#N/A</v>
        <stp/>
        <stp>BDP|17502818231721622926</stp>
        <tr r="AH236" s="5"/>
      </tp>
      <tp t="e">
        <v>#N/A</v>
        <stp/>
        <stp>BDP|11597161943024135401</stp>
        <tr r="AI560" s="5"/>
      </tp>
      <tp t="e">
        <v>#N/A</v>
        <stp/>
        <stp>BDP|11015368127214491048</stp>
        <tr r="W408" s="5"/>
      </tp>
      <tp t="e">
        <v>#N/A</v>
        <stp/>
        <stp>BDP|11733451277854750235</stp>
        <tr r="T42" s="5"/>
      </tp>
      <tp t="e">
        <v>#N/A</v>
        <stp/>
        <stp>BDP|16704627072982448123</stp>
        <tr r="K145" s="5"/>
      </tp>
      <tp t="e">
        <v>#N/A</v>
        <stp/>
        <stp>BDP|11967680138902136295</stp>
        <tr r="AF338" s="5"/>
      </tp>
      <tp t="e">
        <v>#N/A</v>
        <stp/>
        <stp>BDP|14754437145912114213</stp>
        <tr r="W399" s="5"/>
      </tp>
      <tp t="e">
        <v>#N/A</v>
        <stp/>
        <stp>BDP|12411543087198032368</stp>
        <tr r="AI349" s="5"/>
      </tp>
      <tp t="e">
        <v>#N/A</v>
        <stp/>
        <stp>BDP|15507881134122186890</stp>
        <tr r="N32" s="5"/>
      </tp>
      <tp t="e">
        <v>#N/A</v>
        <stp/>
        <stp>BDP|12884038210870961731</stp>
        <tr r="W23" s="5"/>
      </tp>
      <tp t="e">
        <v>#N/A</v>
        <stp/>
        <stp>BDP|12974035750816870532</stp>
        <tr r="S85" s="5"/>
      </tp>
      <tp t="e">
        <v>#N/A</v>
        <stp/>
        <stp>BDP|11719118971251762213</stp>
        <tr r="AP285" s="5"/>
      </tp>
      <tp t="e">
        <v>#N/A</v>
        <stp/>
        <stp>BDP|17615010071875001177</stp>
        <tr r="W166" s="5"/>
      </tp>
      <tp t="e">
        <v>#N/A</v>
        <stp/>
        <stp>BDP|16524446505821245775</stp>
        <tr r="AK614" s="5"/>
      </tp>
      <tp t="e">
        <v>#N/A</v>
        <stp/>
        <stp>BDP|17700708804091727557</stp>
        <tr r="N321" s="5"/>
      </tp>
      <tp t="e">
        <v>#N/A</v>
        <stp/>
        <stp>BDP|15865365549964261240</stp>
        <tr r="T278" s="5"/>
      </tp>
      <tp t="e">
        <v>#N/A</v>
        <stp/>
        <stp>BDP|16652918156046961897</stp>
        <tr r="AM348" s="5"/>
      </tp>
      <tp t="e">
        <v>#N/A</v>
        <stp/>
        <stp>BDP|10467086202673880772</stp>
        <tr r="AK64" s="5"/>
      </tp>
      <tp t="e">
        <v>#N/A</v>
        <stp/>
        <stp>BDP|13043909395390684725</stp>
        <tr r="AH116" s="5"/>
      </tp>
      <tp t="e">
        <v>#N/A</v>
        <stp/>
        <stp>BDP|12638303567672121117</stp>
        <tr r="S270" s="5"/>
      </tp>
      <tp t="e">
        <v>#N/A</v>
        <stp/>
        <stp>BDP|14295698477245403490</stp>
        <tr r="R338" s="5"/>
      </tp>
      <tp t="e">
        <v>#N/A</v>
        <stp/>
        <stp>BDP|16455106245553130417</stp>
        <tr r="S6" s="12"/>
      </tp>
      <tp t="e">
        <v>#N/A</v>
        <stp/>
        <stp>BDP|12681780966095885211</stp>
        <tr r="Q117" s="5"/>
      </tp>
      <tp t="e">
        <v>#N/A</v>
        <stp/>
        <stp>BDP|16362020776613257644</stp>
        <tr r="AM168" s="5"/>
      </tp>
      <tp t="e">
        <v>#N/A</v>
        <stp/>
        <stp>BDP|11769260749050876311</stp>
        <tr r="U476" s="5"/>
      </tp>
      <tp t="e">
        <v>#N/A</v>
        <stp/>
        <stp>BDP|12809796299739970106</stp>
        <tr r="I306" s="5"/>
      </tp>
      <tp t="e">
        <v>#N/A</v>
        <stp/>
        <stp>BDP|16782547547470598302</stp>
        <tr r="J573" s="5"/>
      </tp>
      <tp t="e">
        <v>#N/A</v>
        <stp/>
        <stp>BDP|18289610446928547615</stp>
        <tr r="AD406" s="5"/>
      </tp>
      <tp t="e">
        <v>#N/A</v>
        <stp/>
        <stp>BDP|14041169802504312569</stp>
        <tr r="S514" s="5"/>
      </tp>
      <tp t="s">
        <v>#N/A N/A</v>
        <stp/>
        <stp>BDP|13753108708337774199</stp>
        <tr r="AI17" s="12"/>
      </tp>
      <tp t="e">
        <v>#N/A</v>
        <stp/>
        <stp>BDP|17893524975021631089</stp>
        <tr r="T370" s="5"/>
      </tp>
      <tp t="e">
        <v>#N/A</v>
        <stp/>
        <stp>BDP|14290181709768387910</stp>
        <tr r="AF442" s="5"/>
      </tp>
      <tp t="e">
        <v>#N/A</v>
        <stp/>
        <stp>BDP|17343745016440334531</stp>
        <tr r="AD27" s="12"/>
      </tp>
      <tp t="e">
        <v>#N/A</v>
        <stp/>
        <stp>BDP|16579300762171024662</stp>
        <tr r="AG545" s="5"/>
      </tp>
      <tp t="e">
        <v>#N/A</v>
        <stp/>
        <stp>BDP|11569897565733986818</stp>
        <tr r="R331" s="5"/>
      </tp>
      <tp t="e">
        <v>#N/A</v>
        <stp/>
        <stp>BDP|14015912889344021594</stp>
        <tr r="S175" s="5"/>
      </tp>
      <tp t="e">
        <v>#N/A</v>
        <stp/>
        <stp>BDP|10854920651710314896</stp>
        <tr r="J120" s="5"/>
      </tp>
      <tp t="e">
        <v>#N/A</v>
        <stp/>
        <stp>BDP|16812581360516056715</stp>
        <tr r="S63" s="5"/>
      </tp>
      <tp t="e">
        <v>#N/A</v>
        <stp/>
        <stp>BDP|16906174172770548483</stp>
        <tr r="P31" s="5"/>
      </tp>
      <tp t="e">
        <v>#N/A</v>
        <stp/>
        <stp>BDP|16588664766046601428</stp>
        <tr r="O485" s="5"/>
      </tp>
      <tp t="e">
        <v>#N/A</v>
        <stp/>
        <stp>BDP|15140210731618546852</stp>
        <tr r="AP409" s="5"/>
      </tp>
      <tp t="e">
        <v>#N/A</v>
        <stp/>
        <stp>BDP|12693838119019830656</stp>
        <tr r="W160" s="5"/>
      </tp>
      <tp t="e">
        <v>#N/A</v>
        <stp/>
        <stp>BDP|15313379816366432562</stp>
        <tr r="AM252" s="5"/>
      </tp>
      <tp t="e">
        <v>#N/A</v>
        <stp/>
        <stp>BDP|13140715557367090271</stp>
        <tr r="O11" s="5"/>
      </tp>
      <tp t="e">
        <v>#N/A</v>
        <stp/>
        <stp>BDP|16550944645408793735</stp>
        <tr r="AP31" s="5"/>
      </tp>
      <tp t="e">
        <v>#N/A</v>
        <stp/>
        <stp>BDP|13227757019620621188</stp>
        <tr r="AP147" s="5"/>
      </tp>
      <tp t="e">
        <v>#N/A</v>
        <stp/>
        <stp>BDP|11841752654135985206</stp>
        <tr r="AO508" s="5"/>
      </tp>
      <tp t="e">
        <v>#N/A</v>
        <stp/>
        <stp>BDP|12549066278601881034</stp>
        <tr r="J266" s="5"/>
      </tp>
      <tp t="s">
        <v>#N/A N/A</v>
        <stp/>
        <stp>BDP|13598074852410905291</stp>
        <tr r="I5" s="12"/>
      </tp>
      <tp t="e">
        <v>#N/A</v>
        <stp/>
        <stp>BDP|13022403979831839512</stp>
        <tr r="N333" s="5"/>
      </tp>
      <tp t="e">
        <v>#N/A</v>
        <stp/>
        <stp>BDP|13683068490808013606</stp>
        <tr r="W8" s="5"/>
      </tp>
      <tp t="e">
        <v>#N/A</v>
        <stp/>
        <stp>BDP|13246061539797581384</stp>
        <tr r="AQ521" s="5"/>
      </tp>
      <tp t="e">
        <v>#N/A</v>
        <stp/>
        <stp>BDP|11106558087760765844</stp>
        <tr r="AI296" s="5"/>
      </tp>
      <tp t="e">
        <v>#N/A</v>
        <stp/>
        <stp>BDP|16646620084914013801</stp>
        <tr r="AD552" s="5"/>
      </tp>
      <tp t="e">
        <v>#N/A</v>
        <stp/>
        <stp>BDP|11920775838033129278</stp>
        <tr r="AQ119" s="5"/>
      </tp>
      <tp t="e">
        <v>#N/A</v>
        <stp/>
        <stp>BDP|10558199736412911435</stp>
        <tr r="U185" s="5"/>
      </tp>
      <tp t="e">
        <v>#N/A</v>
        <stp/>
        <stp>BDP|11055131343058314839</stp>
        <tr r="AG32" s="12"/>
        <tr r="AG622" s="5"/>
      </tp>
      <tp t="e">
        <v>#N/A</v>
        <stp/>
        <stp>BDP|18118005610564734961</stp>
        <tr r="AG546" s="5"/>
      </tp>
      <tp t="e">
        <v>#N/A</v>
        <stp/>
        <stp>BDP|13328249044684579569</stp>
        <tr r="AF600" s="5"/>
      </tp>
      <tp t="e">
        <v>#N/A</v>
        <stp/>
        <stp>BDP|12197363032397194143</stp>
        <tr r="O591" s="5"/>
      </tp>
      <tp t="e">
        <v>#N/A</v>
        <stp/>
        <stp>BDP|11077287679659342921</stp>
        <tr r="W463" s="5"/>
      </tp>
      <tp t="e">
        <v>#N/A</v>
        <stp/>
        <stp>BDP|10796470212031125038</stp>
        <tr r="R165" s="5"/>
      </tp>
      <tp t="e">
        <v>#N/A</v>
        <stp/>
        <stp>BDP|15830244012532724091</stp>
        <tr r="P318" s="5"/>
      </tp>
      <tp t="e">
        <v>#N/A</v>
        <stp/>
        <stp>BDP|11966456633085690799</stp>
        <tr r="AO497" s="5"/>
      </tp>
      <tp t="e">
        <v>#N/A</v>
        <stp/>
        <stp>BDP|11207628660222188712</stp>
        <tr r="I633" s="5"/>
      </tp>
      <tp t="e">
        <v>#N/A</v>
        <stp/>
        <stp>BDP|11266224982968222709</stp>
        <tr r="N88" s="5"/>
      </tp>
      <tp t="e">
        <v>#N/A</v>
        <stp/>
        <stp>BDP|11123170093858627538</stp>
        <tr r="Q236" s="5"/>
      </tp>
      <tp t="s">
        <v>#N/A N/A</v>
        <stp/>
        <stp>BDP|16560705433713475523</stp>
        <tr r="Q52" s="12"/>
      </tp>
      <tp t="e">
        <v>#N/A</v>
        <stp/>
        <stp>BDP|13368053971114143460</stp>
        <tr r="AK139" s="5"/>
      </tp>
      <tp t="e">
        <v>#N/A</v>
        <stp/>
        <stp>BDP|12389200434160394747</stp>
        <tr r="S304" s="5"/>
      </tp>
      <tp t="e">
        <v>#N/A</v>
        <stp/>
        <stp>BDP|12064592634036468695</stp>
        <tr r="O617" s="5"/>
      </tp>
      <tp t="e">
        <v>#N/A</v>
        <stp/>
        <stp>BDP|14347438795618554508</stp>
        <tr r="R156" s="5"/>
      </tp>
      <tp t="s">
        <v>#N/A N/A</v>
        <stp/>
        <stp>BDP|17162864784124006734</stp>
        <tr r="Q51" s="12"/>
      </tp>
      <tp t="s">
        <v>#N/A N/A</v>
        <stp/>
        <stp>BDP|10191131621873215417</stp>
        <tr r="AA89" s="12"/>
      </tp>
      <tp t="e">
        <v>#N/A</v>
        <stp/>
        <stp>BDP|12651192098439774702</stp>
        <tr r="AM337" s="5"/>
      </tp>
      <tp t="e">
        <v>#N/A</v>
        <stp/>
        <stp>BDP|13304321396708451535</stp>
        <tr r="U59" s="5"/>
      </tp>
      <tp t="e">
        <v>#N/A</v>
        <stp/>
        <stp>BDP|18012297948158698278</stp>
        <tr r="O327" s="5"/>
      </tp>
      <tp t="e">
        <v>#N/A</v>
        <stp/>
        <stp>BDP|12722741571572672447</stp>
        <tr r="U341" s="5"/>
      </tp>
      <tp t="e">
        <v>#N/A</v>
        <stp/>
        <stp>BDP|14959442949521169151</stp>
        <tr r="AQ298" s="5"/>
      </tp>
      <tp t="e">
        <v>#N/A</v>
        <stp/>
        <stp>BDP|16142476577188264930</stp>
        <tr r="AB372" s="5"/>
      </tp>
      <tp t="e">
        <v>#N/A</v>
        <stp/>
        <stp>BDP|15574896501091545881</stp>
        <tr r="M64" s="5"/>
      </tp>
      <tp t="e">
        <v>#N/A</v>
        <stp/>
        <stp>BDP|12279329369804103782</stp>
        <tr r="AF481" s="5"/>
      </tp>
      <tp t="s">
        <v>#N/A N/A</v>
        <stp/>
        <stp>BDP|18401140955848544008</stp>
        <tr r="N69" s="12"/>
      </tp>
      <tp t="e">
        <v>#N/A</v>
        <stp/>
        <stp>BDP|11334573174505880289</stp>
        <tr r="AA341" s="5"/>
      </tp>
      <tp t="e">
        <v>#N/A</v>
        <stp/>
        <stp>BDP|18250769511539581305</stp>
        <tr r="AK521" s="5"/>
      </tp>
      <tp t="e">
        <v>#N/A</v>
        <stp/>
        <stp>BDP|10370966757111014925</stp>
        <tr r="O635" s="5"/>
      </tp>
      <tp t="e">
        <v>#N/A</v>
        <stp/>
        <stp>BDP|17879824483102902139</stp>
        <tr r="U593" s="5"/>
      </tp>
      <tp t="e">
        <v>#N/A</v>
        <stp/>
        <stp>BDP|10458534926983132030</stp>
        <tr r="S28" s="5"/>
      </tp>
      <tp t="e">
        <v>#N/A</v>
        <stp/>
        <stp>BDP|15506295208577534428</stp>
        <tr r="AF274" s="5"/>
      </tp>
      <tp t="e">
        <v>#N/A</v>
        <stp/>
        <stp>BDP|14615116225327265439</stp>
        <tr r="AI323" s="5"/>
      </tp>
      <tp t="e">
        <v>#N/A</v>
        <stp/>
        <stp>BDP|17860239778106405045</stp>
        <tr r="AP419" s="5"/>
      </tp>
      <tp t="e">
        <v>#N/A</v>
        <stp/>
        <stp>BDP|10210812936077797813</stp>
        <tr r="Q71" s="5"/>
      </tp>
      <tp t="e">
        <v>#N/A</v>
        <stp/>
        <stp>BDP|13143524679286089393</stp>
        <tr r="J294" s="5"/>
      </tp>
      <tp t="e">
        <v>#N/A</v>
        <stp/>
        <stp>BDP|16511328953360373445</stp>
        <tr r="O240" s="5"/>
      </tp>
      <tp t="e">
        <v>#N/A</v>
        <stp/>
        <stp>BDP|13776469943137865096</stp>
        <tr r="S150" s="5"/>
      </tp>
      <tp t="e">
        <v>#N/A</v>
        <stp/>
        <stp>BDP|12112532661964370132</stp>
        <tr r="U29" s="12"/>
        <tr r="U365" s="5"/>
      </tp>
      <tp t="e">
        <v>#N/A</v>
        <stp/>
        <stp>BDP|17519119438813661298</stp>
        <tr r="AB421" s="5"/>
      </tp>
      <tp t="e">
        <v>#N/A</v>
        <stp/>
        <stp>BDP|13133805809709265699</stp>
        <tr r="AQ243" s="5"/>
      </tp>
      <tp t="e">
        <v>#N/A</v>
        <stp/>
        <stp>BDP|10115285003493888516</stp>
        <tr r="M466" s="5"/>
      </tp>
      <tp t="s">
        <v>#N/A N/A</v>
        <stp/>
        <stp>BDP|16220558154304277620</stp>
        <tr r="AP18" s="12"/>
      </tp>
      <tp t="e">
        <v>#N/A</v>
        <stp/>
        <stp>BDP|13700068206677417001</stp>
        <tr r="AO141" s="5"/>
      </tp>
      <tp t="e">
        <v>#N/A</v>
        <stp/>
        <stp>BDP|15569778055805791632</stp>
        <tr r="AO584" s="5"/>
      </tp>
      <tp t="e">
        <v>#N/A</v>
        <stp/>
        <stp>BDP|13511143015513383442</stp>
        <tr r="K404" s="5"/>
      </tp>
      <tp t="e">
        <v>#N/A</v>
        <stp/>
        <stp>BDP|14122768375237317725</stp>
        <tr r="AF147" s="5"/>
      </tp>
      <tp t="e">
        <v>#N/A</v>
        <stp/>
        <stp>BDP|14620269190703394809</stp>
        <tr r="AK362" s="5"/>
      </tp>
      <tp t="e">
        <v>#N/A</v>
        <stp/>
        <stp>BDP|11624147344601773127</stp>
        <tr r="AO625" s="5"/>
      </tp>
      <tp t="e">
        <v>#N/A</v>
        <stp/>
        <stp>BDP|16613404366862275219</stp>
        <tr r="AH40" s="12"/>
        <tr r="AH250" s="5"/>
      </tp>
      <tp t="e">
        <v>#N/A</v>
        <stp/>
        <stp>BDP|15294037635554786601</stp>
        <tr r="AQ133" s="5"/>
      </tp>
      <tp t="e">
        <v>#N/A</v>
        <stp/>
        <stp>BDP|14338435124042551422</stp>
        <tr r="L297" s="5"/>
      </tp>
      <tp t="e">
        <v>#N/A</v>
        <stp/>
        <stp>BDP|16135966974699652567</stp>
        <tr r="AA26" s="5"/>
      </tp>
      <tp t="e">
        <v>#N/A</v>
        <stp/>
        <stp>BDP|18165143915419521563</stp>
        <tr r="AH10" s="5"/>
      </tp>
      <tp t="e">
        <v>#N/A</v>
        <stp/>
        <stp>BDP|12150786111201969127</stp>
        <tr r="AP560" s="5"/>
      </tp>
      <tp t="e">
        <v>#N/A</v>
        <stp/>
        <stp>BDP|14221318461106220339</stp>
        <tr r="AH544" s="5"/>
      </tp>
      <tp t="e">
        <v>#N/A</v>
        <stp/>
        <stp>BDP|16616964790225156722</stp>
        <tr r="AO87" s="5"/>
      </tp>
      <tp t="e">
        <v>#N/A</v>
        <stp/>
        <stp>BDP|17429600126687526046</stp>
        <tr r="AQ453" s="5"/>
      </tp>
      <tp t="e">
        <v>#N/A</v>
        <stp/>
        <stp>BDP|17696006021950512117</stp>
        <tr r="U382" s="5"/>
      </tp>
      <tp t="e">
        <v>#N/A</v>
        <stp/>
        <stp>BDP|17153604216582500613</stp>
        <tr r="AF238" s="5"/>
      </tp>
      <tp t="e">
        <v>#N/A</v>
        <stp/>
        <stp>BDP|17613541687799765716</stp>
        <tr r="AF451" s="5"/>
      </tp>
      <tp t="e">
        <v>#N/A</v>
        <stp/>
        <stp>BDP|17850301349625138136</stp>
        <tr r="M370" s="5"/>
      </tp>
      <tp t="e">
        <v>#N/A</v>
        <stp/>
        <stp>BDP|11983002964286778598</stp>
        <tr r="AG399" s="5"/>
      </tp>
      <tp t="e">
        <v>#N/A</v>
        <stp/>
        <stp>BDP|12470556327321546001</stp>
        <tr r="S385" s="5"/>
      </tp>
      <tp t="e">
        <v>#N/A</v>
        <stp/>
        <stp>BDP|14786511215503434748</stp>
        <tr r="T166" s="5"/>
      </tp>
      <tp t="e">
        <v>#N/A</v>
        <stp/>
        <stp>BDP|14042584118994784047</stp>
        <tr r="R524" s="5"/>
      </tp>
      <tp t="e">
        <v>#N/A</v>
        <stp/>
        <stp>BDP|14407422817146012324</stp>
        <tr r="I468" s="5"/>
      </tp>
      <tp t="s">
        <v>#N/A N/A</v>
        <stp/>
        <stp>BDP|16581639653599576836</stp>
        <tr r="L41" s="12"/>
      </tp>
      <tp t="e">
        <v>#N/A</v>
        <stp/>
        <stp>BDP|10648048500100016419</stp>
        <tr r="Q418" s="5"/>
      </tp>
      <tp t="e">
        <v>#N/A</v>
        <stp/>
        <stp>BDP|18264887828304851293</stp>
        <tr r="T66" s="5"/>
      </tp>
      <tp t="e">
        <v>#N/A</v>
        <stp/>
        <stp>BDP|18412732800142038945</stp>
        <tr r="AB179" s="5"/>
      </tp>
      <tp t="s">
        <v>#N/A N/A</v>
        <stp/>
        <stp>BDP|11618736834822666352</stp>
        <tr r="W18" s="12"/>
      </tp>
      <tp t="e">
        <v>#N/A</v>
        <stp/>
        <stp>BDP|13380164768229731986</stp>
        <tr r="K259" s="5"/>
      </tp>
      <tp t="s">
        <v>#N/A N/A</v>
        <stp/>
        <stp>BDP|10356467245995082129</stp>
        <tr r="AB39" s="12"/>
      </tp>
      <tp t="e">
        <v>#N/A</v>
        <stp/>
        <stp>BDP|10883160230280920652</stp>
        <tr r="U12" s="5"/>
      </tp>
      <tp t="e">
        <v>#N/A</v>
        <stp/>
        <stp>BDP|18221986404476598393</stp>
        <tr r="AA40" s="5"/>
      </tp>
      <tp t="e">
        <v>#N/A</v>
        <stp/>
        <stp>BDP|14060434254061223079</stp>
        <tr r="AQ514" s="5"/>
      </tp>
      <tp t="e">
        <v>#N/A</v>
        <stp/>
        <stp>BDP|12981283407355120153</stp>
        <tr r="AM621" s="5"/>
      </tp>
      <tp t="e">
        <v>#N/A</v>
        <stp/>
        <stp>BDP|14049559786328279531</stp>
        <tr r="R65" s="5"/>
      </tp>
      <tp t="e">
        <v>#N/A</v>
        <stp/>
        <stp>BDP|17564035064807323231</stp>
        <tr r="AP470" s="5"/>
      </tp>
      <tp t="e">
        <v>#N/A</v>
        <stp/>
        <stp>BDP|12030260468910424280</stp>
        <tr r="R382" s="5"/>
      </tp>
      <tp t="e">
        <v>#N/A</v>
        <stp/>
        <stp>BDP|13691786218449572813</stp>
        <tr r="AQ53" s="12"/>
        <tr r="AQ124" s="5"/>
      </tp>
      <tp t="e">
        <v>#N/A</v>
        <stp/>
        <stp>BDP|17563624024770985782</stp>
        <tr r="K163" s="5"/>
      </tp>
      <tp t="e">
        <v>#N/A</v>
        <stp/>
        <stp>BDP|17368766785489027529</stp>
        <tr r="N508" s="5"/>
      </tp>
      <tp t="e">
        <v>#N/A</v>
        <stp/>
        <stp>BDP|10619134127130291723</stp>
        <tr r="W470" s="5"/>
      </tp>
      <tp t="e">
        <v>#N/A</v>
        <stp/>
        <stp>BDP|13084930664690150846</stp>
        <tr r="AG645" s="5"/>
      </tp>
      <tp t="e">
        <v>#N/A</v>
        <stp/>
        <stp>BDP|10204322178948878820</stp>
        <tr r="AO569" s="5"/>
      </tp>
      <tp t="e">
        <v>#N/A</v>
        <stp/>
        <stp>BDP|12806177626837989224</stp>
        <tr r="AB50" s="5"/>
      </tp>
      <tp t="e">
        <v>#N/A</v>
        <stp/>
        <stp>BDP|12383645642246150269</stp>
        <tr r="AA122" s="5"/>
      </tp>
      <tp t="e">
        <v>#N/A</v>
        <stp/>
        <stp>BDP|11199148121093233541</stp>
        <tr r="N164" s="5"/>
      </tp>
      <tp t="e">
        <v>#N/A</v>
        <stp/>
        <stp>BDP|12213721420621319215</stp>
        <tr r="R527" s="5"/>
      </tp>
      <tp t="e">
        <v>#N/A</v>
        <stp/>
        <stp>BDP|16553767907115504031</stp>
        <tr r="L371" s="5"/>
      </tp>
      <tp t="e">
        <v>#N/A</v>
        <stp/>
        <stp>BDP|13106089649847552476</stp>
        <tr r="AF524" s="5"/>
      </tp>
      <tp t="e">
        <v>#N/A</v>
        <stp/>
        <stp>BDP|18161024913325462866</stp>
        <tr r="AB29" s="5"/>
      </tp>
      <tp t="e">
        <v>#N/A</v>
        <stp/>
        <stp>BDP|10754025496134718961</stp>
        <tr r="U492" s="5"/>
      </tp>
      <tp t="e">
        <v>#N/A</v>
        <stp/>
        <stp>BDP|10793036679264798785</stp>
        <tr r="Q50" s="5"/>
      </tp>
      <tp t="e">
        <v>#N/A</v>
        <stp/>
        <stp>BDP|15100296963760984508</stp>
        <tr r="AO473" s="5"/>
      </tp>
      <tp t="e">
        <v>#N/A</v>
        <stp/>
        <stp>BDP|10745772981529028230</stp>
        <tr r="AF613" s="5"/>
      </tp>
      <tp t="e">
        <v>#N/A</v>
        <stp/>
        <stp>BDP|10507252677557654633</stp>
        <tr r="O119" s="5"/>
      </tp>
      <tp t="e">
        <v>#N/A</v>
        <stp/>
        <stp>BDP|17075382393638163185</stp>
        <tr r="AQ160" s="5"/>
      </tp>
      <tp t="e">
        <v>#N/A</v>
        <stp/>
        <stp>BDP|12400551724920398146</stp>
        <tr r="P634" s="5"/>
      </tp>
      <tp t="e">
        <v>#N/A</v>
        <stp/>
        <stp>BDP|10081827393167380201</stp>
        <tr r="O10" s="5"/>
      </tp>
      <tp t="s">
        <v>#N/A N/A</v>
        <stp/>
        <stp>BDP|17071643911540561421</stp>
        <tr r="W54" s="12"/>
      </tp>
      <tp t="e">
        <v>#N/A</v>
        <stp/>
        <stp>BDP|10118928910934741862</stp>
        <tr r="I266" s="5"/>
      </tp>
      <tp t="e">
        <v>#N/A</v>
        <stp/>
        <stp>BDP|12010192644130956361</stp>
        <tr r="AI318" s="5"/>
      </tp>
      <tp t="e">
        <v>#N/A</v>
        <stp/>
        <stp>BDP|12567053077536210774</stp>
        <tr r="O419" s="5"/>
      </tp>
      <tp t="e">
        <v>#N/A</v>
        <stp/>
        <stp>BDP|11629242798218848603</stp>
        <tr r="AD543" s="5"/>
      </tp>
      <tp t="e">
        <v>#N/A</v>
        <stp/>
        <stp>BDP|13629411345714789379</stp>
        <tr r="O19" s="5"/>
      </tp>
      <tp t="e">
        <v>#N/A</v>
        <stp/>
        <stp>BDP|14025408152828847982</stp>
        <tr r="AB555" s="5"/>
      </tp>
      <tp t="e">
        <v>#N/A</v>
        <stp/>
        <stp>BDP|16318909703959294273</stp>
        <tr r="R614" s="5"/>
      </tp>
      <tp t="e">
        <v>#N/A</v>
        <stp/>
        <stp>BDP|16641972595993015115</stp>
        <tr r="U214" s="5"/>
      </tp>
      <tp t="e">
        <v>#N/A</v>
        <stp/>
        <stp>BDP|17172387418876447707</stp>
        <tr r="R110" s="5"/>
      </tp>
      <tp t="e">
        <v>#N/A</v>
        <stp/>
        <stp>BDP|15430162693131437808</stp>
        <tr r="AB96" s="5"/>
      </tp>
      <tp t="e">
        <v>#N/A</v>
        <stp/>
        <stp>BDP|14976919089435160455</stp>
        <tr r="T560" s="5"/>
      </tp>
      <tp t="e">
        <v>#N/A</v>
        <stp/>
        <stp>BDP|14958937295247883720</stp>
        <tr r="K27" s="5"/>
      </tp>
      <tp t="e">
        <v>#N/A</v>
        <stp/>
        <stp>BDP|13716348651497347646</stp>
        <tr r="AD222" s="5"/>
      </tp>
      <tp t="e">
        <v>#N/A</v>
        <stp/>
        <stp>BDP|14525248255361328624</stp>
        <tr r="Q35" s="5"/>
      </tp>
      <tp t="e">
        <v>#N/A</v>
        <stp/>
        <stp>BDP|11813604636340390081</stp>
        <tr r="O287" s="5"/>
      </tp>
      <tp t="e">
        <v>#N/A</v>
        <stp/>
        <stp>BDP|17097303757703351616</stp>
        <tr r="Q416" s="5"/>
      </tp>
      <tp t="e">
        <v>#N/A</v>
        <stp/>
        <stp>BDP|10824021539950069761</stp>
        <tr r="P341" s="5"/>
      </tp>
      <tp t="e">
        <v>#N/A</v>
        <stp/>
        <stp>BDP|10047250133945080038</stp>
        <tr r="M610" s="5"/>
      </tp>
      <tp t="e">
        <v>#N/A</v>
        <stp/>
        <stp>BDP|10658859926026461847</stp>
        <tr r="AP510" s="5"/>
      </tp>
      <tp t="e">
        <v>#N/A</v>
        <stp/>
        <stp>BDP|17686247844904621158</stp>
        <tr r="R454" s="5"/>
      </tp>
      <tp t="e">
        <v>#N/A</v>
        <stp/>
        <stp>BDP|12327466154634087346</stp>
        <tr r="AG602" s="5"/>
      </tp>
      <tp t="e">
        <v>#N/A</v>
        <stp/>
        <stp>BDP|12789394721254379395</stp>
        <tr r="AO44" s="12"/>
        <tr r="AO439" s="5"/>
      </tp>
      <tp t="e">
        <v>#N/A</v>
        <stp/>
        <stp>BDP|15680280144261792680</stp>
        <tr r="AI286" s="5"/>
      </tp>
      <tp t="e">
        <v>#N/A</v>
        <stp/>
        <stp>BDP|11616544550562744707</stp>
        <tr r="O162" s="5"/>
      </tp>
      <tp t="e">
        <v>#N/A</v>
        <stp/>
        <stp>BDP|15848321225784842425</stp>
        <tr r="Q504" s="5"/>
      </tp>
      <tp t="e">
        <v>#N/A</v>
        <stp/>
        <stp>BDP|10791048271885607618</stp>
        <tr r="AO134" s="5"/>
      </tp>
      <tp t="e">
        <v>#N/A</v>
        <stp/>
        <stp>BDP|14548547713343753704</stp>
        <tr r="AA395" s="5"/>
      </tp>
      <tp t="e">
        <v>#N/A</v>
        <stp/>
        <stp>BDP|10319215154126671553</stp>
        <tr r="W3" s="5"/>
      </tp>
      <tp t="e">
        <v>#N/A</v>
        <stp/>
        <stp>BDP|17530595722531306583</stp>
        <tr r="U567" s="5"/>
      </tp>
      <tp t="s">
        <v>#N/A N/A</v>
        <stp/>
        <stp>BDP|16141245355296555301</stp>
        <tr r="AI23" s="12"/>
      </tp>
      <tp t="e">
        <v>#N/A</v>
        <stp/>
        <stp>BDP|17230223209848462989</stp>
        <tr r="AK91" s="12"/>
        <tr r="AK326" s="5"/>
      </tp>
      <tp t="e">
        <v>#N/A</v>
        <stp/>
        <stp>BDP|18142980098234473806</stp>
        <tr r="M284" s="5"/>
      </tp>
      <tp t="e">
        <v>#N/A</v>
        <stp/>
        <stp>BDP|12211925078990494892</stp>
        <tr r="I158" s="5"/>
      </tp>
      <tp t="e">
        <v>#N/A</v>
        <stp/>
        <stp>BDP|16250531632697157371</stp>
        <tr r="AF492" s="5"/>
      </tp>
      <tp t="e">
        <v>#N/A</v>
        <stp/>
        <stp>BDP|17773706345339708904</stp>
        <tr r="AD625" s="5"/>
      </tp>
      <tp t="e">
        <v>#N/A</v>
        <stp/>
        <stp>BDP|13551176572674133540</stp>
        <tr r="AF631" s="5"/>
      </tp>
      <tp t="e">
        <v>#N/A</v>
        <stp/>
        <stp>BDP|17031415722587728214</stp>
        <tr r="N132" s="5"/>
      </tp>
      <tp t="e">
        <v>#N/A</v>
        <stp/>
        <stp>BDP|12513783604560832141</stp>
        <tr r="K427" s="5"/>
      </tp>
      <tp t="e">
        <v>#N/A</v>
        <stp/>
        <stp>BDP|14636724321597413247</stp>
        <tr r="AO28" s="5"/>
      </tp>
      <tp t="e">
        <v>#N/A</v>
        <stp/>
        <stp>BDP|12744240064393315112</stp>
        <tr r="I595" s="5"/>
      </tp>
      <tp t="e">
        <v>#N/A</v>
        <stp/>
        <stp>BDP|16839191615216368422</stp>
        <tr r="AB70" s="5"/>
      </tp>
      <tp t="e">
        <v>#N/A</v>
        <stp/>
        <stp>BDP|14894179743732958719</stp>
        <tr r="AB337" s="5"/>
      </tp>
      <tp t="e">
        <v>#N/A</v>
        <stp/>
        <stp>BDP|17361832808953424884</stp>
        <tr r="M47" s="5"/>
      </tp>
      <tp t="e">
        <v>#N/A</v>
        <stp/>
        <stp>BDP|17189697632932658488</stp>
        <tr r="N214" s="5"/>
      </tp>
      <tp t="e">
        <v>#N/A</v>
        <stp/>
        <stp>BDP|10319358236195003143</stp>
        <tr r="AM379" s="5"/>
      </tp>
      <tp t="s">
        <v>#N/A N/A</v>
        <stp/>
        <stp>BDP|12545465927726754679</stp>
        <tr r="T92" s="12"/>
      </tp>
      <tp t="e">
        <v>#N/A</v>
        <stp/>
        <stp>BDP|17009542160933035301</stp>
        <tr r="S19" s="12"/>
      </tp>
      <tp t="e">
        <v>#N/A</v>
        <stp/>
        <stp>BDP|15094046603499162825</stp>
        <tr r="AB643" s="5"/>
      </tp>
      <tp t="e">
        <v>#N/A</v>
        <stp/>
        <stp>BDP|10736304063570284122</stp>
        <tr r="M189" s="5"/>
      </tp>
      <tp t="e">
        <v>#N/A</v>
        <stp/>
        <stp>BDP|13516324446941612135</stp>
        <tr r="AD448" s="5"/>
      </tp>
      <tp t="e">
        <v>#N/A</v>
        <stp/>
        <stp>BDP|13727474355952060411</stp>
        <tr r="I474" s="5"/>
      </tp>
      <tp t="e">
        <v>#N/A</v>
        <stp/>
        <stp>BDP|16953193565497592244</stp>
        <tr r="O176" s="5"/>
      </tp>
      <tp t="e">
        <v>#N/A</v>
        <stp/>
        <stp>BDP|13340328421470071640</stp>
        <tr r="AP405" s="5"/>
      </tp>
      <tp t="e">
        <v>#N/A</v>
        <stp/>
        <stp>BDP|12953212535845849215</stp>
        <tr r="AK7" s="12"/>
      </tp>
      <tp t="e">
        <v>#N/A</v>
        <stp/>
        <stp>BDP|13131600933780284242</stp>
        <tr r="K7" s="12"/>
      </tp>
      <tp t="e">
        <v>#N/A</v>
        <stp/>
        <stp>BDP|14473920622859706271</stp>
        <tr r="R352" s="5"/>
      </tp>
      <tp t="e">
        <v>#N/A</v>
        <stp/>
        <stp>BDP|15287198895728226188</stp>
        <tr r="AP442" s="5"/>
      </tp>
      <tp t="e">
        <v>#N/A</v>
        <stp/>
        <stp>BDP|17585533083826360828</stp>
        <tr r="R599" s="5"/>
      </tp>
      <tp t="e">
        <v>#N/A</v>
        <stp/>
        <stp>BDP|15151453723422465579</stp>
        <tr r="AG249" s="5"/>
      </tp>
      <tp t="e">
        <v>#N/A</v>
        <stp/>
        <stp>BDP|17200717129657845169</stp>
        <tr r="T469" s="5"/>
      </tp>
      <tp t="e">
        <v>#N/A</v>
        <stp/>
        <stp>BDP|10156452278384813306</stp>
        <tr r="J299" s="5"/>
      </tp>
      <tp t="e">
        <v>#N/A</v>
        <stp/>
        <stp>BDP|13734541150131026672</stp>
        <tr r="R445" s="5"/>
      </tp>
      <tp t="e">
        <v>#N/A</v>
        <stp/>
        <stp>BDP|17205556896369508606</stp>
        <tr r="M181" s="5"/>
      </tp>
      <tp t="e">
        <v>#N/A</v>
        <stp/>
        <stp>BDP|16828688121654779229</stp>
        <tr r="S44" s="5"/>
      </tp>
      <tp t="e">
        <v>#N/A</v>
        <stp/>
        <stp>BDP|15546550364300545251</stp>
        <tr r="AO243" s="5"/>
      </tp>
      <tp t="e">
        <v>#N/A</v>
        <stp/>
        <stp>BDP|16231640771113660055</stp>
        <tr r="AG101" s="5"/>
      </tp>
      <tp t="e">
        <v>#N/A</v>
        <stp/>
        <stp>BDP|17391949346068512600</stp>
        <tr r="O44" s="12"/>
        <tr r="O439" s="5"/>
      </tp>
      <tp t="e">
        <v>#N/A</v>
        <stp/>
        <stp>BDP|13231457958541882739</stp>
        <tr r="P416" s="5"/>
      </tp>
      <tp t="e">
        <v>#N/A</v>
        <stp/>
        <stp>BDP|11804626820074762590</stp>
        <tr r="AH258" s="5"/>
      </tp>
      <tp t="e">
        <v>#N/A</v>
        <stp/>
        <stp>BDP|16373157621185214410</stp>
        <tr r="AM80" s="5"/>
      </tp>
      <tp t="e">
        <v>#N/A</v>
        <stp/>
        <stp>BDP|15962483097945642948</stp>
        <tr r="O239" s="5"/>
      </tp>
      <tp t="e">
        <v>#N/A</v>
        <stp/>
        <stp>BDP|17548410865033574203</stp>
        <tr r="K252" s="5"/>
      </tp>
      <tp t="e">
        <v>#N/A</v>
        <stp/>
        <stp>BDP|14800267479931176429</stp>
        <tr r="AD193" s="5"/>
      </tp>
      <tp t="e">
        <v>#N/A</v>
        <stp/>
        <stp>BDP|17749316006536233663</stp>
        <tr r="AA230" s="5"/>
      </tp>
      <tp t="e">
        <v>#N/A</v>
        <stp/>
        <stp>BDP|11832899986981013434</stp>
        <tr r="Q403" s="5"/>
      </tp>
      <tp t="e">
        <v>#N/A</v>
        <stp/>
        <stp>BDP|16103849163879532577</stp>
        <tr r="W267" s="5"/>
      </tp>
      <tp t="e">
        <v>#N/A</v>
        <stp/>
        <stp>BDP|12145703724196843596</stp>
        <tr r="AQ206" s="5"/>
      </tp>
      <tp t="e">
        <v>#N/A</v>
        <stp/>
        <stp>BDP|14434105613741540161</stp>
        <tr r="AO413" s="5"/>
      </tp>
      <tp t="e">
        <v>#N/A</v>
        <stp/>
        <stp>BDP|15097741904713157561</stp>
        <tr r="L531" s="5"/>
      </tp>
      <tp t="e">
        <v>#N/A</v>
        <stp/>
        <stp>BDP|18417929911654917095</stp>
        <tr r="U82" s="5"/>
      </tp>
      <tp t="e">
        <v>#N/A</v>
        <stp/>
        <stp>BDP|12235696837774225799</stp>
        <tr r="P596" s="5"/>
      </tp>
      <tp t="e">
        <v>#N/A</v>
        <stp/>
        <stp>BDP|17284261221744049723</stp>
        <tr r="AK510" s="5"/>
      </tp>
      <tp t="e">
        <v>#N/A</v>
        <stp/>
        <stp>BDP|13022306865705638749</stp>
        <tr r="M548" s="5"/>
      </tp>
      <tp t="e">
        <v>#N/A</v>
        <stp/>
        <stp>BDP|16076629924243112505</stp>
        <tr r="AQ144" s="5"/>
      </tp>
      <tp t="e">
        <v>#N/A</v>
        <stp/>
        <stp>BDP|13098500067087568357</stp>
        <tr r="AP581" s="5"/>
      </tp>
      <tp t="e">
        <v>#N/A</v>
        <stp/>
        <stp>BDP|16397002827686551660</stp>
        <tr r="AH507" s="5"/>
      </tp>
      <tp t="e">
        <v>#N/A</v>
        <stp/>
        <stp>BDP|13380533249301619786</stp>
        <tr r="AP596" s="5"/>
      </tp>
      <tp t="e">
        <v>#N/A</v>
        <stp/>
        <stp>BDP|16214002427194798454</stp>
        <tr r="AF24" s="12"/>
      </tp>
      <tp t="e">
        <v>#N/A</v>
        <stp/>
        <stp>BDP|15331351742044042239</stp>
        <tr r="N270" s="5"/>
      </tp>
      <tp t="e">
        <v>#N/A</v>
        <stp/>
        <stp>BDP|16904662919630232539</stp>
        <tr r="AM185" s="5"/>
      </tp>
      <tp t="e">
        <v>#N/A</v>
        <stp/>
        <stp>BDP|10782871095490721551</stp>
        <tr r="J558" s="5"/>
      </tp>
      <tp t="e">
        <v>#N/A</v>
        <stp/>
        <stp>BDP|16507039481583197918</stp>
        <tr r="O87" s="5"/>
      </tp>
      <tp t="e">
        <v>#N/A</v>
        <stp/>
        <stp>BDP|14478844435378359318</stp>
        <tr r="Q179" s="5"/>
      </tp>
      <tp t="e">
        <v>#N/A</v>
        <stp/>
        <stp>BDP|13591366410306380378</stp>
        <tr r="S485" s="5"/>
      </tp>
      <tp t="e">
        <v>#N/A</v>
        <stp/>
        <stp>BDP|14524068125262617075</stp>
        <tr r="Q434" s="5"/>
      </tp>
      <tp t="e">
        <v>#N/A</v>
        <stp/>
        <stp>BDP|16354729754365550579</stp>
        <tr r="AQ103" s="5"/>
      </tp>
      <tp t="e">
        <v>#N/A</v>
        <stp/>
        <stp>BDP|14182638929765861140</stp>
        <tr r="AQ129" s="5"/>
      </tp>
      <tp t="e">
        <v>#N/A</v>
        <stp/>
        <stp>BDP|12547665262202007462</stp>
        <tr r="P208" s="5"/>
      </tp>
      <tp t="e">
        <v>#N/A</v>
        <stp/>
        <stp>BDP|14491438703251161524</stp>
        <tr r="S217" s="5"/>
      </tp>
      <tp t="e">
        <v>#N/A</v>
        <stp/>
        <stp>BDP|13629544469211560592</stp>
        <tr r="T322" s="5"/>
      </tp>
      <tp t="e">
        <v>#N/A</v>
        <stp/>
        <stp>BDP|16479450053456134547</stp>
        <tr r="N76" s="5"/>
      </tp>
      <tp t="e">
        <v>#N/A</v>
        <stp/>
        <stp>BDP|17052256661085074233</stp>
        <tr r="AA40" s="12"/>
        <tr r="AA250" s="5"/>
      </tp>
      <tp t="e">
        <v>#N/A</v>
        <stp/>
        <stp>BDP|17503055472297216371</stp>
        <tr r="AB45" s="5"/>
      </tp>
      <tp t="e">
        <v>#N/A</v>
        <stp/>
        <stp>BDP|16286542044043556008</stp>
        <tr r="AA47" s="5"/>
      </tp>
      <tp t="e">
        <v>#N/A</v>
        <stp/>
        <stp>BDP|16695970944516395913</stp>
        <tr r="O396" s="5"/>
      </tp>
      <tp t="e">
        <v>#N/A</v>
        <stp/>
        <stp>BDP|15355761184278298649</stp>
        <tr r="AB169" s="5"/>
      </tp>
      <tp t="e">
        <v>#N/A</v>
        <stp/>
        <stp>BDP|12843138522106697382</stp>
        <tr r="AK227" s="5"/>
      </tp>
      <tp t="e">
        <v>#N/A</v>
        <stp/>
        <stp>BDP|14620077146696609265</stp>
        <tr r="AD219" s="5"/>
      </tp>
      <tp t="e">
        <v>#N/A</v>
        <stp/>
        <stp>BDP|16679587238591767566</stp>
        <tr r="AI531" s="5"/>
      </tp>
      <tp t="s">
        <v>#N/A N/A</v>
        <stp/>
        <stp>BDP|17365020272220523413</stp>
        <tr r="AB83" s="12"/>
      </tp>
      <tp t="e">
        <v>#N/A</v>
        <stp/>
        <stp>BDP|13440926794903672438</stp>
        <tr r="W58" s="5"/>
      </tp>
      <tp t="e">
        <v>#N/A</v>
        <stp/>
        <stp>BDP|12376575021329263803</stp>
        <tr r="AQ46" s="5"/>
      </tp>
      <tp t="e">
        <v>#N/A</v>
        <stp/>
        <stp>BDP|11811366178213997288</stp>
        <tr r="P349" s="5"/>
      </tp>
      <tp t="e">
        <v>#N/A</v>
        <stp/>
        <stp>BDP|13268547150143322439</stp>
        <tr r="AO415" s="5"/>
      </tp>
      <tp t="e">
        <v>#N/A</v>
        <stp/>
        <stp>BDP|12432079510671724625</stp>
        <tr r="AO58" s="12"/>
        <tr r="AO387" s="5"/>
      </tp>
      <tp t="e">
        <v>#N/A</v>
        <stp/>
        <stp>BDP|15718193624725580797</stp>
        <tr r="O27" s="12"/>
      </tp>
      <tp t="e">
        <v>#N/A</v>
        <stp/>
        <stp>BDP|14845251069663205709</stp>
        <tr r="M208" s="5"/>
      </tp>
      <tp t="s">
        <v>#N/A N/A</v>
        <stp/>
        <stp>BDP|11468386308083222508</stp>
        <tr r="S17" s="12"/>
      </tp>
      <tp t="e">
        <v>#N/A</v>
        <stp/>
        <stp>BDP|15033037050584512009</stp>
        <tr r="M358" s="5"/>
      </tp>
      <tp t="s">
        <v>#N/A N/A</v>
        <stp/>
        <stp>BDP|12640630145681693502</stp>
        <tr r="L60" s="12"/>
      </tp>
      <tp t="e">
        <v>#N/A</v>
        <stp/>
        <stp>BDP|13094715370270624715</stp>
        <tr r="P3" s="5"/>
      </tp>
      <tp t="e">
        <v>#N/A</v>
        <stp/>
        <stp>BDP|10457198861261885228</stp>
        <tr r="K140" s="5"/>
      </tp>
      <tp t="s">
        <v>#N/A N/A</v>
        <stp/>
        <stp>BDP|11613151204883506747</stp>
        <tr r="L72" s="12"/>
      </tp>
      <tp t="e">
        <v>#N/A</v>
        <stp/>
        <stp>BDP|14745679980629460722</stp>
        <tr r="AA272" s="5"/>
      </tp>
      <tp t="e">
        <v>#N/A</v>
        <stp/>
        <stp>BDP|15896663756062755090</stp>
        <tr r="AP77" s="12"/>
        <tr r="AP368" s="5"/>
      </tp>
      <tp t="e">
        <v>#N/A</v>
        <stp/>
        <stp>BDP|13927392098004896967</stp>
        <tr r="T462" s="5"/>
      </tp>
      <tp t="e">
        <v>#N/A</v>
        <stp/>
        <stp>BDP|10834884504908151435</stp>
        <tr r="AA82" s="5"/>
      </tp>
      <tp t="e">
        <v>#N/A</v>
        <stp/>
        <stp>BDP|14289227303356223473</stp>
        <tr r="J554" s="5"/>
      </tp>
      <tp t="e">
        <v>#N/A</v>
        <stp/>
        <stp>BDP|17880647225201621692</stp>
        <tr r="L377" s="5"/>
      </tp>
      <tp t="e">
        <v>#N/A</v>
        <stp/>
        <stp>BDP|12480314881678447562</stp>
        <tr r="S473" s="5"/>
      </tp>
      <tp t="e">
        <v>#N/A</v>
        <stp/>
        <stp>BDP|13539013210164220200</stp>
        <tr r="AB520" s="5"/>
      </tp>
      <tp t="s">
        <v>#N/A N/A</v>
        <stp/>
        <stp>BDP|15067233909255947650</stp>
        <tr r="U31" s="12"/>
      </tp>
      <tp t="s">
        <v>#N/A N/A</v>
        <stp/>
        <stp>BDP|12639623354044076164</stp>
        <tr r="L45" s="12"/>
      </tp>
      <tp t="e">
        <v>#N/A</v>
        <stp/>
        <stp>BDP|15677170471614503332</stp>
        <tr r="I607" s="5"/>
      </tp>
      <tp t="e">
        <v>#N/A</v>
        <stp/>
        <stp>BDP|13879780300126626606</stp>
        <tr r="W73" s="5"/>
      </tp>
      <tp t="s">
        <v>#N/A N/A</v>
        <stp/>
        <stp>BDP|17734616772173000126</stp>
        <tr r="L92" s="12"/>
      </tp>
      <tp t="e">
        <v>#N/A</v>
        <stp/>
        <stp>BDP|18419200841023122921</stp>
        <tr r="R174" s="5"/>
      </tp>
      <tp t="e">
        <v>#N/A</v>
        <stp/>
        <stp>BDP|15240941194107125657</stp>
        <tr r="AK398" s="5"/>
      </tp>
      <tp t="e">
        <v>#N/A</v>
        <stp/>
        <stp>BDP|11246714991743705837</stp>
        <tr r="R434" s="5"/>
      </tp>
      <tp t="e">
        <v>#N/A</v>
        <stp/>
        <stp>BDP|11929982552579533006</stp>
        <tr r="AD377" s="5"/>
      </tp>
      <tp t="e">
        <v>#N/A</v>
        <stp/>
        <stp>BDP|12714063567747914794</stp>
        <tr r="AG401" s="5"/>
      </tp>
      <tp t="s">
        <v>#N/A N/A</v>
        <stp/>
        <stp>BDP|17506696477891579389</stp>
        <tr r="S25" s="12"/>
      </tp>
      <tp t="e">
        <v>#N/A</v>
        <stp/>
        <stp>BDP|17669429273001389127</stp>
        <tr r="L597" s="5"/>
      </tp>
      <tp t="s">
        <v>#N/A N/A</v>
        <stp/>
        <stp>BDP|11307912580216522215</stp>
        <tr r="N62" s="12"/>
      </tp>
      <tp t="e">
        <v>#N/A</v>
        <stp/>
        <stp>BDP|14784212547070054678</stp>
        <tr r="AH47" s="12"/>
        <tr r="AH566" s="5"/>
      </tp>
      <tp t="e">
        <v>#N/A</v>
        <stp/>
        <stp>BDP|17684631526906053152</stp>
        <tr r="AB103" s="5"/>
      </tp>
      <tp t="e">
        <v>#N/A</v>
        <stp/>
        <stp>BDP|12183229720253475512</stp>
        <tr r="AP175" s="5"/>
      </tp>
      <tp t="e">
        <v>#N/A</v>
        <stp/>
        <stp>BDP|17547860560755453813</stp>
        <tr r="S344" s="5"/>
      </tp>
      <tp t="e">
        <v>#N/A</v>
        <stp/>
        <stp>BDP|11403770734005734466</stp>
        <tr r="W217" s="5"/>
      </tp>
      <tp t="e">
        <v>#N/A</v>
        <stp/>
        <stp>BDP|18403965723617213056</stp>
        <tr r="N259" s="5"/>
      </tp>
    </main>
    <main first="bofaddin.rtdserver">
      <tp t="e">
        <v>#N/A</v>
        <stp/>
        <stp>BDP|13913076963422617229</stp>
        <tr r="AI473" s="5"/>
      </tp>
      <tp t="e">
        <v>#N/A</v>
        <stp/>
        <stp>BDP|12285101615782810564</stp>
        <tr r="AO166" s="5"/>
      </tp>
      <tp t="e">
        <v>#N/A</v>
        <stp/>
        <stp>BDP|12448299687765519860</stp>
        <tr r="AP639" s="5"/>
      </tp>
      <tp t="e">
        <v>#N/A</v>
        <stp/>
        <stp>BDP|13184245808796375276</stp>
        <tr r="AI84" s="5"/>
      </tp>
      <tp t="e">
        <v>#N/A</v>
        <stp/>
        <stp>BDP|10215249940855835679</stp>
        <tr r="Q65" s="12"/>
        <tr r="Q260" s="5"/>
      </tp>
      <tp t="e">
        <v>#N/A</v>
        <stp/>
        <stp>BDP|10471297356594189637</stp>
        <tr r="R516" s="5"/>
      </tp>
      <tp t="e">
        <v>#N/A</v>
        <stp/>
        <stp>BDP|14618349542232916402</stp>
        <tr r="AK98" s="5"/>
      </tp>
      <tp t="e">
        <v>#N/A</v>
        <stp/>
        <stp>BDP|10532510156793242698</stp>
        <tr r="R337" s="5"/>
      </tp>
      <tp t="e">
        <v>#N/A</v>
        <stp/>
        <stp>BDP|13702473678836341327</stp>
        <tr r="N4" s="5"/>
      </tp>
      <tp t="e">
        <v>#N/A</v>
        <stp/>
        <stp>BDP|17972109552613139534</stp>
        <tr r="M90" s="5"/>
      </tp>
      <tp t="e">
        <v>#N/A</v>
        <stp/>
        <stp>BDP|10761653275912714692</stp>
        <tr r="AO404" s="5"/>
      </tp>
      <tp t="e">
        <v>#N/A</v>
        <stp/>
        <stp>BDP|13189367547193073296</stp>
        <tr r="Q555" s="5"/>
      </tp>
      <tp t="e">
        <v>#N/A</v>
        <stp/>
        <stp>BDP|15256797433805834196</stp>
        <tr r="S222" s="5"/>
      </tp>
      <tp t="e">
        <v>#N/A</v>
        <stp/>
        <stp>BDP|11284413303214106486</stp>
        <tr r="P112" s="5"/>
      </tp>
      <tp t="e">
        <v>#N/A</v>
        <stp/>
        <stp>BDP|14998455379590862240</stp>
        <tr r="AH259" s="5"/>
      </tp>
      <tp t="e">
        <v>#N/A</v>
        <stp/>
        <stp>BDP|15129215766382726689</stp>
        <tr r="J22" s="5"/>
      </tp>
      <tp t="e">
        <v>#N/A</v>
        <stp/>
        <stp>BDP|10539867854069698183</stp>
        <tr r="AQ631" s="5"/>
      </tp>
      <tp t="e">
        <v>#N/A</v>
        <stp/>
        <stp>BDP|10062698431943186301</stp>
        <tr r="S619" s="5"/>
      </tp>
      <tp t="e">
        <v>#N/A</v>
        <stp/>
        <stp>BDP|15825229879116808324</stp>
        <tr r="AM430" s="5"/>
      </tp>
      <tp t="e">
        <v>#N/A</v>
        <stp/>
        <stp>BDP|15167616640830925204</stp>
        <tr r="AQ267" s="5"/>
      </tp>
      <tp t="e">
        <v>#N/A</v>
        <stp/>
        <stp>BDP|12123041767004842539</stp>
        <tr r="M415" s="5"/>
      </tp>
      <tp t="s">
        <v>#N/A N/A</v>
        <stp/>
        <stp>BDP|10038072356835972513</stp>
        <tr r="Q84" s="12"/>
      </tp>
      <tp t="e">
        <v>#N/A</v>
        <stp/>
        <stp>BDP|11162679069251126572</stp>
        <tr r="M407" s="5"/>
      </tp>
      <tp t="e">
        <v>#N/A</v>
        <stp/>
        <stp>BDP|18236580284206796605</stp>
        <tr r="W78" s="5"/>
      </tp>
      <tp t="e">
        <v>#N/A</v>
        <stp/>
        <stp>BDP|16868168021255066566</stp>
        <tr r="AI419" s="5"/>
      </tp>
      <tp t="e">
        <v>#N/A</v>
        <stp/>
        <stp>BDP|16216355460903838562</stp>
        <tr r="Q267" s="5"/>
      </tp>
      <tp t="e">
        <v>#N/A</v>
        <stp/>
        <stp>BDP|12469814959842401816</stp>
        <tr r="Q242" s="5"/>
      </tp>
      <tp t="e">
        <v>#N/A</v>
        <stp/>
        <stp>BDP|12777987892330668729</stp>
        <tr r="AA81" s="5"/>
      </tp>
      <tp t="s">
        <v>#N/A N/A</v>
        <stp/>
        <stp>BDP|13605668827470865269</stp>
        <tr r="AO82" s="12"/>
      </tp>
      <tp t="e">
        <v>#N/A</v>
        <stp/>
        <stp>BDP|18439874075385748783</stp>
        <tr r="AG184" s="5"/>
      </tp>
      <tp t="e">
        <v>#N/A</v>
        <stp/>
        <stp>BDP|13961146267619544861</stp>
        <tr r="Q83" s="5"/>
      </tp>
      <tp t="e">
        <v>#N/A</v>
        <stp/>
        <stp>BDP|11542329413545423399</stp>
        <tr r="AG312" s="5"/>
      </tp>
      <tp t="e">
        <v>#N/A</v>
        <stp/>
        <stp>BDP|15516408282024839868</stp>
        <tr r="AK196" s="5"/>
      </tp>
      <tp t="e">
        <v>#N/A</v>
        <stp/>
        <stp>BDP|12259416806545428685</stp>
        <tr r="U471" s="5"/>
      </tp>
      <tp t="e">
        <v>#N/A</v>
        <stp/>
        <stp>BDP|13248203502061030595</stp>
        <tr r="W341" s="5"/>
      </tp>
      <tp t="e">
        <v>#N/A</v>
        <stp/>
        <stp>BDP|16577838784104865739</stp>
        <tr r="S575" s="5"/>
      </tp>
      <tp t="e">
        <v>#N/A</v>
        <stp/>
        <stp>BDP|12139783847134466036</stp>
        <tr r="AI38" s="5"/>
      </tp>
      <tp t="e">
        <v>#N/A</v>
        <stp/>
        <stp>BDP|15063162001610614182</stp>
        <tr r="AK437" s="5"/>
      </tp>
      <tp t="e">
        <v>#N/A</v>
        <stp/>
        <stp>BDP|12093099636116748215</stp>
        <tr r="AO224" s="5"/>
      </tp>
      <tp t="s">
        <v>#N/A N/A</v>
        <stp/>
        <stp>BDP|16659702154406843737</stp>
        <tr r="R9" s="12"/>
      </tp>
      <tp t="e">
        <v>#N/A</v>
        <stp/>
        <stp>BDP|13434702682540723986</stp>
        <tr r="AK74" s="5"/>
      </tp>
      <tp t="e">
        <v>#N/A</v>
        <stp/>
        <stp>BDP|15057681032692412774</stp>
        <tr r="AP82" s="5"/>
      </tp>
      <tp t="e">
        <v>#N/A</v>
        <stp/>
        <stp>BDP|10112026378940107239</stp>
        <tr r="AM630" s="5"/>
      </tp>
      <tp t="e">
        <v>#N/A</v>
        <stp/>
        <stp>BDP|11840410504074710432</stp>
        <tr r="AP249" s="5"/>
      </tp>
      <tp t="s">
        <v>#N/A N/A</v>
        <stp/>
        <stp>BDP|18159434682013804217</stp>
        <tr r="AB70" s="12"/>
      </tp>
      <tp t="s">
        <v>#N/A N/A</v>
        <stp/>
        <stp>BDP|15217350507746958506</stp>
        <tr r="AM38" s="12"/>
      </tp>
      <tp t="e">
        <v>#N/A</v>
        <stp/>
        <stp>BDP|12161308768060524259</stp>
        <tr r="AQ394" s="5"/>
      </tp>
      <tp t="e">
        <v>#N/A</v>
        <stp/>
        <stp>BDP|13391469287728341286</stp>
        <tr r="AG408" s="5"/>
      </tp>
      <tp t="e">
        <v>#N/A</v>
        <stp/>
        <stp>BDP|10853237143740548345</stp>
        <tr r="AB556" s="5"/>
      </tp>
      <tp t="s">
        <v>#N/A N/A</v>
        <stp/>
        <stp>BDP|14990086530983137191</stp>
        <tr r="U57" s="12"/>
      </tp>
      <tp t="e">
        <v>#N/A</v>
        <stp/>
        <stp>BDP|12475522529484727408</stp>
        <tr r="O163" s="5"/>
      </tp>
      <tp t="e">
        <v>#N/A</v>
        <stp/>
        <stp>BDP|17033280347031086571</stp>
        <tr r="M20" s="5"/>
      </tp>
      <tp t="e">
        <v>#N/A</v>
        <stp/>
        <stp>BDP|10861531114365698414</stp>
        <tr r="R288" s="5"/>
      </tp>
      <tp t="e">
        <v>#N/A</v>
        <stp/>
        <stp>BDP|13762329039274046240</stp>
        <tr r="Q7" s="12"/>
      </tp>
      <tp t="e">
        <v>#N/A</v>
        <stp/>
        <stp>BDP|15600584413046559209</stp>
        <tr r="J588" s="5"/>
      </tp>
      <tp t="e">
        <v>#N/A</v>
        <stp/>
        <stp>BDP|10028752344666895017</stp>
        <tr r="AM553" s="5"/>
      </tp>
      <tp t="e">
        <v>#N/A</v>
        <stp/>
        <stp>BDP|10377412940992270784</stp>
        <tr r="AF508" s="5"/>
      </tp>
      <tp t="e">
        <v>#N/A</v>
        <stp/>
        <stp>BDP|12705392593609432418</stp>
        <tr r="U42" s="12"/>
        <tr r="U592" s="5"/>
      </tp>
      <tp t="e">
        <v>#N/A</v>
        <stp/>
        <stp>BDP|10544653055281894752</stp>
        <tr r="AO532" s="5"/>
      </tp>
      <tp t="e">
        <v>#N/A</v>
        <stp/>
        <stp>BDP|13053203640545195594</stp>
        <tr r="AK611" s="5"/>
      </tp>
      <tp t="e">
        <v>#N/A</v>
        <stp/>
        <stp>BDP|10317685910942672057</stp>
        <tr r="AB151" s="5"/>
      </tp>
      <tp t="e">
        <v>#N/A</v>
        <stp/>
        <stp>BDP|17387530368075920496</stp>
        <tr r="T237" s="5"/>
      </tp>
      <tp t="e">
        <v>#N/A</v>
        <stp/>
        <stp>BDP|11459351888158678771</stp>
        <tr r="J247" s="5"/>
      </tp>
      <tp t="e">
        <v>#N/A</v>
        <stp/>
        <stp>BDP|17878018322988766843</stp>
        <tr r="AB472" s="5"/>
      </tp>
      <tp t="e">
        <v>#N/A</v>
        <stp/>
        <stp>BDP|15086633272089996800</stp>
        <tr r="AH500" s="5"/>
      </tp>
      <tp t="e">
        <v>#N/A</v>
        <stp/>
        <stp>BDP|12242741671475776284</stp>
        <tr r="AP16" s="5"/>
      </tp>
      <tp t="e">
        <v>#N/A</v>
        <stp/>
        <stp>BDP|10994672419567656599</stp>
        <tr r="AP361" s="5"/>
      </tp>
      <tp t="e">
        <v>#N/A</v>
        <stp/>
        <stp>BDP|14222146722084903655</stp>
        <tr r="AB411" s="5"/>
      </tp>
      <tp t="e">
        <v>#N/A</v>
        <stp/>
        <stp>BDP|10421743736455806464</stp>
        <tr r="I123" s="5"/>
      </tp>
      <tp t="e">
        <v>#N/A</v>
        <stp/>
        <stp>BDP|12847452836631100120</stp>
        <tr r="O286" s="5"/>
      </tp>
      <tp t="e">
        <v>#N/A</v>
        <stp/>
        <stp>BDP|17866188441745880211</stp>
        <tr r="AQ339" s="5"/>
      </tp>
      <tp t="e">
        <v>#N/A</v>
        <stp/>
        <stp>BDP|14383627272641916128</stp>
        <tr r="U418" s="5"/>
      </tp>
      <tp t="e">
        <v>#N/A</v>
        <stp/>
        <stp>BDP|14835451106623362605</stp>
        <tr r="T495" s="5"/>
      </tp>
      <tp t="e">
        <v>#N/A</v>
        <stp/>
        <stp>BDP|10922861597094769070</stp>
        <tr r="S30" s="5"/>
      </tp>
      <tp t="e">
        <v>#N/A</v>
        <stp/>
        <stp>BDP|17609464888027254924</stp>
        <tr r="AA430" s="5"/>
      </tp>
      <tp t="e">
        <v>#N/A</v>
        <stp/>
        <stp>BDP|13084381340549911899</stp>
        <tr r="T507" s="5"/>
      </tp>
      <tp t="e">
        <v>#N/A</v>
        <stp/>
        <stp>BDP|15981510149351987007</stp>
        <tr r="I637" s="5"/>
      </tp>
      <tp t="e">
        <v>#N/A</v>
        <stp/>
        <stp>BDP|12479185507405689365</stp>
        <tr r="AF513" s="5"/>
      </tp>
      <tp t="e">
        <v>#N/A</v>
        <stp/>
        <stp>BDP|16997520492259003620</stp>
        <tr r="AO536" s="5"/>
      </tp>
      <tp t="e">
        <v>#N/A</v>
        <stp/>
        <stp>BDP|17767283323780518229</stp>
        <tr r="AM236" s="5"/>
      </tp>
      <tp t="e">
        <v>#N/A</v>
        <stp/>
        <stp>BDP|11242324736286591283</stp>
        <tr r="J298" s="5"/>
      </tp>
      <tp t="s">
        <v>#N/A N/A</v>
        <stp/>
        <stp>BDP|16748186426433161338</stp>
        <tr r="K90" s="12"/>
      </tp>
      <tp t="e">
        <v>#N/A</v>
        <stp/>
        <stp>BDP|15878716017806272071</stp>
        <tr r="AG422" s="5"/>
      </tp>
      <tp t="e">
        <v>#N/A</v>
        <stp/>
        <stp>BDP|14088186161784603246</stp>
        <tr r="M607" s="5"/>
      </tp>
      <tp t="e">
        <v>#N/A</v>
        <stp/>
        <stp>BDP|10873149812721335464</stp>
        <tr r="N574" s="5"/>
      </tp>
      <tp t="e">
        <v>#N/A</v>
        <stp/>
        <stp>BDP|11981952280680670515</stp>
        <tr r="AM89" s="5"/>
      </tp>
      <tp t="e">
        <v>#N/A</v>
        <stp/>
        <stp>BDP|13725328155427877737</stp>
        <tr r="P480" s="5"/>
      </tp>
      <tp t="e">
        <v>#N/A</v>
        <stp/>
        <stp>BDP|12525363948577539759</stp>
        <tr r="R39" s="5"/>
      </tp>
      <tp t="e">
        <v>#N/A</v>
        <stp/>
        <stp>BDP|12893501821734553477</stp>
        <tr r="U399" s="5"/>
      </tp>
      <tp t="e">
        <v>#N/A</v>
        <stp/>
        <stp>BDP|16271371187840176884</stp>
        <tr r="AG301" s="5"/>
      </tp>
      <tp t="e">
        <v>#N/A</v>
        <stp/>
        <stp>BDP|17061369263014610383</stp>
        <tr r="AO177" s="5"/>
      </tp>
      <tp t="e">
        <v>#N/A</v>
        <stp/>
        <stp>BDP|10950814191170583474</stp>
        <tr r="AK401" s="5"/>
      </tp>
      <tp t="e">
        <v>#N/A</v>
        <stp/>
        <stp>BDP|10943794149197677145</stp>
        <tr r="AD318" s="5"/>
      </tp>
      <tp t="e">
        <v>#N/A</v>
        <stp/>
        <stp>BDP|11401602620951697191</stp>
        <tr r="AP495" s="5"/>
      </tp>
      <tp t="e">
        <v>#N/A</v>
        <stp/>
        <stp>BDP|17899403915150488721</stp>
        <tr r="W268" s="5"/>
      </tp>
      <tp t="e">
        <v>#N/A</v>
        <stp/>
        <stp>BDP|12188505399772703948</stp>
        <tr r="AF282" s="5"/>
      </tp>
      <tp t="e">
        <v>#N/A</v>
        <stp/>
        <stp>BDP|14695026152364962048</stp>
        <tr r="R164" s="5"/>
      </tp>
      <tp t="e">
        <v>#N/A</v>
        <stp/>
        <stp>BDP|10871277512193187578</stp>
        <tr r="AI246" s="5"/>
      </tp>
      <tp t="e">
        <v>#N/A</v>
        <stp/>
        <stp>BDP|16413675496515796999</stp>
        <tr r="K144" s="5"/>
      </tp>
      <tp t="e">
        <v>#N/A</v>
        <stp/>
        <stp>BDP|10103561549674708027</stp>
        <tr r="AM301" s="5"/>
      </tp>
      <tp t="e">
        <v>#N/A</v>
        <stp/>
        <stp>BDP|14017764809756562014</stp>
        <tr r="P423" s="5"/>
      </tp>
      <tp t="e">
        <v>#N/A</v>
        <stp/>
        <stp>BDP|10217447061193448483</stp>
        <tr r="AP386" s="5"/>
      </tp>
      <tp t="e">
        <v>#N/A</v>
        <stp/>
        <stp>BDP|10817646126713506246</stp>
        <tr r="AH158" s="5"/>
      </tp>
      <tp t="e">
        <v>#N/A</v>
        <stp/>
        <stp>BDP|16550907701722804873</stp>
        <tr r="U169" s="5"/>
      </tp>
      <tp t="e">
        <v>#N/A</v>
        <stp/>
        <stp>BDP|11432333116783839521</stp>
        <tr r="AA76" s="5"/>
      </tp>
      <tp t="e">
        <v>#N/A</v>
        <stp/>
        <stp>BDP|14810551873352701127</stp>
        <tr r="K148" s="5"/>
      </tp>
      <tp t="e">
        <v>#N/A</v>
        <stp/>
        <stp>BDP|12637329958319197864</stp>
        <tr r="AA227" s="5"/>
      </tp>
      <tp t="e">
        <v>#N/A</v>
        <stp/>
        <stp>BDP|11925243585927089934</stp>
        <tr r="AG606" s="5"/>
      </tp>
      <tp t="e">
        <v>#N/A</v>
        <stp/>
        <stp>BDP|12349778417441034090</stp>
        <tr r="AA24" s="5"/>
      </tp>
      <tp t="e">
        <v>#N/A</v>
        <stp/>
        <stp>BDP|12889113704171163767</stp>
        <tr r="AM562" s="5"/>
      </tp>
      <tp t="e">
        <v>#N/A</v>
        <stp/>
        <stp>BDP|15670196845914573154</stp>
        <tr r="AF627" s="5"/>
      </tp>
      <tp t="e">
        <v>#N/A</v>
        <stp/>
        <stp>BDP|16681046069403170606</stp>
        <tr r="O641" s="5"/>
      </tp>
      <tp t="e">
        <v>#N/A</v>
        <stp/>
        <stp>BDP|18398014251031818917</stp>
        <tr r="AK590" s="5"/>
      </tp>
      <tp t="e">
        <v>#N/A</v>
        <stp/>
        <stp>BDP|13147983096104251279</stp>
        <tr r="J529" s="5"/>
      </tp>
      <tp t="e">
        <v>#N/A</v>
        <stp/>
        <stp>BDP|12271492976100180465</stp>
        <tr r="AP174" s="5"/>
      </tp>
      <tp t="e">
        <v>#N/A</v>
        <stp/>
        <stp>BDP|10487258745916653583</stp>
        <tr r="W364" s="5"/>
      </tp>
      <tp t="e">
        <v>#N/A</v>
        <stp/>
        <stp>BDP|13875613681838224000</stp>
        <tr r="AB627" s="5"/>
      </tp>
      <tp t="e">
        <v>#N/A</v>
        <stp/>
        <stp>BDP|10572467542793362682</stp>
        <tr r="AK4" s="5"/>
      </tp>
      <tp t="e">
        <v>#N/A</v>
        <stp/>
        <stp>BDP|16828074677137225307</stp>
        <tr r="AO121" s="5"/>
      </tp>
      <tp t="e">
        <v>#N/A</v>
        <stp/>
        <stp>BDP|17049731679604905691</stp>
        <tr r="Q545" s="5"/>
      </tp>
      <tp t="e">
        <v>#N/A</v>
        <stp/>
        <stp>BDP|18042401693690143086</stp>
        <tr r="AP98" s="5"/>
      </tp>
      <tp t="e">
        <v>#N/A</v>
        <stp/>
        <stp>BDP|17953411151857397404</stp>
        <tr r="L467" s="5"/>
      </tp>
      <tp t="e">
        <v>#N/A</v>
        <stp/>
        <stp>BDP|11532692626072438242</stp>
        <tr r="K556" s="5"/>
      </tp>
      <tp t="e">
        <v>#N/A</v>
        <stp/>
        <stp>BDP|10877120542290013023</stp>
        <tr r="AK111" s="5"/>
      </tp>
      <tp t="e">
        <v>#N/A</v>
        <stp/>
        <stp>BDP|10677703189213389968</stp>
        <tr r="W76" s="5"/>
      </tp>
      <tp t="e">
        <v>#N/A</v>
        <stp/>
        <stp>BDP|13151158221875955066</stp>
        <tr r="O309" s="5"/>
      </tp>
      <tp t="e">
        <v>#N/A</v>
        <stp/>
        <stp>BDP|11608824358601048860</stp>
        <tr r="U575" s="5"/>
      </tp>
      <tp t="e">
        <v>#N/A</v>
        <stp/>
        <stp>BDP|16207583923373035736</stp>
        <tr r="AG406" s="5"/>
      </tp>
      <tp t="e">
        <v>#N/A</v>
        <stp/>
        <stp>BDP|13586099912674760334</stp>
        <tr r="W483" s="5"/>
      </tp>
      <tp t="e">
        <v>#N/A</v>
        <stp/>
        <stp>BDP|15172083768851205799</stp>
        <tr r="AO432" s="5"/>
      </tp>
      <tp t="e">
        <v>#N/A</v>
        <stp/>
        <stp>BDP|15896265223235782503</stp>
        <tr r="AF454" s="5"/>
      </tp>
      <tp t="e">
        <v>#N/A</v>
        <stp/>
        <stp>BDP|12309197344981783333</stp>
        <tr r="M399" s="5"/>
      </tp>
      <tp t="e">
        <v>#N/A</v>
        <stp/>
        <stp>BDP|10939495426092991124</stp>
        <tr r="P162" s="5"/>
      </tp>
      <tp t="e">
        <v>#N/A</v>
        <stp/>
        <stp>BDP|12840369313012957793</stp>
        <tr r="P43" s="5"/>
      </tp>
      <tp t="e">
        <v>#N/A</v>
        <stp/>
        <stp>BDP|16843518192369701614</stp>
        <tr r="M12" s="12"/>
        <tr r="M263" s="5"/>
      </tp>
      <tp t="e">
        <v>#N/A</v>
        <stp/>
        <stp>BDP|16366229555276849213</stp>
        <tr r="W49" s="5"/>
      </tp>
      <tp t="e">
        <v>#N/A</v>
        <stp/>
        <stp>BDP|17836534878729783992</stp>
        <tr r="S458" s="5"/>
      </tp>
      <tp t="e">
        <v>#N/A</v>
        <stp/>
        <stp>BDP|12442404248690691775</stp>
        <tr r="AH307" s="5"/>
      </tp>
      <tp t="e">
        <v>#N/A</v>
        <stp/>
        <stp>BDP|12650796680251239908</stp>
        <tr r="U113" s="5"/>
      </tp>
      <tp t="e">
        <v>#N/A</v>
        <stp/>
        <stp>BDP|11384584256613581758</stp>
        <tr r="O203" s="5"/>
      </tp>
      <tp t="e">
        <v>#N/A</v>
        <stp/>
        <stp>BDP|11638675821847434797</stp>
        <tr r="L497" s="5"/>
      </tp>
      <tp t="e">
        <v>#N/A</v>
        <stp/>
        <stp>BDP|17546824129121783940</stp>
        <tr r="J131" s="5"/>
      </tp>
      <tp t="e">
        <v>#N/A</v>
        <stp/>
        <stp>BDP|18392585385683278314</stp>
        <tr r="P397" s="5"/>
      </tp>
      <tp t="e">
        <v>#N/A</v>
        <stp/>
        <stp>BDP|17301090825937631745</stp>
        <tr r="AB65" s="12"/>
        <tr r="AB260" s="5"/>
      </tp>
      <tp t="s">
        <v>#N/A N/A</v>
        <stp/>
        <stp>BDP|18361814520461992660</stp>
        <tr r="AF48" s="12"/>
      </tp>
      <tp t="e">
        <v>#N/A</v>
        <stp/>
        <stp>BDP|13743432059083435448</stp>
        <tr r="N463" s="5"/>
      </tp>
      <tp t="e">
        <v>#N/A</v>
        <stp/>
        <stp>BDP|14825039419367821777</stp>
        <tr r="O152" s="5"/>
      </tp>
      <tp t="e">
        <v>#N/A</v>
        <stp/>
        <stp>BDP|15787084006307667724</stp>
        <tr r="I357" s="5"/>
      </tp>
      <tp t="e">
        <v>#N/A</v>
        <stp/>
        <stp>BDP|15997210457394273301</stp>
        <tr r="S66" s="5"/>
      </tp>
      <tp t="e">
        <v>#N/A</v>
        <stp/>
        <stp>BDP|15188789714801104715</stp>
        <tr r="AK34" s="5"/>
      </tp>
      <tp t="e">
        <v>#N/A</v>
        <stp/>
        <stp>BDP|11662998502779929498</stp>
        <tr r="P127" s="5"/>
      </tp>
      <tp t="e">
        <v>#N/A</v>
        <stp/>
        <stp>BDP|11723505375406977067</stp>
        <tr r="AI553" s="5"/>
      </tp>
      <tp t="e">
        <v>#N/A</v>
        <stp/>
        <stp>BDP|17639701328684503365</stp>
        <tr r="AF438" s="5"/>
      </tp>
      <tp t="e">
        <v>#N/A</v>
        <stp/>
        <stp>BDP|16038134449666059075</stp>
        <tr r="W608" s="5"/>
      </tp>
      <tp t="e">
        <v>#N/A</v>
        <stp/>
        <stp>BDP|11082887761989552313</stp>
        <tr r="W287" s="5"/>
      </tp>
      <tp t="e">
        <v>#N/A</v>
        <stp/>
        <stp>BDP|17928866690884049728</stp>
        <tr r="AP519" s="5"/>
      </tp>
      <tp t="e">
        <v>#N/A</v>
        <stp/>
        <stp>BDP|15813646777841589037</stp>
        <tr r="K234" s="5"/>
      </tp>
      <tp t="e">
        <v>#N/A</v>
        <stp/>
        <stp>BDP|11001190166773500077</stp>
        <tr r="AP481" s="5"/>
      </tp>
      <tp t="e">
        <v>#N/A</v>
        <stp/>
        <stp>BDP|13374711533731905351</stp>
        <tr r="Q162" s="5"/>
      </tp>
      <tp t="e">
        <v>#N/A</v>
        <stp/>
        <stp>BDP|14502127045850793481</stp>
        <tr r="AP276" s="5"/>
      </tp>
      <tp t="e">
        <v>#N/A</v>
        <stp/>
        <stp>BDP|12317167944301859347</stp>
        <tr r="K603" s="5"/>
      </tp>
      <tp t="e">
        <v>#N/A</v>
        <stp/>
        <stp>BDP|16041285889119805044</stp>
        <tr r="AB193" s="5"/>
      </tp>
      <tp t="s">
        <v>#N/A N/A</v>
        <stp/>
        <stp>BDP|13118964588384600342</stp>
        <tr r="AK89" s="12"/>
      </tp>
      <tp t="e">
        <v>#N/A</v>
        <stp/>
        <stp>BDP|11967359275488757825</stp>
        <tr r="AD16" s="12"/>
      </tp>
      <tp t="e">
        <v>#N/A</v>
        <stp/>
        <stp>BDP|16754523858910777362</stp>
        <tr r="N530" s="5"/>
      </tp>
      <tp t="e">
        <v>#N/A</v>
        <stp/>
        <stp>BDP|14446313504815837756</stp>
        <tr r="AI388" s="5"/>
      </tp>
      <tp t="e">
        <v>#N/A</v>
        <stp/>
        <stp>BDP|10929070100930061524</stp>
        <tr r="S162" s="5"/>
      </tp>
      <tp t="e">
        <v>#N/A</v>
        <stp/>
        <stp>BDP|12262727333447895475</stp>
        <tr r="T382" s="5"/>
      </tp>
      <tp t="e">
        <v>#N/A</v>
        <stp/>
        <stp>BDP|14437942452309983473</stp>
        <tr r="AK19" s="5"/>
      </tp>
      <tp t="e">
        <v>#N/A</v>
        <stp/>
        <stp>BDP|15747362459873054543</stp>
        <tr r="I48" s="5"/>
      </tp>
      <tp t="e">
        <v>#N/A</v>
        <stp/>
        <stp>BDP|14904966286140091056</stp>
        <tr r="I226" s="5"/>
      </tp>
      <tp t="e">
        <v>#N/A</v>
        <stp/>
        <stp>BDP|10952282545706096586</stp>
        <tr r="AO240" s="5"/>
      </tp>
      <tp t="e">
        <v>#N/A</v>
        <stp/>
        <stp>BDP|13247198856442847092</stp>
        <tr r="N370" s="5"/>
      </tp>
      <tp t="s">
        <v>#N/A N/A</v>
        <stp/>
        <stp>BDP|13738875579269324068</stp>
        <tr r="S72" s="12"/>
      </tp>
      <tp t="e">
        <v>#N/A</v>
        <stp/>
        <stp>BDP|10144490902843723210</stp>
        <tr r="AF393" s="5"/>
      </tp>
      <tp t="e">
        <v>#N/A</v>
        <stp/>
        <stp>BDP|18160902445841913113</stp>
        <tr r="P574" s="5"/>
      </tp>
      <tp t="e">
        <v>#N/A</v>
        <stp/>
        <stp>BDP|12759086952376045418</stp>
        <tr r="O78" s="5"/>
      </tp>
      <tp t="s">
        <v>#N/A N/A</v>
        <stp/>
        <stp>BDP|17852930193746090448</stp>
        <tr r="AG18" s="12"/>
      </tp>
      <tp t="e">
        <v>#N/A</v>
        <stp/>
        <stp>BDP|16995170077923765625</stp>
        <tr r="W225" s="5"/>
      </tp>
      <tp t="e">
        <v>#N/A</v>
        <stp/>
        <stp>BDP|15707630223240966426</stp>
        <tr r="AH488" s="5"/>
      </tp>
      <tp t="e">
        <v>#N/A</v>
        <stp/>
        <stp>BDP|13841411210573612033</stp>
        <tr r="AO239" s="5"/>
      </tp>
      <tp t="e">
        <v>#N/A</v>
        <stp/>
        <stp>BDP|14439472716614129087</stp>
        <tr r="P288" s="5"/>
      </tp>
      <tp t="e">
        <v>#N/A</v>
        <stp/>
        <stp>BDP|11908774025488031971</stp>
        <tr r="U12" s="12"/>
        <tr r="U263" s="5"/>
      </tp>
      <tp t="e">
        <v>#N/A</v>
        <stp/>
        <stp>BDP|11590624835551784091</stp>
        <tr r="O373" s="5"/>
      </tp>
      <tp t="e">
        <v>#N/A</v>
        <stp/>
        <stp>BDP|14775680169299878823</stp>
        <tr r="P533" s="5"/>
      </tp>
      <tp t="e">
        <v>#N/A</v>
        <stp/>
        <stp>BDP|11359094147526951681</stp>
        <tr r="N159" s="5"/>
      </tp>
      <tp t="e">
        <v>#N/A</v>
        <stp/>
        <stp>BDP|11458594936461131366</stp>
        <tr r="Q480" s="5"/>
      </tp>
      <tp t="e">
        <v>#N/A</v>
        <stp/>
        <stp>BDP|16103530338962077769</stp>
        <tr r="AF351" s="5"/>
      </tp>
      <tp t="e">
        <v>#N/A</v>
        <stp/>
        <stp>BDP|11579294566846448628</stp>
        <tr r="K159" s="5"/>
      </tp>
      <tp t="e">
        <v>#N/A</v>
        <stp/>
        <stp>BDP|18108840861317135496</stp>
        <tr r="AG349" s="5"/>
      </tp>
      <tp t="e">
        <v>#N/A</v>
        <stp/>
        <stp>BDP|14220667615466970040</stp>
        <tr r="N454" s="5"/>
      </tp>
      <tp t="e">
        <v>#N/A</v>
        <stp/>
        <stp>BDP|10931226240053104063</stp>
        <tr r="W215" s="5"/>
      </tp>
      <tp t="e">
        <v>#N/A</v>
        <stp/>
        <stp>BDP|15886012311837547613</stp>
        <tr r="N298" s="5"/>
      </tp>
      <tp t="s">
        <v>#N/A N/A</v>
        <stp/>
        <stp>BDP|15529326171021817521</stp>
        <tr r="AF90" s="12"/>
      </tp>
      <tp t="e">
        <v>#N/A</v>
        <stp/>
        <stp>BDP|10705261863234724595</stp>
        <tr r="M35" s="5"/>
      </tp>
      <tp t="e">
        <v>#N/A</v>
        <stp/>
        <stp>BDP|16844557350200833396</stp>
        <tr r="J466" s="5"/>
      </tp>
      <tp t="e">
        <v>#N/A</v>
        <stp/>
        <stp>BDP|16774132305030885259</stp>
        <tr r="AQ112" s="5"/>
      </tp>
      <tp t="e">
        <v>#N/A</v>
        <stp/>
        <stp>BDP|14097513719027706201</stp>
        <tr r="AM235" s="5"/>
      </tp>
      <tp t="e">
        <v>#N/A</v>
        <stp/>
        <stp>BDP|12504011769736191734</stp>
        <tr r="AI639" s="5"/>
      </tp>
      <tp t="e">
        <v>#N/A</v>
        <stp/>
        <stp>BDP|15791011836366827573</stp>
        <tr r="K150" s="5"/>
      </tp>
      <tp t="e">
        <v>#N/A</v>
        <stp/>
        <stp>BDP|12608693040510361538</stp>
        <tr r="M634" s="5"/>
      </tp>
      <tp t="s">
        <v>#N/A N/A</v>
        <stp/>
        <stp>BDP|17893141024039485838</stp>
        <tr r="M52" s="12"/>
      </tp>
      <tp t="e">
        <v>#N/A</v>
        <stp/>
        <stp>BDP|15362251030964934505</stp>
        <tr r="AA344" s="5"/>
      </tp>
      <tp t="s">
        <v>#N/A N/A</v>
        <stp/>
        <stp>BDP|16806159603326246431</stp>
        <tr r="K85" s="12"/>
      </tp>
      <tp t="e">
        <v>#N/A</v>
        <stp/>
        <stp>BDP|10274821806108187581</stp>
        <tr r="AO297" s="5"/>
      </tp>
      <tp t="e">
        <v>#N/A</v>
        <stp/>
        <stp>BDP|10649619164854814149</stp>
        <tr r="P644" s="5"/>
      </tp>
      <tp t="s">
        <v>#N/A N/A</v>
        <stp/>
        <stp>BDP|15842973594505391577</stp>
        <tr r="AM60" s="12"/>
      </tp>
      <tp t="e">
        <v>#N/A</v>
        <stp/>
        <stp>BDP|12728481875967716327</stp>
        <tr r="O366" s="5"/>
      </tp>
      <tp t="e">
        <v>#N/A</v>
        <stp/>
        <stp>BDP|11231889601364088842</stp>
        <tr r="K488" s="5"/>
      </tp>
      <tp t="e">
        <v>#N/A</v>
        <stp/>
        <stp>BDP|15158096516805508448</stp>
        <tr r="AH98" s="5"/>
      </tp>
      <tp t="e">
        <v>#N/A</v>
        <stp/>
        <stp>BDP|12852442716157121547</stp>
        <tr r="M604" s="5"/>
      </tp>
      <tp t="e">
        <v>#N/A</v>
        <stp/>
        <stp>BDP|13305518124523175289</stp>
        <tr r="P400" s="5"/>
      </tp>
      <tp t="e">
        <v>#N/A</v>
        <stp/>
        <stp>BDP|12810333730623708436</stp>
        <tr r="AI161" s="5"/>
      </tp>
      <tp t="e">
        <v>#N/A</v>
        <stp/>
        <stp>BDP|16239478199906626852</stp>
        <tr r="AF91" s="5"/>
      </tp>
      <tp t="e">
        <v>#N/A</v>
        <stp/>
        <stp>BDP|14636301829767920795</stp>
        <tr r="O248" s="5"/>
      </tp>
      <tp t="e">
        <v>#N/A</v>
        <stp/>
        <stp>BDP|16203373046190455486</stp>
        <tr r="Q610" s="5"/>
      </tp>
      <tp t="e">
        <v>#N/A</v>
        <stp/>
        <stp>BDP|18377981006381225506</stp>
        <tr r="AA292" s="5"/>
      </tp>
      <tp t="e">
        <v>#N/A</v>
        <stp/>
        <stp>BDP|14529019879913465565</stp>
        <tr r="AD310" s="5"/>
      </tp>
      <tp t="e">
        <v>#N/A</v>
        <stp/>
        <stp>BDP|17010700296268136481</stp>
        <tr r="AH347" s="5"/>
      </tp>
      <tp t="e">
        <v>#N/A</v>
        <stp/>
        <stp>BDP|12033045370253962322</stp>
        <tr r="K210" s="5"/>
      </tp>
      <tp t="e">
        <v>#N/A</v>
        <stp/>
        <stp>BDP|16475204205373812261</stp>
        <tr r="AA41" s="5"/>
      </tp>
      <tp t="e">
        <v>#N/A</v>
        <stp/>
        <stp>BDP|11267179305390831578</stp>
        <tr r="AB244" s="5"/>
      </tp>
      <tp t="e">
        <v>#N/A</v>
        <stp/>
        <stp>BDP|17420115460265274085</stp>
        <tr r="U462" s="5"/>
      </tp>
      <tp t="e">
        <v>#N/A</v>
        <stp/>
        <stp>BDP|11986568010148507857</stp>
        <tr r="AI94" s="5"/>
      </tp>
      <tp t="e">
        <v>#N/A</v>
        <stp/>
        <stp>BDP|12883272703914026137</stp>
        <tr r="J249" s="5"/>
      </tp>
      <tp t="e">
        <v>#N/A</v>
        <stp/>
        <stp>BDP|17372003728206179655</stp>
        <tr r="P40" s="5"/>
      </tp>
      <tp t="e">
        <v>#N/A</v>
        <stp/>
        <stp>BDP|11968283009784042272</stp>
        <tr r="Q134" s="5"/>
      </tp>
      <tp t="s">
        <v>#N/A N/A</v>
        <stp/>
        <stp>BDP|12430091203362281522</stp>
        <tr r="T4" s="12"/>
      </tp>
      <tp t="e">
        <v>#N/A</v>
        <stp/>
        <stp>BDP|12573801283714836309</stp>
        <tr r="AK79" s="5"/>
      </tp>
      <tp t="e">
        <v>#N/A</v>
        <stp/>
        <stp>BDP|18210529752015805843</stp>
        <tr r="K535" s="5"/>
      </tp>
      <tp t="e">
        <v>#N/A</v>
        <stp/>
        <stp>BDP|10049347220517897325</stp>
        <tr r="S58" s="12"/>
        <tr r="S387" s="5"/>
      </tp>
      <tp t="e">
        <v>#N/A</v>
        <stp/>
        <stp>BDP|14615043448347439208</stp>
        <tr r="U544" s="5"/>
      </tp>
      <tp t="e">
        <v>#N/A</v>
        <stp/>
        <stp>BDP|17082180515225089738</stp>
        <tr r="AM222" s="5"/>
      </tp>
      <tp t="e">
        <v>#N/A</v>
        <stp/>
        <stp>BDP|14106306619886345553</stp>
        <tr r="AF349" s="5"/>
      </tp>
      <tp t="e">
        <v>#N/A</v>
        <stp/>
        <stp>BDP|15022777119283064508</stp>
        <tr r="R571" s="5"/>
      </tp>
      <tp t="e">
        <v>#N/A</v>
        <stp/>
        <stp>BDP|17021868593373973027</stp>
        <tr r="U601" s="5"/>
      </tp>
      <tp t="e">
        <v>#N/A</v>
        <stp/>
        <stp>BDP|14442579245993154399</stp>
        <tr r="O509" s="5"/>
      </tp>
      <tp t="e">
        <v>#N/A</v>
        <stp/>
        <stp>BDP|12983825887780529770</stp>
        <tr r="AO216" s="5"/>
      </tp>
      <tp t="e">
        <v>#N/A</v>
        <stp/>
        <stp>BDP|11800521805048291937</stp>
        <tr r="AK189" s="5"/>
      </tp>
      <tp t="s">
        <v>#N/A N/A</v>
        <stp/>
        <stp>BDP|15563666082959928764</stp>
        <tr r="Q20" s="12"/>
      </tp>
      <tp t="e">
        <v>#N/A</v>
        <stp/>
        <stp>BDP|16528548963004570492</stp>
        <tr r="AG44" s="12"/>
        <tr r="AG439" s="5"/>
      </tp>
      <tp t="e">
        <v>#N/A</v>
        <stp/>
        <stp>BDP|15534693354836157572</stp>
        <tr r="W433" s="5"/>
      </tp>
      <tp t="e">
        <v>#N/A</v>
        <stp/>
        <stp>BDP|15820149246894585115</stp>
        <tr r="AP273" s="5"/>
      </tp>
      <tp t="e">
        <v>#N/A</v>
        <stp/>
        <stp>BDP|11812681643104995246</stp>
        <tr r="R133" s="5"/>
      </tp>
      <tp t="e">
        <v>#N/A</v>
        <stp/>
        <stp>BDP|17294637459868596932</stp>
        <tr r="AD173" s="5"/>
      </tp>
      <tp t="e">
        <v>#N/A</v>
        <stp/>
        <stp>BDP|15094456771167233481</stp>
        <tr r="AP617" s="5"/>
      </tp>
      <tp t="e">
        <v>#N/A</v>
        <stp/>
        <stp>BDP|10609073189035413821</stp>
        <tr r="AO468" s="5"/>
      </tp>
      <tp t="e">
        <v>#N/A</v>
        <stp/>
        <stp>BDP|12821751041666209207</stp>
        <tr r="P610" s="5"/>
      </tp>
      <tp t="e">
        <v>#N/A</v>
        <stp/>
        <stp>BDP|14005159052022189783</stp>
        <tr r="AB88" s="5"/>
      </tp>
      <tp t="e">
        <v>#N/A</v>
        <stp/>
        <stp>BDP|17865436943613757111</stp>
        <tr r="AO298" s="5"/>
      </tp>
      <tp t="s">
        <v>#N/A N/A</v>
        <stp/>
        <stp>BDP|11497050341870703093</stp>
        <tr r="O87" s="12"/>
      </tp>
      <tp t="e">
        <v>#N/A</v>
        <stp/>
        <stp>BDP|11331045419585013003</stp>
        <tr r="Q13" s="5"/>
      </tp>
      <tp t="e">
        <v>#N/A</v>
        <stp/>
        <stp>BDP|16253768170811822226</stp>
        <tr r="U487" s="5"/>
      </tp>
      <tp t="e">
        <v>#N/A</v>
        <stp/>
        <stp>BDP|15310351981052026992</stp>
        <tr r="AQ207" s="5"/>
      </tp>
    </main>
    <main first="bofaddin.rtdserver">
      <tp t="s">
        <v>#N/A N/A</v>
        <stp/>
        <stp>BDP|18060452799222191238</stp>
        <tr r="M18" s="12"/>
      </tp>
      <tp t="e">
        <v>#N/A</v>
        <stp/>
        <stp>BDP|15755181509158172995</stp>
        <tr r="R633" s="5"/>
      </tp>
      <tp t="e">
        <v>#N/A</v>
        <stp/>
        <stp>BDP|13290672832475003699</stp>
        <tr r="AG370" s="5"/>
      </tp>
      <tp t="e">
        <v>#N/A</v>
        <stp/>
        <stp>BDP|12218862490594336293</stp>
        <tr r="N178" s="5"/>
      </tp>
      <tp t="s">
        <v>#N/A N/A</v>
        <stp/>
        <stp>BDP|14106797921277014371</stp>
        <tr r="S35" s="12"/>
      </tp>
      <tp t="e">
        <v>#N/A</v>
        <stp/>
        <stp>BDP|15694042919825519407</stp>
        <tr r="O118" s="5"/>
      </tp>
      <tp t="e">
        <v>#N/A</v>
        <stp/>
        <stp>BDP|13341457048270457640</stp>
        <tr r="Q479" s="5"/>
      </tp>
      <tp t="s">
        <v>#N/A N/A</v>
        <stp/>
        <stp>BDP|11019629914066442537</stp>
        <tr r="Q59" s="12"/>
      </tp>
      <tp t="s">
        <v>#N/A N/A</v>
        <stp/>
        <stp>BDP|10326468555230279435</stp>
        <tr r="AQ23" s="12"/>
      </tp>
      <tp t="e">
        <v>#N/A</v>
        <stp/>
        <stp>BDP|11411799004201858205</stp>
        <tr r="L640" s="5"/>
      </tp>
      <tp t="e">
        <v>#N/A</v>
        <stp/>
        <stp>BDP|11692171404145715032</stp>
        <tr r="K382" s="5"/>
      </tp>
      <tp t="e">
        <v>#N/A</v>
        <stp/>
        <stp>BDP|15918486836243452429</stp>
        <tr r="O12" s="5"/>
      </tp>
      <tp t="e">
        <v>#N/A</v>
        <stp/>
        <stp>BDP|10404605009917857440</stp>
        <tr r="I96" s="5"/>
      </tp>
      <tp t="e">
        <v>#N/A</v>
        <stp/>
        <stp>BDP|13061961234214140828</stp>
        <tr r="W405" s="5"/>
      </tp>
      <tp t="e">
        <v>#N/A</v>
        <stp/>
        <stp>BDP|18399625594452304070</stp>
        <tr r="U128" s="5"/>
      </tp>
      <tp t="e">
        <v>#N/A</v>
        <stp/>
        <stp>BDP|11427706641840121756</stp>
        <tr r="AI35" s="5"/>
      </tp>
      <tp t="e">
        <v>#N/A</v>
        <stp/>
        <stp>BDP|11138884721936050894</stp>
        <tr r="AI484" s="5"/>
      </tp>
      <tp t="e">
        <v>#N/A</v>
        <stp/>
        <stp>BDP|12051581129897621761</stp>
        <tr r="AG150" s="5"/>
      </tp>
      <tp t="e">
        <v>#N/A</v>
        <stp/>
        <stp>BDP|17813631752054169598</stp>
        <tr r="AK508" s="5"/>
      </tp>
      <tp t="e">
        <v>#N/A</v>
        <stp/>
        <stp>BDP|12521019543553482028</stp>
        <tr r="S539" s="5"/>
      </tp>
      <tp t="e">
        <v>#N/A</v>
        <stp/>
        <stp>BDP|13365768700397660626</stp>
        <tr r="AQ192" s="5"/>
      </tp>
      <tp t="e">
        <v>#N/A</v>
        <stp/>
        <stp>BDP|10690662276412422631</stp>
        <tr r="AQ278" s="5"/>
      </tp>
      <tp t="e">
        <v>#N/A</v>
        <stp/>
        <stp>BDP|14071784478747806697</stp>
        <tr r="AB265" s="5"/>
      </tp>
      <tp t="e">
        <v>#N/A</v>
        <stp/>
        <stp>BDP|17872137768332761756</stp>
        <tr r="AH6" s="12"/>
      </tp>
      <tp t="e">
        <v>#N/A</v>
        <stp/>
        <stp>BDP|12139290725551469683</stp>
        <tr r="L610" s="5"/>
      </tp>
      <tp t="e">
        <v>#N/A</v>
        <stp/>
        <stp>BDP|16438275843967384224</stp>
        <tr r="K201" s="5"/>
      </tp>
      <tp t="e">
        <v>#N/A</v>
        <stp/>
        <stp>BDP|13965891429359948512</stp>
        <tr r="AD46" s="5"/>
      </tp>
      <tp t="s">
        <v>#N/A N/A</v>
        <stp/>
        <stp>BDP|11006633724687236744</stp>
        <tr r="AP27" s="12"/>
      </tp>
      <tp t="e">
        <v>#N/A</v>
        <stp/>
        <stp>BDP|18423041284031737421</stp>
        <tr r="I537" s="5"/>
      </tp>
      <tp t="e">
        <v>#N/A</v>
        <stp/>
        <stp>BDP|12134544948282946450</stp>
        <tr r="M174" s="5"/>
      </tp>
      <tp t="e">
        <v>#N/A</v>
        <stp/>
        <stp>BDP|10683306414656606158</stp>
        <tr r="I336" s="5"/>
      </tp>
      <tp t="e">
        <v>#N/A</v>
        <stp/>
        <stp>BDP|12390795239686053528</stp>
        <tr r="AG284" s="5"/>
      </tp>
      <tp t="e">
        <v>#N/A</v>
        <stp/>
        <stp>BDP|14093507077736285546</stp>
        <tr r="K62" s="5"/>
      </tp>
      <tp t="e">
        <v>#N/A</v>
        <stp/>
        <stp>BDP|17022356167115565264</stp>
        <tr r="AB84" s="5"/>
      </tp>
      <tp t="e">
        <v>#N/A</v>
        <stp/>
        <stp>BDP|10513637456256935082</stp>
        <tr r="R34" s="12"/>
        <tr r="R482" s="5"/>
      </tp>
      <tp t="e">
        <v>#N/A</v>
        <stp/>
        <stp>BDP|11551232777719366833</stp>
        <tr r="R381" s="5"/>
      </tp>
      <tp t="e">
        <v>#N/A</v>
        <stp/>
        <stp>BDP|17299626526843129560</stp>
        <tr r="R297" s="5"/>
      </tp>
      <tp t="e">
        <v>#N/A</v>
        <stp/>
        <stp>BDP|17694390819828543821</stp>
        <tr r="AO535" s="5"/>
      </tp>
      <tp t="e">
        <v>#N/A</v>
        <stp/>
        <stp>BDP|12973025967365900445</stp>
        <tr r="W6" s="12"/>
      </tp>
      <tp t="e">
        <v>#N/A</v>
        <stp/>
        <stp>BDP|15815802729763543954</stp>
        <tr r="AA500" s="5"/>
      </tp>
      <tp t="s">
        <v>#N/A N/A</v>
        <stp/>
        <stp>BDP|13715878150018684375</stp>
        <tr r="AK17" s="12"/>
      </tp>
      <tp t="e">
        <v>#N/A</v>
        <stp/>
        <stp>BDP|16276341569734851260</stp>
        <tr r="AF15" s="12"/>
      </tp>
      <tp t="e">
        <v>#N/A</v>
        <stp/>
        <stp>BDP|16557688530590859649</stp>
        <tr r="R408" s="5"/>
      </tp>
      <tp t="e">
        <v>#N/A</v>
        <stp/>
        <stp>BDP|14349349644903697556</stp>
        <tr r="P27" s="5"/>
      </tp>
      <tp t="e">
        <v>#N/A</v>
        <stp/>
        <stp>BDP|17263651457942157310</stp>
        <tr r="I95" s="5"/>
      </tp>
      <tp t="e">
        <v>#N/A</v>
        <stp/>
        <stp>BDP|11511209736130158526</stp>
        <tr r="S425" s="5"/>
      </tp>
      <tp t="e">
        <v>#N/A</v>
        <stp/>
        <stp>BDP|15421009015141161005</stp>
        <tr r="AK166" s="5"/>
      </tp>
      <tp t="e">
        <v>#N/A</v>
        <stp/>
        <stp>BDP|12474208576734274606</stp>
        <tr r="T354" s="5"/>
      </tp>
      <tp t="e">
        <v>#N/A</v>
        <stp/>
        <stp>BDP|16803498326370764504</stp>
        <tr r="T211" s="5"/>
      </tp>
      <tp t="e">
        <v>#N/A</v>
        <stp/>
        <stp>BDP|12437034077522798273</stp>
        <tr r="AI386" s="5"/>
      </tp>
      <tp t="s">
        <v>#N/A N/A</v>
        <stp/>
        <stp>BDP|10476890860212580985</stp>
        <tr r="AB80" s="12"/>
      </tp>
      <tp t="e">
        <v>#N/A</v>
        <stp/>
        <stp>BDP|11151535031833518161</stp>
        <tr r="U396" s="5"/>
      </tp>
      <tp t="e">
        <v>#N/A</v>
        <stp/>
        <stp>BDP|12204853890935245356</stp>
        <tr r="AB3" s="5"/>
      </tp>
      <tp t="e">
        <v>#N/A</v>
        <stp/>
        <stp>BDP|13991595523166277712</stp>
        <tr r="L8" s="12"/>
      </tp>
      <tp t="e">
        <v>#N/A</v>
        <stp/>
        <stp>BDP|11282503616782377275</stp>
        <tr r="AD499" s="5"/>
      </tp>
      <tp t="e">
        <v>#N/A</v>
        <stp/>
        <stp>BDP|10477248388986019989</stp>
        <tr r="K515" s="5"/>
      </tp>
      <tp t="e">
        <v>#N/A</v>
        <stp/>
        <stp>BDP|17377678544731605166</stp>
        <tr r="L51" s="5"/>
      </tp>
      <tp t="e">
        <v>#N/A</v>
        <stp/>
        <stp>BDP|14911187953890187538</stp>
        <tr r="AQ62" s="5"/>
      </tp>
      <tp t="e">
        <v>#N/A</v>
        <stp/>
        <stp>BDP|14148771116253422448</stp>
        <tr r="AO608" s="5"/>
      </tp>
      <tp t="s">
        <v>#N/A N/A</v>
        <stp/>
        <stp>BDP|15208162693870747803</stp>
        <tr r="R64" s="12"/>
      </tp>
      <tp t="e">
        <v>#N/A</v>
        <stp/>
        <stp>BDP|10978587524127744528</stp>
        <tr r="K211" s="5"/>
      </tp>
      <tp t="s">
        <v>#N/A N/A</v>
        <stp/>
        <stp>BDP|13103707827521062269</stp>
        <tr r="M30" s="12"/>
      </tp>
      <tp t="e">
        <v>#N/A</v>
        <stp/>
        <stp>BDP|16343034593589098331</stp>
        <tr r="J526" s="5"/>
      </tp>
      <tp t="e">
        <v>#N/A</v>
        <stp/>
        <stp>BDP|16062762786825165916</stp>
        <tr r="K71" s="5"/>
      </tp>
      <tp t="e">
        <v>#N/A</v>
        <stp/>
        <stp>BDP|14538803899762574293</stp>
        <tr r="O418" s="5"/>
      </tp>
      <tp t="e">
        <v>#N/A</v>
        <stp/>
        <stp>BDP|14473430096319148502</stp>
        <tr r="AQ491" s="5"/>
      </tp>
      <tp t="e">
        <v>#N/A</v>
        <stp/>
        <stp>BDP|12716649720427792447</stp>
        <tr r="L362" s="5"/>
      </tp>
      <tp t="s">
        <v>#N/A N/A</v>
        <stp/>
        <stp>BDP|13362032148403053187</stp>
        <tr r="AA35" s="12"/>
      </tp>
      <tp t="e">
        <v>#N/A</v>
        <stp/>
        <stp>BDP|12328066416753656557</stp>
        <tr r="L374" s="5"/>
      </tp>
      <tp t="e">
        <v>#N/A</v>
        <stp/>
        <stp>BDP|12611679034584147648</stp>
        <tr r="I510" s="5"/>
      </tp>
      <tp t="e">
        <v>#N/A</v>
        <stp/>
        <stp>BDP|14279513944656211652</stp>
        <tr r="AI30" s="5"/>
      </tp>
      <tp t="e">
        <v>#N/A</v>
        <stp/>
        <stp>BDP|12521741520146450456</stp>
        <tr r="AM310" s="5"/>
      </tp>
      <tp t="e">
        <v>#N/A</v>
        <stp/>
        <stp>BDP|17719537971920592007</stp>
        <tr r="Q557" s="5"/>
      </tp>
      <tp t="e">
        <v>#N/A</v>
        <stp/>
        <stp>BDP|11272221116787007061</stp>
        <tr r="AG454" s="5"/>
      </tp>
      <tp t="e">
        <v>#N/A</v>
        <stp/>
        <stp>BDP|15703033436082349117</stp>
        <tr r="R277" s="5"/>
      </tp>
      <tp t="e">
        <v>#N/A</v>
        <stp/>
        <stp>BDP|15770867581200820087</stp>
        <tr r="AM17" s="5"/>
      </tp>
      <tp t="e">
        <v>#N/A</v>
        <stp/>
        <stp>BDP|17335066664202963686</stp>
        <tr r="AI167" s="5"/>
      </tp>
      <tp t="e">
        <v>#N/A</v>
        <stp/>
        <stp>BDP|14849608218563287527</stp>
        <tr r="R215" s="5"/>
      </tp>
      <tp t="e">
        <v>#N/A</v>
        <stp/>
        <stp>BDP|15918562963354832745</stp>
        <tr r="J480" s="5"/>
      </tp>
      <tp t="e">
        <v>#N/A</v>
        <stp/>
        <stp>BDP|14959358817890361386</stp>
        <tr r="AA286" s="5"/>
      </tp>
      <tp t="e">
        <v>#N/A</v>
        <stp/>
        <stp>BDP|14076143011980599101</stp>
        <tr r="AI4" s="5"/>
      </tp>
      <tp t="e">
        <v>#N/A</v>
        <stp/>
        <stp>BDP|11403173707610243564</stp>
        <tr r="J289" s="5"/>
      </tp>
      <tp t="e">
        <v>#N/A</v>
        <stp/>
        <stp>BDP|13943489374827510201</stp>
        <tr r="AG289" s="5"/>
      </tp>
      <tp t="e">
        <v>#N/A</v>
        <stp/>
        <stp>BDP|13117033043182533044</stp>
        <tr r="AK148" s="5"/>
      </tp>
      <tp t="e">
        <v>#N/A</v>
        <stp/>
        <stp>BDP|11848380833080382408</stp>
        <tr r="S104" s="5"/>
      </tp>
      <tp t="e">
        <v>#N/A</v>
        <stp/>
        <stp>BDP|12642173522282799648</stp>
        <tr r="AP85" s="5"/>
      </tp>
      <tp t="e">
        <v>#N/A</v>
        <stp/>
        <stp>BDP|14371786334923842678</stp>
        <tr r="S593" s="5"/>
      </tp>
      <tp t="e">
        <v>#N/A</v>
        <stp/>
        <stp>BDP|17718821121758680015</stp>
        <tr r="J420" s="5"/>
      </tp>
      <tp t="e">
        <v>#N/A</v>
        <stp/>
        <stp>BDP|17804227188078489055</stp>
        <tr r="AF527" s="5"/>
      </tp>
      <tp t="s">
        <v>#N/A N/A</v>
        <stp/>
        <stp>BDP|10705373153617581454</stp>
        <tr r="AA5" s="12"/>
      </tp>
      <tp t="s">
        <v>#N/A N/A</v>
        <stp/>
        <stp>BDP|10019219325653768601</stp>
        <tr r="M14" s="12"/>
      </tp>
      <tp t="e">
        <v>#N/A</v>
        <stp/>
        <stp>BDP|16135021755273698531</stp>
        <tr r="S160" s="5"/>
      </tp>
      <tp t="e">
        <v>#N/A</v>
        <stp/>
        <stp>BDP|16040360888760590885</stp>
        <tr r="L470" s="5"/>
      </tp>
      <tp t="e">
        <v>#N/A</v>
        <stp/>
        <stp>BDP|16747637772051396365</stp>
        <tr r="K443" s="5"/>
      </tp>
      <tp t="e">
        <v>#N/A</v>
        <stp/>
        <stp>BDP|12977934296703892473</stp>
        <tr r="AH308" s="5"/>
      </tp>
      <tp t="e">
        <v>#N/A</v>
        <stp/>
        <stp>BDP|14714119507484404461</stp>
        <tr r="AK58" s="12"/>
        <tr r="AK387" s="5"/>
      </tp>
      <tp t="e">
        <v>#N/A</v>
        <stp/>
        <stp>BDP|15259229573272901793</stp>
        <tr r="P219" s="5"/>
      </tp>
      <tp t="e">
        <v>#N/A</v>
        <stp/>
        <stp>BDP|10537342402100796674</stp>
        <tr r="AD147" s="5"/>
      </tp>
      <tp t="e">
        <v>#N/A</v>
        <stp/>
        <stp>BDP|13377059770147219672</stp>
        <tr r="AA34" s="5"/>
      </tp>
      <tp t="e">
        <v>#N/A</v>
        <stp/>
        <stp>BDP|14194310753580106710</stp>
        <tr r="AK587" s="5"/>
      </tp>
      <tp t="e">
        <v>#N/A</v>
        <stp/>
        <stp>BDP|11024479417369019835</stp>
        <tr r="AQ464" s="5"/>
      </tp>
      <tp t="e">
        <v>#N/A</v>
        <stp/>
        <stp>BDP|12507696571947678184</stp>
        <tr r="AH286" s="5"/>
      </tp>
      <tp t="e">
        <v>#N/A</v>
        <stp/>
        <stp>BDP|11619642788378052299</stp>
        <tr r="M447" s="5"/>
      </tp>
      <tp t="e">
        <v>#N/A</v>
        <stp/>
        <stp>BDP|17316337961880088724</stp>
        <tr r="M436" s="5"/>
      </tp>
      <tp t="e">
        <v>#N/A</v>
        <stp/>
        <stp>BDP|16152158236184960588</stp>
        <tr r="AQ437" s="5"/>
      </tp>
      <tp t="e">
        <v>#N/A</v>
        <stp/>
        <stp>BDP|14737064315198708804</stp>
        <tr r="J478" s="5"/>
      </tp>
      <tp t="e">
        <v>#N/A</v>
        <stp/>
        <stp>BDP|10184938404208756425</stp>
        <tr r="I143" s="5"/>
      </tp>
      <tp t="s">
        <v>#N/A N/A</v>
        <stp/>
        <stp>BDP|11131487120743302192</stp>
        <tr r="I51" s="12"/>
      </tp>
      <tp t="e">
        <v>#N/A</v>
        <stp/>
        <stp>BDP|11336091622712950421</stp>
        <tr r="T313" s="5"/>
      </tp>
      <tp t="e">
        <v>#N/A</v>
        <stp/>
        <stp>BDP|15322111945714359170</stp>
        <tr r="AD145" s="5"/>
      </tp>
      <tp t="e">
        <v>#N/A</v>
        <stp/>
        <stp>BDP|16297887698884857693</stp>
        <tr r="AK181" s="5"/>
      </tp>
      <tp t="e">
        <v>#N/A</v>
        <stp/>
        <stp>BDP|10820240748804590723</stp>
        <tr r="AA188" s="5"/>
      </tp>
      <tp t="e">
        <v>#N/A</v>
        <stp/>
        <stp>BDP|14648434302654043144</stp>
        <tr r="N102" s="5"/>
      </tp>
      <tp t="e">
        <v>#N/A</v>
        <stp/>
        <stp>BDP|17517575235535529115</stp>
        <tr r="AF294" s="5"/>
      </tp>
      <tp t="e">
        <v>#N/A</v>
        <stp/>
        <stp>BDP|16321327565050568625</stp>
        <tr r="P411" s="5"/>
      </tp>
      <tp t="e">
        <v>#N/A</v>
        <stp/>
        <stp>BDP|16123347260927298143</stp>
        <tr r="AK252" s="5"/>
      </tp>
      <tp t="e">
        <v>#N/A</v>
        <stp/>
        <stp>BDP|11960574299768501013</stp>
        <tr r="AK210" s="5"/>
      </tp>
      <tp t="e">
        <v>#N/A</v>
        <stp/>
        <stp>BDP|11797966186160786530</stp>
        <tr r="AA147" s="5"/>
      </tp>
      <tp t="e">
        <v>#N/A</v>
        <stp/>
        <stp>BDP|13378521675466403237</stp>
        <tr r="AQ396" s="5"/>
      </tp>
      <tp t="e">
        <v>#N/A</v>
        <stp/>
        <stp>BDP|11741384154420966217</stp>
        <tr r="AM479" s="5"/>
      </tp>
      <tp t="e">
        <v>#N/A</v>
        <stp/>
        <stp>BDP|13383312973652289001</stp>
        <tr r="R607" s="5"/>
      </tp>
      <tp t="e">
        <v>#N/A</v>
        <stp/>
        <stp>BDP|13162143178084953474</stp>
        <tr r="AB288" s="5"/>
      </tp>
      <tp t="e">
        <v>#N/A</v>
        <stp/>
        <stp>BDP|13903296340179503963</stp>
        <tr r="T266" s="5"/>
      </tp>
      <tp t="s">
        <v>#N/A N/A</v>
        <stp/>
        <stp>BDP|17966306363015060292</stp>
        <tr r="O46" s="12"/>
      </tp>
      <tp t="e">
        <v>#N/A</v>
        <stp/>
        <stp>BDP|17541648816222262773</stp>
        <tr r="N34" s="5"/>
      </tp>
      <tp t="e">
        <v>#N/A</v>
        <stp/>
        <stp>BDP|10618378363148528851</stp>
        <tr r="P489" s="5"/>
      </tp>
      <tp t="e">
        <v>#N/A</v>
        <stp/>
        <stp>BDP|12264186969989133901</stp>
        <tr r="R267" s="5"/>
      </tp>
      <tp t="e">
        <v>#N/A</v>
        <stp/>
        <stp>BDP|15077637685889326770</stp>
        <tr r="AD202" s="5"/>
      </tp>
      <tp t="e">
        <v>#N/A</v>
        <stp/>
        <stp>BDP|14694422268776678581</stp>
        <tr r="R460" s="5"/>
      </tp>
      <tp t="e">
        <v>#N/A</v>
        <stp/>
        <stp>BDP|18292252114606968881</stp>
        <tr r="S509" s="5"/>
      </tp>
      <tp t="e">
        <v>#N/A</v>
        <stp/>
        <stp>BDP|17522669929083069587</stp>
        <tr r="O557" s="5"/>
      </tp>
      <tp t="e">
        <v>#N/A</v>
        <stp/>
        <stp>BDP|10673016349297432689</stp>
        <tr r="AO628" s="5"/>
      </tp>
      <tp t="e">
        <v>#N/A</v>
        <stp/>
        <stp>BDP|16191545365207229705</stp>
        <tr r="AF153" s="5"/>
      </tp>
      <tp t="e">
        <v>#N/A</v>
        <stp/>
        <stp>BDP|14275472720733384443</stp>
        <tr r="AB81" s="5"/>
      </tp>
      <tp t="e">
        <v>#N/A</v>
        <stp/>
        <stp>BDP|11780892891231474497</stp>
        <tr r="S271" s="5"/>
      </tp>
      <tp t="e">
        <v>#N/A</v>
        <stp/>
        <stp>BDP|12399614737380415237</stp>
        <tr r="AQ281" s="5"/>
      </tp>
      <tp t="e">
        <v>#N/A</v>
        <stp/>
        <stp>BDP|16712099122118890968</stp>
        <tr r="T512" s="5"/>
      </tp>
      <tp t="e">
        <v>#N/A</v>
        <stp/>
        <stp>BDP|11576419906119855985</stp>
        <tr r="I574" s="5"/>
      </tp>
      <tp t="e">
        <v>#N/A</v>
        <stp/>
        <stp>BDP|15914054038545094666</stp>
        <tr r="AB237" s="5"/>
      </tp>
      <tp t="e">
        <v>#N/A</v>
        <stp/>
        <stp>BDP|11916010789875316907</stp>
        <tr r="AG580" s="5"/>
      </tp>
      <tp t="e">
        <v>#N/A</v>
        <stp/>
        <stp>BDP|11151756057375863398</stp>
        <tr r="AD24" s="12"/>
      </tp>
      <tp t="e">
        <v>#N/A</v>
        <stp/>
        <stp>BDP|12251101329844903002</stp>
        <tr r="AM471" s="5"/>
      </tp>
      <tp t="e">
        <v>#N/A</v>
        <stp/>
        <stp>BDP|14633918879728446785</stp>
        <tr r="AH54" s="5"/>
      </tp>
      <tp t="e">
        <v>#N/A</v>
        <stp/>
        <stp>BDP|14310755557697190427</stp>
        <tr r="O333" s="5"/>
      </tp>
      <tp t="s">
        <v>#N/A N/A</v>
        <stp/>
        <stp>BDP|14337669805430234701</stp>
        <tr r="T45" s="12"/>
      </tp>
      <tp t="e">
        <v>#N/A</v>
        <stp/>
        <stp>BDP|11637410969844921255</stp>
        <tr r="K296" s="5"/>
      </tp>
      <tp t="e">
        <v>#N/A</v>
        <stp/>
        <stp>BDP|11364509748280951504</stp>
        <tr r="AG556" s="5"/>
      </tp>
      <tp t="e">
        <v>#N/A</v>
        <stp/>
        <stp>BDP|18228689910172853803</stp>
        <tr r="AI193" s="5"/>
      </tp>
      <tp t="e">
        <v>#N/A</v>
        <stp/>
        <stp>BDP|12299898844768828357</stp>
        <tr r="AF507" s="5"/>
      </tp>
      <tp t="e">
        <v>#N/A</v>
        <stp/>
        <stp>BDP|12096311956659392864</stp>
        <tr r="AD28" s="5"/>
      </tp>
      <tp t="e">
        <v>#N/A</v>
        <stp/>
        <stp>BDP|10186030882349501478</stp>
        <tr r="R512" s="5"/>
      </tp>
      <tp t="e">
        <v>#N/A</v>
        <stp/>
        <stp>BDP|13514432506645761750</stp>
        <tr r="AA321" s="5"/>
      </tp>
      <tp t="e">
        <v>#N/A</v>
        <stp/>
        <stp>BDP|13557912143632763924</stp>
        <tr r="AK453" s="5"/>
      </tp>
      <tp t="e">
        <v>#N/A</v>
        <stp/>
        <stp>BDP|16213760571674060773</stp>
        <tr r="AB452" s="5"/>
      </tp>
      <tp t="e">
        <v>#N/A</v>
        <stp/>
        <stp>BDP|12299690621847818402</stp>
        <tr r="O60" s="5"/>
      </tp>
      <tp t="e">
        <v>#N/A</v>
        <stp/>
        <stp>BDP|16176055026639636865</stp>
        <tr r="P203" s="5"/>
      </tp>
      <tp t="e">
        <v>#N/A</v>
        <stp/>
        <stp>BDP|14355322952566751166</stp>
        <tr r="AB442" s="5"/>
      </tp>
      <tp t="e">
        <v>#N/A</v>
        <stp/>
        <stp>BDP|11920253244626365490</stp>
        <tr r="AO136" s="5"/>
      </tp>
      <tp t="e">
        <v>#N/A</v>
        <stp/>
        <stp>BDP|11499225188346488887</stp>
        <tr r="T173" s="5"/>
      </tp>
      <tp t="e">
        <v>#N/A</v>
        <stp/>
        <stp>BDP|11013757375675149133</stp>
        <tr r="U426" s="5"/>
      </tp>
      <tp t="e">
        <v>#N/A</v>
        <stp/>
        <stp>BDP|10045304230825185037</stp>
        <tr r="AB638" s="5"/>
      </tp>
      <tp t="e">
        <v>#N/A</v>
        <stp/>
        <stp>BDP|12198500422142266238</stp>
        <tr r="W37" s="5"/>
      </tp>
      <tp t="e">
        <v>#N/A</v>
        <stp/>
        <stp>BDP|13396777147181829498</stp>
        <tr r="R238" s="5"/>
      </tp>
      <tp t="e">
        <v>#N/A</v>
        <stp/>
        <stp>BDP|17003761326596169136</stp>
        <tr r="S82" s="5"/>
      </tp>
      <tp t="s">
        <v>#N/A N/A</v>
        <stp/>
        <stp>BDP|10166550704996314665</stp>
        <tr r="R90" s="12"/>
      </tp>
      <tp t="s">
        <v>#N/A N/A</v>
        <stp/>
        <stp>BDP|17642342536092885095</stp>
        <tr r="AI56" s="12"/>
      </tp>
      <tp t="e">
        <v>#N/A</v>
        <stp/>
        <stp>BDP|16659977983170306248</stp>
        <tr r="J540" s="5"/>
      </tp>
      <tp t="e">
        <v>#N/A</v>
        <stp/>
        <stp>BDP|15274428573343012067</stp>
        <tr r="T624" s="5"/>
      </tp>
      <tp t="e">
        <v>#N/A</v>
        <stp/>
        <stp>BDP|17562113121339941898</stp>
        <tr r="AF385" s="5"/>
      </tp>
      <tp t="e">
        <v>#N/A</v>
        <stp/>
        <stp>BDP|11533048860363060147</stp>
        <tr r="R503" s="5"/>
      </tp>
      <tp t="e">
        <v>#N/A</v>
        <stp/>
        <stp>BDP|13198751246311214453</stp>
        <tr r="AF62" s="5"/>
      </tp>
      <tp t="e">
        <v>#N/A</v>
        <stp/>
        <stp>BDP|14080502436264502361</stp>
        <tr r="M441" s="5"/>
      </tp>
      <tp t="e">
        <v>#N/A</v>
        <stp/>
        <stp>BDP|15703301404260198372</stp>
        <tr r="AO267" s="5"/>
      </tp>
      <tp t="e">
        <v>#N/A</v>
        <stp/>
        <stp>BDP|10032500295089333038</stp>
        <tr r="AH265" s="5"/>
      </tp>
      <tp t="e">
        <v>#N/A</v>
        <stp/>
        <stp>BDP|13036247374733183043</stp>
        <tr r="AP207" s="5"/>
      </tp>
      <tp t="s">
        <v>#N/A N/A</v>
        <stp/>
        <stp>BDP|10135715203722111078</stp>
        <tr r="AF26" s="12"/>
      </tp>
      <tp t="e">
        <v>#N/A</v>
        <stp/>
        <stp>BDP|18413918222355170335</stp>
        <tr r="N382" s="5"/>
      </tp>
      <tp t="e">
        <v>#N/A</v>
        <stp/>
        <stp>BDP|16413061562174303169</stp>
        <tr r="S625" s="5"/>
      </tp>
      <tp t="e">
        <v>#N/A</v>
        <stp/>
        <stp>BDP|12401125042043931189</stp>
        <tr r="W438" s="5"/>
      </tp>
      <tp t="e">
        <v>#N/A</v>
        <stp/>
        <stp>BDP|10795487018225630540</stp>
        <tr r="O88" s="5"/>
      </tp>
      <tp t="e">
        <v>#N/A</v>
        <stp/>
        <stp>BDP|14279936187384096434</stp>
        <tr r="S477" s="5"/>
      </tp>
      <tp t="s">
        <v>#N/A N/A</v>
        <stp/>
        <stp>BDP|12026848480507520042</stp>
        <tr r="Q28" s="12"/>
      </tp>
      <tp t="e">
        <v>#N/A</v>
        <stp/>
        <stp>BDP|11238449070585762247</stp>
        <tr r="N73" s="5"/>
      </tp>
      <tp t="e">
        <v>#N/A</v>
        <stp/>
        <stp>BDP|17650998943118036793</stp>
        <tr r="AA176" s="5"/>
      </tp>
      <tp t="e">
        <v>#N/A</v>
        <stp/>
        <stp>BDP|11166491414768953909</stp>
        <tr r="N644" s="5"/>
      </tp>
      <tp t="e">
        <v>#N/A</v>
        <stp/>
        <stp>BDP|17756202291268183121</stp>
        <tr r="K619" s="5"/>
      </tp>
      <tp t="e">
        <v>#N/A</v>
        <stp/>
        <stp>BDP|10302773285499665322</stp>
        <tr r="U271" s="5"/>
      </tp>
      <tp t="e">
        <v>#N/A</v>
        <stp/>
        <stp>BDP|16243868574054693836</stp>
        <tr r="L258" s="5"/>
      </tp>
      <tp t="e">
        <v>#N/A</v>
        <stp/>
        <stp>BDP|13789219882789057511</stp>
        <tr r="T239" s="5"/>
      </tp>
      <tp t="e">
        <v>#N/A</v>
        <stp/>
        <stp>BDP|15324951761596743950</stp>
        <tr r="I410" s="5"/>
      </tp>
      <tp t="e">
        <v>#N/A</v>
        <stp/>
        <stp>BDP|10715361264218131813</stp>
        <tr r="K280" s="5"/>
      </tp>
      <tp t="e">
        <v>#N/A</v>
        <stp/>
        <stp>BDP|14768844876777100917</stp>
        <tr r="P235" s="5"/>
      </tp>
      <tp t="e">
        <v>#N/A</v>
        <stp/>
        <stp>BDP|11519806530448809781</stp>
        <tr r="O444" s="5"/>
      </tp>
      <tp t="e">
        <v>#N/A</v>
        <stp/>
        <stp>BDP|12760194521007875327</stp>
        <tr r="L237" s="5"/>
      </tp>
      <tp t="e">
        <v>#N/A</v>
        <stp/>
        <stp>BDP|15731874705680682868</stp>
        <tr r="W623" s="5"/>
      </tp>
      <tp t="e">
        <v>#N/A</v>
        <stp/>
        <stp>BDP|17058171916415050744</stp>
        <tr r="L236" s="5"/>
      </tp>
      <tp t="e">
        <v>#N/A</v>
        <stp/>
        <stp>BDP|12514009701226033118</stp>
        <tr r="J361" s="5"/>
      </tp>
      <tp t="s">
        <v>#N/A N/A</v>
        <stp/>
        <stp>BDP|14090240548906118187</stp>
        <tr r="K3" s="12"/>
      </tp>
      <tp t="e">
        <v>#N/A</v>
        <stp/>
        <stp>BDP|11696212042886979492</stp>
        <tr r="J497" s="5"/>
      </tp>
      <tp t="e">
        <v>#N/A</v>
        <stp/>
        <stp>BDP|14218605499398925673</stp>
        <tr r="L5" s="5"/>
      </tp>
      <tp t="e">
        <v>#N/A</v>
        <stp/>
        <stp>BDP|10472869795874431063</stp>
        <tr r="T362" s="5"/>
      </tp>
      <tp t="e">
        <v>#N/A</v>
        <stp/>
        <stp>BDP|12585000425401194440</stp>
        <tr r="W327" s="5"/>
      </tp>
      <tp t="e">
        <v>#N/A</v>
        <stp/>
        <stp>BDP|14109927086690345030</stp>
        <tr r="U505" s="5"/>
      </tp>
      <tp t="e">
        <v>#N/A</v>
        <stp/>
        <stp>BDP|13756709104604183577</stp>
        <tr r="L481" s="5"/>
      </tp>
      <tp t="e">
        <v>#N/A</v>
        <stp/>
        <stp>BDP|10290773824760509018</stp>
        <tr r="P381" s="5"/>
      </tp>
      <tp t="e">
        <v>#N/A</v>
        <stp/>
        <stp>BDP|16919094551653039545</stp>
        <tr r="AP119" s="5"/>
      </tp>
      <tp t="e">
        <v>#N/A</v>
        <stp/>
        <stp>BDP|10182710625447198711</stp>
        <tr r="AB381" s="5"/>
      </tp>
      <tp t="e">
        <v>#N/A</v>
        <stp/>
        <stp>BDP|14572801821253435853</stp>
        <tr r="P473" s="5"/>
      </tp>
      <tp t="e">
        <v>#N/A</v>
        <stp/>
        <stp>BDP|15655457307513843797</stp>
        <tr r="U31" s="5"/>
      </tp>
      <tp t="e">
        <v>#N/A</v>
        <stp/>
        <stp>BDP|15522907498527104794</stp>
        <tr r="AD27" s="5"/>
      </tp>
      <tp t="e">
        <v>#N/A</v>
        <stp/>
        <stp>BDP|12691266362113166073</stp>
        <tr r="AP450" s="5"/>
      </tp>
      <tp t="e">
        <v>#N/A</v>
        <stp/>
        <stp>BDP|13551424445735696304</stp>
        <tr r="AK612" s="5"/>
      </tp>
      <tp t="e">
        <v>#N/A</v>
        <stp/>
        <stp>BDP|16588110077190141567</stp>
        <tr r="Q225" s="5"/>
      </tp>
      <tp t="e">
        <v>#N/A</v>
        <stp/>
        <stp>BDP|15052794578865452516</stp>
        <tr r="AK518" s="5"/>
      </tp>
      <tp t="e">
        <v>#N/A</v>
        <stp/>
        <stp>BDP|17311416484836635846</stp>
        <tr r="AI40" s="12"/>
        <tr r="AI250" s="5"/>
      </tp>
      <tp t="e">
        <v>#N/A</v>
        <stp/>
        <stp>BDP|13645392455280880065</stp>
        <tr r="L587" s="5"/>
      </tp>
      <tp t="e">
        <v>#N/A</v>
        <stp/>
        <stp>BDP|12689091708272511563</stp>
        <tr r="AD475" s="5"/>
      </tp>
      <tp t="e">
        <v>#N/A</v>
        <stp/>
        <stp>BDP|15504176107904902586</stp>
        <tr r="AG229" s="5"/>
      </tp>
      <tp t="e">
        <v>#N/A</v>
        <stp/>
        <stp>BDP|17567086553263387493</stp>
        <tr r="O83" s="5"/>
      </tp>
      <tp t="e">
        <v>#N/A</v>
        <stp/>
        <stp>BDP|17718700358943393389</stp>
        <tr r="AB276" s="5"/>
      </tp>
      <tp t="e">
        <v>#N/A</v>
        <stp/>
        <stp>BDP|11729106284869748400</stp>
        <tr r="AM358" s="5"/>
      </tp>
      <tp t="s">
        <v>#N/A N/A</v>
        <stp/>
        <stp>BDP|10112055430946445041</stp>
        <tr r="W66" s="12"/>
      </tp>
      <tp t="e">
        <v>#N/A</v>
        <stp/>
        <stp>BDP|11304562780848367124</stp>
        <tr r="J328" s="5"/>
      </tp>
      <tp t="e">
        <v>#N/A</v>
        <stp/>
        <stp>BDP|16949720159724297545</stp>
        <tr r="AQ520" s="5"/>
      </tp>
      <tp t="s">
        <v>#N/A N/A</v>
        <stp/>
        <stp>BDP|17566140268445988047</stp>
        <tr r="P36" s="12"/>
      </tp>
      <tp t="e">
        <v>#N/A</v>
        <stp/>
        <stp>BDP|15690545835322470475</stp>
        <tr r="AF92" s="5"/>
      </tp>
      <tp t="e">
        <v>#N/A</v>
        <stp/>
        <stp>BDP|16258438016182386409</stp>
        <tr r="U220" s="5"/>
      </tp>
      <tp t="e">
        <v>#N/A</v>
        <stp/>
        <stp>BDP|10156479862362804583</stp>
        <tr r="R346" s="5"/>
      </tp>
      <tp t="e">
        <v>#N/A</v>
        <stp/>
        <stp>BDP|13209477759960803702</stp>
        <tr r="L345" s="5"/>
      </tp>
      <tp t="e">
        <v>#N/A</v>
        <stp/>
        <stp>BDP|14922758397947758885</stp>
        <tr r="J233" s="5"/>
      </tp>
      <tp t="e">
        <v>#N/A</v>
        <stp/>
        <stp>BDP|18142615555248529642</stp>
        <tr r="Q328" s="5"/>
      </tp>
      <tp t="s">
        <v>#N/A N/A</v>
        <stp/>
        <stp>BDP|13089912952088587220</stp>
        <tr r="AA82" s="12"/>
      </tp>
      <tp t="e">
        <v>#N/A</v>
        <stp/>
        <stp>BDP|11521298211906074196</stp>
        <tr r="Q415" s="5"/>
      </tp>
      <tp t="e">
        <v>#N/A</v>
        <stp/>
        <stp>BDP|18016922992759300475</stp>
        <tr r="AG643" s="5"/>
      </tp>
      <tp t="e">
        <v>#N/A</v>
        <stp/>
        <stp>BDP|17921195491248020256</stp>
        <tr r="K303" s="5"/>
      </tp>
      <tp t="e">
        <v>#N/A</v>
        <stp/>
        <stp>BDP|12539622174097769107</stp>
        <tr r="I546" s="5"/>
      </tp>
      <tp t="e">
        <v>#N/A</v>
        <stp/>
        <stp>BDP|17300043926252398268</stp>
        <tr r="AK190" s="5"/>
      </tp>
      <tp t="e">
        <v>#N/A</v>
        <stp/>
        <stp>BDP|12350051886256147955</stp>
        <tr r="AP433" s="5"/>
      </tp>
      <tp t="e">
        <v>#N/A</v>
        <stp/>
        <stp>BDP|13110042793147646841</stp>
        <tr r="J146" s="5"/>
      </tp>
      <tp t="e">
        <v>#N/A</v>
        <stp/>
        <stp>BDP|10428215955873091141</stp>
        <tr r="Q4" s="5"/>
      </tp>
      <tp t="s">
        <v>#N/A N/A</v>
        <stp/>
        <stp>BDP|13979765589511513870</stp>
        <tr r="AB43" s="12"/>
      </tp>
      <tp t="e">
        <v>#N/A</v>
        <stp/>
        <stp>BDP|11318747656153541505</stp>
        <tr r="W308" s="5"/>
      </tp>
      <tp t="e">
        <v>#N/A</v>
        <stp/>
        <stp>BDP|12094626451982309643</stp>
        <tr r="AD116" s="5"/>
      </tp>
      <tp t="e">
        <v>#N/A</v>
        <stp/>
        <stp>BDP|15622818273157775879</stp>
        <tr r="AD436" s="5"/>
      </tp>
      <tp t="e">
        <v>#N/A</v>
        <stp/>
        <stp>BDP|13990001763824935477</stp>
        <tr r="K96" s="5"/>
      </tp>
      <tp t="e">
        <v>#N/A</v>
        <stp/>
        <stp>BDP|14193229067063846680</stp>
        <tr r="AD454" s="5"/>
      </tp>
      <tp t="e">
        <v>#N/A</v>
        <stp/>
        <stp>BDP|10105620890839377374</stp>
        <tr r="Q55" s="5"/>
      </tp>
      <tp t="e">
        <v>#N/A</v>
        <stp/>
        <stp>BDP|16341492789427084841</stp>
        <tr r="AI77" s="5"/>
      </tp>
      <tp t="e">
        <v>#N/A</v>
        <stp/>
        <stp>BDP|17377203365831609776</stp>
        <tr r="AD547" s="5"/>
      </tp>
      <tp t="e">
        <v>#N/A</v>
        <stp/>
        <stp>BDP|10386131381244263847</stp>
        <tr r="AH4" s="5"/>
      </tp>
      <tp t="e">
        <v>#N/A</v>
        <stp/>
        <stp>BDP|13068419201030373241</stp>
        <tr r="K111" s="5"/>
      </tp>
      <tp t="e">
        <v>#N/A</v>
        <stp/>
        <stp>BDP|14709439937044622222</stp>
        <tr r="J197" s="5"/>
      </tp>
      <tp t="e">
        <v>#N/A</v>
        <stp/>
        <stp>BDP|16145309115713443277</stp>
        <tr r="AM504" s="5"/>
      </tp>
      <tp t="e">
        <v>#N/A</v>
        <stp/>
        <stp>BDP|13877899238958964579</stp>
        <tr r="AD460" s="5"/>
      </tp>
      <tp t="e">
        <v>#N/A</v>
        <stp/>
        <stp>BDP|15369903235259713369</stp>
        <tr r="AM256" s="5"/>
      </tp>
      <tp t="e">
        <v>#N/A</v>
        <stp/>
        <stp>BDP|16624867544156238919</stp>
        <tr r="AH44" s="5"/>
      </tp>
      <tp t="e">
        <v>#N/A</v>
        <stp/>
        <stp>BDP|15003041802160284036</stp>
        <tr r="W15" s="5"/>
      </tp>
      <tp t="e">
        <v>#N/A</v>
        <stp/>
        <stp>BDP|16679286202972335385</stp>
        <tr r="AH185" s="5"/>
      </tp>
      <tp t="e">
        <v>#N/A</v>
        <stp/>
        <stp>BDP|13783617024503447110</stp>
        <tr r="AI214" s="5"/>
      </tp>
      <tp t="e">
        <v>#N/A</v>
        <stp/>
        <stp>BDP|10576826007785291852</stp>
        <tr r="T134" s="5"/>
      </tp>
      <tp t="e">
        <v>#N/A</v>
        <stp/>
        <stp>BDP|10786503233196503566</stp>
        <tr r="AK447" s="5"/>
      </tp>
      <tp t="s">
        <v>#N/A N/A</v>
        <stp/>
        <stp>BDP|12202111958131990255</stp>
        <tr r="I41" s="12"/>
      </tp>
      <tp t="e">
        <v>#N/A</v>
        <stp/>
        <stp>BDP|18407288466561501881</stp>
        <tr r="I602" s="5"/>
      </tp>
      <tp t="e">
        <v>#N/A</v>
        <stp/>
        <stp>BDP|18444715726940301874</stp>
        <tr r="N82" s="5"/>
      </tp>
      <tp t="e">
        <v>#N/A</v>
        <stp/>
        <stp>BDP|16194667660950370333</stp>
        <tr r="O303" s="5"/>
      </tp>
      <tp t="s">
        <v>#N/A N/A</v>
        <stp/>
        <stp>BDP|12046003024923553669</stp>
        <tr r="AB54" s="12"/>
      </tp>
      <tp t="e">
        <v>#N/A</v>
        <stp/>
        <stp>BDP|13054146768116353785</stp>
        <tr r="AO598" s="5"/>
      </tp>
      <tp t="e">
        <v>#N/A</v>
        <stp/>
        <stp>BDP|14227524749775622582</stp>
        <tr r="K419" s="5"/>
      </tp>
      <tp t="e">
        <v>#N/A</v>
        <stp/>
        <stp>BDP|14700690887099893668</stp>
        <tr r="AD300" s="5"/>
      </tp>
      <tp t="e">
        <v>#N/A</v>
        <stp/>
        <stp>BDP|11277254489309912701</stp>
        <tr r="W641" s="5"/>
      </tp>
      <tp t="e">
        <v>#N/A</v>
        <stp/>
        <stp>BDP|16319613102092155760</stp>
        <tr r="AI51" s="5"/>
      </tp>
      <tp t="e">
        <v>#N/A</v>
        <stp/>
        <stp>BDP|10113405255874321009</stp>
        <tr r="M195" s="5"/>
      </tp>
      <tp t="e">
        <v>#N/A</v>
        <stp/>
        <stp>BDP|10161747460781529572</stp>
        <tr r="S421" s="5"/>
      </tp>
      <tp t="e">
        <v>#N/A</v>
        <stp/>
        <stp>BDP|16603745755763266222</stp>
        <tr r="W374" s="5"/>
      </tp>
      <tp t="e">
        <v>#N/A</v>
        <stp/>
        <stp>BDP|12836297153314157444</stp>
        <tr r="L516" s="5"/>
      </tp>
      <tp t="e">
        <v>#N/A</v>
        <stp/>
        <stp>BDP|15105237297299532273</stp>
        <tr r="AH193" s="5"/>
      </tp>
      <tp t="e">
        <v>#N/A</v>
        <stp/>
        <stp>BDP|13638051242142555033</stp>
        <tr r="N497" s="5"/>
      </tp>
      <tp t="e">
        <v>#N/A</v>
        <stp/>
        <stp>BDP|10210129500504219058</stp>
        <tr r="N117" s="5"/>
      </tp>
      <tp t="s">
        <v>#N/A N/A</v>
        <stp/>
        <stp>BDP|15717837788308899838</stp>
        <tr r="AI74" s="12"/>
      </tp>
      <tp t="e">
        <v>#N/A</v>
        <stp/>
        <stp>BDP|17719150887252600947</stp>
        <tr r="T241" s="5"/>
      </tp>
      <tp t="e">
        <v>#N/A</v>
        <stp/>
        <stp>BDP|15457461501215744136</stp>
        <tr r="AH315" s="5"/>
      </tp>
      <tp t="e">
        <v>#N/A</v>
        <stp/>
        <stp>BDP|15396489746195929537</stp>
        <tr r="AI195" s="5"/>
      </tp>
      <tp t="e">
        <v>#N/A</v>
        <stp/>
        <stp>BDP|14535241635046527664</stp>
        <tr r="AQ81" s="12"/>
        <tr r="AQ332" s="5"/>
      </tp>
      <tp t="e">
        <v>#N/A</v>
        <stp/>
        <stp>BDP|17259579262940762168</stp>
        <tr r="AF484" s="5"/>
      </tp>
      <tp t="e">
        <v>#N/A</v>
        <stp/>
        <stp>BDP|12964162874961446092</stp>
        <tr r="P81" s="12"/>
        <tr r="P332" s="5"/>
      </tp>
      <tp t="e">
        <v>#N/A</v>
        <stp/>
        <stp>BDP|13065359264083673013</stp>
        <tr r="O14" s="5"/>
      </tp>
      <tp t="e">
        <v>#N/A</v>
        <stp/>
        <stp>BDP|12590345604277348300</stp>
        <tr r="N621" s="5"/>
      </tp>
      <tp t="s">
        <v>#N/A N/A</v>
        <stp/>
        <stp>BDP|18068841062845357630</stp>
        <tr r="Q18" s="12"/>
      </tp>
      <tp t="e">
        <v>#N/A</v>
        <stp/>
        <stp>BDP|12681203115683158742</stp>
        <tr r="AP385" s="5"/>
      </tp>
      <tp t="s">
        <v>#N/A N/A</v>
        <stp/>
        <stp>BDP|12903320351869935851</stp>
        <tr r="O80" s="12"/>
      </tp>
      <tp t="e">
        <v>#N/A</v>
        <stp/>
        <stp>BDP|12444538872540797549</stp>
        <tr r="M153" s="5"/>
      </tp>
      <tp t="e">
        <v>#N/A</v>
        <stp/>
        <stp>BDP|16115838658289511793</stp>
        <tr r="AQ33" s="5"/>
      </tp>
      <tp t="e">
        <v>#N/A</v>
        <stp/>
        <stp>BDP|10503401506389339868</stp>
        <tr r="L99" s="5"/>
      </tp>
      <tp t="s">
        <v>#N/A N/A</v>
        <stp/>
        <stp>BDP|16079491392986523884</stp>
        <tr r="AB41" s="12"/>
      </tp>
      <tp t="e">
        <v>#N/A</v>
        <stp/>
        <stp>BDP|17586521993037630942</stp>
        <tr r="AB27" s="12"/>
      </tp>
      <tp t="e">
        <v>#N/A</v>
        <stp/>
        <stp>BDP|15213518657194568476</stp>
        <tr r="AD574" s="5"/>
      </tp>
      <tp t="e">
        <v>#N/A</v>
        <stp/>
        <stp>BDP|16057918587645461745</stp>
        <tr r="AM254" s="5"/>
      </tp>
      <tp t="e">
        <v>#N/A</v>
        <stp/>
        <stp>BDP|12700508438950013198</stp>
        <tr r="S309" s="5"/>
      </tp>
      <tp t="e">
        <v>#N/A</v>
        <stp/>
        <stp>BDP|15742308144563107441</stp>
        <tr r="AB168" s="5"/>
      </tp>
      <tp t="e">
        <v>#N/A</v>
        <stp/>
        <stp>BDP|13469661138057992451</stp>
        <tr r="AP473" s="5"/>
      </tp>
      <tp t="e">
        <v>#N/A</v>
        <stp/>
        <stp>BDP|15791079010894416526</stp>
        <tr r="AH462" s="5"/>
      </tp>
      <tp t="e">
        <v>#N/A</v>
        <stp/>
        <stp>BDP|15148048463227478147</stp>
        <tr r="AP395" s="5"/>
      </tp>
      <tp t="e">
        <v>#N/A</v>
        <stp/>
        <stp>BDP|10778897671978845210</stp>
        <tr r="O218" s="5"/>
      </tp>
      <tp t="e">
        <v>#N/A</v>
        <stp/>
        <stp>BDP|12639398241295817505</stp>
        <tr r="J59" s="5"/>
      </tp>
      <tp t="e">
        <v>#N/A</v>
        <stp/>
        <stp>BDP|12310563470086468378</stp>
        <tr r="AA75" s="5"/>
      </tp>
      <tp t="e">
        <v>#N/A</v>
        <stp/>
        <stp>BDP|11368447682211699956</stp>
        <tr r="K166" s="5"/>
      </tp>
      <tp t="e">
        <v>#N/A</v>
        <stp/>
        <stp>BDP|14524559869385752781</stp>
        <tr r="AI111" s="5"/>
      </tp>
      <tp t="e">
        <v>#N/A</v>
        <stp/>
        <stp>BDP|16356536348107600581</stp>
        <tr r="T323" s="5"/>
      </tp>
      <tp t="e">
        <v>#N/A</v>
        <stp/>
        <stp>BDP|14356794465534055492</stp>
        <tr r="T380" s="5"/>
      </tp>
      <tp t="e">
        <v>#N/A</v>
        <stp/>
        <stp>BDP|14781170504832450266</stp>
        <tr r="AA616" s="5"/>
      </tp>
      <tp t="e">
        <v>#N/A</v>
        <stp/>
        <stp>BDP|14994188560664770203</stp>
        <tr r="S71" s="5"/>
      </tp>
      <tp t="e">
        <v>#N/A</v>
        <stp/>
        <stp>BDP|15454367611701338364</stp>
        <tr r="L355" s="5"/>
      </tp>
      <tp t="e">
        <v>#N/A</v>
        <stp/>
        <stp>BDP|10424424008927192694</stp>
        <tr r="AF242" s="5"/>
      </tp>
      <tp t="s">
        <v>#N/A N/A</v>
        <stp/>
        <stp>BDP|16936156328106111637</stp>
        <tr r="Q49" s="12"/>
      </tp>
      <tp t="e">
        <v>#N/A</v>
        <stp/>
        <stp>BDP|15505265665570717473</stp>
        <tr r="L109" s="5"/>
      </tp>
      <tp t="e">
        <v>#N/A</v>
        <stp/>
        <stp>BDP|15749801063608130631</stp>
        <tr r="AG362" s="5"/>
      </tp>
      <tp t="e">
        <v>#N/A</v>
        <stp/>
        <stp>BDP|12720400621834080503</stp>
        <tr r="Q219" s="5"/>
      </tp>
      <tp t="e">
        <v>#N/A</v>
        <stp/>
        <stp>BDP|11724312071487225736</stp>
        <tr r="AB171" s="5"/>
      </tp>
      <tp t="e">
        <v>#N/A</v>
        <stp/>
        <stp>BDP|13342887246492811836</stp>
        <tr r="AM38" s="5"/>
      </tp>
      <tp t="e">
        <v>#N/A</v>
        <stp/>
        <stp>BDP|14126742510463127426</stp>
        <tr r="P107" s="5"/>
      </tp>
      <tp t="e">
        <v>#N/A</v>
        <stp/>
        <stp>BDP|14744764172317646637</stp>
        <tr r="R594" s="5"/>
      </tp>
      <tp t="e">
        <v>#N/A</v>
        <stp/>
        <stp>BDP|14222184311168589988</stp>
        <tr r="P487" s="5"/>
      </tp>
      <tp t="e">
        <v>#N/A</v>
        <stp/>
        <stp>BDP|17969594005274661350</stp>
        <tr r="R604" s="5"/>
      </tp>
      <tp t="e">
        <v>#N/A</v>
        <stp/>
        <stp>BDP|15309345173474016025</stp>
        <tr r="AK416" s="5"/>
      </tp>
      <tp t="e">
        <v>#N/A</v>
        <stp/>
        <stp>BDP|18442004665452194968</stp>
        <tr r="AO429" s="5"/>
      </tp>
      <tp t="e">
        <v>#N/A</v>
        <stp/>
        <stp>BDP|10266780555283108481</stp>
        <tr r="O144" s="5"/>
      </tp>
      <tp t="e">
        <v>#N/A</v>
        <stp/>
        <stp>BDP|18097005292843338773</stp>
        <tr r="AF226" s="5"/>
      </tp>
      <tp t="e">
        <v>#N/A</v>
        <stp/>
        <stp>BDP|10930056330102805420</stp>
        <tr r="AA184" s="5"/>
      </tp>
      <tp t="e">
        <v>#N/A</v>
        <stp/>
        <stp>BDP|11874514139166472421</stp>
        <tr r="U459" s="5"/>
      </tp>
      <tp t="e">
        <v>#N/A</v>
        <stp/>
        <stp>BDP|16755611614077526312</stp>
        <tr r="M262" s="5"/>
      </tp>
    </main>
    <main first="bofaddin.rtdserver">
      <tp t="e">
        <v>#N/A</v>
        <stp/>
        <stp>BDP|6361251773856928</stp>
        <tr r="R154" s="5"/>
      </tp>
    </main>
    <main first="bofaddin.rtdserver">
      <tp t="e">
        <v>#N/A</v>
        <stp/>
        <stp>BDP|2047669542845948</stp>
        <tr r="U37" s="12"/>
        <tr r="U317" s="5"/>
      </tp>
    </main>
    <main first="bofaddin.rtdserver">
      <tp t="e">
        <v>#N/A</v>
        <stp/>
        <stp>BDP|7840159806015808</stp>
        <tr r="M276" s="5"/>
      </tp>
    </main>
    <main first="bofaddin.rtdserver">
      <tp t="e">
        <v>#N/A</v>
        <stp/>
        <stp>BDP|7614480057090991</stp>
        <tr r="U74" s="5"/>
      </tp>
      <tp t="e">
        <v>#N/A</v>
        <stp/>
        <stp>BDP|7086432945956684</stp>
        <tr r="J196" s="5"/>
      </tp>
    </main>
    <main first="bloomberg.rtd">
      <tp t="s">
        <v>0{%d},##BQR_RS##</v>
        <stp/>
        <stp>##V3_BQRV12</stp>
        <stp>667274AC8 @MSG1 CORP</stp>
        <stp>2021-08-20T23:59:59</stp>
        <stp>2021-08-27T23:59:59</stp>
        <stp>n_a_</stp>
        <stp>query=max(asksize),max(bidsize)</stp>
        <stp>sort=time d</stp>
        <stp>dir=v</stp>
        <stp>headers=false</stp>
        <stp>window=</stp>
        <stp>points=1</stp>
        <stp>fill=b</stp>
        <stp>filter=</stp>
        <stp>rawdates=-1W#</stp>
        <stp>1</stp>
        <stp>2</stp>
        <stp>Settings!$AH$11:$AI$11</stp>
        <stp>0</stp>
        <tr r="AI11" s="2"/>
        <tr r="AH11" s="2"/>
      </tp>
    </main>
    <main first="bofaddin.rtdserver">
      <tp t="e">
        <v>#N/A</v>
        <stp/>
        <stp>BDP|5003813706356317</stp>
        <tr r="U30" s="5"/>
      </tp>
    </main>
    <main first="bloomberg.rtd">
      <tp t="s">
        <v>5000000{%d},5000000{%d}##BQR_RS##</v>
        <stp/>
        <stp>##V3_BQRV12</stp>
        <stp>124857AN3 @MSG1 CORP</stp>
        <stp>2021-08-20T23:59:59</stp>
        <stp>2021-08-27T23:59:59</stp>
        <stp>n_a_</stp>
        <stp>query=max(asksize),max(bidsize)</stp>
        <stp>sort=time d</stp>
        <stp>dir=v</stp>
        <stp>headers=false</stp>
        <stp>window=</stp>
        <stp>points=1</stp>
        <stp>fill=b</stp>
        <stp>filter=</stp>
        <stp>rawdates=-1W#</stp>
        <stp>1</stp>
        <stp>2</stp>
        <stp>Settings!$AH$53:$AI$53</stp>
        <stp>0</stp>
        <tr r="AI53" s="2"/>
        <tr r="AH53" s="2"/>
      </tp>
    </main>
    <main first="bofaddin.rtdserver">
      <tp t="e">
        <v>#N/A</v>
        <stp/>
        <stp>BDP|9101965404265652</stp>
        <tr r="AM215" s="5"/>
      </tp>
    </main>
    <main first="bloomberg.rtd">
      <tp t="s">
        <v>0{%d},4355000{%d}##BQR_RS##</v>
        <stp/>
        <stp>##V3_BQRV12</stp>
        <stp>428236BR3 @MSG1 CORP</stp>
        <stp>2021-08-20T23:59:59</stp>
        <stp>2021-08-27T23:59:59</stp>
        <stp>n_a_</stp>
        <stp>query=max(asksize),max(bidsize)</stp>
        <stp>sort=time d</stp>
        <stp>dir=v</stp>
        <stp>headers=false</stp>
        <stp>window=</stp>
        <stp>points=1</stp>
        <stp>fill=b</stp>
        <stp>filter=</stp>
        <stp>rawdates=-1W#</stp>
        <stp>1</stp>
        <stp>2</stp>
        <stp>SN_LIMIT_JULY!$AK$38:$AL$38</stp>
        <stp>0</stp>
        <tr r="AL38" s="7"/>
        <tr r="AK38" s="7"/>
      </tp>
    </main>
    <main first="bloomberg.rtd">
      <tp t="s">
        <v>0{%d},0{%d}##BQR_RS##</v>
        <stp/>
        <stp>##V3_BQRV12</stp>
        <stp>00206RDS8 @MSG1 CORP</stp>
        <stp>2021-08-20T23:59:59</stp>
        <stp>2021-08-27T23:59:59</stp>
        <stp>n_a_</stp>
        <stp>query=max(asksize),max(bidsize)</stp>
        <stp>sort=time d</stp>
        <stp>dir=v</stp>
        <stp>headers=false</stp>
        <stp>window=</stp>
        <stp>points=1</stp>
        <stp>fill=b</stp>
        <stp>filter=</stp>
        <stp>rawdates=-1W#</stp>
        <stp>1</stp>
        <stp>2</stp>
        <stp>Settings!$AH$7:$AI$7</stp>
        <stp>0</stp>
        <tr r="AI7" s="2"/>
        <tr r="AH7" s="2"/>
      </tp>
    </main>
    <main first="bofaddin.rtdserver">
      <tp t="s">
        <v>#N/A N/A</v>
        <stp/>
        <stp>BQL|9580918218218433572</stp>
        <tr r="AJ389" s="5"/>
      </tp>
      <tp t="s">
        <v>#N/A N/A</v>
        <stp/>
        <stp>BQL|2994249062478164231</stp>
        <tr r="AJ291" s="5"/>
      </tp>
      <tp t="s">
        <v>#N/A N/A</v>
        <stp/>
        <stp>BQL|2877144901559785660</stp>
        <tr r="AJ154" s="5"/>
      </tp>
      <tp t="s">
        <v>#N/A N/A</v>
        <stp/>
        <stp>BQL|8958878144749681109</stp>
        <tr r="AJ197" s="5"/>
      </tp>
      <tp t="s">
        <v>#N/A N/A</v>
        <stp/>
        <stp>BQL|3376785833998785342</stp>
        <tr r="AJ89" s="12"/>
      </tp>
      <tp t="s">
        <v>#N/A N/A</v>
        <stp/>
        <stp>BQL|9968881054610696881</stp>
        <tr r="AJ10" s="5"/>
      </tp>
      <tp t="s">
        <v>#N/A N/A</v>
        <stp/>
        <stp>BQL|8118268703201907776</stp>
        <tr r="AJ505" s="5"/>
      </tp>
      <tp t="s">
        <v>#N/A N/A</v>
        <stp/>
        <stp>BQL|3484170049748206225</stp>
        <tr r="AJ51" s="12"/>
      </tp>
      <tp t="s">
        <v>#N/A N/A</v>
        <stp/>
        <stp>BQL|3122512797531723299</stp>
        <tr r="AJ41" s="12"/>
      </tp>
      <tp t="s">
        <v>#N/A N/A</v>
        <stp/>
        <stp>BQL|4239930634925153739</stp>
        <tr r="AJ59" s="12"/>
      </tp>
      <tp t="s">
        <v>#N/A N/A</v>
        <stp/>
        <stp>BQL|8184685038783531236</stp>
        <tr r="AJ354" s="5"/>
      </tp>
      <tp t="s">
        <v>#N/A N/A</v>
        <stp/>
        <stp>BQL|7114290465188313787</stp>
        <tr r="AJ450" s="5"/>
      </tp>
      <tp t="s">
        <v>#N/A N/A</v>
        <stp/>
        <stp>BQL|7422652977178799275</stp>
        <tr r="AJ631" s="5"/>
      </tp>
      <tp t="s">
        <v>#N/A N/A</v>
        <stp/>
        <stp>BQL|3750011570999600160</stp>
        <tr r="AJ231" s="5"/>
      </tp>
      <tp t="s">
        <v>#N/A N/A</v>
        <stp/>
        <stp>BQL|8502338111022356425</stp>
        <tr r="AJ77" s="12"/>
        <tr r="AJ368" s="5"/>
      </tp>
      <tp t="s">
        <v>#N/A N/A</v>
        <stp/>
        <stp>BQL|8225645717397127446</stp>
        <tr r="AJ370" s="5"/>
      </tp>
      <tp t="s">
        <v>#N/A N/A</v>
        <stp/>
        <stp>BQL|3506429448956387985</stp>
        <tr r="AJ42" s="12"/>
        <tr r="AJ592" s="5"/>
      </tp>
      <tp t="s">
        <v>#N/A N/A</v>
        <stp/>
        <stp>BQL|2724163150108576209</stp>
        <tr r="AJ602" s="5"/>
      </tp>
      <tp t="s">
        <v>#N/A N/A</v>
        <stp/>
        <stp>BQL|8209050075712588134</stp>
        <tr r="AJ371" s="5"/>
      </tp>
      <tp t="s">
        <v>#N/A N/A</v>
        <stp/>
        <stp>BQL|9421445411379169923</stp>
        <tr r="AJ593" s="5"/>
      </tp>
      <tp t="s">
        <v>#N/A N/A</v>
        <stp/>
        <stp>BQL|8161535227535479638</stp>
        <tr r="AJ90" s="12"/>
      </tp>
      <tp t="s">
        <v>#N/A N/A</v>
        <stp/>
        <stp>BQL|7345423876311207948</stp>
        <tr r="AJ485" s="5"/>
      </tp>
      <tp t="s">
        <v>#N/A N/A</v>
        <stp/>
        <stp>BQL|6127054694255584644</stp>
        <tr r="AJ346" s="5"/>
      </tp>
      <tp t="s">
        <v>#N/A N/A</v>
        <stp/>
        <stp>BQL|6955354124829961204</stp>
        <tr r="AJ210" s="5"/>
      </tp>
      <tp t="s">
        <v>#N/A N/A</v>
        <stp/>
        <stp>BQL|8312274785216629870</stp>
        <tr r="AJ18" s="12"/>
      </tp>
      <tp t="s">
        <v>#N/A N/A</v>
        <stp/>
        <stp>BQL|5930735838568436561</stp>
        <tr r="AJ473" s="5"/>
      </tp>
      <tp t="s">
        <v>#N/A N/A</v>
        <stp/>
        <stp>BQL|8194087663075331790</stp>
        <tr r="AJ118" s="5"/>
      </tp>
      <tp t="s">
        <v>#N/A N/A</v>
        <stp/>
        <stp>BQL|7566453980213578459</stp>
        <tr r="AJ167" s="5"/>
      </tp>
      <tp t="e">
        <v>#N/A</v>
        <stp/>
        <stp>BDP|8390176335026824034</stp>
        <tr r="O598" s="5"/>
      </tp>
      <tp t="e">
        <v>#N/A</v>
        <stp/>
        <stp>BDP|8439325712672718498</stp>
        <tr r="AK354" s="5"/>
      </tp>
      <tp t="e">
        <v>#N/A</v>
        <stp/>
        <stp>BDP|8396223722762810614</stp>
        <tr r="AA242" s="5"/>
      </tp>
      <tp t="e">
        <v>#N/A</v>
        <stp/>
        <stp>BDP|3344909138964640178</stp>
        <tr r="AF350" s="5"/>
      </tp>
      <tp t="e">
        <v>#N/A</v>
        <stp/>
        <stp>BDP|5346889575764097248</stp>
        <tr r="P135" s="5"/>
      </tp>
      <tp t="e">
        <v>#N/A</v>
        <stp/>
        <stp>BDP|2620736634909926325</stp>
        <tr r="AB236" s="5"/>
      </tp>
      <tp t="e">
        <v>#N/A</v>
        <stp/>
        <stp>BDP|3249913076767940669</stp>
        <tr r="P32" s="5"/>
      </tp>
      <tp t="e">
        <v>#N/A</v>
        <stp/>
        <stp>BDP|7896029021161948888</stp>
        <tr r="S69" s="5"/>
      </tp>
      <tp t="e">
        <v>#N/A</v>
        <stp/>
        <stp>BDP|9952829296410631417</stp>
        <tr r="P40" s="12"/>
        <tr r="P250" s="5"/>
      </tp>
      <tp t="e">
        <v>#N/A</v>
        <stp/>
        <stp>BDP|7974389389746559670</stp>
        <tr r="I481" s="5"/>
      </tp>
      <tp t="e">
        <v>#N/A</v>
        <stp/>
        <stp>BDP|6723030848048489625</stp>
        <tr r="AD539" s="5"/>
      </tp>
      <tp t="s">
        <v>#N/A N/A</v>
        <stp/>
        <stp>BDP|9860768437021354004</stp>
        <tr r="I46" s="12"/>
      </tp>
      <tp t="e">
        <v>#N/A</v>
        <stp/>
        <stp>BDP|1886937272252272115</stp>
        <tr r="AF485" s="5"/>
      </tp>
      <tp t="e">
        <v>#N/A</v>
        <stp/>
        <stp>BDP|4690604613248665797</stp>
        <tr r="T243" s="5"/>
      </tp>
      <tp t="e">
        <v>#N/A</v>
        <stp/>
        <stp>BDP|6660423698855239240</stp>
        <tr r="L642" s="5"/>
      </tp>
      <tp t="s">
        <v>#N/A N/A</v>
        <stp/>
        <stp>BDP|8632310937272263686</stp>
        <tr r="AD86" s="12"/>
      </tp>
      <tp t="e">
        <v>#N/A</v>
        <stp/>
        <stp>BDP|8866532453290510476</stp>
        <tr r="W273" s="5"/>
      </tp>
      <tp t="e">
        <v>#N/A</v>
        <stp/>
        <stp>BDP|4146795263111883898</stp>
        <tr r="S433" s="5"/>
      </tp>
      <tp t="s">
        <v>#N/A N/A</v>
        <stp/>
        <stp>BDP|7674627978289554337</stp>
        <tr r="AF88" s="12"/>
      </tp>
      <tp t="e">
        <v>#N/A</v>
        <stp/>
        <stp>BDP|4008878332071682290</stp>
        <tr r="I287" s="5"/>
      </tp>
      <tp t="e">
        <v>#N/A</v>
        <stp/>
        <stp>BDP|7209950938193352264</stp>
        <tr r="AF423" s="5"/>
      </tp>
      <tp t="e">
        <v>#N/A</v>
        <stp/>
        <stp>BDP|8569508963371890647</stp>
        <tr r="AA37" s="5"/>
      </tp>
      <tp t="e">
        <v>#N/A</v>
        <stp/>
        <stp>BDP|4737382349337517890</stp>
        <tr r="R134" s="5"/>
      </tp>
      <tp t="e">
        <v>#N/A</v>
        <stp/>
        <stp>BDP|9066005723386116182</stp>
        <tr r="AB197" s="5"/>
      </tp>
      <tp t="e">
        <v>#N/A</v>
        <stp/>
        <stp>BDP|8781787212657121569</stp>
        <tr r="I381" s="5"/>
      </tp>
      <tp t="e">
        <v>#N/A</v>
        <stp/>
        <stp>BDP|3181966833907838266</stp>
        <tr r="AM530" s="5"/>
      </tp>
      <tp t="e">
        <v>#N/A</v>
        <stp/>
        <stp>BDP|8285752282573991864</stp>
        <tr r="AF138" s="5"/>
      </tp>
      <tp t="e">
        <v>#N/A</v>
        <stp/>
        <stp>BDP|8558959916934543893</stp>
        <tr r="K626" s="5"/>
      </tp>
      <tp t="e">
        <v>#N/A</v>
        <stp/>
        <stp>BDP|9928122813391757454</stp>
        <tr r="I512" s="5"/>
      </tp>
      <tp t="e">
        <v>#N/A</v>
        <stp/>
        <stp>BDP|5559832934484083689</stp>
        <tr r="P588" s="5"/>
      </tp>
      <tp t="e">
        <v>#N/A</v>
        <stp/>
        <stp>BDP|5408264594534408684</stp>
        <tr r="W347" s="5"/>
      </tp>
      <tp t="e">
        <v>#N/A</v>
        <stp/>
        <stp>BDP|8391293712400580773</stp>
        <tr r="AK188" s="5"/>
      </tp>
      <tp t="e">
        <v>#N/A</v>
        <stp/>
        <stp>BDP|4523496883233534700</stp>
        <tr r="N459" s="5"/>
      </tp>
      <tp t="e">
        <v>#N/A</v>
        <stp/>
        <stp>BDP|8659322185019302682</stp>
        <tr r="AQ71" s="5"/>
      </tp>
      <tp t="s">
        <v>#N/A N/A</v>
        <stp/>
        <stp>BDP|8348096263886056438</stp>
        <tr r="K48" s="12"/>
      </tp>
      <tp t="e">
        <v>#N/A</v>
        <stp/>
        <stp>BDP|2219871051547608482</stp>
        <tr r="U495" s="5"/>
      </tp>
      <tp t="e">
        <v>#N/A</v>
        <stp/>
        <stp>BDP|5324640399807352178</stp>
        <tr r="AI396" s="5"/>
      </tp>
      <tp t="e">
        <v>#N/A</v>
        <stp/>
        <stp>BDP|2709965808313003431</stp>
        <tr r="AA18" s="5"/>
      </tp>
      <tp t="e">
        <v>#N/A</v>
        <stp/>
        <stp>BDP|9365194473290520365</stp>
        <tr r="W390" s="5"/>
      </tp>
      <tp t="e">
        <v>#N/A</v>
        <stp/>
        <stp>BDP|3963805864424692519</stp>
        <tr r="U184" s="5"/>
      </tp>
      <tp t="e">
        <v>#N/A</v>
        <stp/>
        <stp>BDP|8580385267017693662</stp>
        <tr r="U24" s="5"/>
      </tp>
      <tp t="e">
        <v>#N/A</v>
        <stp/>
        <stp>BDP|3215080666898288147</stp>
        <tr r="AD311" s="5"/>
      </tp>
      <tp t="e">
        <v>#N/A</v>
        <stp/>
        <stp>BDP|8034181970460270207</stp>
        <tr r="AG360" s="5"/>
      </tp>
      <tp t="e">
        <v>#N/A</v>
        <stp/>
        <stp>BDP|6262085699833142096</stp>
        <tr r="W16" s="12"/>
      </tp>
      <tp t="e">
        <v>#N/A</v>
        <stp/>
        <stp>BDP|9316448220696427584</stp>
        <tr r="Q68" s="5"/>
      </tp>
      <tp t="e">
        <v>#N/A</v>
        <stp/>
        <stp>BDP|5184965304269144993</stp>
        <tr r="T582" s="5"/>
      </tp>
      <tp t="e">
        <v>#N/A</v>
        <stp/>
        <stp>BDP|4191858136827160487</stp>
        <tr r="AH100" s="5"/>
      </tp>
      <tp t="e">
        <v>#N/A</v>
        <stp/>
        <stp>BDP|8634034075331898235</stp>
        <tr r="S11" s="5"/>
      </tp>
      <tp t="s">
        <v>#N/A N/A</v>
        <stp/>
        <stp>BDP|3852292917964971842</stp>
        <tr r="AD56" s="12"/>
      </tp>
      <tp t="e">
        <v>#N/A</v>
        <stp/>
        <stp>BDP|9737996084114960088</stp>
        <tr r="O445" s="5"/>
      </tp>
      <tp t="e">
        <v>#N/A</v>
        <stp/>
        <stp>BDP|8754483295008488154</stp>
        <tr r="L424" s="5"/>
      </tp>
      <tp t="e">
        <v>#N/A</v>
        <stp/>
        <stp>BDP|5990813675401574734</stp>
        <tr r="U606" s="5"/>
      </tp>
      <tp t="e">
        <v>#N/A</v>
        <stp/>
        <stp>BDP|7151978068604743023</stp>
        <tr r="W77" s="12"/>
        <tr r="W368" s="5"/>
      </tp>
      <tp t="e">
        <v>#N/A</v>
        <stp/>
        <stp>BDP|4463889460214035272</stp>
        <tr r="AK600" s="5"/>
      </tp>
      <tp t="e">
        <v>#N/A</v>
        <stp/>
        <stp>BDP|9834672610293464109</stp>
        <tr r="W135" s="5"/>
      </tp>
      <tp t="e">
        <v>#N/A</v>
        <stp/>
        <stp>BDP|9332651968604685133</stp>
        <tr r="AK452" s="5"/>
      </tp>
      <tp t="e">
        <v>#N/A</v>
        <stp/>
        <stp>BDP|2040252477708964309</stp>
        <tr r="AH552" s="5"/>
      </tp>
      <tp t="e">
        <v>#N/A</v>
        <stp/>
        <stp>BDP|9035172551292449399</stp>
        <tr r="AG73" s="5"/>
      </tp>
      <tp t="e">
        <v>#N/A</v>
        <stp/>
        <stp>BDP|3038317369333286911</stp>
        <tr r="AP169" s="5"/>
      </tp>
      <tp t="e">
        <v>#N/A</v>
        <stp/>
        <stp>BDP|6846082515543876865</stp>
        <tr r="U10" s="12"/>
      </tp>
      <tp t="e">
        <v>#N/A</v>
        <stp/>
        <stp>BDP|8986108489565857831</stp>
        <tr r="AK67" s="12"/>
        <tr r="AK589" s="5"/>
      </tp>
      <tp t="e">
        <v>#N/A</v>
        <stp/>
        <stp>BDP|6189484216436296960</stp>
        <tr r="L458" s="5"/>
      </tp>
      <tp t="e">
        <v>#N/A</v>
        <stp/>
        <stp>BDP|8916466834401315233</stp>
        <tr r="I295" s="5"/>
      </tp>
      <tp t="e">
        <v>#N/A</v>
        <stp/>
        <stp>BDP|3105085435139034577</stp>
        <tr r="AK523" s="5"/>
      </tp>
      <tp t="e">
        <v>#N/A</v>
        <stp/>
        <stp>BDP|1156296117446609827</stp>
        <tr r="R113" s="5"/>
      </tp>
      <tp t="e">
        <v>#N/A</v>
        <stp/>
        <stp>BDP|7539860405207929440</stp>
        <tr r="U210" s="5"/>
      </tp>
      <tp t="e">
        <v>#N/A</v>
        <stp/>
        <stp>BDP|5344414686870821578</stp>
        <tr r="L6" s="5"/>
      </tp>
      <tp t="e">
        <v>#N/A</v>
        <stp/>
        <stp>BDP|2759061657182437994</stp>
        <tr r="R198" s="5"/>
      </tp>
      <tp t="e">
        <v>#N/A</v>
        <stp/>
        <stp>BDP|8905235057654499728</stp>
        <tr r="T576" s="5"/>
      </tp>
      <tp t="e">
        <v>#N/A</v>
        <stp/>
        <stp>BDP|9882107127933729536</stp>
        <tr r="AH311" s="5"/>
      </tp>
      <tp t="e">
        <v>#N/A</v>
        <stp/>
        <stp>BDP|4796970525592903179</stp>
        <tr r="AG180" s="5"/>
      </tp>
      <tp t="e">
        <v>#N/A</v>
        <stp/>
        <stp>BDP|4135914292620063890</stp>
        <tr r="S364" s="5"/>
      </tp>
      <tp t="e">
        <v>#N/A</v>
        <stp/>
        <stp>BDP|4763582800844590912</stp>
        <tr r="AD447" s="5"/>
      </tp>
      <tp t="e">
        <v>#N/A</v>
        <stp/>
        <stp>BDP|1080479999194171441</stp>
        <tr r="N184" s="5"/>
      </tp>
      <tp t="e">
        <v>#N/A</v>
        <stp/>
        <stp>BDP|6503593718039756780</stp>
        <tr r="AK350" s="5"/>
      </tp>
      <tp t="e">
        <v>#N/A</v>
        <stp/>
        <stp>BDP|9440070118242914691</stp>
        <tr r="U186" s="5"/>
      </tp>
      <tp t="e">
        <v>#N/A</v>
        <stp/>
        <stp>BDP|6763829992372994953</stp>
        <tr r="S89" s="5"/>
      </tp>
      <tp t="e">
        <v>#N/A</v>
        <stp/>
        <stp>BDP|8937426507209279969</stp>
        <tr r="Q192" s="5"/>
      </tp>
      <tp t="e">
        <v>#N/A</v>
        <stp/>
        <stp>BDP|4901083806740958869</stp>
        <tr r="K359" s="5"/>
      </tp>
      <tp t="e">
        <v>#N/A</v>
        <stp/>
        <stp>BDP|8441800581540505489</stp>
        <tr r="AK457" s="5"/>
      </tp>
      <tp t="e">
        <v>#N/A</v>
        <stp/>
        <stp>BDP|5702598650818719119</stp>
        <tr r="R441" s="5"/>
      </tp>
      <tp t="s">
        <v>#N/A N/A</v>
        <stp/>
        <stp>BDP|3327983941596464469</stp>
        <tr r="AM68" s="12"/>
      </tp>
      <tp t="e">
        <v>#N/A</v>
        <stp/>
        <stp>BDP|5628507108624493820</stp>
        <tr r="AH350" s="5"/>
      </tp>
      <tp t="e">
        <v>#N/A</v>
        <stp/>
        <stp>BDP|1057852299258581410</stp>
        <tr r="AO417" s="5"/>
      </tp>
      <tp t="s">
        <v>#N/A N/A</v>
        <stp/>
        <stp>BDP|1387794793812993180</stp>
        <tr r="AP7" s="12"/>
      </tp>
      <tp t="e">
        <v>#N/A</v>
        <stp/>
        <stp>BDP|4190750028524749935</stp>
        <tr r="AK78" s="5"/>
      </tp>
      <tp t="e">
        <v>#N/A</v>
        <stp/>
        <stp>BDP|6047036478074771949</stp>
        <tr r="O58" s="12"/>
        <tr r="O387" s="5"/>
      </tp>
      <tp t="e">
        <v>#N/A</v>
        <stp/>
        <stp>BDP|9499043044533990259</stp>
        <tr r="I101" s="5"/>
      </tp>
      <tp t="e">
        <v>#N/A</v>
        <stp/>
        <stp>BDP|8987210807312155461</stp>
        <tr r="U240" s="5"/>
      </tp>
      <tp t="e">
        <v>#N/A</v>
        <stp/>
        <stp>BDP|6035885979903128683</stp>
        <tr r="AD198" s="5"/>
      </tp>
      <tp t="e">
        <v>#N/A</v>
        <stp/>
        <stp>BDP|9750674730585822508</stp>
        <tr r="AD551" s="5"/>
      </tp>
      <tp t="e">
        <v>#N/A</v>
        <stp/>
        <stp>BDP|4392412828159176733</stp>
        <tr r="AM16" s="5"/>
      </tp>
      <tp t="e">
        <v>#N/A</v>
        <stp/>
        <stp>BDP|8165122625214765390</stp>
        <tr r="AP430" s="5"/>
      </tp>
      <tp t="e">
        <v>#N/A</v>
        <stp/>
        <stp>BDP|5509681851668625225</stp>
        <tr r="AG397" s="5"/>
      </tp>
      <tp t="e">
        <v>#N/A</v>
        <stp/>
        <stp>BDP|3878395834636435994</stp>
        <tr r="AQ311" s="5"/>
      </tp>
      <tp t="e">
        <v>#N/A</v>
        <stp/>
        <stp>BDP|4664733039405625920</stp>
        <tr r="AB37" s="12"/>
        <tr r="AB317" s="5"/>
      </tp>
      <tp t="e">
        <v>#N/A</v>
        <stp/>
        <stp>BDP|2722894646556226423</stp>
        <tr r="N79" s="5"/>
      </tp>
      <tp t="e">
        <v>#N/A</v>
        <stp/>
        <stp>BDP|4022511189160944594</stp>
        <tr r="T31" s="5"/>
      </tp>
      <tp t="e">
        <v>#N/A</v>
        <stp/>
        <stp>BDP|7400792316015548863</stp>
        <tr r="Q45" s="5"/>
      </tp>
      <tp t="e">
        <v>#N/A</v>
        <stp/>
        <stp>BDP|6191476377581159889</stp>
        <tr r="M199" s="5"/>
      </tp>
      <tp t="e">
        <v>#N/A</v>
        <stp/>
        <stp>BDP|9725644848616198130</stp>
        <tr r="T484" s="5"/>
      </tp>
      <tp t="e">
        <v>#N/A</v>
        <stp/>
        <stp>BDP|3133244919579786523</stp>
        <tr r="R495" s="5"/>
      </tp>
      <tp t="e">
        <v>#N/A</v>
        <stp/>
        <stp>BDP|3069130168998172030</stp>
        <tr r="O596" s="5"/>
      </tp>
      <tp t="e">
        <v>#N/A</v>
        <stp/>
        <stp>BDP|9997518063707488166</stp>
        <tr r="AD136" s="5"/>
      </tp>
      <tp t="e">
        <v>#N/A</v>
        <stp/>
        <stp>BDP|9248139328687777176</stp>
        <tr r="T405" s="5"/>
      </tp>
      <tp t="e">
        <v>#N/A</v>
        <stp/>
        <stp>BDP|8071888133917537878</stp>
        <tr r="N12" s="12"/>
        <tr r="N263" s="5"/>
      </tp>
      <tp t="e">
        <v>#N/A</v>
        <stp/>
        <stp>BDP|9705476530475976708</stp>
        <tr r="AI11" s="5"/>
      </tp>
      <tp t="e">
        <v>#N/A</v>
        <stp/>
        <stp>BDP|6405389985776951796</stp>
        <tr r="T158" s="5"/>
      </tp>
      <tp t="e">
        <v>#N/A</v>
        <stp/>
        <stp>BDP|5649404850998746081</stp>
        <tr r="AK371" s="5"/>
      </tp>
      <tp t="s">
        <v>#N/A N/A</v>
        <stp/>
        <stp>BDP|4951852575426742178</stp>
        <tr r="AD46" s="12"/>
      </tp>
      <tp t="e">
        <v>#N/A</v>
        <stp/>
        <stp>BDP|8961059358475949440</stp>
        <tr r="AB100" s="5"/>
      </tp>
      <tp t="s">
        <v>#N/A N/A</v>
        <stp/>
        <stp>BDP|8926696369887766375</stp>
        <tr r="I57" s="12"/>
      </tp>
      <tp t="s">
        <v>#N/A N/A</v>
        <stp/>
        <stp>BDP|9895271125683768649</stp>
        <tr r="T30" s="12"/>
      </tp>
      <tp t="e">
        <v>#N/A</v>
        <stp/>
        <stp>BDP|7520800018377492508</stp>
        <tr r="R192" s="5"/>
      </tp>
      <tp t="e">
        <v>#N/A</v>
        <stp/>
        <stp>BDP|1847146805789206526</stp>
        <tr r="S297" s="5"/>
      </tp>
      <tp t="e">
        <v>#N/A</v>
        <stp/>
        <stp>BDP|5245108177476989953</stp>
        <tr r="AK395" s="5"/>
      </tp>
      <tp t="e">
        <v>#N/A</v>
        <stp/>
        <stp>BDP|8853301518582914403</stp>
        <tr r="I316" s="5"/>
      </tp>
      <tp t="e">
        <v>#N/A</v>
        <stp/>
        <stp>BDP|2402733577497813914</stp>
        <tr r="AQ590" s="5"/>
      </tp>
      <tp t="e">
        <v>#N/A</v>
        <stp/>
        <stp>BDP|9210006878834781645</stp>
        <tr r="T147" s="5"/>
      </tp>
      <tp t="e">
        <v>#N/A</v>
        <stp/>
        <stp>BDP|2201827569447023704</stp>
        <tr r="K636" s="5"/>
      </tp>
      <tp t="e">
        <v>#N/A</v>
        <stp/>
        <stp>BDP|9206245842542536186</stp>
        <tr r="R448" s="5"/>
      </tp>
      <tp t="e">
        <v>#N/A</v>
        <stp/>
        <stp>BDP|5906419072478799241</stp>
        <tr r="I215" s="5"/>
      </tp>
      <tp t="e">
        <v>#N/A</v>
        <stp/>
        <stp>BDP|5824649248822430997</stp>
        <tr r="W44" s="5"/>
      </tp>
      <tp t="e">
        <v>#N/A</v>
        <stp/>
        <stp>BDP|5916141110289136057</stp>
        <tr r="AQ141" s="5"/>
      </tp>
      <tp t="e">
        <v>#N/A</v>
        <stp/>
        <stp>BDP|3839899464633862231</stp>
        <tr r="W617" s="5"/>
      </tp>
      <tp t="e">
        <v>#N/A</v>
        <stp/>
        <stp>BDP|1484244729189016477</stp>
        <tr r="AI144" s="5"/>
      </tp>
      <tp t="e">
        <v>#N/A</v>
        <stp/>
        <stp>BDP|8672060926032950419</stp>
        <tr r="S64" s="5"/>
      </tp>
      <tp t="e">
        <v>#N/A</v>
        <stp/>
        <stp>BDP|2981313730656418827</stp>
        <tr r="AM547" s="5"/>
      </tp>
      <tp t="e">
        <v>#N/A</v>
        <stp/>
        <stp>BDP|9019625659836417016</stp>
        <tr r="J272" s="5"/>
      </tp>
      <tp t="e">
        <v>#N/A</v>
        <stp/>
        <stp>BDP|5376203789854256763</stp>
        <tr r="L9" s="5"/>
      </tp>
      <tp t="e">
        <v>#N/A</v>
        <stp/>
        <stp>BDP|4818272135349654028</stp>
        <tr r="AM312" s="5"/>
      </tp>
      <tp t="e">
        <v>#N/A</v>
        <stp/>
        <stp>BDP|8635704928689344839</stp>
        <tr r="AD362" s="5"/>
      </tp>
      <tp t="e">
        <v>#N/A</v>
        <stp/>
        <stp>BDP|6401042625471391983</stp>
        <tr r="AI342" s="5"/>
      </tp>
      <tp t="e">
        <v>#N/A</v>
        <stp/>
        <stp>BDP|1969443988877305681</stp>
        <tr r="N428" s="5"/>
      </tp>
      <tp t="e">
        <v>#N/A</v>
        <stp/>
        <stp>BDP|7096201782165866441</stp>
        <tr r="K65" s="5"/>
      </tp>
      <tp t="e">
        <v>#N/A</v>
        <stp/>
        <stp>BDP|2503791332962965890</stp>
        <tr r="U115" s="5"/>
      </tp>
      <tp t="e">
        <v>#N/A</v>
        <stp/>
        <stp>BDP|7725950868161652528</stp>
        <tr r="AK57" s="5"/>
      </tp>
      <tp t="e">
        <v>#N/A</v>
        <stp/>
        <stp>BDP|3908452126418047143</stp>
        <tr r="U264" s="5"/>
      </tp>
      <tp t="e">
        <v>#N/A</v>
        <stp/>
        <stp>BDP|4633330449237610840</stp>
        <tr r="AK267" s="5"/>
      </tp>
      <tp t="e">
        <v>#N/A</v>
        <stp/>
        <stp>BDP|4793019932289246286</stp>
        <tr r="S113" s="5"/>
      </tp>
      <tp t="e">
        <v>#N/A</v>
        <stp/>
        <stp>BDP|8520187271671409363</stp>
        <tr r="W188" s="5"/>
      </tp>
      <tp t="e">
        <v>#N/A</v>
        <stp/>
        <stp>BDP|9141074745394537580</stp>
        <tr r="K458" s="5"/>
      </tp>
      <tp t="e">
        <v>#N/A</v>
        <stp/>
        <stp>BDP|6879144964585573831</stp>
        <tr r="Q47" s="5"/>
      </tp>
      <tp t="s">
        <v>#N/A N/A</v>
        <stp/>
        <stp>BDP|6973627342728627016</stp>
        <tr r="AK48" s="12"/>
      </tp>
      <tp t="e">
        <v>#N/A</v>
        <stp/>
        <stp>BDP|7904251562156329930</stp>
        <tr r="K569" s="5"/>
      </tp>
      <tp t="e">
        <v>#N/A</v>
        <stp/>
        <stp>BDP|9748901409628081409</stp>
        <tr r="L189" s="5"/>
      </tp>
      <tp t="e">
        <v>#N/A</v>
        <stp/>
        <stp>BDP|7214451905058569793</stp>
        <tr r="O382" s="5"/>
      </tp>
      <tp t="e">
        <v>#N/A</v>
        <stp/>
        <stp>BDP|8310692246311557771</stp>
        <tr r="R632" s="5"/>
      </tp>
      <tp t="e">
        <v>#N/A</v>
        <stp/>
        <stp>BDP|2504963041936884546</stp>
        <tr r="O166" s="5"/>
      </tp>
      <tp t="e">
        <v>#N/A</v>
        <stp/>
        <stp>BDP|2458017007676596899</stp>
        <tr r="AD78" s="5"/>
      </tp>
      <tp t="e">
        <v>#N/A</v>
        <stp/>
        <stp>BDP|1934484083673843242</stp>
        <tr r="AQ503" s="5"/>
      </tp>
      <tp t="s">
        <v>#N/A N/A</v>
        <stp/>
        <stp>BDP|6740579146983864805</stp>
        <tr r="Q46" s="12"/>
      </tp>
      <tp t="e">
        <v>#N/A</v>
        <stp/>
        <stp>BDP|9076543027183978144</stp>
        <tr r="T294" s="5"/>
      </tp>
      <tp t="e">
        <v>#N/A</v>
        <stp/>
        <stp>BDP|3936286797695915114</stp>
        <tr r="K616" s="5"/>
      </tp>
      <tp t="e">
        <v>#N/A</v>
        <stp/>
        <stp>BDP|2288513832770920876</stp>
        <tr r="AP280" s="5"/>
      </tp>
      <tp t="e">
        <v>#N/A</v>
        <stp/>
        <stp>BDP|5146992810291787007</stp>
        <tr r="S234" s="5"/>
      </tp>
      <tp t="e">
        <v>#N/A</v>
        <stp/>
        <stp>BDP|7892510337148971585</stp>
        <tr r="AG570" s="5"/>
      </tp>
      <tp t="e">
        <v>#N/A</v>
        <stp/>
        <stp>BDP|5782411215138862444</stp>
        <tr r="W378" s="5"/>
      </tp>
      <tp t="e">
        <v>#N/A</v>
        <stp/>
        <stp>BDP|8997087415621343486</stp>
        <tr r="AP472" s="5"/>
      </tp>
      <tp t="e">
        <v>#N/A</v>
        <stp/>
        <stp>BDP|3957193504929258790</stp>
        <tr r="M541" s="5"/>
      </tp>
      <tp t="e">
        <v>#N/A</v>
        <stp/>
        <stp>BDP|1942459493223449347</stp>
        <tr r="AO40" s="12"/>
        <tr r="AO250" s="5"/>
      </tp>
      <tp t="e">
        <v>#N/A</v>
        <stp/>
        <stp>BDP|4620358620570543994</stp>
        <tr r="AG146" s="5"/>
      </tp>
      <tp t="s">
        <v>#N/A N/A</v>
        <stp/>
        <stp>BDP|4948284658727215849</stp>
        <tr r="O36" s="12"/>
      </tp>
      <tp t="s">
        <v>#N/A N/A</v>
        <stp/>
        <stp>BDP|9036317069666348647</stp>
        <tr r="U86" s="12"/>
      </tp>
      <tp t="e">
        <v>#N/A</v>
        <stp/>
        <stp>BDP|2850133016168732654</stp>
        <tr r="T143" s="5"/>
      </tp>
      <tp t="e">
        <v>#N/A</v>
        <stp/>
        <stp>BDP|2055892118360767792</stp>
        <tr r="J628" s="5"/>
      </tp>
      <tp t="e">
        <v>#N/A</v>
        <stp/>
        <stp>BDP|5415444808934099975</stp>
        <tr r="AG558" s="5"/>
      </tp>
      <tp t="e">
        <v>#N/A</v>
        <stp/>
        <stp>BDP|5007416298526063266</stp>
        <tr r="U570" s="5"/>
      </tp>
      <tp t="e">
        <v>#N/A</v>
        <stp/>
        <stp>BDP|6588892666995588108</stp>
        <tr r="AM528" s="5"/>
      </tp>
      <tp t="e">
        <v>#N/A</v>
        <stp/>
        <stp>BDP|2160668209910844891</stp>
        <tr r="I543" s="5"/>
      </tp>
      <tp t="s">
        <v>#N/A N/A</v>
        <stp/>
        <stp>BDP|8915603545192508461</stp>
        <tr r="U72" s="12"/>
      </tp>
      <tp t="e">
        <v>#N/A</v>
        <stp/>
        <stp>BDP|3394956864589960948</stp>
        <tr r="P77" s="12"/>
        <tr r="P368" s="5"/>
      </tp>
      <tp t="s">
        <v>#N/A N/A</v>
        <stp/>
        <stp>BDP|3442240226418035797</stp>
        <tr r="AG26" s="12"/>
      </tp>
      <tp t="e">
        <v>#N/A</v>
        <stp/>
        <stp>BDP|5939186199050770106</stp>
        <tr r="AM67" s="5"/>
      </tp>
      <tp t="e">
        <v>#N/A</v>
        <stp/>
        <stp>BDP|7652402316367705983</stp>
        <tr r="U446" s="5"/>
      </tp>
      <tp t="s">
        <v>#N/A N/A</v>
        <stp/>
        <stp>BDP|8429945949589654000</stp>
        <tr r="AG89" s="12"/>
      </tp>
      <tp t="e">
        <v>#N/A</v>
        <stp/>
        <stp>BDP|4454833871834011398</stp>
        <tr r="AH133" s="5"/>
      </tp>
      <tp t="e">
        <v>#N/A</v>
        <stp/>
        <stp>BDP|6165362919830236839</stp>
        <tr r="AG451" s="5"/>
      </tp>
      <tp t="e">
        <v>#N/A</v>
        <stp/>
        <stp>BDP|8907592826591268288</stp>
        <tr r="AA125" s="5"/>
      </tp>
      <tp t="s">
        <v>#N/A N/A</v>
        <stp/>
        <stp>BDP|6030388663846396942</stp>
        <tr r="K74" s="12"/>
      </tp>
      <tp t="e">
        <v>#N/A</v>
        <stp/>
        <stp>BDP|9460529817620997148</stp>
        <tr r="T267" s="5"/>
      </tp>
      <tp t="s">
        <v>#N/A N/A</v>
        <stp/>
        <stp>BDP|7439651109258582513</stp>
        <tr r="L5" s="12"/>
      </tp>
      <tp t="s">
        <v>#N/A N/A</v>
        <stp/>
        <stp>BDP|2796440435128878124</stp>
        <tr r="M87" s="12"/>
      </tp>
      <tp t="e">
        <v>#N/A</v>
        <stp/>
        <stp>BDP|8901188404303181689</stp>
        <tr r="W389" s="5"/>
      </tp>
      <tp t="e">
        <v>#N/A</v>
        <stp/>
        <stp>BDP|3396066576368847072</stp>
        <tr r="AQ110" s="5"/>
      </tp>
      <tp t="s">
        <v>#N/A N/A</v>
        <stp/>
        <stp>BDP|8845176768580389382</stp>
        <tr r="AB82" s="12"/>
      </tp>
      <tp t="s">
        <v>#N/A N/A</v>
        <stp/>
        <stp>BDP|8969174065763288051</stp>
        <tr r="M85" s="12"/>
      </tp>
      <tp t="e">
        <v>#N/A</v>
        <stp/>
        <stp>BDP|9992129889085783994</stp>
        <tr r="AM415" s="5"/>
      </tp>
      <tp t="e">
        <v>#N/A</v>
        <stp/>
        <stp>BDP|3916760537008391374</stp>
        <tr r="N383" s="5"/>
      </tp>
      <tp t="e">
        <v>#N/A</v>
        <stp/>
        <stp>BDP|3204150723374887807</stp>
        <tr r="P378" s="5"/>
      </tp>
      <tp t="e">
        <v>#N/A</v>
        <stp/>
        <stp>BDP|7852274062986952982</stp>
        <tr r="AO530" s="5"/>
      </tp>
      <tp t="e">
        <v>#N/A</v>
        <stp/>
        <stp>BDP|2647870353256908579</stp>
        <tr r="AH251" s="5"/>
      </tp>
      <tp t="e">
        <v>#N/A</v>
        <stp/>
        <stp>BDP|1627694362278494553</stp>
        <tr r="M224" s="5"/>
      </tp>
      <tp t="e">
        <v>#N/A</v>
        <stp/>
        <stp>BDP|5180009390930552083</stp>
        <tr r="R567" s="5"/>
      </tp>
      <tp t="e">
        <v>#N/A</v>
        <stp/>
        <stp>BDP|6406267966836191898</stp>
        <tr r="AO154" s="5"/>
      </tp>
      <tp t="e">
        <v>#N/A</v>
        <stp/>
        <stp>BDP|5656384815258181365</stp>
        <tr r="K485" s="5"/>
      </tp>
      <tp t="e">
        <v>#N/A</v>
        <stp/>
        <stp>BDP|8196932886136081383</stp>
        <tr r="AG127" s="5"/>
      </tp>
      <tp t="e">
        <v>#N/A</v>
        <stp/>
        <stp>BDP|9084198805534163012</stp>
        <tr r="S629" s="5"/>
      </tp>
      <tp t="e">
        <v>#N/A</v>
        <stp/>
        <stp>BDP|8000507952037837365</stp>
        <tr r="AP166" s="5"/>
      </tp>
      <tp t="e">
        <v>#N/A</v>
        <stp/>
        <stp>BDP|7537550620114524890</stp>
        <tr r="K537" s="5"/>
      </tp>
      <tp t="e">
        <v>#N/A</v>
        <stp/>
        <stp>BDP|9793888653149361136</stp>
        <tr r="AP454" s="5"/>
      </tp>
      <tp t="e">
        <v>#N/A</v>
        <stp/>
        <stp>BDP|2623295280340447470</stp>
        <tr r="P145" s="5"/>
      </tp>
      <tp t="e">
        <v>#N/A</v>
        <stp/>
        <stp>BDP|8033099565394311638</stp>
        <tr r="O204" s="5"/>
      </tp>
      <tp t="e">
        <v>#N/A</v>
        <stp/>
        <stp>BDP|3979691695076172681</stp>
        <tr r="K112" s="5"/>
      </tp>
      <tp t="e">
        <v>#N/A</v>
        <stp/>
        <stp>BDP|1060883772555003762</stp>
        <tr r="U237" s="5"/>
      </tp>
      <tp t="e">
        <v>#N/A</v>
        <stp/>
        <stp>BDP|3945627577126513851</stp>
        <tr r="AB445" s="5"/>
      </tp>
      <tp t="e">
        <v>#N/A</v>
        <stp/>
        <stp>BDP|5673951135670824320</stp>
        <tr r="S238" s="5"/>
      </tp>
      <tp t="e">
        <v>#N/A</v>
        <stp/>
        <stp>BDP|2224771999650958095</stp>
        <tr r="AQ178" s="5"/>
      </tp>
      <tp t="e">
        <v>#N/A</v>
        <stp/>
        <stp>BDP|5398366237019630089</stp>
        <tr r="AI389" s="5"/>
      </tp>
      <tp t="e">
        <v>#N/A</v>
        <stp/>
        <stp>BDP|9802591649132656621</stp>
        <tr r="AO611" s="5"/>
      </tp>
      <tp t="e">
        <v>#N/A</v>
        <stp/>
        <stp>BDP|4829921305310158121</stp>
        <tr r="AK53" s="5"/>
      </tp>
      <tp t="e">
        <v>#N/A</v>
        <stp/>
        <stp>BDP|4435894643197513373</stp>
        <tr r="AA140" s="5"/>
      </tp>
      <tp t="e">
        <v>#N/A</v>
        <stp/>
        <stp>BDP|1841841113995428179</stp>
        <tr r="J123" s="5"/>
      </tp>
      <tp t="e">
        <v>#N/A</v>
        <stp/>
        <stp>BDP|1506999076494791713</stp>
        <tr r="AB380" s="5"/>
      </tp>
      <tp t="e">
        <v>#N/A</v>
        <stp/>
        <stp>BDP|4335635312518833766</stp>
        <tr r="Q168" s="5"/>
      </tp>
      <tp t="s">
        <v>#N/A N/A</v>
        <stp/>
        <stp>BDP|4628924339063498159</stp>
        <tr r="AM25" s="12"/>
      </tp>
      <tp t="e">
        <v>#N/A</v>
        <stp/>
        <stp>BDP|3124492462244508934</stp>
        <tr r="AM79" s="5"/>
      </tp>
      <tp t="e">
        <v>#N/A</v>
        <stp/>
        <stp>BDP|3719665098079511903</stp>
        <tr r="AB10" s="5"/>
      </tp>
      <tp t="e">
        <v>#N/A</v>
        <stp/>
        <stp>BDP|5550352749539590712</stp>
        <tr r="P516" s="5"/>
      </tp>
      <tp t="s">
        <v>#N/A N/A</v>
        <stp/>
        <stp>BDP|6659165011083987951</stp>
        <tr r="AB31" s="12"/>
      </tp>
      <tp t="e">
        <v>#N/A</v>
        <stp/>
        <stp>BDP|6337146307688484392</stp>
        <tr r="AD264" s="5"/>
      </tp>
      <tp t="s">
        <v>#N/A N/A</v>
        <stp/>
        <stp>BDP|4873068620668180229</stp>
        <tr r="AI82" s="12"/>
      </tp>
      <tp t="e">
        <v>#N/A</v>
        <stp/>
        <stp>BDP|7818017125991278830</stp>
        <tr r="R363" s="5"/>
      </tp>
      <tp t="e">
        <v>#N/A</v>
        <stp/>
        <stp>BDP|2245868047756684488</stp>
        <tr r="AI92" s="5"/>
      </tp>
      <tp t="e">
        <v>#N/A</v>
        <stp/>
        <stp>BDP|2068498474039572452</stp>
        <tr r="AP431" s="5"/>
      </tp>
      <tp t="e">
        <v>#N/A</v>
        <stp/>
        <stp>BDP|9979859542469527063</stp>
        <tr r="L495" s="5"/>
      </tp>
      <tp t="e">
        <v>#N/A</v>
        <stp/>
        <stp>BDP|1821524658075646898</stp>
        <tr r="AG22" s="12"/>
      </tp>
      <tp t="e">
        <v>#N/A</v>
        <stp/>
        <stp>BDP|9941798383553943970</stp>
        <tr r="M241" s="5"/>
      </tp>
      <tp t="e">
        <v>#N/A</v>
        <stp/>
        <stp>BDP|2920294711378918558</stp>
        <tr r="N515" s="5"/>
      </tp>
      <tp t="e">
        <v>#N/A</v>
        <stp/>
        <stp>BDP|8479362917803899508</stp>
        <tr r="W164" s="5"/>
      </tp>
      <tp t="e">
        <v>#N/A</v>
        <stp/>
        <stp>BDP|3498917939310674575</stp>
        <tr r="P554" s="5"/>
      </tp>
      <tp t="e">
        <v>#N/A</v>
        <stp/>
        <stp>BDP|9036055563187215499</stp>
        <tr r="T637" s="5"/>
      </tp>
      <tp t="e">
        <v>#N/A</v>
        <stp/>
        <stp>BDP|2714669546678204480</stp>
        <tr r="O101" s="5"/>
      </tp>
      <tp t="e">
        <v>#N/A</v>
        <stp/>
        <stp>BDP|9475473913410560088</stp>
        <tr r="R315" s="5"/>
      </tp>
      <tp t="e">
        <v>#N/A</v>
        <stp/>
        <stp>BDP|5924817224280738365</stp>
        <tr r="I135" s="5"/>
      </tp>
      <tp t="e">
        <v>#N/A</v>
        <stp/>
        <stp>BDP|9702711615107683489</stp>
        <tr r="M113" s="5"/>
      </tp>
      <tp t="e">
        <v>#N/A</v>
        <stp/>
        <stp>BDP|9721391176670540100</stp>
        <tr r="AB516" s="5"/>
      </tp>
      <tp t="e">
        <v>#N/A</v>
        <stp/>
        <stp>BDP|7065005435459817107</stp>
        <tr r="J70" s="5"/>
      </tp>
      <tp t="e">
        <v>#N/A</v>
        <stp/>
        <stp>BDP|3493594246886079862</stp>
        <tr r="AK285" s="5"/>
      </tp>
      <tp t="e">
        <v>#N/A</v>
        <stp/>
        <stp>BDP|2272362929236861982</stp>
        <tr r="N279" s="5"/>
      </tp>
      <tp t="e">
        <v>#N/A</v>
        <stp/>
        <stp>BDP|3277488283732284162</stp>
        <tr r="S56" s="5"/>
      </tp>
      <tp t="e">
        <v>#N/A</v>
        <stp/>
        <stp>BDP|4376327529080214973</stp>
        <tr r="P289" s="5"/>
      </tp>
      <tp t="e">
        <v>#N/A</v>
        <stp/>
        <stp>BDP|3627298228267998833</stp>
        <tr r="S462" s="5"/>
      </tp>
      <tp t="e">
        <v>#N/A</v>
        <stp/>
        <stp>BDP|5600390980134711652</stp>
        <tr r="AO325" s="5"/>
      </tp>
      <tp t="e">
        <v>#N/A</v>
        <stp/>
        <stp>BDP|8732632293539344295</stp>
        <tr r="AQ493" s="5"/>
      </tp>
      <tp t="s">
        <v>#N/A N/A</v>
        <stp/>
        <stp>BDP|2648041112518810755</stp>
        <tr r="U28" s="12"/>
      </tp>
      <tp t="e">
        <v>#N/A</v>
        <stp/>
        <stp>BDP|2376924846492812121</stp>
        <tr r="AH411" s="5"/>
      </tp>
      <tp t="e">
        <v>#N/A</v>
        <stp/>
        <stp>BDP|9511423747796382315</stp>
        <tr r="Q166" s="5"/>
      </tp>
      <tp t="e">
        <v>#N/A</v>
        <stp/>
        <stp>BDP|3786246051358435045</stp>
        <tr r="AQ429" s="5"/>
      </tp>
      <tp t="e">
        <v>#N/A</v>
        <stp/>
        <stp>BDP|2253253085207370338</stp>
        <tr r="Q562" s="5"/>
      </tp>
      <tp t="e">
        <v>#N/A</v>
        <stp/>
        <stp>BDP|2296556697721618342</stp>
        <tr r="AI268" s="5"/>
      </tp>
      <tp t="e">
        <v>#N/A</v>
        <stp/>
        <stp>BDP|8892173388074025955</stp>
        <tr r="U67" s="12"/>
        <tr r="U589" s="5"/>
      </tp>
      <tp t="e">
        <v>#N/A</v>
        <stp/>
        <stp>BDP|8190150440120638106</stp>
        <tr r="AF532" s="5"/>
      </tp>
      <tp t="e">
        <v>#N/A</v>
        <stp/>
        <stp>BDP|5734032512859752130</stp>
        <tr r="AM46" s="5"/>
      </tp>
      <tp t="e">
        <v>#N/A</v>
        <stp/>
        <stp>BDP|4280009058669084483</stp>
        <tr r="AG585" s="5"/>
      </tp>
      <tp t="e">
        <v>#N/A</v>
        <stp/>
        <stp>BDP|4309984391859074187</stp>
        <tr r="J133" s="5"/>
      </tp>
      <tp t="e">
        <v>#N/A</v>
        <stp/>
        <stp>BDP|9836024728497849088</stp>
        <tr r="AH312" s="5"/>
      </tp>
      <tp t="e">
        <v>#N/A</v>
        <stp/>
        <stp>BDP|6597844623089260924</stp>
        <tr r="I103" s="5"/>
      </tp>
      <tp t="e">
        <v>#N/A</v>
        <stp/>
        <stp>BDP|2366924474172382245</stp>
        <tr r="AK431" s="5"/>
      </tp>
      <tp t="e">
        <v>#N/A</v>
        <stp/>
        <stp>BDP|6610929072660498409</stp>
        <tr r="O348" s="5"/>
      </tp>
      <tp t="e">
        <v>#N/A</v>
        <stp/>
        <stp>BDP|6446981213622959048</stp>
        <tr r="AG10" s="12"/>
      </tp>
      <tp t="e">
        <v>#N/A</v>
        <stp/>
        <stp>BDP|5591763877598196177</stp>
        <tr r="N450" s="5"/>
      </tp>
      <tp t="e">
        <v>#N/A</v>
        <stp/>
        <stp>BDP|9988734668807668363</stp>
        <tr r="AP530" s="5"/>
      </tp>
      <tp t="e">
        <v>#N/A</v>
        <stp/>
        <stp>BDP|3498939174305136401</stp>
        <tr r="AM409" s="5"/>
      </tp>
      <tp t="e">
        <v>#N/A</v>
        <stp/>
        <stp>BDP|4328934510009557972</stp>
        <tr r="AF265" s="5"/>
      </tp>
      <tp t="e">
        <v>#N/A</v>
        <stp/>
        <stp>BDP|7743233890600631003</stp>
        <tr r="AD464" s="5"/>
      </tp>
      <tp t="e">
        <v>#N/A</v>
        <stp/>
        <stp>BDP|7052842218045802767</stp>
        <tr r="AI319" s="5"/>
      </tp>
      <tp t="e">
        <v>#N/A</v>
        <stp/>
        <stp>BDP|7162861554265766363</stp>
        <tr r="T227" s="5"/>
      </tp>
      <tp t="s">
        <v>#N/A N/A</v>
        <stp/>
        <stp>BDP|8204646582303444922</stp>
        <tr r="O84" s="12"/>
      </tp>
      <tp t="e">
        <v>#N/A</v>
        <stp/>
        <stp>BDP|1042331603577228901</stp>
        <tr r="I544" s="5"/>
      </tp>
      <tp t="e">
        <v>#N/A</v>
        <stp/>
        <stp>BDP|4948861527497348597</stp>
        <tr r="Q6" s="12"/>
      </tp>
      <tp t="e">
        <v>#N/A</v>
        <stp/>
        <stp>BDP|9178570766573546574</stp>
        <tr r="AK125" s="5"/>
      </tp>
      <tp t="e">
        <v>#N/A</v>
        <stp/>
        <stp>BDP|3839795880647410774</stp>
        <tr r="M57" s="5"/>
      </tp>
      <tp t="e">
        <v>#N/A</v>
        <stp/>
        <stp>BDP|8078555055711789558</stp>
        <tr r="N36" s="5"/>
      </tp>
      <tp t="e">
        <v>#N/A</v>
        <stp/>
        <stp>BDP|1543048181960554574</stp>
        <tr r="AD397" s="5"/>
      </tp>
      <tp t="e">
        <v>#N/A</v>
        <stp/>
        <stp>BDP|6267751210299586509</stp>
        <tr r="AK186" s="5"/>
      </tp>
      <tp t="e">
        <v>#N/A</v>
        <stp/>
        <stp>BDP|7513487001559907674</stp>
        <tr r="AG393" s="5"/>
      </tp>
      <tp t="e">
        <v>#N/A</v>
        <stp/>
        <stp>BDP|2706653209150836817</stp>
        <tr r="L608" s="5"/>
      </tp>
      <tp t="e">
        <v>#N/A</v>
        <stp/>
        <stp>BDP|6465998518712276058</stp>
        <tr r="AO635" s="5"/>
      </tp>
      <tp t="e">
        <v>#N/A</v>
        <stp/>
        <stp>BDP|7446925960203538716</stp>
        <tr r="U183" s="5"/>
      </tp>
      <tp t="e">
        <v>#N/A</v>
        <stp/>
        <stp>BDP|8719272003170430657</stp>
        <tr r="AK597" s="5"/>
      </tp>
      <tp t="e">
        <v>#N/A</v>
        <stp/>
        <stp>BDP|8660018161837359575</stp>
        <tr r="P244" s="5"/>
      </tp>
      <tp t="e">
        <v>#N/A</v>
        <stp/>
        <stp>BDP|7299677990303614704</stp>
        <tr r="O70" s="5"/>
      </tp>
      <tp t="e">
        <v>#N/A</v>
        <stp/>
        <stp>BDP|3633222641261482821</stp>
        <tr r="AO476" s="5"/>
      </tp>
      <tp t="e">
        <v>#N/A</v>
        <stp/>
        <stp>BDP|2206779131978623218</stp>
        <tr r="AH176" s="5"/>
      </tp>
      <tp t="e">
        <v>#N/A</v>
        <stp/>
        <stp>BDP|1246276035178189421</stp>
        <tr r="AQ57" s="5"/>
      </tp>
      <tp t="e">
        <v>#N/A</v>
        <stp/>
        <stp>BDP|8391255144200308224</stp>
        <tr r="AB634" s="5"/>
      </tp>
      <tp t="e">
        <v>#N/A</v>
        <stp/>
        <stp>BDP|8552647974135290040</stp>
        <tr r="AM58" s="12"/>
        <tr r="AM387" s="5"/>
      </tp>
      <tp t="s">
        <v>#N/A N/A</v>
        <stp/>
        <stp>BDP|6188907241796550160</stp>
        <tr r="AK71" s="12"/>
      </tp>
      <tp t="e">
        <v>#N/A</v>
        <stp/>
        <stp>BDP|7277819510382397039</stp>
        <tr r="AM227" s="5"/>
      </tp>
      <tp t="e">
        <v>#N/A</v>
        <stp/>
        <stp>BDP|5950948224754950633</stp>
        <tr r="Q58" s="12"/>
        <tr r="Q387" s="5"/>
      </tp>
      <tp t="e">
        <v>#N/A</v>
        <stp/>
        <stp>BDP|9630533053015091055</stp>
        <tr r="M325" s="5"/>
      </tp>
      <tp t="e">
        <v>#N/A</v>
        <stp/>
        <stp>BDP|5812667293773694584</stp>
        <tr r="AG625" s="5"/>
      </tp>
      <tp t="e">
        <v>#N/A</v>
        <stp/>
        <stp>BDP|3567648156409774532</stp>
        <tr r="AF17" s="5"/>
      </tp>
      <tp t="e">
        <v>#N/A</v>
        <stp/>
        <stp>BDP|7136629340458437143</stp>
        <tr r="AG307" s="5"/>
      </tp>
      <tp t="e">
        <v>#N/A</v>
        <stp/>
        <stp>BDP|7774948973045129023</stp>
        <tr r="AG231" s="5"/>
      </tp>
      <tp t="e">
        <v>#N/A</v>
        <stp/>
        <stp>BDP|9145739375604425107</stp>
        <tr r="I269" s="5"/>
      </tp>
      <tp t="e">
        <v>#N/A</v>
        <stp/>
        <stp>BDP|9447539505230242035</stp>
        <tr r="AH84" s="5"/>
      </tp>
      <tp t="e">
        <v>#N/A</v>
        <stp/>
        <stp>BDP|1295039813819053513</stp>
        <tr r="AO109" s="5"/>
      </tp>
      <tp t="e">
        <v>#N/A</v>
        <stp/>
        <stp>BDP|8064906096726138245</stp>
        <tr r="M469" s="5"/>
      </tp>
      <tp t="e">
        <v>#N/A</v>
        <stp/>
        <stp>BDP|4377107897130489039</stp>
        <tr r="AM107" s="5"/>
      </tp>
      <tp t="e">
        <v>#N/A</v>
        <stp/>
        <stp>BDP|6420430295206332123</stp>
        <tr r="AQ265" s="5"/>
      </tp>
      <tp t="e">
        <v>#N/A</v>
        <stp/>
        <stp>BDP|7155856456081730760</stp>
        <tr r="AG419" s="5"/>
      </tp>
      <tp t="e">
        <v>#N/A</v>
        <stp/>
        <stp>BDP|7803130042209315790</stp>
        <tr r="AO68" s="5"/>
      </tp>
      <tp t="e">
        <v>#N/A</v>
        <stp/>
        <stp>BDP|7893829537383923372</stp>
        <tr r="S392" s="5"/>
      </tp>
      <tp t="e">
        <v>#N/A</v>
        <stp/>
        <stp>BDP|1552564598391150095</stp>
        <tr r="AG235" s="5"/>
      </tp>
      <tp t="e">
        <v>#N/A</v>
        <stp/>
        <stp>BDP|9602230082039401605</stp>
        <tr r="L465" s="5"/>
      </tp>
      <tp t="e">
        <v>#N/A</v>
        <stp/>
        <stp>BDP|4474754361641651855</stp>
        <tr r="O547" s="5"/>
      </tp>
      <tp t="s">
        <v>#N/A N/A</v>
        <stp/>
        <stp>BDP|2160944307625882299</stp>
        <tr r="AD63" s="12"/>
      </tp>
      <tp t="e">
        <v>#N/A</v>
        <stp/>
        <stp>BDP|5850134497107858670</stp>
        <tr r="I501" s="5"/>
      </tp>
      <tp t="e">
        <v>#N/A</v>
        <stp/>
        <stp>BDP|9264862863742364970</stp>
        <tr r="AB57" s="5"/>
      </tp>
      <tp t="e">
        <v>#N/A</v>
        <stp/>
        <stp>BDP|8270138751820068034</stp>
        <tr r="R101" s="5"/>
      </tp>
      <tp t="e">
        <v>#N/A</v>
        <stp/>
        <stp>BDP|9453565949473018781</stp>
        <tr r="Q470" s="5"/>
      </tp>
      <tp t="e">
        <v>#N/A</v>
        <stp/>
        <stp>BDP|6808673398314224166</stp>
        <tr r="N341" s="5"/>
      </tp>
      <tp t="e">
        <v>#N/A</v>
        <stp/>
        <stp>BDP|6689407483251382751</stp>
        <tr r="L435" s="5"/>
      </tp>
      <tp t="e">
        <v>#N/A</v>
        <stp/>
        <stp>BDP|2031768392518715808</stp>
        <tr r="I190" s="5"/>
      </tp>
      <tp t="e">
        <v>#N/A</v>
        <stp/>
        <stp>BDP|9711674045243210440</stp>
        <tr r="AP517" s="5"/>
      </tp>
      <tp t="e">
        <v>#N/A</v>
        <stp/>
        <stp>BDP|5720914554862011719</stp>
        <tr r="AD535" s="5"/>
      </tp>
      <tp t="e">
        <v>#N/A</v>
        <stp/>
        <stp>BDP|5449434685963360629</stp>
        <tr r="AH381" s="5"/>
      </tp>
      <tp t="e">
        <v>#N/A</v>
        <stp/>
        <stp>BDP|9797150830447320029</stp>
        <tr r="U105" s="5"/>
      </tp>
      <tp t="e">
        <v>#N/A</v>
        <stp/>
        <stp>BDP|2000274793293478608</stp>
        <tr r="AK593" s="5"/>
      </tp>
      <tp t="e">
        <v>#N/A</v>
        <stp/>
        <stp>BDP|7846886255766041058</stp>
        <tr r="AO423" s="5"/>
      </tp>
      <tp t="e">
        <v>#N/A</v>
        <stp/>
        <stp>BDP|9876028249074040532</stp>
        <tr r="L147" s="5"/>
      </tp>
      <tp t="e">
        <v>#N/A</v>
        <stp/>
        <stp>BDP|5193310006472768812</stp>
        <tr r="AP299" s="5"/>
      </tp>
      <tp t="e">
        <v>#N/A</v>
        <stp/>
        <stp>BDP|4199901770072127403</stp>
        <tr r="T420" s="5"/>
      </tp>
      <tp t="e">
        <v>#N/A</v>
        <stp/>
        <stp>BDP|9693800487250640577</stp>
        <tr r="I148" s="5"/>
      </tp>
      <tp t="e">
        <v>#N/A</v>
        <stp/>
        <stp>BDP|5246532182963513765</stp>
        <tr r="W571" s="5"/>
      </tp>
      <tp t="e">
        <v>#N/A</v>
        <stp/>
        <stp>BDP|4188395184267430487</stp>
        <tr r="P361" s="5"/>
      </tp>
      <tp t="e">
        <v>#N/A</v>
        <stp/>
        <stp>BDP|9542036584948368516</stp>
        <tr r="W462" s="5"/>
      </tp>
      <tp t="e">
        <v>#N/A</v>
        <stp/>
        <stp>BDP|1249595229992545876</stp>
        <tr r="Q473" s="5"/>
      </tp>
      <tp t="e">
        <v>#N/A</v>
        <stp/>
        <stp>BDP|4067593576379942368</stp>
        <tr r="O473" s="5"/>
      </tp>
      <tp t="e">
        <v>#N/A</v>
        <stp/>
        <stp>BDP|9382927965593460906</stp>
        <tr r="AD635" s="5"/>
      </tp>
      <tp t="e">
        <v>#N/A</v>
        <stp/>
        <stp>BDP|8063729840365067220</stp>
        <tr r="O490" s="5"/>
      </tp>
      <tp t="s">
        <v>#N/A N/A</v>
        <stp/>
        <stp>BDP|2290403002112932897</stp>
        <tr r="S90" s="12"/>
      </tp>
      <tp t="e">
        <v>#N/A</v>
        <stp/>
        <stp>BDP|2483259874982231975</stp>
        <tr r="O629" s="5"/>
      </tp>
      <tp t="e">
        <v>#N/A</v>
        <stp/>
        <stp>BDP|6795940248974905321</stp>
        <tr r="AH76" s="5"/>
      </tp>
      <tp t="e">
        <v>#N/A</v>
        <stp/>
        <stp>BDP|5684137080705283571</stp>
        <tr r="AD567" s="5"/>
      </tp>
      <tp t="e">
        <v>#N/A</v>
        <stp/>
        <stp>BDP|7881668389755505026</stp>
        <tr r="AD149" s="5"/>
      </tp>
      <tp t="e">
        <v>#N/A</v>
        <stp/>
        <stp>BDP|2263709971108190626</stp>
        <tr r="S165" s="5"/>
      </tp>
      <tp t="e">
        <v>#N/A</v>
        <stp/>
        <stp>BDP|7778302795127748650</stp>
        <tr r="AF609" s="5"/>
      </tp>
      <tp t="e">
        <v>#N/A</v>
        <stp/>
        <stp>BDP|7017845775171826597</stp>
        <tr r="K99" s="5"/>
      </tp>
      <tp t="e">
        <v>#N/A</v>
        <stp/>
        <stp>BDP|8637027219246516384</stp>
        <tr r="U605" s="5"/>
      </tp>
      <tp t="e">
        <v>#N/A</v>
        <stp/>
        <stp>BDP|3806311918399364427</stp>
        <tr r="W480" s="5"/>
      </tp>
      <tp t="e">
        <v>#N/A</v>
        <stp/>
        <stp>BDP|3683633897132002229</stp>
        <tr r="AG300" s="5"/>
      </tp>
      <tp t="e">
        <v>#N/A</v>
        <stp/>
        <stp>BDP|4232473980580668430</stp>
        <tr r="J409" s="5"/>
      </tp>
      <tp t="e">
        <v>#N/A</v>
        <stp/>
        <stp>BDP|5096099789248984998</stp>
        <tr r="O142" s="5"/>
      </tp>
      <tp t="e">
        <v>#N/A</v>
        <stp/>
        <stp>BDP|8491865449871308986</stp>
        <tr r="AF327" s="5"/>
      </tp>
      <tp t="e">
        <v>#N/A</v>
        <stp/>
        <stp>BDP|9426677443414472343</stp>
        <tr r="N166" s="5"/>
      </tp>
      <tp t="e">
        <v>#N/A</v>
        <stp/>
        <stp>BDP|8878922586280978555</stp>
        <tr r="Q104" s="5"/>
      </tp>
      <tp t="e">
        <v>#N/A</v>
        <stp/>
        <stp>BDP|8208911334728701603</stp>
        <tr r="T178" s="5"/>
      </tp>
      <tp t="e">
        <v>#N/A</v>
        <stp/>
        <stp>BDP|2322933137564411031</stp>
        <tr r="O140" s="5"/>
      </tp>
      <tp t="e">
        <v>#N/A</v>
        <stp/>
        <stp>BDP|3946656404769863005</stp>
        <tr r="J369" s="5"/>
      </tp>
      <tp t="e">
        <v>#N/A</v>
        <stp/>
        <stp>BDP|9656663857161651714</stp>
        <tr r="N172" s="5"/>
      </tp>
      <tp t="e">
        <v>#N/A</v>
        <stp/>
        <stp>BDP|7612278424188488308</stp>
        <tr r="L259" s="5"/>
      </tp>
      <tp t="e">
        <v>#N/A</v>
        <stp/>
        <stp>BDP|4431870783908681079</stp>
        <tr r="AP432" s="5"/>
      </tp>
      <tp t="e">
        <v>#N/A</v>
        <stp/>
        <stp>BDP|1772848474365120775</stp>
        <tr r="L563" s="5"/>
      </tp>
      <tp t="e">
        <v>#N/A</v>
        <stp/>
        <stp>BDP|6339059295765711656</stp>
        <tr r="J210" s="5"/>
      </tp>
      <tp t="e">
        <v>#N/A</v>
        <stp/>
        <stp>BDP|6756315375026798853</stp>
        <tr r="AP364" s="5"/>
      </tp>
      <tp t="e">
        <v>#N/A</v>
        <stp/>
        <stp>BDP|4916878272781564682</stp>
        <tr r="AM30" s="5"/>
      </tp>
      <tp t="e">
        <v>#N/A</v>
        <stp/>
        <stp>BDP|8619063645487195752</stp>
        <tr r="AG29" s="5"/>
      </tp>
      <tp t="e">
        <v>#N/A</v>
        <stp/>
        <stp>BDP|7597219354848109405</stp>
        <tr r="K576" s="5"/>
      </tp>
      <tp t="e">
        <v>#N/A</v>
        <stp/>
        <stp>BDP|8173931029199380692</stp>
        <tr r="J267" s="5"/>
      </tp>
      <tp t="e">
        <v>#N/A</v>
        <stp/>
        <stp>BDP|4356939917784422425</stp>
        <tr r="T255" s="5"/>
      </tp>
      <tp t="e">
        <v>#N/A</v>
        <stp/>
        <stp>BDP|2501220076269699267</stp>
        <tr r="AA148" s="5"/>
      </tp>
      <tp t="e">
        <v>#N/A</v>
        <stp/>
        <stp>BDP|2589711577487020920</stp>
        <tr r="P547" s="5"/>
      </tp>
      <tp t="s">
        <v>#N/A N/A</v>
        <stp/>
        <stp>BDP|4336369578474942855</stp>
        <tr r="AD75" s="12"/>
      </tp>
      <tp t="e">
        <v>#N/A</v>
        <stp/>
        <stp>BDP|5708530977359157238</stp>
        <tr r="I152" s="5"/>
      </tp>
      <tp t="e">
        <v>#N/A</v>
        <stp/>
        <stp>BDP|8684577625065783626</stp>
        <tr r="J278" s="5"/>
      </tp>
      <tp t="e">
        <v>#N/A</v>
        <stp/>
        <stp>BDP|5112810082650017936</stp>
        <tr r="J252" s="5"/>
      </tp>
      <tp t="e">
        <v>#N/A</v>
        <stp/>
        <stp>BDP|1965973009257043363</stp>
        <tr r="I404" s="5"/>
      </tp>
      <tp t="e">
        <v>#N/A</v>
        <stp/>
        <stp>BDP|7208070366349348414</stp>
        <tr r="N444" s="5"/>
      </tp>
      <tp t="e">
        <v>#N/A</v>
        <stp/>
        <stp>BDP|1165920219574250194</stp>
        <tr r="T379" s="5"/>
      </tp>
      <tp t="e">
        <v>#N/A</v>
        <stp/>
        <stp>BDP|3120539025880690808</stp>
        <tr r="AB21" s="12"/>
      </tp>
      <tp t="e">
        <v>#N/A</v>
        <stp/>
        <stp>BDP|7058104267255596938</stp>
        <tr r="P33" s="12"/>
        <tr r="P502" s="5"/>
      </tp>
      <tp t="e">
        <v>#N/A</v>
        <stp/>
        <stp>BDP|3971385322609302711</stp>
        <tr r="AQ523" s="5"/>
      </tp>
      <tp t="e">
        <v>#N/A</v>
        <stp/>
        <stp>BDP|1491363607096683827</stp>
        <tr r="O534" s="5"/>
      </tp>
      <tp t="e">
        <v>#N/A</v>
        <stp/>
        <stp>BDP|1179863450368665804</stp>
        <tr r="AI434" s="5"/>
      </tp>
      <tp t="e">
        <v>#N/A</v>
        <stp/>
        <stp>BDP|4970253440688803657</stp>
        <tr r="AH228" s="5"/>
      </tp>
      <tp t="e">
        <v>#N/A</v>
        <stp/>
        <stp>BDP|8451080048513528307</stp>
        <tr r="R114" s="5"/>
      </tp>
      <tp t="e">
        <v>#N/A</v>
        <stp/>
        <stp>BDP|5846042219180368875</stp>
        <tr r="AK426" s="5"/>
      </tp>
      <tp t="e">
        <v>#N/A</v>
        <stp/>
        <stp>BDP|6437835347216665076</stp>
        <tr r="AB126" s="5"/>
      </tp>
      <tp t="e">
        <v>#N/A</v>
        <stp/>
        <stp>BDP|9340813723048417741</stp>
        <tr r="W427" s="5"/>
      </tp>
      <tp t="e">
        <v>#N/A</v>
        <stp/>
        <stp>BDP|1454058085812323760</stp>
        <tr r="AP116" s="5"/>
      </tp>
      <tp t="e">
        <v>#N/A</v>
        <stp/>
        <stp>BDP|9239757446493742573</stp>
        <tr r="AI205" s="5"/>
      </tp>
      <tp t="e">
        <v>#N/A</v>
        <stp/>
        <stp>BDP|9079851707339075435</stp>
        <tr r="J428" s="5"/>
      </tp>
      <tp t="e">
        <v>#N/A</v>
        <stp/>
        <stp>BDP|8168812724428228674</stp>
        <tr r="AI72" s="5"/>
      </tp>
      <tp t="e">
        <v>#N/A</v>
        <stp/>
        <stp>BDP|4945995620376845590</stp>
        <tr r="T577" s="5"/>
      </tp>
      <tp t="e">
        <v>#N/A</v>
        <stp/>
        <stp>BDP|9809631157887248184</stp>
        <tr r="J85" s="5"/>
      </tp>
      <tp t="e">
        <v>#N/A</v>
        <stp/>
        <stp>BDP|5965188324309619354</stp>
        <tr r="L577" s="5"/>
      </tp>
      <tp t="e">
        <v>#N/A</v>
        <stp/>
        <stp>BDP|8479215445942030060</stp>
        <tr r="W104" s="5"/>
      </tp>
      <tp t="s">
        <v>#N/A N/A</v>
        <stp/>
        <stp>BDP|6894925633496803673</stp>
        <tr r="AD48" s="12"/>
      </tp>
      <tp t="e">
        <v>#N/A</v>
        <stp/>
        <stp>BDP|4877068277609917662</stp>
        <tr r="P14" s="5"/>
      </tp>
      <tp t="s">
        <v>#N/A N/A</v>
        <stp/>
        <stp>BDP|5638514075719787232</stp>
        <tr r="M26" s="12"/>
      </tp>
      <tp t="e">
        <v>#N/A</v>
        <stp/>
        <stp>BDP|2011472220868865090</stp>
        <tr r="T504" s="5"/>
      </tp>
      <tp t="e">
        <v>#N/A</v>
        <stp/>
        <stp>BDP|6296015094857010418</stp>
        <tr r="AA373" s="5"/>
      </tp>
      <tp t="e">
        <v>#N/A</v>
        <stp/>
        <stp>BDP|7680059496970366202</stp>
        <tr r="AQ157" s="5"/>
      </tp>
      <tp t="e">
        <v>#N/A</v>
        <stp/>
        <stp>BDP|2802699074346117927</stp>
        <tr r="AH10" s="12"/>
      </tp>
      <tp t="e">
        <v>#N/A</v>
        <stp/>
        <stp>BDP|2794704893038124833</stp>
        <tr r="AQ59" s="5"/>
      </tp>
      <tp t="e">
        <v>#N/A</v>
        <stp/>
        <stp>BDP|3651818454502449012</stp>
        <tr r="J65" s="12"/>
        <tr r="J260" s="5"/>
      </tp>
      <tp t="e">
        <v>#N/A</v>
        <stp/>
        <stp>BDP|3594830821712207730</stp>
        <tr r="T600" s="5"/>
      </tp>
      <tp t="e">
        <v>#N/A</v>
        <stp/>
        <stp>BDP|3080200527656586947</stp>
        <tr r="AD280" s="5"/>
      </tp>
      <tp t="e">
        <v>#N/A</v>
        <stp/>
        <stp>BDP|6106935313155758700</stp>
        <tr r="AB523" s="5"/>
      </tp>
      <tp t="s">
        <v>#N/A N/A</v>
        <stp/>
        <stp>BDP|7286372946225799921</stp>
        <tr r="O69" s="12"/>
      </tp>
      <tp t="e">
        <v>#N/A</v>
        <stp/>
        <stp>BDP|3127375223316138824</stp>
        <tr r="S455" s="5"/>
      </tp>
      <tp t="e">
        <v>#N/A</v>
        <stp/>
        <stp>BDP|3506315440181550972</stp>
        <tr r="AB187" s="5"/>
      </tp>
      <tp t="e">
        <v>#N/A</v>
        <stp/>
        <stp>BDP|3942826459630411207</stp>
        <tr r="U347" s="5"/>
      </tp>
      <tp t="e">
        <v>#N/A</v>
        <stp/>
        <stp>BDP|9373098037457992120</stp>
        <tr r="AD18" s="5"/>
      </tp>
      <tp t="e">
        <v>#N/A</v>
        <stp/>
        <stp>BDP|8642259465914610467</stp>
        <tr r="AD38" s="5"/>
      </tp>
      <tp t="e">
        <v>#N/A</v>
        <stp/>
        <stp>BDP|8229206775295957481</stp>
        <tr r="U188" s="5"/>
      </tp>
      <tp t="e">
        <v>#N/A</v>
        <stp/>
        <stp>BDP|9602060614333349715</stp>
        <tr r="L19" s="12"/>
      </tp>
      <tp t="e">
        <v>#N/A</v>
        <stp/>
        <stp>BDP|3154908063844515411</stp>
        <tr r="J371" s="5"/>
      </tp>
      <tp t="e">
        <v>#N/A</v>
        <stp/>
        <stp>BDP|5136451988982960738</stp>
        <tr r="K319" s="5"/>
      </tp>
      <tp t="e">
        <v>#N/A</v>
        <stp/>
        <stp>BDP|6413967741243322463</stp>
        <tr r="Q442" s="5"/>
      </tp>
      <tp t="e">
        <v>#N/A</v>
        <stp/>
        <stp>BDP|2028206207034606871</stp>
        <tr r="AQ575" s="5"/>
      </tp>
      <tp t="e">
        <v>#N/A</v>
        <stp/>
        <stp>BDP|3025039273609692103</stp>
        <tr r="U219" s="5"/>
      </tp>
      <tp t="e">
        <v>#N/A</v>
        <stp/>
        <stp>BDP|8022641293283755863</stp>
        <tr r="R186" s="5"/>
      </tp>
      <tp t="e">
        <v>#N/A</v>
        <stp/>
        <stp>BDP|7409180223718900000</stp>
        <tr r="R111" s="5"/>
      </tp>
      <tp t="e">
        <v>#N/A</v>
        <stp/>
        <stp>BDP|9112105348359623993</stp>
        <tr r="P546" s="5"/>
      </tp>
      <tp t="e">
        <v>#N/A</v>
        <stp/>
        <stp>BDP|2046470240307074916</stp>
        <tr r="AK532" s="5"/>
      </tp>
      <tp t="e">
        <v>#N/A</v>
        <stp/>
        <stp>BDP|2027737581120241166</stp>
        <tr r="AD174" s="5"/>
      </tp>
      <tp t="e">
        <v>#N/A</v>
        <stp/>
        <stp>BDP|8278521853552626637</stp>
        <tr r="R16" s="12"/>
      </tp>
      <tp t="e">
        <v>#N/A</v>
        <stp/>
        <stp>BDP|8328799479481761530</stp>
        <tr r="AD391" s="5"/>
      </tp>
      <tp t="e">
        <v>#N/A</v>
        <stp/>
        <stp>BDP|7683095737209757183</stp>
        <tr r="R226" s="5"/>
      </tp>
      <tp t="e">
        <v>#N/A</v>
        <stp/>
        <stp>BDP|4182312216302847895</stp>
        <tr r="AK388" s="5"/>
      </tp>
      <tp t="e">
        <v>#N/A</v>
        <stp/>
        <stp>BDP|2270024482465270378</stp>
        <tr r="I561" s="5"/>
      </tp>
      <tp t="e">
        <v>#N/A</v>
        <stp/>
        <stp>BDP|3020888775869217988</stp>
        <tr r="N324" s="5"/>
      </tp>
      <tp t="e">
        <v>#N/A</v>
        <stp/>
        <stp>BDP|1086206593081769733</stp>
        <tr r="AP292" s="5"/>
      </tp>
      <tp t="e">
        <v>#N/A</v>
        <stp/>
        <stp>BDP|9332479443736036305</stp>
        <tr r="AF29" s="12"/>
        <tr r="AF365" s="5"/>
      </tp>
      <tp t="e">
        <v>#N/A</v>
        <stp/>
        <stp>BDP|9645830433518193602</stp>
        <tr r="AA22" s="12"/>
      </tp>
      <tp t="e">
        <v>#N/A</v>
        <stp/>
        <stp>BDP|2168643741464696854</stp>
        <tr r="AO24" s="5"/>
      </tp>
      <tp t="e">
        <v>#N/A</v>
        <stp/>
        <stp>BDP|9789342823182560622</stp>
        <tr r="T5" s="5"/>
      </tp>
      <tp t="e">
        <v>#N/A</v>
        <stp/>
        <stp>BDP|6468826073361284404</stp>
        <tr r="J5" s="5"/>
      </tp>
      <tp t="e">
        <v>#N/A</v>
        <stp/>
        <stp>BDP|3846587411103654809</stp>
        <tr r="M547" s="5"/>
      </tp>
      <tp t="e">
        <v>#N/A</v>
        <stp/>
        <stp>BDP|1994191761138277240</stp>
        <tr r="R613" s="5"/>
      </tp>
      <tp t="e">
        <v>#N/A</v>
        <stp/>
        <stp>BDP|2705978153716725433</stp>
        <tr r="AF364" s="5"/>
      </tp>
      <tp t="e">
        <v>#N/A</v>
        <stp/>
        <stp>BDP|1711447906828337113</stp>
        <tr r="L575" s="5"/>
      </tp>
      <tp t="e">
        <v>#N/A</v>
        <stp/>
        <stp>BDP|4601378365638478577</stp>
        <tr r="AO155" s="5"/>
      </tp>
      <tp t="e">
        <v>#N/A</v>
        <stp/>
        <stp>BDP|5978295405783142830</stp>
        <tr r="AH434" s="5"/>
      </tp>
      <tp t="e">
        <v>#N/A</v>
        <stp/>
        <stp>BDP|4325113090773070350</stp>
        <tr r="AO465" s="5"/>
      </tp>
      <tp t="e">
        <v>#N/A</v>
        <stp/>
        <stp>BDP|1236555934188351372</stp>
        <tr r="Q424" s="5"/>
      </tp>
      <tp t="s">
        <v>#N/A N/A</v>
        <stp/>
        <stp>BDP|4362799432099873578</stp>
        <tr r="O43" s="12"/>
      </tp>
      <tp t="e">
        <v>#N/A</v>
        <stp/>
        <stp>BDP|4719163143998489513</stp>
        <tr r="L85" s="5"/>
      </tp>
      <tp t="e">
        <v>#N/A</v>
        <stp/>
        <stp>BDP|9344641132496546675</stp>
        <tr r="AQ519" s="5"/>
      </tp>
      <tp t="e">
        <v>#N/A</v>
        <stp/>
        <stp>BDP|8435425298519193089</stp>
        <tr r="T274" s="5"/>
      </tp>
      <tp t="e">
        <v>#N/A</v>
        <stp/>
        <stp>BDP|2680243290872012751</stp>
        <tr r="N601" s="5"/>
      </tp>
      <tp t="e">
        <v>#N/A</v>
        <stp/>
        <stp>BDP|5532622445059415212</stp>
        <tr r="AH554" s="5"/>
      </tp>
      <tp t="e">
        <v>#N/A</v>
        <stp/>
        <stp>BDP|1526635989542037183</stp>
        <tr r="AQ386" s="5"/>
      </tp>
      <tp t="e">
        <v>#N/A</v>
        <stp/>
        <stp>BDP|9038044941029067825</stp>
        <tr r="U110" s="5"/>
      </tp>
      <tp t="e">
        <v>#N/A</v>
        <stp/>
        <stp>BDP|5911595517479666462</stp>
        <tr r="AH619" s="5"/>
      </tp>
      <tp t="e">
        <v>#N/A</v>
        <stp/>
        <stp>BDP|4482209384200511226</stp>
        <tr r="M487" s="5"/>
      </tp>
      <tp t="e">
        <v>#N/A</v>
        <stp/>
        <stp>BDP|8072185306615061095</stp>
        <tr r="P535" s="5"/>
      </tp>
      <tp t="e">
        <v>#N/A</v>
        <stp/>
        <stp>BDP|5103583764442233883</stp>
        <tr r="AD329" s="5"/>
      </tp>
      <tp t="e">
        <v>#N/A</v>
        <stp/>
        <stp>BDP|1567748504883155934</stp>
        <tr r="W232" s="5"/>
      </tp>
      <tp t="e">
        <v>#N/A</v>
        <stp/>
        <stp>BDP|5275125976337254833</stp>
        <tr r="AF149" s="5"/>
      </tp>
      <tp t="e">
        <v>#N/A</v>
        <stp/>
        <stp>BDP|3324392486047346382</stp>
        <tr r="AG129" s="5"/>
      </tp>
      <tp t="e">
        <v>#N/A</v>
        <stp/>
        <stp>BDP|9638460253102542610</stp>
        <tr r="AO235" s="5"/>
      </tp>
      <tp t="e">
        <v>#N/A</v>
        <stp/>
        <stp>BDP|3593975660608662805</stp>
        <tr r="AG251" s="5"/>
      </tp>
      <tp t="e">
        <v>#N/A</v>
        <stp/>
        <stp>BDP|2154622644804770841</stp>
        <tr r="AG46" s="5"/>
      </tp>
      <tp t="e">
        <v>#N/A</v>
        <stp/>
        <stp>BDP|5983929716264991502</stp>
        <tr r="K299" s="5"/>
      </tp>
      <tp t="e">
        <v>#N/A</v>
        <stp/>
        <stp>BDP|1061553634798222378</stp>
        <tr r="AG400" s="5"/>
      </tp>
      <tp t="e">
        <v>#N/A</v>
        <stp/>
        <stp>BDP|2626692718439189024</stp>
        <tr r="AI239" s="5"/>
      </tp>
      <tp t="e">
        <v>#N/A</v>
        <stp/>
        <stp>BDP|1089271583036838181</stp>
        <tr r="S59" s="5"/>
      </tp>
      <tp t="s">
        <v>#N/A N/A</v>
        <stp/>
        <stp>BDP|1177542179229994614</stp>
        <tr r="K62" s="12"/>
      </tp>
      <tp t="e">
        <v>#N/A</v>
        <stp/>
        <stp>BDP|3258549592856668568</stp>
        <tr r="R66" s="5"/>
      </tp>
      <tp t="e">
        <v>#N/A</v>
        <stp/>
        <stp>BDP|9929114429380290671</stp>
        <tr r="J253" s="5"/>
      </tp>
      <tp t="e">
        <v>#N/A</v>
        <stp/>
        <stp>BDP|5932412458079590115</stp>
        <tr r="AO237" s="5"/>
      </tp>
      <tp t="e">
        <v>#N/A</v>
        <stp/>
        <stp>BDP|1306652405392340949</stp>
        <tr r="AD172" s="5"/>
      </tp>
      <tp t="e">
        <v>#N/A</v>
        <stp/>
        <stp>BDP|4230025256279132436</stp>
        <tr r="Q631" s="5"/>
      </tp>
      <tp t="e">
        <v>#N/A</v>
        <stp/>
        <stp>BDP|6424232566067395968</stp>
        <tr r="Q58" s="5"/>
      </tp>
      <tp t="e">
        <v>#N/A</v>
        <stp/>
        <stp>BDP|9789274547911235217</stp>
        <tr r="T79" s="5"/>
      </tp>
      <tp t="e">
        <v>#N/A</v>
        <stp/>
        <stp>BDP|9061984910624864942</stp>
        <tr r="AB341" s="5"/>
      </tp>
      <tp t="e">
        <v>#N/A</v>
        <stp/>
        <stp>BDP|4023339092656299474</stp>
        <tr r="M125" s="5"/>
      </tp>
      <tp t="e">
        <v>#N/A</v>
        <stp/>
        <stp>BDP|9054576120171776346</stp>
        <tr r="L471" s="5"/>
      </tp>
      <tp t="e">
        <v>#N/A</v>
        <stp/>
        <stp>BDP|6400081025130835850</stp>
        <tr r="J352" s="5"/>
      </tp>
      <tp t="e">
        <v>#N/A</v>
        <stp/>
        <stp>BDP|6616795310449229591</stp>
        <tr r="L446" s="5"/>
      </tp>
      <tp t="e">
        <v>#N/A</v>
        <stp/>
        <stp>BDP|1707682884696814577</stp>
        <tr r="J256" s="5"/>
      </tp>
      <tp t="s">
        <v>#N/A N/A</v>
        <stp/>
        <stp>BDP|3363882072283549380</stp>
        <tr r="K38" s="12"/>
      </tp>
      <tp t="e">
        <v>#N/A</v>
        <stp/>
        <stp>BDP|8617870943701446927</stp>
        <tr r="AH533" s="5"/>
      </tp>
      <tp t="e">
        <v>#N/A</v>
        <stp/>
        <stp>BDP|7114394994450073183</stp>
        <tr r="AM481" s="5"/>
      </tp>
      <tp t="e">
        <v>#N/A</v>
        <stp/>
        <stp>BDP|8741463354443359622</stp>
        <tr r="I560" s="5"/>
      </tp>
      <tp t="e">
        <v>#N/A</v>
        <stp/>
        <stp>BDP|5162227690114501627</stp>
        <tr r="O187" s="5"/>
      </tp>
      <tp t="e">
        <v>#N/A</v>
        <stp/>
        <stp>BDP|2448046656479220203</stp>
        <tr r="Q560" s="5"/>
      </tp>
      <tp t="e">
        <v>#N/A</v>
        <stp/>
        <stp>BDP|9639313313224108314</stp>
        <tr r="Q505" s="5"/>
      </tp>
      <tp t="e">
        <v>#N/A</v>
        <stp/>
        <stp>BDP|4934201235919051097</stp>
        <tr r="K289" s="5"/>
      </tp>
      <tp t="e">
        <v>#N/A</v>
        <stp/>
        <stp>BDP|5366355551336711959</stp>
        <tr r="AI503" s="5"/>
      </tp>
      <tp t="e">
        <v>#N/A</v>
        <stp/>
        <stp>BDP|4451163385161140039</stp>
        <tr r="AM232" s="5"/>
      </tp>
      <tp t="e">
        <v>#N/A</v>
        <stp/>
        <stp>BDP|4733061735038319329</stp>
        <tr r="M60" s="5"/>
      </tp>
      <tp t="e">
        <v>#N/A</v>
        <stp/>
        <stp>BDP|9177325428784860069</stp>
        <tr r="AG486" s="5"/>
      </tp>
      <tp t="s">
        <v>#N/A N/A</v>
        <stp/>
        <stp>BDP|3798579760958362462</stp>
        <tr r="W45" s="12"/>
      </tp>
      <tp t="e">
        <v>#N/A</v>
        <stp/>
        <stp>BDP|2863975047580980343</stp>
        <tr r="AM57" s="5"/>
      </tp>
      <tp t="e">
        <v>#N/A</v>
        <stp/>
        <stp>BDP|1466095710574121898</stp>
        <tr r="Q401" s="5"/>
      </tp>
      <tp t="e">
        <v>#N/A</v>
        <stp/>
        <stp>BDP|4730416581810227403</stp>
        <tr r="AF32" s="12"/>
        <tr r="AF622" s="5"/>
      </tp>
      <tp t="e">
        <v>#N/A</v>
        <stp/>
        <stp>BDP|9253761825160481002</stp>
        <tr r="AB35" s="5"/>
      </tp>
      <tp t="e">
        <v>#N/A</v>
        <stp/>
        <stp>BDP|1011818243559322840</stp>
        <tr r="AH472" s="5"/>
      </tp>
      <tp t="e">
        <v>#N/A</v>
        <stp/>
        <stp>BDP|4444730824599063466</stp>
        <tr r="N173" s="5"/>
      </tp>
      <tp t="e">
        <v>#N/A</v>
        <stp/>
        <stp>BDP|1496279820254436920</stp>
        <tr r="U16" s="5"/>
      </tp>
      <tp t="e">
        <v>#N/A</v>
        <stp/>
        <stp>BDP|3524463380084083769</stp>
        <tr r="AQ505" s="5"/>
      </tp>
      <tp t="e">
        <v>#N/A</v>
        <stp/>
        <stp>BDP|2380725592784630409</stp>
        <tr r="K452" s="5"/>
      </tp>
      <tp t="e">
        <v>#N/A</v>
        <stp/>
        <stp>BDP|4028726372070434817</stp>
        <tr r="AQ9" s="5"/>
      </tp>
      <tp t="e">
        <v>#N/A</v>
        <stp/>
        <stp>BDP|3960595027711245903</stp>
        <tr r="AM127" s="5"/>
      </tp>
      <tp t="e">
        <v>#N/A</v>
        <stp/>
        <stp>BDP|5119995243267632386</stp>
        <tr r="Q509" s="5"/>
      </tp>
      <tp t="e">
        <v>#N/A</v>
        <stp/>
        <stp>BDP|4476074415200763945</stp>
        <tr r="AQ7" s="5"/>
      </tp>
      <tp t="e">
        <v>#N/A</v>
        <stp/>
        <stp>BDP|5040564461373752954</stp>
        <tr r="M327" s="5"/>
      </tp>
      <tp t="e">
        <v>#N/A</v>
        <stp/>
        <stp>BDP|2995922520801748495</stp>
        <tr r="AM571" s="5"/>
      </tp>
      <tp t="e">
        <v>#N/A</v>
        <stp/>
        <stp>BDP|1433064143711029840</stp>
        <tr r="AO93" s="5"/>
      </tp>
      <tp t="e">
        <v>#N/A</v>
        <stp/>
        <stp>BDP|3853269185062613788</stp>
        <tr r="N447" s="5"/>
      </tp>
      <tp t="e">
        <v>#N/A</v>
        <stp/>
        <stp>BDP|2936321389690664517</stp>
        <tr r="J340" s="5"/>
      </tp>
      <tp t="e">
        <v>#N/A</v>
        <stp/>
        <stp>BDP|6717971725949392834</stp>
        <tr r="AP145" s="5"/>
      </tp>
      <tp t="e">
        <v>#N/A</v>
        <stp/>
        <stp>BDP|7064434644763522873</stp>
        <tr r="O296" s="5"/>
      </tp>
      <tp t="e">
        <v>#N/A</v>
        <stp/>
        <stp>BDP|4264431692540761510</stp>
        <tr r="R264" s="5"/>
      </tp>
      <tp t="e">
        <v>#N/A</v>
        <stp/>
        <stp>BDP|9612851187173114604</stp>
        <tr r="AQ635" s="5"/>
      </tp>
      <tp t="e">
        <v>#N/A</v>
        <stp/>
        <stp>BDP|8360153692075460957</stp>
        <tr r="AI582" s="5"/>
      </tp>
      <tp t="e">
        <v>#N/A</v>
        <stp/>
        <stp>BDP|1873904137505841226</stp>
        <tr r="I11" s="5"/>
      </tp>
      <tp t="e">
        <v>#N/A</v>
        <stp/>
        <stp>BDP|5600841642582606730</stp>
        <tr r="Q531" s="5"/>
      </tp>
      <tp t="e">
        <v>#N/A</v>
        <stp/>
        <stp>BDP|5603054181288122960</stp>
        <tr r="AM196" s="5"/>
      </tp>
      <tp t="e">
        <v>#N/A</v>
        <stp/>
        <stp>BDP|8016446743166673246</stp>
        <tr r="AH479" s="5"/>
      </tp>
      <tp t="e">
        <v>#N/A</v>
        <stp/>
        <stp>BDP|2044209170102737928</stp>
        <tr r="AK565" s="5"/>
      </tp>
      <tp t="e">
        <v>#N/A</v>
        <stp/>
        <stp>BDP|3851950324767926356</stp>
        <tr r="AP444" s="5"/>
      </tp>
      <tp t="e">
        <v>#N/A</v>
        <stp/>
        <stp>BDP|4792498262009002397</stp>
        <tr r="AK244" s="5"/>
      </tp>
      <tp t="e">
        <v>#N/A</v>
        <stp/>
        <stp>BDP|6030635191162685719</stp>
        <tr r="U103" s="5"/>
      </tp>
      <tp t="e">
        <v>#N/A</v>
        <stp/>
        <stp>BDP|1689433840259589457</stp>
        <tr r="M295" s="5"/>
      </tp>
    </main>
    <main first="bofaddin.rtdserver">
      <tp t="s">
        <v>#N/A N/A</v>
        <stp/>
        <stp>BQL|6622855652260732699</stp>
        <tr r="AJ615" s="5"/>
      </tp>
      <tp t="s">
        <v>#N/A N/A</v>
        <stp/>
        <stp>BQL|7184210118651041872</stp>
        <tr r="AJ282" s="5"/>
      </tp>
      <tp t="s">
        <v>#N/A N/A</v>
        <stp/>
        <stp>BQL|2689132878349273029</stp>
        <tr r="AJ213" s="5"/>
      </tp>
      <tp t="s">
        <v>#N/A N/A</v>
        <stp/>
        <stp>BQL|6552812569372385735</stp>
        <tr r="AJ546" s="5"/>
      </tp>
      <tp t="s">
        <v>#N/A N/A</v>
        <stp/>
        <stp>BQL|1261183404638619540</stp>
        <tr r="AJ193" s="5"/>
      </tp>
      <tp t="s">
        <v>#N/A N/A</v>
        <stp/>
        <stp>BQL|8655815715044045895</stp>
        <tr r="AJ419" s="5"/>
      </tp>
      <tp t="s">
        <v>#N/A N/A</v>
        <stp/>
        <stp>BQL|8504684616086087418</stp>
        <tr r="AJ390" s="5"/>
      </tp>
      <tp t="s">
        <v>#N/A N/A</v>
        <stp/>
        <stp>BQL|7930120611813942993</stp>
        <tr r="AJ80" s="5"/>
      </tp>
      <tp t="s">
        <v>#N/A N/A</v>
        <stp/>
        <stp>BQL|1294743160405601899</stp>
        <tr r="AJ559" s="5"/>
      </tp>
      <tp t="s">
        <v>#N/A N/A</v>
        <stp/>
        <stp>BQL|2758424139049346165</stp>
        <tr r="AJ17" s="5"/>
      </tp>
      <tp t="s">
        <v>#N/A N/A</v>
        <stp/>
        <stp>BQL|9324036673862292199</stp>
        <tr r="AJ603" s="5"/>
      </tp>
      <tp t="s">
        <v>#N/A N/A</v>
        <stp/>
        <stp>BQL|8872711429448035862</stp>
        <tr r="AJ45" s="12"/>
      </tp>
      <tp t="s">
        <v>#N/A N/A</v>
        <stp/>
        <stp>BQL|1969824630890867753</stp>
        <tr r="AJ99" s="5"/>
      </tp>
      <tp t="s">
        <v>#N/A N/A</v>
        <stp/>
        <stp>BQL|3973509477314818802</stp>
        <tr r="AJ376" s="5"/>
      </tp>
      <tp t="s">
        <v>#N/A N/A</v>
        <stp/>
        <stp>BQL|5707328337658080076</stp>
        <tr r="AJ313" s="5"/>
      </tp>
      <tp t="s">
        <v>#N/A N/A</v>
        <stp/>
        <stp>BQL|3526129767680177959</stp>
        <tr r="AJ11" s="5"/>
      </tp>
      <tp t="s">
        <v>#N/A N/A</v>
        <stp/>
        <stp>BQL|1613257893005585270</stp>
        <tr r="AJ471" s="5"/>
      </tp>
      <tp t="s">
        <v>#N/A N/A</v>
        <stp/>
        <stp>BQL|1723864538353037488</stp>
        <tr r="AJ81" s="5"/>
      </tp>
      <tp t="s">
        <v>#N/A N/A</v>
        <stp/>
        <stp>BQL|6828902702292288094</stp>
        <tr r="AJ184" s="5"/>
      </tp>
      <tp t="s">
        <v>#N/A N/A</v>
        <stp/>
        <stp>BQL|2799881766664854512</stp>
        <tr r="AJ421" s="5"/>
      </tp>
      <tp t="e">
        <v>#N/A</v>
        <stp/>
        <stp>BDP|2032728184318507891</stp>
        <tr r="S98" s="5"/>
      </tp>
      <tp t="e">
        <v>#N/A</v>
        <stp/>
        <stp>BDP|4633332194430987324</stp>
        <tr r="AD303" s="5"/>
      </tp>
      <tp t="e">
        <v>#N/A</v>
        <stp/>
        <stp>BDP|4276334251868935731</stp>
        <tr r="AG2" s="5"/>
      </tp>
      <tp t="e">
        <v>#N/A</v>
        <stp/>
        <stp>BDP|8529889104629659451</stp>
        <tr r="K123" s="5"/>
      </tp>
      <tp t="e">
        <v>#N/A</v>
        <stp/>
        <stp>BDP|6489769482926291288</stp>
        <tr r="S176" s="5"/>
      </tp>
      <tp t="e">
        <v>#N/A</v>
        <stp/>
        <stp>BDP|5885768587065414279</stp>
        <tr r="AF243" s="5"/>
      </tp>
      <tp t="e">
        <v>#N/A</v>
        <stp/>
        <stp>BDP|3441703241979645491</stp>
        <tr r="AO197" s="5"/>
      </tp>
      <tp t="e">
        <v>#N/A</v>
        <stp/>
        <stp>BDP|2302511650999137690</stp>
        <tr r="L330" s="5"/>
      </tp>
      <tp t="e">
        <v>#N/A</v>
        <stp/>
        <stp>BDP|9446984474838002222</stp>
        <tr r="AM33" s="5"/>
      </tp>
      <tp t="e">
        <v>#N/A</v>
        <stp/>
        <stp>BDP|6250233443235013888</stp>
        <tr r="I208" s="5"/>
      </tp>
      <tp t="e">
        <v>#N/A</v>
        <stp/>
        <stp>BDP|2339992237172389745</stp>
        <tr r="P498" s="5"/>
      </tp>
      <tp t="s">
        <v>#N/A N/A</v>
        <stp/>
        <stp>BDP|6882995941035297389</stp>
        <tr r="AD20" s="12"/>
      </tp>
      <tp t="e">
        <v>#N/A</v>
        <stp/>
        <stp>BDP|6092364648839686521</stp>
        <tr r="AH196" s="5"/>
      </tp>
      <tp t="e">
        <v>#N/A</v>
        <stp/>
        <stp>BDP|9908202814031599627</stp>
        <tr r="L346" s="5"/>
      </tp>
      <tp t="e">
        <v>#N/A</v>
        <stp/>
        <stp>BDP|9030696913423174017</stp>
        <tr r="W182" s="5"/>
      </tp>
      <tp t="s">
        <v>#N/A N/A</v>
        <stp/>
        <stp>BDP|7965700080443479674</stp>
        <tr r="AD5" s="12"/>
      </tp>
      <tp t="e">
        <v>#N/A</v>
        <stp/>
        <stp>BDP|7429168208419085205</stp>
        <tr r="AK24" s="5"/>
      </tp>
      <tp t="e">
        <v>#N/A</v>
        <stp/>
        <stp>BDP|9765290425335678170</stp>
        <tr r="W335" s="5"/>
      </tp>
      <tp t="e">
        <v>#N/A</v>
        <stp/>
        <stp>BDP|4744017564657083889</stp>
        <tr r="AO463" s="5"/>
      </tp>
      <tp t="e">
        <v>#N/A</v>
        <stp/>
        <stp>BDP|6413845616652450083</stp>
        <tr r="P601" s="5"/>
      </tp>
      <tp t="e">
        <v>#N/A</v>
        <stp/>
        <stp>BDP|3340058799114082352</stp>
        <tr r="P280" s="5"/>
      </tp>
      <tp t="e">
        <v>#N/A</v>
        <stp/>
        <stp>BDP|6573050827241818852</stp>
        <tr r="AB335" s="5"/>
      </tp>
      <tp t="e">
        <v>#N/A</v>
        <stp/>
        <stp>BDP|1201242769249743122</stp>
        <tr r="AF275" s="5"/>
      </tp>
      <tp t="e">
        <v>#N/A</v>
        <stp/>
        <stp>BDP|6127280570678108622</stp>
        <tr r="AO193" s="5"/>
      </tp>
      <tp t="e">
        <v>#N/A</v>
        <stp/>
        <stp>BDP|8978113046730435006</stp>
        <tr r="L63" s="5"/>
      </tp>
      <tp t="e">
        <v>#N/A</v>
        <stp/>
        <stp>BDP|4979974323480267248</stp>
        <tr r="AP559" s="5"/>
      </tp>
      <tp t="e">
        <v>#N/A</v>
        <stp/>
        <stp>BDP|6911700281906568267</stp>
        <tr r="AM511" s="5"/>
      </tp>
      <tp t="s">
        <v>#N/A N/A</v>
        <stp/>
        <stp>BDP|8898135058079167891</stp>
        <tr r="I13" s="12"/>
      </tp>
      <tp t="e">
        <v>#N/A</v>
        <stp/>
        <stp>BDP|8208528579325456265</stp>
        <tr r="AM559" s="5"/>
      </tp>
      <tp t="e">
        <v>#N/A</v>
        <stp/>
        <stp>BDP|6134479273179925173</stp>
        <tr r="AI366" s="5"/>
      </tp>
      <tp t="e">
        <v>#N/A</v>
        <stp/>
        <stp>BDP|9892211613584021315</stp>
        <tr r="I318" s="5"/>
      </tp>
      <tp t="e">
        <v>#N/A</v>
        <stp/>
        <stp>BDP|2745358318345953887</stp>
        <tr r="Q34" s="5"/>
      </tp>
      <tp t="e">
        <v>#N/A</v>
        <stp/>
        <stp>BDP|4238817948740866588</stp>
        <tr r="K22" s="5"/>
      </tp>
      <tp t="e">
        <v>#N/A</v>
        <stp/>
        <stp>BDP|8213490651584306029</stp>
        <tr r="L519" s="5"/>
      </tp>
      <tp t="e">
        <v>#N/A</v>
        <stp/>
        <stp>BDP|4146965252330962578</stp>
        <tr r="T226" s="5"/>
      </tp>
      <tp t="e">
        <v>#N/A</v>
        <stp/>
        <stp>BDP|1789975312471170582</stp>
        <tr r="K490" s="5"/>
      </tp>
      <tp t="e">
        <v>#N/A</v>
        <stp/>
        <stp>BDP|5599249094163980075</stp>
        <tr r="AK485" s="5"/>
      </tp>
      <tp t="e">
        <v>#N/A</v>
        <stp/>
        <stp>BDP|1638762888052571169</stp>
        <tr r="AP133" s="5"/>
      </tp>
      <tp t="e">
        <v>#N/A</v>
        <stp/>
        <stp>BDP|6664846244501833659</stp>
        <tr r="I42" s="12"/>
        <tr r="I592" s="5"/>
      </tp>
      <tp t="e">
        <v>#N/A</v>
        <stp/>
        <stp>BDP|4707829430800783296</stp>
        <tr r="AI425" s="5"/>
      </tp>
      <tp t="e">
        <v>#N/A</v>
        <stp/>
        <stp>BDP|9861211648482947038</stp>
        <tr r="AH288" s="5"/>
      </tp>
      <tp t="e">
        <v>#N/A</v>
        <stp/>
        <stp>BDP|1949532783923345214</stp>
        <tr r="J481" s="5"/>
      </tp>
      <tp t="e">
        <v>#N/A</v>
        <stp/>
        <stp>BDP|3878043671191522839</stp>
        <tr r="T596" s="5"/>
      </tp>
      <tp t="e">
        <v>#N/A</v>
        <stp/>
        <stp>BDP|6615990211065084657</stp>
        <tr r="K504" s="5"/>
      </tp>
      <tp t="e">
        <v>#N/A</v>
        <stp/>
        <stp>BDP|7883797332649904717</stp>
        <tr r="AP565" s="5"/>
      </tp>
      <tp t="s">
        <v>#N/A N/A</v>
        <stp/>
        <stp>BDP|8447655394223755998</stp>
        <tr r="M25" s="12"/>
      </tp>
      <tp t="e">
        <v>#N/A</v>
        <stp/>
        <stp>BDP|3633173497887511189</stp>
        <tr r="U633" s="5"/>
      </tp>
      <tp t="e">
        <v>#N/A</v>
        <stp/>
        <stp>BDP|8462821411078849443</stp>
        <tr r="I456" s="5"/>
      </tp>
      <tp t="s">
        <v>#N/A N/A</v>
        <stp/>
        <stp>BDP|3935257499384768192</stp>
        <tr r="AD73" s="12"/>
      </tp>
      <tp t="e">
        <v>#N/A</v>
        <stp/>
        <stp>BDP|8693795712216787515</stp>
        <tr r="AA157" s="5"/>
      </tp>
      <tp t="e">
        <v>#N/A</v>
        <stp/>
        <stp>BDP|9816260936107623251</stp>
        <tr r="AP509" s="5"/>
      </tp>
      <tp t="e">
        <v>#N/A</v>
        <stp/>
        <stp>BDP|7162336248699814494</stp>
        <tr r="J603" s="5"/>
      </tp>
      <tp t="e">
        <v>#N/A</v>
        <stp/>
        <stp>BDP|9701360096198815643</stp>
        <tr r="AB258" s="5"/>
      </tp>
      <tp t="e">
        <v>#N/A</v>
        <stp/>
        <stp>BDP|3788982234326727278</stp>
        <tr r="P488" s="5"/>
      </tp>
      <tp t="s">
        <v>#N/A N/A</v>
        <stp/>
        <stp>BDP|6124483967118766125</stp>
        <tr r="T5" s="12"/>
      </tp>
      <tp t="e">
        <v>#N/A</v>
        <stp/>
        <stp>BDP|9379404609201715163</stp>
        <tr r="I61" s="5"/>
      </tp>
      <tp t="e">
        <v>#N/A</v>
        <stp/>
        <stp>BDP|8139805888792703752</stp>
        <tr r="U170" s="5"/>
      </tp>
      <tp t="e">
        <v>#N/A</v>
        <stp/>
        <stp>BDP|8909359777690954198</stp>
        <tr r="AP89" s="5"/>
      </tp>
      <tp t="e">
        <v>#N/A</v>
        <stp/>
        <stp>BDP|4784379129201062920</stp>
        <tr r="M132" s="5"/>
      </tp>
      <tp t="e">
        <v>#N/A</v>
        <stp/>
        <stp>BDP|4755090444174805991</stp>
        <tr r="R15" s="12"/>
      </tp>
      <tp t="e">
        <v>#N/A</v>
        <stp/>
        <stp>BDP|6121393492627708662</stp>
        <tr r="AP314" s="5"/>
      </tp>
      <tp t="e">
        <v>#N/A</v>
        <stp/>
        <stp>BDP|8562401605354274597</stp>
        <tr r="I229" s="5"/>
      </tp>
      <tp t="e">
        <v>#N/A</v>
        <stp/>
        <stp>BDP|2622996131055457015</stp>
        <tr r="J422" s="5"/>
      </tp>
      <tp t="e">
        <v>#N/A</v>
        <stp/>
        <stp>BDP|8286048743129839865</stp>
        <tr r="N269" s="5"/>
      </tp>
      <tp t="e">
        <v>#N/A</v>
        <stp/>
        <stp>BDP|4427041456025840951</stp>
        <tr r="AP23" s="5"/>
      </tp>
      <tp t="e">
        <v>#N/A</v>
        <stp/>
        <stp>BDP|6305816495899896341</stp>
        <tr r="AD421" s="5"/>
      </tp>
      <tp t="s">
        <v>#N/A N/A</v>
        <stp/>
        <stp>BDP|2224545581075973768</stp>
        <tr r="L23" s="12"/>
      </tp>
      <tp t="e">
        <v>#N/A</v>
        <stp/>
        <stp>BDP|1534819327352854434</stp>
        <tr r="AP266" s="5"/>
      </tp>
      <tp t="s">
        <v>#N/A N/A</v>
        <stp/>
        <stp>BDP|8553780904132686074</stp>
        <tr r="AB74" s="12"/>
      </tp>
      <tp t="e">
        <v>#N/A</v>
        <stp/>
        <stp>BDP|5870564006899530450</stp>
        <tr r="U27" s="5"/>
      </tp>
      <tp t="e">
        <v>#N/A</v>
        <stp/>
        <stp>BDP|2963898238703324730</stp>
        <tr r="AB255" s="5"/>
      </tp>
      <tp t="e">
        <v>#N/A</v>
        <stp/>
        <stp>BDP|7594920810026750487</stp>
        <tr r="I636" s="5"/>
      </tp>
      <tp t="e">
        <v>#N/A</v>
        <stp/>
        <stp>BDP|9433011407864278086</stp>
        <tr r="AK15" s="12"/>
      </tp>
      <tp t="e">
        <v>#N/A</v>
        <stp/>
        <stp>BDP|9830106802955434064</stp>
        <tr r="AF375" s="5"/>
      </tp>
      <tp t="e">
        <v>#N/A</v>
        <stp/>
        <stp>BDP|4181106497588922974</stp>
        <tr r="I353" s="5"/>
      </tp>
      <tp t="e">
        <v>#N/A</v>
        <stp/>
        <stp>BDP|9552182285308797571</stp>
        <tr r="P47" s="12"/>
        <tr r="P566" s="5"/>
      </tp>
      <tp t="s">
        <v>#N/A N/A</v>
        <stp/>
        <stp>BDP|4414619358288510207</stp>
        <tr r="AF61" s="12"/>
      </tp>
      <tp t="e">
        <v>#N/A</v>
        <stp/>
        <stp>BDP|2890703550324560950</stp>
        <tr r="T115" s="5"/>
      </tp>
      <tp t="e">
        <v>#N/A</v>
        <stp/>
        <stp>BDP|5352092894671590037</stp>
        <tr r="L174" s="5"/>
      </tp>
      <tp t="e">
        <v>#N/A</v>
        <stp/>
        <stp>BDP|1130810571835907605</stp>
        <tr r="K35" s="5"/>
      </tp>
      <tp t="e">
        <v>#N/A</v>
        <stp/>
        <stp>BDP|9237763436161900130</stp>
        <tr r="AI64" s="5"/>
      </tp>
      <tp t="s">
        <v>#N/A N/A</v>
        <stp/>
        <stp>BDP|3040309328066582954</stp>
        <tr r="Q92" s="12"/>
      </tp>
      <tp t="e">
        <v>#N/A</v>
        <stp/>
        <stp>BDP|2743225228876195941</stp>
        <tr r="O112" s="5"/>
      </tp>
      <tp t="e">
        <v>#N/A</v>
        <stp/>
        <stp>BDP|7159227377498530795</stp>
        <tr r="Q495" s="5"/>
      </tp>
      <tp t="e">
        <v>#N/A</v>
        <stp/>
        <stp>BDP|8195446329851407204</stp>
        <tr r="N194" s="5"/>
      </tp>
      <tp t="e">
        <v>#N/A</v>
        <stp/>
        <stp>BDP|1677128720948441781</stp>
        <tr r="Q28" s="5"/>
      </tp>
      <tp t="e">
        <v>#N/A</v>
        <stp/>
        <stp>BDP|6330307989896485666</stp>
        <tr r="O254" s="5"/>
      </tp>
      <tp t="e">
        <v>#N/A</v>
        <stp/>
        <stp>BDP|3928857785556578845</stp>
        <tr r="O304" s="5"/>
      </tp>
      <tp t="e">
        <v>#N/A</v>
        <stp/>
        <stp>BDP|4879124771079326603</stp>
        <tr r="AB158" s="5"/>
      </tp>
      <tp t="e">
        <v>#N/A</v>
        <stp/>
        <stp>BDP|1194174344378220188</stp>
        <tr r="AG345" s="5"/>
      </tp>
      <tp t="e">
        <v>#N/A</v>
        <stp/>
        <stp>BDP|8679692670151241557</stp>
        <tr r="P515" s="5"/>
      </tp>
      <tp t="e">
        <v>#N/A</v>
        <stp/>
        <stp>BDP|1783133131137547988</stp>
        <tr r="L396" s="5"/>
      </tp>
      <tp t="e">
        <v>#N/A</v>
        <stp/>
        <stp>BDP|2305405505989909265</stp>
        <tr r="O32" s="5"/>
      </tp>
      <tp t="e">
        <v>#N/A</v>
        <stp/>
        <stp>BDP|1074769812028828254</stp>
        <tr r="I187" s="5"/>
      </tp>
      <tp t="s">
        <v>#N/A N/A</v>
        <stp/>
        <stp>BDP|8780889068242622989</stp>
        <tr r="AP50" s="12"/>
      </tp>
      <tp t="e">
        <v>#N/A</v>
        <stp/>
        <stp>BDP|3636305590835727184</stp>
        <tr r="I542" s="5"/>
      </tp>
      <tp t="e">
        <v>#N/A</v>
        <stp/>
        <stp>BDP|5739707204889910635</stp>
        <tr r="S624" s="5"/>
      </tp>
      <tp t="s">
        <v>#N/A N/A</v>
        <stp/>
        <stp>BDP|1033789829028155195</stp>
        <tr r="AF49" s="12"/>
      </tp>
      <tp t="e">
        <v>#N/A</v>
        <stp/>
        <stp>BDP|2383660267368933725</stp>
        <tr r="AI225" s="5"/>
      </tp>
      <tp t="e">
        <v>#N/A</v>
        <stp/>
        <stp>BDP|3903807047104793602</stp>
        <tr r="I492" s="5"/>
      </tp>
      <tp t="e">
        <v>#N/A</v>
        <stp/>
        <stp>BDP|9984483480028814006</stp>
        <tr r="W283" s="5"/>
      </tp>
      <tp t="e">
        <v>#N/A</v>
        <stp/>
        <stp>BDP|4978863202930055144</stp>
        <tr r="P334" s="5"/>
      </tp>
      <tp t="e">
        <v>#N/A</v>
        <stp/>
        <stp>BDP|5924616330209281431</stp>
        <tr r="AI541" s="5"/>
      </tp>
      <tp t="e">
        <v>#N/A</v>
        <stp/>
        <stp>BDP|1309654798745090675</stp>
        <tr r="I398" s="5"/>
      </tp>
      <tp t="s">
        <v>#N/A N/A</v>
        <stp/>
        <stp>BDP|6998903121730745067</stp>
        <tr r="L13" s="12"/>
      </tp>
      <tp t="e">
        <v>#N/A</v>
        <stp/>
        <stp>BDP|5849743446222394902</stp>
        <tr r="AA132" s="5"/>
      </tp>
      <tp t="e">
        <v>#N/A</v>
        <stp/>
        <stp>BDP|8239893195020297459</stp>
        <tr r="AP245" s="5"/>
      </tp>
      <tp t="s">
        <v>#N/A N/A</v>
        <stp/>
        <stp>BDP|5341802938597281408</stp>
        <tr r="AB79" s="12"/>
      </tp>
      <tp t="e">
        <v>#N/A</v>
        <stp/>
        <stp>BDP|4084532006868881449</stp>
        <tr r="W534" s="5"/>
      </tp>
      <tp t="e">
        <v>#N/A</v>
        <stp/>
        <stp>BDP|4740263854507407981</stp>
        <tr r="AM551" s="5"/>
      </tp>
      <tp t="e">
        <v>#N/A</v>
        <stp/>
        <stp>BDP|3645183741469612200</stp>
        <tr r="J312" s="5"/>
      </tp>
      <tp t="e">
        <v>#N/A</v>
        <stp/>
        <stp>BDP|1495080752021233858</stp>
        <tr r="AP243" s="5"/>
      </tp>
      <tp t="e">
        <v>#N/A</v>
        <stp/>
        <stp>BDP|2164340018349753432</stp>
        <tr r="AQ159" s="5"/>
      </tp>
      <tp t="e">
        <v>#N/A</v>
        <stp/>
        <stp>BDP|3970974240831797206</stp>
        <tr r="AM198" s="5"/>
      </tp>
      <tp t="e">
        <v>#N/A</v>
        <stp/>
        <stp>BDP|7314970228000152143</stp>
        <tr r="AF616" s="5"/>
      </tp>
      <tp t="e">
        <v>#N/A</v>
        <stp/>
        <stp>BDP|3058385982766452375</stp>
        <tr r="M84" s="5"/>
      </tp>
      <tp t="s">
        <v>#N/A N/A</v>
        <stp/>
        <stp>BDP|1566300802368934771</stp>
        <tr r="AK70" s="12"/>
      </tp>
      <tp t="s">
        <v>#N/A N/A</v>
        <stp/>
        <stp>BDP|6432514860620965850</stp>
        <tr r="AO38" s="12"/>
      </tp>
      <tp t="e">
        <v>#N/A</v>
        <stp/>
        <stp>BDP|9603643029524398418</stp>
        <tr r="W251" s="5"/>
      </tp>
      <tp t="e">
        <v>#N/A</v>
        <stp/>
        <stp>BDP|1432865035760901708</stp>
        <tr r="AQ55" s="5"/>
      </tp>
      <tp t="e">
        <v>#N/A</v>
        <stp/>
        <stp>BDP|6990783086960098493</stp>
        <tr r="AF22" s="5"/>
      </tp>
      <tp t="e">
        <v>#N/A</v>
        <stp/>
        <stp>BDP|6407863138343714339</stp>
        <tr r="AD109" s="5"/>
      </tp>
      <tp t="e">
        <v>#N/A</v>
        <stp/>
        <stp>BDP|2152519681800994265</stp>
        <tr r="AG341" s="5"/>
      </tp>
      <tp t="s">
        <v>#N/A N/A</v>
        <stp/>
        <stp>BDP|3749172788444791310</stp>
        <tr r="W20" s="12"/>
      </tp>
      <tp t="e">
        <v>#N/A</v>
        <stp/>
        <stp>BDP|7471212093426028788</stp>
        <tr r="N436" s="5"/>
      </tp>
      <tp t="e">
        <v>#N/A</v>
        <stp/>
        <stp>BDP|7524944167084843108</stp>
        <tr r="O540" s="5"/>
      </tp>
      <tp t="e">
        <v>#N/A</v>
        <stp/>
        <stp>BDP|7997679537108286755</stp>
        <tr r="AQ32" s="5"/>
      </tp>
      <tp t="e">
        <v>#N/A</v>
        <stp/>
        <stp>BDP|9870766876926108277</stp>
        <tr r="AF264" s="5"/>
      </tp>
      <tp t="e">
        <v>#N/A</v>
        <stp/>
        <stp>BDP|4474047358889101577</stp>
        <tr r="T24" s="5"/>
      </tp>
      <tp t="e">
        <v>#N/A</v>
        <stp/>
        <stp>BDP|3482534109088421341</stp>
        <tr r="AD79" s="5"/>
      </tp>
      <tp t="e">
        <v>#N/A</v>
        <stp/>
        <stp>BDP|5986054558314865927</stp>
        <tr r="AP42" s="12"/>
        <tr r="AP592" s="5"/>
      </tp>
      <tp t="e">
        <v>#N/A</v>
        <stp/>
        <stp>BDP|4136605949303480823</stp>
        <tr r="AG375" s="5"/>
      </tp>
      <tp t="e">
        <v>#N/A</v>
        <stp/>
        <stp>BDP|3041494088576700484</stp>
        <tr r="O36" s="5"/>
      </tp>
      <tp t="e">
        <v>#N/A</v>
        <stp/>
        <stp>BDP|1346823648691207150</stp>
        <tr r="M372" s="5"/>
      </tp>
      <tp t="s">
        <v>#N/A N/A</v>
        <stp/>
        <stp>BDP|2206460662238917513</stp>
        <tr r="L25" s="12"/>
      </tp>
      <tp t="e">
        <v>#N/A</v>
        <stp/>
        <stp>BDP|7307934598949290346</stp>
        <tr r="S23" s="5"/>
      </tp>
      <tp t="e">
        <v>#N/A</v>
        <stp/>
        <stp>BDP|4525895902820144119</stp>
        <tr r="L2" s="5"/>
      </tp>
      <tp t="e">
        <v>#N/A</v>
        <stp/>
        <stp>BDP|6756720014185628892</stp>
        <tr r="W420" s="5"/>
      </tp>
      <tp t="e">
        <v>#N/A</v>
        <stp/>
        <stp>BDP|1372686283526675405</stp>
        <tr r="N100" s="5"/>
      </tp>
      <tp t="e">
        <v>#N/A</v>
        <stp/>
        <stp>BDP|2321031288884433331</stp>
        <tr r="AQ23" s="5"/>
      </tp>
      <tp t="e">
        <v>#N/A</v>
        <stp/>
        <stp>BDP|7550606269683150929</stp>
        <tr r="K183" s="5"/>
      </tp>
      <tp t="e">
        <v>#N/A</v>
        <stp/>
        <stp>BDP|5283891516249566875</stp>
        <tr r="T253" s="5"/>
      </tp>
      <tp t="e">
        <v>#N/A</v>
        <stp/>
        <stp>BDP|3898762948455140880</stp>
        <tr r="Q301" s="5"/>
      </tp>
      <tp t="e">
        <v>#N/A</v>
        <stp/>
        <stp>BDP|8842864602815521861</stp>
        <tr r="R295" s="5"/>
      </tp>
      <tp t="e">
        <v>#N/A</v>
        <stp/>
        <stp>BDP|3882283701138995478</stp>
        <tr r="T177" s="5"/>
      </tp>
      <tp t="e">
        <v>#N/A</v>
        <stp/>
        <stp>BDP|5002358344316822964</stp>
        <tr r="W397" s="5"/>
      </tp>
      <tp t="e">
        <v>#N/A</v>
        <stp/>
        <stp>BDP|6013490683342699536</stp>
        <tr r="R10" s="12"/>
      </tp>
      <tp t="e">
        <v>#N/A</v>
        <stp/>
        <stp>BDP|9890615503591449311</stp>
        <tr r="I200" s="5"/>
      </tp>
      <tp t="s">
        <v>#N/A N/A</v>
        <stp/>
        <stp>BDP|6580446699794449231</stp>
        <tr r="Q66" s="12"/>
      </tp>
      <tp t="e">
        <v>#N/A</v>
        <stp/>
        <stp>BDP|6479783250091190821</stp>
        <tr r="AH53" s="12"/>
        <tr r="AH124" s="5"/>
      </tp>
      <tp t="e">
        <v>#N/A</v>
        <stp/>
        <stp>BDP|8774568094768332194</stp>
        <tr r="Q297" s="5"/>
      </tp>
      <tp t="s">
        <v>#N/A N/A</v>
        <stp/>
        <stp>BDP|1131810650252989366</stp>
        <tr r="U23" s="12"/>
      </tp>
      <tp t="e">
        <v>#N/A</v>
        <stp/>
        <stp>BDP|5448498563982274833</stp>
        <tr r="W491" s="5"/>
      </tp>
      <tp t="e">
        <v>#N/A</v>
        <stp/>
        <stp>BDP|6980891449002197571</stp>
        <tr r="AK65" s="12"/>
        <tr r="AK260" s="5"/>
      </tp>
      <tp t="e">
        <v>#N/A</v>
        <stp/>
        <stp>BDP|6260394585265319520</stp>
        <tr r="AQ196" s="5"/>
      </tp>
      <tp t="e">
        <v>#N/A</v>
        <stp/>
        <stp>BDP|2867968273985316417</stp>
        <tr r="AO292" s="5"/>
      </tp>
      <tp t="s">
        <v>#N/A N/A</v>
        <stp/>
        <stp>BDP|5590798822474842991</stp>
        <tr r="N2" s="12"/>
      </tp>
      <tp t="e">
        <v>#N/A</v>
        <stp/>
        <stp>BDP|9928745542494320333</stp>
        <tr r="AB56" s="5"/>
      </tp>
      <tp t="e">
        <v>#N/A</v>
        <stp/>
        <stp>BDP|2304381489006463295</stp>
        <tr r="AM461" s="5"/>
      </tp>
      <tp t="e">
        <v>#N/A</v>
        <stp/>
        <stp>BDP|2899979401296998089</stp>
        <tr r="O79" s="5"/>
      </tp>
      <tp t="e">
        <v>#N/A</v>
        <stp/>
        <stp>BDP|8893418317461861196</stp>
        <tr r="W19" s="12"/>
      </tp>
      <tp t="e">
        <v>#N/A</v>
        <stp/>
        <stp>BDP|6126067624698510197</stp>
        <tr r="AM608" s="5"/>
      </tp>
      <tp t="e">
        <v>#N/A</v>
        <stp/>
        <stp>BDP|3909024924089093509</stp>
        <tr r="S208" s="5"/>
      </tp>
      <tp t="e">
        <v>#N/A</v>
        <stp/>
        <stp>BDP|3151720351699845550</stp>
        <tr r="T381" s="5"/>
      </tp>
      <tp t="e">
        <v>#N/A</v>
        <stp/>
        <stp>BDP|2153136689013239566</stp>
        <tr r="O384" s="5"/>
      </tp>
      <tp t="e">
        <v>#N/A</v>
        <stp/>
        <stp>BDP|9570631618756603548</stp>
        <tr r="O492" s="5"/>
      </tp>
      <tp t="e">
        <v>#N/A</v>
        <stp/>
        <stp>BDP|6985986727679344995</stp>
        <tr r="K300" s="5"/>
      </tp>
      <tp t="e">
        <v>#N/A</v>
        <stp/>
        <stp>BDP|5559514086835995079</stp>
        <tr r="AP546" s="5"/>
      </tp>
      <tp t="e">
        <v>#N/A</v>
        <stp/>
        <stp>BDP|5787007103028132094</stp>
        <tr r="K493" s="5"/>
      </tp>
      <tp t="e">
        <v>#N/A</v>
        <stp/>
        <stp>BDP|7056289293537389649</stp>
        <tr r="AD608" s="5"/>
      </tp>
      <tp t="e">
        <v>#N/A</v>
        <stp/>
        <stp>BDP|6106831320817701693</stp>
        <tr r="AK286" s="5"/>
      </tp>
      <tp t="e">
        <v>#N/A</v>
        <stp/>
        <stp>BDP|2453568155668355784</stp>
        <tr r="I584" s="5"/>
      </tp>
      <tp t="e">
        <v>#N/A</v>
        <stp/>
        <stp>BDP|5836935340975113064</stp>
        <tr r="J523" s="5"/>
      </tp>
      <tp t="e">
        <v>#N/A</v>
        <stp/>
        <stp>BDP|8910018061076466515</stp>
        <tr r="Q44" s="5"/>
      </tp>
      <tp t="e">
        <v>#N/A</v>
        <stp/>
        <stp>BDP|9412414052742287790</stp>
        <tr r="AB296" s="5"/>
      </tp>
      <tp t="e">
        <v>#N/A</v>
        <stp/>
        <stp>BDP|1122604279844038947</stp>
        <tr r="AO19" s="5"/>
      </tp>
      <tp t="s">
        <v>#N/A N/A</v>
        <stp/>
        <stp>BDP|3468621593727154688</stp>
        <tr r="AF17" s="12"/>
      </tp>
      <tp t="e">
        <v>#N/A</v>
        <stp/>
        <stp>BDP|6374684235847036924</stp>
        <tr r="AM639" s="5"/>
      </tp>
      <tp t="e">
        <v>#N/A</v>
        <stp/>
        <stp>BDP|1524206348643374929</stp>
        <tr r="J144" s="5"/>
      </tp>
      <tp t="e">
        <v>#N/A</v>
        <stp/>
        <stp>BDP|8593500551125124096</stp>
        <tr r="O38" s="5"/>
      </tp>
      <tp t="e">
        <v>#N/A</v>
        <stp/>
        <stp>BDP|7781924918406328425</stp>
        <tr r="AB69" s="5"/>
      </tp>
      <tp t="e">
        <v>#N/A</v>
        <stp/>
        <stp>BDP|4011061188775221404</stp>
        <tr r="T99" s="5"/>
      </tp>
      <tp t="e">
        <v>#N/A</v>
        <stp/>
        <stp>BDP|7476665711224651994</stp>
        <tr r="AG5" s="5"/>
      </tp>
      <tp t="e">
        <v>#N/A</v>
        <stp/>
        <stp>BDP|9772587841944783150</stp>
        <tr r="U436" s="5"/>
      </tp>
      <tp t="e">
        <v>#N/A</v>
        <stp/>
        <stp>BDP|7012551936668652492</stp>
        <tr r="AI338" s="5"/>
      </tp>
      <tp t="e">
        <v>#N/A</v>
        <stp/>
        <stp>BDP|8026222820032894768</stp>
        <tr r="AQ518" s="5"/>
      </tp>
      <tp t="e">
        <v>#N/A</v>
        <stp/>
        <stp>BDP|7194708168208613332</stp>
        <tr r="AF374" s="5"/>
      </tp>
      <tp t="e">
        <v>#N/A</v>
        <stp/>
        <stp>BDP|5581433197861904443</stp>
        <tr r="AI564" s="5"/>
      </tp>
      <tp t="e">
        <v>#N/A</v>
        <stp/>
        <stp>BDP|2736765130048845351</stp>
        <tr r="U42" s="5"/>
      </tp>
      <tp t="e">
        <v>#N/A</v>
        <stp/>
        <stp>BDP|8183921494513378688</stp>
        <tr r="S486" s="5"/>
      </tp>
      <tp t="s">
        <v>#N/A N/A</v>
        <stp/>
        <stp>BDP|9876634537357959696</stp>
        <tr r="AD76" s="12"/>
      </tp>
      <tp t="e">
        <v>#N/A</v>
        <stp/>
        <stp>BDP|8681712741525284385</stp>
        <tr r="AF395" s="5"/>
      </tp>
      <tp t="e">
        <v>#N/A</v>
        <stp/>
        <stp>BDP|3551185904489739622</stp>
        <tr r="O362" s="5"/>
      </tp>
      <tp t="e">
        <v>#N/A</v>
        <stp/>
        <stp>BDP|7801343783723727242</stp>
        <tr r="W362" s="5"/>
      </tp>
      <tp t="e">
        <v>#N/A</v>
        <stp/>
        <stp>BDP|7774962229736021747</stp>
        <tr r="P8" s="5"/>
      </tp>
      <tp t="e">
        <v>#N/A</v>
        <stp/>
        <stp>BDP|9065398806657578068</stp>
        <tr r="W490" s="5"/>
      </tp>
      <tp t="e">
        <v>#N/A</v>
        <stp/>
        <stp>BDP|6752644781017707296</stp>
        <tr r="M388" s="5"/>
      </tp>
      <tp t="e">
        <v>#N/A</v>
        <stp/>
        <stp>BDP|5680335185005486683</stp>
        <tr r="W16" s="5"/>
      </tp>
      <tp t="s">
        <v>#N/A N/A</v>
        <stp/>
        <stp>BDP|9530426547420926455</stp>
        <tr r="Q90" s="12"/>
      </tp>
      <tp t="e">
        <v>#N/A</v>
        <stp/>
        <stp>BDP|3935846225380682428</stp>
        <tr r="AK292" s="5"/>
      </tp>
      <tp t="s">
        <v>#N/A N/A</v>
        <stp/>
        <stp>BDP|5033096999717985643</stp>
        <tr r="W39" s="12"/>
      </tp>
      <tp t="e">
        <v>#N/A</v>
        <stp/>
        <stp>BDP|3101562245799745688</stp>
        <tr r="Q276" s="5"/>
      </tp>
      <tp t="s">
        <v>#N/A N/A</v>
        <stp/>
        <stp>BDP|1420315384083480486</stp>
        <tr r="Q83" s="12"/>
      </tp>
      <tp t="e">
        <v>#N/A</v>
        <stp/>
        <stp>BDP|8702692144143521429</stp>
        <tr r="AI6" s="5"/>
      </tp>
      <tp t="e">
        <v>#N/A</v>
        <stp/>
        <stp>BDP|6041208490436922641</stp>
        <tr r="AG493" s="5"/>
      </tp>
      <tp t="e">
        <v>#N/A</v>
        <stp/>
        <stp>BDP|9903359134203027752</stp>
        <tr r="T587" s="5"/>
      </tp>
      <tp t="e">
        <v>#N/A</v>
        <stp/>
        <stp>BDP|7611355498129396957</stp>
        <tr r="T7" s="5"/>
      </tp>
      <tp t="e">
        <v>#N/A</v>
        <stp/>
        <stp>BDP|2513905981188981606</stp>
        <tr r="R396" s="5"/>
      </tp>
      <tp t="e">
        <v>#N/A</v>
        <stp/>
        <stp>BDP|1630891853471986085</stp>
        <tr r="AM155" s="5"/>
      </tp>
      <tp t="e">
        <v>#N/A</v>
        <stp/>
        <stp>BDP|2318916719857230047</stp>
        <tr r="I256" s="5"/>
      </tp>
      <tp t="e">
        <v>#N/A</v>
        <stp/>
        <stp>BDP|1990127670112352850</stp>
        <tr r="N38" s="5"/>
      </tp>
      <tp t="e">
        <v>#N/A</v>
        <stp/>
        <stp>BDP|1826637053517343869</stp>
        <tr r="M65" s="5"/>
      </tp>
      <tp t="s">
        <v>#N/A N/A</v>
        <stp/>
        <stp>BDP|6736585944658597234</stp>
        <tr r="AK56" s="12"/>
      </tp>
      <tp t="e">
        <v>#N/A</v>
        <stp/>
        <stp>BDP|8128426470777993177</stp>
        <tr r="AM351" s="5"/>
      </tp>
      <tp t="e">
        <v>#N/A</v>
        <stp/>
        <stp>BDP|9177791317415781756</stp>
        <tr r="P205" s="5"/>
      </tp>
      <tp t="e">
        <v>#N/A</v>
        <stp/>
        <stp>BDP|1879417228558913258</stp>
        <tr r="M11" s="12"/>
      </tp>
      <tp t="s">
        <v>#N/A N/A</v>
        <stp/>
        <stp>BDP|4491395216049778217</stp>
        <tr r="T50" s="12"/>
      </tp>
      <tp t="e">
        <v>#N/A</v>
        <stp/>
        <stp>BDP|3529697232623280817</stp>
        <tr r="U297" s="5"/>
      </tp>
      <tp t="e">
        <v>#N/A</v>
        <stp/>
        <stp>BDP|7081928234751883130</stp>
        <tr r="N331" s="5"/>
      </tp>
      <tp t="e">
        <v>#N/A</v>
        <stp/>
        <stp>BDP|8891660600473555067</stp>
        <tr r="W259" s="5"/>
      </tp>
      <tp t="e">
        <v>#N/A</v>
        <stp/>
        <stp>BDP|2296339839098396768</stp>
        <tr r="M254" s="5"/>
      </tp>
      <tp t="e">
        <v>#N/A</v>
        <stp/>
        <stp>BDP|9225427202860948068</stp>
        <tr r="J204" s="5"/>
      </tp>
      <tp t="e">
        <v>#N/A</v>
        <stp/>
        <stp>BDP|1827755415609131342</stp>
        <tr r="U615" s="5"/>
      </tp>
      <tp t="e">
        <v>#N/A</v>
        <stp/>
        <stp>BDP|5308344654668924673</stp>
        <tr r="AI459" s="5"/>
      </tp>
      <tp t="e">
        <v>#N/A</v>
        <stp/>
        <stp>BDP|3593078888416731005</stp>
        <tr r="I464" s="5"/>
      </tp>
      <tp t="e">
        <v>#N/A</v>
        <stp/>
        <stp>BDP|9620663714190975304</stp>
        <tr r="R379" s="5"/>
      </tp>
      <tp t="e">
        <v>#N/A</v>
        <stp/>
        <stp>BDP|5256857719815385400</stp>
        <tr r="J200" s="5"/>
      </tp>
      <tp t="e">
        <v>#N/A</v>
        <stp/>
        <stp>BDP|4166987604167521757</stp>
        <tr r="AM395" s="5"/>
      </tp>
      <tp t="e">
        <v>#N/A</v>
        <stp/>
        <stp>BDP|2350383988923726798</stp>
        <tr r="AP555" s="5"/>
      </tp>
      <tp t="e">
        <v>#N/A</v>
        <stp/>
        <stp>BDP|3035207446990388881</stp>
        <tr r="AF197" s="5"/>
      </tp>
      <tp t="e">
        <v>#N/A</v>
        <stp/>
        <stp>BDP|3120965156824533698</stp>
        <tr r="AH199" s="5"/>
      </tp>
      <tp t="e">
        <v>#N/A</v>
        <stp/>
        <stp>BDP|2873837606580071706</stp>
        <tr r="S29" s="5"/>
      </tp>
      <tp t="e">
        <v>#N/A</v>
        <stp/>
        <stp>BDP|9491412765475838358</stp>
        <tr r="AG183" s="5"/>
      </tp>
      <tp t="e">
        <v>#N/A</v>
        <stp/>
        <stp>BDP|1858088242850703882</stp>
        <tr r="T410" s="5"/>
      </tp>
      <tp t="e">
        <v>#N/A</v>
        <stp/>
        <stp>BDP|7622615837326834951</stp>
        <tr r="AO395" s="5"/>
      </tp>
      <tp t="e">
        <v>#N/A</v>
        <stp/>
        <stp>BDP|9013282520612638630</stp>
        <tr r="AO27" s="5"/>
      </tp>
      <tp t="e">
        <v>#N/A</v>
        <stp/>
        <stp>BDP|8869369829237531307</stp>
        <tr r="L645" s="5"/>
      </tp>
      <tp t="e">
        <v>#N/A</v>
        <stp/>
        <stp>BDP|3585958455817425532</stp>
        <tr r="AP645" s="5"/>
      </tp>
      <tp t="e">
        <v>#N/A</v>
        <stp/>
        <stp>BDP|9626379063503751273</stp>
        <tr r="Q379" s="5"/>
      </tp>
      <tp t="e">
        <v>#N/A</v>
        <stp/>
        <stp>BDP|4266384769919678574</stp>
        <tr r="I593" s="5"/>
      </tp>
      <tp t="e">
        <v>#N/A</v>
        <stp/>
        <stp>BDP|2258644175078989682</stp>
        <tr r="P595" s="5"/>
      </tp>
      <tp t="e">
        <v>#N/A</v>
        <stp/>
        <stp>BDP|6687731162418157243</stp>
        <tr r="AD24" s="5"/>
      </tp>
      <tp t="e">
        <v>#N/A</v>
        <stp/>
        <stp>BDP|4936891957915783129</stp>
        <tr r="W639" s="5"/>
      </tp>
      <tp t="e">
        <v>#N/A</v>
        <stp/>
        <stp>BDP|6101908770364069137</stp>
        <tr r="K248" s="5"/>
      </tp>
      <tp t="e">
        <v>#N/A</v>
        <stp/>
        <stp>BDP|4676671194506175069</stp>
        <tr r="L49" s="5"/>
      </tp>
      <tp t="e">
        <v>#N/A</v>
        <stp/>
        <stp>BDP|9334530875531633718</stp>
        <tr r="AI578" s="5"/>
      </tp>
      <tp t="e">
        <v>#N/A</v>
        <stp/>
        <stp>BDP|8550034348870959151</stp>
        <tr r="U87" s="5"/>
      </tp>
      <tp t="e">
        <v>#N/A</v>
        <stp/>
        <stp>BDP|8659929683305121141</stp>
        <tr r="AQ588" s="5"/>
      </tp>
      <tp t="e">
        <v>#N/A</v>
        <stp/>
        <stp>BDP|1524175147840618912</stp>
        <tr r="N492" s="5"/>
      </tp>
      <tp t="s">
        <v>#N/A N/A</v>
        <stp/>
        <stp>BDP|2098112630645180829</stp>
        <tr r="L3" s="12"/>
      </tp>
      <tp t="e">
        <v>#N/A</v>
        <stp/>
        <stp>BDP|2214921706960335675</stp>
        <tr r="AA241" s="5"/>
      </tp>
      <tp t="e">
        <v>#N/A</v>
        <stp/>
        <stp>BDP|5151375815132688876</stp>
        <tr r="O403" s="5"/>
      </tp>
      <tp t="s">
        <v>#N/A N/A</v>
        <stp/>
        <stp>BDP|9381574535025305702</stp>
        <tr r="W3" s="12"/>
      </tp>
      <tp t="e">
        <v>#N/A</v>
        <stp/>
        <stp>BDP|2032243067123896899</stp>
        <tr r="T393" s="5"/>
      </tp>
      <tp t="e">
        <v>#N/A</v>
        <stp/>
        <stp>BDP|8912374728472724632</stp>
        <tr r="AH607" s="5"/>
      </tp>
      <tp t="e">
        <v>#N/A</v>
        <stp/>
        <stp>BDP|7280289089595274532</stp>
        <tr r="N97" s="5"/>
      </tp>
      <tp t="e">
        <v>#N/A</v>
        <stp/>
        <stp>BDP|4870980906382408205</stp>
        <tr r="W513" s="5"/>
      </tp>
      <tp t="e">
        <v>#N/A</v>
        <stp/>
        <stp>BDP|1261947176341708352</stp>
        <tr r="R480" s="5"/>
      </tp>
      <tp t="e">
        <v>#N/A</v>
        <stp/>
        <stp>BDP|2568410573599248577</stp>
        <tr r="K242" s="5"/>
      </tp>
      <tp t="e">
        <v>#N/A</v>
        <stp/>
        <stp>BDP|3065810450986777548</stp>
        <tr r="AQ38" s="5"/>
      </tp>
      <tp t="e">
        <v>#N/A</v>
        <stp/>
        <stp>BDP|1943226318139593649</stp>
        <tr r="L29" s="5"/>
      </tp>
      <tp t="e">
        <v>#N/A</v>
        <stp/>
        <stp>BDP|8471123418346430387</stp>
        <tr r="L133" s="5"/>
      </tp>
      <tp t="e">
        <v>#N/A</v>
        <stp/>
        <stp>BDP|1870713902273015894</stp>
        <tr r="AM5" s="5"/>
      </tp>
      <tp t="e">
        <v>#N/A</v>
        <stp/>
        <stp>BDP|8623606339540850056</stp>
        <tr r="P6" s="5"/>
      </tp>
      <tp t="e">
        <v>#N/A</v>
        <stp/>
        <stp>BDP|5610752755219532317</stp>
        <tr r="O350" s="5"/>
      </tp>
      <tp t="e">
        <v>#N/A</v>
        <stp/>
        <stp>BDP|6202490158028242231</stp>
        <tr r="T137" s="5"/>
      </tp>
      <tp t="e">
        <v>#N/A</v>
        <stp/>
        <stp>BDP|9541284167224928414</stp>
        <tr r="AH384" s="5"/>
      </tp>
      <tp t="e">
        <v>#N/A</v>
        <stp/>
        <stp>BDP|7325428575839248042</stp>
        <tr r="AH59" s="5"/>
      </tp>
      <tp t="e">
        <v>#N/A</v>
        <stp/>
        <stp>BDP|9444717376036318225</stp>
        <tr r="Q641" s="5"/>
      </tp>
      <tp t="e">
        <v>#N/A</v>
        <stp/>
        <stp>BDP|4768669882252136508</stp>
        <tr r="O607" s="5"/>
      </tp>
      <tp t="e">
        <v>#N/A</v>
        <stp/>
        <stp>BDP|2239815607026225142</stp>
        <tr r="U330" s="5"/>
      </tp>
      <tp t="e">
        <v>#N/A</v>
        <stp/>
        <stp>BDP|6778917592239254241</stp>
        <tr r="AH542" s="5"/>
      </tp>
      <tp t="e">
        <v>#N/A</v>
        <stp/>
        <stp>BDP|1349790682934223796</stp>
        <tr r="Q412" s="5"/>
      </tp>
      <tp t="e">
        <v>#N/A</v>
        <stp/>
        <stp>BDP|3054179833038407435</stp>
        <tr r="AM343" s="5"/>
      </tp>
      <tp t="e">
        <v>#N/A</v>
        <stp/>
        <stp>BDP|5969238188420422251</stp>
        <tr r="AI73" s="5"/>
      </tp>
      <tp t="e">
        <v>#N/A</v>
        <stp/>
        <stp>BDP|7868402665229667189</stp>
        <tr r="L303" s="5"/>
      </tp>
      <tp t="e">
        <v>#N/A</v>
        <stp/>
        <stp>BDP|8214319424777052342</stp>
        <tr r="P167" s="5"/>
      </tp>
      <tp t="e">
        <v>#N/A</v>
        <stp/>
        <stp>BDP|5606940456837210351</stp>
        <tr r="O94" s="5"/>
      </tp>
      <tp t="e">
        <v>#N/A</v>
        <stp/>
        <stp>BDP|4512669935728120445</stp>
        <tr r="N129" s="5"/>
      </tp>
      <tp t="e">
        <v>#N/A</v>
        <stp/>
        <stp>BDP|2842816777968909843</stp>
        <tr r="K575" s="5"/>
      </tp>
      <tp t="e">
        <v>#N/A</v>
        <stp/>
        <stp>BDP|5686716576808285005</stp>
        <tr r="AM91" s="12"/>
        <tr r="AM326" s="5"/>
      </tp>
      <tp t="e">
        <v>#N/A</v>
        <stp/>
        <stp>BDP|8088257879990844078</stp>
        <tr r="P357" s="5"/>
      </tp>
      <tp t="e">
        <v>#N/A</v>
        <stp/>
        <stp>BDP|1699919565453391027</stp>
        <tr r="I565" s="5"/>
      </tp>
      <tp t="e">
        <v>#N/A</v>
        <stp/>
        <stp>BDP|7619871972100045508</stp>
        <tr r="AP120" s="5"/>
      </tp>
      <tp t="e">
        <v>#N/A</v>
        <stp/>
        <stp>BDP|9089142997794898889</stp>
        <tr r="M629" s="5"/>
      </tp>
      <tp t="e">
        <v>#N/A</v>
        <stp/>
        <stp>BDP|5659068452414161902</stp>
        <tr r="AD344" s="5"/>
      </tp>
      <tp t="e">
        <v>#N/A</v>
        <stp/>
        <stp>BDP|8820331160795182591</stp>
        <tr r="AQ617" s="5"/>
      </tp>
      <tp t="e">
        <v>#N/A</v>
        <stp/>
        <stp>BDP|6498860054295706327</stp>
        <tr r="AG16" s="5"/>
      </tp>
      <tp t="e">
        <v>#N/A</v>
        <stp/>
        <stp>BDP|5830288683023559152</stp>
        <tr r="M255" s="5"/>
      </tp>
      <tp t="e">
        <v>#N/A</v>
        <stp/>
        <stp>BDP|8389900136848599736</stp>
        <tr r="O71" s="5"/>
      </tp>
      <tp t="e">
        <v>#N/A</v>
        <stp/>
        <stp>BDP|2857178966039201182</stp>
        <tr r="S408" s="5"/>
      </tp>
      <tp t="e">
        <v>#N/A</v>
        <stp/>
        <stp>BDP|6155695353989162190</stp>
        <tr r="AF444" s="5"/>
      </tp>
      <tp t="e">
        <v>#N/A</v>
        <stp/>
        <stp>BDP|4188925859710933507</stp>
        <tr r="S10" s="5"/>
      </tp>
      <tp t="s">
        <v>#N/A N/A</v>
        <stp/>
        <stp>BDP|1747586547488300588</stp>
        <tr r="AO56" s="12"/>
      </tp>
      <tp t="e">
        <v>#N/A</v>
        <stp/>
        <stp>BDP|1224957456206674641</stp>
        <tr r="AG109" s="5"/>
      </tp>
      <tp t="e">
        <v>#N/A</v>
        <stp/>
        <stp>BDP|9105254535761173435</stp>
        <tr r="S51" s="5"/>
      </tp>
      <tp t="e">
        <v>#N/A</v>
        <stp/>
        <stp>BDP|9105425791578240135</stp>
        <tr r="AI418" s="5"/>
      </tp>
      <tp t="e">
        <v>#N/A</v>
        <stp/>
        <stp>BDP|1103813150765363403</stp>
        <tr r="S202" s="5"/>
      </tp>
      <tp t="e">
        <v>#N/A</v>
        <stp/>
        <stp>BDP|2225762545049448565</stp>
        <tr r="AM154" s="5"/>
      </tp>
      <tp t="e">
        <v>#N/A</v>
        <stp/>
        <stp>BDP|6784007856997716957</stp>
        <tr r="U634" s="5"/>
      </tp>
      <tp t="e">
        <v>#N/A</v>
        <stp/>
        <stp>BDP|3042142643652538913</stp>
        <tr r="M573" s="5"/>
      </tp>
      <tp t="e">
        <v>#N/A</v>
        <stp/>
        <stp>BDP|7111107780664649744</stp>
        <tr r="U333" s="5"/>
      </tp>
      <tp t="e">
        <v>#N/A</v>
        <stp/>
        <stp>BDP|8121563719270434193</stp>
        <tr r="N421" s="5"/>
      </tp>
      <tp t="e">
        <v>#N/A</v>
        <stp/>
        <stp>BDP|1199764294184374638</stp>
        <tr r="M59" s="5"/>
      </tp>
      <tp t="e">
        <v>#N/A</v>
        <stp/>
        <stp>BDP|7021756235316263812</stp>
        <tr r="U437" s="5"/>
      </tp>
      <tp t="e">
        <v>#N/A</v>
        <stp/>
        <stp>BDP|8642458907792384341</stp>
        <tr r="K55" s="5"/>
      </tp>
      <tp t="e">
        <v>#N/A</v>
        <stp/>
        <stp>BDP|2003132262738472060</stp>
        <tr r="M22" s="12"/>
      </tp>
      <tp t="e">
        <v>#N/A</v>
        <stp/>
        <stp>BDP|8735487773532847470</stp>
        <tr r="AB33" s="12"/>
        <tr r="AB502" s="5"/>
      </tp>
      <tp t="e">
        <v>#N/A</v>
        <stp/>
        <stp>BDP|1938241638925061868</stp>
        <tr r="AM133" s="5"/>
      </tp>
      <tp t="e">
        <v>#N/A</v>
        <stp/>
        <stp>BDP|4308846644625104015</stp>
        <tr r="AM422" s="5"/>
      </tp>
      <tp t="e">
        <v>#N/A</v>
        <stp/>
        <stp>BDP|1943345535049271592</stp>
        <tr r="AO59" s="5"/>
      </tp>
      <tp t="e">
        <v>#N/A</v>
        <stp/>
        <stp>BDP|5572205312008708336</stp>
        <tr r="W344" s="5"/>
      </tp>
      <tp t="e">
        <v>#N/A</v>
        <stp/>
        <stp>BDP|4913430188713285639</stp>
        <tr r="P367" s="5"/>
      </tp>
      <tp t="e">
        <v>#N/A</v>
        <stp/>
        <stp>BDP|2552310281332671606</stp>
        <tr r="AM181" s="5"/>
      </tp>
      <tp t="e">
        <v>#N/A</v>
        <stp/>
        <stp>BDP|7021547356293979987</stp>
        <tr r="AP480" s="5"/>
      </tp>
      <tp t="e">
        <v>#N/A</v>
        <stp/>
        <stp>BDP|9643633574324037120</stp>
        <tr r="AI468" s="5"/>
      </tp>
      <tp t="e">
        <v>#N/A</v>
        <stp/>
        <stp>BDP|5106661526795114930</stp>
        <tr r="AB379" s="5"/>
      </tp>
      <tp t="e">
        <v>#N/A</v>
        <stp/>
        <stp>BDP|3460864377190510135</stp>
        <tr r="AP541" s="5"/>
      </tp>
      <tp t="e">
        <v>#N/A</v>
        <stp/>
        <stp>BDP|3039175140358130350</stp>
        <tr r="Q524" s="5"/>
      </tp>
      <tp t="e">
        <v>#N/A</v>
        <stp/>
        <stp>BDP|6918813039072572273</stp>
        <tr r="AM612" s="5"/>
      </tp>
      <tp t="e">
        <v>#N/A</v>
        <stp/>
        <stp>BDP|3360149533584327871</stp>
        <tr r="AM293" s="5"/>
      </tp>
      <tp t="s">
        <v>#N/A N/A</v>
        <stp/>
        <stp>BDP|7257618395377459222</stp>
        <tr r="Q26" s="12"/>
      </tp>
      <tp t="e">
        <v>#N/A</v>
        <stp/>
        <stp>BDP|1881730430630200896</stp>
        <tr r="S265" s="5"/>
      </tp>
      <tp t="e">
        <v>#N/A</v>
        <stp/>
        <stp>BDP|6004022461839454477</stp>
        <tr r="J284" s="5"/>
      </tp>
      <tp t="e">
        <v>#N/A</v>
        <stp/>
        <stp>BDP|9671240216017188057</stp>
        <tr r="AK185" s="5"/>
      </tp>
      <tp t="e">
        <v>#N/A</v>
        <stp/>
        <stp>BDP|1971983002955553063</stp>
        <tr r="AI309" s="5"/>
      </tp>
      <tp t="e">
        <v>#N/A</v>
        <stp/>
        <stp>BDP|3564270466899469303</stp>
        <tr r="AO85" s="5"/>
      </tp>
      <tp t="e">
        <v>#N/A</v>
        <stp/>
        <stp>BDP|8102243912516154068</stp>
        <tr r="W435" s="5"/>
      </tp>
      <tp t="e">
        <v>#N/A</v>
        <stp/>
        <stp>BDP|9393398230885260184</stp>
        <tr r="AF309" s="5"/>
      </tp>
      <tp t="e">
        <v>#N/A</v>
        <stp/>
        <stp>BDP|2654328327437364905</stp>
        <tr r="P285" s="5"/>
      </tp>
      <tp t="e">
        <v>#N/A</v>
        <stp/>
        <stp>BDP|9421166480488330519</stp>
        <tr r="L515" s="5"/>
      </tp>
      <tp t="e">
        <v>#N/A</v>
        <stp/>
        <stp>BDP|3656959573211016102</stp>
        <tr r="AH530" s="5"/>
      </tp>
      <tp t="e">
        <v>#N/A</v>
        <stp/>
        <stp>BDP|2666405910392243848</stp>
        <tr r="AI574" s="5"/>
      </tp>
      <tp t="e">
        <v>#N/A</v>
        <stp/>
        <stp>BDP|5640367341908055713</stp>
        <tr r="P105" s="5"/>
      </tp>
      <tp t="e">
        <v>#N/A</v>
        <stp/>
        <stp>BDP|2979610698402058209</stp>
        <tr r="K461" s="5"/>
      </tp>
      <tp t="e">
        <v>#N/A</v>
        <stp/>
        <stp>BDP|1995985572487570561</stp>
        <tr r="Q203" s="5"/>
      </tp>
      <tp t="e">
        <v>#N/A</v>
        <stp/>
        <stp>BDP|6558258595659799923</stp>
        <tr r="AQ233" s="5"/>
      </tp>
      <tp t="e">
        <v>#N/A</v>
        <stp/>
        <stp>BDP|8902765281488752295</stp>
        <tr r="AP423" s="5"/>
      </tp>
      <tp t="e">
        <v>#N/A</v>
        <stp/>
        <stp>BDP|8247312632151663471</stp>
        <tr r="AD594" s="5"/>
      </tp>
      <tp t="e">
        <v>#N/A</v>
        <stp/>
        <stp>BDP|9017946317014454872</stp>
        <tr r="AQ401" s="5"/>
      </tp>
      <tp t="e">
        <v>#N/A</v>
        <stp/>
        <stp>BDP|4062985326347798599</stp>
        <tr r="I390" s="5"/>
      </tp>
      <tp t="e">
        <v>#N/A</v>
        <stp/>
        <stp>BDP|3372383897923956758</stp>
        <tr r="K291" s="5"/>
      </tp>
      <tp t="e">
        <v>#N/A</v>
        <stp/>
        <stp>BDP|2636780370668969773</stp>
        <tr r="I97" s="5"/>
      </tp>
      <tp t="e">
        <v>#N/A</v>
        <stp/>
        <stp>BDP|5719615216638046705</stp>
        <tr r="R553" s="5"/>
      </tp>
      <tp t="e">
        <v>#N/A</v>
        <stp/>
        <stp>BDP|3519541091087612563</stp>
        <tr r="AP587" s="5"/>
      </tp>
      <tp t="e">
        <v>#N/A</v>
        <stp/>
        <stp>BDP|2196055742468529338</stp>
        <tr r="AP367" s="5"/>
      </tp>
      <tp t="e">
        <v>#N/A</v>
        <stp/>
        <stp>BDP|8249947652218614122</stp>
        <tr r="AP283" s="5"/>
      </tp>
      <tp t="s">
        <v>#N/A N/A</v>
        <stp/>
        <stp>BDP|8689249793356614876</stp>
        <tr r="AD13" s="12"/>
      </tp>
      <tp t="e">
        <v>#N/A</v>
        <stp/>
        <stp>BDP|5264521582746147330</stp>
        <tr r="W292" s="5"/>
      </tp>
      <tp t="e">
        <v>#N/A</v>
        <stp/>
        <stp>BDP|9154388970186191682</stp>
        <tr r="S74" s="5"/>
      </tp>
      <tp t="e">
        <v>#N/A</v>
        <stp/>
        <stp>BDP|6741984677906087386</stp>
        <tr r="AP253" s="5"/>
      </tp>
      <tp t="e">
        <v>#N/A</v>
        <stp/>
        <stp>BDP|2304804571544406466</stp>
        <tr r="N466" s="5"/>
      </tp>
      <tp t="e">
        <v>#N/A</v>
        <stp/>
        <stp>BDP|7009213932482251915</stp>
        <tr r="T206" s="5"/>
      </tp>
      <tp t="e">
        <v>#N/A</v>
        <stp/>
        <stp>BDP|7911506471018982019</stp>
        <tr r="U628" s="5"/>
      </tp>
      <tp t="e">
        <v>#N/A</v>
        <stp/>
        <stp>BDP|7258272920419258370</stp>
        <tr r="K497" s="5"/>
      </tp>
      <tp t="e">
        <v>#N/A</v>
        <stp/>
        <stp>BDP|1558758903862749958</stp>
        <tr r="R588" s="5"/>
      </tp>
      <tp t="e">
        <v>#N/A</v>
        <stp/>
        <stp>BDP|9272868569812461889</stp>
        <tr r="M641" s="5"/>
      </tp>
      <tp t="e">
        <v>#N/A</v>
        <stp/>
        <stp>BDP|7694698208939532530</stp>
        <tr r="T179" s="5"/>
      </tp>
      <tp t="e">
        <v>#N/A</v>
        <stp/>
        <stp>BDP|5867988402209553862</stp>
        <tr r="AM483" s="5"/>
      </tp>
      <tp t="e">
        <v>#N/A</v>
        <stp/>
        <stp>BDP|6284622506159595429</stp>
        <tr r="AM135" s="5"/>
      </tp>
      <tp t="e">
        <v>#N/A</v>
        <stp/>
        <stp>BDP|5924029925189886379</stp>
        <tr r="U253" s="5"/>
      </tp>
      <tp t="e">
        <v>#N/A</v>
        <stp/>
        <stp>BDP|1988737800013345881</stp>
        <tr r="Q39" s="5"/>
      </tp>
      <tp t="e">
        <v>#N/A</v>
        <stp/>
        <stp>BDP|9006855631767189840</stp>
        <tr r="P407" s="5"/>
      </tp>
      <tp t="e">
        <v>#N/A</v>
        <stp/>
        <stp>BDP|1339104762038946399</stp>
        <tr r="L616" s="5"/>
      </tp>
      <tp t="e">
        <v>#N/A</v>
        <stp/>
        <stp>BDP|8978002204537495284</stp>
        <tr r="AD580" s="5"/>
      </tp>
      <tp t="s">
        <v>#N/A N/A</v>
        <stp/>
        <stp>BDP|8534098145538137991</stp>
        <tr r="L76" s="12"/>
      </tp>
      <tp t="e">
        <v>#N/A</v>
        <stp/>
        <stp>BDP|4089222932688480058</stp>
        <tr r="R600" s="5"/>
      </tp>
      <tp t="e">
        <v>#N/A</v>
        <stp/>
        <stp>BDP|4237747151959214243</stp>
        <tr r="Q298" s="5"/>
      </tp>
      <tp t="s">
        <v>#N/A N/A</v>
        <stp/>
        <stp>BDP|8803161250167976668</stp>
        <tr r="AH83" s="12"/>
      </tp>
      <tp t="e">
        <v>#N/A</v>
        <stp/>
        <stp>BDP|4011690199687385120</stp>
        <tr r="L53" s="12"/>
        <tr r="L124" s="5"/>
      </tp>
      <tp t="e">
        <v>#N/A</v>
        <stp/>
        <stp>BDP|5841189207028064165</stp>
        <tr r="AG358" s="5"/>
      </tp>
      <tp t="e">
        <v>#N/A</v>
        <stp/>
        <stp>BDP|9492122705357506276</stp>
        <tr r="AI275" s="5"/>
      </tp>
      <tp t="e">
        <v>#N/A</v>
        <stp/>
        <stp>BDP|1132077997951161415</stp>
        <tr r="AF211" s="5"/>
      </tp>
      <tp t="e">
        <v>#N/A</v>
        <stp/>
        <stp>BDP|3333814292317520847</stp>
        <tr r="T544" s="5"/>
      </tp>
      <tp t="e">
        <v>#N/A</v>
        <stp/>
        <stp>BDP|4538687543312634995</stp>
        <tr r="AB188" s="5"/>
      </tp>
      <tp t="e">
        <v>#N/A</v>
        <stp/>
        <stp>BDP|1515412060789414714</stp>
        <tr r="M118" s="5"/>
      </tp>
      <tp t="e">
        <v>#N/A</v>
        <stp/>
        <stp>BDP|3015306406578535521</stp>
        <tr r="AF10" s="5"/>
      </tp>
      <tp t="e">
        <v>#N/A</v>
        <stp/>
        <stp>BDP|2032874464685665447</stp>
        <tr r="AG490" s="5"/>
      </tp>
      <tp t="e">
        <v>#N/A</v>
        <stp/>
        <stp>BDP|1314873664151471357</stp>
        <tr r="AQ543" s="5"/>
      </tp>
      <tp t="e">
        <v>#N/A</v>
        <stp/>
        <stp>BDP|8354723374491169457</stp>
        <tr r="L183" s="5"/>
      </tp>
      <tp t="e">
        <v>#N/A</v>
        <stp/>
        <stp>BDP|3805832119276542167</stp>
        <tr r="U241" s="5"/>
      </tp>
      <tp t="e">
        <v>#N/A</v>
        <stp/>
        <stp>BDP|3090617926103094965</stp>
        <tr r="AQ565" s="5"/>
      </tp>
      <tp t="s">
        <v>#N/A N/A</v>
        <stp/>
        <stp>BDP|3399792858495392905</stp>
        <tr r="W64" s="12"/>
      </tp>
      <tp t="e">
        <v>#N/A</v>
        <stp/>
        <stp>BDP|7114253845854871889</stp>
        <tr r="AK490" s="5"/>
      </tp>
      <tp t="e">
        <v>#N/A</v>
        <stp/>
        <stp>BDP|3285824532946779345</stp>
        <tr r="AD401" s="5"/>
      </tp>
      <tp t="e">
        <v>#N/A</v>
        <stp/>
        <stp>BDP|5781872714487011658</stp>
        <tr r="O594" s="5"/>
      </tp>
      <tp t="e">
        <v>#N/A</v>
        <stp/>
        <stp>BDP|3434920856456663477</stp>
        <tr r="AB261" s="5"/>
      </tp>
      <tp t="e">
        <v>#N/A</v>
        <stp/>
        <stp>BDP|5658431275608621376</stp>
        <tr r="I297" s="5"/>
      </tp>
      <tp t="e">
        <v>#N/A</v>
        <stp/>
        <stp>BDP|4585863356676366202</stp>
        <tr r="J504" s="5"/>
      </tp>
      <tp t="e">
        <v>#N/A</v>
        <stp/>
        <stp>BDP|1795029353801487849</stp>
        <tr r="W619" s="5"/>
      </tp>
      <tp t="s">
        <v>#N/A N/A</v>
        <stp/>
        <stp>BDP|6410558577199365037</stp>
        <tr r="W75" s="12"/>
      </tp>
      <tp t="e">
        <v>#N/A</v>
        <stp/>
        <stp>BDP|6436353189362793292</stp>
        <tr r="I301" s="5"/>
      </tp>
      <tp t="s">
        <v>#N/A N/A</v>
        <stp/>
        <stp>BDP|6959884221994571537</stp>
        <tr r="M74" s="12"/>
      </tp>
      <tp t="e">
        <v>#N/A</v>
        <stp/>
        <stp>BDP|5167165737569489325</stp>
        <tr r="T498" s="5"/>
      </tp>
      <tp t="e">
        <v>#N/A</v>
        <stp/>
        <stp>BDP|4024398773105403881</stp>
        <tr r="U337" s="5"/>
      </tp>
      <tp t="e">
        <v>#N/A</v>
        <stp/>
        <stp>BDP|9149429835620002306</stp>
        <tr r="AH571" s="5"/>
      </tp>
      <tp t="e">
        <v>#N/A</v>
        <stp/>
        <stp>BDP|7190852342776138012</stp>
        <tr r="AM526" s="5"/>
      </tp>
      <tp t="e">
        <v>#N/A</v>
        <stp/>
        <stp>BDP|8526207875963786319</stp>
        <tr r="AQ11" s="12"/>
      </tp>
      <tp t="e">
        <v>#N/A</v>
        <stp/>
        <stp>BDP|1064654663419087502</stp>
        <tr r="AK85" s="5"/>
      </tp>
      <tp t="e">
        <v>#N/A</v>
        <stp/>
        <stp>BDP|8499128160987405547</stp>
        <tr r="AQ510" s="5"/>
      </tp>
      <tp t="e">
        <v>#N/A</v>
        <stp/>
        <stp>BDP|7265219313670217947</stp>
        <tr r="J468" s="5"/>
      </tp>
      <tp t="e">
        <v>#N/A</v>
        <stp/>
        <stp>BDP|6716516416126711918</stp>
        <tr r="M29" s="5"/>
      </tp>
      <tp t="e">
        <v>#N/A</v>
        <stp/>
        <stp>BDP|6304909654323942480</stp>
        <tr r="AO220" s="5"/>
      </tp>
      <tp t="e">
        <v>#N/A</v>
        <stp/>
        <stp>BDP|6728333593690216137</stp>
        <tr r="W469" s="5"/>
      </tp>
      <tp t="e">
        <v>#N/A</v>
        <stp/>
        <stp>BDP|1634904933687066136</stp>
        <tr r="AH356" s="5"/>
      </tp>
      <tp t="e">
        <v>#N/A</v>
        <stp/>
        <stp>BDP|9238037259042733396</stp>
        <tr r="L438" s="5"/>
      </tp>
      <tp t="s">
        <v>#N/A N/A</v>
        <stp/>
        <stp>BDP|9254181210570427481</stp>
        <tr r="T26" s="12"/>
      </tp>
      <tp t="e">
        <v>#N/A</v>
        <stp/>
        <stp>BDP|8902080044530616156</stp>
        <tr r="L114" s="5"/>
      </tp>
      <tp t="e">
        <v>#N/A</v>
        <stp/>
        <stp>BDP|9895488046764807083</stp>
        <tr r="AM323" s="5"/>
      </tp>
      <tp t="e">
        <v>#N/A</v>
        <stp/>
        <stp>BDP|1087864789948186488</stp>
        <tr r="K322" s="5"/>
      </tp>
      <tp t="e">
        <v>#N/A</v>
        <stp/>
        <stp>BDP|5555806002689215931</stp>
        <tr r="T608" s="5"/>
      </tp>
      <tp t="e">
        <v>#N/A</v>
        <stp/>
        <stp>BDP|5939440785736996278</stp>
        <tr r="N338" s="5"/>
      </tp>
      <tp t="e">
        <v>#N/A</v>
        <stp/>
        <stp>BDP|5566310411473351903</stp>
        <tr r="L335" s="5"/>
      </tp>
      <tp t="s">
        <v>#N/A N/A</v>
        <stp/>
        <stp>BDP|7003894915226847526</stp>
        <tr r="W28" s="12"/>
      </tp>
      <tp t="e">
        <v>#N/A</v>
        <stp/>
        <stp>BDP|9236725808503765091</stp>
        <tr r="AH303" s="5"/>
      </tp>
      <tp t="e">
        <v>#N/A</v>
        <stp/>
        <stp>BDP|7319241394679653834</stp>
        <tr r="AP491" s="5"/>
      </tp>
      <tp t="e">
        <v>#N/A</v>
        <stp/>
        <stp>BDP|7982078205742550884</stp>
        <tr r="N106" s="5"/>
      </tp>
      <tp t="e">
        <v>#N/A</v>
        <stp/>
        <stp>BDP|8838272354263902145</stp>
        <tr r="AQ571" s="5"/>
      </tp>
      <tp t="e">
        <v>#N/A</v>
        <stp/>
        <stp>BDP|9252285343757791596</stp>
        <tr r="J94" s="5"/>
      </tp>
      <tp t="e">
        <v>#N/A</v>
        <stp/>
        <stp>BDP|5831883616835178407</stp>
        <tr r="P409" s="5"/>
      </tp>
      <tp t="e">
        <v>#N/A</v>
        <stp/>
        <stp>BDP|1769883002355373199</stp>
        <tr r="AB386" s="5"/>
      </tp>
      <tp t="e">
        <v>#N/A</v>
        <stp/>
        <stp>BDP|1269237001107110969</stp>
        <tr r="J455" s="5"/>
      </tp>
      <tp t="s">
        <v>#N/A N/A</v>
        <stp/>
        <stp>BDP|4792501816584578932</stp>
        <tr r="AA48" s="12"/>
      </tp>
      <tp t="e">
        <v>#N/A</v>
        <stp/>
        <stp>BDP|9827588842045338063</stp>
        <tr r="AM4" s="5"/>
      </tp>
      <tp t="e">
        <v>#N/A</v>
        <stp/>
        <stp>BDP|2925440608143719858</stp>
        <tr r="AD241" s="5"/>
      </tp>
      <tp t="e">
        <v>#N/A</v>
        <stp/>
        <stp>BDP|8047305912866433110</stp>
        <tr r="J38" s="5"/>
      </tp>
      <tp t="s">
        <v>#N/A N/A</v>
        <stp/>
        <stp>BDP|2956959530223965625</stp>
        <tr r="AO74" s="12"/>
      </tp>
      <tp t="e">
        <v>#N/A</v>
        <stp/>
        <stp>BDP|1165834899199963459</stp>
        <tr r="K129" s="5"/>
      </tp>
      <tp t="e">
        <v>#N/A</v>
        <stp/>
        <stp>BDP|5093750298346264080</stp>
        <tr r="U222" s="5"/>
      </tp>
      <tp t="e">
        <v>#N/A</v>
        <stp/>
        <stp>BDP|2376457892974319607</stp>
        <tr r="AQ121" s="5"/>
      </tp>
      <tp t="s">
        <v>#N/A N/A</v>
        <stp/>
        <stp>BDP|6320302369709561780</stp>
        <tr r="AP68" s="12"/>
      </tp>
      <tp t="e">
        <v>#N/A</v>
        <stp/>
        <stp>BDP|8911200606867192091</stp>
        <tr r="T438" s="5"/>
      </tp>
      <tp t="e">
        <v>#N/A</v>
        <stp/>
        <stp>BDP|9384597623884857763</stp>
        <tr r="AM605" s="5"/>
      </tp>
      <tp t="e">
        <v>#N/A</v>
        <stp/>
        <stp>BDP|4836889637123926199</stp>
        <tr r="R81" s="12"/>
        <tr r="R332" s="5"/>
      </tp>
      <tp t="e">
        <v>#N/A</v>
        <stp/>
        <stp>BDP|3653641745264152813</stp>
        <tr r="O295" s="5"/>
      </tp>
      <tp t="e">
        <v>#N/A</v>
        <stp/>
        <stp>BDP|6763153395194549750</stp>
        <tr r="AI234" s="5"/>
      </tp>
      <tp t="e">
        <v>#N/A</v>
        <stp/>
        <stp>BDP|3062617094173427262</stp>
        <tr r="AH35" s="5"/>
      </tp>
      <tp t="e">
        <v>#N/A</v>
        <stp/>
        <stp>BDP|9725043112715568030</stp>
        <tr r="AD135" s="5"/>
      </tp>
      <tp t="e">
        <v>#N/A</v>
        <stp/>
        <stp>BDP|4167706006897295921</stp>
        <tr r="N456" s="5"/>
      </tp>
      <tp t="s">
        <v>#N/A N/A</v>
        <stp/>
        <stp>BDP|4067074734939084340</stp>
        <tr r="AG61" s="12"/>
      </tp>
      <tp t="e">
        <v>#N/A</v>
        <stp/>
        <stp>BDP|8279562274295265252</stp>
        <tr r="L421" s="5"/>
      </tp>
      <tp t="e">
        <v>#N/A</v>
        <stp/>
        <stp>BDP|9715527103526971787</stp>
        <tr r="AP543" s="5"/>
      </tp>
      <tp t="e">
        <v>#N/A</v>
        <stp/>
        <stp>BDP|8049791471663658695</stp>
        <tr r="W452" s="5"/>
      </tp>
      <tp t="e">
        <v>#N/A</v>
        <stp/>
        <stp>BDP|8084119552101419002</stp>
        <tr r="M155" s="5"/>
      </tp>
      <tp t="e">
        <v>#N/A</v>
        <stp/>
        <stp>BDP|7648983279185632161</stp>
        <tr r="U189" s="5"/>
      </tp>
      <tp t="s">
        <v>#N/A N/A</v>
        <stp/>
        <stp>BDP|3118533989034831745</stp>
        <tr r="S18" s="12"/>
      </tp>
      <tp t="e">
        <v>#N/A</v>
        <stp/>
        <stp>BDP|1615371614607192938</stp>
        <tr r="AD399" s="5"/>
      </tp>
      <tp t="s">
        <v>#N/A N/A</v>
        <stp/>
        <stp>BDP|6765587266820897867</stp>
        <tr r="U52" s="12"/>
      </tp>
      <tp t="e">
        <v>#N/A</v>
        <stp/>
        <stp>BDP|2275828955474387614</stp>
        <tr r="AB316" s="5"/>
      </tp>
      <tp t="e">
        <v>#N/A</v>
        <stp/>
        <stp>BDP|8169950982831706568</stp>
        <tr r="AF273" s="5"/>
      </tp>
      <tp t="e">
        <v>#N/A</v>
        <stp/>
        <stp>BDP|5526873414956480756</stp>
        <tr r="AD97" s="5"/>
      </tp>
      <tp t="s">
        <v>#N/A N/A</v>
        <stp/>
        <stp>BDP|9952155795614983878</stp>
        <tr r="S69" s="12"/>
      </tp>
      <tp t="e">
        <v>#N/A</v>
        <stp/>
        <stp>BDP|3305325652181661924</stp>
        <tr r="AI213" s="5"/>
      </tp>
      <tp t="e">
        <v>#N/A</v>
        <stp/>
        <stp>BDP|6527105866899515527</stp>
        <tr r="T17" s="5"/>
      </tp>
      <tp t="e">
        <v>#N/A</v>
        <stp/>
        <stp>BDP|4449921339755382683</stp>
        <tr r="I285" s="5"/>
      </tp>
      <tp t="e">
        <v>#N/A</v>
        <stp/>
        <stp>BDP|1817238305078964637</stp>
        <tr r="AM126" s="5"/>
      </tp>
      <tp t="e">
        <v>#N/A</v>
        <stp/>
        <stp>BDP|3659609875909056678</stp>
        <tr r="AG494" s="5"/>
      </tp>
      <tp t="e">
        <v>#N/A</v>
        <stp/>
        <stp>BDP|4641906732142414149</stp>
        <tr r="AH60" s="5"/>
      </tp>
      <tp t="e">
        <v>#N/A</v>
        <stp/>
        <stp>BDP|4571334733539998084</stp>
        <tr r="J613" s="5"/>
      </tp>
      <tp t="e">
        <v>#N/A</v>
        <stp/>
        <stp>BDP|7541367333918577217</stp>
        <tr r="S352" s="5"/>
      </tp>
      <tp t="e">
        <v>#N/A</v>
        <stp/>
        <stp>BDP|1581803558706956703</stp>
        <tr r="AQ26" s="5"/>
      </tp>
      <tp t="e">
        <v>#N/A</v>
        <stp/>
        <stp>BDP|7856186295551485353</stp>
        <tr r="AO459" s="5"/>
      </tp>
      <tp t="e">
        <v>#N/A</v>
        <stp/>
        <stp>BDP|7002263383812555243</stp>
        <tr r="O494" s="5"/>
      </tp>
      <tp t="e">
        <v>#N/A</v>
        <stp/>
        <stp>BDP|2543889945036535593</stp>
        <tr r="Q347" s="5"/>
      </tp>
      <tp t="e">
        <v>#N/A</v>
        <stp/>
        <stp>BDP|3628351986863179601</stp>
        <tr r="AF421" s="5"/>
      </tp>
      <tp t="e">
        <v>#N/A</v>
        <stp/>
        <stp>BDP|7058846033245086434</stp>
        <tr r="I259" s="5"/>
      </tp>
      <tp t="s">
        <v>#N/A N/A</v>
        <stp/>
        <stp>BDP|8514535142942075606</stp>
        <tr r="AF36" s="12"/>
      </tp>
      <tp t="e">
        <v>#N/A</v>
        <stp/>
        <stp>BDP|6172601682737680215</stp>
        <tr r="AK432" s="5"/>
      </tp>
      <tp t="e">
        <v>#N/A</v>
        <stp/>
        <stp>BDP|7223834922684570428</stp>
        <tr r="AO426" s="5"/>
      </tp>
      <tp t="e">
        <v>#N/A</v>
        <stp/>
        <stp>BDP|4175447295571529518</stp>
        <tr r="O637" s="5"/>
      </tp>
      <tp t="e">
        <v>#N/A</v>
        <stp/>
        <stp>BDP|7256968583032741947</stp>
        <tr r="AO405" s="5"/>
      </tp>
      <tp t="e">
        <v>#N/A</v>
        <stp/>
        <stp>BDP|2512524003552165817</stp>
        <tr r="T555" s="5"/>
      </tp>
      <tp t="e">
        <v>#N/A</v>
        <stp/>
        <stp>BDP|1526347506277537865</stp>
        <tr r="M307" s="5"/>
      </tp>
      <tp t="e">
        <v>#N/A</v>
        <stp/>
        <stp>BDP|3304285268089302344</stp>
        <tr r="AO205" s="5"/>
      </tp>
      <tp t="e">
        <v>#N/A</v>
        <stp/>
        <stp>BDP|5725972017468767842</stp>
        <tr r="T383" s="5"/>
      </tp>
      <tp t="e">
        <v>#N/A</v>
        <stp/>
        <stp>BDP|5725076803368549023</stp>
        <tr r="I631" s="5"/>
      </tp>
      <tp t="e">
        <v>#N/A</v>
        <stp/>
        <stp>BDP|9121897186451829523</stp>
        <tr r="M97" s="5"/>
      </tp>
      <tp t="e">
        <v>#N/A</v>
        <stp/>
        <stp>BDP|6834163530708367192</stp>
        <tr r="L98" s="5"/>
      </tp>
      <tp t="e">
        <v>#N/A</v>
        <stp/>
        <stp>BDP|5984448778559206236</stp>
        <tr r="AD446" s="5"/>
      </tp>
      <tp t="e">
        <v>#N/A</v>
        <stp/>
        <stp>BDP|4430395499130956390</stp>
        <tr r="O462" s="5"/>
      </tp>
      <tp t="e">
        <v>#N/A</v>
        <stp/>
        <stp>BDP|3038399284010989500</stp>
        <tr r="AK258" s="5"/>
      </tp>
      <tp t="e">
        <v>#N/A</v>
        <stp/>
        <stp>BDP|5505246029290944852</stp>
        <tr r="AQ220" s="5"/>
      </tp>
      <tp t="e">
        <v>#N/A</v>
        <stp/>
        <stp>BDP|3314841542592269036</stp>
        <tr r="AD239" s="5"/>
      </tp>
      <tp t="e">
        <v>#N/A</v>
        <stp/>
        <stp>BDP|8961101878055766624</stp>
        <tr r="S65" s="5"/>
      </tp>
      <tp t="e">
        <v>#N/A</v>
        <stp/>
        <stp>BDP|7295244355179695412</stp>
        <tr r="M636" s="5"/>
      </tp>
      <tp t="e">
        <v>#N/A</v>
        <stp/>
        <stp>BDP|1417818278361097295</stp>
        <tr r="AI16" s="5"/>
      </tp>
      <tp t="e">
        <v>#N/A</v>
        <stp/>
        <stp>BDP|1327993305145945022</stp>
        <tr r="J290" s="5"/>
      </tp>
      <tp t="e">
        <v>#N/A</v>
        <stp/>
        <stp>BDP|8425559737832352110</stp>
        <tr r="AH623" s="5"/>
      </tp>
      <tp t="e">
        <v>#N/A</v>
        <stp/>
        <stp>BDP|9109728169550769582</stp>
        <tr r="AH280" s="5"/>
      </tp>
      <tp t="e">
        <v>#N/A</v>
        <stp/>
        <stp>BDP|4223027661607482802</stp>
        <tr r="N418" s="5"/>
      </tp>
      <tp t="e">
        <v>#N/A</v>
        <stp/>
        <stp>BDP|8327202636911672567</stp>
        <tr r="L249" s="5"/>
      </tp>
      <tp t="e">
        <v>#N/A</v>
        <stp/>
        <stp>BDP|5877929611340836067</stp>
        <tr r="O63" s="5"/>
      </tp>
      <tp t="e">
        <v>#N/A</v>
        <stp/>
        <stp>BDP|5313058777727546812</stp>
        <tr r="I339" s="5"/>
      </tp>
      <tp t="e">
        <v>#N/A</v>
        <stp/>
        <stp>BDP|6384258596886364666</stp>
        <tr r="N55" s="5"/>
      </tp>
      <tp t="e">
        <v>#N/A</v>
        <stp/>
        <stp>BDP|3298005437379830484</stp>
        <tr r="I379" s="5"/>
      </tp>
      <tp t="e">
        <v>#N/A</v>
        <stp/>
        <stp>BDP|1759736781727999496</stp>
        <tr r="S68" s="5"/>
      </tp>
      <tp t="e">
        <v>#N/A</v>
        <stp/>
        <stp>BDP|9290766874431297578</stp>
        <tr r="T311" s="5"/>
      </tp>
      <tp t="e">
        <v>#N/A</v>
        <stp/>
        <stp>BDP|1439744292221284350</stp>
        <tr r="AG543" s="5"/>
      </tp>
      <tp t="e">
        <v>#N/A</v>
        <stp/>
        <stp>BDP|9014802964499295332</stp>
        <tr r="O488" s="5"/>
      </tp>
      <tp t="e">
        <v>#N/A</v>
        <stp/>
        <stp>BDP|2286198242713998952</stp>
        <tr r="AM320" s="5"/>
      </tp>
      <tp t="e">
        <v>#N/A</v>
        <stp/>
        <stp>BDP|9806253319745224237</stp>
        <tr r="M598" s="5"/>
      </tp>
      <tp t="e">
        <v>#N/A</v>
        <stp/>
        <stp>BDP|8203871137738531624</stp>
        <tr r="AM59" s="5"/>
      </tp>
      <tp t="e">
        <v>#N/A</v>
        <stp/>
        <stp>BDP|4437806303902057329</stp>
        <tr r="O16" s="5"/>
      </tp>
      <tp t="s">
        <v>#N/A N/A</v>
        <stp/>
        <stp>BDP|9450892898144050103</stp>
        <tr r="R25" s="12"/>
      </tp>
      <tp t="e">
        <v>#N/A</v>
        <stp/>
        <stp>BDP|1239563921648924397</stp>
        <tr r="AB204" s="5"/>
      </tp>
      <tp t="e">
        <v>#N/A</v>
        <stp/>
        <stp>BDP|9898508778906789022</stp>
        <tr r="AM153" s="5"/>
      </tp>
      <tp t="e">
        <v>#N/A</v>
        <stp/>
        <stp>BDP|9758274948631553380</stp>
        <tr r="AA19" s="5"/>
      </tp>
      <tp t="e">
        <v>#N/A</v>
        <stp/>
        <stp>BDP|1209152292431512555</stp>
        <tr r="N207" s="5"/>
      </tp>
      <tp t="e">
        <v>#N/A</v>
        <stp/>
        <stp>BDP|1624802163225063701</stp>
        <tr r="W454" s="5"/>
      </tp>
      <tp t="e">
        <v>#N/A</v>
        <stp/>
        <stp>BDP|9135846292942607748</stp>
        <tr r="AB441" s="5"/>
      </tp>
      <tp t="e">
        <v>#N/A</v>
        <stp/>
        <stp>BDP|2807980663077029766</stp>
        <tr r="O461" s="5"/>
      </tp>
      <tp t="e">
        <v>#N/A</v>
        <stp/>
        <stp>BDP|8293206029173694680</stp>
        <tr r="N485" s="5"/>
      </tp>
      <tp t="e">
        <v>#N/A</v>
        <stp/>
        <stp>BDP|5888110129918032355</stp>
        <tr r="T91" s="12"/>
        <tr r="T326" s="5"/>
      </tp>
      <tp t="e">
        <v>#N/A</v>
        <stp/>
        <stp>BDP|5295853500928277802</stp>
        <tr r="L219" s="5"/>
      </tp>
      <tp t="e">
        <v>#N/A</v>
        <stp/>
        <stp>BDP|8261175133361431675</stp>
        <tr r="AP53" s="5"/>
      </tp>
      <tp t="e">
        <v>#N/A</v>
        <stp/>
        <stp>BDP|7845437223445941945</stp>
        <tr r="T32" s="5"/>
      </tp>
    </main>
    <main first="bofaddin.rtdserver">
      <tp t="s">
        <v>#N/A N/A</v>
        <stp/>
        <stp>BQL|7368857411480072082</stp>
        <tr r="AJ144" s="5"/>
      </tp>
      <tp t="s">
        <v>#N/A N/A</v>
        <stp/>
        <stp>BQL|4696793691235185116</stp>
        <tr r="AJ61" s="5"/>
      </tp>
      <tp t="s">
        <v>#N/A N/A</v>
        <stp/>
        <stp>BQL|6526158237749993307</stp>
        <tr r="AJ306" s="5"/>
      </tp>
      <tp t="s">
        <v>#N/A N/A</v>
        <stp/>
        <stp>BQL|2141570330948886237</stp>
        <tr r="AJ242" s="5"/>
      </tp>
      <tp t="s">
        <v>#N/A N/A</v>
        <stp/>
        <stp>BQL|2745816948261260179</stp>
        <tr r="AJ257" s="5"/>
      </tp>
      <tp t="s">
        <v>#N/A N/A</v>
        <stp/>
        <stp>BQL|8564736239154673630</stp>
        <tr r="AJ416" s="5"/>
      </tp>
      <tp t="s">
        <v>#N/A N/A</v>
        <stp/>
        <stp>BQL|2874846313296779329</stp>
        <tr r="AJ464" s="5"/>
      </tp>
      <tp t="s">
        <v>#N/A N/A</v>
        <stp/>
        <stp>BQL|8645287174876667564</stp>
        <tr r="AJ143" s="5"/>
      </tp>
      <tp t="s">
        <v>#N/A N/A</v>
        <stp/>
        <stp>BQL|8487697854743385635</stp>
        <tr r="AJ564" s="5"/>
      </tp>
      <tp t="s">
        <v>#N/A N/A</v>
        <stp/>
        <stp>BQL|9569563279906357319</stp>
        <tr r="AJ76" s="5"/>
      </tp>
      <tp t="s">
        <v>#N/A N/A</v>
        <stp/>
        <stp>BQL|7332984215530463126</stp>
        <tr r="AJ379" s="5"/>
      </tp>
      <tp t="s">
        <v>#N/A N/A</v>
        <stp/>
        <stp>BQL|6839791391097091184</stp>
        <tr r="AJ397" s="5"/>
      </tp>
      <tp t="s">
        <v>#N/A N/A</v>
        <stp/>
        <stp>BQL|1804699735079964354</stp>
        <tr r="AJ65" s="12"/>
        <tr r="AJ260" s="5"/>
      </tp>
      <tp t="s">
        <v>#N/A N/A</v>
        <stp/>
        <stp>BQL|3321135886821075519</stp>
        <tr r="AJ92" s="5"/>
      </tp>
      <tp t="s">
        <v>#N/A N/A</v>
        <stp/>
        <stp>BQL|2664413982494521467</stp>
        <tr r="AJ32" s="5"/>
      </tp>
      <tp t="s">
        <v>#N/A N/A</v>
        <stp/>
        <stp>BQL|3877189840471792930</stp>
        <tr r="AJ584" s="5"/>
      </tp>
      <tp t="s">
        <v>#N/A N/A</v>
        <stp/>
        <stp>BQL|7428686247472695994</stp>
        <tr r="AJ539" s="5"/>
      </tp>
      <tp t="s">
        <v>#N/A N/A</v>
        <stp/>
        <stp>BQL|9421654730363154114</stp>
        <tr r="AJ628" s="5"/>
      </tp>
      <tp t="s">
        <v>#N/A N/A</v>
        <stp/>
        <stp>BQL|1720968819881977614</stp>
        <tr r="AJ586" s="5"/>
      </tp>
      <tp t="s">
        <v>#N/A N/A</v>
        <stp/>
        <stp>BQL|6631670535408281565</stp>
        <tr r="AJ172" s="5"/>
      </tp>
      <tp t="e">
        <v>#N/A</v>
        <stp/>
        <stp>BDP|9896090198139492778</stp>
        <tr r="AG568" s="5"/>
      </tp>
      <tp t="e">
        <v>#N/A</v>
        <stp/>
        <stp>BDP|3551069285293554693</stp>
        <tr r="AD575" s="5"/>
      </tp>
      <tp t="e">
        <v>#N/A</v>
        <stp/>
        <stp>BDP|5548968923743398399</stp>
        <tr r="AK32" s="12"/>
        <tr r="AK622" s="5"/>
      </tp>
      <tp t="e">
        <v>#N/A</v>
        <stp/>
        <stp>BDP|3445816904577385285</stp>
        <tr r="L357" s="5"/>
      </tp>
      <tp t="e">
        <v>#N/A</v>
        <stp/>
        <stp>BDP|6989636966378152075</stp>
        <tr r="L341" s="5"/>
      </tp>
      <tp t="e">
        <v>#N/A</v>
        <stp/>
        <stp>BDP|4147049799766360551</stp>
        <tr r="AQ422" s="5"/>
      </tp>
      <tp t="e">
        <v>#N/A</v>
        <stp/>
        <stp>BDP|9397977338734720916</stp>
        <tr r="AP375" s="5"/>
      </tp>
      <tp t="e">
        <v>#N/A</v>
        <stp/>
        <stp>BDP|3292317769559911197</stp>
        <tr r="R56" s="5"/>
      </tp>
      <tp t="e">
        <v>#N/A</v>
        <stp/>
        <stp>BDP|4509834222588850869</stp>
        <tr r="P143" s="5"/>
      </tp>
      <tp t="e">
        <v>#N/A</v>
        <stp/>
        <stp>BDP|2695581291419317961</stp>
        <tr r="U375" s="5"/>
      </tp>
      <tp t="e">
        <v>#N/A</v>
        <stp/>
        <stp>BDP|6668989678810883643</stp>
        <tr r="S600" s="5"/>
      </tp>
      <tp t="e">
        <v>#N/A</v>
        <stp/>
        <stp>BDP|6274243725320939808</stp>
        <tr r="P119" s="5"/>
      </tp>
      <tp t="s">
        <v>#N/A N/A</v>
        <stp/>
        <stp>BDP|2288690625209673122</stp>
        <tr r="M46" s="12"/>
      </tp>
      <tp t="e">
        <v>#N/A</v>
        <stp/>
        <stp>BDP|1942930687647015972</stp>
        <tr r="AF110" s="5"/>
      </tp>
      <tp t="e">
        <v>#N/A</v>
        <stp/>
        <stp>BDP|3319503355404837944</stp>
        <tr r="N176" s="5"/>
      </tp>
      <tp t="e">
        <v>#N/A</v>
        <stp/>
        <stp>BDP|2076387295233344546</stp>
        <tr r="AG288" s="5"/>
      </tp>
      <tp t="e">
        <v>#N/A</v>
        <stp/>
        <stp>BDP|3977461094624258435</stp>
        <tr r="AF539" s="5"/>
      </tp>
      <tp t="s">
        <v>#N/A N/A</v>
        <stp/>
        <stp>BDP|5543223380167868650</stp>
        <tr r="U73" s="12"/>
      </tp>
      <tp t="e">
        <v>#N/A</v>
        <stp/>
        <stp>BDP|1213091157019707312</stp>
        <tr r="Q553" s="5"/>
      </tp>
      <tp t="e">
        <v>#N/A</v>
        <stp/>
        <stp>BDP|3626144459388729165</stp>
        <tr r="AI608" s="5"/>
      </tp>
      <tp t="e">
        <v>#N/A</v>
        <stp/>
        <stp>BDP|8966965102528439737</stp>
        <tr r="AB207" s="5"/>
      </tp>
      <tp t="s">
        <v>#N/A N/A</v>
        <stp/>
        <stp>BDP|3609986045839792965</stp>
        <tr r="AM43" s="12"/>
      </tp>
      <tp t="e">
        <v>#N/A</v>
        <stp/>
        <stp>BDP|6750460196883581687</stp>
        <tr r="AK310" s="5"/>
      </tp>
      <tp t="s">
        <v>#N/A N/A</v>
        <stp/>
        <stp>BDP|7209604245219869255</stp>
        <tr r="K79" s="12"/>
      </tp>
      <tp t="e">
        <v>#N/A</v>
        <stp/>
        <stp>BDP|6929892109368070830</stp>
        <tr r="N352" s="5"/>
      </tp>
      <tp t="e">
        <v>#N/A</v>
        <stp/>
        <stp>BDP|8446093472122765326</stp>
        <tr r="K142" s="5"/>
      </tp>
      <tp t="e">
        <v>#N/A</v>
        <stp/>
        <stp>BDP|8502097314321336611</stp>
        <tr r="O93" s="5"/>
      </tp>
      <tp t="e">
        <v>#N/A</v>
        <stp/>
        <stp>BDP|9459203282184880949</stp>
        <tr r="T617" s="5"/>
      </tp>
      <tp t="e">
        <v>#N/A</v>
        <stp/>
        <stp>BDP|6350674348363597922</stp>
        <tr r="N65" s="5"/>
      </tp>
      <tp t="e">
        <v>#N/A</v>
        <stp/>
        <stp>BDP|1600483393976034461</stp>
        <tr r="I461" s="5"/>
      </tp>
      <tp t="e">
        <v>#N/A</v>
        <stp/>
        <stp>BDP|9722622796528076089</stp>
        <tr r="O42" s="5"/>
      </tp>
      <tp t="e">
        <v>#N/A</v>
        <stp/>
        <stp>BDP|5963869362920145578</stp>
        <tr r="J156" s="5"/>
      </tp>
      <tp t="e">
        <v>#N/A</v>
        <stp/>
        <stp>BDP|4836368374266636877</stp>
        <tr r="AP19" s="5"/>
      </tp>
      <tp t="e">
        <v>#N/A</v>
        <stp/>
        <stp>BDP|9280404532769966920</stp>
        <tr r="AO242" s="5"/>
      </tp>
      <tp t="e">
        <v>#N/A</v>
        <stp/>
        <stp>BDP|4638183666029188424</stp>
        <tr r="U329" s="5"/>
      </tp>
      <tp t="e">
        <v>#N/A</v>
        <stp/>
        <stp>BDP|1060122859842200920</stp>
        <tr r="AG532" s="5"/>
      </tp>
      <tp t="e">
        <v>#N/A</v>
        <stp/>
        <stp>BDP|2564152820107391880</stp>
        <tr r="AO219" s="5"/>
      </tp>
      <tp t="e">
        <v>#N/A</v>
        <stp/>
        <stp>BDP|4495327077776239886</stp>
        <tr r="AQ564" s="5"/>
      </tp>
      <tp t="s">
        <v>#N/A N/A</v>
        <stp/>
        <stp>BDP|4488784078123906962</stp>
        <tr r="I68" s="12"/>
      </tp>
      <tp t="e">
        <v>#N/A</v>
        <stp/>
        <stp>BDP|1254697884838278963</stp>
        <tr r="Q590" s="5"/>
      </tp>
      <tp t="e">
        <v>#N/A</v>
        <stp/>
        <stp>BDP|8043838286604718295</stp>
        <tr r="J181" s="5"/>
      </tp>
      <tp t="e">
        <v>#N/A</v>
        <stp/>
        <stp>BDP|9240911660311805907</stp>
        <tr r="W249" s="5"/>
      </tp>
      <tp t="e">
        <v>#N/A</v>
        <stp/>
        <stp>BDP|7375877958615447132</stp>
        <tr r="L156" s="5"/>
      </tp>
      <tp t="e">
        <v>#N/A</v>
        <stp/>
        <stp>BDP|3435561695117595699</stp>
        <tr r="AP295" s="5"/>
      </tp>
      <tp t="e">
        <v>#N/A</v>
        <stp/>
        <stp>BDP|7021226604763826852</stp>
        <tr r="AO142" s="5"/>
      </tp>
      <tp t="e">
        <v>#N/A</v>
        <stp/>
        <stp>BDP|8385127145081683295</stp>
        <tr r="I610" s="5"/>
      </tp>
      <tp t="e">
        <v>#N/A</v>
        <stp/>
        <stp>BDP|3818511304540227845</stp>
        <tr r="R466" s="5"/>
      </tp>
      <tp t="e">
        <v>#N/A</v>
        <stp/>
        <stp>BDP|3845931322402004424</stp>
        <tr r="P382" s="5"/>
      </tp>
      <tp t="e">
        <v>#N/A</v>
        <stp/>
        <stp>BDP|1011017689890321709</stp>
        <tr r="J125" s="5"/>
      </tp>
      <tp t="e">
        <v>#N/A</v>
        <stp/>
        <stp>BDP|6002850913715403492</stp>
        <tr r="AF476" s="5"/>
      </tp>
      <tp t="e">
        <v>#N/A</v>
        <stp/>
        <stp>BDP|7450164705190414884</stp>
        <tr r="R413" s="5"/>
      </tp>
      <tp t="e">
        <v>#N/A</v>
        <stp/>
        <stp>BDP|5812591343308116286</stp>
        <tr r="AQ538" s="5"/>
      </tp>
      <tp t="e">
        <v>#N/A</v>
        <stp/>
        <stp>BDP|9132196135575677003</stp>
        <tr r="W605" s="5"/>
      </tp>
      <tp t="s">
        <v>#N/A N/A</v>
        <stp/>
        <stp>BDP|8029196707087322061</stp>
        <tr r="P74" s="12"/>
      </tp>
      <tp t="e">
        <v>#N/A</v>
        <stp/>
        <stp>BDP|5954976052204115367</stp>
        <tr r="O53" s="5"/>
      </tp>
      <tp t="e">
        <v>#N/A</v>
        <stp/>
        <stp>BDP|9901929241938231234</stp>
        <tr r="AQ292" s="5"/>
      </tp>
      <tp t="e">
        <v>#N/A</v>
        <stp/>
        <stp>BDP|2845587551694255887</stp>
        <tr r="AI626" s="5"/>
      </tp>
      <tp t="e">
        <v>#N/A</v>
        <stp/>
        <stp>BDP|8492306054867078789</stp>
        <tr r="AQ21" s="5"/>
      </tp>
      <tp t="s">
        <v>#N/A N/A</v>
        <stp/>
        <stp>BDP|6291781857423013954</stp>
        <tr r="AM89" s="12"/>
      </tp>
      <tp t="e">
        <v>#N/A</v>
        <stp/>
        <stp>BDP|8086432957082457587</stp>
        <tr r="W183" s="5"/>
      </tp>
      <tp t="e">
        <v>#N/A</v>
        <stp/>
        <stp>BDP|3468033647779931019</stp>
        <tr r="AO644" s="5"/>
      </tp>
      <tp t="e">
        <v>#N/A</v>
        <stp/>
        <stp>BDP|8259891184935031374</stp>
        <tr r="AF66" s="5"/>
      </tp>
      <tp t="e">
        <v>#N/A</v>
        <stp/>
        <stp>BDP|9748600811801874166</stp>
        <tr r="AQ195" s="5"/>
      </tp>
      <tp t="e">
        <v>#N/A</v>
        <stp/>
        <stp>BDP|7016491947090155978</stp>
        <tr r="AQ509" s="5"/>
      </tp>
      <tp t="e">
        <v>#N/A</v>
        <stp/>
        <stp>BDP|8912658802036327656</stp>
        <tr r="T268" s="5"/>
      </tp>
      <tp t="e">
        <v>#N/A</v>
        <stp/>
        <stp>BDP|7643905535376961528</stp>
        <tr r="R493" s="5"/>
      </tp>
      <tp t="e">
        <v>#N/A</v>
        <stp/>
        <stp>BDP|8112116298159484741</stp>
        <tr r="Q393" s="5"/>
      </tp>
      <tp t="e">
        <v>#N/A</v>
        <stp/>
        <stp>BDP|4864531520668577568</stp>
        <tr r="T144" s="5"/>
      </tp>
      <tp t="e">
        <v>#N/A</v>
        <stp/>
        <stp>BDP|8814755118691882154</stp>
        <tr r="AO631" s="5"/>
      </tp>
      <tp t="e">
        <v>#N/A</v>
        <stp/>
        <stp>BDP|9630218329636549137</stp>
        <tr r="Q547" s="5"/>
      </tp>
      <tp t="e">
        <v>#N/A</v>
        <stp/>
        <stp>BDP|2142736575425714986</stp>
        <tr r="AO573" s="5"/>
      </tp>
      <tp t="e">
        <v>#N/A</v>
        <stp/>
        <stp>BDP|5008222078306629842</stp>
        <tr r="AG465" s="5"/>
      </tp>
      <tp t="e">
        <v>#N/A</v>
        <stp/>
        <stp>BDP|1228536313123857820</stp>
        <tr r="I372" s="5"/>
      </tp>
      <tp t="e">
        <v>#N/A</v>
        <stp/>
        <stp>BDP|8157282522122568460</stp>
        <tr r="R72" s="5"/>
      </tp>
      <tp t="e">
        <v>#N/A</v>
        <stp/>
        <stp>BDP|5519776490953346699</stp>
        <tr r="AH39" s="5"/>
      </tp>
      <tp t="s">
        <v>#N/A N/A</v>
        <stp/>
        <stp>BDP|9453317468414349661</stp>
        <tr r="R35" s="12"/>
      </tp>
      <tp t="e">
        <v>#N/A</v>
        <stp/>
        <stp>BDP|4554832435289858832</stp>
        <tr r="W432" s="5"/>
      </tp>
      <tp t="e">
        <v>#N/A</v>
        <stp/>
        <stp>BDP|9875336703234972096</stp>
        <tr r="AK143" s="5"/>
      </tp>
      <tp t="e">
        <v>#N/A</v>
        <stp/>
        <stp>BDP|9653890790552677412</stp>
        <tr r="AQ225" s="5"/>
      </tp>
      <tp t="e">
        <v>#N/A</v>
        <stp/>
        <stp>BDP|1008170529429708511</stp>
        <tr r="AB571" s="5"/>
      </tp>
      <tp t="e">
        <v>#N/A</v>
        <stp/>
        <stp>BDP|9144456457045804337</stp>
        <tr r="I55" s="5"/>
      </tp>
      <tp t="e">
        <v>#N/A</v>
        <stp/>
        <stp>BDP|9520080332497256357</stp>
        <tr r="N562" s="5"/>
      </tp>
      <tp t="e">
        <v>#N/A</v>
        <stp/>
        <stp>BDP|6793629193067651082</stp>
        <tr r="P537" s="5"/>
      </tp>
      <tp t="e">
        <v>#N/A</v>
        <stp/>
        <stp>BDP|2909813940440382038</stp>
        <tr r="R342" s="5"/>
      </tp>
      <tp t="s">
        <v>#N/A N/A</v>
        <stp/>
        <stp>BDP|5974749297962721752</stp>
        <tr r="AK72" s="12"/>
      </tp>
      <tp t="e">
        <v>#N/A</v>
        <stp/>
        <stp>BDP|6711008699034369558</stp>
        <tr r="L58" s="12"/>
        <tr r="L387" s="5"/>
      </tp>
      <tp t="e">
        <v>#N/A</v>
        <stp/>
        <stp>BDP|4139113918572093815</stp>
        <tr r="N323" s="5"/>
      </tp>
      <tp t="e">
        <v>#N/A</v>
        <stp/>
        <stp>BDP|3693834869287124445</stp>
        <tr r="AH580" s="5"/>
      </tp>
      <tp t="e">
        <v>#N/A</v>
        <stp/>
        <stp>BDP|6697919559854675017</stp>
        <tr r="N607" s="5"/>
      </tp>
      <tp t="s">
        <v>#N/A N/A</v>
        <stp/>
        <stp>BDP|7282215452377842902</stp>
        <tr r="AP60" s="12"/>
      </tp>
      <tp t="e">
        <v>#N/A</v>
        <stp/>
        <stp>BDP|5854933284759422328</stp>
        <tr r="N448" s="5"/>
      </tp>
      <tp t="e">
        <v>#N/A</v>
        <stp/>
        <stp>BDP|9164286912260201409</stp>
        <tr r="L485" s="5"/>
      </tp>
      <tp t="e">
        <v>#N/A</v>
        <stp/>
        <stp>BDP|9711415056707912108</stp>
        <tr r="R625" s="5"/>
      </tp>
      <tp t="e">
        <v>#N/A</v>
        <stp/>
        <stp>BDP|6971950582098155168</stp>
        <tr r="J271" s="5"/>
      </tp>
      <tp t="e">
        <v>#N/A</v>
        <stp/>
        <stp>BDP|5681282733522462804</stp>
        <tr r="AI500" s="5"/>
      </tp>
      <tp t="e">
        <v>#N/A</v>
        <stp/>
        <stp>BDP|6027785396433776509</stp>
        <tr r="AG611" s="5"/>
      </tp>
      <tp t="e">
        <v>#N/A</v>
        <stp/>
        <stp>BDP|6110340897856935425</stp>
        <tr r="AP373" s="5"/>
      </tp>
      <tp t="e">
        <v>#N/A</v>
        <stp/>
        <stp>BDP|1182896531632753673</stp>
        <tr r="M485" s="5"/>
      </tp>
      <tp t="e">
        <v>#N/A</v>
        <stp/>
        <stp>BDP|6548596304148150508</stp>
        <tr r="AB214" s="5"/>
      </tp>
      <tp t="e">
        <v>#N/A</v>
        <stp/>
        <stp>BDP|7876949221276755438</stp>
        <tr r="J155" s="5"/>
      </tp>
      <tp t="e">
        <v>#N/A</v>
        <stp/>
        <stp>BDP|2551137398243427733</stp>
        <tr r="Q160" s="5"/>
      </tp>
      <tp t="e">
        <v>#N/A</v>
        <stp/>
        <stp>BDP|9973215665545732635</stp>
        <tr r="AP226" s="5"/>
      </tp>
      <tp t="e">
        <v>#N/A</v>
        <stp/>
        <stp>BDP|7420003733369700392</stp>
        <tr r="AF501" s="5"/>
      </tp>
      <tp t="e">
        <v>#N/A</v>
        <stp/>
        <stp>BDP|9725136870160914144</stp>
        <tr r="AP56" s="5"/>
      </tp>
      <tp t="e">
        <v>#N/A</v>
        <stp/>
        <stp>BDP|2417978025951954666</stp>
        <tr r="M214" s="5"/>
      </tp>
      <tp t="e">
        <v>#N/A</v>
        <stp/>
        <stp>BDP|1489998230595001046</stp>
        <tr r="AI65" s="5"/>
      </tp>
      <tp t="e">
        <v>#N/A</v>
        <stp/>
        <stp>BDP|3655697553437126946</stp>
        <tr r="AK430" s="5"/>
      </tp>
      <tp t="e">
        <v>#N/A</v>
        <stp/>
        <stp>BDP|5803145562259616514</stp>
        <tr r="AK330" s="5"/>
      </tp>
      <tp t="e">
        <v>#N/A</v>
        <stp/>
        <stp>BDP|5596539095316337192</stp>
        <tr r="K474" s="5"/>
      </tp>
      <tp t="e">
        <v>#N/A</v>
        <stp/>
        <stp>BDP|8391820066271972979</stp>
        <tr r="L384" s="5"/>
      </tp>
      <tp t="e">
        <v>#N/A</v>
        <stp/>
        <stp>BDP|1092310108278775479</stp>
        <tr r="U246" s="5"/>
      </tp>
      <tp t="e">
        <v>#N/A</v>
        <stp/>
        <stp>BDP|1857357004078663461</stp>
        <tr r="AK102" s="5"/>
      </tp>
      <tp t="e">
        <v>#N/A</v>
        <stp/>
        <stp>BDP|6771487601028159460</stp>
        <tr r="M608" s="5"/>
      </tp>
      <tp t="e">
        <v>#N/A</v>
        <stp/>
        <stp>BDP|1465849668539488857</stp>
        <tr r="O255" s="5"/>
      </tp>
      <tp t="e">
        <v>#N/A</v>
        <stp/>
        <stp>BDP|1057784681237709776</stp>
        <tr r="AB93" s="5"/>
      </tp>
      <tp t="e">
        <v>#N/A</v>
        <stp/>
        <stp>BDP|2781615083607495586</stp>
        <tr r="S459" s="5"/>
      </tp>
      <tp t="e">
        <v>#N/A</v>
        <stp/>
        <stp>BDP|5291327872089227698</stp>
        <tr r="R32" s="12"/>
        <tr r="R622" s="5"/>
      </tp>
      <tp t="e">
        <v>#N/A</v>
        <stp/>
        <stp>BDP|5471759706114824869</stp>
        <tr r="AG182" s="5"/>
      </tp>
      <tp t="e">
        <v>#N/A</v>
        <stp/>
        <stp>BDP|6334953974145839335</stp>
        <tr r="AQ155" s="5"/>
      </tp>
      <tp t="s">
        <v>#N/A N/A</v>
        <stp/>
        <stp>BDP|7177872209432562331</stp>
        <tr r="L57" s="12"/>
      </tp>
      <tp t="e">
        <v>#N/A</v>
        <stp/>
        <stp>BDP|1106295052121551918</stp>
        <tr r="AP73" s="5"/>
      </tp>
      <tp t="e">
        <v>#N/A</v>
        <stp/>
        <stp>BDP|6774599862549350217</stp>
        <tr r="AI32" s="5"/>
      </tp>
      <tp t="s">
        <v>#N/A N/A</v>
        <stp/>
        <stp>BDP|9030117144221867338</stp>
        <tr r="N46" s="12"/>
      </tp>
      <tp t="e">
        <v>#N/A</v>
        <stp/>
        <stp>BDP|6142608838084434935</stp>
        <tr r="R324" s="5"/>
      </tp>
      <tp t="e">
        <v>#N/A</v>
        <stp/>
        <stp>BDP|8057599312037210577</stp>
        <tr r="AG455" s="5"/>
      </tp>
      <tp t="e">
        <v>#N/A</v>
        <stp/>
        <stp>BDP|5999101212479444212</stp>
        <tr r="AB545" s="5"/>
      </tp>
      <tp t="e">
        <v>#N/A</v>
        <stp/>
        <stp>BDP|6918845434623384040</stp>
        <tr r="L34" s="12"/>
        <tr r="L482" s="5"/>
      </tp>
      <tp t="e">
        <v>#N/A</v>
        <stp/>
        <stp>BDP|5338991861802356662</stp>
        <tr r="I270" s="5"/>
      </tp>
      <tp t="e">
        <v>#N/A</v>
        <stp/>
        <stp>BDP|9963392178871394258</stp>
        <tr r="AK222" s="5"/>
      </tp>
      <tp t="e">
        <v>#N/A</v>
        <stp/>
        <stp>BDP|8762418361633854712</stp>
        <tr r="S466" s="5"/>
      </tp>
      <tp t="e">
        <v>#N/A</v>
        <stp/>
        <stp>BDP|8932838620209015547</stp>
        <tr r="N238" s="5"/>
      </tp>
      <tp t="e">
        <v>#N/A</v>
        <stp/>
        <stp>BDP|2388247467480885862</stp>
        <tr r="R31" s="5"/>
      </tp>
      <tp t="e">
        <v>#N/A</v>
        <stp/>
        <stp>BDP|9778122274753858277</stp>
        <tr r="I388" s="5"/>
      </tp>
      <tp t="e">
        <v>#N/A</v>
        <stp/>
        <stp>BDP|2752264523039867547</stp>
        <tr r="P178" s="5"/>
      </tp>
      <tp t="e">
        <v>#N/A</v>
        <stp/>
        <stp>BDP|8982717680098295146</stp>
        <tr r="L517" s="5"/>
      </tp>
      <tp t="s">
        <v>#N/A N/A</v>
        <stp/>
        <stp>BDP|7370670468170722957</stp>
        <tr r="AA51" s="12"/>
      </tp>
      <tp t="e">
        <v>#N/A</v>
        <stp/>
        <stp>BDP|9732496654613364576</stp>
        <tr r="S247" s="5"/>
      </tp>
      <tp t="e">
        <v>#N/A</v>
        <stp/>
        <stp>BDP|9337867537988978459</stp>
        <tr r="AP301" s="5"/>
      </tp>
      <tp t="e">
        <v>#N/A</v>
        <stp/>
        <stp>BDP|3318447338762655877</stp>
        <tr r="AD104" s="5"/>
      </tp>
      <tp t="e">
        <v>#N/A</v>
        <stp/>
        <stp>BDP|3835636768858583582</stp>
        <tr r="S83" s="5"/>
      </tp>
      <tp t="e">
        <v>#N/A</v>
        <stp/>
        <stp>BDP|9486211344926965761</stp>
        <tr r="P531" s="5"/>
      </tp>
      <tp t="e">
        <v>#N/A</v>
        <stp/>
        <stp>BDP|3578328071991052884</stp>
        <tr r="U244" s="5"/>
      </tp>
      <tp t="e">
        <v>#N/A</v>
        <stp/>
        <stp>BDP|5164848154825824373</stp>
        <tr r="R233" s="5"/>
      </tp>
      <tp t="s">
        <v>#N/A N/A</v>
        <stp/>
        <stp>BDP|6084842448676738259</stp>
        <tr r="AB73" s="12"/>
      </tp>
      <tp t="e">
        <v>#N/A</v>
        <stp/>
        <stp>BDP|8844814993914468316</stp>
        <tr r="AO424" s="5"/>
      </tp>
      <tp t="e">
        <v>#N/A</v>
        <stp/>
        <stp>BDP|5974460588491939619</stp>
        <tr r="W425" s="5"/>
      </tp>
      <tp t="e">
        <v>#N/A</v>
        <stp/>
        <stp>BDP|8460233470624938718</stp>
        <tr r="AI430" s="5"/>
      </tp>
      <tp t="e">
        <v>#N/A</v>
        <stp/>
        <stp>BDP|7051074189760391124</stp>
        <tr r="N473" s="5"/>
      </tp>
      <tp t="e">
        <v>#N/A</v>
        <stp/>
        <stp>BDP|9469672359591398563</stp>
        <tr r="AF251" s="5"/>
      </tp>
      <tp t="e">
        <v>#N/A</v>
        <stp/>
        <stp>BDP|4838444847522596817</stp>
        <tr r="AI331" s="5"/>
      </tp>
      <tp t="e">
        <v>#N/A</v>
        <stp/>
        <stp>BDP|2583055968472318844</stp>
        <tr r="W496" s="5"/>
      </tp>
      <tp t="e">
        <v>#N/A</v>
        <stp/>
        <stp>BDP|3927697086697175488</stp>
        <tr r="I463" s="5"/>
      </tp>
      <tp t="e">
        <v>#N/A</v>
        <stp/>
        <stp>BDP|6263045952988966522</stp>
        <tr r="AF49" s="5"/>
      </tp>
      <tp t="e">
        <v>#N/A</v>
        <stp/>
        <stp>BDP|3189483839442960868</stp>
        <tr r="L301" s="5"/>
      </tp>
      <tp t="e">
        <v>#N/A</v>
        <stp/>
        <stp>BDP|5996619587687216226</stp>
        <tr r="I35" s="5"/>
      </tp>
      <tp t="e">
        <v>#N/A</v>
        <stp/>
        <stp>BDP|9890103521806500232</stp>
        <tr r="N303" s="5"/>
      </tp>
      <tp t="e">
        <v>#N/A</v>
        <stp/>
        <stp>BDP|7267223283360961350</stp>
        <tr r="AA380" s="5"/>
      </tp>
      <tp t="e">
        <v>#N/A</v>
        <stp/>
        <stp>BDP|7476837841055103080</stp>
        <tr r="AO382" s="5"/>
      </tp>
      <tp t="e">
        <v>#N/A</v>
        <stp/>
        <stp>BDP|7928714247158536254</stp>
        <tr r="R245" s="5"/>
      </tp>
      <tp t="e">
        <v>#N/A</v>
        <stp/>
        <stp>BDP|2546931109034110117</stp>
        <tr r="AD426" s="5"/>
      </tp>
      <tp t="e">
        <v>#N/A</v>
        <stp/>
        <stp>BDP|6357427895387837231</stp>
        <tr r="AF362" s="5"/>
      </tp>
      <tp t="e">
        <v>#N/A</v>
        <stp/>
        <stp>BDP|4230190494577865585</stp>
        <tr r="P347" s="5"/>
      </tp>
      <tp t="e">
        <v>#N/A</v>
        <stp/>
        <stp>BDP|1717251393773812763</stp>
        <tr r="O436" s="5"/>
      </tp>
      <tp t="e">
        <v>#N/A</v>
        <stp/>
        <stp>BDP|5026991476937183216</stp>
        <tr r="AH110" s="5"/>
      </tp>
      <tp t="e">
        <v>#N/A</v>
        <stp/>
        <stp>BDP|4109700288366300357</stp>
        <tr r="AM624" s="5"/>
      </tp>
      <tp t="e">
        <v>#N/A</v>
        <stp/>
        <stp>BDP|9577063755386872414</stp>
        <tr r="AH532" s="5"/>
      </tp>
      <tp t="e">
        <v>#N/A</v>
        <stp/>
        <stp>BDP|6921251234521131862</stp>
        <tr r="AD212" s="5"/>
      </tp>
      <tp t="e">
        <v>#N/A</v>
        <stp/>
        <stp>BDP|9908126628166838242</stp>
        <tr r="AG488" s="5"/>
      </tp>
      <tp t="s">
        <v>#N/A N/A</v>
        <stp/>
        <stp>BDP|6489295889265816738</stp>
        <tr r="P38" s="12"/>
      </tp>
      <tp t="e">
        <v>#N/A</v>
        <stp/>
        <stp>BDP|9561040117283846516</stp>
        <tr r="M81" s="12"/>
        <tr r="M332" s="5"/>
      </tp>
      <tp t="e">
        <v>#N/A</v>
        <stp/>
        <stp>BDP|7984962518251937022</stp>
        <tr r="K608" s="5"/>
      </tp>
      <tp t="s">
        <v>#N/A N/A</v>
        <stp/>
        <stp>BDP|7694644490262842463</stp>
        <tr r="J68" s="12"/>
      </tp>
      <tp t="e">
        <v>#N/A</v>
        <stp/>
        <stp>BDP|6999900980651743820</stp>
        <tr r="P187" s="5"/>
      </tp>
      <tp t="e">
        <v>#N/A</v>
        <stp/>
        <stp>BDP|9848646786680661909</stp>
        <tr r="R135" s="5"/>
      </tp>
      <tp t="e">
        <v>#N/A</v>
        <stp/>
        <stp>BDP|3668389096454375377</stp>
        <tr r="T604" s="5"/>
      </tp>
      <tp t="e">
        <v>#N/A</v>
        <stp/>
        <stp>BDP|1654287588847399299</stp>
        <tr r="AK43" s="5"/>
      </tp>
      <tp t="s">
        <v>#N/A N/A</v>
        <stp/>
        <stp>BDP|9998402924856891797</stp>
        <tr r="AF84" s="12"/>
      </tp>
      <tp t="e">
        <v>#N/A</v>
        <stp/>
        <stp>BDP|2508908195044836846</stp>
        <tr r="W458" s="5"/>
      </tp>
      <tp t="e">
        <v>#N/A</v>
        <stp/>
        <stp>BDP|5085172082102850011</stp>
        <tr r="Q230" s="5"/>
      </tp>
      <tp t="e">
        <v>#N/A</v>
        <stp/>
        <stp>BDP|9308702367955027386</stp>
        <tr r="J522" s="5"/>
      </tp>
      <tp t="s">
        <v>#N/A N/A</v>
        <stp/>
        <stp>BDP|8492483715775468614</stp>
        <tr r="O59" s="12"/>
      </tp>
      <tp t="e">
        <v>#N/A</v>
        <stp/>
        <stp>BDP|7592648318466682833</stp>
        <tr r="J7" s="5"/>
      </tp>
      <tp t="e">
        <v>#N/A</v>
        <stp/>
        <stp>BDP|2159211981983530580</stp>
        <tr r="AF388" s="5"/>
      </tp>
      <tp t="e">
        <v>#N/A</v>
        <stp/>
        <stp>BDP|7571628765460880962</stp>
        <tr r="T71" s="5"/>
      </tp>
      <tp t="e">
        <v>#N/A</v>
        <stp/>
        <stp>BDP|5255917529827082762</stp>
        <tr r="K308" s="5"/>
      </tp>
      <tp t="e">
        <v>#N/A</v>
        <stp/>
        <stp>BDP|8962156744762029145</stp>
        <tr r="AP221" s="5"/>
      </tp>
      <tp t="e">
        <v>#N/A</v>
        <stp/>
        <stp>BDP|7891747691224693376</stp>
        <tr r="S324" s="5"/>
      </tp>
      <tp t="s">
        <v>#N/A N/A</v>
        <stp/>
        <stp>BDP|6206841945400928464</stp>
        <tr r="AP63" s="12"/>
      </tp>
      <tp t="s">
        <v>#N/A N/A</v>
        <stp/>
        <stp>BDP|5805844929654098598</stp>
        <tr r="AI89" s="12"/>
      </tp>
      <tp t="e">
        <v>#N/A</v>
        <stp/>
        <stp>BDP|8610680875437609017</stp>
        <tr r="T73" s="5"/>
      </tp>
      <tp t="e">
        <v>#N/A</v>
        <stp/>
        <stp>BDP|4911615195736333325</stp>
        <tr r="AF225" s="5"/>
      </tp>
      <tp t="e">
        <v>#N/A</v>
        <stp/>
        <stp>BDP|1999982399896353972</stp>
        <tr r="AP396" s="5"/>
      </tp>
      <tp t="e">
        <v>#N/A</v>
        <stp/>
        <stp>BDP|1209547721539279193</stp>
        <tr r="AH295" s="5"/>
      </tp>
      <tp t="e">
        <v>#N/A</v>
        <stp/>
        <stp>BDP|7788429297087866361</stp>
        <tr r="AD196" s="5"/>
      </tp>
      <tp t="e">
        <v>#N/A</v>
        <stp/>
        <stp>BDP|3415635759416212807</stp>
        <tr r="W356" s="5"/>
      </tp>
      <tp t="s">
        <v>#N/A N/A</v>
        <stp/>
        <stp>BDP|8214441351456810133</stp>
        <tr r="AD25" s="12"/>
      </tp>
      <tp t="s">
        <v>#N/A N/A</v>
        <stp/>
        <stp>BDP|3115829293759538585</stp>
        <tr r="AF62" s="12"/>
      </tp>
      <tp t="e">
        <v>#N/A</v>
        <stp/>
        <stp>BDP|4869689794285159080</stp>
        <tr r="AD26" s="5"/>
      </tp>
      <tp t="e">
        <v>#N/A</v>
        <stp/>
        <stp>BDP|1239790430849099269</stp>
        <tr r="AF545" s="5"/>
      </tp>
      <tp t="s">
        <v>#N/A N/A</v>
        <stp/>
        <stp>BDP|7819350973849743440</stp>
        <tr r="W14" s="12"/>
      </tp>
      <tp t="e">
        <v>#N/A</v>
        <stp/>
        <stp>BDP|5549998896799423235</stp>
        <tr r="N611" s="5"/>
      </tp>
      <tp t="e">
        <v>#N/A</v>
        <stp/>
        <stp>BDP|8263479529115767567</stp>
        <tr r="AO71" s="5"/>
      </tp>
      <tp t="s">
        <v>#N/A N/A</v>
        <stp/>
        <stp>BDP|1248459662918191592</stp>
        <tr r="AM8" s="12"/>
      </tp>
      <tp t="e">
        <v>#N/A</v>
        <stp/>
        <stp>BDP|9087853693905959329</stp>
        <tr r="K285" s="5"/>
      </tp>
      <tp t="e">
        <v>#N/A</v>
        <stp/>
        <stp>BDP|2832458493497504661</stp>
        <tr r="AD364" s="5"/>
      </tp>
      <tp t="e">
        <v>#N/A</v>
        <stp/>
        <stp>BDP|6265100548504506923</stp>
        <tr r="L213" s="5"/>
      </tp>
      <tp t="e">
        <v>#N/A</v>
        <stp/>
        <stp>BDP|1751800738306751253</stp>
        <tr r="U33" s="5"/>
      </tp>
      <tp t="e">
        <v>#N/A</v>
        <stp/>
        <stp>BDP|6411404921427838901</stp>
        <tr r="M602" s="5"/>
      </tp>
      <tp t="e">
        <v>#N/A</v>
        <stp/>
        <stp>BDP|7879091057878846439</stp>
        <tr r="M270" s="5"/>
      </tp>
      <tp t="e">
        <v>#N/A</v>
        <stp/>
        <stp>BDP|7344863008463375236</stp>
        <tr r="AQ605" s="5"/>
      </tp>
      <tp t="e">
        <v>#N/A</v>
        <stp/>
        <stp>BDP|4753243371798624796</stp>
        <tr r="T49" s="5"/>
      </tp>
      <tp t="e">
        <v>#N/A</v>
        <stp/>
        <stp>BDP|9697363450479839858</stp>
        <tr r="AF310" s="5"/>
      </tp>
      <tp t="e">
        <v>#N/A</v>
        <stp/>
        <stp>BDP|8661106824285700086</stp>
        <tr r="T209" s="5"/>
      </tp>
      <tp t="s">
        <v>#N/A N/A</v>
        <stp/>
        <stp>BDP|4330312467418002782</stp>
        <tr r="J13" s="12"/>
      </tp>
      <tp t="e">
        <v>#N/A</v>
        <stp/>
        <stp>BDP|8386163600981968612</stp>
        <tr r="AP635" s="5"/>
      </tp>
      <tp t="e">
        <v>#N/A</v>
        <stp/>
        <stp>BDP|2805603820380439815</stp>
        <tr r="AG282" s="5"/>
      </tp>
      <tp t="e">
        <v>#N/A</v>
        <stp/>
        <stp>BDP|3992248898967799108</stp>
        <tr r="AD586" s="5"/>
      </tp>
      <tp t="s">
        <v>#N/A N/A</v>
        <stp/>
        <stp>BDP|2964934635600545689</stp>
        <tr r="AO78" s="12"/>
      </tp>
      <tp t="e">
        <v>#N/A</v>
        <stp/>
        <stp>BDP|4114678042301466925</stp>
        <tr r="I19" s="12"/>
      </tp>
      <tp t="e">
        <v>#N/A</v>
        <stp/>
        <stp>BDP|5291230485896387750</stp>
        <tr r="W618" s="5"/>
      </tp>
      <tp t="e">
        <v>#N/A</v>
        <stp/>
        <stp>BDP|8509165457005478729</stp>
        <tr r="AD169" s="5"/>
      </tp>
      <tp t="e">
        <v>#N/A</v>
        <stp/>
        <stp>BDP|9211084788889570651</stp>
        <tr r="L407" s="5"/>
      </tp>
      <tp t="s">
        <v>#N/A N/A</v>
        <stp/>
        <stp>BDP|1821190498623367488</stp>
        <tr r="Q68" s="12"/>
      </tp>
      <tp t="e">
        <v>#N/A</v>
        <stp/>
        <stp>BDP|6181437891145510045</stp>
        <tr r="P432" s="5"/>
      </tp>
      <tp t="e">
        <v>#N/A</v>
        <stp/>
        <stp>BDP|9293580774524469180</stp>
        <tr r="AF207" s="5"/>
      </tp>
      <tp t="e">
        <v>#N/A</v>
        <stp/>
        <stp>BDP|3950178751589526080</stp>
        <tr r="N572" s="5"/>
      </tp>
      <tp t="e">
        <v>#N/A</v>
        <stp/>
        <stp>BDP|8371729902269837895</stp>
        <tr r="AO117" s="5"/>
      </tp>
      <tp t="s">
        <v>#N/A N/A</v>
        <stp/>
        <stp>BDP|7966709407637416984</stp>
        <tr r="AM2" s="12"/>
      </tp>
      <tp t="e">
        <v>#N/A</v>
        <stp/>
        <stp>BDP|2080711443919845688</stp>
        <tr r="AH316" s="5"/>
      </tp>
      <tp t="e">
        <v>#N/A</v>
        <stp/>
        <stp>BDP|3267999545944924458</stp>
        <tr r="AQ210" s="5"/>
      </tp>
      <tp t="e">
        <v>#N/A</v>
        <stp/>
        <stp>BDP|7356811052273705759</stp>
        <tr r="O347" s="5"/>
      </tp>
      <tp t="e">
        <v>#N/A</v>
        <stp/>
        <stp>BDP|1296023225334226954</stp>
        <tr r="I137" s="5"/>
      </tp>
      <tp t="e">
        <v>#N/A</v>
        <stp/>
        <stp>BDP|8362313900590868589</stp>
        <tr r="P68" s="5"/>
      </tp>
      <tp t="e">
        <v>#N/A</v>
        <stp/>
        <stp>BDP|6482753271308520074</stp>
        <tr r="R518" s="5"/>
      </tp>
      <tp t="e">
        <v>#N/A</v>
        <stp/>
        <stp>BDP|7713310688127864548</stp>
        <tr r="J484" s="5"/>
      </tp>
      <tp t="e">
        <v>#N/A</v>
        <stp/>
        <stp>BDP|4583028394446050510</stp>
        <tr r="AA479" s="5"/>
      </tp>
      <tp t="s">
        <v>#N/A N/A</v>
        <stp/>
        <stp>BDP|6270844038653817045</stp>
        <tr r="U76" s="12"/>
      </tp>
      <tp t="e">
        <v>#N/A</v>
        <stp/>
        <stp>BDP|1410885703193936447</stp>
        <tr r="U607" s="5"/>
      </tp>
      <tp t="e">
        <v>#N/A</v>
        <stp/>
        <stp>BDP|7210703201788313625</stp>
        <tr r="AH319" s="5"/>
      </tp>
      <tp t="e">
        <v>#N/A</v>
        <stp/>
        <stp>BDP|8010499150790371789</stp>
        <tr r="S498" s="5"/>
      </tp>
      <tp t="e">
        <v>#N/A</v>
        <stp/>
        <stp>BDP|9353086151225135792</stp>
        <tr r="AG155" s="5"/>
      </tp>
      <tp t="e">
        <v>#N/A</v>
        <stp/>
        <stp>BDP|7086319294563214055</stp>
        <tr r="U538" s="5"/>
      </tp>
      <tp t="e">
        <v>#N/A</v>
        <stp/>
        <stp>BDP|1523556606012654821</stp>
        <tr r="S533" s="5"/>
      </tp>
      <tp t="e">
        <v>#N/A</v>
        <stp/>
        <stp>BDP|9362833236339222564</stp>
        <tr r="W235" s="5"/>
      </tp>
      <tp t="e">
        <v>#N/A</v>
        <stp/>
        <stp>BDP|6705271283502145000</stp>
        <tr r="AM197" s="5"/>
      </tp>
      <tp t="e">
        <v>#N/A</v>
        <stp/>
        <stp>BDP|7181644140928648311</stp>
        <tr r="M297" s="5"/>
      </tp>
      <tp t="e">
        <v>#N/A</v>
        <stp/>
        <stp>BDP|4411722626547038825</stp>
        <tr r="R443" s="5"/>
      </tp>
      <tp t="e">
        <v>#N/A</v>
        <stp/>
        <stp>BDP|5199124753696792951</stp>
        <tr r="Q581" s="5"/>
      </tp>
      <tp t="e">
        <v>#N/A</v>
        <stp/>
        <stp>BDP|9760976494253409421</stp>
        <tr r="AF452" s="5"/>
      </tp>
      <tp t="e">
        <v>#N/A</v>
        <stp/>
        <stp>BDP|1374334975783731805</stp>
        <tr r="N133" s="5"/>
      </tp>
      <tp t="e">
        <v>#N/A</v>
        <stp/>
        <stp>BDP|1321130218396809923</stp>
        <tr r="U95" s="5"/>
      </tp>
      <tp t="e">
        <v>#N/A</v>
        <stp/>
        <stp>BDP|4536992748661303652</stp>
        <tr r="AK70" s="5"/>
      </tp>
      <tp t="e">
        <v>#N/A</v>
        <stp/>
        <stp>BDP|4710077986822198050</stp>
        <tr r="T318" s="5"/>
      </tp>
      <tp t="e">
        <v>#N/A</v>
        <stp/>
        <stp>BDP|9197479758960899647</stp>
        <tr r="W196" s="5"/>
      </tp>
      <tp t="e">
        <v>#N/A</v>
        <stp/>
        <stp>BDP|8647958657728286245</stp>
        <tr r="R309" s="5"/>
      </tp>
      <tp t="e">
        <v>#N/A</v>
        <stp/>
        <stp>BDP|4589069399390920316</stp>
        <tr r="T12" s="12"/>
        <tr r="T263" s="5"/>
      </tp>
      <tp t="e">
        <v>#N/A</v>
        <stp/>
        <stp>BDP|2305345631404587800</stp>
        <tr r="AF337" s="5"/>
      </tp>
      <tp t="e">
        <v>#N/A</v>
        <stp/>
        <stp>BDP|5605467370858265010</stp>
        <tr r="AP359" s="5"/>
      </tp>
      <tp t="e">
        <v>#N/A</v>
        <stp/>
        <stp>BDP|8462320402170160568</stp>
        <tr r="AD121" s="5"/>
      </tp>
      <tp t="e">
        <v>#N/A</v>
        <stp/>
        <stp>BDP|8380560743405778223</stp>
        <tr r="I47" s="5"/>
      </tp>
      <tp t="e">
        <v>#N/A</v>
        <stp/>
        <stp>BDP|1941436104308439399</stp>
        <tr r="R557" s="5"/>
      </tp>
      <tp t="e">
        <v>#N/A</v>
        <stp/>
        <stp>BDP|1608709193232706311</stp>
        <tr r="K529" s="5"/>
      </tp>
      <tp t="e">
        <v>#N/A</v>
        <stp/>
        <stp>BDP|8818289467225684728</stp>
        <tr r="AP638" s="5"/>
      </tp>
      <tp t="e">
        <v>#N/A</v>
        <stp/>
        <stp>BDP|9209178003756600032</stp>
        <tr r="O313" s="5"/>
      </tp>
      <tp t="e">
        <v>#N/A</v>
        <stp/>
        <stp>BDP|3712542796093496227</stp>
        <tr r="S185" s="5"/>
      </tp>
      <tp t="e">
        <v>#N/A</v>
        <stp/>
        <stp>BDP|8523058477009724834</stp>
        <tr r="AG634" s="5"/>
      </tp>
      <tp t="e">
        <v>#N/A</v>
        <stp/>
        <stp>BDP|3680840920516324123</stp>
        <tr r="AD215" s="5"/>
      </tp>
      <tp t="e">
        <v>#N/A</v>
        <stp/>
        <stp>BDP|6082670112478505733</stp>
        <tr r="AB451" s="5"/>
      </tp>
      <tp t="e">
        <v>#N/A</v>
        <stp/>
        <stp>BDP|5692955426336508630</stp>
        <tr r="AH342" s="5"/>
      </tp>
      <tp t="e">
        <v>#N/A</v>
        <stp/>
        <stp>BDP|6244932851275621159</stp>
        <tr r="I342" s="5"/>
      </tp>
      <tp t="e">
        <v>#N/A</v>
        <stp/>
        <stp>BDP|9437158654851276245</stp>
        <tr r="P310" s="5"/>
      </tp>
      <tp t="s">
        <v>#N/A N/A</v>
        <stp/>
        <stp>BDP|7729020409141746886</stp>
        <tr r="AK35" s="12"/>
      </tp>
      <tp t="e">
        <v>#N/A</v>
        <stp/>
        <stp>BDP|5682866055856326054</stp>
        <tr r="AF95" s="5"/>
      </tp>
      <tp t="e">
        <v>#N/A</v>
        <stp/>
        <stp>BDP|3584626491402092053</stp>
        <tr r="N62" s="5"/>
      </tp>
      <tp t="e">
        <v>#N/A</v>
        <stp/>
        <stp>BDP|6574109891400023078</stp>
        <tr r="AH621" s="5"/>
      </tp>
      <tp t="s">
        <v>#N/A N/A</v>
        <stp/>
        <stp>BDP|3446443713050821886</stp>
        <tr r="AO61" s="12"/>
      </tp>
      <tp t="e">
        <v>#N/A</v>
        <stp/>
        <stp>BDP|4814916769404004130</stp>
        <tr r="N198" s="5"/>
      </tp>
      <tp t="e">
        <v>#N/A</v>
        <stp/>
        <stp>BDP|1098684895766897660</stp>
        <tr r="AP604" s="5"/>
      </tp>
      <tp t="e">
        <v>#N/A</v>
        <stp/>
        <stp>BDP|3534860302134456164</stp>
        <tr r="U335" s="5"/>
      </tp>
      <tp t="e">
        <v>#N/A</v>
        <stp/>
        <stp>BDP|6109162584028918991</stp>
        <tr r="AI577" s="5"/>
      </tp>
      <tp t="e">
        <v>#N/A</v>
        <stp/>
        <stp>BDP|2481518647358663577</stp>
        <tr r="Q113" s="5"/>
      </tp>
      <tp t="e">
        <v>#N/A</v>
        <stp/>
        <stp>BDP|1149428407852310947</stp>
        <tr r="AG279" s="5"/>
      </tp>
      <tp t="e">
        <v>#N/A</v>
        <stp/>
        <stp>BDP|1137020270070306837</stp>
        <tr r="O249" s="5"/>
      </tp>
      <tp t="e">
        <v>#N/A</v>
        <stp/>
        <stp>BDP|1955230429837007809</stp>
        <tr r="Q15" s="5"/>
      </tp>
      <tp t="e">
        <v>#N/A</v>
        <stp/>
        <stp>BDP|3640470889496331787</stp>
        <tr r="O34" s="12"/>
        <tr r="O482" s="5"/>
      </tp>
      <tp t="e">
        <v>#N/A</v>
        <stp/>
        <stp>BDP|3576136286556726241</stp>
        <tr r="O570" s="5"/>
      </tp>
      <tp t="e">
        <v>#N/A</v>
        <stp/>
        <stp>BDP|8020731991081441950</stp>
        <tr r="AP319" s="5"/>
      </tp>
      <tp t="e">
        <v>#N/A</v>
        <stp/>
        <stp>BDP|2943291280294532263</stp>
        <tr r="AM245" s="5"/>
      </tp>
      <tp t="e">
        <v>#N/A</v>
        <stp/>
        <stp>BDP|4757578043649487245</stp>
        <tr r="J543" s="5"/>
      </tp>
      <tp t="e">
        <v>#N/A</v>
        <stp/>
        <stp>BDP|1471403793363599127</stp>
        <tr r="AO361" s="5"/>
      </tp>
      <tp t="e">
        <v>#N/A</v>
        <stp/>
        <stp>BDP|6357309480472310101</stp>
        <tr r="AO528" s="5"/>
      </tp>
      <tp t="e">
        <v>#N/A</v>
        <stp/>
        <stp>BDP|9404613165346534158</stp>
        <tr r="R70" s="5"/>
      </tp>
      <tp t="e">
        <v>#N/A</v>
        <stp/>
        <stp>BDP|6923294491941845290</stp>
        <tr r="I12" s="12"/>
        <tr r="I263" s="5"/>
      </tp>
      <tp t="s">
        <v>#N/A N/A</v>
        <stp/>
        <stp>BDP|1179977212844233360</stp>
        <tr r="AD61" s="12"/>
      </tp>
      <tp t="e">
        <v>#N/A</v>
        <stp/>
        <stp>BDP|6448750088611006699</stp>
        <tr r="R193" s="5"/>
      </tp>
      <tp t="s">
        <v>#N/A N/A</v>
        <stp/>
        <stp>BDP|6796507996430225433</stp>
        <tr r="W38" s="12"/>
      </tp>
      <tp t="e">
        <v>#N/A</v>
        <stp/>
        <stp>BDP|9964693453203699755</stp>
        <tr r="M377" s="5"/>
      </tp>
      <tp t="e">
        <v>#N/A</v>
        <stp/>
        <stp>BDP|6372325649749074688</stp>
        <tr r="AO69" s="5"/>
      </tp>
      <tp t="e">
        <v>#N/A</v>
        <stp/>
        <stp>BDP|7691731052339327243</stp>
        <tr r="W576" s="5"/>
      </tp>
      <tp t="e">
        <v>#N/A</v>
        <stp/>
        <stp>BDP|7246909530154480769</stp>
        <tr r="AQ115" s="5"/>
      </tp>
      <tp t="e">
        <v>#N/A</v>
        <stp/>
        <stp>BDP|8588709882260764908</stp>
        <tr r="AO568" s="5"/>
      </tp>
      <tp t="e">
        <v>#N/A</v>
        <stp/>
        <stp>BDP|4571648590605328026</stp>
        <tr r="M123" s="5"/>
      </tp>
      <tp t="e">
        <v>#N/A</v>
        <stp/>
        <stp>BDP|5087008953057457978</stp>
        <tr r="K581" s="5"/>
      </tp>
      <tp t="e">
        <v>#N/A</v>
        <stp/>
        <stp>BDP|4039922261574301109</stp>
        <tr r="AD179" s="5"/>
      </tp>
      <tp t="e">
        <v>#N/A</v>
        <stp/>
        <stp>BDP|7286411557091234967</stp>
        <tr r="Q593" s="5"/>
      </tp>
      <tp t="e">
        <v>#N/A</v>
        <stp/>
        <stp>BDP|2704878314322712736</stp>
        <tr r="AP168" s="5"/>
      </tp>
      <tp t="e">
        <v>#N/A</v>
        <stp/>
        <stp>BDP|6532299878479630421</stp>
        <tr r="AH438" s="5"/>
      </tp>
      <tp t="e">
        <v>#N/A</v>
        <stp/>
        <stp>BDP|7260328749616073890</stp>
        <tr r="AD257" s="5"/>
      </tp>
      <tp t="e">
        <v>#N/A</v>
        <stp/>
        <stp>BDP|6033316744268215779</stp>
        <tr r="U304" s="5"/>
      </tp>
      <tp t="e">
        <v>#N/A</v>
        <stp/>
        <stp>BDP|1122743390976256772</stp>
        <tr r="S354" s="5"/>
      </tp>
      <tp t="e">
        <v>#N/A</v>
        <stp/>
        <stp>BDP|7623178287705009563</stp>
        <tr r="L444" s="5"/>
      </tp>
      <tp t="e">
        <v>#N/A</v>
        <stp/>
        <stp>BDP|4889104605489583281</stp>
        <tr r="M319" s="5"/>
      </tp>
      <tp t="e">
        <v>#N/A</v>
        <stp/>
        <stp>BDP|5588076973604511848</stp>
        <tr r="AG128" s="5"/>
      </tp>
      <tp t="e">
        <v>#N/A</v>
        <stp/>
        <stp>BDP|7197138653165609871</stp>
        <tr r="AG225" s="5"/>
      </tp>
      <tp t="e">
        <v>#N/A</v>
        <stp/>
        <stp>BDP|2257539033898266203</stp>
        <tr r="AK358" s="5"/>
      </tp>
      <tp t="s">
        <v>#N/A N/A</v>
        <stp/>
        <stp>BDP|9101473627394787569</stp>
        <tr r="AM3" s="12"/>
      </tp>
      <tp t="s">
        <v>#N/A N/A</v>
        <stp/>
        <stp>BDP|7649507197990283532</stp>
        <tr r="R72" s="12"/>
      </tp>
      <tp t="e">
        <v>#N/A</v>
        <stp/>
        <stp>BDP|3390585546638895453</stp>
        <tr r="J430" s="5"/>
      </tp>
      <tp t="e">
        <v>#N/A</v>
        <stp/>
        <stp>BDP|7146892600147967612</stp>
        <tr r="AP485" s="5"/>
      </tp>
      <tp t="e">
        <v>#N/A</v>
        <stp/>
        <stp>BDP|4107641240229429112</stp>
        <tr r="AG471" s="5"/>
      </tp>
      <tp t="e">
        <v>#N/A</v>
        <stp/>
        <stp>BDP|3747400304381325806</stp>
        <tr r="AP643" s="5"/>
      </tp>
      <tp t="e">
        <v>#N/A</v>
        <stp/>
        <stp>BDP|4248414212197309822</stp>
        <tr r="O131" s="5"/>
      </tp>
      <tp t="e">
        <v>#N/A</v>
        <stp/>
        <stp>BDP|4557221284362517264</stp>
        <tr r="AA294" s="5"/>
      </tp>
      <tp t="e">
        <v>#N/A</v>
        <stp/>
        <stp>BDP|6007583708005354834</stp>
        <tr r="S136" s="5"/>
      </tp>
      <tp t="e">
        <v>#N/A</v>
        <stp/>
        <stp>BDP|7774875809021199089</stp>
        <tr r="T90" s="5"/>
      </tp>
      <tp t="e">
        <v>#N/A</v>
        <stp/>
        <stp>BDP|4712877535426469716</stp>
        <tr r="U20" s="5"/>
      </tp>
      <tp t="e">
        <v>#N/A</v>
        <stp/>
        <stp>BDP|9019019065878550917</stp>
        <tr r="N348" s="5"/>
      </tp>
      <tp t="e">
        <v>#N/A</v>
        <stp/>
        <stp>BDP|1844398517665395857</stp>
        <tr r="AH443" s="5"/>
      </tp>
      <tp t="s">
        <v>#N/A N/A</v>
        <stp/>
        <stp>BDP|1101951878161443080</stp>
        <tr r="T52" s="12"/>
      </tp>
      <tp t="e">
        <v>#N/A</v>
        <stp/>
        <stp>BDP|5039192669999282527</stp>
        <tr r="AD254" s="5"/>
      </tp>
      <tp t="e">
        <v>#N/A</v>
        <stp/>
        <stp>BDP|9212507764514204044</stp>
        <tr r="Q33" s="12"/>
        <tr r="Q502" s="5"/>
      </tp>
      <tp t="s">
        <v>#N/A N/A</v>
        <stp/>
        <stp>BDP|7408970464140256652</stp>
        <tr r="R79" s="12"/>
      </tp>
      <tp t="e">
        <v>#N/A</v>
        <stp/>
        <stp>BDP|8176336243144911598</stp>
        <tr r="M423" s="5"/>
      </tp>
      <tp t="e">
        <v>#N/A</v>
        <stp/>
        <stp>BDP|5689741304389161565</stp>
        <tr r="AI138" s="5"/>
      </tp>
      <tp t="e">
        <v>#N/A</v>
        <stp/>
        <stp>BDP|5668168387303027166</stp>
        <tr r="I503" s="5"/>
      </tp>
      <tp t="e">
        <v>#N/A</v>
        <stp/>
        <stp>BDP|4517446982031070729</stp>
        <tr r="K321" s="5"/>
      </tp>
      <tp t="s">
        <v>#N/A N/A</v>
        <stp/>
        <stp>BDP|3666291893711486791</stp>
        <tr r="AB26" s="12"/>
      </tp>
      <tp t="e">
        <v>#N/A</v>
        <stp/>
        <stp>BDP|8724801386133032509</stp>
        <tr r="AP57" s="5"/>
      </tp>
      <tp t="s">
        <v>#N/A N/A</v>
        <stp/>
        <stp>BDP|3794951414970696510</stp>
        <tr r="AO64" s="12"/>
      </tp>
      <tp t="e">
        <v>#N/A</v>
        <stp/>
        <stp>BDP|3849347899375484203</stp>
        <tr r="AH26" s="5"/>
      </tp>
      <tp t="e">
        <v>#N/A</v>
        <stp/>
        <stp>BDP|5870944562953692798</stp>
        <tr r="S515" s="5"/>
      </tp>
      <tp t="e">
        <v>#N/A</v>
        <stp/>
        <stp>BDP|8557465964802655606</stp>
        <tr r="Q157" s="5"/>
      </tp>
      <tp t="e">
        <v>#N/A</v>
        <stp/>
        <stp>BDP|3599570412088300123</stp>
        <tr r="AQ37" s="12"/>
        <tr r="AQ317" s="5"/>
      </tp>
      <tp t="e">
        <v>#N/A</v>
        <stp/>
        <stp>BDP|5804064397311854308</stp>
        <tr r="AG499" s="5"/>
      </tp>
      <tp t="e">
        <v>#N/A</v>
        <stp/>
        <stp>BDP|7355872215839237926</stp>
        <tr r="S427" s="5"/>
      </tp>
      <tp t="s">
        <v>#N/A N/A</v>
        <stp/>
        <stp>BDP|6771832987888285008</stp>
        <tr r="R71" s="12"/>
      </tp>
      <tp t="e">
        <v>#N/A</v>
        <stp/>
        <stp>BDP|6322550841939648002</stp>
        <tr r="Q139" s="5"/>
      </tp>
      <tp t="e">
        <v>#N/A</v>
        <stp/>
        <stp>BDP|2119274874410553969</stp>
        <tr r="AF46" s="5"/>
      </tp>
      <tp t="e">
        <v>#N/A</v>
        <stp/>
        <stp>BDP|8663846712859236637</stp>
        <tr r="AD69" s="5"/>
      </tp>
      <tp t="e">
        <v>#N/A</v>
        <stp/>
        <stp>BDP|8581307760177053447</stp>
        <tr r="M54" s="5"/>
      </tp>
      <tp t="e">
        <v>#N/A</v>
        <stp/>
        <stp>BDP|6086581286715736082</stp>
        <tr r="AB473" s="5"/>
      </tp>
      <tp t="e">
        <v>#N/A</v>
        <stp/>
        <stp>BDP|3479588094340124181</stp>
        <tr r="AF269" s="5"/>
      </tp>
      <tp t="e">
        <v>#N/A</v>
        <stp/>
        <stp>BDP|4720832813814658703</stp>
        <tr r="AH357" s="5"/>
      </tp>
      <tp t="e">
        <v>#N/A</v>
        <stp/>
        <stp>BDP|4259945523952377370</stp>
        <tr r="Q619" s="5"/>
      </tp>
      <tp t="e">
        <v>#N/A</v>
        <stp/>
        <stp>BDP|7702797525018819428</stp>
        <tr r="AQ627" s="5"/>
      </tp>
      <tp t="e">
        <v>#N/A</v>
        <stp/>
        <stp>BDP|6505754880570961789</stp>
        <tr r="AA24" s="12"/>
      </tp>
      <tp t="e">
        <v>#N/A</v>
        <stp/>
        <stp>BDP|1726277061133556850</stp>
        <tr r="AM452" s="5"/>
      </tp>
      <tp t="e">
        <v>#N/A</v>
        <stp/>
        <stp>BDP|9399373656938040936</stp>
        <tr r="S206" s="5"/>
      </tp>
      <tp t="e">
        <v>#N/A</v>
        <stp/>
        <stp>BDP|5305815577224078041</stp>
        <tr r="W201" s="5"/>
      </tp>
      <tp t="e">
        <v>#N/A</v>
        <stp/>
        <stp>BDP|2695713264918640547</stp>
        <tr r="O451" s="5"/>
      </tp>
      <tp t="e">
        <v>#N/A</v>
        <stp/>
        <stp>BDP|5913834124415683499</stp>
        <tr r="AH151" s="5"/>
      </tp>
      <tp t="s">
        <v>#N/A N/A</v>
        <stp/>
        <stp>BDP|3431937533541568607</stp>
        <tr r="T85" s="12"/>
      </tp>
      <tp t="e">
        <v>#N/A</v>
        <stp/>
        <stp>BDP|6764832311704558515</stp>
        <tr r="L609" s="5"/>
      </tp>
      <tp t="e">
        <v>#N/A</v>
        <stp/>
        <stp>BDP|6408954132715133733</stp>
        <tr r="M16" s="5"/>
      </tp>
      <tp t="e">
        <v>#N/A</v>
        <stp/>
        <stp>BDP|9737820086042187539</stp>
        <tr r="J323" s="5"/>
      </tp>
      <tp t="e">
        <v>#N/A</v>
        <stp/>
        <stp>BDP|2975227095196824171</stp>
        <tr r="AP621" s="5"/>
      </tp>
      <tp t="e">
        <v>#N/A</v>
        <stp/>
        <stp>BDP|9417624254062552665</stp>
        <tr r="AP570" s="5"/>
      </tp>
      <tp t="s">
        <v>#N/A N/A</v>
        <stp/>
        <stp>BDP|7240956502707645725</stp>
        <tr r="M56" s="12"/>
      </tp>
      <tp t="e">
        <v>#N/A</v>
        <stp/>
        <stp>BDP|1242445887386030505</stp>
        <tr r="AA44" s="5"/>
      </tp>
      <tp t="e">
        <v>#N/A</v>
        <stp/>
        <stp>BDP|1968979127995862104</stp>
        <tr r="AB239" s="5"/>
      </tp>
      <tp t="e">
        <v>#N/A</v>
        <stp/>
        <stp>BDP|7107029443349684475</stp>
        <tr r="P34" s="5"/>
      </tp>
      <tp t="e">
        <v>#N/A</v>
        <stp/>
        <stp>BDP|6235652676531965894</stp>
        <tr r="AB443" s="5"/>
      </tp>
      <tp t="e">
        <v>#N/A</v>
        <stp/>
        <stp>BDP|8449023132085127043</stp>
        <tr r="M234" s="5"/>
      </tp>
      <tp t="e">
        <v>#N/A</v>
        <stp/>
        <stp>BDP|3777617244809599667</stp>
        <tr r="AO288" s="5"/>
      </tp>
      <tp t="e">
        <v>#N/A</v>
        <stp/>
        <stp>BDP|1340384568669538373</stp>
        <tr r="O455" s="5"/>
      </tp>
      <tp t="e">
        <v>#N/A</v>
        <stp/>
        <stp>BDP|5381637479523743987</stp>
        <tr r="Q572" s="5"/>
      </tp>
      <tp t="s">
        <v>#N/A N/A</v>
        <stp/>
        <stp>BDP|1706115261560314828</stp>
        <tr r="R4" s="12"/>
      </tp>
      <tp t="e">
        <v>#N/A</v>
        <stp/>
        <stp>BDP|2800674192667239498</stp>
        <tr r="AD12" s="5"/>
      </tp>
      <tp t="e">
        <v>#N/A</v>
        <stp/>
        <stp>BDP|1848282858311657988</stp>
        <tr r="AK26" s="5"/>
      </tp>
      <tp t="e">
        <v>#N/A</v>
        <stp/>
        <stp>BDP|5627430281416550178</stp>
        <tr r="AA16" s="5"/>
      </tp>
      <tp t="e">
        <v>#N/A</v>
        <stp/>
        <stp>BDP|8549405188322209899</stp>
        <tr r="J311" s="5"/>
      </tp>
      <tp t="s">
        <v>#N/A N/A</v>
        <stp/>
        <stp>BDP|9009391421861841766</stp>
        <tr r="S54" s="12"/>
      </tp>
      <tp t="e">
        <v>#N/A</v>
        <stp/>
        <stp>BDP|1157262245929246060</stp>
        <tr r="N507" s="5"/>
      </tp>
      <tp t="e">
        <v>#N/A</v>
        <stp/>
        <stp>BDP|6574915046417594212</stp>
        <tr r="AQ200" s="5"/>
      </tp>
      <tp t="e">
        <v>#N/A</v>
        <stp/>
        <stp>BDP|1868883674162500279</stp>
        <tr r="AI497" s="5"/>
      </tp>
      <tp t="e">
        <v>#N/A</v>
        <stp/>
        <stp>BDP|8524371127196363108</stp>
        <tr r="P25" s="5"/>
      </tp>
      <tp t="e">
        <v>#N/A</v>
        <stp/>
        <stp>BDP|5161155080902621047</stp>
        <tr r="J541" s="5"/>
      </tp>
      <tp t="e">
        <v>#N/A</v>
        <stp/>
        <stp>BDP|8152519865660657550</stp>
        <tr r="J360" s="5"/>
      </tp>
      <tp t="e">
        <v>#N/A</v>
        <stp/>
        <stp>BDP|3281935023265267367</stp>
        <tr r="O469" s="5"/>
      </tp>
      <tp t="e">
        <v>#N/A</v>
        <stp/>
        <stp>BDP|4589013119412998928</stp>
        <tr r="AD269" s="5"/>
      </tp>
      <tp t="e">
        <v>#N/A</v>
        <stp/>
        <stp>BDP|2081706781784688710</stp>
        <tr r="W6" s="5"/>
      </tp>
      <tp t="e">
        <v>#N/A</v>
        <stp/>
        <stp>BDP|8490489785108880278</stp>
        <tr r="I373" s="5"/>
      </tp>
      <tp t="e">
        <v>#N/A</v>
        <stp/>
        <stp>BDP|2188460743649088527</stp>
        <tr r="AP109" s="5"/>
      </tp>
      <tp t="e">
        <v>#N/A</v>
        <stp/>
        <stp>BDP|8899495757343172419</stp>
        <tr r="AF76" s="5"/>
      </tp>
      <tp t="e">
        <v>#N/A</v>
        <stp/>
        <stp>BDP|7628122080089282908</stp>
        <tr r="AD84" s="5"/>
      </tp>
      <tp t="e">
        <v>#N/A</v>
        <stp/>
        <stp>BDP|1669846557432432077</stp>
        <tr r="M5" s="5"/>
      </tp>
      <tp t="e">
        <v>#N/A</v>
        <stp/>
        <stp>BDP|8088434637826051723</stp>
        <tr r="T421" s="5"/>
      </tp>
      <tp t="e">
        <v>#N/A</v>
        <stp/>
        <stp>BDP|8832437130768905946</stp>
        <tr r="AM374" s="5"/>
      </tp>
      <tp t="e">
        <v>#N/A</v>
        <stp/>
        <stp>BDP|8061513966627365220</stp>
        <tr r="U201" s="5"/>
      </tp>
      <tp t="e">
        <v>#N/A</v>
        <stp/>
        <stp>BDP|9066869970178220029</stp>
        <tr r="AH349" s="5"/>
      </tp>
      <tp t="e">
        <v>#N/A</v>
        <stp/>
        <stp>BDP|2351423252339572406</stp>
        <tr r="AO31" s="5"/>
      </tp>
      <tp t="e">
        <v>#N/A</v>
        <stp/>
        <stp>BDP|9828588984719287302</stp>
        <tr r="AB436" s="5"/>
      </tp>
      <tp t="e">
        <v>#N/A</v>
        <stp/>
        <stp>BDP|4068139614062888890</stp>
        <tr r="N11" s="12"/>
      </tp>
      <tp t="e">
        <v>#N/A</v>
        <stp/>
        <stp>BDP|9172252352291527152</stp>
        <tr r="P444" s="5"/>
      </tp>
      <tp t="e">
        <v>#N/A</v>
        <stp/>
        <stp>BDP|6173210527438527047</stp>
        <tr r="I37" s="12"/>
        <tr r="I317" s="5"/>
      </tp>
      <tp t="e">
        <v>#N/A</v>
        <stp/>
        <stp>BDP|7583090000868377191</stp>
        <tr r="R586" s="5"/>
      </tp>
      <tp t="e">
        <v>#N/A</v>
        <stp/>
        <stp>BDP|8337052031136594350</stp>
        <tr r="S16" s="5"/>
      </tp>
      <tp t="e">
        <v>#N/A</v>
        <stp/>
        <stp>BDP|6637838726895420708</stp>
        <tr r="O37" s="5"/>
      </tp>
      <tp t="e">
        <v>#N/A</v>
        <stp/>
        <stp>BDP|9929051727410598596</stp>
        <tr r="AA233" s="5"/>
      </tp>
      <tp t="e">
        <v>#N/A</v>
        <stp/>
        <stp>BDP|3058873561246175508</stp>
        <tr r="AI137" s="5"/>
      </tp>
      <tp t="e">
        <v>#N/A</v>
        <stp/>
        <stp>BDP|8928548743745154283</stp>
        <tr r="R116" s="5"/>
      </tp>
      <tp t="e">
        <v>#N/A</v>
        <stp/>
        <stp>BDP|5383110885462404047</stp>
        <tr r="R455" s="5"/>
      </tp>
      <tp t="e">
        <v>#N/A</v>
        <stp/>
        <stp>BDP|8848874975878804152</stp>
        <tr r="U486" s="5"/>
      </tp>
      <tp t="e">
        <v>#N/A</v>
        <stp/>
        <stp>BDP|8100218778493706086</stp>
        <tr r="M355" s="5"/>
      </tp>
      <tp t="e">
        <v>#N/A</v>
        <stp/>
        <stp>BDP|1222250281657681271</stp>
        <tr r="U511" s="5"/>
      </tp>
      <tp t="e">
        <v>#N/A</v>
        <stp/>
        <stp>BDP|5575335499146070789</stp>
        <tr r="T465" s="5"/>
      </tp>
      <tp t="e">
        <v>#N/A</v>
        <stp/>
        <stp>BDP|7465333476745375858</stp>
        <tr r="P348" s="5"/>
      </tp>
      <tp t="e">
        <v>#N/A</v>
        <stp/>
        <stp>BDP|3821362329978651460</stp>
        <tr r="AH65" s="5"/>
      </tp>
      <tp t="e">
        <v>#N/A</v>
        <stp/>
        <stp>BDP|4064681374868993329</stp>
        <tr r="P550" s="5"/>
      </tp>
      <tp t="e">
        <v>#N/A</v>
        <stp/>
        <stp>BDP|8304101359940415297</stp>
        <tr r="N26" s="5"/>
      </tp>
      <tp t="e">
        <v>#N/A</v>
        <stp/>
        <stp>BDP|3017129941168717036</stp>
        <tr r="AH172" s="5"/>
      </tp>
      <tp t="e">
        <v>#N/A</v>
        <stp/>
        <stp>BDP|9587512975660077565</stp>
        <tr r="N609" s="5"/>
      </tp>
      <tp t="e">
        <v>#N/A</v>
        <stp/>
        <stp>BDP|2113553225738224346</stp>
        <tr r="M160" s="5"/>
      </tp>
      <tp t="e">
        <v>#N/A</v>
        <stp/>
        <stp>BDP|3111925702240551432</stp>
        <tr r="P486" s="5"/>
      </tp>
      <tp t="e">
        <v>#N/A</v>
        <stp/>
        <stp>BDP|4264543102538439772</stp>
        <tr r="O407" s="5"/>
      </tp>
      <tp t="e">
        <v>#N/A</v>
        <stp/>
        <stp>BDP|9550375629332833440</stp>
        <tr r="J514" s="5"/>
      </tp>
      <tp t="e">
        <v>#N/A</v>
        <stp/>
        <stp>BDP|1077715395167218612</stp>
        <tr r="W19" s="5"/>
      </tp>
      <tp t="e">
        <v>#N/A</v>
        <stp/>
        <stp>BDP|3312914775470811383</stp>
        <tr r="AF585" s="5"/>
      </tp>
      <tp t="s">
        <v>#N/A N/A</v>
        <stp/>
        <stp>BDP|4049956870787274301</stp>
        <tr r="AK62" s="12"/>
      </tp>
      <tp t="e">
        <v>#N/A</v>
        <stp/>
        <stp>BDP|9036874380497343034</stp>
        <tr r="AH287" s="5"/>
      </tp>
      <tp t="e">
        <v>#N/A</v>
        <stp/>
        <stp>BDP|5683461097973403545</stp>
        <tr r="M139" s="5"/>
      </tp>
      <tp t="e">
        <v>#N/A</v>
        <stp/>
        <stp>BDP|8522716471392578475</stp>
        <tr r="P582" s="5"/>
      </tp>
      <tp t="e">
        <v>#N/A</v>
        <stp/>
        <stp>BDP|6520664216346126932</stp>
        <tr r="T288" s="5"/>
      </tp>
      <tp t="e">
        <v>#N/A</v>
        <stp/>
        <stp>BDP|5042229264478089714</stp>
        <tr r="J158" s="5"/>
      </tp>
      <tp t="s">
        <v>#N/A N/A</v>
        <stp/>
        <stp>BDP|5867496521548008570</stp>
        <tr r="Q80" s="12"/>
      </tp>
      <tp t="e">
        <v>#N/A</v>
        <stp/>
        <stp>BDP|6894446675308798390</stp>
        <tr r="AP339" s="5"/>
      </tp>
      <tp t="e">
        <v>#N/A</v>
        <stp/>
        <stp>BDP|8451885018828188725</stp>
        <tr r="AK174" s="5"/>
      </tp>
      <tp t="e">
        <v>#N/A</v>
        <stp/>
        <stp>BDP|3940615015322364890</stp>
        <tr r="AQ562" s="5"/>
      </tp>
      <tp t="e">
        <v>#N/A</v>
        <stp/>
        <stp>BDP|8640525143065451240</stp>
        <tr r="T140" s="5"/>
      </tp>
      <tp t="e">
        <v>#N/A</v>
        <stp/>
        <stp>BDP|3257910512186520332</stp>
        <tr r="T55" s="5"/>
      </tp>
      <tp t="e">
        <v>#N/A</v>
        <stp/>
        <stp>BDP|8293369435560349656</stp>
        <tr r="AQ90" s="5"/>
      </tp>
      <tp t="e">
        <v>#N/A</v>
        <stp/>
        <stp>BDP|2164758040279797643</stp>
        <tr r="U2" s="5"/>
      </tp>
      <tp t="e">
        <v>#N/A</v>
        <stp/>
        <stp>BDP|5539136853218512770</stp>
        <tr r="AB435" s="5"/>
      </tp>
      <tp t="e">
        <v>#N/A</v>
        <stp/>
        <stp>BDP|4241832338295750497</stp>
        <tr r="Q542" s="5"/>
      </tp>
      <tp t="e">
        <v>#N/A</v>
        <stp/>
        <stp>BDP|6719554096806108214</stp>
        <tr r="AH264" s="5"/>
      </tp>
      <tp t="e">
        <v>#N/A</v>
        <stp/>
        <stp>BDP|6031557184441531409</stp>
        <tr r="AP578" s="5"/>
      </tp>
      <tp t="e">
        <v>#N/A</v>
        <stp/>
        <stp>BDP|7548510103859770541</stp>
        <tr r="R411" s="5"/>
      </tp>
      <tp t="e">
        <v>#N/A</v>
        <stp/>
        <stp>BDP|9867336658809735806</stp>
        <tr r="AQ142" s="5"/>
      </tp>
      <tp t="s">
        <v>#N/A N/A</v>
        <stp/>
        <stp>BDP|1226799988090228054</stp>
        <tr r="N50" s="12"/>
      </tp>
      <tp t="e">
        <v>#N/A</v>
        <stp/>
        <stp>BDP|6751844915373067228</stp>
        <tr r="O308" s="5"/>
      </tp>
      <tp t="e">
        <v>#N/A</v>
        <stp/>
        <stp>BDP|2791402992642919383</stp>
        <tr r="AD115" s="5"/>
      </tp>
      <tp t="e">
        <v>#N/A</v>
        <stp/>
        <stp>BDP|8432239717023542611</stp>
        <tr r="K44" s="12"/>
        <tr r="K439" s="5"/>
      </tp>
      <tp t="e">
        <v>#N/A</v>
        <stp/>
        <stp>BDP|4146574505947068870</stp>
        <tr r="L214" s="5"/>
      </tp>
      <tp t="e">
        <v>#N/A</v>
        <stp/>
        <stp>BDP|3777918333342232531</stp>
        <tr r="AA162" s="5"/>
      </tp>
      <tp t="e">
        <v>#N/A</v>
        <stp/>
        <stp>BDP|9486700932110030324</stp>
        <tr r="AI561" s="5"/>
      </tp>
      <tp t="e">
        <v>#N/A</v>
        <stp/>
        <stp>BDP|7312886472181916749</stp>
        <tr r="AD611" s="5"/>
      </tp>
      <tp t="e">
        <v>#N/A</v>
        <stp/>
        <stp>BDP|6721308486415795626</stp>
        <tr r="M507" s="5"/>
      </tp>
      <tp t="e">
        <v>#N/A</v>
        <stp/>
        <stp>BDP|9822963372899009088</stp>
        <tr r="AD248" s="5"/>
      </tp>
      <tp t="e">
        <v>#N/A</v>
        <stp/>
        <stp>BDP|9322245701133045623</stp>
        <tr r="O55" s="5"/>
      </tp>
      <tp t="e">
        <v>#N/A</v>
        <stp/>
        <stp>BDP|6468152403238162171</stp>
        <tr r="AD330" s="5"/>
      </tp>
      <tp t="e">
        <v>#N/A</v>
        <stp/>
        <stp>BDP|6374354028430253981</stp>
        <tr r="J580" s="5"/>
      </tp>
      <tp t="s">
        <v>#N/A N/A</v>
        <stp/>
        <stp>BDP|8548592760177075283</stp>
        <tr r="AG20" s="12"/>
      </tp>
      <tp t="e">
        <v>#N/A</v>
        <stp/>
        <stp>BDP|4009819516954572764</stp>
        <tr r="AO574" s="5"/>
      </tp>
      <tp t="e">
        <v>#N/A</v>
        <stp/>
        <stp>BDP|4141166592207424550</stp>
        <tr r="S216" s="5"/>
      </tp>
      <tp t="e">
        <v>#N/A</v>
        <stp/>
        <stp>BDP|9590383424842963446</stp>
        <tr r="AH154" s="5"/>
      </tp>
      <tp t="e">
        <v>#N/A</v>
        <stp/>
        <stp>BDP|2266717312243308961</stp>
        <tr r="L21" s="5"/>
      </tp>
      <tp t="e">
        <v>#N/A</v>
        <stp/>
        <stp>BDP|6542389392362231098</stp>
        <tr r="U388" s="5"/>
      </tp>
      <tp t="e">
        <v>#N/A</v>
        <stp/>
        <stp>BDP|6830298822480190863</stp>
        <tr r="AK375" s="5"/>
      </tp>
      <tp t="s">
        <v>#N/A N/A</v>
        <stp/>
        <stp>BDP|8654748704643286206</stp>
        <tr r="AI18" s="12"/>
      </tp>
      <tp t="e">
        <v>#N/A</v>
        <stp/>
        <stp>BDP|1746038821989383429</stp>
        <tr r="K380" s="5"/>
      </tp>
      <tp t="e">
        <v>#N/A</v>
        <stp/>
        <stp>BDP|9533623347371620425</stp>
        <tr r="U18" s="5"/>
      </tp>
      <tp t="e">
        <v>#N/A</v>
        <stp/>
        <stp>BDP|9603920254653382879</stp>
        <tr r="Q88" s="5"/>
      </tp>
      <tp t="e">
        <v>#N/A</v>
        <stp/>
        <stp>BDP|9219988563399839140</stp>
        <tr r="AK636" s="5"/>
      </tp>
      <tp t="e">
        <v>#N/A</v>
        <stp/>
        <stp>BDP|9925368331481923625</stp>
        <tr r="K538" s="5"/>
      </tp>
      <tp t="e">
        <v>#N/A</v>
        <stp/>
        <stp>BDP|1633804405501088663</stp>
        <tr r="S67" s="5"/>
      </tp>
      <tp t="e">
        <v>#N/A</v>
        <stp/>
        <stp>BDP|2664421388219181985</stp>
        <tr r="R530" s="5"/>
      </tp>
      <tp t="e">
        <v>#N/A</v>
        <stp/>
        <stp>BDP|6309349578488815424</stp>
        <tr r="AM517" s="5"/>
      </tp>
      <tp t="e">
        <v>#N/A</v>
        <stp/>
        <stp>BDP|9089277936390208667</stp>
        <tr r="AG495" s="5"/>
      </tp>
      <tp t="e">
        <v>#N/A</v>
        <stp/>
        <stp>BDP|1328208426378470745</stp>
        <tr r="W418" s="5"/>
      </tp>
      <tp t="e">
        <v>#N/A</v>
        <stp/>
        <stp>BDP|6227805631132352159</stp>
        <tr r="W333" s="5"/>
      </tp>
      <tp t="s">
        <v>#N/A N/A</v>
        <stp/>
        <stp>BDP|6895363218683003936</stp>
        <tr r="L78" s="12"/>
      </tp>
      <tp t="e">
        <v>#N/A</v>
        <stp/>
        <stp>BDP|3053042086391661418</stp>
        <tr r="AI320" s="5"/>
      </tp>
      <tp t="e">
        <v>#N/A</v>
        <stp/>
        <stp>BDP|6647915739673938129</stp>
        <tr r="S152" s="5"/>
      </tp>
      <tp t="e">
        <v>#N/A</v>
        <stp/>
        <stp>BDP|3583743207792072836</stp>
        <tr r="AD40" s="12"/>
        <tr r="AD250" s="5"/>
      </tp>
      <tp t="e">
        <v>#N/A</v>
        <stp/>
        <stp>BDP|3734962518967530297</stp>
        <tr r="AH615" s="5"/>
      </tp>
      <tp t="e">
        <v>#N/A</v>
        <stp/>
        <stp>BDP|6562647457332640959</stp>
        <tr r="U227" s="5"/>
      </tp>
      <tp t="e">
        <v>#N/A</v>
        <stp/>
        <stp>BDP|8288290557450018192</stp>
        <tr r="AP39" s="5"/>
      </tp>
      <tp t="e">
        <v>#N/A</v>
        <stp/>
        <stp>BDP|4258669247818089063</stp>
        <tr r="Q112" s="5"/>
      </tp>
      <tp t="e">
        <v>#N/A</v>
        <stp/>
        <stp>BDP|4509241261378557608</stp>
        <tr r="T51" s="5"/>
      </tp>
      <tp t="e">
        <v>#N/A</v>
        <stp/>
        <stp>BDP|9425574721547280755</stp>
        <tr r="J525" s="5"/>
      </tp>
      <tp t="e">
        <v>#N/A</v>
        <stp/>
        <stp>BDP|7189090190861899158</stp>
        <tr r="T38" s="5"/>
      </tp>
      <tp t="s">
        <v>#N/A N/A</v>
        <stp/>
        <stp>BDP|1600619632268832289</stp>
        <tr r="AI41" s="12"/>
      </tp>
      <tp t="e">
        <v>#N/A</v>
        <stp/>
        <stp>BDP|9307480656312903412</stp>
        <tr r="N465" s="5"/>
      </tp>
      <tp t="e">
        <v>#N/A</v>
        <stp/>
        <stp>BDP|5935923118007241444</stp>
        <tr r="AO299" s="5"/>
      </tp>
      <tp t="e">
        <v>#N/A</v>
        <stp/>
        <stp>BDP|1702100922799654562</stp>
        <tr r="W150" s="5"/>
      </tp>
      <tp t="e">
        <v>#N/A</v>
        <stp/>
        <stp>BDP|9194592927581392197</stp>
        <tr r="W593" s="5"/>
      </tp>
      <tp t="e">
        <v>#N/A</v>
        <stp/>
        <stp>BDP|2282967257338379859</stp>
        <tr r="Q571" s="5"/>
      </tp>
      <tp t="e">
        <v>#N/A</v>
        <stp/>
        <stp>BDP|7063145731238206325</stp>
        <tr r="AI285" s="5"/>
      </tp>
      <tp t="e">
        <v>#N/A</v>
        <stp/>
        <stp>BDP|6080568282032132707</stp>
        <tr r="AM564" s="5"/>
      </tp>
      <tp t="e">
        <v>#N/A</v>
        <stp/>
        <stp>BDP|9799788739402575166</stp>
        <tr r="N483" s="5"/>
      </tp>
      <tp t="s">
        <v>#N/A N/A</v>
        <stp/>
        <stp>BDP|9816755656715847060</stp>
        <tr r="AQ51" s="12"/>
      </tp>
      <tp t="e">
        <v>#N/A</v>
        <stp/>
        <stp>BDP|1765823273662500264</stp>
        <tr r="O611" s="5"/>
      </tp>
      <tp t="e">
        <v>#N/A</v>
        <stp/>
        <stp>BDP|1347844340374171733</stp>
        <tr r="AQ545" s="5"/>
      </tp>
      <tp t="e">
        <v>#N/A</v>
        <stp/>
        <stp>BDP|2478910043017360607</stp>
        <tr r="AQ492" s="5"/>
      </tp>
    </main>
    <main first="bofaddin.rtdserver">
      <tp t="s">
        <v>#N/A N/A</v>
        <stp/>
        <stp>BQL|7564446693574872151</stp>
        <tr r="AJ91" s="12"/>
        <tr r="AJ326" s="5"/>
      </tp>
      <tp t="s">
        <v>#N/A N/A</v>
        <stp/>
        <stp>BQL|4539119122351976910</stp>
        <tr r="AJ9" s="12"/>
      </tp>
      <tp t="s">
        <v>#N/A N/A</v>
        <stp/>
        <stp>BQL|7876248798293129081</stp>
        <tr r="AJ440" s="5"/>
      </tp>
      <tp t="s">
        <v>#N/A N/A</v>
        <stp/>
        <stp>BQL|3274387982280696725</stp>
        <tr r="AJ402" s="5"/>
      </tp>
      <tp t="s">
        <v>#N/A N/A</v>
        <stp/>
        <stp>BQL|7545960062251366698</stp>
        <tr r="AJ182" s="5"/>
      </tp>
      <tp t="s">
        <v>#N/A N/A</v>
        <stp/>
        <stp>BQL|5268298590321874090</stp>
        <tr r="AJ289" s="5"/>
      </tp>
      <tp t="s">
        <v>#N/A N/A</v>
        <stp/>
        <stp>BQL|8127753306261310180</stp>
        <tr r="AJ311" s="5"/>
      </tp>
      <tp t="s">
        <v>#N/A N/A</v>
        <stp/>
        <stp>BQL|9521557978133182701</stp>
        <tr r="AJ265" s="5"/>
      </tp>
      <tp t="s">
        <v>#N/A N/A</v>
        <stp/>
        <stp>BQL|4988572871778327154</stp>
        <tr r="AJ518" s="5"/>
      </tp>
      <tp t="s">
        <v>#N/A N/A</v>
        <stp/>
        <stp>BQL|9943817387915301343</stp>
        <tr r="AJ249" s="5"/>
      </tp>
      <tp t="s">
        <v>#N/A N/A</v>
        <stp/>
        <stp>BQL|5537911469482872708</stp>
        <tr r="AJ57" s="12"/>
      </tp>
      <tp t="s">
        <v>#N/A N/A</v>
        <stp/>
        <stp>BQL|5304252486683448371</stp>
        <tr r="AJ437" s="5"/>
      </tp>
      <tp t="s">
        <v>#N/A N/A</v>
        <stp/>
        <stp>BQL|9294776235496325403</stp>
        <tr r="AJ8" s="5"/>
      </tp>
      <tp t="s">
        <v>#N/A N/A</v>
        <stp/>
        <stp>BQL|6608158892694641557</stp>
        <tr r="AJ336" s="5"/>
      </tp>
      <tp t="s">
        <v>#N/A N/A</v>
        <stp/>
        <stp>BQL|7915182470639066706</stp>
        <tr r="AJ484" s="5"/>
      </tp>
      <tp t="s">
        <v>#N/A N/A</v>
        <stp/>
        <stp>BQL|1474767847345594817</stp>
        <tr r="AJ534" s="5"/>
      </tp>
      <tp t="s">
        <v>#N/A N/A</v>
        <stp/>
        <stp>BQL|5581631644651647955</stp>
        <tr r="AJ353" s="5"/>
      </tp>
      <tp t="s">
        <v>#N/A N/A</v>
        <stp/>
        <stp>BQL|5032900681908246339</stp>
        <tr r="AJ568" s="5"/>
      </tp>
      <tp t="s">
        <v>#N/A N/A</v>
        <stp/>
        <stp>BQL|8050142167362141220</stp>
        <tr r="AJ268" s="5"/>
      </tp>
      <tp t="s">
        <v>#N/A N/A</v>
        <stp/>
        <stp>BQL|4106242592838575821</stp>
        <tr r="AJ411" s="5"/>
      </tp>
      <tp t="s">
        <v>#N/A N/A</v>
        <stp/>
        <stp>BQL|6087827406385494409</stp>
        <tr r="AJ525" s="5"/>
      </tp>
      <tp t="s">
        <v>#N/A N/A</v>
        <stp/>
        <stp>BQL|1141379608504993978</stp>
        <tr r="AJ637" s="5"/>
      </tp>
      <tp t="e">
        <v>#N/A</v>
        <stp/>
        <stp>BDP|4043997705080726219</stp>
        <tr r="AP616" s="5"/>
      </tp>
      <tp t="e">
        <v>#N/A</v>
        <stp/>
        <stp>BDP|4608068443159879615</stp>
        <tr r="T552" s="5"/>
      </tp>
      <tp t="e">
        <v>#N/A</v>
        <stp/>
        <stp>BDP|8790587367446289209</stp>
        <tr r="AQ81" s="5"/>
      </tp>
      <tp t="e">
        <v>#N/A</v>
        <stp/>
        <stp>BDP|9958765525255086601</stp>
        <tr r="U228" s="5"/>
      </tp>
      <tp t="e">
        <v>#N/A</v>
        <stp/>
        <stp>BDP|4716571008098597672</stp>
        <tr r="AQ470" s="5"/>
      </tp>
      <tp t="e">
        <v>#N/A</v>
        <stp/>
        <stp>BDP|6354991707813474331</stp>
        <tr r="W487" s="5"/>
      </tp>
      <tp t="e">
        <v>#N/A</v>
        <stp/>
        <stp>BDP|7905943634976474477</stp>
        <tr r="L22" s="5"/>
      </tp>
      <tp t="e">
        <v>#N/A</v>
        <stp/>
        <stp>BDP|6606865706247589695</stp>
        <tr r="K480" s="5"/>
      </tp>
      <tp t="e">
        <v>#N/A</v>
        <stp/>
        <stp>BDP|7750808525473808103</stp>
        <tr r="AA65" s="5"/>
      </tp>
      <tp t="e">
        <v>#N/A</v>
        <stp/>
        <stp>BDP|6354818079964291230</stp>
        <tr r="AO52" s="5"/>
      </tp>
      <tp t="e">
        <v>#N/A</v>
        <stp/>
        <stp>BDP|3576998673677109546</stp>
        <tr r="W45" s="5"/>
      </tp>
      <tp t="e">
        <v>#N/A</v>
        <stp/>
        <stp>BDP|1819476726898465078</stp>
        <tr r="W631" s="5"/>
      </tp>
      <tp t="e">
        <v>#N/A</v>
        <stp/>
        <stp>BDP|5842267967048539660</stp>
        <tr r="AP573" s="5"/>
      </tp>
      <tp t="e">
        <v>#N/A</v>
        <stp/>
        <stp>BDP|5050795400099514461</stp>
        <tr r="W640" s="5"/>
      </tp>
      <tp t="e">
        <v>#N/A</v>
        <stp/>
        <stp>BDP|9986768110381315162</stp>
        <tr r="S120" s="5"/>
      </tp>
      <tp t="s">
        <v>#N/A N/A</v>
        <stp/>
        <stp>BDP|3240398565190568918</stp>
        <tr r="AP36" s="12"/>
      </tp>
      <tp t="e">
        <v>#N/A</v>
        <stp/>
        <stp>BDP|2206734528248022037</stp>
        <tr r="O37" s="12"/>
        <tr r="O317" s="5"/>
      </tp>
      <tp t="e">
        <v>#N/A</v>
        <stp/>
        <stp>BDP|2628962981085827931</stp>
        <tr r="AM166" s="5"/>
      </tp>
      <tp t="e">
        <v>#N/A</v>
        <stp/>
        <stp>BDP|3637694205873296924</stp>
        <tr r="AK410" s="5"/>
      </tp>
      <tp t="e">
        <v>#N/A</v>
        <stp/>
        <stp>BDP|5920944918794924661</stp>
        <tr r="AA201" s="5"/>
      </tp>
      <tp t="e">
        <v>#N/A</v>
        <stp/>
        <stp>BDP|2844976524445363322</stp>
        <tr r="AD383" s="5"/>
      </tp>
      <tp t="e">
        <v>#N/A</v>
        <stp/>
        <stp>BDP|9811695585868892067</stp>
        <tr r="AH514" s="5"/>
      </tp>
      <tp t="e">
        <v>#N/A</v>
        <stp/>
        <stp>BDP|5504915218106778411</stp>
        <tr r="J134" s="5"/>
      </tp>
      <tp t="e">
        <v>#N/A</v>
        <stp/>
        <stp>BDP|5773897251437249075</stp>
        <tr r="AG342" s="5"/>
      </tp>
      <tp t="e">
        <v>#N/A</v>
        <stp/>
        <stp>BDP|9597698945323237714</stp>
        <tr r="AA322" s="5"/>
      </tp>
      <tp t="e">
        <v>#N/A</v>
        <stp/>
        <stp>BDP|5906130317698123260</stp>
        <tr r="AI42" s="12"/>
        <tr r="AI592" s="5"/>
      </tp>
      <tp t="e">
        <v>#N/A</v>
        <stp/>
        <stp>BDP|8698547008082315038</stp>
        <tr r="AI333" s="5"/>
      </tp>
      <tp t="e">
        <v>#N/A</v>
        <stp/>
        <stp>BDP|5654905279452464615</stp>
        <tr r="O126" s="5"/>
      </tp>
      <tp t="e">
        <v>#N/A</v>
        <stp/>
        <stp>BDP|2248411797263629382</stp>
        <tr r="AQ25" s="5"/>
      </tp>
      <tp t="e">
        <v>#N/A</v>
        <stp/>
        <stp>BDP|8179085704777659017</stp>
        <tr r="AD73" s="5"/>
      </tp>
      <tp t="e">
        <v>#N/A</v>
        <stp/>
        <stp>BDP|1464048109576553868</stp>
        <tr r="AI522" s="5"/>
      </tp>
      <tp t="s">
        <v>#N/A N/A</v>
        <stp/>
        <stp>BDP|7353498873083430878</stp>
        <tr r="I86" s="12"/>
      </tp>
      <tp t="s">
        <v>#N/A N/A</v>
        <stp/>
        <stp>BDP|3912477415699606076</stp>
        <tr r="O20" s="12"/>
      </tp>
      <tp t="e">
        <v>#N/A</v>
        <stp/>
        <stp>BDP|7252965499231329959</stp>
        <tr r="P282" s="5"/>
      </tp>
      <tp t="e">
        <v>#N/A</v>
        <stp/>
        <stp>BDP|9140049876323837204</stp>
        <tr r="AK487" s="5"/>
      </tp>
      <tp t="s">
        <v>#N/A N/A</v>
        <stp/>
        <stp>BDP|5150094623549090106</stp>
        <tr r="L70" s="12"/>
      </tp>
      <tp t="e">
        <v>#N/A</v>
        <stp/>
        <stp>BDP|3605612984384991612</stp>
        <tr r="AO389" s="5"/>
      </tp>
      <tp t="e">
        <v>#N/A</v>
        <stp/>
        <stp>BDP|8095022484746837955</stp>
        <tr r="AD561" s="5"/>
      </tp>
      <tp t="e">
        <v>#N/A</v>
        <stp/>
        <stp>BDP|1929849002455327377</stp>
        <tr r="AO12" s="12"/>
        <tr r="AO263" s="5"/>
      </tp>
      <tp t="e">
        <v>#N/A</v>
        <stp/>
        <stp>BDP|4680376680581805121</stp>
        <tr r="AD141" s="5"/>
      </tp>
      <tp t="e">
        <v>#N/A</v>
        <stp/>
        <stp>BDP|5058057788240330259</stp>
        <tr r="AB448" s="5"/>
      </tp>
      <tp t="e">
        <v>#N/A</v>
        <stp/>
        <stp>BDP|6611634894991860727</stp>
        <tr r="R523" s="5"/>
      </tp>
      <tp t="e">
        <v>#N/A</v>
        <stp/>
        <stp>BDP|1222010549208287234</stp>
        <tr r="L267" s="5"/>
      </tp>
      <tp t="e">
        <v>#N/A</v>
        <stp/>
        <stp>BDP|8477724721207582595</stp>
        <tr r="AB119" s="5"/>
      </tp>
      <tp t="e">
        <v>#N/A</v>
        <stp/>
        <stp>BDP|7258490080923289728</stp>
        <tr r="AH150" s="5"/>
      </tp>
      <tp t="e">
        <v>#N/A</v>
        <stp/>
        <stp>BDP|9889068073871531037</stp>
        <tr r="AQ51" s="5"/>
      </tp>
      <tp t="e">
        <v>#N/A</v>
        <stp/>
        <stp>BDP|2923559082589042956</stp>
        <tr r="AI382" s="5"/>
      </tp>
      <tp t="e">
        <v>#N/A</v>
        <stp/>
        <stp>BDP|7186403848269613144</stp>
        <tr r="K53" s="12"/>
        <tr r="K124" s="5"/>
      </tp>
      <tp t="e">
        <v>#N/A</v>
        <stp/>
        <stp>BDP|8769620619735798507</stp>
        <tr r="N151" s="5"/>
      </tp>
      <tp t="e">
        <v>#N/A</v>
        <stp/>
        <stp>BDP|7177378259089328773</stp>
        <tr r="U417" s="5"/>
      </tp>
      <tp t="s">
        <v>#N/A N/A</v>
        <stp/>
        <stp>BDP|9365689125165417711</stp>
        <tr r="O71" s="12"/>
      </tp>
      <tp t="e">
        <v>#N/A</v>
        <stp/>
        <stp>BDP|3897273189257554183</stp>
        <tr r="AQ73" s="5"/>
      </tp>
      <tp t="e">
        <v>#N/A</v>
        <stp/>
        <stp>BDP|5549268355455414897</stp>
        <tr r="AQ321" s="5"/>
      </tp>
      <tp t="e">
        <v>#N/A</v>
        <stp/>
        <stp>BDP|1996732066518292756</stp>
        <tr r="J335" s="5"/>
      </tp>
      <tp t="e">
        <v>#N/A</v>
        <stp/>
        <stp>BDP|2350241180304557393</stp>
        <tr r="AO42" s="12"/>
        <tr r="AO592" s="5"/>
      </tp>
      <tp t="e">
        <v>#N/A</v>
        <stp/>
        <stp>BDP|3804672381727127546</stp>
        <tr r="Q451" s="5"/>
      </tp>
      <tp t="e">
        <v>#N/A</v>
        <stp/>
        <stp>BDP|6810431593483106725</stp>
        <tr r="AH25" s="5"/>
      </tp>
      <tp t="e">
        <v>#N/A</v>
        <stp/>
        <stp>BDP|3999785599546595460</stp>
        <tr r="T513" s="5"/>
      </tp>
      <tp t="e">
        <v>#N/A</v>
        <stp/>
        <stp>BDP|1146575733438962070</stp>
        <tr r="AP38" s="5"/>
      </tp>
      <tp t="e">
        <v>#N/A</v>
        <stp/>
        <stp>BDP|7287259796573216086</stp>
        <tr r="R508" s="5"/>
      </tp>
      <tp t="e">
        <v>#N/A</v>
        <stp/>
        <stp>BDP|3622636489484520621</stp>
        <tr r="S588" s="5"/>
      </tp>
      <tp t="e">
        <v>#N/A</v>
        <stp/>
        <stp>BDP|9453395593784767822</stp>
        <tr r="N213" s="5"/>
      </tp>
      <tp t="e">
        <v>#N/A</v>
        <stp/>
        <stp>BDP|9344042189568478617</stp>
        <tr r="K496" s="5"/>
      </tp>
      <tp t="e">
        <v>#N/A</v>
        <stp/>
        <stp>BDP|9087434238010782176</stp>
        <tr r="R47" s="12"/>
        <tr r="R566" s="5"/>
      </tp>
      <tp t="e">
        <v>#N/A</v>
        <stp/>
        <stp>BDP|5776099635969541051</stp>
        <tr r="AM108" s="5"/>
      </tp>
      <tp t="e">
        <v>#N/A</v>
        <stp/>
        <stp>BDP|8158555625917993732</stp>
        <tr r="AI327" s="5"/>
      </tp>
      <tp t="e">
        <v>#N/A</v>
        <stp/>
        <stp>BDP|1949725919711802913</stp>
        <tr r="W396" s="5"/>
      </tp>
      <tp t="s">
        <v>#N/A N/A</v>
        <stp/>
        <stp>BDP|6395178391799773894</stp>
        <tr r="AI45" s="12"/>
      </tp>
      <tp t="e">
        <v>#N/A</v>
        <stp/>
        <stp>BDP|5145090774564620914</stp>
        <tr r="AH390" s="5"/>
      </tp>
      <tp t="e">
        <v>#N/A</v>
        <stp/>
        <stp>BDP|1247281293803392613</stp>
        <tr r="AH80" s="5"/>
      </tp>
      <tp t="e">
        <v>#N/A</v>
        <stp/>
        <stp>BDP|1276745661207422885</stp>
        <tr r="P551" s="5"/>
      </tp>
      <tp t="e">
        <v>#N/A</v>
        <stp/>
        <stp>BDP|6988527346020587830</stp>
        <tr r="L28" s="5"/>
      </tp>
      <tp t="e">
        <v>#N/A</v>
        <stp/>
        <stp>BDP|7995954571300104678</stp>
        <tr r="R30" s="5"/>
      </tp>
      <tp t="e">
        <v>#N/A</v>
        <stp/>
        <stp>BDP|9933629040375462149</stp>
        <tr r="N559" s="5"/>
      </tp>
      <tp t="e">
        <v>#N/A</v>
        <stp/>
        <stp>BDP|5199576150809886359</stp>
        <tr r="AB267" s="5"/>
      </tp>
      <tp t="e">
        <v>#N/A</v>
        <stp/>
        <stp>BDP|8709770320944902610</stp>
        <tr r="I494" s="5"/>
      </tp>
      <tp t="e">
        <v>#N/A</v>
        <stp/>
        <stp>BDP|9495050073000899129</stp>
        <tr r="K457" s="5"/>
      </tp>
      <tp t="e">
        <v>#N/A</v>
        <stp/>
        <stp>BDP|8644649221140921325</stp>
        <tr r="AG174" s="5"/>
      </tp>
      <tp t="e">
        <v>#N/A</v>
        <stp/>
        <stp>BDP|6223091485094484521</stp>
        <tr r="J64" s="5"/>
      </tp>
      <tp t="e">
        <v>#N/A</v>
        <stp/>
        <stp>BDP|8019429748415451264</stp>
        <tr r="S630" s="5"/>
      </tp>
      <tp t="e">
        <v>#N/A</v>
        <stp/>
        <stp>BDP|7338985133222614068</stp>
        <tr r="U226" s="5"/>
      </tp>
      <tp t="e">
        <v>#N/A</v>
        <stp/>
        <stp>BDP|6672914766014082297</stp>
        <tr r="W165" s="5"/>
      </tp>
      <tp t="e">
        <v>#N/A</v>
        <stp/>
        <stp>BDP|3081764598250360254</stp>
        <tr r="N67" s="5"/>
      </tp>
      <tp t="e">
        <v>#N/A</v>
        <stp/>
        <stp>BDP|4699116781070910272</stp>
        <tr r="AG253" s="5"/>
      </tp>
      <tp t="e">
        <v>#N/A</v>
        <stp/>
        <stp>BDP|6987926440195303103</stp>
        <tr r="O615" s="5"/>
      </tp>
      <tp t="e">
        <v>#N/A</v>
        <stp/>
        <stp>BDP|1623225930548484786</stp>
        <tr r="AQ609" s="5"/>
      </tp>
      <tp t="e">
        <v>#N/A</v>
        <stp/>
        <stp>BDP|5045487242659395313</stp>
        <tr r="M226" s="5"/>
      </tp>
      <tp t="e">
        <v>#N/A</v>
        <stp/>
        <stp>BDP|3036864558753666209</stp>
        <tr r="AD199" s="5"/>
      </tp>
      <tp t="e">
        <v>#N/A</v>
        <stp/>
        <stp>BDP|2806186452709396099</stp>
        <tr r="L105" s="5"/>
      </tp>
      <tp t="e">
        <v>#N/A</v>
        <stp/>
        <stp>BDP|5594290080609692927</stp>
        <tr r="P217" s="5"/>
      </tp>
      <tp t="e">
        <v>#N/A</v>
        <stp/>
        <stp>BDP|9202953437299004580</stp>
        <tr r="AG193" s="5"/>
      </tp>
      <tp t="e">
        <v>#N/A</v>
        <stp/>
        <stp>BDP|3309252642028975256</stp>
        <tr r="S410" s="5"/>
      </tp>
      <tp t="e">
        <v>#N/A</v>
        <stp/>
        <stp>BDP|4262160622500902871</stp>
        <tr r="T136" s="5"/>
      </tp>
      <tp t="e">
        <v>#N/A</v>
        <stp/>
        <stp>BDP|4074972239849571838</stp>
        <tr r="P299" s="5"/>
      </tp>
      <tp t="e">
        <v>#N/A</v>
        <stp/>
        <stp>BDP|4835294704811883852</stp>
        <tr r="K462" s="5"/>
      </tp>
      <tp t="e">
        <v>#N/A</v>
        <stp/>
        <stp>BDP|5579737697516006290</stp>
        <tr r="K195" s="5"/>
      </tp>
      <tp t="e">
        <v>#N/A</v>
        <stp/>
        <stp>BDP|7805807379124013393</stp>
        <tr r="S32" s="5"/>
      </tp>
      <tp t="e">
        <v>#N/A</v>
        <stp/>
        <stp>BDP|7594683195987133014</stp>
        <tr r="I104" s="5"/>
      </tp>
      <tp t="e">
        <v>#N/A</v>
        <stp/>
        <stp>BDP|9786936532925918972</stp>
        <tr r="M643" s="5"/>
      </tp>
      <tp t="e">
        <v>#N/A</v>
        <stp/>
        <stp>BDP|3512787370034416810</stp>
        <tr r="J643" s="5"/>
      </tp>
      <tp t="e">
        <v>#N/A</v>
        <stp/>
        <stp>BDP|1678503528068267144</stp>
        <tr r="N52" s="5"/>
      </tp>
      <tp t="e">
        <v>#N/A</v>
        <stp/>
        <stp>BDP|2826979206467667360</stp>
        <tr r="R42" s="5"/>
      </tp>
      <tp t="e">
        <v>#N/A</v>
        <stp/>
        <stp>BDP|4178542240828477282</stp>
        <tr r="AB409" s="5"/>
      </tp>
      <tp t="e">
        <v>#N/A</v>
        <stp/>
        <stp>BDP|8415699644003317632</stp>
        <tr r="AK560" s="5"/>
      </tp>
      <tp t="e">
        <v>#N/A</v>
        <stp/>
        <stp>BDP|4358364458368098540</stp>
        <tr r="AM560" s="5"/>
      </tp>
      <tp t="e">
        <v>#N/A</v>
        <stp/>
        <stp>BDP|1943925306696048149</stp>
        <tr r="AF261" s="5"/>
      </tp>
      <tp t="e">
        <v>#N/A</v>
        <stp/>
        <stp>BDP|7904966420451407228</stp>
        <tr r="K344" s="5"/>
      </tp>
      <tp t="e">
        <v>#N/A</v>
        <stp/>
        <stp>BDP|8069465869953166676</stp>
        <tr r="S343" s="5"/>
      </tp>
      <tp t="e">
        <v>#N/A</v>
        <stp/>
        <stp>BDP|7038893542407281306</stp>
        <tr r="AF37" s="5"/>
      </tp>
      <tp t="e">
        <v>#N/A</v>
        <stp/>
        <stp>BDP|9912500171712085613</stp>
        <tr r="W157" s="5"/>
      </tp>
      <tp t="e">
        <v>#N/A</v>
        <stp/>
        <stp>BDP|3104176696371886511</stp>
        <tr r="I130" s="5"/>
      </tp>
      <tp t="e">
        <v>#N/A</v>
        <stp/>
        <stp>BDP|2945229202957836888</stp>
        <tr r="AB223" s="5"/>
      </tp>
      <tp t="e">
        <v>#N/A</v>
        <stp/>
        <stp>BDP|1915885861367985700</stp>
        <tr r="AA3" s="5"/>
      </tp>
      <tp t="e">
        <v>#N/A</v>
        <stp/>
        <stp>BDP|4952682875209583382</stp>
        <tr r="I393" s="5"/>
      </tp>
      <tp t="e">
        <v>#N/A</v>
        <stp/>
        <stp>BDP|7514439999255661002</stp>
        <tr r="AG216" s="5"/>
      </tp>
      <tp t="e">
        <v>#N/A</v>
        <stp/>
        <stp>BDP|8327231439491500754</stp>
        <tr r="P513" s="5"/>
      </tp>
      <tp t="e">
        <v>#N/A</v>
        <stp/>
        <stp>BDP|6363903429664621653</stp>
        <tr r="J246" s="5"/>
      </tp>
      <tp t="e">
        <v>#N/A</v>
        <stp/>
        <stp>BDP|3470490890762336371</stp>
        <tr r="AD640" s="5"/>
      </tp>
      <tp t="e">
        <v>#N/A</v>
        <stp/>
        <stp>BDP|4330629984231831449</stp>
        <tr r="M47" s="12"/>
        <tr r="M566" s="5"/>
      </tp>
      <tp t="e">
        <v>#N/A</v>
        <stp/>
        <stp>BDP|4536065009209422273</stp>
        <tr r="O306" s="5"/>
      </tp>
      <tp t="e">
        <v>#N/A</v>
        <stp/>
        <stp>BDP|4810242730958494216</stp>
        <tr r="AO293" s="5"/>
      </tp>
      <tp t="e">
        <v>#N/A</v>
        <stp/>
        <stp>BDP|3202897576145611622</stp>
        <tr r="R37" s="5"/>
      </tp>
      <tp t="e">
        <v>#N/A</v>
        <stp/>
        <stp>BDP|8263449677261899501</stp>
        <tr r="AH21" s="12"/>
      </tp>
      <tp t="e">
        <v>#N/A</v>
        <stp/>
        <stp>BDP|7106416005445870941</stp>
        <tr r="AQ473" s="5"/>
      </tp>
      <tp t="e">
        <v>#N/A</v>
        <stp/>
        <stp>BDP|4968571452269524200</stp>
        <tr r="I191" s="5"/>
      </tp>
      <tp t="e">
        <v>#N/A</v>
        <stp/>
        <stp>BDP|5417787131516019845</stp>
        <tr r="AP548" s="5"/>
      </tp>
      <tp t="e">
        <v>#N/A</v>
        <stp/>
        <stp>BDP|1913601577708163767</stp>
        <tr r="R461" s="5"/>
      </tp>
      <tp t="e">
        <v>#N/A</v>
        <stp/>
        <stp>BDP|4761895314877711533</stp>
        <tr r="K91" s="5"/>
      </tp>
      <tp t="e">
        <v>#N/A</v>
        <stp/>
        <stp>BDP|8675340083788692490</stp>
        <tr r="N53" s="5"/>
      </tp>
      <tp t="e">
        <v>#N/A</v>
        <stp/>
        <stp>BDP|9685500693729849332</stp>
        <tr r="N29" s="12"/>
        <tr r="N365" s="5"/>
      </tp>
      <tp t="s">
        <v>#N/A N/A</v>
        <stp/>
        <stp>BDP|5972705982934628131</stp>
        <tr r="I59" s="12"/>
      </tp>
      <tp t="s">
        <v>#N/A N/A</v>
        <stp/>
        <stp>BDP|8712344653425985471</stp>
        <tr r="AD23" s="12"/>
      </tp>
      <tp t="s">
        <v>#N/A N/A</v>
        <stp/>
        <stp>BDP|3233394968511587882</stp>
        <tr r="AO20" s="12"/>
      </tp>
      <tp t="e">
        <v>#N/A</v>
        <stp/>
        <stp>BDP|8588420595083979954</stp>
        <tr r="AO354" s="5"/>
      </tp>
      <tp t="e">
        <v>#N/A</v>
        <stp/>
        <stp>BDP|9934210533953452415</stp>
        <tr r="R485" s="5"/>
      </tp>
      <tp t="e">
        <v>#N/A</v>
        <stp/>
        <stp>BDP|9816801787433072519</stp>
        <tr r="W91" s="12"/>
        <tr r="W326" s="5"/>
      </tp>
      <tp t="e">
        <v>#N/A</v>
        <stp/>
        <stp>BDP|1381763826798873356</stp>
        <tr r="AH77" s="12"/>
        <tr r="AH368" s="5"/>
      </tp>
      <tp t="e">
        <v>#N/A</v>
        <stp/>
        <stp>BDP|7312000897472308399</stp>
        <tr r="AD420" s="5"/>
      </tp>
      <tp t="e">
        <v>#N/A</v>
        <stp/>
        <stp>BDP|3164471391981852017</stp>
        <tr r="AD320" s="5"/>
      </tp>
      <tp t="s">
        <v>#N/A N/A</v>
        <stp/>
        <stp>BDP|1018199762539425010</stp>
        <tr r="R28" s="12"/>
      </tp>
      <tp t="e">
        <v>#N/A</v>
        <stp/>
        <stp>BDP|6395730774470205983</stp>
        <tr r="AD34" s="5"/>
      </tp>
      <tp t="e">
        <v>#N/A</v>
        <stp/>
        <stp>BDP|2067229179731616937</stp>
        <tr r="AF322" s="5"/>
      </tp>
      <tp t="s">
        <v>#N/A N/A</v>
        <stp/>
        <stp>BDP|1421196753148150211</stp>
        <tr r="AM16" s="12"/>
      </tp>
      <tp t="s">
        <v>#N/A N/A</v>
        <stp/>
        <stp>BDP|6860577100685303924</stp>
        <tr r="AI13" s="12"/>
      </tp>
      <tp t="e">
        <v>#N/A</v>
        <stp/>
        <stp>BDP|3185978069457734465</stp>
        <tr r="AB614" s="5"/>
      </tp>
      <tp t="e">
        <v>#N/A</v>
        <stp/>
        <stp>BDP|3401498356775740829</stp>
        <tr r="J12" s="12"/>
        <tr r="J263" s="5"/>
      </tp>
      <tp t="e">
        <v>#N/A</v>
        <stp/>
        <stp>BDP|6962225300678470310</stp>
        <tr r="L488" s="5"/>
      </tp>
      <tp t="e">
        <v>#N/A</v>
        <stp/>
        <stp>BDP|2476072354379952101</stp>
        <tr r="AB8" s="5"/>
      </tp>
      <tp t="e">
        <v>#N/A</v>
        <stp/>
        <stp>BDP|8561773545262147687</stp>
        <tr r="AO442" s="5"/>
      </tp>
      <tp t="e">
        <v>#N/A</v>
        <stp/>
        <stp>BDP|3296577973817939911</stp>
        <tr r="AD251" s="5"/>
      </tp>
      <tp t="e">
        <v>#N/A</v>
        <stp/>
        <stp>BDP|2118848108750784541</stp>
        <tr r="AQ305" s="5"/>
      </tp>
      <tp t="s">
        <v>#N/A N/A</v>
        <stp/>
        <stp>BDP|8373845925778417583</stp>
        <tr r="N36" s="12"/>
      </tp>
      <tp t="s">
        <v>#N/A N/A</v>
        <stp/>
        <stp>BDP|7550963626320203393</stp>
        <tr r="T17" s="12"/>
      </tp>
      <tp t="e">
        <v>#N/A</v>
        <stp/>
        <stp>BDP|1204283696870659548</stp>
        <tr r="T29" s="12"/>
        <tr r="T365" s="5"/>
      </tp>
      <tp t="e">
        <v>#N/A</v>
        <stp/>
        <stp>BDP|3613129095846658293</stp>
        <tr r="K32" s="12"/>
        <tr r="K622" s="5"/>
      </tp>
      <tp t="e">
        <v>#N/A</v>
        <stp/>
        <stp>BDP|3364893952801419035</stp>
        <tr r="AD183" s="5"/>
      </tp>
      <tp t="e">
        <v>#N/A</v>
        <stp/>
        <stp>BDP|9263318649946465719</stp>
        <tr r="I126" s="5"/>
      </tp>
      <tp t="e">
        <v>#N/A</v>
        <stp/>
        <stp>BDP|8476995481902672454</stp>
        <tr r="AD599" s="5"/>
      </tp>
      <tp t="e">
        <v>#N/A</v>
        <stp/>
        <stp>BDP|5871759412005108916</stp>
        <tr r="AF27" s="12"/>
      </tp>
      <tp t="e">
        <v>#N/A</v>
        <stp/>
        <stp>BDP|4877450863788908188</stp>
        <tr r="AP416" s="5"/>
      </tp>
      <tp t="e">
        <v>#N/A</v>
        <stp/>
        <stp>BDP|3748608435038439194</stp>
        <tr r="AM311" s="5"/>
      </tp>
      <tp t="s">
        <v>#N/A N/A</v>
        <stp/>
        <stp>BDP|8400128309450645663</stp>
        <tr r="AQ62" s="12"/>
      </tp>
      <tp t="e">
        <v>#N/A</v>
        <stp/>
        <stp>BDP|5827369524213567805</stp>
        <tr r="AK77" s="12"/>
        <tr r="AK368" s="5"/>
      </tp>
      <tp t="e">
        <v>#N/A</v>
        <stp/>
        <stp>BDP|6851983752436405398</stp>
        <tr r="AP440" s="5"/>
      </tp>
      <tp t="e">
        <v>#N/A</v>
        <stp/>
        <stp>BDP|3196867322112256480</stp>
        <tr r="T119" s="5"/>
      </tp>
      <tp t="e">
        <v>#N/A</v>
        <stp/>
        <stp>BDP|6292470825796679993</stp>
        <tr r="AP32" s="5"/>
      </tp>
      <tp t="e">
        <v>#N/A</v>
        <stp/>
        <stp>BDP|6146793974928752146</stp>
        <tr r="P350" s="5"/>
      </tp>
      <tp t="e">
        <v>#N/A</v>
        <stp/>
        <stp>BDP|6919839682100313944</stp>
        <tr r="AH369" s="5"/>
      </tp>
      <tp t="e">
        <v>#N/A</v>
        <stp/>
        <stp>BDP|5628943120591589080</stp>
        <tr r="K557" s="5"/>
      </tp>
      <tp t="e">
        <v>#N/A</v>
        <stp/>
        <stp>BDP|2251790744806311833</stp>
        <tr r="AQ60" s="5"/>
      </tp>
      <tp t="e">
        <v>#N/A</v>
        <stp/>
        <stp>BDP|5465339304400544990</stp>
        <tr r="J492" s="5"/>
      </tp>
      <tp t="e">
        <v>#N/A</v>
        <stp/>
        <stp>BDP|4790174817923986813</stp>
        <tr r="K422" s="5"/>
      </tp>
      <tp t="e">
        <v>#N/A</v>
        <stp/>
        <stp>BDP|8517706753860028592</stp>
        <tr r="S170" s="5"/>
      </tp>
      <tp t="e">
        <v>#N/A</v>
        <stp/>
        <stp>BDP|9532560506805829626</stp>
        <tr r="R610" s="5"/>
      </tp>
      <tp t="e">
        <v>#N/A</v>
        <stp/>
        <stp>BDP|9148549012463877100</stp>
        <tr r="Q638" s="5"/>
      </tp>
      <tp t="e">
        <v>#N/A</v>
        <stp/>
        <stp>BDP|4272628250160868879</stp>
        <tr r="AD274" s="5"/>
      </tp>
      <tp t="e">
        <v>#N/A</v>
        <stp/>
        <stp>BDP|4865335376078168734</stp>
        <tr r="U447" s="5"/>
      </tp>
      <tp t="e">
        <v>#N/A</v>
        <stp/>
        <stp>BDP|3913805359569990868</stp>
        <tr r="M237" s="5"/>
      </tp>
      <tp t="e">
        <v>#N/A</v>
        <stp/>
        <stp>BDP|7427480943641010905</stp>
        <tr r="P371" s="5"/>
      </tp>
      <tp t="e">
        <v>#N/A</v>
        <stp/>
        <stp>BDP|9021155479126236616</stp>
        <tr r="AI640" s="5"/>
      </tp>
      <tp t="e">
        <v>#N/A</v>
        <stp/>
        <stp>BDP|3641575529672012974</stp>
        <tr r="AI393" s="5"/>
      </tp>
      <tp t="e">
        <v>#N/A</v>
        <stp/>
        <stp>BDP|7853516795436735246</stp>
        <tr r="AI345" s="5"/>
      </tp>
      <tp t="e">
        <v>#N/A</v>
        <stp/>
        <stp>BDP|6006082295704133433</stp>
        <tr r="AP83" s="5"/>
      </tp>
      <tp t="s">
        <v>#N/A N/A</v>
        <stp/>
        <stp>BDP|9040380486215378824</stp>
        <tr r="AP76" s="12"/>
      </tp>
      <tp t="e">
        <v>#N/A</v>
        <stp/>
        <stp>BDP|8261853914229577794</stp>
        <tr r="AF447" s="5"/>
      </tp>
      <tp t="e">
        <v>#N/A</v>
        <stp/>
        <stp>BDP|3588919493469190598</stp>
        <tr r="AK486" s="5"/>
      </tp>
      <tp t="e">
        <v>#N/A</v>
        <stp/>
        <stp>BDP|7860830877456268113</stp>
        <tr r="P415" s="5"/>
      </tp>
      <tp t="e">
        <v>#N/A</v>
        <stp/>
        <stp>BDP|3612204796841721688</stp>
        <tr r="AB598" s="5"/>
      </tp>
      <tp t="e">
        <v>#N/A</v>
        <stp/>
        <stp>BDP|3226217626368887429</stp>
        <tr r="AQ162" s="5"/>
      </tp>
      <tp t="e">
        <v>#N/A</v>
        <stp/>
        <stp>BDP|4455434085814483397</stp>
        <tr r="AB532" s="5"/>
      </tp>
      <tp t="e">
        <v>#N/A</v>
        <stp/>
        <stp>BDP|8575430826002754384</stp>
        <tr r="AQ14" s="5"/>
      </tp>
      <tp t="e">
        <v>#N/A</v>
        <stp/>
        <stp>BDP|9625191100446919190</stp>
        <tr r="I14" s="5"/>
      </tp>
      <tp t="e">
        <v>#N/A</v>
        <stp/>
        <stp>BDP|7030464903189869519</stp>
        <tr r="AP118" s="5"/>
      </tp>
      <tp t="e">
        <v>#N/A</v>
        <stp/>
        <stp>BDP|3486597347025173870</stp>
        <tr r="AP172" s="5"/>
      </tp>
      <tp t="e">
        <v>#N/A</v>
        <stp/>
        <stp>BDP|3769746848749093675</stp>
        <tr r="J163" s="5"/>
      </tp>
      <tp t="e">
        <v>#N/A</v>
        <stp/>
        <stp>BDP|1398193882250242767</stp>
        <tr r="R347" s="5"/>
      </tp>
      <tp t="e">
        <v>#N/A</v>
        <stp/>
        <stp>BDP|6913207861854023946</stp>
        <tr r="M392" s="5"/>
      </tp>
      <tp t="e">
        <v>#N/A</v>
        <stp/>
        <stp>BDP|6204930627190231288</stp>
        <tr r="AI573" s="5"/>
      </tp>
      <tp t="e">
        <v>#N/A</v>
        <stp/>
        <stp>BDP|8868278866242123143</stp>
        <tr r="O92" s="5"/>
      </tp>
      <tp t="e">
        <v>#N/A</v>
        <stp/>
        <stp>BDP|4783893002895099607</stp>
        <tr r="L486" s="5"/>
      </tp>
      <tp t="e">
        <v>#N/A</v>
        <stp/>
        <stp>BDP|7993480982031710584</stp>
        <tr r="T191" s="5"/>
      </tp>
      <tp t="e">
        <v>#N/A</v>
        <stp/>
        <stp>BDP|2409281446289546238</stp>
        <tr r="AG497" s="5"/>
      </tp>
      <tp t="e">
        <v>#N/A</v>
        <stp/>
        <stp>BDP|7334525389903219661</stp>
        <tr r="L617" s="5"/>
      </tp>
      <tp t="e">
        <v>#N/A</v>
        <stp/>
        <stp>BDP|3411631262875011997</stp>
        <tr r="AD602" s="5"/>
      </tp>
      <tp t="s">
        <v>#N/A N/A</v>
        <stp/>
        <stp>BDP|2897803993579149565</stp>
        <tr r="P85" s="12"/>
      </tp>
      <tp t="e">
        <v>#N/A</v>
        <stp/>
        <stp>BDP|8114497416440054229</stp>
        <tr r="R6" s="5"/>
      </tp>
      <tp t="e">
        <v>#N/A</v>
        <stp/>
        <stp>BDP|9716187705856744114</stp>
        <tr r="O280" s="5"/>
      </tp>
      <tp t="e">
        <v>#N/A</v>
        <stp/>
        <stp>BDP|8049268752285167596</stp>
        <tr r="W467" s="5"/>
      </tp>
      <tp t="e">
        <v>#N/A</v>
        <stp/>
        <stp>BDP|6149819726007271484</stp>
        <tr r="W112" s="5"/>
      </tp>
      <tp t="e">
        <v>#N/A</v>
        <stp/>
        <stp>BDP|1739837846776729490</stp>
        <tr r="AK33" s="12"/>
        <tr r="AK502" s="5"/>
      </tp>
      <tp t="e">
        <v>#N/A</v>
        <stp/>
        <stp>BDP|5739981548126337181</stp>
        <tr r="AK441" s="5"/>
      </tp>
      <tp t="e">
        <v>#N/A</v>
        <stp/>
        <stp>BDP|1639741935373821930</stp>
        <tr r="M145" s="5"/>
      </tp>
      <tp t="s">
        <v>#N/A N/A</v>
        <stp/>
        <stp>BDP|5581368207811025889</stp>
        <tr r="S13" s="12"/>
      </tp>
      <tp t="e">
        <v>#N/A</v>
        <stp/>
        <stp>BDP|5748853009661057376</stp>
        <tr r="S88" s="5"/>
      </tp>
      <tp t="e">
        <v>#N/A</v>
        <stp/>
        <stp>BDP|2920048250310354828</stp>
        <tr r="AI572" s="5"/>
      </tp>
      <tp t="e">
        <v>#N/A</v>
        <stp/>
        <stp>BDP|5198358156205900977</stp>
        <tr r="AD601" s="5"/>
      </tp>
      <tp t="e">
        <v>#N/A</v>
        <stp/>
        <stp>BDP|3002085554081373835</stp>
        <tr r="O499" s="5"/>
      </tp>
      <tp t="e">
        <v>#N/A</v>
        <stp/>
        <stp>BDP|3509594591683274333</stp>
        <tr r="AG386" s="5"/>
      </tp>
      <tp t="e">
        <v>#N/A</v>
        <stp/>
        <stp>BDP|2604720593663865029</stp>
        <tr r="T220" s="5"/>
      </tp>
      <tp t="e">
        <v>#N/A</v>
        <stp/>
        <stp>BDP|3037705928650482911</stp>
        <tr r="T628" s="5"/>
      </tp>
      <tp t="e">
        <v>#N/A</v>
        <stp/>
        <stp>BDP|3187736999251242341</stp>
        <tr r="AP33" s="5"/>
      </tp>
      <tp t="s">
        <v>#N/A N/A</v>
        <stp/>
        <stp>BDP|4790433958123022910</stp>
        <tr r="AK38" s="12"/>
      </tp>
      <tp t="e">
        <v>#N/A</v>
        <stp/>
        <stp>BDP|6229889362331799629</stp>
        <tr r="Q189" s="5"/>
      </tp>
      <tp t="e">
        <v>#N/A</v>
        <stp/>
        <stp>BDP|7180371885134616781</stp>
        <tr r="L40" s="12"/>
        <tr r="L250" s="5"/>
      </tp>
      <tp t="e">
        <v>#N/A</v>
        <stp/>
        <stp>BDP|8875438625784630553</stp>
        <tr r="AD419" s="5"/>
      </tp>
      <tp t="e">
        <v>#N/A</v>
        <stp/>
        <stp>BDP|6291903699731630804</stp>
        <tr r="P591" s="5"/>
      </tp>
      <tp t="e">
        <v>#N/A</v>
        <stp/>
        <stp>BDP|4342420877661819939</stp>
        <tr r="K501" s="5"/>
      </tp>
      <tp t="e">
        <v>#N/A</v>
        <stp/>
        <stp>BDP|3822028473032528912</stp>
        <tr r="N44" s="5"/>
      </tp>
      <tp t="e">
        <v>#N/A</v>
        <stp/>
        <stp>BDP|5956240960836579857</stp>
        <tr r="R410" s="5"/>
      </tp>
      <tp t="e">
        <v>#N/A</v>
        <stp/>
        <stp>BDP|7303634100836589889</stp>
        <tr r="AQ499" s="5"/>
      </tp>
      <tp t="e">
        <v>#N/A</v>
        <stp/>
        <stp>BDP|9841190020237596293</stp>
        <tr r="W361" s="5"/>
      </tp>
      <tp t="e">
        <v>#N/A</v>
        <stp/>
        <stp>BDP|9299914101528746780</stp>
        <tr r="P571" s="5"/>
      </tp>
      <tp t="e">
        <v>#N/A</v>
        <stp/>
        <stp>BDP|9221809103989455788</stp>
        <tr r="N22" s="12"/>
      </tp>
      <tp t="e">
        <v>#N/A</v>
        <stp/>
        <stp>BDP|8025733911960918167</stp>
        <tr r="P469" s="5"/>
      </tp>
      <tp t="e">
        <v>#N/A</v>
        <stp/>
        <stp>BDP|8982082097546387886</stp>
        <tr r="AP234" s="5"/>
      </tp>
      <tp t="e">
        <v>#N/A</v>
        <stp/>
        <stp>BDP|1647713480755322492</stp>
        <tr r="Q48" s="5"/>
      </tp>
      <tp t="e">
        <v>#N/A</v>
        <stp/>
        <stp>BDP|5280567487073896466</stp>
        <tr r="AB13" s="5"/>
      </tp>
      <tp t="e">
        <v>#N/A</v>
        <stp/>
        <stp>BDP|3437902558557675770</stp>
        <tr r="AM49" s="5"/>
      </tp>
      <tp t="e">
        <v>#N/A</v>
        <stp/>
        <stp>BDP|1637804535775828061</stp>
        <tr r="P538" s="5"/>
      </tp>
      <tp t="e">
        <v>#N/A</v>
        <stp/>
        <stp>BDP|4371484694736269001</stp>
        <tr r="AQ342" s="5"/>
      </tp>
      <tp t="e">
        <v>#N/A</v>
        <stp/>
        <stp>BDP|8043811729235228876</stp>
        <tr r="AB47" s="5"/>
      </tp>
      <tp t="e">
        <v>#N/A</v>
        <stp/>
        <stp>BDP|2278478655225888957</stp>
        <tr r="AD494" s="5"/>
      </tp>
      <tp t="s">
        <v>#N/A N/A</v>
        <stp/>
        <stp>BDP|5905953709724145792</stp>
        <tr r="AM64" s="12"/>
      </tp>
      <tp t="e">
        <v>#N/A</v>
        <stp/>
        <stp>BDP|3123755112038836236</stp>
        <tr r="U520" s="5"/>
      </tp>
      <tp t="e">
        <v>#N/A</v>
        <stp/>
        <stp>BDP|9838059420125004109</stp>
        <tr r="AB541" s="5"/>
      </tp>
      <tp t="e">
        <v>#N/A</v>
        <stp/>
        <stp>BDP|9250374450108079882</stp>
        <tr r="S581" s="5"/>
      </tp>
      <tp t="e">
        <v>#N/A</v>
        <stp/>
        <stp>BDP|2078444842489216493</stp>
        <tr r="AD100" s="5"/>
      </tp>
      <tp t="e">
        <v>#N/A</v>
        <stp/>
        <stp>BDP|1136991964137417657</stp>
        <tr r="K430" s="5"/>
      </tp>
      <tp t="e">
        <v>#N/A</v>
        <stp/>
        <stp>BDP|8478366262133432196</stp>
        <tr r="P70" s="5"/>
      </tp>
      <tp t="s">
        <v>#N/A N/A</v>
        <stp/>
        <stp>BDP|8807622926781024213</stp>
        <tr r="T18" s="12"/>
      </tp>
      <tp t="e">
        <v>#N/A</v>
        <stp/>
        <stp>BDP|1355351567778842340</stp>
        <tr r="U496" s="5"/>
      </tp>
      <tp t="e">
        <v>#N/A</v>
        <stp/>
        <stp>BDP|4926839524713284213</stp>
        <tr r="Q234" s="5"/>
      </tp>
      <tp t="e">
        <v>#N/A</v>
        <stp/>
        <stp>BDP|9907382422343628484</stp>
        <tr r="L23" s="5"/>
      </tp>
      <tp t="e">
        <v>#N/A</v>
        <stp/>
        <stp>BDP|4469292190409442943</stp>
        <tr r="AG398" s="5"/>
      </tp>
      <tp t="e">
        <v>#N/A</v>
        <stp/>
        <stp>BDP|5877298081118713856</stp>
        <tr r="O192" s="5"/>
      </tp>
      <tp t="e">
        <v>#N/A</v>
        <stp/>
        <stp>BDP|8074242112177692324</stp>
        <tr r="I307" s="5"/>
      </tp>
      <tp t="e">
        <v>#N/A</v>
        <stp/>
        <stp>BDP|4668247464417143858</stp>
        <tr r="AM315" s="5"/>
      </tp>
      <tp t="e">
        <v>#N/A</v>
        <stp/>
        <stp>BDP|7558739794635006303</stp>
        <tr r="L24" s="12"/>
      </tp>
      <tp t="e">
        <v>#N/A</v>
        <stp/>
        <stp>BDP|8886572865194143097</stp>
        <tr r="R286" s="5"/>
      </tp>
      <tp t="e">
        <v>#N/A</v>
        <stp/>
        <stp>BDP|2091104801539506560</stp>
        <tr r="AO555" s="5"/>
      </tp>
      <tp t="s">
        <v>#N/A N/A</v>
        <stp/>
        <stp>BDP|3396670167299572547</stp>
        <tr r="J9" s="12"/>
      </tp>
      <tp t="e">
        <v>#N/A</v>
        <stp/>
        <stp>BDP|5828210284440845079</stp>
        <tr r="AF313" s="5"/>
      </tp>
      <tp t="e">
        <v>#N/A</v>
        <stp/>
        <stp>BDP|9823439633358375992</stp>
        <tr r="AK429" s="5"/>
      </tp>
      <tp t="e">
        <v>#N/A</v>
        <stp/>
        <stp>BDP|7092632521009816587</stp>
        <tr r="AB559" s="5"/>
      </tp>
      <tp t="e">
        <v>#N/A</v>
        <stp/>
        <stp>BDP|4549775662673630949</stp>
        <tr r="K386" s="5"/>
      </tp>
      <tp t="e">
        <v>#N/A</v>
        <stp/>
        <stp>BDP|4279491127259705498</stp>
        <tr r="U236" s="5"/>
      </tp>
      <tp t="e">
        <v>#N/A</v>
        <stp/>
        <stp>BDP|1674469753556809994</stp>
        <tr r="L216" s="5"/>
      </tp>
      <tp t="e">
        <v>#N/A</v>
        <stp/>
        <stp>BDP|5935775283273924668</stp>
        <tr r="AB301" s="5"/>
      </tp>
      <tp t="s">
        <v>#N/A N/A</v>
        <stp/>
        <stp>BDP|8499340478197234485</stp>
        <tr r="J62" s="12"/>
      </tp>
      <tp t="e">
        <v>#N/A</v>
        <stp/>
        <stp>BDP|8083689777391951749</stp>
        <tr r="AM145" s="5"/>
      </tp>
      <tp t="e">
        <v>#N/A</v>
        <stp/>
        <stp>BDP|7735409841019415105</stp>
        <tr r="AQ556" s="5"/>
      </tp>
      <tp t="e">
        <v>#N/A</v>
        <stp/>
        <stp>BDP|6527118237369586241</stp>
        <tr r="K81" s="12"/>
        <tr r="K332" s="5"/>
      </tp>
      <tp t="e">
        <v>#N/A</v>
        <stp/>
        <stp>BDP|7867790294506278051</stp>
        <tr r="T81" s="12"/>
        <tr r="T332" s="5"/>
      </tp>
      <tp t="e">
        <v>#N/A</v>
        <stp/>
        <stp>BDP|6665991269291258764</stp>
        <tr r="AF640" s="5"/>
      </tp>
      <tp t="e">
        <v>#N/A</v>
        <stp/>
        <stp>BDP|1614155441768366331</stp>
        <tr r="N396" s="5"/>
      </tp>
      <tp t="s">
        <v>#N/A N/A</v>
        <stp/>
        <stp>BDP|8555174026571351555</stp>
        <tr r="AP72" s="12"/>
      </tp>
      <tp t="e">
        <v>#N/A</v>
        <stp/>
        <stp>BDP|7405321522369329054</stp>
        <tr r="R97" s="5"/>
      </tp>
      <tp t="e">
        <v>#N/A</v>
        <stp/>
        <stp>BDP|5249312595524425406</stp>
        <tr r="AG641" s="5"/>
      </tp>
      <tp t="e">
        <v>#N/A</v>
        <stp/>
        <stp>BDP|4066164810758419302</stp>
        <tr r="L182" s="5"/>
      </tp>
      <tp t="e">
        <v>#N/A</v>
        <stp/>
        <stp>BDP|3894829008383173712</stp>
        <tr r="AK172" s="5"/>
      </tp>
      <tp t="e">
        <v>#N/A</v>
        <stp/>
        <stp>BDP|9109336316270649419</stp>
        <tr r="L167" s="5"/>
      </tp>
      <tp t="e">
        <v>#N/A</v>
        <stp/>
        <stp>BDP|3578547494808710811</stp>
        <tr r="J91" s="12"/>
        <tr r="J326" s="5"/>
      </tp>
      <tp t="e">
        <v>#N/A</v>
        <stp/>
        <stp>BDP|6145000673727828999</stp>
        <tr r="O386" s="5"/>
      </tp>
      <tp t="e">
        <v>#N/A</v>
        <stp/>
        <stp>BDP|4845091106838041342</stp>
        <tr r="Q77" s="5"/>
      </tp>
      <tp t="e">
        <v>#N/A</v>
        <stp/>
        <stp>BDP|8194477074796343227</stp>
        <tr r="AP611" s="5"/>
      </tp>
      <tp t="e">
        <v>#N/A</v>
        <stp/>
        <stp>BDP|4851966207854265680</stp>
        <tr r="AA45" s="5"/>
      </tp>
      <tp t="e">
        <v>#N/A</v>
        <stp/>
        <stp>BDP|6620800329995415687</stp>
        <tr r="Q87" s="5"/>
      </tp>
      <tp t="e">
        <v>#N/A</v>
        <stp/>
        <stp>BDP|9729379662443845097</stp>
        <tr r="L523" s="5"/>
      </tp>
      <tp t="e">
        <v>#N/A</v>
        <stp/>
        <stp>BDP|6834389120708161024</stp>
        <tr r="AF122" s="5"/>
      </tp>
      <tp t="e">
        <v>#N/A</v>
        <stp/>
        <stp>BDP|1668305181994261162</stp>
        <tr r="R163" s="5"/>
      </tp>
      <tp t="e">
        <v>#N/A</v>
        <stp/>
        <stp>BDP|8487562905973178155</stp>
        <tr r="AH633" s="5"/>
      </tp>
      <tp t="e">
        <v>#N/A</v>
        <stp/>
        <stp>BDP|4577221272687214940</stp>
        <tr r="AG599" s="5"/>
      </tp>
      <tp t="s">
        <v>#N/A N/A</v>
        <stp/>
        <stp>BDP|6068906851976501379</stp>
        <tr r="AQ89" s="12"/>
      </tp>
      <tp t="e">
        <v>#N/A</v>
        <stp/>
        <stp>BDP|7142181467079811657</stp>
        <tr r="AM289" s="5"/>
      </tp>
      <tp t="e">
        <v>#N/A</v>
        <stp/>
        <stp>BDP|9886174487328982724</stp>
        <tr r="N264" s="5"/>
      </tp>
      <tp t="e">
        <v>#N/A</v>
        <stp/>
        <stp>BDP|4499303783318239868</stp>
        <tr r="AH44" s="12"/>
        <tr r="AH439" s="5"/>
      </tp>
      <tp t="e">
        <v>#N/A</v>
        <stp/>
        <stp>BDP|4827028797823795199</stp>
        <tr r="T246" s="5"/>
      </tp>
      <tp t="e">
        <v>#N/A</v>
        <stp/>
        <stp>BDP|7760934873107409101</stp>
        <tr r="AP595" s="5"/>
      </tp>
      <tp t="e">
        <v>#N/A</v>
        <stp/>
        <stp>BDP|3413126095413799778</stp>
        <tr r="AG53" s="5"/>
      </tp>
      <tp t="e">
        <v>#N/A</v>
        <stp/>
        <stp>BDP|3549621405029364321</stp>
        <tr r="AI569" s="5"/>
      </tp>
      <tp t="e">
        <v>#N/A</v>
        <stp/>
        <stp>BDP|2232420594524251456</stp>
        <tr r="AB183" s="5"/>
      </tp>
      <tp t="e">
        <v>#N/A</v>
        <stp/>
        <stp>BDP|2209981865115450780</stp>
        <tr r="AO398" s="5"/>
      </tp>
      <tp t="e">
        <v>#N/A</v>
        <stp/>
        <stp>BDP|8436938572071260849</stp>
        <tr r="AO575" s="5"/>
      </tp>
      <tp t="e">
        <v>#N/A</v>
        <stp/>
        <stp>BDP|9707052943307072522</stp>
        <tr r="AD23" s="5"/>
      </tp>
      <tp t="e">
        <v>#N/A</v>
        <stp/>
        <stp>BDP|9498199450263638186</stp>
        <tr r="N547" s="5"/>
      </tp>
      <tp t="e">
        <v>#N/A</v>
        <stp/>
        <stp>BDP|3567110501329305453</stp>
        <tr r="L562" s="5"/>
      </tp>
      <tp t="e">
        <v>#N/A</v>
        <stp/>
        <stp>BDP|2061059383252521709</stp>
        <tr r="L463" s="5"/>
      </tp>
      <tp t="e">
        <v>#N/A</v>
        <stp/>
        <stp>BDP|1736758332632240820</stp>
        <tr r="Q385" s="5"/>
      </tp>
      <tp t="s">
        <v>#N/A N/A</v>
        <stp/>
        <stp>BDP|3260343727958165503</stp>
        <tr r="AD26" s="12"/>
      </tp>
      <tp t="e">
        <v>#N/A</v>
        <stp/>
        <stp>BDP|7710507336189265738</stp>
        <tr r="AF424" s="5"/>
      </tp>
      <tp t="e">
        <v>#N/A</v>
        <stp/>
        <stp>BDP|3159278683371647733</stp>
        <tr r="K416" s="5"/>
      </tp>
      <tp t="e">
        <v>#N/A</v>
        <stp/>
        <stp>BDP|3022743965888448554</stp>
        <tr r="AG62" s="5"/>
      </tp>
      <tp t="e">
        <v>#N/A</v>
        <stp/>
        <stp>BDP|5047756816809411570</stp>
        <tr r="AK162" s="5"/>
      </tp>
      <tp t="e">
        <v>#N/A</v>
        <stp/>
        <stp>BDP|6976943766577882133</stp>
        <tr r="Q119" s="5"/>
      </tp>
      <tp t="e">
        <v>#N/A</v>
        <stp/>
        <stp>BDP|9122632017996018755</stp>
        <tr r="AO35" s="5"/>
      </tp>
      <tp t="e">
        <v>#N/A</v>
        <stp/>
        <stp>BDP|1973981070466178608</stp>
        <tr r="K628" s="5"/>
      </tp>
      <tp t="e">
        <v>#N/A</v>
        <stp/>
        <stp>BDP|1871736452668026499</stp>
        <tr r="Q563" s="5"/>
      </tp>
      <tp t="e">
        <v>#N/A</v>
        <stp/>
        <stp>BDP|8132498354152816447</stp>
        <tr r="AM507" s="5"/>
      </tp>
      <tp t="e">
        <v>#N/A</v>
        <stp/>
        <stp>BDP|3848288425808133449</stp>
        <tr r="W156" s="5"/>
      </tp>
      <tp t="e">
        <v>#N/A</v>
        <stp/>
        <stp>BDP|4278508591543673453</stp>
        <tr r="AH57" s="5"/>
      </tp>
      <tp t="e">
        <v>#N/A</v>
        <stp/>
        <stp>BDP|6264676021124144954</stp>
        <tr r="AG71" s="5"/>
      </tp>
      <tp t="e">
        <v>#N/A</v>
        <stp/>
        <stp>BDP|5590860448900833633</stp>
        <tr r="AM231" s="5"/>
      </tp>
      <tp t="e">
        <v>#N/A</v>
        <stp/>
        <stp>BDP|9448445612256600543</stp>
        <tr r="AH537" s="5"/>
      </tp>
      <tp t="e">
        <v>#N/A</v>
        <stp/>
        <stp>BDP|7756982866391965601</stp>
        <tr r="U356" s="5"/>
      </tp>
      <tp t="e">
        <v>#N/A</v>
        <stp/>
        <stp>BDP|8628509854044787350</stp>
        <tr r="I640" s="5"/>
      </tp>
      <tp t="e">
        <v>#N/A</v>
        <stp/>
        <stp>BDP|2868715580161870316</stp>
        <tr r="P576" s="5"/>
      </tp>
      <tp t="e">
        <v>#N/A</v>
        <stp/>
        <stp>BDP|2837614336080630896</stp>
        <tr r="AK527" s="5"/>
      </tp>
      <tp t="e">
        <v>#N/A</v>
        <stp/>
        <stp>BDP|9786476206442086067</stp>
        <tr r="AD4" s="5"/>
      </tp>
      <tp t="e">
        <v>#N/A</v>
        <stp/>
        <stp>BDP|4238020815583656936</stp>
        <tr r="AA23" s="5"/>
      </tp>
      <tp t="s">
        <v>#N/A N/A</v>
        <stp/>
        <stp>BDP|8079045590549647726</stp>
        <tr r="T64" s="12"/>
      </tp>
      <tp t="s">
        <v>#N/A N/A</v>
        <stp/>
        <stp>BDP|2559665194267037575</stp>
        <tr r="AB51" s="12"/>
      </tp>
      <tp t="s">
        <v>#N/A N/A</v>
        <stp/>
        <stp>BDP|9960538633209093992</stp>
        <tr r="J17" s="12"/>
      </tp>
      <tp t="e">
        <v>#N/A</v>
        <stp/>
        <stp>BDP|5838032177595912852</stp>
        <tr r="K553" s="5"/>
      </tp>
      <tp t="e">
        <v>#N/A</v>
        <stp/>
        <stp>BDP|8596835932598794437</stp>
        <tr r="AG72" s="5"/>
      </tp>
      <tp t="e">
        <v>#N/A</v>
        <stp/>
        <stp>BDP|9724668163885101335</stp>
        <tr r="AF134" s="5"/>
      </tp>
      <tp t="e">
        <v>#N/A</v>
        <stp/>
        <stp>BDP|8632820570670125851</stp>
        <tr r="AI150" s="5"/>
      </tp>
      <tp t="e">
        <v>#N/A</v>
        <stp/>
        <stp>BDP|6087395618839975284</stp>
        <tr r="N50" s="5"/>
      </tp>
      <tp t="e">
        <v>#N/A</v>
        <stp/>
        <stp>BDP|3124845921705024344</stp>
        <tr r="K403" s="5"/>
      </tp>
      <tp t="e">
        <v>#N/A</v>
        <stp/>
        <stp>BDP|5150670067649632369</stp>
        <tr r="W175" s="5"/>
      </tp>
      <tp t="e">
        <v>#N/A</v>
        <stp/>
        <stp>BDP|8183480018191240324</stp>
        <tr r="AB621" s="5"/>
      </tp>
      <tp t="e">
        <v>#N/A</v>
        <stp/>
        <stp>BDP|9974723306651899042</stp>
        <tr r="U519" s="5"/>
      </tp>
      <tp t="e">
        <v>#N/A</v>
        <stp/>
        <stp>BDP|9432520856093983583</stp>
        <tr r="AK400" s="5"/>
      </tp>
      <tp t="e">
        <v>#N/A</v>
        <stp/>
        <stp>BDP|1732220037519671659</stp>
        <tr r="AI539" s="5"/>
      </tp>
      <tp t="e">
        <v>#N/A</v>
        <stp/>
        <stp>BDP|6300424148809102094</stp>
        <tr r="P236" s="5"/>
      </tp>
      <tp t="e">
        <v>#N/A</v>
        <stp/>
        <stp>BDP|6280213713883884993</stp>
        <tr r="J485" s="5"/>
      </tp>
      <tp t="e">
        <v>#N/A</v>
        <stp/>
        <stp>BDP|1400773391043403378</stp>
        <tr r="AK168" s="5"/>
      </tp>
      <tp t="e">
        <v>#N/A</v>
        <stp/>
        <stp>BDP|4413742182992307601</stp>
        <tr r="N500" s="5"/>
      </tp>
      <tp t="e">
        <v>#N/A</v>
        <stp/>
        <stp>BDP|2073430999585299590</stp>
        <tr r="S418" s="5"/>
      </tp>
      <tp t="s">
        <v>#N/A N/A</v>
        <stp/>
        <stp>BDP|8815681203742093324</stp>
        <tr r="AA31" s="12"/>
      </tp>
      <tp t="e">
        <v>#N/A</v>
        <stp/>
        <stp>BDP|1005231582832825686</stp>
        <tr r="AP516" s="5"/>
      </tp>
      <tp t="e">
        <v>#N/A</v>
        <stp/>
        <stp>BDP|3231393918986770853</stp>
        <tr r="AF463" s="5"/>
      </tp>
      <tp t="e">
        <v>#N/A</v>
        <stp/>
        <stp>BDP|9822001916056676199</stp>
        <tr r="K249" s="5"/>
      </tp>
      <tp t="e">
        <v>#N/A</v>
        <stp/>
        <stp>BDP|9570474494993469830</stp>
        <tr r="S359" s="5"/>
      </tp>
      <tp t="e">
        <v>#N/A</v>
        <stp/>
        <stp>BDP|2758945810997569273</stp>
        <tr r="AI346" s="5"/>
      </tp>
      <tp t="e">
        <v>#N/A</v>
        <stp/>
        <stp>BDP|7204833447086093276</stp>
        <tr r="K398" s="5"/>
      </tp>
      <tp t="e">
        <v>#N/A</v>
        <stp/>
        <stp>BDP|2106453990992477212</stp>
        <tr r="AD314" s="5"/>
      </tp>
      <tp t="e">
        <v>#N/A</v>
        <stp/>
        <stp>BDP|4000917953210589762</stp>
        <tr r="AD628" s="5"/>
      </tp>
      <tp t="e">
        <v>#N/A</v>
        <stp/>
        <stp>BDP|4530919929679424981</stp>
        <tr r="AO212" s="5"/>
      </tp>
      <tp t="e">
        <v>#N/A</v>
        <stp/>
        <stp>BDP|7467376155878325644</stp>
        <tr r="AB209" s="5"/>
      </tp>
      <tp t="e">
        <v>#N/A</v>
        <stp/>
        <stp>BDP|1974888150506613565</stp>
        <tr r="W60" s="5"/>
      </tp>
      <tp t="e">
        <v>#N/A</v>
        <stp/>
        <stp>BDP|9236680280948276093</stp>
        <tr r="AQ102" s="5"/>
      </tp>
      <tp t="e">
        <v>#N/A</v>
        <stp/>
        <stp>BDP|2065026203374450948</stp>
        <tr r="R234" s="5"/>
      </tp>
      <tp t="e">
        <v>#N/A</v>
        <stp/>
        <stp>BDP|8273473526904150539</stp>
        <tr r="AM176" s="5"/>
      </tp>
      <tp t="e">
        <v>#N/A</v>
        <stp/>
        <stp>BDP|2694202292715341368</stp>
        <tr r="AH2" s="5"/>
      </tp>
      <tp t="e">
        <v>#N/A</v>
        <stp/>
        <stp>BDP|5368126245767524805</stp>
        <tr r="L36" s="5"/>
      </tp>
      <tp t="e">
        <v>#N/A</v>
        <stp/>
        <stp>BDP|8411544833638733950</stp>
        <tr r="AM279" s="5"/>
      </tp>
      <tp t="e">
        <v>#N/A</v>
        <stp/>
        <stp>BDP|4966992623420030020</stp>
        <tr r="P11" s="12"/>
      </tp>
      <tp t="e">
        <v>#N/A</v>
        <stp/>
        <stp>BDP|4351934612700653351</stp>
        <tr r="AD536" s="5"/>
      </tp>
      <tp t="e">
        <v>#N/A</v>
        <stp/>
        <stp>BDP|5981993460765615078</stp>
        <tr r="AP45" s="5"/>
      </tp>
      <tp t="e">
        <v>#N/A</v>
        <stp/>
        <stp>BDP|6578471024877298852</stp>
        <tr r="AP284" s="5"/>
      </tp>
      <tp t="e">
        <v>#N/A</v>
        <stp/>
        <stp>BDP|3296548762686334960</stp>
        <tr r="M63" s="5"/>
      </tp>
      <tp t="e">
        <v>#N/A</v>
        <stp/>
        <stp>BDP|5197558977328021024</stp>
        <tr r="AP150" s="5"/>
      </tp>
      <tp t="e">
        <v>#N/A</v>
        <stp/>
        <stp>BDP|1937795941339615460</stp>
        <tr r="U359" s="5"/>
      </tp>
      <tp t="s">
        <v>#N/A N/A</v>
        <stp/>
        <stp>BDP|1925145338008383478</stp>
        <tr r="W72" s="12"/>
      </tp>
      <tp t="e">
        <v>#N/A</v>
        <stp/>
        <stp>BDP|8105702036527297449</stp>
        <tr r="W105" s="5"/>
      </tp>
      <tp t="e">
        <v>#N/A</v>
        <stp/>
        <stp>BDP|1805576321338627190</stp>
        <tr r="M40" s="12"/>
        <tr r="M250" s="5"/>
      </tp>
      <tp t="e">
        <v>#N/A</v>
        <stp/>
        <stp>BDP|1171129746912799939</stp>
        <tr r="N288" s="5"/>
      </tp>
      <tp t="s">
        <v>#N/A N/A</v>
        <stp/>
        <stp>BDP|9871781831216957497</stp>
        <tr r="AP6" s="12"/>
      </tp>
      <tp t="e">
        <v>#N/A</v>
        <stp/>
        <stp>BDP|8472650977832469440</stp>
        <tr r="M504" s="5"/>
      </tp>
      <tp t="e">
        <v>#N/A</v>
        <stp/>
        <stp>BDP|9682470513193740034</stp>
        <tr r="AO64" s="5"/>
      </tp>
      <tp t="e">
        <v>#N/A</v>
        <stp/>
        <stp>BDP|7179591028427432828</stp>
        <tr r="J394" s="5"/>
      </tp>
      <tp t="e">
        <v>#N/A</v>
        <stp/>
        <stp>BDP|2252374062528140008</stp>
        <tr r="AB483" s="5"/>
      </tp>
      <tp t="e">
        <v>#N/A</v>
        <stp/>
        <stp>BDP|5520183325828810160</stp>
        <tr r="L171" s="5"/>
      </tp>
      <tp t="e">
        <v>#N/A</v>
        <stp/>
        <stp>BDP|9204542196852233841</stp>
        <tr r="AG551" s="5"/>
      </tp>
      <tp t="e">
        <v>#N/A</v>
        <stp/>
        <stp>BDP|5028027197923030037</stp>
        <tr r="AO13" s="5"/>
      </tp>
      <tp t="e">
        <v>#N/A</v>
        <stp/>
        <stp>BDP|6178670910989029707</stp>
        <tr r="AF21" s="5"/>
      </tp>
      <tp t="e">
        <v>#N/A</v>
        <stp/>
        <stp>BDP|5235429957648724365</stp>
        <tr r="AK345" s="5"/>
      </tp>
      <tp t="e">
        <v>#N/A</v>
        <stp/>
        <stp>BDP|6098940034536570530</stp>
        <tr r="AK355" s="5"/>
      </tp>
      <tp t="e">
        <v>#N/A</v>
        <stp/>
        <stp>BDP|1132948671434624447</stp>
        <tr r="I513" s="5"/>
      </tp>
      <tp t="e">
        <v>#N/A</v>
        <stp/>
        <stp>BDP|4402405464488792112</stp>
        <tr r="N51" s="5"/>
      </tp>
      <tp t="e">
        <v>#N/A</v>
        <stp/>
        <stp>BDP|4912685355538499065</stp>
        <tr r="AG464" s="5"/>
      </tp>
      <tp t="e">
        <v>#N/A</v>
        <stp/>
        <stp>BDP|9607248643568153864</stp>
        <tr r="Q367" s="5"/>
      </tp>
      <tp t="e">
        <v>#N/A</v>
        <stp/>
        <stp>BDP|1477561064899549456</stp>
        <tr r="P80" s="5"/>
      </tp>
      <tp t="e">
        <v>#N/A</v>
        <stp/>
        <stp>BDP|5428370983838403926</stp>
        <tr r="Q348" s="5"/>
      </tp>
      <tp t="e">
        <v>#N/A</v>
        <stp/>
        <stp>BDP|1261424120088196077</stp>
        <tr r="AK40" s="12"/>
        <tr r="AK250" s="5"/>
      </tp>
      <tp t="e">
        <v>#N/A</v>
        <stp/>
        <stp>BDP|8551809198152932421</stp>
        <tr r="Q523" s="5"/>
      </tp>
      <tp t="e">
        <v>#N/A</v>
        <stp/>
        <stp>BDP|2246494811350486884</stp>
        <tr r="I508" s="5"/>
      </tp>
      <tp t="e">
        <v>#N/A</v>
        <stp/>
        <stp>BDP|5105867206495185764</stp>
        <tr r="Q19" s="5"/>
      </tp>
      <tp t="e">
        <v>#N/A</v>
        <stp/>
        <stp>BDP|9503047545483745159</stp>
        <tr r="U490" s="5"/>
      </tp>
      <tp t="e">
        <v>#N/A</v>
        <stp/>
        <stp>BDP|6248421695450529462</stp>
        <tr r="AG19" s="12"/>
      </tp>
      <tp t="e">
        <v>#N/A</v>
        <stp/>
        <stp>BDP|3369047027046617801</stp>
        <tr r="AO520" s="5"/>
      </tp>
      <tp t="e">
        <v>#N/A</v>
        <stp/>
        <stp>BDP|7374553581445682078</stp>
        <tr r="AB619" s="5"/>
      </tp>
      <tp t="s">
        <v>#N/A N/A</v>
        <stp/>
        <stp>BDP|8060227426375120230</stp>
        <tr r="Q57" s="12"/>
      </tp>
      <tp t="e">
        <v>#N/A</v>
        <stp/>
        <stp>BDP|6408812254896517228</stp>
        <tr r="AD441" s="5"/>
      </tp>
      <tp t="e">
        <v>#N/A</v>
        <stp/>
        <stp>BDP|9732525813680226221</stp>
        <tr r="AO315" s="5"/>
      </tp>
      <tp t="e">
        <v>#N/A</v>
        <stp/>
        <stp>BDP|5325972500740745351</stp>
        <tr r="AK624" s="5"/>
      </tp>
      <tp t="e">
        <v>#N/A</v>
        <stp/>
        <stp>BDP|6777943928703413197</stp>
        <tr r="AB560" s="5"/>
      </tp>
      <tp t="e">
        <v>#N/A</v>
        <stp/>
        <stp>BDP|4115509268768680093</stp>
        <tr r="AK440" s="5"/>
      </tp>
      <tp t="e">
        <v>#N/A</v>
        <stp/>
        <stp>BDP|1565364872018772201</stp>
        <tr r="U259" s="5"/>
      </tp>
      <tp t="e">
        <v>#N/A</v>
        <stp/>
        <stp>BDP|9407177554192200031</stp>
        <tr r="AQ126" s="5"/>
      </tp>
      <tp t="e">
        <v>#N/A</v>
        <stp/>
        <stp>BDP|3313522616571894999</stp>
        <tr r="I98" s="5"/>
      </tp>
      <tp t="e">
        <v>#N/A</v>
        <stp/>
        <stp>BDP|5277957036255574523</stp>
        <tr r="U239" s="5"/>
      </tp>
      <tp t="e">
        <v>#N/A</v>
        <stp/>
        <stp>BDP|1453758017010692862</stp>
        <tr r="N122" s="5"/>
      </tp>
      <tp t="e">
        <v>#N/A</v>
        <stp/>
        <stp>BDP|5408817358006289199</stp>
        <tr r="AO281" s="5"/>
      </tp>
      <tp t="e">
        <v>#N/A</v>
        <stp/>
        <stp>BDP|8438697856381455594</stp>
        <tr r="AP289" s="5"/>
      </tp>
      <tp t="e">
        <v>#N/A</v>
        <stp/>
        <stp>BDP|4754331514469795000</stp>
        <tr r="AK559" s="5"/>
      </tp>
      <tp t="e">
        <v>#N/A</v>
        <stp/>
        <stp>BDP|7476458112118329575</stp>
        <tr r="Q69" s="5"/>
      </tp>
      <tp t="s">
        <v>#N/A N/A</v>
        <stp/>
        <stp>BDP|4917145960799395591</stp>
        <tr r="L79" s="12"/>
      </tp>
      <tp t="e">
        <v>#N/A</v>
        <stp/>
        <stp>BDP|8808536974920806505</stp>
        <tr r="AO182" s="5"/>
      </tp>
      <tp t="e">
        <v>#N/A</v>
        <stp/>
        <stp>BDP|1664086335614950959</stp>
        <tr r="AF115" s="5"/>
      </tp>
      <tp t="e">
        <v>#N/A</v>
        <stp/>
        <stp>BDP|1005288683443949752</stp>
        <tr r="AO209" s="5"/>
      </tp>
      <tp t="e">
        <v>#N/A</v>
        <stp/>
        <stp>BDP|4058219220449215243</stp>
        <tr r="W38" s="5"/>
      </tp>
      <tp t="e">
        <v>#N/A</v>
        <stp/>
        <stp>BDP|8999001927923046698</stp>
        <tr r="P418" s="5"/>
      </tp>
      <tp t="e">
        <v>#N/A</v>
        <stp/>
        <stp>BDP|4816501009836104875</stp>
        <tr r="AB370" s="5"/>
      </tp>
      <tp t="e">
        <v>#N/A</v>
        <stp/>
        <stp>BDP|6489171177888749748</stp>
        <tr r="L525" s="5"/>
      </tp>
      <tp t="e">
        <v>#N/A</v>
        <stp/>
        <stp>BDP|6632734304817479925</stp>
        <tr r="K264" s="5"/>
      </tp>
      <tp t="e">
        <v>#N/A</v>
        <stp/>
        <stp>BDP|6765762295081786641</stp>
        <tr r="Q621" s="5"/>
      </tp>
      <tp t="e">
        <v>#N/A</v>
        <stp/>
        <stp>BDP|1716315430967632972</stp>
        <tr r="M631" s="5"/>
      </tp>
      <tp t="e">
        <v>#N/A</v>
        <stp/>
        <stp>BDP|4385522187772749465</stp>
        <tr r="J331" s="5"/>
      </tp>
      <tp t="e">
        <v>#N/A</v>
        <stp/>
        <stp>BDP|5611728987685404000</stp>
        <tr r="S225" s="5"/>
      </tp>
      <tp t="e">
        <v>#N/A</v>
        <stp/>
        <stp>BDP|2181450795743687309</stp>
        <tr r="AH565" s="5"/>
      </tp>
      <tp t="e">
        <v>#N/A</v>
        <stp/>
        <stp>BDP|6068064989532804309</stp>
        <tr r="AO172" s="5"/>
      </tp>
      <tp t="s">
        <v>#N/A N/A</v>
        <stp/>
        <stp>BDP|5002368288783824213</stp>
        <tr r="O54" s="12"/>
      </tp>
      <tp t="s">
        <v>#N/A N/A</v>
        <stp/>
        <stp>BDP|5403676501935359964</stp>
        <tr r="AD79" s="12"/>
      </tp>
      <tp t="e">
        <v>#N/A</v>
        <stp/>
        <stp>BDP|9386671780758599069</stp>
        <tr r="L96" s="5"/>
      </tp>
      <tp t="e">
        <v>#N/A</v>
        <stp/>
        <stp>BDP|3057750299285315787</stp>
        <tr r="L271" s="5"/>
      </tp>
      <tp t="e">
        <v>#N/A</v>
        <stp/>
        <stp>BDP|5917797146039031015</stp>
        <tr r="M323" s="5"/>
      </tp>
      <tp t="e">
        <v>#N/A</v>
        <stp/>
        <stp>BDP|4368224601499501026</stp>
        <tr r="AF21" s="12"/>
      </tp>
      <tp t="e">
        <v>#N/A</v>
        <stp/>
        <stp>BDP|9864185037060122412</stp>
        <tr r="J8" s="5"/>
      </tp>
      <tp t="e">
        <v>#N/A</v>
        <stp/>
        <stp>BDP|8352233086394922984</stp>
        <tr r="AB374" s="5"/>
      </tp>
      <tp t="e">
        <v>#N/A</v>
        <stp/>
        <stp>BDP|8373034683378207762</stp>
        <tr r="T377" s="5"/>
      </tp>
      <tp t="e">
        <v>#N/A</v>
        <stp/>
        <stp>BDP|9605780400462140382</stp>
        <tr r="W584" s="5"/>
      </tp>
      <tp t="e">
        <v>#N/A</v>
        <stp/>
        <stp>BDP|9262450976487712211</stp>
        <tr r="AI26" s="5"/>
      </tp>
      <tp t="e">
        <v>#N/A</v>
        <stp/>
        <stp>BDP|9661965977361441946</stp>
        <tr r="AI638" s="5"/>
      </tp>
      <tp t="e">
        <v>#N/A</v>
        <stp/>
        <stp>BDP|9861755179337238111</stp>
        <tr r="Q305" s="5"/>
      </tp>
      <tp t="e">
        <v>#N/A</v>
        <stp/>
        <stp>BDP|4366924176370655561</stp>
        <tr r="AF178" s="5"/>
      </tp>
      <tp t="s">
        <v>#N/A N/A</v>
        <stp/>
        <stp>BDP|9244415432066330756</stp>
        <tr r="AO28" s="12"/>
      </tp>
      <tp t="e">
        <v>#N/A</v>
        <stp/>
        <stp>BDP|2901664999912608079</stp>
        <tr r="M421" s="5"/>
      </tp>
      <tp t="e">
        <v>#N/A</v>
        <stp/>
        <stp>BDP|4611645620349071654</stp>
        <tr r="AK577" s="5"/>
      </tp>
      <tp t="e">
        <v>#N/A</v>
        <stp/>
        <stp>BDP|4200755484555304177</stp>
        <tr r="K456" s="5"/>
      </tp>
      <tp t="e">
        <v>#N/A</v>
        <stp/>
        <stp>BDP|7874063868139018713</stp>
        <tr r="U412" s="5"/>
      </tp>
      <tp t="e">
        <v>#N/A</v>
        <stp/>
        <stp>BDP|9740121913466328024</stp>
        <tr r="AF574" s="5"/>
      </tp>
      <tp t="e">
        <v>#N/A</v>
        <stp/>
        <stp>BDP|9759292228034889298</stp>
        <tr r="AQ455" s="5"/>
      </tp>
      <tp t="s">
        <v>#N/A N/A</v>
        <stp/>
        <stp>BDP|3517690079618589578</stp>
        <tr r="N88" s="12"/>
      </tp>
      <tp t="s">
        <v>#N/A N/A</v>
        <stp/>
        <stp>BDP|3348256398010862712</stp>
        <tr r="L4" s="12"/>
      </tp>
      <tp t="e">
        <v>#N/A</v>
        <stp/>
        <stp>BDP|6726753494411658676</stp>
        <tr r="K6" s="5"/>
      </tp>
      <tp t="e">
        <v>#N/A</v>
        <stp/>
        <stp>BDP|4719609780785531064</stp>
        <tr r="O517" s="5"/>
      </tp>
      <tp t="e">
        <v>#N/A</v>
        <stp/>
        <stp>BDP|4555534451373491870</stp>
        <tr r="K14" s="5"/>
      </tp>
      <tp t="s">
        <v>#N/A N/A</v>
        <stp/>
        <stp>BDP|5310261361659681765</stp>
        <tr r="AI20" s="12"/>
      </tp>
      <tp t="e">
        <v>#N/A</v>
        <stp/>
        <stp>BDP|8294862941769145203</stp>
        <tr r="S262" s="5"/>
      </tp>
      <tp t="e">
        <v>#N/A</v>
        <stp/>
        <stp>BDP|9189871475979225059</stp>
        <tr r="AK73" s="5"/>
      </tp>
      <tp t="e">
        <v>#N/A</v>
        <stp/>
        <stp>BDP|6364508631639628601</stp>
        <tr r="AA152" s="5"/>
      </tp>
      <tp t="e">
        <v>#N/A</v>
        <stp/>
        <stp>BDP|9193156232776347216</stp>
        <tr r="T42" s="12"/>
        <tr r="T592" s="5"/>
      </tp>
      <tp t="e">
        <v>#N/A</v>
        <stp/>
        <stp>BDP|6687803345634090179</stp>
        <tr r="U179" s="5"/>
      </tp>
      <tp t="e">
        <v>#N/A</v>
        <stp/>
        <stp>BDP|9264503825944548565</stp>
        <tr r="AD598" s="5"/>
      </tp>
      <tp t="e">
        <v>#N/A</v>
        <stp/>
        <stp>BDP|4211815861886482328</stp>
        <tr r="I452" s="5"/>
      </tp>
      <tp t="e">
        <v>#N/A</v>
        <stp/>
        <stp>BDP|9530263351799039868</stp>
        <tr r="I495" s="5"/>
      </tp>
      <tp t="e">
        <v>#N/A</v>
        <stp/>
        <stp>BDP|7076958560057038010</stp>
        <tr r="Q623" s="5"/>
      </tp>
      <tp t="e">
        <v>#N/A</v>
        <stp/>
        <stp>BDP|6761730905858364664</stp>
        <tr r="AB632" s="5"/>
      </tp>
      <tp t="e">
        <v>#N/A</v>
        <stp/>
        <stp>BDP|9435840553893142863</stp>
        <tr r="AQ212" s="5"/>
      </tp>
      <tp t="e">
        <v>#N/A</v>
        <stp/>
        <stp>BDP|8281672329752963114</stp>
        <tr r="AD353" s="5"/>
      </tp>
      <tp t="e">
        <v>#N/A</v>
        <stp/>
        <stp>BDP|8006569118115265681</stp>
        <tr r="AI25" s="5"/>
      </tp>
      <tp t="e">
        <v>#N/A</v>
        <stp/>
        <stp>BDP|2414553953864750910</stp>
        <tr r="K121" s="5"/>
      </tp>
      <tp t="s">
        <v>#N/A N/A</v>
        <stp/>
        <stp>BDP|2430128895154254151</stp>
        <tr r="S2" s="12"/>
      </tp>
      <tp t="e">
        <v>#N/A</v>
        <stp/>
        <stp>BDP|7046062195943568227</stp>
        <tr r="N549" s="5"/>
      </tp>
      <tp t="e">
        <v>#N/A</v>
        <stp/>
        <stp>BDP|3465607244726540813</stp>
        <tr r="P181" s="5"/>
      </tp>
      <tp t="e">
        <v>#N/A</v>
        <stp/>
        <stp>BDP|2179195418054409903</stp>
        <tr r="AQ551" s="5"/>
      </tp>
      <tp t="e">
        <v>#N/A</v>
        <stp/>
        <stp>BDP|7712525881191372433</stp>
        <tr r="I8" s="5"/>
      </tp>
      <tp t="e">
        <v>#N/A</v>
        <stp/>
        <stp>BDP|1256685598398676905</stp>
        <tr r="U350" s="5"/>
      </tp>
      <tp t="e">
        <v>#N/A</v>
        <stp/>
        <stp>BDP|8010610303177142674</stp>
        <tr r="AF100" s="5"/>
      </tp>
      <tp t="e">
        <v>#N/A</v>
        <stp/>
        <stp>BDP|7030374274904475839</stp>
        <tr r="J590" s="5"/>
      </tp>
      <tp t="e">
        <v>#N/A</v>
        <stp/>
        <stp>BDP|4317364864799064754</stp>
        <tr r="N560" s="5"/>
      </tp>
      <tp t="e">
        <v>#N/A</v>
        <stp/>
        <stp>BDP|1014236768793672997</stp>
        <tr r="AG25" s="5"/>
      </tp>
      <tp t="e">
        <v>#N/A</v>
        <stp/>
        <stp>BDP|2522950655789365823</stp>
        <tr r="M597" s="5"/>
      </tp>
      <tp t="e">
        <v>#N/A</v>
        <stp/>
        <stp>BDP|6726923410909986883</stp>
        <tr r="AG34" s="5"/>
      </tp>
      <tp t="e">
        <v>#N/A</v>
        <stp/>
        <stp>BDP|8698338827341239742</stp>
        <tr r="AI420" s="5"/>
      </tp>
      <tp t="e">
        <v>#N/A</v>
        <stp/>
        <stp>BDP|8561132825593677714</stp>
        <tr r="AP278" s="5"/>
      </tp>
      <tp t="e">
        <v>#N/A</v>
        <stp/>
        <stp>BDP|8599318506120274445</stp>
        <tr r="AI86" s="5"/>
      </tp>
      <tp t="e">
        <v>#N/A</v>
        <stp/>
        <stp>BDP|7214421125286256832</stp>
        <tr r="AB142" s="5"/>
      </tp>
      <tp t="e">
        <v>#N/A</v>
        <stp/>
        <stp>BDP|5555903036139153966</stp>
        <tr r="AI479" s="5"/>
      </tp>
      <tp t="s">
        <v>#N/A N/A</v>
        <stp/>
        <stp>BDP|3505462826032402856</stp>
        <tr r="AI14" s="12"/>
      </tp>
      <tp t="s">
        <v>#N/A N/A</v>
        <stp/>
        <stp>BDP|9165519982033799811</stp>
        <tr r="J4" s="12"/>
      </tp>
      <tp t="s">
        <v>#N/A N/A</v>
        <stp/>
        <stp>BDP|8469213667962138178</stp>
        <tr r="P45" s="12"/>
      </tp>
      <tp t="e">
        <v>#N/A</v>
        <stp/>
        <stp>BDP|9414246054310019102</stp>
        <tr r="I153" s="5"/>
      </tp>
      <tp t="e">
        <v>#N/A</v>
        <stp/>
        <stp>BDP|5283406727268599442</stp>
        <tr r="K604" s="5"/>
      </tp>
      <tp t="e">
        <v>#N/A</v>
        <stp/>
        <stp>BDP|3956807924582976406</stp>
        <tr r="AO313" s="5"/>
      </tp>
      <tp t="s">
        <v>#N/A N/A</v>
        <stp/>
        <stp>BDP|8246514151711769617</stp>
        <tr r="N9" s="12"/>
      </tp>
      <tp t="e">
        <v>#N/A</v>
        <stp/>
        <stp>BDP|2326829624117459059</stp>
        <tr r="AD619" s="5"/>
      </tp>
      <tp t="e">
        <v>#N/A</v>
        <stp/>
        <stp>BDP|8121286418475181151</stp>
        <tr r="K157" s="5"/>
      </tp>
      <tp t="e">
        <v>#N/A</v>
        <stp/>
        <stp>BDP|7880660093273052487</stp>
        <tr r="N413" s="5"/>
      </tp>
      <tp t="e">
        <v>#N/A</v>
        <stp/>
        <stp>BDP|9571804890342908598</stp>
        <tr r="S556" s="5"/>
      </tp>
      <tp t="e">
        <v>#N/A</v>
        <stp/>
        <stp>BDP|5184014595125321637</stp>
        <tr r="P140" s="5"/>
      </tp>
      <tp t="e">
        <v>#N/A</v>
        <stp/>
        <stp>BDP|9485033467098032853</stp>
        <tr r="T36" s="5"/>
      </tp>
      <tp t="e">
        <v>#N/A</v>
        <stp/>
        <stp>BDP|6801096371909653730</stp>
        <tr r="AM28" s="5"/>
      </tp>
      <tp t="e">
        <v>#N/A</v>
        <stp/>
        <stp>BDP|9295735947473708642</stp>
        <tr r="K13" s="5"/>
      </tp>
      <tp t="e">
        <v>#N/A</v>
        <stp/>
        <stp>BDP|8559384149601881195</stp>
        <tr r="AP144" s="5"/>
      </tp>
      <tp t="e">
        <v>#N/A</v>
        <stp/>
        <stp>BDP|9129828067500109802</stp>
        <tr r="AF180" s="5"/>
      </tp>
      <tp t="e">
        <v>#N/A</v>
        <stp/>
        <stp>BDP|4102677570753775948</stp>
        <tr r="I210" s="5"/>
      </tp>
      <tp t="s">
        <v>#N/A N/A</v>
        <stp/>
        <stp>BDP|8649020231830261425</stp>
        <tr r="AO55" s="12"/>
      </tp>
      <tp t="e">
        <v>#N/A</v>
        <stp/>
        <stp>BDP|3630769082793108063</stp>
        <tr r="AM478" s="5"/>
      </tp>
      <tp t="e">
        <v>#N/A</v>
        <stp/>
        <stp>BDP|8838199628450853445</stp>
        <tr r="AK645" s="5"/>
      </tp>
      <tp t="e">
        <v>#N/A</v>
        <stp/>
        <stp>BDP|4983685122876729916</stp>
        <tr r="AF414" s="5"/>
      </tp>
      <tp t="e">
        <v>#N/A</v>
        <stp/>
        <stp>BDP|8271513738222939376</stp>
        <tr r="R432" s="5"/>
      </tp>
      <tp t="e">
        <v>#N/A</v>
        <stp/>
        <stp>BDP|8188722260015485321</stp>
        <tr r="I182" s="5"/>
      </tp>
      <tp t="e">
        <v>#N/A</v>
        <stp/>
        <stp>BDP|4052125619288687389</stp>
        <tr r="AH197" s="5"/>
      </tp>
      <tp t="s">
        <v>#N/A N/A</v>
        <stp/>
        <stp>BDP|9782507037485216578</stp>
        <tr r="W43" s="12"/>
      </tp>
      <tp t="e">
        <v>#N/A</v>
        <stp/>
        <stp>BDP|8930881752422433820</stp>
        <tr r="P344" s="5"/>
      </tp>
      <tp t="s">
        <v>#N/A N/A</v>
        <stp/>
        <stp>BDP|4006937680969087363</stp>
        <tr r="AO60" s="12"/>
      </tp>
      <tp t="e">
        <v>#N/A</v>
        <stp/>
        <stp>BDP|3185196855449884107</stp>
        <tr r="T106" s="5"/>
      </tp>
      <tp t="e">
        <v>#N/A</v>
        <stp/>
        <stp>BDP|9040042151230968397</stp>
        <tr r="K471" s="5"/>
      </tp>
      <tp t="e">
        <v>#N/A</v>
        <stp/>
        <stp>BDP|5260767761933550859</stp>
        <tr r="U21" s="5"/>
      </tp>
      <tp t="e">
        <v>#N/A</v>
        <stp/>
        <stp>BDP|3146975219452986639</stp>
        <tr r="I551" s="5"/>
      </tp>
      <tp t="e">
        <v>#N/A</v>
        <stp/>
        <stp>BDP|7597149119640401892</stp>
        <tr r="AD13" s="5"/>
      </tp>
      <tp t="e">
        <v>#N/A</v>
        <stp/>
        <stp>BDP|8814829346489130288</stp>
        <tr r="AF510" s="5"/>
      </tp>
      <tp t="e">
        <v>#N/A</v>
        <stp/>
        <stp>BDP|1181152835094689825</stp>
        <tr r="AB637" s="5"/>
      </tp>
      <tp t="e">
        <v>#N/A</v>
        <stp/>
        <stp>BDP|6267369170588655578</stp>
        <tr r="T105" s="5"/>
      </tp>
      <tp t="e">
        <v>#N/A</v>
        <stp/>
        <stp>BDP|8460154922045329156</stp>
        <tr r="Q407" s="5"/>
      </tp>
      <tp t="e">
        <v>#N/A</v>
        <stp/>
        <stp>BDP|5072711400075798839</stp>
        <tr r="S637" s="5"/>
      </tp>
    </main>
    <main first="bofaddin.rtdserver">
      <tp t="s">
        <v>#N/A N/A</v>
        <stp/>
        <stp>BQL|6552789821103007818</stp>
        <tr r="AJ388" s="5"/>
      </tp>
      <tp t="s">
        <v>#N/A N/A</v>
        <stp/>
        <stp>BQL|5031986338122535580</stp>
        <tr r="AJ514" s="5"/>
      </tp>
      <tp t="s">
        <v>#N/A N/A</v>
        <stp/>
        <stp>BQL|8599415544447439793</stp>
        <tr r="AJ463" s="5"/>
      </tp>
      <tp t="s">
        <v>#N/A N/A</v>
        <stp/>
        <stp>BQL|5649496884547439632</stp>
        <tr r="AJ621" s="5"/>
      </tp>
      <tp t="s">
        <v>#N/A N/A</v>
        <stp/>
        <stp>BQL|3846208189890836130</stp>
        <tr r="AJ600" s="5"/>
      </tp>
      <tp t="s">
        <v>#N/A N/A</v>
        <stp/>
        <stp>BQL|1576001848505416832</stp>
        <tr r="AJ320" s="5"/>
      </tp>
      <tp t="s">
        <v>#N/A N/A</v>
        <stp/>
        <stp>BQL|8787852374949447685</stp>
        <tr r="AJ69" s="12"/>
      </tp>
      <tp t="s">
        <v>#N/A N/A</v>
        <stp/>
        <stp>BQL|2383811904534892648</stp>
        <tr r="AJ33" s="5"/>
      </tp>
      <tp t="s">
        <v>#N/A N/A</v>
        <stp/>
        <stp>BQL|8803899248649302507</stp>
        <tr r="AJ21" s="12"/>
      </tp>
      <tp t="s">
        <v>#N/A N/A</v>
        <stp/>
        <stp>BQL|9051637765557992656</stp>
        <tr r="AJ46" s="5"/>
      </tp>
      <tp t="s">
        <v>#N/A N/A</v>
        <stp/>
        <stp>BQL|9452597453288405934</stp>
        <tr r="AJ423" s="5"/>
      </tp>
      <tp t="s">
        <v>#N/A N/A</v>
        <stp/>
        <stp>BQL|8127762967908865909</stp>
        <tr r="AJ73" s="12"/>
      </tp>
      <tp t="s">
        <v>#N/A N/A</v>
        <stp/>
        <stp>BQL|2591101229570755933</stp>
        <tr r="AJ521" s="5"/>
      </tp>
      <tp t="s">
        <v>#N/A N/A</v>
        <stp/>
        <stp>BQL|8116581108375112063</stp>
        <tr r="AJ441" s="5"/>
      </tp>
      <tp t="s">
        <v>#N/A N/A</v>
        <stp/>
        <stp>BQL|3743219080650628168</stp>
        <tr r="AJ444" s="5"/>
      </tp>
      <tp t="s">
        <v>#N/A N/A</v>
        <stp/>
        <stp>BQL|7000760782604388428</stp>
        <tr r="AJ56" s="12"/>
      </tp>
      <tp t="s">
        <v>#N/A N/A</v>
        <stp/>
        <stp>BQL|8779863869878873651</stp>
        <tr r="AJ338" s="5"/>
      </tp>
      <tp t="s">
        <v>#N/A N/A</v>
        <stp/>
        <stp>BQL|9540875396022775270</stp>
        <tr r="AJ528" s="5"/>
      </tp>
      <tp t="s">
        <v>#N/A N/A</v>
        <stp/>
        <stp>BQL|7762157045472067848</stp>
        <tr r="AJ43" s="5"/>
      </tp>
      <tp t="s">
        <v>#N/A N/A</v>
        <stp/>
        <stp>BQL|6825780986347018641</stp>
        <tr r="AJ34" s="5"/>
      </tp>
      <tp t="s">
        <v>#N/A N/A</v>
        <stp/>
        <stp>BQL|1613550070588443358</stp>
        <tr r="AJ53" s="5"/>
      </tp>
      <tp t="s">
        <v>#N/A N/A</v>
        <stp/>
        <stp>BQL|9466305473402520730</stp>
        <tr r="AJ613" s="5"/>
      </tp>
      <tp t="s">
        <v>#N/A N/A</v>
        <stp/>
        <stp>BQL|5267361580247598106</stp>
        <tr r="AJ350" s="5"/>
      </tp>
      <tp t="s">
        <v>#N/A N/A</v>
        <stp/>
        <stp>BQL|1604872650736864296</stp>
        <tr r="AJ470" s="5"/>
      </tp>
      <tp t="s">
        <v>#N/A N/A</v>
        <stp/>
        <stp>BQL|7935239603179162483</stp>
        <tr r="AJ223" s="5"/>
      </tp>
      <tp t="s">
        <v>#N/A N/A</v>
        <stp/>
        <stp>BQL|9282232493932309819</stp>
        <tr r="AJ477" s="5"/>
      </tp>
      <tp t="e">
        <v>#N/A</v>
        <stp/>
        <stp>BDP|2316167417829079380</stp>
        <tr r="AQ64" s="5"/>
      </tp>
      <tp t="e">
        <v>#N/A</v>
        <stp/>
        <stp>BDP|6163728092026972621</stp>
        <tr r="AB530" s="5"/>
      </tp>
      <tp t="e">
        <v>#N/A</v>
        <stp/>
        <stp>BDP|7279820653767185580</stp>
        <tr r="AG619" s="5"/>
      </tp>
      <tp t="e">
        <v>#N/A</v>
        <stp/>
        <stp>BDP|9152438103784360187</stp>
        <tr r="P212" s="5"/>
      </tp>
      <tp t="e">
        <v>#N/A</v>
        <stp/>
        <stp>BDP|5590548569326311819</stp>
        <tr r="Q208" s="5"/>
      </tp>
      <tp t="e">
        <v>#N/A</v>
        <stp/>
        <stp>BDP|5638700215992844914</stp>
        <tr r="AM555" s="5"/>
      </tp>
      <tp t="e">
        <v>#N/A</v>
        <stp/>
        <stp>BDP|2275596585967135051</stp>
        <tr r="N386" s="5"/>
      </tp>
      <tp t="e">
        <v>#N/A</v>
        <stp/>
        <stp>BDP|2479509895536359084</stp>
        <tr r="O481" s="5"/>
      </tp>
      <tp t="e">
        <v>#N/A</v>
        <stp/>
        <stp>BDP|3692181286493451165</stp>
        <tr r="K223" s="5"/>
      </tp>
      <tp t="e">
        <v>#N/A</v>
        <stp/>
        <stp>BDP|2873695979293474868</stp>
        <tr r="S156" s="5"/>
      </tp>
      <tp t="e">
        <v>#N/A</v>
        <stp/>
        <stp>BDP|1816098185810864168</stp>
        <tr r="L571" s="5"/>
      </tp>
      <tp t="e">
        <v>#N/A</v>
        <stp/>
        <stp>BDP|6048740136808909212</stp>
        <tr r="AK579" s="5"/>
      </tp>
      <tp t="e">
        <v>#N/A</v>
        <stp/>
        <stp>BDP|6119878203270715684</stp>
        <tr r="AQ407" s="5"/>
      </tp>
      <tp t="e">
        <v>#N/A</v>
        <stp/>
        <stp>BDP|2787898112851719217</stp>
        <tr r="U390" s="5"/>
      </tp>
      <tp t="e">
        <v>#N/A</v>
        <stp/>
        <stp>BDP|4521039389961561505</stp>
        <tr r="AP487" s="5"/>
      </tp>
      <tp t="e">
        <v>#N/A</v>
        <stp/>
        <stp>BDP|7794327578853551822</stp>
        <tr r="P114" s="5"/>
      </tp>
      <tp t="e">
        <v>#N/A</v>
        <stp/>
        <stp>BDP|9187638115633864551</stp>
        <tr r="AP122" s="5"/>
      </tp>
      <tp t="e">
        <v>#N/A</v>
        <stp/>
        <stp>BDP|4772907662231900262</stp>
        <tr r="AB359" s="5"/>
      </tp>
      <tp t="s">
        <v>#N/A N/A</v>
        <stp/>
        <stp>BDP|9857937053819001428</stp>
        <tr r="U62" s="12"/>
      </tp>
      <tp t="e">
        <v>#N/A</v>
        <stp/>
        <stp>BDP|1968112407751307961</stp>
        <tr r="AK474" s="5"/>
      </tp>
      <tp t="e">
        <v>#N/A</v>
        <stp/>
        <stp>BDP|3217825796132471887</stp>
        <tr r="AK554" s="5"/>
      </tp>
      <tp t="e">
        <v>#N/A</v>
        <stp/>
        <stp>BDP|9379138870966976135</stp>
        <tr r="AF491" s="5"/>
      </tp>
      <tp t="e">
        <v>#N/A</v>
        <stp/>
        <stp>BDP|3245696771622132813</stp>
        <tr r="N610" s="5"/>
      </tp>
      <tp t="e">
        <v>#N/A</v>
        <stp/>
        <stp>BDP|4090995369573397094</stp>
        <tr r="AH418" s="5"/>
      </tp>
      <tp t="e">
        <v>#N/A</v>
        <stp/>
        <stp>BDP|3362887434680032050</stp>
        <tr r="AH343" s="5"/>
      </tp>
      <tp t="e">
        <v>#N/A</v>
        <stp/>
        <stp>BDP|7664068268328696143</stp>
        <tr r="AI432" s="5"/>
      </tp>
      <tp t="e">
        <v>#N/A</v>
        <stp/>
        <stp>BDP|4734929019941246541</stp>
        <tr r="AI15" s="5"/>
      </tp>
      <tp t="e">
        <v>#N/A</v>
        <stp/>
        <stp>BDP|6773061921725214986</stp>
        <tr r="I535" s="5"/>
      </tp>
      <tp t="s">
        <v>#N/A N/A</v>
        <stp/>
        <stp>BDP|5697192823648595632</stp>
        <tr r="AQ13" s="12"/>
      </tp>
      <tp t="e">
        <v>#N/A</v>
        <stp/>
        <stp>BDP|9620036359505649103</stp>
        <tr r="AK573" s="5"/>
      </tp>
      <tp t="e">
        <v>#N/A</v>
        <stp/>
        <stp>BDP|8605251868164050013</stp>
        <tr r="T33" s="12"/>
        <tr r="T502" s="5"/>
      </tp>
      <tp t="e">
        <v>#N/A</v>
        <stp/>
        <stp>BDP|3907905532730086103</stp>
        <tr r="T284" s="5"/>
      </tp>
      <tp t="e">
        <v>#N/A</v>
        <stp/>
        <stp>BDP|5836141992740157549</stp>
        <tr r="AI339" s="5"/>
      </tp>
      <tp t="e">
        <v>#N/A</v>
        <stp/>
        <stp>BDP|7454498981022541120</stp>
        <tr r="R18" s="5"/>
      </tp>
      <tp t="e">
        <v>#N/A</v>
        <stp/>
        <stp>BDP|1582500327217927900</stp>
        <tr r="AO203" s="5"/>
      </tp>
      <tp t="e">
        <v>#N/A</v>
        <stp/>
        <stp>BDP|1487940388938223018</stp>
        <tr r="W121" s="5"/>
      </tp>
      <tp t="e">
        <v>#N/A</v>
        <stp/>
        <stp>BDP|5209979540362706291</stp>
        <tr r="N3" s="5"/>
      </tp>
      <tp t="e">
        <v>#N/A</v>
        <stp/>
        <stp>BDP|9303674977402095282</stp>
        <tr r="U277" s="5"/>
      </tp>
      <tp t="e">
        <v>#N/A</v>
        <stp/>
        <stp>BDP|7890854047635460657</stp>
        <tr r="L232" s="5"/>
      </tp>
      <tp t="e">
        <v>#N/A</v>
        <stp/>
        <stp>BDP|1637013999900400013</stp>
        <tr r="K399" s="5"/>
      </tp>
      <tp t="e">
        <v>#N/A</v>
        <stp/>
        <stp>BDP|3096287295486347654</stp>
        <tr r="W108" s="5"/>
      </tp>
      <tp t="e">
        <v>#N/A</v>
        <stp/>
        <stp>BDP|6510030039195657828</stp>
        <tr r="AH547" s="5"/>
      </tp>
      <tp t="e">
        <v>#N/A</v>
        <stp/>
        <stp>BDP|7216819558226914494</stp>
        <tr r="AO475" s="5"/>
      </tp>
      <tp t="e">
        <v>#N/A</v>
        <stp/>
        <stp>BDP|7698932656941888205</stp>
        <tr r="AQ22" s="12"/>
      </tp>
      <tp t="e">
        <v>#N/A</v>
        <stp/>
        <stp>BDP|6519384387545281037</stp>
        <tr r="Q395" s="5"/>
      </tp>
      <tp t="e">
        <v>#N/A</v>
        <stp/>
        <stp>BDP|7435448082116104584</stp>
        <tr r="AH211" s="5"/>
      </tp>
      <tp t="e">
        <v>#N/A</v>
        <stp/>
        <stp>BDP|3715014912199608395</stp>
        <tr r="L77" s="12"/>
        <tr r="L368" s="5"/>
      </tp>
      <tp t="e">
        <v>#N/A</v>
        <stp/>
        <stp>BDP|1410090783184631533</stp>
        <tr r="AB129" s="5"/>
      </tp>
      <tp t="e">
        <v>#N/A</v>
        <stp/>
        <stp>BDP|5341116947160807863</stp>
        <tr r="AP230" s="5"/>
      </tp>
      <tp t="e">
        <v>#N/A</v>
        <stp/>
        <stp>BDP|2535905600771961274</stp>
        <tr r="O559" s="5"/>
      </tp>
      <tp t="e">
        <v>#N/A</v>
        <stp/>
        <stp>BDP|7323283376419264340</stp>
        <tr r="M196" s="5"/>
      </tp>
      <tp t="e">
        <v>#N/A</v>
        <stp/>
        <stp>BDP|2413612389012070677</stp>
        <tr r="U545" s="5"/>
      </tp>
      <tp t="e">
        <v>#N/A</v>
        <stp/>
        <stp>BDP|3663277162328073786</stp>
        <tr r="AQ463" s="5"/>
      </tp>
      <tp t="e">
        <v>#N/A</v>
        <stp/>
        <stp>BDP|9612082930422642036</stp>
        <tr r="AQ610" s="5"/>
      </tp>
      <tp t="e">
        <v>#N/A</v>
        <stp/>
        <stp>BDP|3401396521139320341</stp>
        <tr r="AO422" s="5"/>
      </tp>
      <tp t="e">
        <v>#N/A</v>
        <stp/>
        <stp>BDP|8815355627084506540</stp>
        <tr r="M142" s="5"/>
      </tp>
      <tp t="e">
        <v>#N/A</v>
        <stp/>
        <stp>BDP|2928424732654462962</stp>
        <tr r="W395" s="5"/>
      </tp>
      <tp t="e">
        <v>#N/A</v>
        <stp/>
        <stp>BDP|1040990388220848826</stp>
        <tr r="K172" s="5"/>
      </tp>
      <tp t="e">
        <v>#N/A</v>
        <stp/>
        <stp>BDP|7914683508011309815</stp>
        <tr r="AD576" s="5"/>
      </tp>
      <tp t="e">
        <v>#N/A</v>
        <stp/>
        <stp>BDP|4503885457183928280</stp>
        <tr r="K293" s="5"/>
      </tp>
      <tp t="e">
        <v>#N/A</v>
        <stp/>
        <stp>BDP|6316573199130103275</stp>
        <tr r="U371" s="5"/>
      </tp>
      <tp t="e">
        <v>#N/A</v>
        <stp/>
        <stp>BDP|9791769653043917038</stp>
        <tr r="AD363" s="5"/>
      </tp>
      <tp t="e">
        <v>#N/A</v>
        <stp/>
        <stp>BDP|9339667579689182953</stp>
        <tr r="I414" s="5"/>
      </tp>
      <tp t="e">
        <v>#N/A</v>
        <stp/>
        <stp>BDP|3895630844760303947</stp>
        <tr r="M120" s="5"/>
      </tp>
      <tp t="e">
        <v>#N/A</v>
        <stp/>
        <stp>BDP|9602380483853686938</stp>
        <tr r="I334" s="5"/>
      </tp>
      <tp t="e">
        <v>#N/A</v>
        <stp/>
        <stp>BDP|5054786113912177925</stp>
        <tr r="AH525" s="5"/>
      </tp>
      <tp t="e">
        <v>#N/A</v>
        <stp/>
        <stp>BDP|6259107657933510982</stp>
        <tr r="Q616" s="5"/>
      </tp>
      <tp t="e">
        <v>#N/A</v>
        <stp/>
        <stp>BDP|1537339259296592929</stp>
        <tr r="AF620" s="5"/>
      </tp>
      <tp t="e">
        <v>#N/A</v>
        <stp/>
        <stp>BDP|3502970657992415590</stp>
        <tr r="AK493" s="5"/>
      </tp>
      <tp t="e">
        <v>#N/A</v>
        <stp/>
        <stp>BDP|6641985008284608388</stp>
        <tr r="S564" s="5"/>
      </tp>
      <tp t="e">
        <v>#N/A</v>
        <stp/>
        <stp>BDP|3390882814145718701</stp>
        <tr r="W93" s="5"/>
      </tp>
      <tp t="e">
        <v>#N/A</v>
        <stp/>
        <stp>BDP|4526995320733123458</stp>
        <tr r="AK412" s="5"/>
      </tp>
      <tp t="e">
        <v>#N/A</v>
        <stp/>
        <stp>BDP|1994277267739403454</stp>
        <tr r="I514" s="5"/>
      </tp>
      <tp t="s">
        <v>#N/A N/A</v>
        <stp/>
        <stp>BDP|3927568252772366967</stp>
        <tr r="AP80" s="12"/>
      </tp>
      <tp t="e">
        <v>#N/A</v>
        <stp/>
        <stp>BDP|2977262092889066854</stp>
        <tr r="AF355" s="5"/>
      </tp>
      <tp t="e">
        <v>#N/A</v>
        <stp/>
        <stp>BDP|3952643747470595975</stp>
        <tr r="AD579" s="5"/>
      </tp>
      <tp t="e">
        <v>#N/A</v>
        <stp/>
        <stp>BDP|3185947216454952720</stp>
        <tr r="AI629" s="5"/>
      </tp>
      <tp t="s">
        <v>#N/A N/A</v>
        <stp/>
        <stp>BDP|6046463218229497222</stp>
        <tr r="AA56" s="12"/>
      </tp>
      <tp t="e">
        <v>#N/A</v>
        <stp/>
        <stp>BDP|6494915928501408418</stp>
        <tr r="AK158" s="5"/>
      </tp>
      <tp t="e">
        <v>#N/A</v>
        <stp/>
        <stp>BDP|8454473568011777340</stp>
        <tr r="AF495" s="5"/>
      </tp>
      <tp t="e">
        <v>#N/A</v>
        <stp/>
        <stp>BDP|4602394723605715832</stp>
        <tr r="P442" s="5"/>
      </tp>
      <tp t="e">
        <v>#N/A</v>
        <stp/>
        <stp>BDP|4841902636864171278</stp>
        <tr r="S3" s="5"/>
      </tp>
      <tp t="e">
        <v>#N/A</v>
        <stp/>
        <stp>BDP|7365802923356944312</stp>
        <tr r="AH559" s="5"/>
      </tp>
      <tp t="e">
        <v>#N/A</v>
        <stp/>
        <stp>BDP|6109503797864780692</stp>
        <tr r="AF608" s="5"/>
      </tp>
      <tp t="e">
        <v>#N/A</v>
        <stp/>
        <stp>BDP|9696183284961768955</stp>
        <tr r="I497" s="5"/>
      </tp>
      <tp t="s">
        <v>#N/A N/A</v>
        <stp/>
        <stp>BDP|4264431781005129596</stp>
        <tr r="N31" s="12"/>
      </tp>
      <tp t="e">
        <v>#N/A</v>
        <stp/>
        <stp>BDP|5200040023739917644</stp>
        <tr r="K155" s="5"/>
      </tp>
      <tp t="e">
        <v>#N/A</v>
        <stp/>
        <stp>BDP|7401176019679136634</stp>
        <tr r="AD382" s="5"/>
      </tp>
      <tp t="e">
        <v>#N/A</v>
        <stp/>
        <stp>BDP|9023952080125453593</stp>
        <tr r="O7" s="5"/>
      </tp>
      <tp t="e">
        <v>#N/A</v>
        <stp/>
        <stp>BDP|6981210608974935814</stp>
        <tr r="K327" s="5"/>
      </tp>
      <tp t="e">
        <v>#N/A</v>
        <stp/>
        <stp>BDP|9677628579357370772</stp>
        <tr r="AH131" s="5"/>
      </tp>
      <tp t="e">
        <v>#N/A</v>
        <stp/>
        <stp>BDP|9729709008830027668</stp>
        <tr r="AI61" s="5"/>
      </tp>
      <tp t="e">
        <v>#N/A</v>
        <stp/>
        <stp>BDP|6676680424692787841</stp>
        <tr r="AG391" s="5"/>
      </tp>
      <tp t="e">
        <v>#N/A</v>
        <stp/>
        <stp>BDP|6806735925923414835</stp>
        <tr r="K637" s="5"/>
      </tp>
      <tp t="e">
        <v>#N/A</v>
        <stp/>
        <stp>BDP|5976993502323998725</stp>
        <tr r="AB117" s="5"/>
      </tp>
      <tp t="e">
        <v>#N/A</v>
        <stp/>
        <stp>BDP|9527830778859037773</stp>
        <tr r="AH538" s="5"/>
      </tp>
      <tp t="e">
        <v>#N/A</v>
        <stp/>
        <stp>BDP|2637705847531180891</stp>
        <tr r="AK25" s="5"/>
      </tp>
      <tp t="e">
        <v>#N/A</v>
        <stp/>
        <stp>BDP|4881505668626945902</stp>
        <tr r="N434" s="5"/>
      </tp>
      <tp t="e">
        <v>#N/A</v>
        <stp/>
        <stp>BDP|6245255183085941148</stp>
        <tr r="R374" s="5"/>
      </tp>
      <tp t="e">
        <v>#N/A</v>
        <stp/>
        <stp>BDP|3097180981173371133</stp>
        <tr r="AO356" s="5"/>
      </tp>
      <tp t="e">
        <v>#N/A</v>
        <stp/>
        <stp>BDP|8203107081818259186</stp>
        <tr r="AH89" s="5"/>
      </tp>
      <tp t="s">
        <v>#N/A N/A</v>
        <stp/>
        <stp>BDP|2315250601650980870</stp>
        <tr r="T87" s="12"/>
      </tp>
      <tp t="s">
        <v>#N/A N/A</v>
        <stp/>
        <stp>BDP|4654680090916725501</stp>
        <tr r="AH70" s="12"/>
      </tp>
      <tp t="e">
        <v>#N/A</v>
        <stp/>
        <stp>BDP|1247100717820400983</stp>
        <tr r="I180" s="5"/>
      </tp>
      <tp t="e">
        <v>#N/A</v>
        <stp/>
        <stp>BDP|7409869064643880278</stp>
        <tr r="AB94" s="5"/>
      </tp>
      <tp t="e">
        <v>#N/A</v>
        <stp/>
        <stp>BDP|9158647335922926607</stp>
        <tr r="AP335" s="5"/>
      </tp>
      <tp t="e">
        <v>#N/A</v>
        <stp/>
        <stp>BDP|3502359618950075916</stp>
        <tr r="K137" s="5"/>
      </tp>
      <tp t="e">
        <v>#N/A</v>
        <stp/>
        <stp>BDP|2986034023930512856</stp>
        <tr r="I83" s="5"/>
      </tp>
      <tp t="e">
        <v>#N/A</v>
        <stp/>
        <stp>BDP|7784163889413551548</stp>
        <tr r="AH276" s="5"/>
      </tp>
      <tp t="e">
        <v>#N/A</v>
        <stp/>
        <stp>BDP|4044234384214962271</stp>
        <tr r="J527" s="5"/>
      </tp>
      <tp t="e">
        <v>#N/A</v>
        <stp/>
        <stp>BDP|5079803589485558850</stp>
        <tr r="W337" s="5"/>
      </tp>
      <tp t="e">
        <v>#N/A</v>
        <stp/>
        <stp>BDP|7009889787169442629</stp>
        <tr r="AQ270" s="5"/>
      </tp>
      <tp t="e">
        <v>#N/A</v>
        <stp/>
        <stp>BDP|8432625849110229241</stp>
        <tr r="T13" s="5"/>
      </tp>
      <tp t="s">
        <v>#N/A N/A</v>
        <stp/>
        <stp>BDP|1691896841496392345</stp>
        <tr r="M45" s="12"/>
      </tp>
      <tp t="e">
        <v>#N/A</v>
        <stp/>
        <stp>BDP|5844125010359022436</stp>
        <tr r="AI81" s="12"/>
        <tr r="AI332" s="5"/>
      </tp>
      <tp t="e">
        <v>#N/A</v>
        <stp/>
        <stp>BDP|2845321176199664734</stp>
        <tr r="L262" s="5"/>
      </tp>
      <tp t="e">
        <v>#N/A</v>
        <stp/>
        <stp>BDP|6556863914296980105</stp>
        <tr r="L92" s="5"/>
      </tp>
      <tp t="e">
        <v>#N/A</v>
        <stp/>
        <stp>BDP|8813774874288081856</stp>
        <tr r="Q239" s="5"/>
      </tp>
      <tp t="e">
        <v>#N/A</v>
        <stp/>
        <stp>BDP|8216244861665194183</stp>
        <tr r="AB415" s="5"/>
      </tp>
      <tp t="e">
        <v>#N/A</v>
        <stp/>
        <stp>BDP|2571234050144028989</stp>
        <tr r="P57" s="5"/>
      </tp>
      <tp t="e">
        <v>#N/A</v>
        <stp/>
        <stp>BDP|5782018334348428688</stp>
        <tr r="M75" s="5"/>
      </tp>
      <tp t="e">
        <v>#N/A</v>
        <stp/>
        <stp>BDP|4837674899156073588</stp>
        <tr r="AP632" s="5"/>
      </tp>
      <tp t="e">
        <v>#N/A</v>
        <stp/>
        <stp>BDP|9985435230952050449</stp>
        <tr r="P638" s="5"/>
      </tp>
      <tp t="s">
        <v>#N/A N/A</v>
        <stp/>
        <stp>BDP|5604182396840770515</stp>
        <tr r="I49" s="12"/>
      </tp>
      <tp t="e">
        <v>#N/A</v>
        <stp/>
        <stp>BDP|7821868281757423854</stp>
        <tr r="U430" s="5"/>
      </tp>
      <tp t="e">
        <v>#N/A</v>
        <stp/>
        <stp>BDP|7651308053009349083</stp>
        <tr r="J639" s="5"/>
      </tp>
      <tp t="e">
        <v>#N/A</v>
        <stp/>
        <stp>BDP|6213691858684493992</stp>
        <tr r="AQ286" s="5"/>
      </tp>
      <tp t="e">
        <v>#N/A</v>
        <stp/>
        <stp>BDP|8823144146874019142</stp>
        <tr r="R255" s="5"/>
      </tp>
      <tp t="e">
        <v>#N/A</v>
        <stp/>
        <stp>BDP|1409183064266659808</stp>
        <tr r="AI598" s="5"/>
      </tp>
      <tp t="e">
        <v>#N/A</v>
        <stp/>
        <stp>BDP|3907206001840542936</stp>
        <tr r="AD623" s="5"/>
      </tp>
      <tp t="e">
        <v>#N/A</v>
        <stp/>
        <stp>BDP|8215730085139858629</stp>
        <tr r="AF644" s="5"/>
      </tp>
      <tp t="e">
        <v>#N/A</v>
        <stp/>
        <stp>BDP|2482954664875226099</stp>
        <tr r="AM459" s="5"/>
      </tp>
      <tp t="e">
        <v>#N/A</v>
        <stp/>
        <stp>BDP|4370840858936366726</stp>
        <tr r="N265" s="5"/>
      </tp>
      <tp t="e">
        <v>#N/A</v>
        <stp/>
        <stp>BDP|6180061133838200580</stp>
        <tr r="Q489" s="5"/>
      </tp>
      <tp t="e">
        <v>#N/A</v>
        <stp/>
        <stp>BDP|6476406528688561070</stp>
        <tr r="AB181" s="5"/>
      </tp>
      <tp t="e">
        <v>#N/A</v>
        <stp/>
        <stp>BDP|8375777949484072733</stp>
        <tr r="AH414" s="5"/>
      </tp>
      <tp t="e">
        <v>#N/A</v>
        <stp/>
        <stp>BDP|3160515588912593433</stp>
        <tr r="T509" s="5"/>
      </tp>
      <tp t="e">
        <v>#N/A</v>
        <stp/>
        <stp>BDP|9724251124438817906</stp>
        <tr r="AP196" s="5"/>
      </tp>
      <tp t="e">
        <v>#N/A</v>
        <stp/>
        <stp>BDP|1263686006006001920</stp>
        <tr r="L454" s="5"/>
      </tp>
      <tp t="e">
        <v>#N/A</v>
        <stp/>
        <stp>BDP|3601612783982890722</stp>
        <tr r="P231" s="5"/>
      </tp>
      <tp t="e">
        <v>#N/A</v>
        <stp/>
        <stp>BDP|2141450298990381715</stp>
        <tr r="O290" s="5"/>
      </tp>
      <tp t="e">
        <v>#N/A</v>
        <stp/>
        <stp>BDP|8122065274522825553</stp>
        <tr r="AQ273" s="5"/>
      </tp>
      <tp t="e">
        <v>#N/A</v>
        <stp/>
        <stp>BDP|3638178513999403280</stp>
        <tr r="I323" s="5"/>
      </tp>
      <tp t="e">
        <v>#N/A</v>
        <stp/>
        <stp>BDP|7296218708038303563</stp>
        <tr r="O518" s="5"/>
      </tp>
      <tp t="e">
        <v>#N/A</v>
        <stp/>
        <stp>BDP|5397553908829664160</stp>
        <tr r="AA357" s="5"/>
      </tp>
      <tp t="e">
        <v>#N/A</v>
        <stp/>
        <stp>BDP|4430770928459077054</stp>
        <tr r="AI447" s="5"/>
      </tp>
      <tp t="e">
        <v>#N/A</v>
        <stp/>
        <stp>BDP|9261444031653802513</stp>
        <tr r="AG443" s="5"/>
      </tp>
      <tp t="e">
        <v>#N/A</v>
        <stp/>
        <stp>BDP|4800953308796929321</stp>
        <tr r="S114" s="5"/>
      </tp>
      <tp t="e">
        <v>#N/A</v>
        <stp/>
        <stp>BDP|2268980621159141844</stp>
        <tr r="AG103" s="5"/>
      </tp>
      <tp t="e">
        <v>#N/A</v>
        <stp/>
        <stp>BDP|4930117617285238933</stp>
        <tr r="U614" s="5"/>
      </tp>
      <tp t="e">
        <v>#N/A</v>
        <stp/>
        <stp>BDP|5992567288960162098</stp>
        <tr r="Q369" s="5"/>
      </tp>
      <tp t="e">
        <v>#N/A</v>
        <stp/>
        <stp>BDP|2159442257353456898</stp>
        <tr r="T181" s="5"/>
      </tp>
      <tp t="e">
        <v>#N/A</v>
        <stp/>
        <stp>BDP|6866316892450292464</stp>
        <tr r="S289" s="5"/>
      </tp>
      <tp t="e">
        <v>#N/A</v>
        <stp/>
        <stp>BDP|6615839046617417587</stp>
        <tr r="W626" s="5"/>
      </tp>
      <tp t="e">
        <v>#N/A</v>
        <stp/>
        <stp>BDP|8079476322856334091</stp>
        <tr r="P492" s="5"/>
      </tp>
      <tp t="e">
        <v>#N/A</v>
        <stp/>
        <stp>BDP|4985834664742466057</stp>
        <tr r="AM104" s="5"/>
      </tp>
      <tp t="e">
        <v>#N/A</v>
        <stp/>
        <stp>BDP|6487997822591219421</stp>
        <tr r="AO534" s="5"/>
      </tp>
      <tp t="e">
        <v>#N/A</v>
        <stp/>
        <stp>BDP|2120493836319968488</stp>
        <tr r="AO324" s="5"/>
      </tp>
      <tp t="s">
        <v>#N/A N/A</v>
        <stp/>
        <stp>BDP|7756113729969408543</stp>
        <tr r="K14" s="12"/>
      </tp>
      <tp t="e">
        <v>#N/A</v>
        <stp/>
        <stp>BDP|7587940654403350097</stp>
        <tr r="N371" s="5"/>
      </tp>
      <tp t="e">
        <v>#N/A</v>
        <stp/>
        <stp>BDP|5813062435699382773</stp>
        <tr r="Q522" s="5"/>
      </tp>
      <tp t="e">
        <v>#N/A</v>
        <stp/>
        <stp>BDP|7592752104868861035</stp>
        <tr r="AO341" s="5"/>
      </tp>
      <tp t="e">
        <v>#N/A</v>
        <stp/>
        <stp>BDP|6465647448819319548</stp>
        <tr r="AA64" s="5"/>
      </tp>
      <tp t="e">
        <v>#N/A</v>
        <stp/>
        <stp>BDP|3645646082195619097</stp>
        <tr r="Q309" s="5"/>
      </tp>
      <tp t="e">
        <v>#N/A</v>
        <stp/>
        <stp>BDP|4654347286126341182</stp>
        <tr r="AA85" s="5"/>
      </tp>
      <tp t="e">
        <v>#N/A</v>
        <stp/>
        <stp>BDP|6444591201508410375</stp>
        <tr r="K216" s="5"/>
      </tp>
      <tp t="e">
        <v>#N/A</v>
        <stp/>
        <stp>BDP|8866923445295729871</stp>
        <tr r="Q511" s="5"/>
      </tp>
      <tp t="e">
        <v>#N/A</v>
        <stp/>
        <stp>BDP|5493897073487770569</stp>
        <tr r="O416" s="5"/>
      </tp>
      <tp t="e">
        <v>#N/A</v>
        <stp/>
        <stp>BDP|9174600206150894708</stp>
        <tr r="K595" s="5"/>
      </tp>
      <tp t="e">
        <v>#N/A</v>
        <stp/>
        <stp>BDP|5890712311909440231</stp>
        <tr r="AB512" s="5"/>
      </tp>
      <tp t="e">
        <v>#N/A</v>
        <stp/>
        <stp>BDP|8184133621381984256</stp>
        <tr r="L295" s="5"/>
      </tp>
      <tp t="e">
        <v>#N/A</v>
        <stp/>
        <stp>BDP|8379277028363565363</stp>
        <tr r="S499" s="5"/>
      </tp>
      <tp t="e">
        <v>#N/A</v>
        <stp/>
        <stp>BDP|1919751817859672617</stp>
        <tr r="O495" s="5"/>
      </tp>
      <tp t="s">
        <v>#N/A N/A</v>
        <stp/>
        <stp>BDP|8993530722840620728</stp>
        <tr r="AA73" s="12"/>
      </tp>
      <tp t="e">
        <v>#N/A</v>
        <stp/>
        <stp>BDP|8046524666341994217</stp>
        <tr r="R471" s="5"/>
      </tp>
      <tp t="e">
        <v>#N/A</v>
        <stp/>
        <stp>BDP|8852224166174194014</stp>
        <tr r="Q354" s="5"/>
      </tp>
      <tp t="e">
        <v>#N/A</v>
        <stp/>
        <stp>BDP|2899265835202239950</stp>
        <tr r="AO588" s="5"/>
      </tp>
      <tp t="e">
        <v>#N/A</v>
        <stp/>
        <stp>BDP|2915873726779507919</stp>
        <tr r="AA12" s="12"/>
        <tr r="AA263" s="5"/>
      </tp>
      <tp t="s">
        <v>#N/A N/A</v>
        <stp/>
        <stp>BDP|5591249846428905328</stp>
        <tr r="AF28" s="12"/>
      </tp>
      <tp t="e">
        <v>#N/A</v>
        <stp/>
        <stp>BDP|1442639026165845857</stp>
        <tr r="U141" s="5"/>
      </tp>
      <tp t="e">
        <v>#N/A</v>
        <stp/>
        <stp>BDP|8528334569051756442</stp>
        <tr r="AG640" s="5"/>
      </tp>
      <tp t="e">
        <v>#N/A</v>
        <stp/>
        <stp>BDP|5890898535530933617</stp>
        <tr r="U274" s="5"/>
      </tp>
      <tp t="e">
        <v>#N/A</v>
        <stp/>
        <stp>BDP|8705707558427154526</stp>
        <tr r="AI41" s="5"/>
      </tp>
      <tp t="e">
        <v>#N/A</v>
        <stp/>
        <stp>BDP|5437859678302092050</stp>
        <tr r="AG12" s="5"/>
      </tp>
      <tp t="e">
        <v>#N/A</v>
        <stp/>
        <stp>BDP|3302523866308859036</stp>
        <tr r="I100" s="5"/>
      </tp>
      <tp t="e">
        <v>#N/A</v>
        <stp/>
        <stp>BDP|2818614794403402652</stp>
        <tr r="M373" s="5"/>
      </tp>
      <tp t="e">
        <v>#N/A</v>
        <stp/>
        <stp>BDP|8802715960051450013</stp>
        <tr r="U91" s="12"/>
        <tr r="U326" s="5"/>
      </tp>
      <tp t="e">
        <v>#N/A</v>
        <stp/>
        <stp>BDP|8957661950304076733</stp>
        <tr r="AA314" s="5"/>
      </tp>
      <tp t="e">
        <v>#N/A</v>
        <stp/>
        <stp>BDP|9663562234715031282</stp>
        <tr r="AH242" s="5"/>
      </tp>
      <tp t="e">
        <v>#N/A</v>
        <stp/>
        <stp>BDP|4684790867208295561</stp>
        <tr r="O323" s="5"/>
      </tp>
      <tp t="e">
        <v>#N/A</v>
        <stp/>
        <stp>BDP|1774137862116366895</stp>
        <tr r="AP68" s="5"/>
      </tp>
      <tp t="s">
        <v>#N/A N/A</v>
        <stp/>
        <stp>BDP|2424406259952010919</stp>
        <tr r="T54" s="12"/>
      </tp>
      <tp t="e">
        <v>#N/A</v>
        <stp/>
        <stp>BDP|5671526993334352582</stp>
        <tr r="AH358" s="5"/>
      </tp>
      <tp t="e">
        <v>#N/A</v>
        <stp/>
        <stp>BDP|1851542913588410577</stp>
        <tr r="K10" s="5"/>
      </tp>
      <tp t="e">
        <v>#N/A</v>
        <stp/>
        <stp>BDP|1550888522643294015</stp>
        <tr r="AK427" s="5"/>
      </tp>
      <tp t="e">
        <v>#N/A</v>
        <stp/>
        <stp>BDP|5353701587063123191</stp>
        <tr r="L103" s="5"/>
      </tp>
      <tp t="e">
        <v>#N/A</v>
        <stp/>
        <stp>BDP|7231991954012311104</stp>
        <tr r="O344" s="5"/>
      </tp>
      <tp t="e">
        <v>#N/A</v>
        <stp/>
        <stp>BDP|1413968364434811236</stp>
        <tr r="AH248" s="5"/>
      </tp>
      <tp t="e">
        <v>#N/A</v>
        <stp/>
        <stp>BDP|5678732011623190880</stp>
        <tr r="Q499" s="5"/>
      </tp>
      <tp t="e">
        <v>#N/A</v>
        <stp/>
        <stp>BDP|4490978858722029269</stp>
        <tr r="P239" s="5"/>
      </tp>
      <tp t="e">
        <v>#N/A</v>
        <stp/>
        <stp>BDP|5149488891903299371</stp>
        <tr r="T517" s="5"/>
      </tp>
      <tp t="e">
        <v>#N/A</v>
        <stp/>
        <stp>BDP|7921051755829132357</stp>
        <tr r="AD394" s="5"/>
      </tp>
      <tp t="e">
        <v>#N/A</v>
        <stp/>
        <stp>BDP|3559736084946862273</stp>
        <tr r="K320" s="5"/>
      </tp>
      <tp t="e">
        <v>#N/A</v>
        <stp/>
        <stp>BDP|3758917841697385192</stp>
        <tr r="AI17" s="5"/>
      </tp>
      <tp t="e">
        <v>#N/A</v>
        <stp/>
        <stp>BDP|9697954182618413889</stp>
        <tr r="AM62" s="5"/>
      </tp>
      <tp t="e">
        <v>#N/A</v>
        <stp/>
        <stp>BDP|1095619718306541814</stp>
        <tr r="P22" s="5"/>
      </tp>
      <tp t="s">
        <v>#N/A N/A</v>
        <stp/>
        <stp>BDP|3190715729126269868</stp>
        <tr r="O74" s="12"/>
      </tp>
      <tp t="e">
        <v>#N/A</v>
        <stp/>
        <stp>BDP|7350806266490039186</stp>
        <tr r="AD544" s="5"/>
      </tp>
      <tp t="e">
        <v>#N/A</v>
        <stp/>
        <stp>BDP|3712882567185651035</stp>
        <tr r="N153" s="5"/>
      </tp>
      <tp t="e">
        <v>#N/A</v>
        <stp/>
        <stp>BDP|3548496953533619944</stp>
        <tr r="AK167" s="5"/>
      </tp>
      <tp t="s">
        <v>#N/A N/A</v>
        <stp/>
        <stp>BDP|7711499714402615818</stp>
        <tr r="AD30" s="12"/>
      </tp>
      <tp t="e">
        <v>#N/A</v>
        <stp/>
        <stp>BDP|1303397715083315813</stp>
        <tr r="I40" s="12"/>
        <tr r="I250" s="5"/>
      </tp>
      <tp t="e">
        <v>#N/A</v>
        <stp/>
        <stp>BDP|2455744240479846055</stp>
        <tr r="Q169" s="5"/>
      </tp>
      <tp t="e">
        <v>#N/A</v>
        <stp/>
        <stp>BDP|8064773088407772852</stp>
        <tr r="N602" s="5"/>
      </tp>
      <tp t="s">
        <v>#N/A N/A</v>
        <stp/>
        <stp>BDP|8122376696303847957</stp>
        <tr r="AP62" s="12"/>
      </tp>
      <tp t="e">
        <v>#N/A</v>
        <stp/>
        <stp>BDP|9525542976482239183</stp>
        <tr r="AI579" s="5"/>
      </tp>
      <tp t="e">
        <v>#N/A</v>
        <stp/>
        <stp>BDP|7683765091429589895</stp>
        <tr r="AI12" s="5"/>
      </tp>
      <tp t="e">
        <v>#N/A</v>
        <stp/>
        <stp>BDP|2068431585033207593</stp>
        <tr r="AH372" s="5"/>
      </tp>
      <tp t="e">
        <v>#N/A</v>
        <stp/>
        <stp>BDP|6329696787489853982</stp>
        <tr r="AH595" s="5"/>
      </tp>
      <tp t="e">
        <v>#N/A</v>
        <stp/>
        <stp>BDP|6097881156751505268</stp>
        <tr r="AD542" s="5"/>
      </tp>
      <tp t="e">
        <v>#N/A</v>
        <stp/>
        <stp>BDP|2763460428658462401</stp>
        <tr r="O511" s="5"/>
      </tp>
      <tp t="e">
        <v>#N/A</v>
        <stp/>
        <stp>BDP|9822300721320268060</stp>
        <tr r="AF408" s="5"/>
      </tp>
      <tp t="e">
        <v>#N/A</v>
        <stp/>
        <stp>BDP|4158530572109532781</stp>
        <tr r="AP188" s="5"/>
      </tp>
      <tp t="e">
        <v>#N/A</v>
        <stp/>
        <stp>BDP|5157011153098454058</stp>
        <tr r="AP498" s="5"/>
      </tp>
      <tp t="e">
        <v>#N/A</v>
        <stp/>
        <stp>BDP|5671149767649407330</stp>
        <tr r="N10" s="5"/>
      </tp>
      <tp t="e">
        <v>#N/A</v>
        <stp/>
        <stp>BDP|9095802582564473541</stp>
        <tr r="AG501" s="5"/>
      </tp>
      <tp t="e">
        <v>#N/A</v>
        <stp/>
        <stp>BDP|7708244867122095964</stp>
        <tr r="W137" s="5"/>
      </tp>
      <tp t="e">
        <v>#N/A</v>
        <stp/>
        <stp>BDP|9360029267265520214</stp>
        <tr r="AF386" s="5"/>
      </tp>
      <tp t="s">
        <v>#N/A N/A</v>
        <stp/>
        <stp>BDP|9922493307150196542</stp>
        <tr r="L90" s="12"/>
      </tp>
      <tp t="e">
        <v>#N/A</v>
        <stp/>
        <stp>BDP|3172026723448162138</stp>
        <tr r="Q549" s="5"/>
      </tp>
      <tp t="e">
        <v>#N/A</v>
        <stp/>
        <stp>BDP|5473518817069060003</stp>
        <tr r="N218" s="5"/>
      </tp>
      <tp t="e">
        <v>#N/A</v>
        <stp/>
        <stp>BDP|1728464056011483914</stp>
        <tr r="AO612" s="5"/>
      </tp>
      <tp t="e">
        <v>#N/A</v>
        <stp/>
        <stp>BDP|1231919211443746277</stp>
        <tr r="AD422" s="5"/>
      </tp>
      <tp t="e">
        <v>#N/A</v>
        <stp/>
        <stp>BDP|7888540376268808506</stp>
        <tr r="AM549" s="5"/>
      </tp>
      <tp t="e">
        <v>#N/A</v>
        <stp/>
        <stp>BDP|2512258458575866826</stp>
        <tr r="I267" s="5"/>
      </tp>
      <tp t="e">
        <v>#N/A</v>
        <stp/>
        <stp>BDP|4375999249569901887</stp>
        <tr r="AI226" s="5"/>
      </tp>
      <tp t="e">
        <v>#N/A</v>
        <stp/>
        <stp>BDP|8790514859931427199</stp>
        <tr r="AD605" s="5"/>
      </tp>
      <tp t="e">
        <v>#N/A</v>
        <stp/>
        <stp>BDP|4160284278660689953</stp>
        <tr r="J186" s="5"/>
      </tp>
      <tp t="e">
        <v>#N/A</v>
        <stp/>
        <stp>BDP|6513540232989924185</stp>
        <tr r="AD225" s="5"/>
      </tp>
      <tp t="s">
        <v>#N/A N/A</v>
        <stp/>
        <stp>BDP|9871649705745356282</stp>
        <tr r="AH88" s="12"/>
      </tp>
      <tp t="e">
        <v>#N/A</v>
        <stp/>
        <stp>BDP|1370113387582171268</stp>
        <tr r="P87" s="5"/>
      </tp>
      <tp t="e">
        <v>#N/A</v>
        <stp/>
        <stp>BDP|1287721292074694361</stp>
        <tr r="O77" s="12"/>
        <tr r="O368" s="5"/>
      </tp>
      <tp t="e">
        <v>#N/A</v>
        <stp/>
        <stp>BDP|5477840696234274863</stp>
        <tr r="AH435" s="5"/>
      </tp>
      <tp t="e">
        <v>#N/A</v>
        <stp/>
        <stp>BDP|6201617716298753101</stp>
        <tr r="K325" s="5"/>
      </tp>
      <tp t="e">
        <v>#N/A</v>
        <stp/>
        <stp>BDP|5150975234575554250</stp>
        <tr r="L207" s="5"/>
      </tp>
      <tp t="e">
        <v>#N/A</v>
        <stp/>
        <stp>BDP|7177064616688317607</stp>
        <tr r="AD386" s="5"/>
      </tp>
      <tp t="e">
        <v>#N/A</v>
        <stp/>
        <stp>BDP|6682188096675202384</stp>
        <tr r="AI16" s="12"/>
      </tp>
      <tp t="e">
        <v>#N/A</v>
        <stp/>
        <stp>BDP|9684221941952629510</stp>
        <tr r="L84" s="5"/>
      </tp>
      <tp t="e">
        <v>#N/A</v>
        <stp/>
        <stp>BDP|3136467940828783326</stp>
        <tr r="AK454" s="5"/>
      </tp>
      <tp t="e">
        <v>#N/A</v>
        <stp/>
        <stp>BDP|1157106302361628970</stp>
        <tr r="AK243" s="5"/>
      </tp>
      <tp t="e">
        <v>#N/A</v>
        <stp/>
        <stp>BDP|7914081287520226763</stp>
        <tr r="AG252" s="5"/>
      </tp>
      <tp t="e">
        <v>#N/A</v>
        <stp/>
        <stp>BDP|9368933879347236891</stp>
        <tr r="S80" s="5"/>
      </tp>
      <tp t="e">
        <v>#N/A</v>
        <stp/>
        <stp>BDP|9451951325658523237</stp>
        <tr r="AG445" s="5"/>
      </tp>
      <tp t="e">
        <v>#N/A</v>
        <stp/>
        <stp>BDP|9476745826753056747</stp>
        <tr r="Q96" s="5"/>
      </tp>
      <tp t="e">
        <v>#N/A</v>
        <stp/>
        <stp>BDP|8204642034844044108</stp>
        <tr r="AP267" s="5"/>
      </tp>
      <tp t="e">
        <v>#N/A</v>
        <stp/>
        <stp>BDP|1482380692104992756</stp>
        <tr r="N130" s="5"/>
      </tp>
      <tp t="e">
        <v>#N/A</v>
        <stp/>
        <stp>BDP|2849812844377668195</stp>
        <tr r="P377" s="5"/>
      </tp>
      <tp t="e">
        <v>#N/A</v>
        <stp/>
        <stp>BDP|4780713393356783418</stp>
        <tr r="U211" s="5"/>
      </tp>
      <tp t="e">
        <v>#N/A</v>
        <stp/>
        <stp>BDP|9986687422157709276</stp>
        <tr r="S610" s="5"/>
      </tp>
      <tp t="s">
        <v>#N/A N/A</v>
        <stp/>
        <stp>BDP|6695223270239272254</stp>
        <tr r="S9" s="12"/>
      </tp>
      <tp t="e">
        <v>#N/A</v>
        <stp/>
        <stp>BDP|4505163074119698320</stp>
        <tr r="AF111" s="5"/>
      </tp>
      <tp t="e">
        <v>#N/A</v>
        <stp/>
        <stp>BDP|3036697482567889202</stp>
        <tr r="K358" s="5"/>
      </tp>
      <tp t="e">
        <v>#N/A</v>
        <stp/>
        <stp>BDP|7230890379034486451</stp>
        <tr r="AH23" s="5"/>
      </tp>
      <tp t="e">
        <v>#N/A</v>
        <stp/>
        <stp>BDP|8342126369701987627</stp>
        <tr r="P79" s="5"/>
      </tp>
      <tp t="s">
        <v>#N/A N/A</v>
        <stp/>
        <stp>BDP|4650938069657734482</stp>
        <tr r="T43" s="12"/>
      </tp>
      <tp t="s">
        <v>#N/A N/A</v>
        <stp/>
        <stp>BDP|3248406275969370176</stp>
        <tr r="AD89" s="12"/>
      </tp>
      <tp t="s">
        <v>#N/A N/A</v>
        <stp/>
        <stp>BDP|5258309291654148313</stp>
        <tr r="AM88" s="12"/>
      </tp>
      <tp t="e">
        <v>#N/A</v>
        <stp/>
        <stp>BDP|6424900935327791355</stp>
        <tr r="AH292" s="5"/>
      </tp>
      <tp t="e">
        <v>#N/A</v>
        <stp/>
        <stp>BDP|8904788034711224542</stp>
        <tr r="AP362" s="5"/>
      </tp>
      <tp t="e">
        <v>#N/A</v>
        <stp/>
        <stp>BDP|8418648394059305647</stp>
        <tr r="K421" s="5"/>
      </tp>
      <tp t="e">
        <v>#N/A</v>
        <stp/>
        <stp>BDP|4930090212229964486</stp>
        <tr r="P631" s="5"/>
      </tp>
      <tp t="e">
        <v>#N/A</v>
        <stp/>
        <stp>BDP|8220723577749362971</stp>
        <tr r="AK609" s="5"/>
      </tp>
      <tp t="e">
        <v>#N/A</v>
        <stp/>
        <stp>BDP|9187903695171435038</stp>
        <tr r="N93" s="5"/>
      </tp>
      <tp t="e">
        <v>#N/A</v>
        <stp/>
        <stp>BDP|3928638294580567489</stp>
        <tr r="Q32" s="12"/>
        <tr r="Q622" s="5"/>
      </tp>
      <tp t="e">
        <v>#N/A</v>
        <stp/>
        <stp>BDP|1907043315219923123</stp>
        <tr r="S42" s="5"/>
      </tp>
      <tp t="s">
        <v>#N/A N/A</v>
        <stp/>
        <stp>BDP|6496444383902944090</stp>
        <tr r="AF31" s="12"/>
      </tp>
      <tp t="e">
        <v>#N/A</v>
        <stp/>
        <stp>BDP|4916018299156518379</stp>
        <tr r="AQ426" s="5"/>
      </tp>
      <tp t="e">
        <v>#N/A</v>
        <stp/>
        <stp>BDP|1510499020686746989</stp>
        <tr r="AD17" s="5"/>
      </tp>
      <tp t="e">
        <v>#N/A</v>
        <stp/>
        <stp>BDP|5954711388023177121</stp>
        <tr r="O535" s="5"/>
      </tp>
      <tp t="e">
        <v>#N/A</v>
        <stp/>
        <stp>BDP|1377918505453381376</stp>
        <tr r="W161" s="5"/>
      </tp>
      <tp t="e">
        <v>#N/A</v>
        <stp/>
        <stp>BDP|1252038417839074157</stp>
        <tr r="L637" s="5"/>
      </tp>
      <tp t="s">
        <v>#N/A N/A</v>
        <stp/>
        <stp>BDP|8452127952725744104</stp>
        <tr r="J31" s="12"/>
      </tp>
      <tp t="e">
        <v>#N/A</v>
        <stp/>
        <stp>BDP|5611230365768220110</stp>
        <tr r="AF232" s="5"/>
      </tp>
      <tp t="e">
        <v>#N/A</v>
        <stp/>
        <stp>BDP|4897826786964862877</stp>
        <tr r="P248" s="5"/>
      </tp>
      <tp t="e">
        <v>#N/A</v>
        <stp/>
        <stp>BDP|2184561674269184114</stp>
        <tr r="AG207" s="5"/>
      </tp>
      <tp t="e">
        <v>#N/A</v>
        <stp/>
        <stp>BDP|5973228533979800531</stp>
        <tr r="U294" s="5"/>
      </tp>
      <tp t="e">
        <v>#N/A</v>
        <stp/>
        <stp>BDP|5478637920488124151</stp>
        <tr r="L209" s="5"/>
      </tp>
      <tp t="e">
        <v>#N/A</v>
        <stp/>
        <stp>BDP|9306047606275109432</stp>
        <tr r="AI105" s="5"/>
      </tp>
      <tp t="e">
        <v>#N/A</v>
        <stp/>
        <stp>BDP|2305416672450146920</stp>
        <tr r="AI340" s="5"/>
      </tp>
      <tp t="e">
        <v>#N/A</v>
        <stp/>
        <stp>BDP|9980094014543264359</stp>
        <tr r="AI351" s="5"/>
      </tp>
      <tp t="e">
        <v>#N/A</v>
        <stp/>
        <stp>BDP|3549157616149575203</stp>
        <tr r="J355" s="5"/>
      </tp>
      <tp t="e">
        <v>#N/A</v>
        <stp/>
        <stp>BDP|5028811563154457751</stp>
        <tr r="I32" s="12"/>
        <tr r="I622" s="5"/>
      </tp>
      <tp t="e">
        <v>#N/A</v>
        <stp/>
        <stp>BDP|8253839890159794852</stp>
        <tr r="AM86" s="5"/>
      </tp>
      <tp t="e">
        <v>#N/A</v>
        <stp/>
        <stp>BDP|1317340812653596806</stp>
        <tr r="AO531" s="5"/>
      </tp>
      <tp t="e">
        <v>#N/A</v>
        <stp/>
        <stp>BDP|3335163560769779528</stp>
        <tr r="AD564" s="5"/>
      </tp>
      <tp t="e">
        <v>#N/A</v>
        <stp/>
        <stp>BDP|9153451133470588623</stp>
        <tr r="S21" s="5"/>
      </tp>
      <tp t="e">
        <v>#N/A</v>
        <stp/>
        <stp>BDP|9447128800084349453</stp>
        <tr r="S534" s="5"/>
      </tp>
      <tp t="e">
        <v>#N/A</v>
        <stp/>
        <stp>BDP|6757601261209355759</stp>
        <tr r="W146" s="5"/>
      </tp>
      <tp t="e">
        <v>#N/A</v>
        <stp/>
        <stp>BDP|1590898299209692137</stp>
        <tr r="AQ249" s="5"/>
      </tp>
      <tp t="e">
        <v>#N/A</v>
        <stp/>
        <stp>BDP|1054355935050555958</stp>
        <tr r="AG22" s="5"/>
      </tp>
      <tp t="e">
        <v>#N/A</v>
        <stp/>
        <stp>BDP|5569255371451332928</stp>
        <tr r="AG405" s="5"/>
      </tp>
      <tp t="e">
        <v>#N/A</v>
        <stp/>
        <stp>BDP|2761510602788055748</stp>
        <tr r="U125" s="5"/>
      </tp>
      <tp t="e">
        <v>#N/A</v>
        <stp/>
        <stp>BDP|8845733788949069637</stp>
        <tr r="K440" s="5"/>
      </tp>
      <tp t="e">
        <v>#N/A</v>
        <stp/>
        <stp>BDP|6704877075455088455</stp>
        <tr r="AG95" s="5"/>
      </tp>
      <tp t="e">
        <v>#N/A</v>
        <stp/>
        <stp>BDP|5662812965244528775</stp>
        <tr r="I498" s="5"/>
      </tp>
      <tp t="e">
        <v>#N/A</v>
        <stp/>
        <stp>BDP|3436544274438227160</stp>
        <tr r="J372" s="5"/>
      </tp>
      <tp t="e">
        <v>#N/A</v>
        <stp/>
        <stp>BDP|2775181698997678519</stp>
        <tr r="AH210" s="5"/>
      </tp>
      <tp t="e">
        <v>#N/A</v>
        <stp/>
        <stp>BDP|9809221467294529180</stp>
        <tr r="AH345" s="5"/>
      </tp>
      <tp t="e">
        <v>#N/A</v>
        <stp/>
        <stp>BDP|9074978324812309806</stp>
        <tr r="AA98" s="5"/>
      </tp>
      <tp t="e">
        <v>#N/A</v>
        <stp/>
        <stp>BDP|1867013974989846758</stp>
        <tr r="AK385" s="5"/>
      </tp>
      <tp t="e">
        <v>#N/A</v>
        <stp/>
        <stp>BDP|5169624898025822730</stp>
        <tr r="K30" s="5"/>
      </tp>
      <tp t="e">
        <v>#N/A</v>
        <stp/>
        <stp>BDP|4462625513542571901</stp>
        <tr r="AG639" s="5"/>
      </tp>
      <tp t="e">
        <v>#N/A</v>
        <stp/>
        <stp>BDP|8068127681128562165</stp>
        <tr r="AM537" s="5"/>
      </tp>
      <tp t="s">
        <v>#N/A N/A</v>
        <stp/>
        <stp>BDP|1094469453621518904</stp>
        <tr r="AM17" s="12"/>
      </tp>
      <tp t="s">
        <v>#N/A N/A</v>
        <stp/>
        <stp>BDP|2774975509991013299</stp>
        <tr r="AG63" s="12"/>
      </tp>
      <tp t="e">
        <v>#N/A</v>
        <stp/>
        <stp>BDP|7872405074629913557</stp>
        <tr r="AP352" s="5"/>
      </tp>
      <tp t="s">
        <v>#N/A N/A</v>
        <stp/>
        <stp>BDP|9760475700290027501</stp>
        <tr r="I84" s="12"/>
      </tp>
      <tp t="e">
        <v>#N/A</v>
        <stp/>
        <stp>BDP|9974257527342273391</stp>
        <tr r="AI358" s="5"/>
      </tp>
      <tp t="e">
        <v>#N/A</v>
        <stp/>
        <stp>BDP|6795616345634656859</stp>
        <tr r="R549" s="5"/>
      </tp>
      <tp t="e">
        <v>#N/A</v>
        <stp/>
        <stp>BDP|8278477552395777401</stp>
        <tr r="N162" s="5"/>
      </tp>
      <tp t="e">
        <v>#N/A</v>
        <stp/>
        <stp>BDP|2276000802462817887</stp>
        <tr r="AQ367" s="5"/>
      </tp>
      <tp t="e">
        <v>#N/A</v>
        <stp/>
        <stp>BDP|3209086058429314716</stp>
        <tr r="K281" s="5"/>
      </tp>
      <tp t="e">
        <v>#N/A</v>
        <stp/>
        <stp>BDP|3507107858957484892</stp>
        <tr r="S638" s="5"/>
      </tp>
      <tp t="e">
        <v>#N/A</v>
        <stp/>
        <stp>BDP|4016305587290274755</stp>
        <tr r="AF572" s="5"/>
      </tp>
      <tp t="e">
        <v>#N/A</v>
        <stp/>
        <stp>BDP|1032904015225365464</stp>
        <tr r="AG377" s="5"/>
      </tp>
      <tp t="e">
        <v>#N/A</v>
        <stp/>
        <stp>BDP|8268480569651134324</stp>
        <tr r="T591" s="5"/>
      </tp>
      <tp t="s">
        <v>#N/A N/A</v>
        <stp/>
        <stp>BDP|7251931436185410033</stp>
        <tr r="P90" s="12"/>
      </tp>
      <tp t="e">
        <v>#N/A</v>
        <stp/>
        <stp>BDP|1858003548419939497</stp>
        <tr r="AM353" s="5"/>
      </tp>
      <tp t="e">
        <v>#N/A</v>
        <stp/>
        <stp>BDP|6500137042113296869</stp>
        <tr r="AM616" s="5"/>
      </tp>
      <tp t="e">
        <v>#N/A</v>
        <stp/>
        <stp>BDP|4125731862554388938</stp>
        <tr r="AI229" s="5"/>
      </tp>
      <tp t="e">
        <v>#N/A</v>
        <stp/>
        <stp>BDP|1765811721506531527</stp>
        <tr r="AO262" s="5"/>
      </tp>
      <tp t="e">
        <v>#N/A</v>
        <stp/>
        <stp>BDP|3640141003413172900</stp>
        <tr r="Q171" s="5"/>
      </tp>
      <tp t="e">
        <v>#N/A</v>
        <stp/>
        <stp>BDP|8450451874330568318</stp>
        <tr r="I606" s="5"/>
      </tp>
      <tp t="e">
        <v>#N/A</v>
        <stp/>
        <stp>BDP|3993985078721825401</stp>
        <tr r="O321" s="5"/>
      </tp>
      <tp t="s">
        <v>#N/A N/A</v>
        <stp/>
        <stp>BDP|9979313468982344621</stp>
        <tr r="AF83" s="12"/>
      </tp>
      <tp t="e">
        <v>#N/A</v>
        <stp/>
        <stp>BDP|9458674033814259037</stp>
        <tr r="AM128" s="5"/>
      </tp>
      <tp t="e">
        <v>#N/A</v>
        <stp/>
        <stp>BDP|8454268360496412273</stp>
        <tr r="AH374" s="5"/>
      </tp>
      <tp t="e">
        <v>#N/A</v>
        <stp/>
        <stp>BDP|8860092018502980313</stp>
        <tr r="AO342" s="5"/>
      </tp>
      <tp t="e">
        <v>#N/A</v>
        <stp/>
        <stp>BDP|2756309406170053905</stp>
        <tr r="M542" s="5"/>
      </tp>
      <tp t="e">
        <v>#N/A</v>
        <stp/>
        <stp>BDP|1298860356664445076</stp>
        <tr r="AP503" s="5"/>
      </tp>
      <tp t="e">
        <v>#N/A</v>
        <stp/>
        <stp>BDP|4294617947446119847</stp>
        <tr r="AB440" s="5"/>
      </tp>
      <tp t="e">
        <v>#N/A</v>
        <stp/>
        <stp>BDP|5259519016811318879</stp>
        <tr r="AI256" s="5"/>
      </tp>
      <tp t="e">
        <v>#N/A</v>
        <stp/>
        <stp>BDP|7655990068998646804</stp>
        <tr r="K528" s="5"/>
      </tp>
      <tp t="e">
        <v>#N/A</v>
        <stp/>
        <stp>BDP|4582276224438538425</stp>
        <tr r="U111" s="5"/>
      </tp>
      <tp t="s">
        <v>#N/A N/A</v>
        <stp/>
        <stp>BDP|8573215027168550879</stp>
        <tr r="T73" s="12"/>
      </tp>
      <tp t="e">
        <v>#N/A</v>
        <stp/>
        <stp>BDP|5183586249645962981</stp>
        <tr r="AM233" s="5"/>
      </tp>
      <tp t="e">
        <v>#N/A</v>
        <stp/>
        <stp>BDP|7414964947993523111</stp>
        <tr r="AA367" s="5"/>
      </tp>
      <tp t="e">
        <v>#N/A</v>
        <stp/>
        <stp>BDP|7530215652198201058</stp>
        <tr r="AO340" s="5"/>
      </tp>
      <tp t="e">
        <v>#N/A</v>
        <stp/>
        <stp>BDP|6022720077159762734</stp>
        <tr r="AO233" s="5"/>
      </tp>
      <tp t="e">
        <v>#N/A</v>
        <stp/>
        <stp>BDP|8845157675881992703</stp>
        <tr r="AQ58" s="12"/>
        <tr r="AQ387" s="5"/>
      </tp>
      <tp t="e">
        <v>#N/A</v>
        <stp/>
        <stp>BDP|7405470494520269242</stp>
        <tr r="AP394" s="5"/>
      </tp>
      <tp t="e">
        <v>#N/A</v>
        <stp/>
        <stp>BDP|2923739074702842878</stp>
        <tr r="J15" s="5"/>
      </tp>
      <tp t="e">
        <v>#N/A</v>
        <stp/>
        <stp>BDP|8070494406176670285</stp>
        <tr r="U438" s="5"/>
      </tp>
      <tp t="s">
        <v>#N/A N/A</v>
        <stp/>
        <stp>BDP|2672211285714607452</stp>
        <tr r="I18" s="12"/>
      </tp>
      <tp t="e">
        <v>#N/A</v>
        <stp/>
        <stp>BDP|8699445645548494823</stp>
        <tr r="AM137" s="5"/>
      </tp>
      <tp t="e">
        <v>#N/A</v>
        <stp/>
        <stp>BDP|4101584721452905902</stp>
        <tr r="M197" s="5"/>
      </tp>
      <tp t="e">
        <v>#N/A</v>
        <stp/>
        <stp>BDP|4469577846644517914</stp>
        <tr r="AF214" s="5"/>
      </tp>
      <tp t="e">
        <v>#N/A</v>
        <stp/>
        <stp>BDP|8753361142397709055</stp>
        <tr r="K37" s="5"/>
      </tp>
      <tp t="e">
        <v>#N/A</v>
        <stp/>
        <stp>BDP|2504683437847387881</stp>
        <tr r="Q551" s="5"/>
      </tp>
      <tp t="e">
        <v>#N/A</v>
        <stp/>
        <stp>BDP|1364408921749685653</stp>
        <tr r="I534" s="5"/>
      </tp>
      <tp t="e">
        <v>#N/A</v>
        <stp/>
        <stp>BDP|9952403716934931079</stp>
        <tr r="AQ228" s="5"/>
      </tp>
      <tp t="e">
        <v>#N/A</v>
        <stp/>
        <stp>BDP|8290778369157956640</stp>
        <tr r="S390" s="5"/>
      </tp>
      <tp t="e">
        <v>#N/A</v>
        <stp/>
        <stp>BDP|4380626963629384505</stp>
        <tr r="Q527" s="5"/>
      </tp>
      <tp t="e">
        <v>#N/A</v>
        <stp/>
        <stp>BDP|8037487818277533240</stp>
        <tr r="AB511" s="5"/>
      </tp>
      <tp t="e">
        <v>#N/A</v>
        <stp/>
        <stp>BDP|4512811438863556489</stp>
        <tr r="AG536" s="5"/>
      </tp>
      <tp t="e">
        <v>#N/A</v>
        <stp/>
        <stp>BDP|9572056523192709157</stp>
        <tr r="N242" s="5"/>
      </tp>
      <tp t="e">
        <v>#N/A</v>
        <stp/>
        <stp>BDP|3174476222428029550</stp>
        <tr r="S177" s="5"/>
      </tp>
      <tp t="e">
        <v>#N/A</v>
        <stp/>
        <stp>BDP|6095542950536680831</stp>
        <tr r="J445" s="5"/>
      </tp>
      <tp t="e">
        <v>#N/A</v>
        <stp/>
        <stp>BDP|1624502251889485027</stp>
        <tr r="U122" s="5"/>
      </tp>
      <tp t="s">
        <v>#N/A N/A</v>
        <stp/>
        <stp>BDP|8600326345777180060</stp>
        <tr r="I82" s="12"/>
      </tp>
      <tp t="s">
        <v>#N/A N/A</v>
        <stp/>
        <stp>BDP|5705816830183777579</stp>
        <tr r="AI46" s="12"/>
      </tp>
      <tp t="e">
        <v>#N/A</v>
        <stp/>
        <stp>BDP|1603735882032742468</stp>
        <tr r="M462" s="5"/>
      </tp>
      <tp t="e">
        <v>#N/A</v>
        <stp/>
        <stp>BDP|6885005644729259387</stp>
        <tr r="AO401" s="5"/>
      </tp>
      <tp t="e">
        <v>#N/A</v>
        <stp/>
        <stp>BDP|4394129593696458208</stp>
        <tr r="P467" s="5"/>
      </tp>
      <tp t="s">
        <v>#N/A N/A</v>
        <stp/>
        <stp>BDP|2732820672181092410</stp>
        <tr r="R45" s="12"/>
      </tp>
      <tp t="e">
        <v>#N/A</v>
        <stp/>
        <stp>BDP|2561238994277340673</stp>
        <tr r="AO111" s="5"/>
      </tp>
      <tp t="e">
        <v>#N/A</v>
        <stp/>
        <stp>BDP|4087902960946408529</stp>
        <tr r="Q167" s="5"/>
      </tp>
      <tp t="e">
        <v>#N/A</v>
        <stp/>
        <stp>BDP|3726472917966757866</stp>
        <tr r="AF144" s="5"/>
      </tp>
      <tp t="e">
        <v>#N/A</v>
        <stp/>
        <stp>BDP|3465518875760161972</stp>
        <tr r="P21" s="12"/>
      </tp>
      <tp t="s">
        <v>#N/A N/A</v>
        <stp/>
        <stp>BDP|2899416683195545396</stp>
        <tr r="AA55" s="12"/>
      </tp>
      <tp t="e">
        <v>#N/A</v>
        <stp/>
        <stp>BDP|9723754967268701848</stp>
        <tr r="T287" s="5"/>
      </tp>
      <tp t="e">
        <v>#N/A</v>
        <stp/>
        <stp>BDP|2906428200387406997</stp>
        <tr r="I87" s="5"/>
      </tp>
      <tp t="e">
        <v>#N/A</v>
        <stp/>
        <stp>BDP|7220614842535381847</stp>
        <tr r="AI385" s="5"/>
      </tp>
      <tp t="e">
        <v>#N/A</v>
        <stp/>
        <stp>BDP|4468905508420818529</stp>
        <tr r="P335" s="5"/>
      </tp>
      <tp t="e">
        <v>#N/A</v>
        <stp/>
        <stp>BDP|9897194742497504306</stp>
        <tr r="AK445" s="5"/>
      </tp>
      <tp t="e">
        <v>#N/A</v>
        <stp/>
        <stp>BDP|1857484497457939389</stp>
        <tr r="U34" s="12"/>
        <tr r="U482" s="5"/>
      </tp>
      <tp t="e">
        <v>#N/A</v>
        <stp/>
        <stp>BDP|9751399619651115205</stp>
        <tr r="I232" s="5"/>
      </tp>
      <tp t="e">
        <v>#N/A</v>
        <stp/>
        <stp>BDP|7269089497345338381</stp>
        <tr r="AG539" s="5"/>
      </tp>
      <tp t="s">
        <v>#N/A N/A</v>
        <stp/>
        <stp>BDP|1238932533730073340</stp>
        <tr r="U54" s="12"/>
      </tp>
      <tp t="e">
        <v>#N/A</v>
        <stp/>
        <stp>BDP|6065853543491581358</stp>
        <tr r="AK151" s="5"/>
      </tp>
      <tp t="e">
        <v>#N/A</v>
        <stp/>
        <stp>BDP|6097872313594674348</stp>
        <tr r="S608" s="5"/>
      </tp>
      <tp t="e">
        <v>#N/A</v>
        <stp/>
        <stp>BDP|9001205426716740776</stp>
        <tr r="L401" s="5"/>
      </tp>
      <tp t="e">
        <v>#N/A</v>
        <stp/>
        <stp>BDP|1147943212525893498</stp>
        <tr r="Q578" s="5"/>
      </tp>
      <tp t="e">
        <v>#N/A</v>
        <stp/>
        <stp>BDP|8367199122085843668</stp>
        <tr r="M41" s="5"/>
      </tp>
      <tp t="s">
        <v>#N/A N/A</v>
        <stp/>
        <stp>BDP|9157247835637173770</stp>
        <tr r="T63" s="12"/>
      </tp>
      <tp t="e">
        <v>#N/A</v>
        <stp/>
        <stp>BDP|8018720754121124311</stp>
        <tr r="T48" s="5"/>
      </tp>
      <tp t="e">
        <v>#N/A</v>
        <stp/>
        <stp>BDP|9368491752688943877</stp>
        <tr r="Q107" s="5"/>
      </tp>
      <tp t="e">
        <v>#N/A</v>
        <stp/>
        <stp>BDP|2134023191314342775</stp>
        <tr r="U265" s="5"/>
      </tp>
      <tp t="e">
        <v>#N/A</v>
        <stp/>
        <stp>BDP|3918287616640618873</stp>
        <tr r="P553" s="5"/>
      </tp>
      <tp t="e">
        <v>#N/A</v>
        <stp/>
        <stp>BDP|8301347350670018612</stp>
        <tr r="K218" s="5"/>
      </tp>
      <tp t="e">
        <v>#N/A</v>
        <stp/>
        <stp>BDP|2047557497380540616</stp>
        <tr r="O120" s="5"/>
      </tp>
      <tp t="e">
        <v>#N/A</v>
        <stp/>
        <stp>BDP|8923025959756045341</stp>
        <tr r="T64" s="5"/>
      </tp>
      <tp t="e">
        <v>#N/A</v>
        <stp/>
        <stp>BDP|9882448528181148631</stp>
        <tr r="L44" s="12"/>
        <tr r="L439" s="5"/>
      </tp>
      <tp t="s">
        <v>#N/A N/A</v>
        <stp/>
        <stp>BDP|9452013368986289193</stp>
        <tr r="S85" s="12"/>
      </tp>
      <tp t="e">
        <v>#N/A</v>
        <stp/>
        <stp>BDP|3885296907280688960</stp>
        <tr r="R12" s="5"/>
      </tp>
      <tp t="e">
        <v>#N/A</v>
        <stp/>
        <stp>BDP|9905329725102889204</stp>
        <tr r="N24" s="12"/>
      </tp>
      <tp t="e">
        <v>#N/A</v>
        <stp/>
        <stp>BDP|9097235832532479239</stp>
        <tr r="AP288" s="5"/>
      </tp>
      <tp t="e">
        <v>#N/A</v>
        <stp/>
        <stp>BDP|8812345461645944021</stp>
        <tr r="T412" s="5"/>
      </tp>
      <tp t="s">
        <v>#N/A N/A</v>
        <stp/>
        <stp>BDP|4955704088045578621</stp>
        <tr r="Q79" s="12"/>
      </tp>
      <tp t="e">
        <v>#N/A</v>
        <stp/>
        <stp>BDP|8549268567290196431</stp>
        <tr r="L10" s="5"/>
      </tp>
      <tp t="e">
        <v>#N/A</v>
        <stp/>
        <stp>BDP|6536171334588653464</stp>
        <tr r="AG52" s="5"/>
      </tp>
      <tp t="e">
        <v>#N/A</v>
        <stp/>
        <stp>BDP|5670693139798643061</stp>
        <tr r="K579" s="5"/>
      </tp>
      <tp t="s">
        <v>#N/A N/A</v>
        <stp/>
        <stp>BDP|8915271544850553684</stp>
        <tr r="AP92" s="12"/>
      </tp>
      <tp t="e">
        <v>#N/A</v>
        <stp/>
        <stp>BDP|9430326144544114248</stp>
        <tr r="M190" s="5"/>
      </tp>
      <tp t="s">
        <v>#N/A N/A</v>
        <stp/>
        <stp>BDP|1269486061458893344</stp>
        <tr r="AK63" s="12"/>
      </tp>
      <tp t="e">
        <v>#N/A</v>
        <stp/>
        <stp>BDP|4606582059779789574</stp>
        <tr r="Q120" s="5"/>
      </tp>
      <tp t="e">
        <v>#N/A</v>
        <stp/>
        <stp>BDP|5714966948916961670</stp>
        <tr r="I58" s="12"/>
        <tr r="I387" s="5"/>
      </tp>
      <tp t="e">
        <v>#N/A</v>
        <stp/>
        <stp>BDP|9273589532960781784</stp>
        <tr r="W354" s="5"/>
      </tp>
      <tp t="e">
        <v>#N/A</v>
        <stp/>
        <stp>BDP|4498675105622018810</stp>
        <tr r="I94" s="5"/>
      </tp>
      <tp t="s">
        <v>#N/A N/A</v>
        <stp/>
        <stp>BDP|9066086860610787785</stp>
        <tr r="W46" s="12"/>
      </tp>
      <tp t="e">
        <v>#N/A</v>
        <stp/>
        <stp>BDP|5085450076479545712</stp>
        <tr r="T164" s="5"/>
      </tp>
      <tp t="e">
        <v>#N/A</v>
        <stp/>
        <stp>BDP|7579971704933260533</stp>
        <tr r="AQ541" s="5"/>
      </tp>
      <tp t="e">
        <v>#N/A</v>
        <stp/>
        <stp>BDP|6781051367231665940</stp>
        <tr r="L223" s="5"/>
      </tp>
      <tp t="e">
        <v>#N/A</v>
        <stp/>
        <stp>BDP|7453135187531017779</stp>
        <tr r="U626" s="5"/>
      </tp>
      <tp t="e">
        <v>#N/A</v>
        <stp/>
        <stp>BDP|9229081809250456109</stp>
        <tr r="AQ199" s="5"/>
      </tp>
      <tp t="e">
        <v>#N/A</v>
        <stp/>
        <stp>BDP|9355177038932307187</stp>
        <tr r="W230" s="5"/>
      </tp>
      <tp t="e">
        <v>#N/A</v>
        <stp/>
        <stp>BDP|5254869814164604011</stp>
        <tr r="AQ465" s="5"/>
      </tp>
      <tp t="e">
        <v>#N/A</v>
        <stp/>
        <stp>BDP|1173989199329644016</stp>
        <tr r="I86" s="5"/>
      </tp>
      <tp t="e">
        <v>#N/A</v>
        <stp/>
        <stp>BDP|2783145071219274577</stp>
        <tr r="AI515" s="5"/>
      </tp>
      <tp t="e">
        <v>#N/A</v>
        <stp/>
        <stp>BDP|9375401224670696766</stp>
        <tr r="U135" s="5"/>
      </tp>
      <tp t="e">
        <v>#N/A</v>
        <stp/>
        <stp>BDP|7632338402079973593</stp>
        <tr r="N415" s="5"/>
      </tp>
      <tp t="e">
        <v>#N/A</v>
        <stp/>
        <stp>BDP|9965427706503324698</stp>
        <tr r="U608" s="5"/>
      </tp>
      <tp t="s">
        <v>#N/A N/A</v>
        <stp/>
        <stp>BDP|2397878742780904688</stp>
        <tr r="P72" s="12"/>
      </tp>
      <tp t="e">
        <v>#N/A</v>
        <stp/>
        <stp>BDP|6844871179268562940</stp>
        <tr r="T127" s="5"/>
      </tp>
      <tp t="e">
        <v>#N/A</v>
        <stp/>
        <stp>BDP|3124258976186291872</stp>
        <tr r="P426" s="5"/>
      </tp>
      <tp t="e">
        <v>#N/A</v>
        <stp/>
        <stp>BDP|2575959321059765818</stp>
        <tr r="AB257" s="5"/>
      </tp>
      <tp t="s">
        <v>#N/A N/A</v>
        <stp/>
        <stp>BDP|2721932337552731236</stp>
        <tr r="AQ75" s="12"/>
      </tp>
      <tp t="e">
        <v>#N/A</v>
        <stp/>
        <stp>BDP|1606267096616955484</stp>
        <tr r="M364" s="5"/>
      </tp>
      <tp t="e">
        <v>#N/A</v>
        <stp/>
        <stp>BDP|8138148553555286136</stp>
        <tr r="K498" s="5"/>
      </tp>
      <tp t="e">
        <v>#N/A</v>
        <stp/>
        <stp>BDP|2192608733238739720</stp>
        <tr r="R623" s="5"/>
      </tp>
      <tp t="s">
        <v>#N/A N/A</v>
        <stp/>
        <stp>BDP|6201731445734018934</stp>
        <tr r="M28" s="12"/>
      </tp>
      <tp t="e">
        <v>#N/A</v>
        <stp/>
        <stp>BDP|8064477540388391838</stp>
        <tr r="L599" s="5"/>
      </tp>
      <tp t="e">
        <v>#N/A</v>
        <stp/>
        <stp>BDP|3285201695780942099</stp>
        <tr r="O645" s="5"/>
      </tp>
      <tp t="e">
        <v>#N/A</v>
        <stp/>
        <stp>BDP|3242819031474030458</stp>
        <tr r="AK313" s="5"/>
      </tp>
      <tp t="e">
        <v>#N/A</v>
        <stp/>
        <stp>BDP|3950504484272356494</stp>
        <tr r="O399" s="5"/>
      </tp>
      <tp t="e">
        <v>#N/A</v>
        <stp/>
        <stp>BDP|5618535612308250120</stp>
        <tr r="AD434" s="5"/>
      </tp>
      <tp t="e">
        <v>#N/A</v>
        <stp/>
        <stp>BDP|1732863726146069505</stp>
        <tr r="AO54" s="5"/>
      </tp>
      <tp t="e">
        <v>#N/A</v>
        <stp/>
        <stp>BDP|4681569616539780169</stp>
        <tr r="M560" s="5"/>
      </tp>
      <tp t="e">
        <v>#N/A</v>
        <stp/>
        <stp>BDP|3258136493423708022</stp>
        <tr r="AP91" s="5"/>
      </tp>
      <tp t="s">
        <v>#N/A N/A</v>
        <stp/>
        <stp>BDP|3606803553172073421</stp>
        <tr r="AM13" s="12"/>
      </tp>
      <tp t="e">
        <v>#N/A</v>
        <stp/>
        <stp>BDP|3855479808957728873</stp>
        <tr r="AQ34" s="5"/>
      </tp>
      <tp t="e">
        <v>#N/A</v>
        <stp/>
        <stp>BDP|5332872023061018604</stp>
        <tr r="AK569" s="5"/>
      </tp>
      <tp t="e">
        <v>#N/A</v>
        <stp/>
        <stp>BDP|3536953061813659709</stp>
        <tr r="K343" s="5"/>
      </tp>
      <tp t="e">
        <v>#N/A</v>
        <stp/>
        <stp>BDP|9018364475354251167</stp>
        <tr r="AD468" s="5"/>
      </tp>
      <tp t="e">
        <v>#N/A</v>
        <stp/>
        <stp>BDP|6293493852906652982</stp>
        <tr r="AM302" s="5"/>
      </tp>
      <tp t="e">
        <v>#N/A</v>
        <stp/>
        <stp>BDP|1177841351603031734</stp>
        <tr r="AK7" s="5"/>
      </tp>
      <tp t="e">
        <v>#N/A</v>
        <stp/>
        <stp>BDP|8047124829256955550</stp>
        <tr r="J303" s="5"/>
      </tp>
      <tp t="e">
        <v>#N/A</v>
        <stp/>
        <stp>BDP|9032002164043438475</stp>
        <tr r="M15" s="12"/>
      </tp>
      <tp t="e">
        <v>#N/A</v>
        <stp/>
        <stp>BDP|7024255312344212823</stp>
        <tr r="J315" s="5"/>
      </tp>
      <tp t="e">
        <v>#N/A</v>
        <stp/>
        <stp>BDP|5544919866046134448</stp>
        <tr r="AF189" s="5"/>
      </tp>
      <tp t="e">
        <v>#N/A</v>
        <stp/>
        <stp>BDP|7475959116655005231</stp>
        <tr r="K253" s="5"/>
      </tp>
      <tp t="e">
        <v>#N/A</v>
        <stp/>
        <stp>BDP|6004402045448567649</stp>
        <tr r="L337" s="5"/>
      </tp>
      <tp t="e">
        <v>#N/A</v>
        <stp/>
        <stp>BDP|4026255784933470510</stp>
        <tr r="M433" s="5"/>
      </tp>
      <tp t="e">
        <v>#N/A</v>
        <stp/>
        <stp>BDP|8011021456155316038</stp>
        <tr r="J229" s="5"/>
      </tp>
      <tp t="e">
        <v>#N/A</v>
        <stp/>
        <stp>BDP|3984462668689269012</stp>
        <tr r="Q144" s="5"/>
      </tp>
      <tp t="e">
        <v>#N/A</v>
        <stp/>
        <stp>BDP|9592401302230310500</stp>
        <tr r="AA285" s="5"/>
      </tp>
      <tp t="e">
        <v>#N/A</v>
        <stp/>
        <stp>BDP|6700201660202692857</stp>
        <tr r="AB351" s="5"/>
      </tp>
      <tp t="e">
        <v>#N/A</v>
        <stp/>
        <stp>BDP|3023441485927472010</stp>
        <tr r="AQ402" s="5"/>
      </tp>
      <tp t="e">
        <v>#N/A</v>
        <stp/>
        <stp>BDP|9743128079945110299</stp>
        <tr r="AI221" s="5"/>
      </tp>
      <tp t="e">
        <v>#N/A</v>
        <stp/>
        <stp>BDP|4448757716099741348</stp>
        <tr r="AB453" s="5"/>
      </tp>
      <tp t="e">
        <v>#N/A</v>
        <stp/>
        <stp>BDP|7266267023086669958</stp>
        <tr r="S345" s="5"/>
      </tp>
      <tp t="e">
        <v>#N/A</v>
        <stp/>
        <stp>BDP|3890918622035976569</stp>
        <tr r="I67" s="12"/>
        <tr r="I589" s="5"/>
      </tp>
      <tp t="e">
        <v>#N/A</v>
        <stp/>
        <stp>BDP|7014977600980791649</stp>
        <tr r="AP111" s="5"/>
      </tp>
      <tp t="e">
        <v>#N/A</v>
        <stp/>
        <stp>BDP|9265235691588721235</stp>
        <tr r="K117" s="5"/>
      </tp>
      <tp t="e">
        <v>#N/A</v>
        <stp/>
        <stp>BDP|2989969560012226793</stp>
        <tr r="K621" s="5"/>
      </tp>
      <tp t="e">
        <v>#N/A</v>
        <stp/>
        <stp>BDP|9090452945541359078</stp>
        <tr r="AH636" s="5"/>
      </tp>
      <tp t="e">
        <v>#N/A</v>
        <stp/>
        <stp>BDP|7006053052053546964</stp>
        <tr r="U106" s="5"/>
      </tp>
      <tp t="e">
        <v>#N/A</v>
        <stp/>
        <stp>BDP|4670100830937757958</stp>
        <tr r="AF267" s="5"/>
      </tp>
      <tp t="e">
        <v>#N/A</v>
        <stp/>
        <stp>BDP|8195661322413869799</stp>
        <tr r="I360" s="5"/>
      </tp>
      <tp t="e">
        <v>#N/A</v>
        <stp/>
        <stp>BDP|8953382170941149549</stp>
        <tr r="N201" s="5"/>
      </tp>
      <tp t="e">
        <v>#N/A</v>
        <stp/>
        <stp>BDP|4414510790430726065</stp>
        <tr r="S644" s="5"/>
      </tp>
      <tp t="e">
        <v>#N/A</v>
        <stp/>
        <stp>BDP|6283995236521941509</stp>
        <tr r="AK248" s="5"/>
      </tp>
      <tp t="e">
        <v>#N/A</v>
        <stp/>
        <stp>BDP|7462454098581449396</stp>
        <tr r="Q627" s="5"/>
      </tp>
      <tp t="e">
        <v>#N/A</v>
        <stp/>
        <stp>BDP|5099641608963070883</stp>
        <tr r="AA569" s="5"/>
      </tp>
      <tp t="e">
        <v>#N/A</v>
        <stp/>
        <stp>BDP|4076752488030034392</stp>
        <tr r="AD91" s="12"/>
        <tr r="AD326" s="5"/>
      </tp>
      <tp t="s">
        <v>#N/A N/A</v>
        <stp/>
        <stp>BDP|6670314121088050722</stp>
        <tr r="AM85" s="12"/>
      </tp>
      <tp t="e">
        <v>#N/A</v>
        <stp/>
        <stp>BDP|1292501804958554470</stp>
        <tr r="O353" s="5"/>
      </tp>
      <tp t="s">
        <v>#N/A N/A</v>
        <stp/>
        <stp>BDP|4203367092626526074</stp>
        <tr r="O49" s="12"/>
      </tp>
      <tp t="e">
        <v>#N/A</v>
        <stp/>
        <stp>BDP|5993411231262897854</stp>
        <tr r="AH169" s="5"/>
      </tp>
      <tp t="e">
        <v>#N/A</v>
        <stp/>
        <stp>BDP|6957129949798246348</stp>
        <tr r="Q458" s="5"/>
      </tp>
      <tp t="e">
        <v>#N/A</v>
        <stp/>
        <stp>BDP|4397262852173350808</stp>
        <tr r="J241" s="5"/>
      </tp>
      <tp t="e">
        <v>#N/A</v>
        <stp/>
        <stp>BDP|7416833731692512672</stp>
        <tr r="AA226" s="5"/>
      </tp>
      <tp t="e">
        <v>#N/A</v>
        <stp/>
        <stp>BDP|6779973724117018202</stp>
        <tr r="AM29" s="12"/>
        <tr r="AM365" s="5"/>
      </tp>
      <tp t="e">
        <v>#N/A</v>
        <stp/>
        <stp>BDP|3920907359115233261</stp>
        <tr r="Q374" s="5"/>
      </tp>
      <tp t="e">
        <v>#N/A</v>
        <stp/>
        <stp>BDP|1925661396120946640</stp>
        <tr r="R539" s="5"/>
      </tp>
      <tp t="e">
        <v>#N/A</v>
        <stp/>
        <stp>BDP|9558366945582775457</stp>
        <tr r="J19" s="12"/>
      </tp>
      <tp t="e">
        <v>#N/A</v>
        <stp/>
        <stp>BDP|2003991197588801222</stp>
        <tr r="J187" s="5"/>
      </tp>
      <tp t="e">
        <v>#N/A</v>
        <stp/>
        <stp>BDP|4553620796353376078</stp>
        <tr r="J121" s="5"/>
      </tp>
      <tp t="e">
        <v>#N/A</v>
        <stp/>
        <stp>BDP|9759249259477991168</stp>
        <tr r="T248" s="5"/>
      </tp>
      <tp t="e">
        <v>#N/A</v>
        <stp/>
        <stp>BDP|4399055296524377167</stp>
        <tr r="AQ8" s="12"/>
      </tp>
      <tp t="e">
        <v>#N/A</v>
        <stp/>
        <stp>BDP|1692257135269563161</stp>
        <tr r="Q576" s="5"/>
      </tp>
      <tp t="e">
        <v>#N/A</v>
        <stp/>
        <stp>BDP|2738620857849692019</stp>
        <tr r="K352" s="5"/>
      </tp>
      <tp t="e">
        <v>#N/A</v>
        <stp/>
        <stp>BDP|1346171418121104888</stp>
        <tr r="T121" s="5"/>
      </tp>
      <tp t="e">
        <v>#N/A</v>
        <stp/>
        <stp>BDP|8706097023305881700</stp>
        <tr r="AP437" s="5"/>
      </tp>
      <tp t="e">
        <v>#N/A</v>
        <stp/>
        <stp>BDP|5611619569508845535</stp>
        <tr r="AP270" s="5"/>
      </tp>
      <tp t="s">
        <v>#N/A N/A</v>
        <stp/>
        <stp>BDP|6147942026760453528</stp>
        <tr r="Q86" s="12"/>
      </tp>
      <tp t="e">
        <v>#N/A</v>
        <stp/>
        <stp>BDP|1028878302477011603</stp>
        <tr r="N313" s="5"/>
      </tp>
      <tp t="e">
        <v>#N/A</v>
        <stp/>
        <stp>BDP|2948564890860928636</stp>
        <tr r="AI395" s="5"/>
      </tp>
      <tp t="e">
        <v>#N/A</v>
        <stp/>
        <stp>BDP|4427827701630569479</stp>
        <tr r="M334" s="5"/>
      </tp>
      <tp t="e">
        <v>#N/A</v>
        <stp/>
        <stp>BDP|1424349600152550800</stp>
        <tr r="I442" s="5"/>
      </tp>
      <tp t="e">
        <v>#N/A</v>
        <stp/>
        <stp>BDP|3654670023119498632</stp>
        <tr r="AP146" s="5"/>
      </tp>
      <tp t="s">
        <v>#N/A N/A</v>
        <stp/>
        <stp>BDP|9112508601617590308</stp>
        <tr r="AD55" s="12"/>
      </tp>
      <tp t="e">
        <v>#N/A</v>
        <stp/>
        <stp>BDP|7604650023362285975</stp>
        <tr r="J26" s="5"/>
      </tp>
      <tp t="e">
        <v>#N/A</v>
        <stp/>
        <stp>BDP|3309621223727316849</stp>
        <tr r="N181" s="5"/>
      </tp>
      <tp t="e">
        <v>#N/A</v>
        <stp/>
        <stp>BDP|6187944367787153660</stp>
        <tr r="W243" s="5"/>
      </tp>
      <tp t="s">
        <v>#N/A N/A</v>
        <stp/>
        <stp>BDP|7785520570855503851</stp>
        <tr r="AI51" s="12"/>
      </tp>
      <tp t="e">
        <v>#N/A</v>
        <stp/>
        <stp>BDP|9347138857755296002</stp>
        <tr r="R612" s="5"/>
      </tp>
      <tp t="e">
        <v>#N/A</v>
        <stp/>
        <stp>BDP|5471756823520529825</stp>
        <tr r="R91" s="5"/>
      </tp>
      <tp t="e">
        <v>#N/A</v>
        <stp/>
        <stp>BDP|9845682020231709427</stp>
        <tr r="W192" s="5"/>
      </tp>
      <tp t="e">
        <v>#N/A</v>
        <stp/>
        <stp>BDP|9939370393229117293</stp>
        <tr r="Q253" s="5"/>
      </tp>
      <tp t="e">
        <v>#N/A</v>
        <stp/>
        <stp>BDP|4909831859555037465</stp>
        <tr r="N425" s="5"/>
      </tp>
      <tp t="e">
        <v>#N/A</v>
        <stp/>
        <stp>BDP|7848768769408086622</stp>
        <tr r="R82" s="5"/>
      </tp>
      <tp t="e">
        <v>#N/A</v>
        <stp/>
        <stp>BDP|4296478640325475941</stp>
        <tr r="T478" s="5"/>
      </tp>
      <tp t="e">
        <v>#N/A</v>
        <stp/>
        <stp>BDP|1482949373332170572</stp>
        <tr r="L152" s="5"/>
      </tp>
      <tp t="e">
        <v>#N/A</v>
        <stp/>
        <stp>BDP|3569972009071744396</stp>
        <tr r="L543" s="5"/>
      </tp>
    </main>
    <main first="bofaddin.rtdserver">
      <tp t="s">
        <v>#N/A N/A</v>
        <stp/>
        <stp>BQL|4340260896072446484</stp>
        <tr r="AJ486" s="5"/>
      </tp>
      <tp t="s">
        <v>#N/A N/A</v>
        <stp/>
        <stp>BQL|6170002648968451333</stp>
        <tr r="AJ633" s="5"/>
      </tp>
      <tp t="s">
        <v>#N/A N/A</v>
        <stp/>
        <stp>BQL|1094628197552839508</stp>
        <tr r="AJ31" s="12"/>
      </tp>
      <tp t="s">
        <v>#N/A N/A</v>
        <stp/>
        <stp>BQL|1218068549674661877</stp>
        <tr r="AJ145" s="5"/>
      </tp>
      <tp t="s">
        <v>#N/A N/A</v>
        <stp/>
        <stp>BQL|9402692372680238143</stp>
        <tr r="AJ509" s="5"/>
      </tp>
      <tp t="s">
        <v>#N/A N/A</v>
        <stp/>
        <stp>BQL|8774296589919850261</stp>
        <tr r="AJ26" s="5"/>
      </tp>
      <tp t="s">
        <v>#N/A N/A</v>
        <stp/>
        <stp>BQL|8803001827636424534</stp>
        <tr r="AJ438" s="5"/>
      </tp>
      <tp t="s">
        <v>#N/A N/A</v>
        <stp/>
        <stp>BQL|7326864767752034256</stp>
        <tr r="AJ614" s="5"/>
      </tp>
      <tp t="s">
        <v>#N/A N/A</v>
        <stp/>
        <stp>BQL|5243773773568720476</stp>
        <tr r="AJ536" s="5"/>
      </tp>
      <tp t="s">
        <v>#N/A N/A</v>
        <stp/>
        <stp>BQL|4330226521314689901</stp>
        <tr r="AJ178" s="5"/>
      </tp>
      <tp t="s">
        <v>#N/A N/A</v>
        <stp/>
        <stp>BQL|5073603945497187912</stp>
        <tr r="AJ318" s="5"/>
      </tp>
      <tp t="s">
        <v>#N/A N/A</v>
        <stp/>
        <stp>BQL|1020983163491803612</stp>
        <tr r="AJ37" s="12"/>
        <tr r="AJ317" s="5"/>
      </tp>
      <tp t="s">
        <v>#N/A N/A</v>
        <stp/>
        <stp>BQL|7107863568040822053</stp>
        <tr r="AJ9" s="5"/>
      </tp>
      <tp t="s">
        <v>#N/A N/A</v>
        <stp/>
        <stp>BQL|9774037324630257201</stp>
        <tr r="AJ86" s="12"/>
      </tp>
      <tp t="e">
        <v>#N/A</v>
        <stp/>
        <stp>BDP|2883207185739720803</stp>
        <tr r="I132" s="5"/>
      </tp>
      <tp t="e">
        <v>#N/A</v>
        <stp/>
        <stp>BDP|8794757028322206625</stp>
        <tr r="L579" s="5"/>
      </tp>
      <tp t="s">
        <v>#N/A N/A</v>
        <stp/>
        <stp>BDP|3209989906022210140</stp>
        <tr r="AM62" s="12"/>
      </tp>
      <tp t="e">
        <v>#N/A</v>
        <stp/>
        <stp>BDP|7146335489990698579</stp>
        <tr r="M554" s="5"/>
      </tp>
      <tp t="e">
        <v>#N/A</v>
        <stp/>
        <stp>BDP|5391177928158343753</stp>
        <tr r="W644" s="5"/>
      </tp>
      <tp t="e">
        <v>#N/A</v>
        <stp/>
        <stp>BDP|9567595466274281723</stp>
        <tr r="M304" s="5"/>
      </tp>
      <tp t="e">
        <v>#N/A</v>
        <stp/>
        <stp>BDP|2598532808738646625</stp>
        <tr r="AO444" s="5"/>
      </tp>
      <tp t="e">
        <v>#N/A</v>
        <stp/>
        <stp>BDP|1349569937869000788</stp>
        <tr r="AI344" s="5"/>
      </tp>
      <tp t="e">
        <v>#N/A</v>
        <stp/>
        <stp>BDP|5674912172905877774</stp>
        <tr r="U56" s="5"/>
      </tp>
      <tp t="e">
        <v>#N/A</v>
        <stp/>
        <stp>BDP|7987834734922191753</stp>
        <tr r="AO629" s="5"/>
      </tp>
      <tp t="s">
        <v>#N/A N/A</v>
        <stp/>
        <stp>BDP|5356809926200690698</stp>
        <tr r="AM39" s="12"/>
      </tp>
      <tp t="e">
        <v>#N/A</v>
        <stp/>
        <stp>BDP|4453647993813972102</stp>
        <tr r="AM412" s="5"/>
      </tp>
      <tp t="e">
        <v>#N/A</v>
        <stp/>
        <stp>BDP|8796539452273853249</stp>
        <tr r="T374" s="5"/>
      </tp>
      <tp t="e">
        <v>#N/A</v>
        <stp/>
        <stp>BDP|8277975098346734703</stp>
        <tr r="R469" s="5"/>
      </tp>
      <tp t="e">
        <v>#N/A</v>
        <stp/>
        <stp>BDP|6079682479186923826</stp>
        <tr r="K108" s="5"/>
      </tp>
      <tp t="e">
        <v>#N/A</v>
        <stp/>
        <stp>BDP|1136605261820281886</stp>
        <tr r="AD177" s="5"/>
      </tp>
      <tp t="e">
        <v>#N/A</v>
        <stp/>
        <stp>BDP|9225207909606465455</stp>
        <tr r="S565" s="5"/>
      </tp>
      <tp t="e">
        <v>#N/A</v>
        <stp/>
        <stp>BDP|3461440044638726291</stp>
        <tr r="AM177" s="5"/>
      </tp>
      <tp t="e">
        <v>#N/A</v>
        <stp/>
        <stp>BDP|9815641544823584173</stp>
        <tr r="O322" s="5"/>
      </tp>
      <tp t="e">
        <v>#N/A</v>
        <stp/>
        <stp>BDP|2669944357641651692</stp>
        <tr r="AF240" s="5"/>
      </tp>
      <tp t="e">
        <v>#N/A</v>
        <stp/>
        <stp>BDP|1507617989536560026</stp>
        <tr r="AQ570" s="5"/>
      </tp>
      <tp t="e">
        <v>#N/A</v>
        <stp/>
        <stp>BDP|3725185828060846951</stp>
        <tr r="K369" s="5"/>
      </tp>
      <tp t="e">
        <v>#N/A</v>
        <stp/>
        <stp>BDP|1010010690203978226</stp>
        <tr r="I375" s="5"/>
      </tp>
      <tp t="e">
        <v>#N/A</v>
        <stp/>
        <stp>BDP|6466057492256978006</stp>
        <tr r="AK367" s="5"/>
      </tp>
      <tp t="e">
        <v>#N/A</v>
        <stp/>
        <stp>BDP|1817926205485767427</stp>
        <tr r="AF544" s="5"/>
      </tp>
      <tp t="e">
        <v>#N/A</v>
        <stp/>
        <stp>BDP|3395945579527292365</stp>
        <tr r="T570" s="5"/>
      </tp>
      <tp t="e">
        <v>#N/A</v>
        <stp/>
        <stp>BDP|2985972470472737738</stp>
        <tr r="O588" s="5"/>
      </tp>
      <tp t="s">
        <v>#N/A N/A</v>
        <stp/>
        <stp>BDP|2621639601518784593</stp>
        <tr r="W26" s="12"/>
      </tp>
      <tp t="e">
        <v>#N/A</v>
        <stp/>
        <stp>BDP|8941259495782372808</stp>
        <tr r="AB384" s="5"/>
      </tp>
      <tp t="e">
        <v>#N/A</v>
        <stp/>
        <stp>BDP|6467683790140420022</stp>
        <tr r="AB164" s="5"/>
      </tp>
      <tp t="e">
        <v>#N/A</v>
        <stp/>
        <stp>BDP|7939044087683126517</stp>
        <tr r="U466" s="5"/>
      </tp>
      <tp t="e">
        <v>#N/A</v>
        <stp/>
        <stp>BDP|5714839937917946002</stp>
        <tr r="W504" s="5"/>
      </tp>
      <tp t="e">
        <v>#N/A</v>
        <stp/>
        <stp>BDP|7663531782050581389</stp>
        <tr r="I257" s="5"/>
      </tp>
      <tp t="s">
        <v>#N/A N/A</v>
        <stp/>
        <stp>BDP|2435572282427974124</stp>
        <tr r="AM31" s="12"/>
      </tp>
      <tp t="e">
        <v>#N/A</v>
        <stp/>
        <stp>BDP|3292327103399812004</stp>
        <tr r="U560" s="5"/>
      </tp>
      <tp t="e">
        <v>#N/A</v>
        <stp/>
        <stp>BDP|2116285288631802029</stp>
        <tr r="AB596" s="5"/>
      </tp>
      <tp t="e">
        <v>#N/A</v>
        <stp/>
        <stp>BDP|8373060719596284651</stp>
        <tr r="T474" s="5"/>
      </tp>
      <tp t="e">
        <v>#N/A</v>
        <stp/>
        <stp>BDP|1436928183269677084</stp>
        <tr r="AM240" s="5"/>
      </tp>
      <tp t="e">
        <v>#N/A</v>
        <stp/>
        <stp>BDP|6745571616042461999</stp>
        <tr r="Q20" s="5"/>
      </tp>
      <tp t="e">
        <v>#N/A</v>
        <stp/>
        <stp>BDP|1238934655022956668</stp>
        <tr r="Q81" s="12"/>
        <tr r="Q332" s="5"/>
      </tp>
      <tp t="e">
        <v>#N/A</v>
        <stp/>
        <stp>BDP|9588976119089553156</stp>
        <tr r="S268" s="5"/>
      </tp>
      <tp t="e">
        <v>#N/A</v>
        <stp/>
        <stp>BDP|2540226334018899206</stp>
        <tr r="P322" s="5"/>
      </tp>
      <tp t="e">
        <v>#N/A</v>
        <stp/>
        <stp>BDP|4397810120047069092</stp>
        <tr r="AO397" s="5"/>
      </tp>
      <tp t="e">
        <v>#N/A</v>
        <stp/>
        <stp>BDP|5498757923111896819</stp>
        <tr r="K273" s="5"/>
      </tp>
      <tp t="e">
        <v>#N/A</v>
        <stp/>
        <stp>BDP|2954467572889358150</stp>
        <tr r="AD559" s="5"/>
      </tp>
      <tp t="e">
        <v>#N/A</v>
        <stp/>
        <stp>BDP|1643829396858020199</stp>
        <tr r="AI491" s="5"/>
      </tp>
      <tp t="e">
        <v>#N/A</v>
        <stp/>
        <stp>BDP|6444597585350101221</stp>
        <tr r="AK463" s="5"/>
      </tp>
      <tp t="e">
        <v>#N/A</v>
        <stp/>
        <stp>BDP|9157389243172990585</stp>
        <tr r="Q530" s="5"/>
      </tp>
      <tp t="e">
        <v>#N/A</v>
        <stp/>
        <stp>BDP|3316013302743375982</stp>
        <tr r="AO210" s="5"/>
      </tp>
      <tp t="e">
        <v>#N/A</v>
        <stp/>
        <stp>BDP|3699149199067849584</stp>
        <tr r="AD39" s="5"/>
      </tp>
      <tp t="e">
        <v>#N/A</v>
        <stp/>
        <stp>BDP|3967605250468303117</stp>
        <tr r="P9" s="5"/>
      </tp>
      <tp t="s">
        <v>#N/A N/A</v>
        <stp/>
        <stp>BDP|8574838538782496811</stp>
        <tr r="AP79" s="12"/>
      </tp>
      <tp t="s">
        <v>#N/A N/A</v>
        <stp/>
        <stp>BDP|9874306060796517367</stp>
        <tr r="L68" s="12"/>
      </tp>
      <tp t="e">
        <v>#N/A</v>
        <stp/>
        <stp>BDP|3945665063573314946</stp>
        <tr r="AA36" s="5"/>
      </tp>
      <tp t="e">
        <v>#N/A</v>
        <stp/>
        <stp>BDP|7329356851231855940</stp>
        <tr r="AI528" s="5"/>
      </tp>
      <tp t="e">
        <v>#N/A</v>
        <stp/>
        <stp>BDP|7763455589122137012</stp>
        <tr r="AK199" s="5"/>
      </tp>
      <tp t="s">
        <v>#N/A N/A</v>
        <stp/>
        <stp>BDP|2471981850167046070</stp>
        <tr r="N78" s="12"/>
      </tp>
      <tp t="e">
        <v>#N/A</v>
        <stp/>
        <stp>BDP|2005408842798895314</stp>
        <tr r="AF406" s="5"/>
      </tp>
      <tp t="e">
        <v>#N/A</v>
        <stp/>
        <stp>BDP|3320699082043105729</stp>
        <tr r="AI130" s="5"/>
      </tp>
      <tp t="e">
        <v>#N/A</v>
        <stp/>
        <stp>BDP|7726804906307241183</stp>
        <tr r="AB348" s="5"/>
      </tp>
      <tp t="e">
        <v>#N/A</v>
        <stp/>
        <stp>BDP|8065561284558047493</stp>
        <tr r="AP456" s="5"/>
      </tp>
      <tp t="e">
        <v>#N/A</v>
        <stp/>
        <stp>BDP|4482774969804931882</stp>
        <tr r="W312" s="5"/>
      </tp>
      <tp t="e">
        <v>#N/A</v>
        <stp/>
        <stp>BDP|4916923896188475520</stp>
        <tr r="U542" s="5"/>
      </tp>
      <tp t="e">
        <v>#N/A</v>
        <stp/>
        <stp>BDP|3260399820762986994</stp>
        <tr r="AG147" s="5"/>
      </tp>
      <tp t="e">
        <v>#N/A</v>
        <stp/>
        <stp>BDP|5563092387551358533</stp>
        <tr r="AB153" s="5"/>
      </tp>
      <tp t="e">
        <v>#N/A</v>
        <stp/>
        <stp>BDP|1966929804651773039</stp>
        <tr r="AI46" s="5"/>
      </tp>
      <tp t="e">
        <v>#N/A</v>
        <stp/>
        <stp>BDP|9996606869239298992</stp>
        <tr r="AO328" s="5"/>
      </tp>
      <tp t="e">
        <v>#N/A</v>
        <stp/>
        <stp>BDP|7507519157908203699</stp>
        <tr r="K118" s="5"/>
      </tp>
      <tp t="e">
        <v>#N/A</v>
        <stp/>
        <stp>BDP|8572804093423977379</stp>
        <tr r="J608" s="5"/>
      </tp>
      <tp t="s">
        <v>#N/A N/A</v>
        <stp/>
        <stp>BDP|5283292415559644603</stp>
        <tr r="K55" s="12"/>
      </tp>
      <tp t="e">
        <v>#N/A</v>
        <stp/>
        <stp>BDP|2507897990449536318</stp>
        <tr r="AH331" s="5"/>
      </tp>
      <tp t="e">
        <v>#N/A</v>
        <stp/>
        <stp>BDP|6553048956732753887</stp>
        <tr r="AD514" s="5"/>
      </tp>
      <tp t="e">
        <v>#N/A</v>
        <stp/>
        <stp>BDP|1839414594354678138</stp>
        <tr r="AF422" s="5"/>
      </tp>
      <tp t="e">
        <v>#N/A</v>
        <stp/>
        <stp>BDP|8450549657272750380</stp>
        <tr r="AO552" s="5"/>
      </tp>
      <tp t="s">
        <v>#N/A N/A</v>
        <stp/>
        <stp>BDP|8732699347395147606</stp>
        <tr r="O4" s="12"/>
      </tp>
      <tp t="e">
        <v>#N/A</v>
        <stp/>
        <stp>BDP|9989468011157524239</stp>
        <tr r="M513" s="5"/>
      </tp>
      <tp t="e">
        <v>#N/A</v>
        <stp/>
        <stp>BDP|5156107668739204238</stp>
        <tr r="AP525" s="5"/>
      </tp>
      <tp t="e">
        <v>#N/A</v>
        <stp/>
        <stp>BDP|8112733937167482296</stp>
        <tr r="P189" s="5"/>
      </tp>
      <tp t="s">
        <v>#N/A N/A</v>
        <stp/>
        <stp>BDP|8894780396446653984</stp>
        <tr r="AB75" s="12"/>
      </tp>
      <tp t="e">
        <v>#N/A</v>
        <stp/>
        <stp>BDP|8235221280079971219</stp>
        <tr r="Q27" s="12"/>
      </tp>
      <tp t="s">
        <v>#N/A N/A</v>
        <stp/>
        <stp>BDP|7482771900991359889</stp>
        <tr r="AH73" s="12"/>
      </tp>
      <tp t="e">
        <v>#N/A</v>
        <stp/>
        <stp>BDP|9805950619539495182</stp>
        <tr r="U413" s="5"/>
      </tp>
      <tp t="e">
        <v>#N/A</v>
        <stp/>
        <stp>BDP|8985635047344152745</stp>
        <tr r="AF467" s="5"/>
      </tp>
      <tp t="e">
        <v>#N/A</v>
        <stp/>
        <stp>BDP|8162264925926915734</stp>
        <tr r="S186" s="5"/>
      </tp>
      <tp t="e">
        <v>#N/A</v>
        <stp/>
        <stp>BDP|7165351294334010084</stp>
        <tr r="AK31" s="5"/>
      </tp>
      <tp t="e">
        <v>#N/A</v>
        <stp/>
        <stp>BDP|1140976030222664086</stp>
        <tr r="AP401" s="5"/>
      </tp>
      <tp t="e">
        <v>#N/A</v>
        <stp/>
        <stp>BDP|2495949829426842693</stp>
        <tr r="AD82" s="5"/>
      </tp>
      <tp t="e">
        <v>#N/A</v>
        <stp/>
        <stp>BDP|7187944847526924538</stp>
        <tr r="U295" s="5"/>
      </tp>
      <tp t="e">
        <v>#N/A</v>
        <stp/>
        <stp>BDP|6794958926380829442</stp>
        <tr r="AI14" s="5"/>
      </tp>
      <tp t="s">
        <v>#N/A N/A</v>
        <stp/>
        <stp>BDP|9458486362362507032</stp>
        <tr r="AP28" s="12"/>
      </tp>
      <tp t="e">
        <v>#N/A</v>
        <stp/>
        <stp>BDP|2703158300602324899</stp>
        <tr r="AP32" s="12"/>
        <tr r="AP622" s="5"/>
      </tp>
      <tp t="e">
        <v>#N/A</v>
        <stp/>
        <stp>BDP|8922725133533942693</stp>
        <tr r="AH572" s="5"/>
      </tp>
      <tp t="e">
        <v>#N/A</v>
        <stp/>
        <stp>BDP|2609087417023247936</stp>
        <tr r="U22" s="12"/>
      </tp>
      <tp t="e">
        <v>#N/A</v>
        <stp/>
        <stp>BDP|7735711459548424431</stp>
        <tr r="M233" s="5"/>
      </tp>
      <tp t="e">
        <v>#N/A</v>
        <stp/>
        <stp>BDP|8873683868777560651</stp>
        <tr r="J97" s="5"/>
      </tp>
      <tp t="e">
        <v>#N/A</v>
        <stp/>
        <stp>BDP|3503882538620430190</stp>
        <tr r="U97" s="5"/>
      </tp>
      <tp t="e">
        <v>#N/A</v>
        <stp/>
        <stp>BDP|9420379279711731558</stp>
        <tr r="Q15" s="12"/>
      </tp>
      <tp t="e">
        <v>#N/A</v>
        <stp/>
        <stp>BDP|7940336838036961832</stp>
        <tr r="AM596" s="5"/>
      </tp>
      <tp t="e">
        <v>#N/A</v>
        <stp/>
        <stp>BDP|6899604630362806897</stp>
        <tr r="AG45" s="5"/>
      </tp>
      <tp t="s">
        <v>#N/A N/A</v>
        <stp/>
        <stp>BDP|9280614774310849162</stp>
        <tr r="AB64" s="12"/>
      </tp>
      <tp t="e">
        <v>#N/A</v>
        <stp/>
        <stp>BDP|9999108824924758734</stp>
        <tr r="R608" s="5"/>
      </tp>
      <tp t="e">
        <v>#N/A</v>
        <stp/>
        <stp>BDP|3914084060079959518</stp>
        <tr r="AH453" s="5"/>
      </tp>
      <tp t="e">
        <v>#N/A</v>
        <stp/>
        <stp>BDP|8987826703029604075</stp>
        <tr r="S220" s="5"/>
      </tp>
      <tp t="e">
        <v>#N/A</v>
        <stp/>
        <stp>BDP|6939824656834651621</stp>
        <tr r="I167" s="5"/>
      </tp>
      <tp t="e">
        <v>#N/A</v>
        <stp/>
        <stp>BDP|3021421841249224388</stp>
        <tr r="AB347" s="5"/>
      </tp>
      <tp t="e">
        <v>#N/A</v>
        <stp/>
        <stp>BDP|7836608293624221505</stp>
        <tr r="S397" s="5"/>
      </tp>
      <tp t="e">
        <v>#N/A</v>
        <stp/>
        <stp>BDP|8470194678965493289</stp>
        <tr r="O156" s="5"/>
      </tp>
      <tp t="s">
        <v>#N/A N/A</v>
        <stp/>
        <stp>BDP|9706510536880033691</stp>
        <tr r="AB23" s="12"/>
      </tp>
      <tp t="e">
        <v>#N/A</v>
        <stp/>
        <stp>BDP|8838149701445360575</stp>
        <tr r="AO88" s="5"/>
      </tp>
      <tp t="s">
        <v>#N/A N/A</v>
        <stp/>
        <stp>BDP|3893707230247303920</stp>
        <tr r="U39" s="12"/>
      </tp>
      <tp t="s">
        <v>#N/A N/A</v>
        <stp/>
        <stp>BDP|2552076120451802838</stp>
        <tr r="Q35" s="12"/>
      </tp>
      <tp t="s">
        <v>#N/A N/A</v>
        <stp/>
        <stp>BDP|4262855437470000697</stp>
        <tr r="P56" s="12"/>
      </tp>
      <tp t="e">
        <v>#N/A</v>
        <stp/>
        <stp>BDP|6650870819616246037</stp>
        <tr r="AI145" s="5"/>
      </tp>
      <tp t="s">
        <v>#N/A N/A</v>
        <stp/>
        <stp>BDP|6878178963640193843</stp>
        <tr r="AG83" s="12"/>
      </tp>
      <tp t="e">
        <v>#N/A</v>
        <stp/>
        <stp>BDP|9509160442153152696</stp>
        <tr r="S194" s="5"/>
      </tp>
      <tp t="e">
        <v>#N/A</v>
        <stp/>
        <stp>BDP|3967436653248577350</stp>
        <tr r="AI371" s="5"/>
      </tp>
      <tp t="e">
        <v>#N/A</v>
        <stp/>
        <stp>BDP|6605028541579599291</stp>
        <tr r="N442" s="5"/>
      </tp>
      <tp t="e">
        <v>#N/A</v>
        <stp/>
        <stp>BDP|2283845649447554038</stp>
        <tr r="K363" s="5"/>
      </tp>
      <tp t="s">
        <v>#N/A N/A</v>
        <stp/>
        <stp>BDP|5967439882781142108</stp>
        <tr r="U63" s="12"/>
      </tp>
      <tp t="e">
        <v>#N/A</v>
        <stp/>
        <stp>BDP|3926859076651190420</stp>
        <tr r="K18" s="5"/>
      </tp>
      <tp t="e">
        <v>#N/A</v>
        <stp/>
        <stp>BDP|1596607588840759637</stp>
        <tr r="O193" s="5"/>
      </tp>
      <tp t="e">
        <v>#N/A</v>
        <stp/>
        <stp>BDP|9171505639261018715</stp>
        <tr r="AB505" s="5"/>
      </tp>
      <tp t="e">
        <v>#N/A</v>
        <stp/>
        <stp>BDP|3990458653853199874</stp>
        <tr r="S571" s="5"/>
      </tp>
      <tp t="e">
        <v>#N/A</v>
        <stp/>
        <stp>BDP|8913486629306817192</stp>
        <tr r="AO12" s="5"/>
      </tp>
      <tp t="e">
        <v>#N/A</v>
        <stp/>
        <stp>BDP|8933717907524127275</stp>
        <tr r="Q533" s="5"/>
      </tp>
      <tp t="e">
        <v>#N/A</v>
        <stp/>
        <stp>BDP|5880206122009444502</stp>
        <tr r="AI31" s="5"/>
      </tp>
      <tp t="e">
        <v>#N/A</v>
        <stp/>
        <stp>BDP|6072319132807472899</stp>
        <tr r="K243" s="5"/>
      </tp>
      <tp t="e">
        <v>#N/A</v>
        <stp/>
        <stp>BDP|2526573977950233993</stp>
        <tr r="AO347" s="5"/>
      </tp>
      <tp t="e">
        <v>#N/A</v>
        <stp/>
        <stp>BDP|6726598744767321974</stp>
        <tr r="AH77" s="5"/>
      </tp>
      <tp t="e">
        <v>#N/A</v>
        <stp/>
        <stp>BDP|1078453465988973271</stp>
        <tr r="S248" s="5"/>
      </tp>
      <tp t="s">
        <v>#N/A N/A</v>
        <stp/>
        <stp>BDP|4234019118534561802</stp>
        <tr r="AG92" s="12"/>
      </tp>
      <tp t="e">
        <v>#N/A</v>
        <stp/>
        <stp>BDP|8211892825453344838</stp>
        <tr r="AP637" s="5"/>
      </tp>
      <tp t="e">
        <v>#N/A</v>
        <stp/>
        <stp>BDP|4853801900383495624</stp>
        <tr r="O75" s="5"/>
      </tp>
      <tp t="s">
        <v>#N/A N/A</v>
        <stp/>
        <stp>BDP|7646408077938672598</stp>
        <tr r="R30" s="12"/>
      </tp>
      <tp t="e">
        <v>#N/A</v>
        <stp/>
        <stp>BDP|9076335357721275788</stp>
        <tr r="J264" s="5"/>
      </tp>
      <tp t="e">
        <v>#N/A</v>
        <stp/>
        <stp>BDP|4610485943859721444</stp>
        <tr r="J6" s="12"/>
      </tp>
      <tp t="e">
        <v>#N/A</v>
        <stp/>
        <stp>BDP|5571725293940835225</stp>
        <tr r="T327" s="5"/>
      </tp>
      <tp t="e">
        <v>#N/A</v>
        <stp/>
        <stp>BDP|5499468819948435117</stp>
        <tr r="AH86" s="5"/>
      </tp>
      <tp t="s">
        <v>#N/A N/A</v>
        <stp/>
        <stp>BDP|5711997435505586307</stp>
        <tr r="P4" s="12"/>
      </tp>
      <tp t="e">
        <v>#N/A</v>
        <stp/>
        <stp>BDP|6844519066884082811</stp>
        <tr r="AO249" s="5"/>
      </tp>
      <tp t="e">
        <v>#N/A</v>
        <stp/>
        <stp>BDP|1483600122498014482</stp>
        <tr r="O17" s="5"/>
      </tp>
      <tp t="e">
        <v>#N/A</v>
        <stp/>
        <stp>BDP|6149398366139721371</stp>
        <tr r="AP567" s="5"/>
      </tp>
      <tp t="e">
        <v>#N/A</v>
        <stp/>
        <stp>BDP|2308849339856284627</stp>
        <tr r="AP524" s="5"/>
      </tp>
      <tp t="e">
        <v>#N/A</v>
        <stp/>
        <stp>BDP|3682043774965010882</stp>
        <tr r="U57" s="5"/>
      </tp>
      <tp t="e">
        <v>#N/A</v>
        <stp/>
        <stp>BDP|6701419548108493741</stp>
        <tr r="AA139" s="5"/>
      </tp>
      <tp t="e">
        <v>#N/A</v>
        <stp/>
        <stp>BDP|6883183967489875118</stp>
        <tr r="K625" s="5"/>
      </tp>
      <tp t="e">
        <v>#N/A</v>
        <stp/>
        <stp>BDP|1450265142227832961</stp>
        <tr r="AG420" s="5"/>
      </tp>
      <tp t="e">
        <v>#N/A</v>
        <stp/>
        <stp>BDP|5048606579204007970</stp>
        <tr r="I553" s="5"/>
      </tp>
      <tp t="s">
        <v>#N/A N/A</v>
        <stp/>
        <stp>BDP|9149154528316108530</stp>
        <tr r="K61" s="12"/>
      </tp>
      <tp t="e">
        <v>#N/A</v>
        <stp/>
        <stp>BDP|1857614892281391669</stp>
        <tr r="U306" s="5"/>
      </tp>
      <tp t="e">
        <v>#N/A</v>
        <stp/>
        <stp>BDP|7480597524469484030</stp>
        <tr r="AO90" s="5"/>
      </tp>
      <tp t="s">
        <v>#N/A N/A</v>
        <stp/>
        <stp>BDP|5555025198032477754</stp>
        <tr r="K80" s="12"/>
      </tp>
      <tp t="e">
        <v>#N/A</v>
        <stp/>
        <stp>BDP|8832609754107787550</stp>
        <tr r="AI121" s="5"/>
      </tp>
      <tp t="e">
        <v>#N/A</v>
        <stp/>
        <stp>BDP|8362430422831457689</stp>
        <tr r="U114" s="5"/>
      </tp>
      <tp t="e">
        <v>#N/A</v>
        <stp/>
        <stp>BDP|7658538984946729584</stp>
        <tr r="L224" s="5"/>
      </tp>
      <tp t="e">
        <v>#N/A</v>
        <stp/>
        <stp>BDP|7993945236812274676</stp>
        <tr r="AP113" s="5"/>
      </tp>
      <tp t="e">
        <v>#N/A</v>
        <stp/>
        <stp>BDP|3410225028773251923</stp>
        <tr r="AP428" s="5"/>
      </tp>
      <tp t="e">
        <v>#N/A</v>
        <stp/>
        <stp>BDP|8998499358424257444</stp>
        <tr r="AM318" s="5"/>
      </tp>
      <tp t="e">
        <v>#N/A</v>
        <stp/>
        <stp>BDP|9862403298225606883</stp>
        <tr r="S331" s="5"/>
      </tp>
      <tp t="e">
        <v>#N/A</v>
        <stp/>
        <stp>BDP|8015069362087385094</stp>
        <tr r="AK34" s="12"/>
        <tr r="AK482" s="5"/>
      </tp>
      <tp t="e">
        <v>#N/A</v>
        <stp/>
        <stp>BDP|3284795482670454539</stp>
        <tr r="N424" s="5"/>
      </tp>
      <tp t="s">
        <v>#N/A N/A</v>
        <stp/>
        <stp>BDP|1400376274309932500</stp>
        <tr r="P14" s="12"/>
      </tp>
      <tp t="e">
        <v>#N/A</v>
        <stp/>
        <stp>BDP|3343484544808189206</stp>
        <tr r="AB481" s="5"/>
      </tp>
      <tp t="e">
        <v>#N/A</v>
        <stp/>
        <stp>BDP|7317745272659231788</stp>
        <tr r="AB493" s="5"/>
      </tp>
      <tp t="e">
        <v>#N/A</v>
        <stp/>
        <stp>BDP|9112428209605638135</stp>
        <tr r="Q232" s="5"/>
      </tp>
      <tp t="e">
        <v>#N/A</v>
        <stp/>
        <stp>BDP|2891361323082650844</stp>
        <tr r="AA465" s="5"/>
      </tp>
      <tp t="e">
        <v>#N/A</v>
        <stp/>
        <stp>BDP|5597608329830550867</stp>
        <tr r="S372" s="5"/>
      </tp>
      <tp t="e">
        <v>#N/A</v>
        <stp/>
        <stp>BDP|6658889926352021777</stp>
        <tr r="AH395" s="5"/>
      </tp>
      <tp t="e">
        <v>#N/A</v>
        <stp/>
        <stp>BDP|7688318789487567248</stp>
        <tr r="L7" s="12"/>
      </tp>
      <tp t="e">
        <v>#N/A</v>
        <stp/>
        <stp>BDP|2563909801345858735</stp>
        <tr r="AF634" s="5"/>
      </tp>
      <tp t="e">
        <v>#N/A</v>
        <stp/>
        <stp>BDP|6406192116339648629</stp>
        <tr r="W241" s="5"/>
      </tp>
      <tp t="e">
        <v>#N/A</v>
        <stp/>
        <stp>BDP|2430738384336512296</stp>
        <tr r="M468" s="5"/>
      </tp>
      <tp t="s">
        <v>#N/A N/A</v>
        <stp/>
        <stp>BDP|1137310539658287043</stp>
        <tr r="AH9" s="12"/>
      </tp>
      <tp t="e">
        <v>#N/A</v>
        <stp/>
        <stp>BDP|8018656539002219617</stp>
        <tr r="I16" s="12"/>
      </tp>
      <tp t="e">
        <v>#N/A</v>
        <stp/>
        <stp>BDP|8206586654648613970</stp>
        <tr r="AD107" s="5"/>
      </tp>
      <tp t="e">
        <v>#N/A</v>
        <stp/>
        <stp>BDP|4969255252492852892</stp>
        <tr r="AD587" s="5"/>
      </tp>
      <tp t="s">
        <v>#N/A N/A</v>
        <stp/>
        <stp>BDP|8223185192959784005</stp>
        <tr r="AF76" s="12"/>
      </tp>
      <tp t="e">
        <v>#N/A</v>
        <stp/>
        <stp>BDP|2941995128401006177</stp>
        <tr r="AD96" s="5"/>
      </tp>
      <tp t="e">
        <v>#N/A</v>
        <stp/>
        <stp>BDP|7134941341776271597</stp>
        <tr r="I621" s="5"/>
      </tp>
      <tp t="e">
        <v>#N/A</v>
        <stp/>
        <stp>BDP|9701224017412923147</stp>
        <tr r="L16" s="5"/>
      </tp>
      <tp t="e">
        <v>#N/A</v>
        <stp/>
        <stp>BDP|3042707459191717916</stp>
        <tr r="J616" s="5"/>
      </tp>
      <tp t="e">
        <v>#N/A</v>
        <stp/>
        <stp>BDP|7422291032329857681</stp>
        <tr r="R104" s="5"/>
      </tp>
      <tp t="e">
        <v>#N/A</v>
        <stp/>
        <stp>BDP|8848477511577377325</stp>
        <tr r="W625" s="5"/>
      </tp>
      <tp t="e">
        <v>#N/A</v>
        <stp/>
        <stp>BDP|1714108702840200986</stp>
        <tr r="J407" s="5"/>
      </tp>
      <tp t="e">
        <v>#N/A</v>
        <stp/>
        <stp>BDP|4503511094979894876</stp>
        <tr r="AF522" s="5"/>
      </tp>
      <tp t="s">
        <v>#N/A N/A</v>
        <stp/>
        <stp>BDP|1078906309127214647</stp>
        <tr r="AB76" s="12"/>
      </tp>
      <tp t="e">
        <v>#N/A</v>
        <stp/>
        <stp>BDP|3963131169328438581</stp>
        <tr r="O236" s="5"/>
      </tp>
      <tp t="e">
        <v>#N/A</v>
        <stp/>
        <stp>BDP|4676328474041852843</stp>
        <tr r="AP507" s="5"/>
      </tp>
      <tp t="e">
        <v>#N/A</v>
        <stp/>
        <stp>BDP|6934823463825222462</stp>
        <tr r="O456" s="5"/>
      </tp>
      <tp t="e">
        <v>#N/A</v>
        <stp/>
        <stp>BDP|6769286121398592772</stp>
        <tr r="W583" s="5"/>
      </tp>
      <tp t="e">
        <v>#N/A</v>
        <stp/>
        <stp>BDP|9728665262733937368</stp>
        <tr r="AG423" s="5"/>
      </tp>
      <tp t="e">
        <v>#N/A</v>
        <stp/>
        <stp>BDP|4380060109099443447</stp>
        <tr r="AF612" s="5"/>
      </tp>
      <tp t="e">
        <v>#N/A</v>
        <stp/>
        <stp>BDP|3345516099556544029</stp>
        <tr r="AK421" s="5"/>
      </tp>
      <tp t="s">
        <v>#N/A N/A</v>
        <stp/>
        <stp>BDP|6519591692824543776</stp>
        <tr r="R18" s="12"/>
      </tp>
      <tp t="s">
        <v>#N/A N/A</v>
        <stp/>
        <stp>BDP|7053657708351790965</stp>
        <tr r="W41" s="12"/>
      </tp>
      <tp t="e">
        <v>#N/A</v>
        <stp/>
        <stp>BDP|8313349134140771182</stp>
        <tr r="AG509" s="5"/>
      </tp>
      <tp t="s">
        <v>#N/A N/A</v>
        <stp/>
        <stp>BDP|6732839406897970079</stp>
        <tr r="M92" s="12"/>
      </tp>
      <tp t="e">
        <v>#N/A</v>
        <stp/>
        <stp>BDP|2583793458478950114</stp>
        <tr r="AK465" s="5"/>
      </tp>
      <tp t="e">
        <v>#N/A</v>
        <stp/>
        <stp>BDP|6367491189914996769</stp>
        <tr r="O102" s="5"/>
      </tp>
      <tp t="e">
        <v>#N/A</v>
        <stp/>
        <stp>BDP|8223874295700479087</stp>
        <tr r="W285" s="5"/>
      </tp>
      <tp t="e">
        <v>#N/A</v>
        <stp/>
        <stp>BDP|4833638096290290231</stp>
        <tr r="AD21" s="5"/>
      </tp>
      <tp t="e">
        <v>#N/A</v>
        <stp/>
        <stp>BDP|7614351580615745082</stp>
        <tr r="AP70" s="5"/>
      </tp>
      <tp t="e">
        <v>#N/A</v>
        <stp/>
        <stp>BDP|2446665480960685580</stp>
        <tr r="AK334" s="5"/>
      </tp>
      <tp t="e">
        <v>#N/A</v>
        <stp/>
        <stp>BDP|3956173939758889039</stp>
        <tr r="P223" s="5"/>
      </tp>
      <tp t="e">
        <v>#N/A</v>
        <stp/>
        <stp>BDP|3296269229483907984</stp>
        <tr r="Q18" s="5"/>
      </tp>
      <tp t="e">
        <v>#N/A</v>
        <stp/>
        <stp>BDP|3261576186382778587</stp>
        <tr r="AF47" s="5"/>
      </tp>
      <tp t="e">
        <v>#N/A</v>
        <stp/>
        <stp>BDP|4307615636709843105</stp>
        <tr r="L26" s="5"/>
      </tp>
      <tp t="s">
        <v>#N/A N/A</v>
        <stp/>
        <stp>BDP|6318149368658193024</stp>
        <tr r="T36" s="12"/>
      </tp>
      <tp t="s">
        <v>#N/A N/A</v>
        <stp/>
        <stp>BDP|2221447894246648081</stp>
        <tr r="AK74" s="12"/>
      </tp>
      <tp t="e">
        <v>#N/A</v>
        <stp/>
        <stp>BDP|6948765590215249412</stp>
        <tr r="W556" s="5"/>
      </tp>
      <tp t="s">
        <v>#N/A N/A</v>
        <stp/>
        <stp>BDP|7862576469535813823</stp>
        <tr r="AM83" s="12"/>
      </tp>
      <tp t="e">
        <v>#N/A</v>
        <stp/>
        <stp>BDP|8917947093195731453</stp>
        <tr r="AP563" s="5"/>
      </tp>
      <tp t="e">
        <v>#N/A</v>
        <stp/>
        <stp>BDP|6083893960734581502</stp>
        <tr r="AI570" s="5"/>
      </tp>
      <tp t="e">
        <v>#N/A</v>
        <stp/>
        <stp>BDP|9800097409784656423</stp>
        <tr r="AM632" s="5"/>
      </tp>
      <tp t="s">
        <v>#N/A N/A</v>
        <stp/>
        <stp>BDP|3492370597568975802</stp>
        <tr r="T82" s="12"/>
      </tp>
      <tp t="e">
        <v>#N/A</v>
        <stp/>
        <stp>BDP|5587813916216653394</stp>
        <tr r="S96" s="5"/>
      </tp>
      <tp t="e">
        <v>#N/A</v>
        <stp/>
        <stp>BDP|8417780303650578678</stp>
        <tr r="AI586" s="5"/>
      </tp>
      <tp t="e">
        <v>#N/A</v>
        <stp/>
        <stp>BDP|4611094619599998522</stp>
        <tr r="M479" s="5"/>
      </tp>
      <tp t="e">
        <v>#N/A</v>
        <stp/>
        <stp>BDP|8160685512852067466</stp>
        <tr r="AB457" s="5"/>
      </tp>
      <tp t="e">
        <v>#N/A</v>
        <stp/>
        <stp>BDP|8415123922691168388</stp>
        <tr r="W318" s="5"/>
      </tp>
      <tp t="e">
        <v>#N/A</v>
        <stp/>
        <stp>BDP|5596889853476011738</stp>
        <tr r="AQ246" s="5"/>
      </tp>
      <tp t="e">
        <v>#N/A</v>
        <stp/>
        <stp>BDP|6830803694586815898</stp>
        <tr r="O562" s="5"/>
      </tp>
      <tp t="e">
        <v>#N/A</v>
        <stp/>
        <stp>BDP|8586767818076416121</stp>
        <tr r="J548" s="5"/>
      </tp>
      <tp t="e">
        <v>#N/A</v>
        <stp/>
        <stp>BDP|5759490986273432315</stp>
        <tr r="M21" s="12"/>
      </tp>
      <tp t="e">
        <v>#N/A</v>
        <stp/>
        <stp>BDP|9195043629805260735</stp>
        <tr r="AO14" s="5"/>
      </tp>
      <tp t="e">
        <v>#N/A</v>
        <stp/>
        <stp>BDP|5528867359753214253</stp>
        <tr r="AB121" s="5"/>
      </tp>
      <tp t="e">
        <v>#N/A</v>
        <stp/>
        <stp>BDP|8857008901776308779</stp>
        <tr r="AA117" s="5"/>
      </tp>
      <tp t="e">
        <v>#N/A</v>
        <stp/>
        <stp>BDP|2854814211763267172</stp>
        <tr r="N595" s="5"/>
      </tp>
      <tp t="e">
        <v>#N/A</v>
        <stp/>
        <stp>BDP|3929404003727458936</stp>
        <tr r="W409" s="5"/>
      </tp>
      <tp t="e">
        <v>#N/A</v>
        <stp/>
        <stp>BDP|2740014264394696998</stp>
        <tr r="AO32" s="5"/>
      </tp>
      <tp t="e">
        <v>#N/A</v>
        <stp/>
        <stp>BDP|7111634020733829972</stp>
        <tr r="L11" s="12"/>
      </tp>
      <tp t="e">
        <v>#N/A</v>
        <stp/>
        <stp>BDP|9725013413367140693</stp>
        <tr r="AO559" s="5"/>
      </tp>
      <tp t="e">
        <v>#N/A</v>
        <stp/>
        <stp>BDP|9823476905330008472</stp>
        <tr r="AP382" s="5"/>
      </tp>
      <tp t="s">
        <v>#N/A N/A</v>
        <stp/>
        <stp>BDP|2075292990512023246</stp>
        <tr r="AM27" s="12"/>
      </tp>
      <tp t="e">
        <v>#N/A</v>
        <stp/>
        <stp>BDP|5456872801784661091</stp>
        <tr r="M127" s="5"/>
      </tp>
      <tp t="e">
        <v>#N/A</v>
        <stp/>
        <stp>BDP|9727620367655671594</stp>
        <tr r="AP264" s="5"/>
      </tp>
      <tp t="e">
        <v>#N/A</v>
        <stp/>
        <stp>BDP|7227210214574329992</stp>
        <tr r="AQ177" s="5"/>
      </tp>
      <tp t="e">
        <v>#N/A</v>
        <stp/>
        <stp>BDP|2684925239989074805</stp>
        <tr r="J98" s="5"/>
      </tp>
      <tp t="e">
        <v>#N/A</v>
        <stp/>
        <stp>BDP|6071361305269957588</stp>
        <tr r="AA218" s="5"/>
      </tp>
      <tp t="s">
        <v>#N/A N/A</v>
        <stp/>
        <stp>BDP|4251114147669790116</stp>
        <tr r="AP8" s="12"/>
      </tp>
      <tp t="e">
        <v>#N/A</v>
        <stp/>
        <stp>BDP|5638890219774378178</stp>
        <tr r="P94" s="5"/>
      </tp>
      <tp t="e">
        <v>#N/A</v>
        <stp/>
        <stp>BDP|4235857096995478970</stp>
        <tr r="AF497" s="5"/>
      </tp>
      <tp t="e">
        <v>#N/A</v>
        <stp/>
        <stp>BDP|6044204697525774128</stp>
        <tr r="I436" s="5"/>
      </tp>
      <tp t="e">
        <v>#N/A</v>
        <stp/>
        <stp>BDP|4473681297032894015</stp>
        <tr r="AM642" s="5"/>
      </tp>
      <tp t="e">
        <v>#N/A</v>
        <stp/>
        <stp>BDP|9782155638302074084</stp>
        <tr r="O521" s="5"/>
      </tp>
      <tp t="e">
        <v>#N/A</v>
        <stp/>
        <stp>BDP|6495822156663581179</stp>
        <tr r="AD15" s="5"/>
      </tp>
      <tp t="e">
        <v>#N/A</v>
        <stp/>
        <stp>BDP|6064229940210692968</stp>
        <tr r="S313" s="5"/>
      </tp>
      <tp t="e">
        <v>#N/A</v>
        <stp/>
        <stp>BDP|7364569163105391878</stp>
        <tr r="N417" s="5"/>
      </tp>
      <tp t="e">
        <v>#N/A</v>
        <stp/>
        <stp>BDP|4363011275502345868</stp>
        <tr r="AF614" s="5"/>
      </tp>
      <tp t="e">
        <v>#N/A</v>
        <stp/>
        <stp>BDP|1719810940454597012</stp>
        <tr r="AO479" s="5"/>
      </tp>
      <tp t="e">
        <v>#N/A</v>
        <stp/>
        <stp>BDP|2203573221248285448</stp>
        <tr r="AG461" s="5"/>
      </tp>
      <tp t="e">
        <v>#N/A</v>
        <stp/>
        <stp>BDP|5556632199522900142</stp>
        <tr r="AK11" s="5"/>
      </tp>
      <tp t="e">
        <v>#N/A</v>
        <stp/>
        <stp>BDP|9933135619349736965</stp>
        <tr r="AQ76" s="5"/>
      </tp>
      <tp t="e">
        <v>#N/A</v>
        <stp/>
        <stp>BDP|9529281696829006298</stp>
        <tr r="K607" s="5"/>
      </tp>
      <tp t="e">
        <v>#N/A</v>
        <stp/>
        <stp>BDP|7474672122229413374</stp>
        <tr r="AF328" s="5"/>
      </tp>
      <tp t="e">
        <v>#N/A</v>
        <stp/>
        <stp>BDP|5586573341264583943</stp>
        <tr r="AI429" s="5"/>
      </tp>
      <tp t="e">
        <v>#N/A</v>
        <stp/>
        <stp>BDP|1937423953131221881</stp>
        <tr r="AD143" s="5"/>
      </tp>
      <tp t="e">
        <v>#N/A</v>
        <stp/>
        <stp>BDP|4013940964510135235</stp>
        <tr r="AM474" s="5"/>
      </tp>
      <tp t="e">
        <v>#N/A</v>
        <stp/>
        <stp>BDP|5467639181317482501</stp>
        <tr r="AM635" s="5"/>
      </tp>
      <tp t="e">
        <v>#N/A</v>
        <stp/>
        <stp>BDP|3713860860362106627</stp>
        <tr r="W218" s="5"/>
      </tp>
      <tp t="e">
        <v>#N/A</v>
        <stp/>
        <stp>BDP|1050245793040767322</stp>
        <tr r="AF443" s="5"/>
      </tp>
      <tp t="e">
        <v>#N/A</v>
        <stp/>
        <stp>BDP|3979642122998505688</stp>
        <tr r="P5" s="5"/>
      </tp>
      <tp t="e">
        <v>#N/A</v>
        <stp/>
        <stp>BDP|8050906747049575500</stp>
        <tr r="AI143" s="5"/>
      </tp>
      <tp t="e">
        <v>#N/A</v>
        <stp/>
        <stp>BDP|2351012218058849207</stp>
        <tr r="R458" s="5"/>
      </tp>
      <tp t="e">
        <v>#N/A</v>
        <stp/>
        <stp>BDP|9926597753592952281</stp>
        <tr r="AK47" s="12"/>
        <tr r="AK566" s="5"/>
      </tp>
      <tp t="e">
        <v>#N/A</v>
        <stp/>
        <stp>BDP|9601704547537112426</stp>
        <tr r="O28" s="5"/>
      </tp>
      <tp t="s">
        <v>#N/A N/A</v>
        <stp/>
        <stp>BDP|5482756086837387468</stp>
        <tr r="AQ45" s="12"/>
      </tp>
      <tp t="e">
        <v>#N/A</v>
        <stp/>
        <stp>BDP|7315511931928972088</stp>
        <tr r="W311" s="5"/>
      </tp>
      <tp t="e">
        <v>#N/A</v>
        <stp/>
        <stp>BDP|9708064715712063363</stp>
        <tr r="U624" s="5"/>
      </tp>
      <tp t="e">
        <v>#N/A</v>
        <stp/>
        <stp>BDP|3796853622061030130</stp>
        <tr r="K372" s="5"/>
      </tp>
      <tp t="e">
        <v>#N/A</v>
        <stp/>
        <stp>BDP|9677142651055993195</stp>
        <tr r="W118" s="5"/>
      </tp>
      <tp t="e">
        <v>#N/A</v>
        <stp/>
        <stp>BDP|8965686504385493223</stp>
        <tr r="AM192" s="5"/>
      </tp>
      <tp t="e">
        <v>#N/A</v>
        <stp/>
        <stp>BDP|8712099719901111158</stp>
        <tr r="O22" s="5"/>
      </tp>
      <tp t="e">
        <v>#N/A</v>
        <stp/>
        <stp>BDP|6106973351953722030</stp>
        <tr r="S38" s="5"/>
      </tp>
      <tp t="e">
        <v>#N/A</v>
        <stp/>
        <stp>BDP|1238817753102496774</stp>
        <tr r="AF361" s="5"/>
      </tp>
      <tp t="e">
        <v>#N/A</v>
        <stp/>
        <stp>BDP|4529546350379659449</stp>
        <tr r="AQ485" s="5"/>
      </tp>
      <tp t="e">
        <v>#N/A</v>
        <stp/>
        <stp>BDP|8583141457311081459</stp>
        <tr r="K446" s="5"/>
      </tp>
      <tp t="e">
        <v>#N/A</v>
        <stp/>
        <stp>BDP|8598505713751327462</stp>
        <tr r="AK300" s="5"/>
      </tp>
      <tp t="e">
        <v>#N/A</v>
        <stp/>
        <stp>BDP|9129046971903752402</stp>
        <tr r="K620" s="5"/>
      </tp>
      <tp t="e">
        <v>#N/A</v>
        <stp/>
        <stp>BDP|7412833375179205839</stp>
        <tr r="K94" s="5"/>
      </tp>
      <tp t="e">
        <v>#N/A</v>
        <stp/>
        <stp>BDP|4137793081952247082</stp>
        <tr r="L277" s="5"/>
      </tp>
      <tp t="s">
        <v>#N/A N/A</v>
        <stp/>
        <stp>BDP|6310048357993098936</stp>
        <tr r="AB61" s="12"/>
      </tp>
      <tp t="e">
        <v>#N/A</v>
        <stp/>
        <stp>BDP|1725325823949384069</stp>
        <tr r="S180" s="5"/>
      </tp>
      <tp t="e">
        <v>#N/A</v>
        <stp/>
        <stp>BDP|5285204687062301452</stp>
        <tr r="L350" s="5"/>
      </tp>
      <tp t="e">
        <v>#N/A</v>
        <stp/>
        <stp>BDP|6920126213128284793</stp>
        <tr r="AG390" s="5"/>
      </tp>
      <tp t="s">
        <v>#N/A N/A</v>
        <stp/>
        <stp>BDP|2340711240321017916</stp>
        <tr r="N20" s="12"/>
      </tp>
      <tp t="e">
        <v>#N/A</v>
        <stp/>
        <stp>BDP|9670761871289200905</stp>
        <tr r="Q100" s="5"/>
      </tp>
      <tp t="e">
        <v>#N/A</v>
        <stp/>
        <stp>BDP|9248938994525401528</stp>
        <tr r="K306" s="5"/>
      </tp>
      <tp t="e">
        <v>#N/A</v>
        <stp/>
        <stp>BDP|9620457862400631243</stp>
        <tr r="AH266" s="5"/>
      </tp>
      <tp t="e">
        <v>#N/A</v>
        <stp/>
        <stp>BDP|3218786395152557693</stp>
        <tr r="AM572" s="5"/>
      </tp>
      <tp t="e">
        <v>#N/A</v>
        <stp/>
        <stp>BDP|3241910792228471262</stp>
        <tr r="AM71" s="5"/>
      </tp>
      <tp t="e">
        <v>#N/A</v>
        <stp/>
        <stp>BDP|2565642597713120742</stp>
        <tr r="Q281" s="5"/>
      </tp>
      <tp t="e">
        <v>#N/A</v>
        <stp/>
        <stp>BDP|1244565371798222247</stp>
        <tr r="AM229" s="5"/>
      </tp>
      <tp t="s">
        <v>#N/A N/A</v>
        <stp/>
        <stp>BDP|1425705430618518423</stp>
        <tr r="M71" s="12"/>
      </tp>
      <tp t="e">
        <v>#N/A</v>
        <stp/>
        <stp>BDP|7333006083061120725</stp>
        <tr r="AH601" s="5"/>
      </tp>
      <tp t="e">
        <v>#N/A</v>
        <stp/>
        <stp>BDP|7893040778338701108</stp>
        <tr r="S48" s="5"/>
      </tp>
      <tp t="e">
        <v>#N/A</v>
        <stp/>
        <stp>BDP|5634106906285507865</stp>
        <tr r="T247" s="5"/>
      </tp>
      <tp t="e">
        <v>#N/A</v>
        <stp/>
        <stp>BDP|7799653192158304909</stp>
        <tr r="AM110" s="5"/>
      </tp>
      <tp t="e">
        <v>#N/A</v>
        <stp/>
        <stp>BDP|4256798109323393922</stp>
        <tr r="AO540" s="5"/>
      </tp>
      <tp t="e">
        <v>#N/A</v>
        <stp/>
        <stp>BDP|2726323387035561542</stp>
        <tr r="L386" s="5"/>
      </tp>
      <tp t="e">
        <v>#N/A</v>
        <stp/>
        <stp>BDP|9325069200555181573</stp>
        <tr r="P7" s="12"/>
      </tp>
      <tp t="e">
        <v>#N/A</v>
        <stp/>
        <stp>BDP|2009858703865013668</stp>
        <tr r="AG507" s="5"/>
      </tp>
      <tp t="e">
        <v>#N/A</v>
        <stp/>
        <stp>BDP|2797557299657977027</stp>
        <tr r="AI599" s="5"/>
      </tp>
      <tp t="e">
        <v>#N/A</v>
        <stp/>
        <stp>BDP|6795981052053902043</stp>
        <tr r="Q601" s="5"/>
      </tp>
      <tp t="e">
        <v>#N/A</v>
        <stp/>
        <stp>BDP|7151303250098844099</stp>
        <tr r="L558" s="5"/>
      </tp>
      <tp t="e">
        <v>#N/A</v>
        <stp/>
        <stp>BDP|2722754968788998233</stp>
        <tr r="W289" s="5"/>
      </tp>
      <tp t="e">
        <v>#N/A</v>
        <stp/>
        <stp>BDP|8479785968628379878</stp>
        <tr r="AO427" s="5"/>
      </tp>
      <tp t="e">
        <v>#N/A</v>
        <stp/>
        <stp>BDP|6947000464868815157</stp>
        <tr r="AK471" s="5"/>
      </tp>
      <tp t="e">
        <v>#N/A</v>
        <stp/>
        <stp>BDP|2873232171958989638</stp>
        <tr r="S452" s="5"/>
      </tp>
      <tp t="e">
        <v>#N/A</v>
        <stp/>
        <stp>BDP|8819128930685332690</stp>
        <tr r="W321" s="5"/>
      </tp>
      <tp t="s">
        <v>#N/A N/A</v>
        <stp/>
        <stp>BDP|7958947658917422516</stp>
        <tr r="J85" s="12"/>
      </tp>
      <tp t="e">
        <v>#N/A</v>
        <stp/>
        <stp>BDP|9584051801565977584</stp>
        <tr r="S24" s="5"/>
      </tp>
      <tp t="e">
        <v>#N/A</v>
        <stp/>
        <stp>BDP|9027930676926621837</stp>
        <tr r="AG474" s="5"/>
      </tp>
      <tp t="e">
        <v>#N/A</v>
        <stp/>
        <stp>BDP|3506477775728046175</stp>
        <tr r="AG65" s="12"/>
        <tr r="AG260" s="5"/>
      </tp>
      <tp t="e">
        <v>#N/A</v>
        <stp/>
        <stp>BDP|1497906680861131855</stp>
        <tr r="T528" s="5"/>
      </tp>
      <tp t="e">
        <v>#N/A</v>
        <stp/>
        <stp>BDP|1021554054860486857</stp>
        <tr r="AF12" s="12"/>
        <tr r="AF263" s="5"/>
      </tp>
      <tp t="e">
        <v>#N/A</v>
        <stp/>
        <stp>BDP|4440384289383022550</stp>
        <tr r="AH296" s="5"/>
      </tp>
      <tp t="e">
        <v>#N/A</v>
        <stp/>
        <stp>BDP|1911393577179322541</stp>
        <tr r="M32" s="5"/>
      </tp>
      <tp t="e">
        <v>#N/A</v>
        <stp/>
        <stp>BDP|3924653788250532413</stp>
        <tr r="AD639" s="5"/>
      </tp>
      <tp t="e">
        <v>#N/A</v>
        <stp/>
        <stp>BDP|3244980860397345290</stp>
        <tr r="AB55" s="5"/>
      </tp>
      <tp t="e">
        <v>#N/A</v>
        <stp/>
        <stp>BDP|3431809138084898540</stp>
        <tr r="AP398" s="5"/>
      </tp>
      <tp t="e">
        <v>#N/A</v>
        <stp/>
        <stp>BDP|9014157505276226725</stp>
        <tr r="AP151" s="5"/>
      </tp>
      <tp t="e">
        <v>#N/A</v>
        <stp/>
        <stp>BDP|9317404703433701772</stp>
        <tr r="U48" s="5"/>
      </tp>
      <tp t="e">
        <v>#N/A</v>
        <stp/>
        <stp>BDP|7225672949204890848</stp>
        <tr r="AI67" s="5"/>
      </tp>
      <tp t="e">
        <v>#N/A</v>
        <stp/>
        <stp>BDP|8053075411367638703</stp>
        <tr r="AI262" s="5"/>
      </tp>
      <tp t="e">
        <v>#N/A</v>
        <stp/>
        <stp>BDP|9681901577336985880</stp>
        <tr r="AB75" s="5"/>
      </tp>
      <tp t="e">
        <v>#N/A</v>
        <stp/>
        <stp>BDP|9199524464576031579</stp>
        <tr r="AD375" s="5"/>
      </tp>
      <tp t="e">
        <v>#N/A</v>
        <stp/>
        <stp>BDP|4147025596426525202</stp>
        <tr r="AF601" s="5"/>
      </tp>
      <tp t="e">
        <v>#N/A</v>
        <stp/>
        <stp>BDP|9535909910970321864</stp>
        <tr r="AP508" s="5"/>
      </tp>
      <tp t="e">
        <v>#N/A</v>
        <stp/>
        <stp>BDP|6076411439201896909</stp>
        <tr r="N28" s="5"/>
      </tp>
      <tp t="e">
        <v>#N/A</v>
        <stp/>
        <stp>BDP|9506230184402587878</stp>
        <tr r="AG238" s="5"/>
      </tp>
      <tp t="e">
        <v>#N/A</v>
        <stp/>
        <stp>BDP|7380587629000383910</stp>
        <tr r="W237" s="5"/>
      </tp>
      <tp t="e">
        <v>#N/A</v>
        <stp/>
        <stp>BDP|8727136345331242534</stp>
        <tr r="N458" s="5"/>
      </tp>
      <tp t="e">
        <v>#N/A</v>
        <stp/>
        <stp>BDP|8137511331710037711</stp>
        <tr r="L3" s="5"/>
      </tp>
      <tp t="e">
        <v>#N/A</v>
        <stp/>
        <stp>BDP|7268563005132627971</stp>
        <tr r="T542" s="5"/>
      </tp>
      <tp t="e">
        <v>#N/A</v>
        <stp/>
        <stp>BDP|9758250434612243340</stp>
        <tr r="S256" s="5"/>
      </tp>
      <tp t="e">
        <v>#N/A</v>
        <stp/>
        <stp>BDP|6856521649776507878</stp>
        <tr r="S4" s="5"/>
      </tp>
      <tp t="e">
        <v>#N/A</v>
        <stp/>
        <stp>BDP|5327257247068560258</stp>
        <tr r="AI261" s="5"/>
      </tp>
      <tp t="e">
        <v>#N/A</v>
        <stp/>
        <stp>BDP|5687345574791467937</stp>
        <tr r="AD261" s="5"/>
      </tp>
      <tp t="e">
        <v>#N/A</v>
        <stp/>
        <stp>BDP|9868172589120162968</stp>
        <tr r="AH519" s="5"/>
      </tp>
      <tp t="e">
        <v>#N/A</v>
        <stp/>
        <stp>BDP|7193853497168088728</stp>
        <tr r="M19" s="12"/>
      </tp>
      <tp t="e">
        <v>#N/A</v>
        <stp/>
        <stp>BDP|9573938680198226957</stp>
        <tr r="AH441" s="5"/>
      </tp>
      <tp t="e">
        <v>#N/A</v>
        <stp/>
        <stp>BDP|6409547403769080323</stp>
        <tr r="AQ185" s="5"/>
      </tp>
      <tp t="s">
        <v>#N/A N/A</v>
        <stp/>
        <stp>BDP|3190443424365937990</stp>
        <tr r="AF54" s="12"/>
      </tp>
      <tp t="e">
        <v>#N/A</v>
        <stp/>
        <stp>BDP|1760937860294572309</stp>
        <tr r="T116" s="5"/>
      </tp>
      <tp t="e">
        <v>#N/A</v>
        <stp/>
        <stp>BDP|8194556307765369113</stp>
        <tr r="O81" s="12"/>
        <tr r="O332" s="5"/>
      </tp>
      <tp t="e">
        <v>#N/A</v>
        <stp/>
        <stp>BDP|8384061818081801145</stp>
        <tr r="S209" s="5"/>
      </tp>
      <tp t="e">
        <v>#N/A</v>
        <stp/>
        <stp>BDP|3340919765096160377</stp>
        <tr r="AM558" s="5"/>
      </tp>
      <tp t="e">
        <v>#N/A</v>
        <stp/>
        <stp>BDP|3055957962986072363</stp>
        <tr r="AK68" s="5"/>
      </tp>
      <tp t="e">
        <v>#N/A</v>
        <stp/>
        <stp>BDP|9342665133464626118</stp>
        <tr r="AH630" s="5"/>
      </tp>
      <tp t="s">
        <v>#N/A N/A</v>
        <stp/>
        <stp>BDP|5013337151519547369</stp>
        <tr r="AA59" s="12"/>
      </tp>
      <tp t="e">
        <v>#N/A</v>
        <stp/>
        <stp>BDP|7382806908285808322</stp>
        <tr r="U190" s="5"/>
      </tp>
      <tp t="e">
        <v>#N/A</v>
        <stp/>
        <stp>BDP|9225153147252214733</stp>
        <tr r="AH501" s="5"/>
      </tp>
      <tp t="e">
        <v>#N/A</v>
        <stp/>
        <stp>BDP|9376790724731612490</stp>
        <tr r="AK571" s="5"/>
      </tp>
      <tp t="e">
        <v>#N/A</v>
        <stp/>
        <stp>BDP|2535250323509003226</stp>
        <tr r="AP210" s="5"/>
      </tp>
      <tp t="e">
        <v>#N/A</v>
        <stp/>
        <stp>BDP|8858019760736985113</stp>
        <tr r="T306" s="5"/>
      </tp>
      <tp t="e">
        <v>#N/A</v>
        <stp/>
        <stp>BDP|4913622237231575985</stp>
        <tr r="Q67" s="12"/>
        <tr r="Q589" s="5"/>
      </tp>
      <tp t="e">
        <v>#N/A</v>
        <stp/>
        <stp>BDP|8054794712666875123</stp>
        <tr r="AG436" s="5"/>
      </tp>
      <tp t="e">
        <v>#N/A</v>
        <stp/>
        <stp>BDP|4077649185856848581</stp>
        <tr r="W475" s="5"/>
      </tp>
      <tp t="e">
        <v>#N/A</v>
        <stp/>
        <stp>BDP|2440276373547428957</stp>
        <tr r="AP35" s="5"/>
      </tp>
      <tp t="e">
        <v>#N/A</v>
        <stp/>
        <stp>BDP|2899632378408395214</stp>
        <tr r="W552" s="5"/>
      </tp>
      <tp t="e">
        <v>#N/A</v>
        <stp/>
        <stp>BDP|5338162586654217104</stp>
        <tr r="O377" s="5"/>
      </tp>
      <tp t="e">
        <v>#N/A</v>
        <stp/>
        <stp>BDP|7995969353283891159</stp>
        <tr r="AD463" s="5"/>
      </tp>
      <tp t="e">
        <v>#N/A</v>
        <stp/>
        <stp>BDP|2020555831014723927</stp>
        <tr r="AG215" s="5"/>
      </tp>
      <tp t="e">
        <v>#N/A</v>
        <stp/>
        <stp>BDP|1442801341244656027</stp>
        <tr r="AB309" s="5"/>
      </tp>
      <tp t="e">
        <v>#N/A</v>
        <stp/>
        <stp>BDP|7989956752912857077</stp>
        <tr r="U77" s="5"/>
      </tp>
      <tp t="e">
        <v>#N/A</v>
        <stp/>
        <stp>BDP|6685906120106484230</stp>
        <tr r="N480" s="5"/>
      </tp>
      <tp t="s">
        <v>#N/A N/A</v>
        <stp/>
        <stp>BDP|8192856682927465636</stp>
        <tr r="AO35" s="12"/>
      </tp>
      <tp t="e">
        <v>#N/A</v>
        <stp/>
        <stp>BDP|7906779475228575685</stp>
        <tr r="AI511" s="5"/>
      </tp>
      <tp t="e">
        <v>#N/A</v>
        <stp/>
        <stp>BDP|7731300714904372865</stp>
        <tr r="L594" s="5"/>
      </tp>
      <tp t="e">
        <v>#N/A</v>
        <stp/>
        <stp>BDP|4656124981284780040</stp>
        <tr r="Q384" s="5"/>
      </tp>
      <tp t="e">
        <v>#N/A</v>
        <stp/>
        <stp>BDP|6828948242493942110</stp>
        <tr r="AQ411" s="5"/>
      </tp>
      <tp t="e">
        <v>#N/A</v>
        <stp/>
        <stp>BDP|3189845004545527720</stp>
        <tr r="O526" s="5"/>
      </tp>
      <tp t="e">
        <v>#N/A</v>
        <stp/>
        <stp>BDP|8560479960644228764</stp>
        <tr r="AF133" s="5"/>
      </tp>
      <tp t="e">
        <v>#N/A</v>
        <stp/>
        <stp>BDP|6830905709324797203</stp>
        <tr r="AG140" s="5"/>
      </tp>
      <tp t="e">
        <v>#N/A</v>
        <stp/>
        <stp>BDP|4784312504698340677</stp>
        <tr r="W291" s="5"/>
      </tp>
      <tp t="e">
        <v>#N/A</v>
        <stp/>
        <stp>BDP|2616833912581763360</stp>
        <tr r="U358" s="5"/>
      </tp>
      <tp t="e">
        <v>#N/A</v>
        <stp/>
        <stp>BDP|5242058195067051248</stp>
        <tr r="M6" s="12"/>
      </tp>
      <tp t="e">
        <v>#N/A</v>
        <stp/>
        <stp>BDP|7809469827279636199</stp>
        <tr r="AD359" s="5"/>
      </tp>
      <tp t="e">
        <v>#N/A</v>
        <stp/>
        <stp>BDP|5366904377663471162</stp>
        <tr r="P540" s="5"/>
      </tp>
      <tp t="e">
        <v>#N/A</v>
        <stp/>
        <stp>BDP|7947320551710810843</stp>
        <tr r="AO119" s="5"/>
      </tp>
      <tp t="e">
        <v>#N/A</v>
        <stp/>
        <stp>BDP|2568470320809465409</stp>
        <tr r="AH7" s="12"/>
      </tp>
      <tp t="s">
        <v>#N/A N/A</v>
        <stp/>
        <stp>BDP|4406403961819781642</stp>
        <tr r="I48" s="12"/>
      </tp>
      <tp t="e">
        <v>#N/A</v>
        <stp/>
        <stp>BDP|2166947043175345334</stp>
        <tr r="M346" s="5"/>
      </tp>
      <tp t="e">
        <v>#N/A</v>
        <stp/>
        <stp>BDP|8492475586078745548</stp>
        <tr r="I53" s="12"/>
        <tr r="I124" s="5"/>
      </tp>
      <tp t="e">
        <v>#N/A</v>
        <stp/>
        <stp>BDP|8003597540721913161</stp>
        <tr r="P161" s="5"/>
      </tp>
      <tp t="s">
        <v>#N/A N/A</v>
        <stp/>
        <stp>BDP|8206526534760637742</stp>
        <tr r="AG68" s="12"/>
      </tp>
      <tp t="e">
        <v>#N/A</v>
        <stp/>
        <stp>BDP|2258587738728153550</stp>
        <tr r="U258" s="5"/>
      </tp>
      <tp t="e">
        <v>#N/A</v>
        <stp/>
        <stp>BDP|1117011697380464156</stp>
        <tr r="AH408" s="5"/>
      </tp>
      <tp t="s">
        <v>#N/A N/A</v>
        <stp/>
        <stp>BDP|6325247984736585309</stp>
        <tr r="W31" s="12"/>
      </tp>
      <tp t="e">
        <v>#N/A</v>
        <stp/>
        <stp>BDP|7763734547778154542</stp>
        <tr r="L394" s="5"/>
      </tp>
      <tp t="e">
        <v>#N/A</v>
        <stp/>
        <stp>BDP|5798138895685009175</stp>
        <tr r="T8" s="5"/>
      </tp>
      <tp t="e">
        <v>#N/A</v>
        <stp/>
        <stp>BDP|7995280436997715863</stp>
        <tr r="AF194" s="5"/>
      </tp>
      <tp t="e">
        <v>#N/A</v>
        <stp/>
        <stp>BDP|3682336742538687574</stp>
        <tr r="R152" s="5"/>
      </tp>
      <tp t="e">
        <v>#N/A</v>
        <stp/>
        <stp>BDP|6654870967689754871</stp>
        <tr r="AO379" s="5"/>
      </tp>
      <tp t="e">
        <v>#N/A</v>
        <stp/>
        <stp>BDP|8372377822405275524</stp>
        <tr r="J47" s="5"/>
      </tp>
      <tp t="s">
        <v>#N/A N/A</v>
        <stp/>
        <stp>BDP|5805538097050886026</stp>
        <tr r="Q9" s="12"/>
      </tp>
      <tp t="e">
        <v>#N/A</v>
        <stp/>
        <stp>BDP|3144918222979422801</stp>
        <tr r="R2" s="5"/>
      </tp>
      <tp t="s">
        <v>#N/A N/A</v>
        <stp/>
        <stp>BDP|1034401916308251522</stp>
        <tr r="U78" s="12"/>
      </tp>
      <tp t="s">
        <v>#N/A N/A</v>
        <stp/>
        <stp>BDP|3259261185260513021</stp>
        <tr r="AB86" s="12"/>
      </tp>
      <tp t="e">
        <v>#N/A</v>
        <stp/>
        <stp>BDP|2850575249268622279</stp>
        <tr r="S607" s="5"/>
      </tp>
      <tp t="e">
        <v>#N/A</v>
        <stp/>
        <stp>BDP|9736969916519243122</stp>
        <tr r="AD350" s="5"/>
      </tp>
      <tp t="e">
        <v>#N/A</v>
        <stp/>
        <stp>BDP|2768070281743410029</stp>
        <tr r="AQ612" s="5"/>
      </tp>
      <tp t="s">
        <v>#N/A N/A</v>
        <stp/>
        <stp>BDP|8412499961095304680</stp>
        <tr r="Q70" s="12"/>
      </tp>
      <tp t="e">
        <v>#N/A</v>
        <stp/>
        <stp>BDP|7274614098857461685</stp>
        <tr r="P215" s="5"/>
      </tp>
      <tp t="e">
        <v>#N/A</v>
        <stp/>
        <stp>BDP|3093299477869928601</stp>
        <tr r="AQ585" s="5"/>
      </tp>
      <tp t="e">
        <v>#N/A</v>
        <stp/>
        <stp>BDP|2831911738996128773</stp>
        <tr r="Q218" s="5"/>
      </tp>
      <tp t="e">
        <v>#N/A</v>
        <stp/>
        <stp>BDP|3345018042009513720</stp>
        <tr r="AF102" s="5"/>
      </tp>
      <tp t="e">
        <v>#N/A</v>
        <stp/>
        <stp>BDP|1618520052570993880</stp>
        <tr r="AI252" s="5"/>
      </tp>
      <tp t="e">
        <v>#N/A</v>
        <stp/>
        <stp>BDP|8673848995216965696</stp>
        <tr r="Q390" s="5"/>
      </tp>
      <tp t="e">
        <v>#N/A</v>
        <stp/>
        <stp>BDP|4032352733538509549</stp>
        <tr r="AM355" s="5"/>
      </tp>
      <tp t="e">
        <v>#N/A</v>
        <stp/>
        <stp>BDP|1277509344080754966</stp>
        <tr r="L584" s="5"/>
      </tp>
      <tp t="s">
        <v>#N/A N/A</v>
        <stp/>
        <stp>BDP|3687946977585549173</stp>
        <tr r="S68" s="12"/>
      </tp>
      <tp t="e">
        <v>#N/A</v>
        <stp/>
        <stp>BDP|8312435540812515322</stp>
        <tr r="AO17" s="5"/>
      </tp>
      <tp t="e">
        <v>#N/A</v>
        <stp/>
        <stp>BDP|8269639069014941564</stp>
        <tr r="AQ188" s="5"/>
      </tp>
      <tp t="e">
        <v>#N/A</v>
        <stp/>
        <stp>BDP|4731713975335550818</stp>
        <tr r="T185" s="5"/>
      </tp>
      <tp t="e">
        <v>#N/A</v>
        <stp/>
        <stp>BDP|1655438932888074703</stp>
        <tr r="AD267" s="5"/>
      </tp>
      <tp t="s">
        <v>#N/A N/A</v>
        <stp/>
        <stp>BDP|5202819373841400231</stp>
        <tr r="AI39" s="12"/>
      </tp>
      <tp t="e">
        <v>#N/A</v>
        <stp/>
        <stp>BDP|8066995765757922926</stp>
        <tr r="U117" s="5"/>
      </tp>
      <tp t="e">
        <v>#N/A</v>
        <stp/>
        <stp>BDP|9252042185288219064</stp>
        <tr r="AF290" s="5"/>
      </tp>
      <tp t="e">
        <v>#N/A</v>
        <stp/>
        <stp>BDP|6011921770489753821</stp>
        <tr r="L560" s="5"/>
      </tp>
      <tp t="e">
        <v>#N/A</v>
        <stp/>
        <stp>BDP|9545013953594871186</stp>
        <tr r="I350" s="5"/>
      </tp>
      <tp t="e">
        <v>#N/A</v>
        <stp/>
        <stp>BDP|7562540721501492839</stp>
        <tr r="AM341" s="5"/>
      </tp>
      <tp t="e">
        <v>#N/A</v>
        <stp/>
        <stp>BDP|3603059840296212869</stp>
        <tr r="K50" s="5"/>
      </tp>
      <tp t="e">
        <v>#N/A</v>
        <stp/>
        <stp>BDP|8133244534137612702</stp>
        <tr r="T110" s="5"/>
      </tp>
      <tp t="e">
        <v>#N/A</v>
        <stp/>
        <stp>BDP|4964811901172653786</stp>
        <tr r="AH291" s="5"/>
      </tp>
      <tp t="e">
        <v>#N/A</v>
        <stp/>
        <stp>BDP|5151430828448837257</stp>
        <tr r="L149" s="5"/>
      </tp>
      <tp t="e">
        <v>#N/A</v>
        <stp/>
        <stp>BDP|3035946720975613459</stp>
        <tr r="S623" s="5"/>
      </tp>
      <tp t="e">
        <v>#N/A</v>
        <stp/>
        <stp>BDP|5019936927050132720</stp>
        <tr r="L500" s="5"/>
      </tp>
      <tp t="e">
        <v>#N/A</v>
        <stp/>
        <stp>BDP|8010913706380160813</stp>
        <tr r="R69" s="5"/>
      </tp>
      <tp t="s">
        <v>#N/A N/A</v>
        <stp/>
        <stp>BDP|3289233805550285811</stp>
        <tr r="AF69" s="12"/>
      </tp>
      <tp t="e">
        <v>#N/A</v>
        <stp/>
        <stp>BDP|3679614892573389619</stp>
        <tr r="AM123" s="5"/>
      </tp>
      <tp t="e">
        <v>#N/A</v>
        <stp/>
        <stp>BDP|9471269202834265656</stp>
        <tr r="P174" s="5"/>
      </tp>
      <tp t="e">
        <v>#N/A</v>
        <stp/>
        <stp>BDP|7496025224019735529</stp>
        <tr r="O116" s="5"/>
      </tp>
      <tp t="e">
        <v>#N/A</v>
        <stp/>
        <stp>BDP|5437871838175506295</stp>
        <tr r="O603" s="5"/>
      </tp>
      <tp t="e">
        <v>#N/A</v>
        <stp/>
        <stp>BDP|3469585884580479788</stp>
        <tr r="AP10" s="5"/>
      </tp>
      <tp t="e">
        <v>#N/A</v>
        <stp/>
        <stp>BDP|8141069916868780824</stp>
        <tr r="I292" s="5"/>
      </tp>
      <tp t="e">
        <v>#N/A</v>
        <stp/>
        <stp>BDP|2986307043545842965</stp>
        <tr r="W214" s="5"/>
      </tp>
      <tp t="e">
        <v>#N/A</v>
        <stp/>
        <stp>BDP|9795730848327949414</stp>
        <tr r="AB293" s="5"/>
      </tp>
      <tp t="e">
        <v>#N/A</v>
        <stp/>
        <stp>BDP|5486349060848544110</stp>
        <tr r="Q532" s="5"/>
      </tp>
      <tp t="e">
        <v>#N/A</v>
        <stp/>
        <stp>BDP|9440424254476797710</stp>
        <tr r="I422" s="5"/>
      </tp>
      <tp t="e">
        <v>#N/A</v>
        <stp/>
        <stp>BDP|4022873938635996323</stp>
        <tr r="AK106" s="5"/>
      </tp>
      <tp t="e">
        <v>#N/A</v>
        <stp/>
        <stp>BDP|2315381293871965051</stp>
        <tr r="AK159" s="5"/>
      </tp>
      <tp t="e">
        <v>#N/A</v>
        <stp/>
        <stp>BDP|6335886039906240247</stp>
        <tr r="AA163" s="5"/>
      </tp>
      <tp t="s">
        <v>#N/A N/A</v>
        <stp/>
        <stp>BDP|5048625926141384937</stp>
        <tr r="AB88" s="12"/>
      </tp>
      <tp t="e">
        <v>#N/A</v>
        <stp/>
        <stp>BDP|1239135191969720932</stp>
        <tr r="L139" s="5"/>
      </tp>
      <tp t="e">
        <v>#N/A</v>
        <stp/>
        <stp>BDP|2046846325480708128</stp>
        <tr r="AH245" s="5"/>
      </tp>
      <tp t="e">
        <v>#N/A</v>
        <stp/>
        <stp>BDP|5765055007064953888</stp>
        <tr r="AG57" s="5"/>
      </tp>
      <tp t="e">
        <v>#N/A</v>
        <stp/>
        <stp>BDP|9276421627931563767</stp>
        <tr r="P171" s="5"/>
      </tp>
      <tp t="e">
        <v>#N/A</v>
        <stp/>
        <stp>BDP|5704949224696195128</stp>
        <tr r="P433" s="5"/>
      </tp>
      <tp t="e">
        <v>#N/A</v>
        <stp/>
        <stp>BDP|1728971825030562344</stp>
        <tr r="AD184" s="5"/>
      </tp>
      <tp t="e">
        <v>#N/A</v>
        <stp/>
        <stp>BDP|1301311756156251824</stp>
        <tr r="AH225" s="5"/>
      </tp>
      <tp t="e">
        <v>#N/A</v>
        <stp/>
        <stp>BDP|5766479484884773471</stp>
        <tr r="W107" s="5"/>
      </tp>
      <tp t="e">
        <v>#N/A</v>
        <stp/>
        <stp>BDP|2648606935286143865</stp>
        <tr r="AH27" s="12"/>
      </tp>
      <tp t="e">
        <v>#N/A</v>
        <stp/>
        <stp>BDP|7563919656940745212</stp>
        <tr r="AQ204" s="5"/>
      </tp>
      <tp t="e">
        <v>#N/A</v>
        <stp/>
        <stp>BDP|1260475591755171013</stp>
        <tr r="AO336" s="5"/>
      </tp>
      <tp t="e">
        <v>#N/A</v>
        <stp/>
        <stp>BDP|5667947904870090522</stp>
        <tr r="P28" s="5"/>
      </tp>
      <tp t="e">
        <v>#N/A</v>
        <stp/>
        <stp>BDP|9245901386692356334</stp>
        <tr r="AK63" s="5"/>
      </tp>
      <tp t="e">
        <v>#N/A</v>
        <stp/>
        <stp>BDP|9573016579141854610</stp>
        <tr r="K200" s="5"/>
      </tp>
      <tp t="e">
        <v>#N/A</v>
        <stp/>
        <stp>BDP|8058476351365251500</stp>
        <tr r="AD226" s="5"/>
      </tp>
      <tp t="e">
        <v>#N/A</v>
        <stp/>
        <stp>BDP|3723858052054290367</stp>
        <tr r="AQ146" s="5"/>
      </tp>
      <tp t="e">
        <v>#N/A</v>
        <stp/>
        <stp>BDP|2561208866848677715</stp>
        <tr r="P497" s="5"/>
      </tp>
      <tp t="e">
        <v>#N/A</v>
        <stp/>
        <stp>BDP|4551170797216524342</stp>
        <tr r="I573" s="5"/>
      </tp>
      <tp t="e">
        <v>#N/A</v>
        <stp/>
        <stp>BDP|4272853896775334967</stp>
        <tr r="AK596" s="5"/>
      </tp>
      <tp t="e">
        <v>#N/A</v>
        <stp/>
        <stp>BDP|3982636665849998329</stp>
        <tr r="AG75" s="5"/>
      </tp>
      <tp t="e">
        <v>#N/A</v>
        <stp/>
        <stp>BDP|6760476493825266747</stp>
        <tr r="AF401" s="5"/>
      </tp>
      <tp t="e">
        <v>#N/A</v>
        <stp/>
        <stp>BDP|1998097770598119743</stp>
        <tr r="R603" s="5"/>
      </tp>
      <tp t="e">
        <v>#N/A</v>
        <stp/>
        <stp>BDP|1244146081989459866</stp>
        <tr r="AB362" s="5"/>
      </tp>
      <tp t="e">
        <v>#N/A</v>
        <stp/>
        <stp>BDP|7131721013919256176</stp>
        <tr r="AG87" s="5"/>
      </tp>
      <tp t="e">
        <v>#N/A</v>
        <stp/>
        <stp>BDP|8772653971614489422</stp>
        <tr r="AG194" s="5"/>
      </tp>
      <tp t="e">
        <v>#N/A</v>
        <stp/>
        <stp>BDP|9725077940845434116</stp>
        <tr r="AO327" s="5"/>
      </tp>
      <tp t="e">
        <v>#N/A</v>
        <stp/>
        <stp>BDP|5191225839279913467</stp>
        <tr r="Q29" s="12"/>
        <tr r="Q365" s="5"/>
      </tp>
      <tp t="s">
        <v>#N/A N/A</v>
        <stp/>
        <stp>BDP|7560142887257566068</stp>
        <tr r="AH90" s="12"/>
      </tp>
      <tp t="e">
        <v>#N/A</v>
        <stp/>
        <stp>BDP|3179092368488295473</stp>
        <tr r="AK524" s="5"/>
      </tp>
      <tp t="e">
        <v>#N/A</v>
        <stp/>
        <stp>BDP|7469209231978440749</stp>
        <tr r="S116" s="5"/>
      </tp>
      <tp t="e">
        <v>#N/A</v>
        <stp/>
        <stp>BDP|9134731680939659615</stp>
        <tr r="AF33" s="5"/>
      </tp>
      <tp t="s">
        <v>#N/A N/A</v>
        <stp/>
        <stp>BDP|3404066962105297975</stp>
        <tr r="N85" s="12"/>
      </tp>
      <tp t="e">
        <v>#N/A</v>
        <stp/>
        <stp>BDP|5765995238992380408</stp>
        <tr r="P598" s="5"/>
      </tp>
      <tp t="e">
        <v>#N/A</v>
        <stp/>
        <stp>BDP|8419664913800696629</stp>
        <tr r="U154" s="5"/>
      </tp>
      <tp t="e">
        <v>#N/A</v>
        <stp/>
        <stp>BDP|5422108991465505153</stp>
        <tr r="AB302" s="5"/>
      </tp>
      <tp t="s">
        <v>#N/A N/A</v>
        <stp/>
        <stp>BDP|9988433700723764786</stp>
        <tr r="R88" s="12"/>
      </tp>
      <tp t="s">
        <v>#N/A N/A</v>
        <stp/>
        <stp>BDP|1840820038100734308</stp>
        <tr r="N84" s="12"/>
      </tp>
      <tp t="e">
        <v>#N/A</v>
        <stp/>
        <stp>BDP|5404801069541107395</stp>
        <tr r="N351" s="5"/>
      </tp>
      <tp t="e">
        <v>#N/A</v>
        <stp/>
        <stp>BDP|9018550673632420074</stp>
        <tr r="W316" s="5"/>
      </tp>
      <tp t="e">
        <v>#N/A</v>
        <stp/>
        <stp>BDP|1282823101032531218</stp>
        <tr r="O587" s="5"/>
      </tp>
      <tp t="e">
        <v>#N/A</v>
        <stp/>
        <stp>BDP|6551244450218339070</stp>
        <tr r="M85" s="5"/>
      </tp>
      <tp t="e">
        <v>#N/A</v>
        <stp/>
        <stp>BDP|7771970510392540400</stp>
        <tr r="S151" s="5"/>
      </tp>
      <tp t="e">
        <v>#N/A</v>
        <stp/>
        <stp>BDP|9888241560303993703</stp>
        <tr r="J16" s="12"/>
      </tp>
      <tp t="e">
        <v>#N/A</v>
        <stp/>
        <stp>BDP|7767257682574632034</stp>
        <tr r="M58" s="5"/>
      </tp>
      <tp t="e">
        <v>#N/A</v>
        <stp/>
        <stp>BDP|1750768560190491906</stp>
        <tr r="AG644" s="5"/>
      </tp>
      <tp t="e">
        <v>#N/A</v>
        <stp/>
        <stp>BDP|8293615642606115559</stp>
        <tr r="AK32" s="5"/>
      </tp>
      <tp t="e">
        <v>#N/A</v>
        <stp/>
        <stp>BDP|3366936267236304310</stp>
        <tr r="AD473" s="5"/>
      </tp>
      <tp t="e">
        <v>#N/A</v>
        <stp/>
        <stp>BDP|9338680149344152667</stp>
        <tr r="Q75" s="5"/>
      </tp>
      <tp t="e">
        <v>#N/A</v>
        <stp/>
        <stp>BDP|9882836748189252548</stp>
        <tr r="AP434" s="5"/>
      </tp>
      <tp t="e">
        <v>#N/A</v>
        <stp/>
        <stp>BDP|7561488386033995172</stp>
        <tr r="AH459" s="5"/>
      </tp>
      <tp t="e">
        <v>#N/A</v>
        <stp/>
        <stp>BDP|8141837570266019874</stp>
        <tr r="AM540" s="5"/>
      </tp>
      <tp t="e">
        <v>#N/A</v>
        <stp/>
        <stp>BDP|4866130298031650404</stp>
        <tr r="N519" s="5"/>
      </tp>
      <tp t="e">
        <v>#N/A</v>
        <stp/>
        <stp>BDP|9307717720584779102</stp>
        <tr r="AB240" s="5"/>
      </tp>
      <tp t="e">
        <v>#N/A</v>
        <stp/>
        <stp>BDP|5377162647189025071</stp>
        <tr r="AO272" s="5"/>
      </tp>
      <tp t="e">
        <v>#N/A</v>
        <stp/>
        <stp>BDP|6509024517017622931</stp>
        <tr r="AF164" s="5"/>
      </tp>
      <tp t="e">
        <v>#N/A</v>
        <stp/>
        <stp>BDP|7147516660978682535</stp>
        <tr r="N289" s="5"/>
      </tp>
      <tp t="s">
        <v>#N/A N/A</v>
        <stp/>
        <stp>BQL|6405292912539140601</stp>
        <tr r="AJ117" s="5"/>
      </tp>
      <tp t="s">
        <v>#N/A N/A</v>
        <stp/>
        <stp>BQL|9280615518354263073</stp>
        <tr r="AJ161" s="5"/>
      </tp>
      <tp t="s">
        <v>#N/A N/A</v>
        <stp/>
        <stp>BQL|6181211165938159097</stp>
        <tr r="AJ236" s="5"/>
      </tp>
      <tp t="s">
        <v>#N/A N/A</v>
        <stp/>
        <stp>BQL|8102294411971047041</stp>
        <tr r="AJ83" s="12"/>
      </tp>
      <tp t="s">
        <v>#N/A N/A</v>
        <stp/>
        <stp>BQL|8672571108707360066</stp>
        <tr r="AJ395" s="5"/>
      </tp>
      <tp t="s">
        <v>#N/A N/A</v>
        <stp/>
        <stp>BQL|2365586697445823188</stp>
        <tr r="AJ40" s="5"/>
      </tp>
      <tp t="s">
        <v>#N/A N/A</v>
        <stp/>
        <stp>BQL|3852914226000544209</stp>
        <tr r="AJ146" s="5"/>
      </tp>
      <tp t="s">
        <v>#N/A N/A</v>
        <stp/>
        <stp>BQL|7877900908445096191</stp>
        <tr r="AJ310" s="5"/>
      </tp>
      <tp t="s">
        <v>#N/A N/A</v>
        <stp/>
        <stp>BQL|1132351226409873325</stp>
        <tr r="AJ335" s="5"/>
      </tp>
      <tp t="s">
        <v>#N/A N/A</v>
        <stp/>
        <stp>BQL|8229599726301441416</stp>
        <tr r="AJ137" s="5"/>
      </tp>
      <tp t="s">
        <v>#N/A N/A</v>
        <stp/>
        <stp>BQL|9100825051029511703</stp>
        <tr r="AJ87" s="12"/>
      </tp>
      <tp t="s">
        <v>#N/A N/A</v>
        <stp/>
        <stp>BQL|3263867245453011672</stp>
        <tr r="AJ188" s="5"/>
      </tp>
      <tp t="s">
        <v>#N/A N/A</v>
        <stp/>
        <stp>BQL|4921065093850886716</stp>
        <tr r="AJ176" s="5"/>
      </tp>
      <tp t="s">
        <v>#N/A N/A</v>
        <stp/>
        <stp>BQL|7940967039275344206</stp>
        <tr r="AJ180" s="5"/>
      </tp>
      <tp t="s">
        <v>#N/A N/A</v>
        <stp/>
        <stp>BQL|5612558897282798161</stp>
        <tr r="AJ278" s="5"/>
      </tp>
      <tp t="s">
        <v>#N/A N/A</v>
        <stp/>
        <stp>BQL|4016529076475785968</stp>
        <tr r="AJ558" s="5"/>
      </tp>
      <tp t="s">
        <v>#N/A N/A</v>
        <stp/>
        <stp>BQL|3711000971616575874</stp>
        <tr r="AJ48" s="12"/>
      </tp>
      <tp t="s">
        <v>#N/A N/A</v>
        <stp/>
        <stp>BQL|5496550234899047063</stp>
        <tr r="AJ607" s="5"/>
      </tp>
      <tp t="s">
        <v>#N/A N/A</v>
        <stp/>
        <stp>BQL|8306718277111691300</stp>
        <tr r="AJ226" s="5"/>
      </tp>
      <tp t="s">
        <v>#N/A N/A</v>
        <stp/>
        <stp>BQL|2806043966588342693</stp>
        <tr r="AJ27" s="12"/>
      </tp>
      <tp t="e">
        <v>#N/A</v>
        <stp/>
        <stp>BDP|3037258465538819526</stp>
        <tr r="U555" s="5"/>
      </tp>
      <tp t="e">
        <v>#N/A</v>
        <stp/>
        <stp>BDP|2841952663560784730</stp>
        <tr r="P59" s="5"/>
      </tp>
      <tp t="e">
        <v>#N/A</v>
        <stp/>
        <stp>BDP|8510306802994814554</stp>
        <tr r="N175" s="5"/>
      </tp>
      <tp t="e">
        <v>#N/A</v>
        <stp/>
        <stp>BDP|9522731248934392478</stp>
        <tr r="AB624" s="5"/>
      </tp>
      <tp t="e">
        <v>#N/A</v>
        <stp/>
        <stp>BDP|3893937807779630901</stp>
        <tr r="W40" s="5"/>
      </tp>
      <tp t="e">
        <v>#N/A</v>
        <stp/>
        <stp>BDP|7152598964466144876</stp>
        <tr r="Q558" s="5"/>
      </tp>
      <tp t="e">
        <v>#N/A</v>
        <stp/>
        <stp>BDP|8209402815925497298</stp>
        <tr r="U596" s="5"/>
      </tp>
      <tp t="e">
        <v>#N/A</v>
        <stp/>
        <stp>BDP|4979272949838850055</stp>
        <tr r="AI483" s="5"/>
      </tp>
      <tp t="e">
        <v>#N/A</v>
        <stp/>
        <stp>BDP|5382000580206851110</stp>
        <tr r="P412" s="5"/>
      </tp>
      <tp t="e">
        <v>#N/A</v>
        <stp/>
        <stp>BDP|6240833627805526392</stp>
        <tr r="L130" s="5"/>
      </tp>
      <tp t="e">
        <v>#N/A</v>
        <stp/>
        <stp>BDP|4854143795521348708</stp>
        <tr r="O184" s="5"/>
      </tp>
      <tp t="e">
        <v>#N/A</v>
        <stp/>
        <stp>BDP|6397981227215321256</stp>
        <tr r="S318" s="5"/>
      </tp>
      <tp t="e">
        <v>#N/A</v>
        <stp/>
        <stp>BDP|9716255059750858497</stp>
        <tr r="I575" s="5"/>
      </tp>
      <tp t="e">
        <v>#N/A</v>
        <stp/>
        <stp>BDP|7047274894706800017</stp>
        <tr r="AO80" s="5"/>
      </tp>
      <tp t="e">
        <v>#N/A</v>
        <stp/>
        <stp>BDP|7587701914209221299</stp>
        <tr r="P273" s="5"/>
      </tp>
      <tp t="e">
        <v>#N/A</v>
        <stp/>
        <stp>BDP|3423656499893699546</stp>
        <tr r="I72" s="5"/>
      </tp>
      <tp t="e">
        <v>#N/A</v>
        <stp/>
        <stp>BDP|7204583580044642464</stp>
        <tr r="AQ446" s="5"/>
      </tp>
      <tp t="e">
        <v>#N/A</v>
        <stp/>
        <stp>BDP|4135641481727771791</stp>
        <tr r="U595" s="5"/>
      </tp>
      <tp t="e">
        <v>#N/A</v>
        <stp/>
        <stp>BDP|8831460734085695069</stp>
        <tr r="R203" s="5"/>
      </tp>
      <tp t="e">
        <v>#N/A</v>
        <stp/>
        <stp>BDP|6938819903222783665</stp>
        <tr r="AH505" s="5"/>
      </tp>
      <tp t="e">
        <v>#N/A</v>
        <stp/>
        <stp>BDP|3471135319769257065</stp>
        <tr r="U267" s="5"/>
      </tp>
      <tp t="e">
        <v>#N/A</v>
        <stp/>
        <stp>BDP|3231295952109706742</stp>
        <tr r="R308" s="5"/>
      </tp>
      <tp t="e">
        <v>#N/A</v>
        <stp/>
        <stp>BDP|5476941456296843545</stp>
        <tr r="AH235" s="5"/>
      </tp>
      <tp t="e">
        <v>#N/A</v>
        <stp/>
        <stp>BDP|8511092000592160075</stp>
        <tr r="J226" s="5"/>
      </tp>
      <tp t="e">
        <v>#N/A</v>
        <stp/>
        <stp>BDP|9413588422187078348</stp>
        <tr r="AK2" s="5"/>
      </tp>
      <tp t="e">
        <v>#N/A</v>
        <stp/>
        <stp>BDP|8657006278237446202</stp>
        <tr r="W601" s="5"/>
      </tp>
      <tp t="e">
        <v>#N/A</v>
        <stp/>
        <stp>BDP|2871404053119171003</stp>
        <tr r="AF205" s="5"/>
      </tp>
      <tp t="e">
        <v>#N/A</v>
        <stp/>
        <stp>BDP|8823304179066886038</stp>
        <tr r="AK525" s="5"/>
      </tp>
      <tp t="e">
        <v>#N/A</v>
        <stp/>
        <stp>BDP|8596417671083870260</stp>
        <tr r="U208" s="5"/>
      </tp>
      <tp t="e">
        <v>#N/A</v>
        <stp/>
        <stp>BDP|8364646275606081596</stp>
        <tr r="AP213" s="5"/>
      </tp>
      <tp t="s">
        <v>#N/A N/A</v>
        <stp/>
        <stp>BDP|5929984030725937039</stp>
        <tr r="S51" s="12"/>
      </tp>
      <tp t="e">
        <v>#N/A</v>
        <stp/>
        <stp>BDP|8621755067966822576</stp>
        <tr r="S281" s="5"/>
      </tp>
      <tp t="e">
        <v>#N/A</v>
        <stp/>
        <stp>BDP|4693985154407243536</stp>
        <tr r="AK550" s="5"/>
      </tp>
      <tp t="e">
        <v>#N/A</v>
        <stp/>
        <stp>BDP|1315633115928844465</stp>
        <tr r="T503" s="5"/>
      </tp>
      <tp t="e">
        <v>#N/A</v>
        <stp/>
        <stp>BDP|4915842773196096751</stp>
        <tr r="AM99" s="5"/>
      </tp>
      <tp t="e">
        <v>#N/A</v>
        <stp/>
        <stp>BDP|4187830342040228290</stp>
        <tr r="AK133" s="5"/>
      </tp>
      <tp t="e">
        <v>#N/A</v>
        <stp/>
        <stp>BDP|6837248923219365575</stp>
        <tr r="R222" s="5"/>
      </tp>
      <tp t="e">
        <v>#N/A</v>
        <stp/>
        <stp>BDP|8059825699497406449</stp>
        <tr r="AK602" s="5"/>
      </tp>
      <tp t="e">
        <v>#N/A</v>
        <stp/>
        <stp>BDP|6540987548107890664</stp>
        <tr r="AM563" s="5"/>
      </tp>
      <tp t="e">
        <v>#N/A</v>
        <stp/>
        <stp>BDP|3390683364011319875</stp>
        <tr r="AP86" s="5"/>
      </tp>
      <tp t="e">
        <v>#N/A</v>
        <stp/>
        <stp>BDP|6967956670472003074</stp>
        <tr r="K187" s="5"/>
      </tp>
      <tp t="e">
        <v>#N/A</v>
        <stp/>
        <stp>BDP|8991969094571569350</stp>
        <tr r="O273" s="5"/>
      </tp>
      <tp t="e">
        <v>#N/A</v>
        <stp/>
        <stp>BDP|4594372694983803751</stp>
        <tr r="I291" s="5"/>
      </tp>
      <tp t="e">
        <v>#N/A</v>
        <stp/>
        <stp>BDP|4116193878270922827</stp>
        <tr r="AH458" s="5"/>
      </tp>
      <tp t="e">
        <v>#N/A</v>
        <stp/>
        <stp>BDP|7971766118588583399</stp>
        <tr r="R378" s="5"/>
      </tp>
      <tp t="e">
        <v>#N/A</v>
        <stp/>
        <stp>BDP|8007138341030159789</stp>
        <tr r="AG241" s="5"/>
      </tp>
      <tp t="e">
        <v>#N/A</v>
        <stp/>
        <stp>BDP|5165504198697175437</stp>
        <tr r="P575" s="5"/>
      </tp>
      <tp t="e">
        <v>#N/A</v>
        <stp/>
        <stp>BDP|6234859718880703536</stp>
        <tr r="W35" s="5"/>
      </tp>
      <tp t="e">
        <v>#N/A</v>
        <stp/>
        <stp>BDP|3589386765488398404</stp>
        <tr r="O262" s="5"/>
      </tp>
      <tp t="e">
        <v>#N/A</v>
        <stp/>
        <stp>BDP|7927340225659605552</stp>
        <tr r="J437" s="5"/>
      </tp>
      <tp t="e">
        <v>#N/A</v>
        <stp/>
        <stp>BDP|9614182074673764665</stp>
        <tr r="AO246" s="5"/>
      </tp>
      <tp t="e">
        <v>#N/A</v>
        <stp/>
        <stp>BDP|5612310043551852948</stp>
        <tr r="U43" s="5"/>
      </tp>
      <tp t="e">
        <v>#N/A</v>
        <stp/>
        <stp>BDP|4006813358091194203</stp>
        <tr r="O577" s="5"/>
      </tp>
      <tp t="e">
        <v>#N/A</v>
        <stp/>
        <stp>BDP|4882877772363139246</stp>
        <tr r="T184" s="5"/>
      </tp>
      <tp t="e">
        <v>#N/A</v>
        <stp/>
        <stp>BDP|8069029466991872549</stp>
        <tr r="J74" s="5"/>
      </tp>
      <tp t="e">
        <v>#N/A</v>
        <stp/>
        <stp>BDP|9540003798269147349</stp>
        <tr r="S249" s="5"/>
      </tp>
      <tp t="s">
        <v>#N/A N/A</v>
        <stp/>
        <stp>BDP|4980946517773075526</stp>
        <tr r="I71" s="12"/>
      </tp>
      <tp t="e">
        <v>#N/A</v>
        <stp/>
        <stp>BDP|7565270904736795990</stp>
        <tr r="Q59" s="5"/>
      </tp>
      <tp t="e">
        <v>#N/A</v>
        <stp/>
        <stp>BDP|2365151961857812875</stp>
        <tr r="AF126" s="5"/>
      </tp>
      <tp t="e">
        <v>#N/A</v>
        <stp/>
        <stp>BDP|1383369452004983963</stp>
        <tr r="O576" s="5"/>
      </tp>
      <tp t="e">
        <v>#N/A</v>
        <stp/>
        <stp>BDP|6650039395294864102</stp>
        <tr r="AH283" s="5"/>
      </tp>
      <tp t="e">
        <v>#N/A</v>
        <stp/>
        <stp>BDP|8859455507867724150</stp>
        <tr r="Q108" s="5"/>
      </tp>
      <tp t="e">
        <v>#N/A</v>
        <stp/>
        <stp>BDP|2601426245819153186</stp>
        <tr r="O40" s="12"/>
        <tr r="O250" s="5"/>
      </tp>
      <tp t="e">
        <v>#N/A</v>
        <stp/>
        <stp>BDP|8808690599494608969</stp>
        <tr r="N416" s="5"/>
      </tp>
      <tp t="e">
        <v>#N/A</v>
        <stp/>
        <stp>BDP|2781627480700853651</stp>
        <tr r="U14" s="5"/>
      </tp>
      <tp t="e">
        <v>#N/A</v>
        <stp/>
        <stp>BDP|8148636608887609346</stp>
        <tr r="W229" s="5"/>
      </tp>
      <tp t="e">
        <v>#N/A</v>
        <stp/>
        <stp>BDP|3117068226669087299</stp>
        <tr r="M21" s="5"/>
      </tp>
      <tp t="e">
        <v>#N/A</v>
        <stp/>
        <stp>BDP|9912177853303586403</stp>
        <tr r="Q127" s="5"/>
      </tp>
      <tp t="e">
        <v>#N/A</v>
        <stp/>
        <stp>BDP|4353262689036688221</stp>
        <tr r="AQ216" s="5"/>
      </tp>
      <tp t="e">
        <v>#N/A</v>
        <stp/>
        <stp>BDP|6089519187916952773</stp>
        <tr r="K262" s="5"/>
      </tp>
      <tp t="e">
        <v>#N/A</v>
        <stp/>
        <stp>BDP|9621476778003505347</stp>
        <tr r="AO139" s="5"/>
      </tp>
      <tp t="s">
        <v>#N/A N/A</v>
        <stp/>
        <stp>BDP|3021304489411513341</stp>
        <tr r="AG69" s="12"/>
      </tp>
      <tp t="e">
        <v>#N/A</v>
        <stp/>
        <stp>BDP|1351977088433201964</stp>
        <tr r="M26" s="5"/>
      </tp>
      <tp t="e">
        <v>#N/A</v>
        <stp/>
        <stp>BDP|4109532581706924525</stp>
        <tr r="S131" s="5"/>
      </tp>
      <tp t="e">
        <v>#N/A</v>
        <stp/>
        <stp>BDP|6509880178014818756</stp>
        <tr r="O424" s="5"/>
      </tp>
      <tp t="s">
        <v>#N/A N/A</v>
        <stp/>
        <stp>BDP|2795553496003488785</stp>
        <tr r="AK88" s="12"/>
      </tp>
      <tp t="e">
        <v>#N/A</v>
        <stp/>
        <stp>BDP|4255735252235853931</stp>
        <tr r="AH230" s="5"/>
      </tp>
      <tp t="e">
        <v>#N/A</v>
        <stp/>
        <stp>BDP|1005809566864706197</stp>
        <tr r="P258" s="5"/>
      </tp>
      <tp t="e">
        <v>#N/A</v>
        <stp/>
        <stp>BDP|3741218813663854959</stp>
        <tr r="AG230" s="5"/>
      </tp>
      <tp t="e">
        <v>#N/A</v>
        <stp/>
        <stp>BDP|6970722998875332795</stp>
        <tr r="AF217" s="5"/>
      </tp>
      <tp t="e">
        <v>#N/A</v>
        <stp/>
        <stp>BDP|3970299292304348682</stp>
        <tr r="AQ68" s="5"/>
      </tp>
      <tp t="e">
        <v>#N/A</v>
        <stp/>
        <stp>BDP|4004193041012004919</stp>
        <tr r="L192" s="5"/>
      </tp>
      <tp t="s">
        <v>#N/A N/A</v>
        <stp/>
        <stp>BDP|4577107803939923661</stp>
        <tr r="M60" s="12"/>
      </tp>
      <tp t="s">
        <v>#N/A N/A</v>
        <stp/>
        <stp>BDP|2951378987507229427</stp>
        <tr r="AK55" s="12"/>
      </tp>
      <tp t="e">
        <v>#N/A</v>
        <stp/>
        <stp>BDP|7495469896769407998</stp>
        <tr r="AO493" s="5"/>
      </tp>
      <tp t="e">
        <v>#N/A</v>
        <stp/>
        <stp>BDP|2224732515189590787</stp>
        <tr r="AD563" s="5"/>
      </tp>
      <tp t="e">
        <v>#N/A</v>
        <stp/>
        <stp>BDP|7511907634990091788</stp>
        <tr r="AP143" s="5"/>
      </tp>
      <tp t="e">
        <v>#N/A</v>
        <stp/>
        <stp>BDP|9873044674100735460</stp>
        <tr r="K623" s="5"/>
      </tp>
      <tp t="e">
        <v>#N/A</v>
        <stp/>
        <stp>BDP|4900804625526639233</stp>
        <tr r="AK264" s="5"/>
      </tp>
      <tp t="e">
        <v>#N/A</v>
        <stp/>
        <stp>BDP|7816146200248708424</stp>
        <tr r="AP202" s="5"/>
      </tp>
      <tp t="e">
        <v>#N/A</v>
        <stp/>
        <stp>BDP|9964367303911605138</stp>
        <tr r="AB465" s="5"/>
      </tp>
      <tp t="e">
        <v>#N/A</v>
        <stp/>
        <stp>BDP|7469873154166612685</stp>
        <tr r="Q628" s="5"/>
      </tp>
      <tp t="s">
        <v>#N/A N/A</v>
        <stp/>
        <stp>BDP|1989956746454495270</stp>
        <tr r="AI62" s="12"/>
      </tp>
      <tp t="e">
        <v>#N/A</v>
        <stp/>
        <stp>BDP|5368084256242311872</stp>
        <tr r="AH431" s="5"/>
      </tp>
      <tp t="e">
        <v>#N/A</v>
        <stp/>
        <stp>BDP|2740785393562564407</stp>
        <tr r="AH378" s="5"/>
      </tp>
      <tp t="e">
        <v>#N/A</v>
        <stp/>
        <stp>BDP|3297838079672902482</stp>
        <tr r="AA539" s="5"/>
      </tp>
      <tp t="e">
        <v>#N/A</v>
        <stp/>
        <stp>BDP|4136320640660833920</stp>
        <tr r="R8" s="12"/>
      </tp>
      <tp t="e">
        <v>#N/A</v>
        <stp/>
        <stp>BDP|8666401418342561524</stp>
        <tr r="T242" s="5"/>
      </tp>
      <tp t="e">
        <v>#N/A</v>
        <stp/>
        <stp>BDP|9527125352605878240</stp>
        <tr r="K238" s="5"/>
      </tp>
      <tp t="e">
        <v>#N/A</v>
        <stp/>
        <stp>BDP|9970680159055839592</stp>
        <tr r="T215" s="5"/>
      </tp>
      <tp t="e">
        <v>#N/A</v>
        <stp/>
        <stp>BDP|8933108366271245434</stp>
        <tr r="AK460" s="5"/>
      </tp>
      <tp t="e">
        <v>#N/A</v>
        <stp/>
        <stp>BDP|3747043766979939624</stp>
        <tr r="AI52" s="5"/>
      </tp>
      <tp t="e">
        <v>#N/A</v>
        <stp/>
        <stp>BDP|9368251318811314137</stp>
        <tr r="S369" s="5"/>
      </tp>
      <tp t="e">
        <v>#N/A</v>
        <stp/>
        <stp>BDP|7875937429280532698</stp>
        <tr r="AP237" s="5"/>
      </tp>
      <tp t="e">
        <v>#N/A</v>
        <stp/>
        <stp>BDP|9200698165347696469</stp>
        <tr r="R464" s="5"/>
      </tp>
      <tp t="e">
        <v>#N/A</v>
        <stp/>
        <stp>BDP|1423118249627483969</stp>
        <tr r="AF459" s="5"/>
      </tp>
      <tp t="e">
        <v>#N/A</v>
        <stp/>
        <stp>BDP|9680504979798965982</stp>
        <tr r="M134" s="5"/>
      </tp>
      <tp t="e">
        <v>#N/A</v>
        <stp/>
        <stp>BDP|5390193490004052340</stp>
        <tr r="U583" s="5"/>
      </tp>
      <tp t="e">
        <v>#N/A</v>
        <stp/>
        <stp>BDP|7686035782185835010</stp>
        <tr r="I280" s="5"/>
      </tp>
      <tp t="e">
        <v>#N/A</v>
        <stp/>
        <stp>BDP|8184777109101348425</stp>
        <tr r="AH67" s="12"/>
        <tr r="AH589" s="5"/>
      </tp>
      <tp t="e">
        <v>#N/A</v>
        <stp/>
        <stp>BDP|2831907538354911678</stp>
        <tr r="K570" s="5"/>
      </tp>
      <tp t="e">
        <v>#N/A</v>
        <stp/>
        <stp>BDP|4184916256064972618</stp>
        <tr r="AO259" s="5"/>
      </tp>
      <tp t="e">
        <v>#N/A</v>
        <stp/>
        <stp>BDP|9673132161391965531</stp>
        <tr r="S413" s="5"/>
      </tp>
      <tp t="e">
        <v>#N/A</v>
        <stp/>
        <stp>BDP|5183191806517095905</stp>
        <tr r="AI612" s="5"/>
      </tp>
      <tp t="e">
        <v>#N/A</v>
        <stp/>
        <stp>BDP|9167389580578191060</stp>
        <tr r="AG308" s="5"/>
      </tp>
      <tp t="e">
        <v>#N/A</v>
        <stp/>
        <stp>BDP|1767248425518194391</stp>
        <tr r="AP627" s="5"/>
      </tp>
      <tp t="e">
        <v>#N/A</v>
        <stp/>
        <stp>BDP|6587223914987530882</stp>
        <tr r="R285" s="5"/>
      </tp>
      <tp t="e">
        <v>#N/A</v>
        <stp/>
        <stp>BDP|8841622711624234170</stp>
        <tr r="AD259" s="5"/>
      </tp>
      <tp t="e">
        <v>#N/A</v>
        <stp/>
        <stp>BDP|3132059574837924972</stp>
        <tr r="I349" s="5"/>
      </tp>
      <tp t="e">
        <v>#N/A</v>
        <stp/>
        <stp>BDP|9468224011099123982</stp>
        <tr r="N111" s="5"/>
      </tp>
      <tp t="e">
        <v>#N/A</v>
        <stp/>
        <stp>BDP|1811072493345455760</stp>
        <tr r="AM469" s="5"/>
      </tp>
      <tp t="e">
        <v>#N/A</v>
        <stp/>
        <stp>BDP|9986270310492794270</stp>
        <tr r="AF173" s="5"/>
      </tp>
      <tp t="e">
        <v>#N/A</v>
        <stp/>
        <stp>BDP|9963616731065031374</stp>
        <tr r="AP192" s="5"/>
      </tp>
      <tp t="e">
        <v>#N/A</v>
        <stp/>
        <stp>BDP|1306347238233524841</stp>
        <tr r="U491" s="5"/>
      </tp>
      <tp t="e">
        <v>#N/A</v>
        <stp/>
        <stp>BDP|1435446285212262588</stp>
        <tr r="AD343" s="5"/>
      </tp>
      <tp t="e">
        <v>#N/A</v>
        <stp/>
        <stp>BDP|1365161530269277088</stp>
        <tr r="AG612" s="5"/>
      </tp>
      <tp t="s">
        <v>#N/A N/A</v>
        <stp/>
        <stp>BDP|4256267102209136589</stp>
        <tr r="O86" s="12"/>
      </tp>
      <tp t="s">
        <v>#N/A N/A</v>
        <stp/>
        <stp>BDP|2747147092303791394</stp>
        <tr r="Q23" s="12"/>
      </tp>
      <tp t="e">
        <v>#N/A</v>
        <stp/>
        <stp>BDP|2486713368258349110</stp>
        <tr r="AH428" s="5"/>
      </tp>
      <tp t="e">
        <v>#N/A</v>
        <stp/>
        <stp>BDP|2914275281073287120</stp>
        <tr r="R131" s="5"/>
      </tp>
      <tp t="e">
        <v>#N/A</v>
        <stp/>
        <stp>BDP|1243655561608094392</stp>
        <tr r="AB412" s="5"/>
      </tp>
      <tp t="e">
        <v>#N/A</v>
        <stp/>
        <stp>BDP|9797473955780388299</stp>
        <tr r="AQ301" s="5"/>
      </tp>
      <tp t="e">
        <v>#N/A</v>
        <stp/>
        <stp>BDP|7588961048699638920</stp>
        <tr r="I115" s="5"/>
      </tp>
      <tp t="e">
        <v>#N/A</v>
        <stp/>
        <stp>BDP|4044468071118922510</stp>
        <tr r="T214" s="5"/>
      </tp>
      <tp t="e">
        <v>#N/A</v>
        <stp/>
        <stp>BDP|3592514789351618540</stp>
        <tr r="AD272" s="5"/>
      </tp>
      <tp t="e">
        <v>#N/A</v>
        <stp/>
        <stp>BDP|9047365262712842433</stp>
        <tr r="AK338" s="5"/>
      </tp>
      <tp t="e">
        <v>#N/A</v>
        <stp/>
        <stp>BDP|6606021126999511788</stp>
        <tr r="AM472" s="5"/>
      </tp>
      <tp t="e">
        <v>#N/A</v>
        <stp/>
        <stp>BDP|7922878520917105003</stp>
        <tr r="L638" s="5"/>
      </tp>
      <tp t="e">
        <v>#N/A</v>
        <stp/>
        <stp>BDP|2710246580473496189</stp>
        <tr r="AM491" s="5"/>
      </tp>
      <tp t="s">
        <v>#N/A N/A</v>
        <stp/>
        <stp>BDP|6328306627744363980</stp>
        <tr r="K73" s="12"/>
      </tp>
      <tp t="e">
        <v>#N/A</v>
        <stp/>
        <stp>BDP|8083644831375387293</stp>
        <tr r="AG620" s="5"/>
      </tp>
      <tp t="e">
        <v>#N/A</v>
        <stp/>
        <stp>BDP|6343749975938536480</stp>
        <tr r="I475" s="5"/>
      </tp>
      <tp t="s">
        <v>#N/A N/A</v>
        <stp/>
        <stp>BDP|2094847091889355095</stp>
        <tr r="U38" s="12"/>
      </tp>
      <tp t="e">
        <v>#N/A</v>
        <stp/>
        <stp>BDP|9264180514624301719</stp>
        <tr r="N628" s="5"/>
      </tp>
      <tp t="e">
        <v>#N/A</v>
        <stp/>
        <stp>BDP|3799201918273074935</stp>
        <tr r="S22" s="12"/>
      </tp>
      <tp t="e">
        <v>#N/A</v>
        <stp/>
        <stp>BDP|2582848931904567797</stp>
        <tr r="AB642" s="5"/>
      </tp>
      <tp t="s">
        <v>#N/A N/A</v>
        <stp/>
        <stp>BDP|2484939532486940409</stp>
        <tr r="AD90" s="12"/>
      </tp>
      <tp t="e">
        <v>#N/A</v>
        <stp/>
        <stp>BDP|6918171144018498122</stp>
        <tr r="O252" s="5"/>
      </tp>
      <tp t="e">
        <v>#N/A</v>
        <stp/>
        <stp>BDP|4024767880947252682</stp>
        <tr r="AP642" s="5"/>
      </tp>
      <tp t="s">
        <v>#N/A N/A</v>
        <stp/>
        <stp>BDP|4475680794157643628</stp>
        <tr r="AF9" s="12"/>
      </tp>
      <tp t="e">
        <v>#N/A</v>
        <stp/>
        <stp>BDP|4687884378541834027</stp>
        <tr r="AM569" s="5"/>
      </tp>
      <tp t="e">
        <v>#N/A</v>
        <stp/>
        <stp>BDP|4961413376319432469</stp>
        <tr r="AB546" s="5"/>
      </tp>
      <tp t="e">
        <v>#N/A</v>
        <stp/>
        <stp>BDP|9783980195291679201</stp>
        <tr r="AM636" s="5"/>
      </tp>
      <tp t="e">
        <v>#N/A</v>
        <stp/>
        <stp>BDP|6681881169951968329</stp>
        <tr r="T297" s="5"/>
      </tp>
      <tp t="e">
        <v>#N/A</v>
        <stp/>
        <stp>BDP|4918855324547166358</stp>
        <tr r="R94" s="5"/>
      </tp>
      <tp t="e">
        <v>#N/A</v>
        <stp/>
        <stp>BDP|5783346016504007995</stp>
        <tr r="AP99" s="5"/>
      </tp>
      <tp t="s">
        <v>#N/A N/A</v>
        <stp/>
        <stp>BDP|1951948731571830085</stp>
        <tr r="AM54" s="12"/>
      </tp>
      <tp t="e">
        <v>#N/A</v>
        <stp/>
        <stp>BDP|3789232813962895834</stp>
        <tr r="L282" s="5"/>
      </tp>
      <tp t="e">
        <v>#N/A</v>
        <stp/>
        <stp>BDP|5822808156484418661</stp>
        <tr r="AP297" s="5"/>
      </tp>
      <tp t="e">
        <v>#N/A</v>
        <stp/>
        <stp>BDP|1158646443510350990</stp>
        <tr r="AP449" s="5"/>
      </tp>
      <tp t="e">
        <v>#N/A</v>
        <stp/>
        <stp>BDP|5008999211440580716</stp>
        <tr r="AM27" s="5"/>
      </tp>
      <tp t="e">
        <v>#N/A</v>
        <stp/>
        <stp>BDP|7495581611921227831</stp>
        <tr r="AK520" s="5"/>
      </tp>
      <tp t="e">
        <v>#N/A</v>
        <stp/>
        <stp>BDP|2792858408242419220</stp>
        <tr r="R423" s="5"/>
      </tp>
      <tp t="s">
        <v>#N/A N/A</v>
        <stp/>
        <stp>BDP|3735864415703027387</stp>
        <tr r="K4" s="12"/>
      </tp>
      <tp t="e">
        <v>#N/A</v>
        <stp/>
        <stp>BDP|8874687539332274570</stp>
        <tr r="AB407" s="5"/>
      </tp>
      <tp t="e">
        <v>#N/A</v>
        <stp/>
        <stp>BDP|1502699291904171003</stp>
        <tr r="M593" s="5"/>
      </tp>
      <tp t="e">
        <v>#N/A</v>
        <stp/>
        <stp>BDP|3847041691744928484</stp>
        <tr r="R598" s="5"/>
      </tp>
      <tp t="e">
        <v>#N/A</v>
        <stp/>
        <stp>BDP|9674028561631064498</stp>
        <tr r="N636" s="5"/>
      </tp>
      <tp t="e">
        <v>#N/A</v>
        <stp/>
        <stp>BDP|2934308795492310039</stp>
        <tr r="S363" s="5"/>
      </tp>
      <tp t="e">
        <v>#N/A</v>
        <stp/>
        <stp>BDP|2559820005748859861</stp>
        <tr r="AD540" s="5"/>
      </tp>
      <tp t="e">
        <v>#N/A</v>
        <stp/>
        <stp>BDP|4404477357737061880</stp>
        <tr r="K384" s="5"/>
      </tp>
      <tp t="e">
        <v>#N/A</v>
        <stp/>
        <stp>BDP|1563976770765641085</stp>
        <tr r="O487" s="5"/>
      </tp>
      <tp t="e">
        <v>#N/A</v>
        <stp/>
        <stp>BDP|5154834345373949020</stp>
        <tr r="AP583" s="5"/>
      </tp>
      <tp t="e">
        <v>#N/A</v>
        <stp/>
        <stp>BDP|5466727564288960673</stp>
        <tr r="AG516" s="5"/>
      </tp>
      <tp t="e">
        <v>#N/A</v>
        <stp/>
        <stp>BDP|8612861611139515299</stp>
        <tr r="O25" s="5"/>
      </tp>
      <tp t="e">
        <v>#N/A</v>
        <stp/>
        <stp>BDP|4650653889464529428</stp>
        <tr r="AA8" s="12"/>
      </tp>
      <tp t="e">
        <v>#N/A</v>
        <stp/>
        <stp>BDP|1495686761353801887</stp>
        <tr r="AD438" s="5"/>
      </tp>
      <tp t="e">
        <v>#N/A</v>
        <stp/>
        <stp>BDP|9812469486257322863</stp>
        <tr r="AG88" s="5"/>
      </tp>
      <tp t="e">
        <v>#N/A</v>
        <stp/>
        <stp>BDP|6106839170194711782</stp>
        <tr r="AF223" s="5"/>
      </tp>
      <tp t="e">
        <v>#N/A</v>
        <stp/>
        <stp>BDP|2211354662509953419</stp>
        <tr r="AO440" s="5"/>
      </tp>
      <tp t="e">
        <v>#N/A</v>
        <stp/>
        <stp>BDP|4543978044853813039</stp>
        <tr r="N399" s="5"/>
      </tp>
      <tp t="e">
        <v>#N/A</v>
        <stp/>
        <stp>BDP|6677892273845194608</stp>
        <tr r="I418" s="5"/>
      </tp>
      <tp t="e">
        <v>#N/A</v>
        <stp/>
        <stp>BDP|4250177999615397323</stp>
        <tr r="AO37" s="12"/>
        <tr r="AO317" s="5"/>
      </tp>
      <tp t="e">
        <v>#N/A</v>
        <stp/>
        <stp>BDP|2811717810499467705</stp>
        <tr r="R617" s="5"/>
      </tp>
      <tp t="e">
        <v>#N/A</v>
        <stp/>
        <stp>BDP|6762294266331642934</stp>
        <tr r="P113" s="5"/>
      </tp>
      <tp t="e">
        <v>#N/A</v>
        <stp/>
        <stp>BDP|1809905228560942045</stp>
        <tr r="M161" s="5"/>
      </tp>
      <tp t="e">
        <v>#N/A</v>
        <stp/>
        <stp>BDP|1752437784693875450</stp>
        <tr r="R125" s="5"/>
      </tp>
      <tp t="e">
        <v>#N/A</v>
        <stp/>
        <stp>BDP|1624464724269164480</stp>
        <tr r="W300" s="5"/>
      </tp>
      <tp t="s">
        <v>#N/A N/A</v>
        <stp/>
        <stp>BDP|8541063884339905336</stp>
        <tr r="L85" s="12"/>
      </tp>
      <tp t="e">
        <v>#N/A</v>
        <stp/>
        <stp>BDP|3853278984117690407</stp>
        <tr r="I308" s="5"/>
      </tp>
      <tp t="e">
        <v>#N/A</v>
        <stp/>
        <stp>BDP|3883199510741970854</stp>
        <tr r="I84" s="5"/>
      </tp>
      <tp t="e">
        <v>#N/A</v>
        <stp/>
        <stp>BDP|8582208068516601060</stp>
        <tr r="K318" s="5"/>
      </tp>
      <tp t="e">
        <v>#N/A</v>
        <stp/>
        <stp>BDP|6121381192940579638</stp>
        <tr r="R270" s="5"/>
      </tp>
      <tp t="e">
        <v>#N/A</v>
        <stp/>
        <stp>BDP|3042975450196877322</stp>
        <tr r="Q303" s="5"/>
      </tp>
      <tp t="e">
        <v>#N/A</v>
        <stp/>
        <stp>BDP|4382809147091040391</stp>
        <tr r="R401" s="5"/>
      </tp>
      <tp t="e">
        <v>#N/A</v>
        <stp/>
        <stp>BDP|7871310005319251737</stp>
        <tr r="AO162" s="5"/>
      </tp>
      <tp t="e">
        <v>#N/A</v>
        <stp/>
        <stp>BDP|4752893984826925815</stp>
        <tr r="U617" s="5"/>
      </tp>
      <tp t="e">
        <v>#N/A</v>
        <stp/>
        <stp>BDP|5533614151439383543</stp>
        <tr r="R453" s="5"/>
      </tp>
      <tp t="e">
        <v>#N/A</v>
        <stp/>
        <stp>BDP|6109852075723074039</stp>
        <tr r="N490" s="5"/>
      </tp>
      <tp t="e">
        <v>#N/A</v>
        <stp/>
        <stp>BDP|5612160697866169145</stp>
        <tr r="J562" s="5"/>
      </tp>
      <tp t="e">
        <v>#N/A</v>
        <stp/>
        <stp>BDP|1617738058401984868</stp>
        <tr r="AH581" s="5"/>
      </tp>
      <tp t="e">
        <v>#N/A</v>
        <stp/>
        <stp>BDP|5708012765148984186</stp>
        <tr r="Q546" s="5"/>
      </tp>
      <tp t="s">
        <v>#N/A N/A</v>
        <stp/>
        <stp>BDP|9198632701887578249</stp>
        <tr r="N28" s="12"/>
      </tp>
      <tp t="e">
        <v>#N/A</v>
        <stp/>
        <stp>BDP|2600574183186109319</stp>
        <tr r="AM557" s="5"/>
      </tp>
      <tp t="e">
        <v>#N/A</v>
        <stp/>
        <stp>BDP|4777041407587786917</stp>
        <tr r="AI47" s="5"/>
      </tp>
      <tp t="e">
        <v>#N/A</v>
        <stp/>
        <stp>BDP|5733568380757211512</stp>
        <tr r="AA129" s="5"/>
      </tp>
      <tp t="e">
        <v>#N/A</v>
        <stp/>
        <stp>BDP|5380172931424528923</stp>
        <tr r="AK512" s="5"/>
      </tp>
      <tp t="e">
        <v>#N/A</v>
        <stp/>
        <stp>BDP|4385943960306364761</stp>
        <tr r="AM627" s="5"/>
      </tp>
      <tp t="e">
        <v>#N/A</v>
        <stp/>
        <stp>BDP|8053702942930173116</stp>
        <tr r="AO517" s="5"/>
      </tp>
      <tp t="e">
        <v>#N/A</v>
        <stp/>
        <stp>BDP|7086818267941476200</stp>
        <tr r="M246" s="5"/>
      </tp>
      <tp t="e">
        <v>#N/A</v>
        <stp/>
        <stp>BDP|9825119064740621490</stp>
        <tr r="T353" s="5"/>
      </tp>
      <tp t="e">
        <v>#N/A</v>
        <stp/>
        <stp>BDP|8067376732476426438</stp>
        <tr r="AG425" s="5"/>
      </tp>
      <tp t="e">
        <v>#N/A</v>
        <stp/>
        <stp>BDP|1670003340397185851</stp>
        <tr r="W70" s="5"/>
      </tp>
      <tp t="e">
        <v>#N/A</v>
        <stp/>
        <stp>BDP|9467454563336994799</stp>
        <tr r="L251" s="5"/>
      </tp>
      <tp t="e">
        <v>#N/A</v>
        <stp/>
        <stp>BDP|7398443294969929981</stp>
        <tr r="AI156" s="5"/>
      </tp>
      <tp t="e">
        <v>#N/A</v>
        <stp/>
        <stp>BDP|9378540032611118460</stp>
        <tr r="P30" s="5"/>
      </tp>
      <tp t="e">
        <v>#N/A</v>
        <stp/>
        <stp>BDP|9191770173217282450</stp>
        <tr r="AA80" s="5"/>
      </tp>
      <tp t="e">
        <v>#N/A</v>
        <stp/>
        <stp>BDP|4809872245302027080</stp>
        <tr r="M393" s="5"/>
      </tp>
      <tp t="e">
        <v>#N/A</v>
        <stp/>
        <stp>BDP|3068503560218307214</stp>
        <tr r="AQ351" s="5"/>
      </tp>
      <tp t="e">
        <v>#N/A</v>
        <stp/>
        <stp>BDP|9413474216474339240</stp>
        <tr r="AO194" s="5"/>
      </tp>
      <tp t="e">
        <v>#N/A</v>
        <stp/>
        <stp>BDP|2296104503061412879</stp>
        <tr r="AK19" s="12"/>
      </tp>
      <tp t="e">
        <v>#N/A</v>
        <stp/>
        <stp>BDP|1846885366276300376</stp>
        <tr r="N33" s="12"/>
        <tr r="N502" s="5"/>
      </tp>
      <tp t="e">
        <v>#N/A</v>
        <stp/>
        <stp>BDP|9113725431665654263</stp>
        <tr r="R275" s="5"/>
      </tp>
      <tp t="s">
        <v>#N/A N/A</v>
        <stp/>
        <stp>BDP|3313829011116082625</stp>
        <tr r="AP45" s="12"/>
      </tp>
      <tp t="e">
        <v>#N/A</v>
        <stp/>
        <stp>BDP|9983148369743204743</stp>
        <tr r="P578" s="5"/>
      </tp>
      <tp t="e">
        <v>#N/A</v>
        <stp/>
        <stp>BDP|6955120860582077993</stp>
        <tr r="S350" s="5"/>
      </tp>
      <tp t="e">
        <v>#N/A</v>
        <stp/>
        <stp>BDP|8251238067722180456</stp>
        <tr r="R596" s="5"/>
      </tp>
      <tp t="e">
        <v>#N/A</v>
        <stp/>
        <stp>BDP|4577781603360419980</stp>
        <tr r="I80" s="5"/>
      </tp>
      <tp t="e">
        <v>#N/A</v>
        <stp/>
        <stp>BDP|5253316295314673120</stp>
        <tr r="AK213" s="5"/>
      </tp>
      <tp t="e">
        <v>#N/A</v>
        <stp/>
        <stp>BDP|7898185435546270959</stp>
        <tr r="M501" s="5"/>
      </tp>
      <tp t="s">
        <v>#N/A N/A</v>
        <stp/>
        <stp>BDP|1063552257552262921</stp>
        <tr r="N61" s="12"/>
      </tp>
      <tp t="e">
        <v>#N/A</v>
        <stp/>
        <stp>BDP|5776242090300926482</stp>
        <tr r="AM291" s="5"/>
      </tp>
      <tp t="e">
        <v>#N/A</v>
        <stp/>
        <stp>BDP|7695816523656170167</stp>
        <tr r="P478" s="5"/>
      </tp>
      <tp t="e">
        <v>#N/A</v>
        <stp/>
        <stp>BDP|6852399197765615333</stp>
        <tr r="R80" s="5"/>
      </tp>
      <tp t="e">
        <v>#N/A</v>
        <stp/>
        <stp>BDP|6544059535058076763</stp>
        <tr r="AG517" s="5"/>
      </tp>
      <tp t="e">
        <v>#N/A</v>
        <stp/>
        <stp>BDP|8305823490134423768</stp>
        <tr r="AH600" s="5"/>
      </tp>
      <tp t="s">
        <v>#N/A N/A</v>
        <stp/>
        <stp>BDP|9296764030616529121</stp>
        <tr r="J57" s="12"/>
      </tp>
      <tp t="e">
        <v>#N/A</v>
        <stp/>
        <stp>BDP|4234388786064670191</stp>
        <tr r="AK467" s="5"/>
      </tp>
      <tp t="e">
        <v>#N/A</v>
        <stp/>
        <stp>BDP|4248977208940851762</stp>
        <tr r="M112" s="5"/>
      </tp>
      <tp t="e">
        <v>#N/A</v>
        <stp/>
        <stp>BDP|1219690089105690074</stp>
        <tr r="AF233" s="5"/>
      </tp>
      <tp t="e">
        <v>#N/A</v>
        <stp/>
        <stp>BDP|7111468903151467833</stp>
        <tr r="AQ555" s="5"/>
      </tp>
      <tp t="e">
        <v>#N/A</v>
        <stp/>
        <stp>BDP|7287327942788000214</stp>
        <tr r="O531" s="5"/>
      </tp>
      <tp t="e">
        <v>#N/A</v>
        <stp/>
        <stp>BDP|6171003415438646518</stp>
        <tr r="AF249" s="5"/>
      </tp>
      <tp t="e">
        <v>#N/A</v>
        <stp/>
        <stp>BDP|1583934970311374464</stp>
        <tr r="AB194" s="5"/>
      </tp>
      <tp t="e">
        <v>#N/A</v>
        <stp/>
        <stp>BDP|4385574013792753832</stp>
        <tr r="R564" s="5"/>
      </tp>
      <tp t="e">
        <v>#N/A</v>
        <stp/>
        <stp>BDP|2621298409918588204</stp>
        <tr r="O50" s="5"/>
      </tp>
      <tp t="e">
        <v>#N/A</v>
        <stp/>
        <stp>BDP|3111814466586190146</stp>
        <tr r="AA108" s="5"/>
      </tp>
      <tp t="e">
        <v>#N/A</v>
        <stp/>
        <stp>BDP|9995679367675899620</stp>
        <tr r="S314" s="5"/>
      </tp>
      <tp t="e">
        <v>#N/A</v>
        <stp/>
        <stp>BDP|3815613481090883735</stp>
        <tr r="AQ343" s="5"/>
      </tp>
      <tp t="e">
        <v>#N/A</v>
        <stp/>
        <stp>BDP|2125779698374910247</stp>
        <tr r="S471" s="5"/>
      </tp>
      <tp t="e">
        <v>#N/A</v>
        <stp/>
        <stp>BDP|4926887235346695311</stp>
        <tr r="L269" s="5"/>
      </tp>
      <tp t="e">
        <v>#N/A</v>
        <stp/>
        <stp>BDP|1548633340919732023</stp>
        <tr r="N599" s="5"/>
      </tp>
      <tp t="e">
        <v>#N/A</v>
        <stp/>
        <stp>BDP|2129333442639604659</stp>
        <tr r="M390" s="5"/>
      </tp>
      <tp t="s">
        <v>#N/A N/A</v>
        <stp/>
        <stp>BDP|7689385440038849258</stp>
        <tr r="K9" s="12"/>
      </tp>
      <tp t="e">
        <v>#N/A</v>
        <stp/>
        <stp>BDP|1715588159778693336</stp>
        <tr r="AM20" s="5"/>
      </tp>
      <tp t="e">
        <v>#N/A</v>
        <stp/>
        <stp>BDP|3246967927497907596</stp>
        <tr r="AK352" s="5"/>
      </tp>
      <tp t="s">
        <v>#N/A N/A</v>
        <stp/>
        <stp>BDP|6108446286405629561</stp>
        <tr r="J78" s="12"/>
      </tp>
      <tp t="e">
        <v>#N/A</v>
        <stp/>
        <stp>BDP|6671667913432445941</stp>
        <tr r="Q402" s="5"/>
      </tp>
      <tp t="e">
        <v>#N/A</v>
        <stp/>
        <stp>BDP|9772818753536038868</stp>
        <tr r="Q235" s="5"/>
      </tp>
      <tp t="e">
        <v>#N/A</v>
        <stp/>
        <stp>BDP|1539426092222330455</stp>
        <tr r="P434" s="5"/>
      </tp>
      <tp t="e">
        <v>#N/A</v>
        <stp/>
        <stp>BDP|7709751145518262663</stp>
        <tr r="AG561" s="5"/>
      </tp>
      <tp t="e">
        <v>#N/A</v>
        <stp/>
        <stp>BDP|5188168832254470925</stp>
        <tr r="J140" s="5"/>
      </tp>
      <tp t="e">
        <v>#N/A</v>
        <stp/>
        <stp>BDP|7561773386594181668</stp>
        <tr r="AQ356" s="5"/>
      </tp>
      <tp t="e">
        <v>#N/A</v>
        <stp/>
        <stp>BDP|9930277374165003397</stp>
        <tr r="M411" s="5"/>
      </tp>
      <tp t="e">
        <v>#N/A</v>
        <stp/>
        <stp>BDP|7844021773579304392</stp>
        <tr r="AH351" s="5"/>
      </tp>
      <tp t="e">
        <v>#N/A</v>
        <stp/>
        <stp>BDP|7012605304383238856</stp>
        <tr r="N23" s="5"/>
      </tp>
      <tp t="e">
        <v>#N/A</v>
        <stp/>
        <stp>BDP|1606195121291844951</stp>
        <tr r="T28" s="5"/>
      </tp>
      <tp t="e">
        <v>#N/A</v>
        <stp/>
        <stp>BDP|6488890443948542887</stp>
        <tr r="AD325" s="5"/>
      </tp>
      <tp t="s">
        <v>#N/A N/A</v>
        <stp/>
        <stp>BDP|8994141661056748389</stp>
        <tr r="R78" s="12"/>
      </tp>
      <tp t="e">
        <v>#N/A</v>
        <stp/>
        <stp>BDP|7394194616995610890</stp>
        <tr r="Q371" s="5"/>
      </tp>
      <tp t="e">
        <v>#N/A</v>
        <stp/>
        <stp>BDP|1049737978453060885</stp>
        <tr r="L32" s="5"/>
      </tp>
      <tp t="e">
        <v>#N/A</v>
        <stp/>
        <stp>BDP|4067567845478181719</stp>
        <tr r="O107" s="5"/>
      </tp>
      <tp t="e">
        <v>#N/A</v>
        <stp/>
        <stp>BDP|5718978307427013148</stp>
        <tr r="U285" s="5"/>
      </tp>
      <tp t="e">
        <v>#N/A</v>
        <stp/>
        <stp>BDP|5683851674965777530</stp>
        <tr r="AI291" s="5"/>
      </tp>
      <tp t="e">
        <v>#N/A</v>
        <stp/>
        <stp>BDP|7712466025098499338</stp>
        <tr r="I493" s="5"/>
      </tp>
      <tp t="e">
        <v>#N/A</v>
        <stp/>
        <stp>BDP|1765966647073038555</stp>
        <tr r="I412" s="5"/>
      </tp>
      <tp t="e">
        <v>#N/A</v>
        <stp/>
        <stp>BDP|4622279830247433853</stp>
        <tr r="T72" s="5"/>
      </tp>
      <tp t="e">
        <v>#N/A</v>
        <stp/>
        <stp>BDP|8730841365909324551</stp>
        <tr r="T330" s="5"/>
      </tp>
      <tp t="e">
        <v>#N/A</v>
        <stp/>
        <stp>BDP|8727917933569687130</stp>
        <tr r="T203" s="5"/>
      </tp>
      <tp t="e">
        <v>#N/A</v>
        <stp/>
        <stp>BDP|1256240773109489714</stp>
        <tr r="AM43" s="5"/>
      </tp>
      <tp t="e">
        <v>#N/A</v>
        <stp/>
        <stp>BDP|8989041608270124242</stp>
        <tr r="AM525" s="5"/>
      </tp>
      <tp t="e">
        <v>#N/A</v>
        <stp/>
        <stp>BDP|4788829215565894286</stp>
        <tr r="T355" s="5"/>
      </tp>
      <tp t="e">
        <v>#N/A</v>
        <stp/>
        <stp>BDP|7259413688121354089</stp>
        <tr r="AF235" s="5"/>
      </tp>
      <tp t="e">
        <v>#N/A</v>
        <stp/>
        <stp>BDP|6188369794932159427</stp>
        <tr r="P293" s="5"/>
      </tp>
      <tp t="e">
        <v>#N/A</v>
        <stp/>
        <stp>BDP|5761102085724587276</stp>
        <tr r="AM37" s="12"/>
        <tr r="AM317" s="5"/>
      </tp>
      <tp t="e">
        <v>#N/A</v>
        <stp/>
        <stp>BDP|4523185960889408092</stp>
        <tr r="AH294" s="5"/>
      </tp>
      <tp t="e">
        <v>#N/A</v>
        <stp/>
        <stp>BDP|6662963466914572737</stp>
        <tr r="K268" s="5"/>
      </tp>
      <tp t="e">
        <v>#N/A</v>
        <stp/>
        <stp>BDP|8098499328831323526</stp>
        <tr r="N274" s="5"/>
      </tp>
      <tp t="e">
        <v>#N/A</v>
        <stp/>
        <stp>BDP|1778778582430628446</stp>
        <tr r="Q106" s="5"/>
      </tp>
      <tp t="s">
        <v>#N/A N/A</v>
        <stp/>
        <stp>BDP|4672197969400124979</stp>
        <tr r="AG57" s="12"/>
      </tp>
      <tp t="e">
        <v>#N/A</v>
        <stp/>
        <stp>BDP|2733857092128266122</stp>
        <tr r="J392" s="5"/>
      </tp>
      <tp t="e">
        <v>#N/A</v>
        <stp/>
        <stp>BDP|2440200456257450862</stp>
        <tr r="P499" s="5"/>
      </tp>
      <tp t="e">
        <v>#N/A</v>
        <stp/>
        <stp>BDP|2785358392054930692</stp>
        <tr r="AK306" s="5"/>
      </tp>
      <tp t="e">
        <v>#N/A</v>
        <stp/>
        <stp>BDP|4056594498415546741</stp>
        <tr r="AH97" s="5"/>
      </tp>
      <tp t="e">
        <v>#N/A</v>
        <stp/>
        <stp>BDP|3413399393771770298</stp>
        <tr r="AP511" s="5"/>
      </tp>
      <tp t="e">
        <v>#N/A</v>
        <stp/>
        <stp>BDP|4825767416499804101</stp>
        <tr r="AP128" s="5"/>
      </tp>
      <tp t="e">
        <v>#N/A</v>
        <stp/>
        <stp>BDP|2345710554583695908</stp>
        <tr r="T182" s="5"/>
      </tp>
      <tp t="e">
        <v>#N/A</v>
        <stp/>
        <stp>BDP|4318130632055063927</stp>
        <tr r="T477" s="5"/>
      </tp>
      <tp t="e">
        <v>#N/A</v>
        <stp/>
        <stp>BDP|7052865962801237268</stp>
        <tr r="W193" s="5"/>
      </tp>
      <tp t="e">
        <v>#N/A</v>
        <stp/>
        <stp>BDP|1678851028303312287</stp>
        <tr r="U363" s="5"/>
      </tp>
      <tp t="e">
        <v>#N/A</v>
        <stp/>
        <stp>BDP|4130547715233673963</stp>
        <tr r="AF171" s="5"/>
      </tp>
      <tp t="e">
        <v>#N/A</v>
        <stp/>
        <stp>BDP|9576117651411033655</stp>
        <tr r="T6" s="5"/>
      </tp>
      <tp t="e">
        <v>#N/A</v>
        <stp/>
        <stp>BDP|5951227407658543592</stp>
        <tr r="T340" s="5"/>
      </tp>
      <tp t="e">
        <v>#N/A</v>
        <stp/>
        <stp>BDP|1159277491534412434</stp>
        <tr r="N376" s="5"/>
      </tp>
      <tp t="e">
        <v>#N/A</v>
        <stp/>
        <stp>BDP|8143785303334868126</stp>
        <tr r="AG315" s="5"/>
      </tp>
      <tp t="e">
        <v>#N/A</v>
        <stp/>
        <stp>BDP|6684096119955025860</stp>
        <tr r="AH560" s="5"/>
      </tp>
      <tp t="e">
        <v>#N/A</v>
        <stp/>
        <stp>BDP|9553056065373311664</stp>
        <tr r="AP268" s="5"/>
      </tp>
      <tp t="e">
        <v>#N/A</v>
        <stp/>
        <stp>BDP|6340551486271874085</stp>
        <tr r="N234" s="5"/>
      </tp>
      <tp t="e">
        <v>#N/A</v>
        <stp/>
        <stp>BDP|3375779226935375915</stp>
        <tr r="T34" s="5"/>
      </tp>
      <tp t="e">
        <v>#N/A</v>
        <stp/>
        <stp>BDP|9046360797758071110</stp>
        <tr r="AQ140" s="5"/>
      </tp>
      <tp t="e">
        <v>#N/A</v>
        <stp/>
        <stp>BDP|4250507811449564367</stp>
        <tr r="AD596" s="5"/>
      </tp>
      <tp t="e">
        <v>#N/A</v>
        <stp/>
        <stp>BDP|5929745211830813949</stp>
        <tr r="U434" s="5"/>
      </tp>
      <tp t="e">
        <v>#N/A</v>
        <stp/>
        <stp>BDP|8520071775065333046</stp>
        <tr r="AQ511" s="5"/>
      </tp>
      <tp t="e">
        <v>#N/A</v>
        <stp/>
        <stp>BDP|9139281855544478086</stp>
        <tr r="I193" s="5"/>
      </tp>
      <tp t="e">
        <v>#N/A</v>
        <stp/>
        <stp>BDP|1538132601258654210</stp>
        <tr r="L456" s="5"/>
      </tp>
      <tp t="e">
        <v>#N/A</v>
        <stp/>
        <stp>BDP|6192675256358962780</stp>
        <tr r="S582" s="5"/>
      </tp>
      <tp t="e">
        <v>#N/A</v>
        <stp/>
        <stp>BDP|6684425990203231275</stp>
        <tr r="AM548" s="5"/>
      </tp>
      <tp t="e">
        <v>#N/A</v>
        <stp/>
        <stp>BDP|6653726499583592196</stp>
        <tr r="N564" s="5"/>
      </tp>
      <tp t="s">
        <v>#N/A N/A</v>
        <stp/>
        <stp>BDP|1679021480544638738</stp>
        <tr r="I52" s="12"/>
      </tp>
      <tp t="e">
        <v>#N/A</v>
        <stp/>
        <stp>BDP|6057165447920220923</stp>
        <tr r="M211" s="5"/>
      </tp>
      <tp t="e">
        <v>#N/A</v>
        <stp/>
        <stp>BDP|9552859592274761643</stp>
        <tr r="Q279" s="5"/>
      </tp>
      <tp t="e">
        <v>#N/A</v>
        <stp/>
        <stp>BDP|9624115065981701545</stp>
        <tr r="O81" s="5"/>
      </tp>
      <tp t="e">
        <v>#N/A</v>
        <stp/>
        <stp>BDP|3403918084689514154</stp>
        <tr r="AQ614" s="5"/>
      </tp>
      <tp t="e">
        <v>#N/A</v>
        <stp/>
        <stp>BDP|1989671693614937057</stp>
        <tr r="M456" s="5"/>
      </tp>
      <tp t="e">
        <v>#N/A</v>
        <stp/>
        <stp>BDP|5804041399341784730</stp>
        <tr r="AI9" s="5"/>
      </tp>
      <tp t="e">
        <v>#N/A</v>
        <stp/>
        <stp>BDP|6140250580815616337</stp>
        <tr r="AO373" s="5"/>
      </tp>
      <tp t="e">
        <v>#N/A</v>
        <stp/>
        <stp>BDP|1987099071928178415</stp>
        <tr r="AG306" s="5"/>
      </tp>
      <tp t="e">
        <v>#N/A</v>
        <stp/>
        <stp>BDP|8396716621752068524</stp>
        <tr r="O288" s="5"/>
      </tp>
      <tp t="e">
        <v>#N/A</v>
        <stp/>
        <stp>BDP|7354003171628183225</stp>
        <tr r="AA271" s="5"/>
      </tp>
      <tp t="e">
        <v>#N/A</v>
        <stp/>
        <stp>BDP|6688412687433165305</stp>
        <tr r="AD255" s="5"/>
      </tp>
      <tp t="e">
        <v>#N/A</v>
        <stp/>
        <stp>BDP|2348592198952600653</stp>
        <tr r="K346" s="5"/>
      </tp>
      <tp t="e">
        <v>#N/A</v>
        <stp/>
        <stp>BDP|8117716875100336279</stp>
        <tr r="AD431" s="5"/>
      </tp>
      <tp t="e">
        <v>#N/A</v>
        <stp/>
        <stp>BDP|5660153613966063915</stp>
        <tr r="S428" s="5"/>
      </tp>
      <tp t="e">
        <v>#N/A</v>
        <stp/>
        <stp>BDP|1606522185991832787</stp>
        <tr r="M626" s="5"/>
      </tp>
      <tp t="s">
        <v>#N/A N/A</v>
        <stp/>
        <stp>BDP|8120535944807224452</stp>
        <tr r="AO2" s="12"/>
      </tp>
      <tp t="e">
        <v>#N/A</v>
        <stp/>
        <stp>BDP|3745846253924578042</stp>
        <tr r="R420" s="5"/>
      </tp>
      <tp t="e">
        <v>#N/A</v>
        <stp/>
        <stp>BDP|1204931900691529354</stp>
        <tr r="T103" s="5"/>
      </tp>
      <tp t="e">
        <v>#N/A</v>
        <stp/>
        <stp>BDP|2985763751768892275</stp>
        <tr r="K233" s="5"/>
      </tp>
      <tp t="e">
        <v>#N/A</v>
        <stp/>
        <stp>BDP|7812299796312722419</stp>
        <tr r="AH337" s="5"/>
      </tp>
      <tp t="e">
        <v>#N/A</v>
        <stp/>
        <stp>BDP|6589691857547852829</stp>
        <tr r="T599" s="5"/>
      </tp>
      <tp t="e">
        <v>#N/A</v>
        <stp/>
        <stp>BDP|9056224165475177272</stp>
        <tr r="W296" s="5"/>
      </tp>
      <tp t="e">
        <v>#N/A</v>
        <stp/>
        <stp>BDP|9247634242108564977</stp>
        <tr r="AM41" s="5"/>
      </tp>
      <tp t="e">
        <v>#N/A</v>
        <stp/>
        <stp>BDP|6376164046548610147</stp>
        <tr r="U383" s="5"/>
      </tp>
      <tp t="e">
        <v>#N/A</v>
        <stp/>
        <stp>BDP|5029821922310392529</stp>
        <tr r="L342" s="5"/>
      </tp>
      <tp t="e">
        <v>#N/A</v>
        <stp/>
        <stp>BDP|5721727349598556485</stp>
        <tr r="K378" s="5"/>
      </tp>
      <tp t="e">
        <v>#N/A</v>
        <stp/>
        <stp>BDP|9126897541366977912</stp>
        <tr r="I230" s="5"/>
      </tp>
      <tp t="e">
        <v>#N/A</v>
        <stp/>
        <stp>BDP|3704334801762602820</stp>
        <tr r="AK176" s="5"/>
      </tp>
      <tp t="e">
        <v>#N/A</v>
        <stp/>
        <stp>BDP|1646237071189008750</stp>
        <tr r="AG560" s="5"/>
      </tp>
      <tp t="e">
        <v>#N/A</v>
        <stp/>
        <stp>BDP|2305071950235775826</stp>
        <tr r="L187" s="5"/>
      </tp>
      <tp t="e">
        <v>#N/A</v>
        <stp/>
        <stp>BDP|4426556589721856213</stp>
        <tr r="P12" s="12"/>
        <tr r="P263" s="5"/>
      </tp>
      <tp t="e">
        <v>#N/A</v>
        <stp/>
        <stp>BDP|1598914879980922553</stp>
        <tr r="AP223" s="5"/>
      </tp>
      <tp t="e">
        <v>#N/A</v>
        <stp/>
        <stp>BDP|1568750926279721702</stp>
        <tr r="AP340" s="5"/>
      </tp>
      <tp t="e">
        <v>#N/A</v>
        <stp/>
        <stp>BDP|8706932522718182169</stp>
        <tr r="AI462" s="5"/>
      </tp>
      <tp t="e">
        <v>#N/A</v>
        <stp/>
        <stp>BDP|2545353693005144734</stp>
        <tr r="AF547" s="5"/>
      </tp>
      <tp t="e">
        <v>#N/A</v>
        <stp/>
        <stp>BDP|8632514828383712692</stp>
        <tr r="I57" s="5"/>
      </tp>
      <tp t="e">
        <v>#N/A</v>
        <stp/>
        <stp>BDP|4778286735627312881</stp>
        <tr r="AQ252" s="5"/>
      </tp>
      <tp t="e">
        <v>#N/A</v>
        <stp/>
        <stp>BDP|5242845610851569728</stp>
        <tr r="M165" s="5"/>
      </tp>
      <tp t="e">
        <v>#N/A</v>
        <stp/>
        <stp>BDP|9918037010393337180</stp>
        <tr r="AH338" s="5"/>
      </tp>
      <tp t="s">
        <v>#N/A N/A</v>
        <stp/>
        <stp>BDP|8584337705781599077</stp>
        <tr r="N26" s="12"/>
      </tp>
      <tp t="e">
        <v>#N/A</v>
        <stp/>
        <stp>BDP|2762849935153181060</stp>
        <tr r="AK492" s="5"/>
      </tp>
      <tp t="e">
        <v>#N/A</v>
        <stp/>
        <stp>BDP|8052735973042845092</stp>
        <tr r="AQ208" s="5"/>
      </tp>
      <tp t="e">
        <v>#N/A</v>
        <stp/>
        <stp>BDP|1300725215768024529</stp>
        <tr r="J542" s="5"/>
      </tp>
      <tp t="e">
        <v>#N/A</v>
        <stp/>
        <stp>BDP|6510531896804163477</stp>
        <tr r="AD584" s="5"/>
      </tp>
      <tp t="s">
        <v>#N/A N/A</v>
        <stp/>
        <stp>BDP|8002869390105238623</stp>
        <tr r="AB48" s="12"/>
      </tp>
      <tp t="e">
        <v>#N/A</v>
        <stp/>
        <stp>BDP|4845986944105587673</stp>
        <tr r="Q455" s="5"/>
      </tp>
      <tp t="e">
        <v>#N/A</v>
        <stp/>
        <stp>BDP|4702377482623726638</stp>
        <tr r="AI609" s="5"/>
      </tp>
      <tp t="e">
        <v>#N/A</v>
        <stp/>
        <stp>BDP|3669863511939188969</stp>
        <tr r="AI455" s="5"/>
      </tp>
      <tp t="e">
        <v>#N/A</v>
        <stp/>
        <stp>BDP|5400801051855719745</stp>
        <tr r="I434" s="5"/>
      </tp>
      <tp t="e">
        <v>#N/A</v>
        <stp/>
        <stp>BDP|8208669749865988525</stp>
        <tr r="R83" s="5"/>
      </tp>
      <tp t="e">
        <v>#N/A</v>
        <stp/>
        <stp>BDP|9871021077982376684</stp>
        <tr r="K451" s="5"/>
      </tp>
      <tp t="s">
        <v>#N/A N/A</v>
        <stp/>
        <stp>BDP|6481334766830681913</stp>
        <tr r="AD62" s="12"/>
      </tp>
      <tp t="e">
        <v>#N/A</v>
        <stp/>
        <stp>BDP|4340935321216591325</stp>
        <tr r="W173" s="5"/>
      </tp>
      <tp t="e">
        <v>#N/A</v>
        <stp/>
        <stp>BDP|6684202090467478046</stp>
        <tr r="P84" s="5"/>
      </tp>
      <tp t="e">
        <v>#N/A</v>
        <stp/>
        <stp>BDP|1294971811272605144</stp>
        <tr r="AF69" s="5"/>
      </tp>
      <tp t="s">
        <v>#N/A N/A</v>
        <stp/>
        <stp>BDP|4300362601198697544</stp>
        <tr r="AG88" s="12"/>
      </tp>
      <tp t="s">
        <v>#N/A N/A</v>
        <stp/>
        <stp>BDP|9907189569340629489</stp>
        <tr r="AH72" s="12"/>
      </tp>
      <tp t="e">
        <v>#N/A</v>
        <stp/>
        <stp>BDP|6503513067599622635</stp>
        <tr r="AK383" s="5"/>
      </tp>
      <tp t="e">
        <v>#N/A</v>
        <stp/>
        <stp>BDP|5517203963452742973</stp>
        <tr r="U364" s="5"/>
      </tp>
      <tp t="e">
        <v>#N/A</v>
        <stp/>
        <stp>BDP|7447976265622612065</stp>
        <tr r="AG323" s="5"/>
      </tp>
      <tp t="s">
        <v>#N/A N/A</v>
        <stp/>
        <stp>BDP|2981775787460687792</stp>
        <tr r="M23" s="12"/>
      </tp>
      <tp t="e">
        <v>#N/A</v>
        <stp/>
        <stp>BDP|5814814925781862427</stp>
        <tr r="I396" s="5"/>
      </tp>
      <tp t="s">
        <v>#N/A N/A</v>
        <stp/>
        <stp>BDP|2525297572649974417</stp>
        <tr r="AA84" s="12"/>
      </tp>
      <tp t="e">
        <v>#N/A</v>
        <stp/>
        <stp>BDP|9351361908067878731</stp>
        <tr r="AF183" s="5"/>
      </tp>
      <tp t="e">
        <v>#N/A</v>
        <stp/>
        <stp>BDP|9017031472761752500</stp>
        <tr r="AI446" s="5"/>
      </tp>
      <tp t="s">
        <v>#N/A N/A</v>
        <stp/>
        <stp>BDP|5655904150125269624</stp>
        <tr r="AI72" s="12"/>
      </tp>
      <tp t="e">
        <v>#N/A</v>
        <stp/>
        <stp>BDP|6295567894278582836</stp>
        <tr r="AF231" s="5"/>
      </tp>
      <tp t="e">
        <v>#N/A</v>
        <stp/>
        <stp>BDP|1616169998483787091</stp>
        <tr r="AM509" s="5"/>
      </tp>
      <tp t="e">
        <v>#N/A</v>
        <stp/>
        <stp>BDP|3642150313620632904</stp>
        <tr r="AQ221" s="5"/>
      </tp>
      <tp t="e">
        <v>#N/A</v>
        <stp/>
        <stp>BDP|4327964969347316691</stp>
        <tr r="L87" s="5"/>
      </tp>
      <tp t="s">
        <v>#N/A N/A</v>
        <stp/>
        <stp>BDP|5102006505789630647</stp>
        <tr r="AD28" s="12"/>
      </tp>
      <tp t="e">
        <v>#N/A</v>
        <stp/>
        <stp>BDP|9223847962864785950</stp>
        <tr r="AH336" s="5"/>
      </tp>
      <tp t="e">
        <v>#N/A</v>
        <stp/>
        <stp>BDP|5705396281492864611</stp>
        <tr r="S562" s="5"/>
      </tp>
      <tp t="e">
        <v>#N/A</v>
        <stp/>
        <stp>BDP|8099752606096582307</stp>
        <tr r="M248" s="5"/>
      </tp>
      <tp t="e">
        <v>#N/A</v>
        <stp/>
        <stp>BDP|3415554894255708043</stp>
        <tr r="P420" s="5"/>
      </tp>
      <tp t="e">
        <v>#N/A</v>
        <stp/>
        <stp>BDP|3464570584590748463</stp>
        <tr r="AK428" s="5"/>
      </tp>
      <tp t="e">
        <v>#N/A</v>
        <stp/>
        <stp>BDP|9078428031815438113</stp>
        <tr r="O269" s="5"/>
      </tp>
      <tp t="e">
        <v>#N/A</v>
        <stp/>
        <stp>BDP|7913731906558212283</stp>
        <tr r="AD176" s="5"/>
      </tp>
      <tp t="e">
        <v>#N/A</v>
        <stp/>
        <stp>BDP|7437740791485550624</stp>
        <tr r="J309" s="5"/>
      </tp>
      <tp t="e">
        <v>#N/A</v>
        <stp/>
        <stp>BDP|5099030095861288730</stp>
        <tr r="AH529" s="5"/>
      </tp>
      <tp t="e">
        <v>#N/A</v>
        <stp/>
        <stp>BDP|7439370778868931150</stp>
        <tr r="P74" s="5"/>
      </tp>
      <tp t="e">
        <v>#N/A</v>
        <stp/>
        <stp>BDP|8983089010273391051</stp>
        <tr r="U452" s="5"/>
      </tp>
      <tp t="e">
        <v>#N/A</v>
        <stp/>
        <stp>BDP|6237895406555394191</stp>
        <tr r="J191" s="5"/>
      </tp>
      <tp t="s">
        <v>#N/A N/A</v>
        <stp/>
        <stp>BDP|3512853115728492867</stp>
        <tr r="AF43" s="12"/>
      </tp>
      <tp t="e">
        <v>#N/A</v>
        <stp/>
        <stp>BDP|4341478296212340167</stp>
        <tr r="AH454" s="5"/>
      </tp>
      <tp t="e">
        <v>#N/A</v>
        <stp/>
        <stp>BDP|8023292105100390084</stp>
        <tr r="AP418" s="5"/>
      </tp>
      <tp t="e">
        <v>#N/A</v>
        <stp/>
        <stp>BDP|5651120372869632071</stp>
        <tr r="S290" s="5"/>
      </tp>
      <tp t="e">
        <v>#N/A</v>
        <stp/>
        <stp>BDP|9796747534682369531</stp>
        <tr r="Q461" s="5"/>
      </tp>
      <tp t="e">
        <v>#N/A</v>
        <stp/>
        <stp>BDP|6231072742491730978</stp>
        <tr r="I596" s="5"/>
      </tp>
      <tp t="e">
        <v>#N/A</v>
        <stp/>
        <stp>BDP|5565930218884194389</stp>
        <tr r="AG355" s="5"/>
      </tp>
      <tp t="s">
        <v>#N/A N/A</v>
        <stp/>
        <stp>BDP|1013972688753870902</stp>
        <tr r="J79" s="12"/>
      </tp>
      <tp t="e">
        <v>#N/A</v>
        <stp/>
        <stp>BDP|5621375736498743776</stp>
        <tr r="AP544" s="5"/>
      </tp>
      <tp t="e">
        <v>#N/A</v>
        <stp/>
        <stp>BDP|3470929303186396617</stp>
        <tr r="N397" s="5"/>
      </tp>
      <tp t="e">
        <v>#N/A</v>
        <stp/>
        <stp>BDP|6607493321109940306</stp>
        <tr r="AH522" s="5"/>
      </tp>
      <tp t="e">
        <v>#N/A</v>
        <stp/>
        <stp>BDP|2763430726269007754</stp>
        <tr r="AD523" s="5"/>
      </tp>
      <tp t="e">
        <v>#N/A</v>
        <stp/>
        <stp>BDP|1600078577709199506</stp>
        <tr r="N9" s="5"/>
      </tp>
      <tp t="e">
        <v>#N/A</v>
        <stp/>
        <stp>BDP|8004276908378034886</stp>
        <tr r="AO358" s="5"/>
      </tp>
      <tp t="s">
        <v>#N/A N/A</v>
        <stp/>
        <stp>BDP|8966881905278477272</stp>
        <tr r="AB49" s="12"/>
      </tp>
      <tp t="e">
        <v>#N/A</v>
        <stp/>
        <stp>BDP|2193863312242181333</stp>
        <tr r="AB491" s="5"/>
      </tp>
      <tp t="e">
        <v>#N/A</v>
        <stp/>
        <stp>BDP|8147533836582682659</stp>
        <tr r="U370" s="5"/>
      </tp>
      <tp t="e">
        <v>#N/A</v>
        <stp/>
        <stp>BDP|8815884145139678740</stp>
        <tr r="AH61" s="5"/>
      </tp>
      <tp t="e">
        <v>#N/A</v>
        <stp/>
        <stp>BDP|9752777551039421822</stp>
        <tr r="AI277" s="5"/>
      </tp>
      <tp t="e">
        <v>#N/A</v>
        <stp/>
        <stp>BDP|6036556394607078766</stp>
        <tr r="S415" s="5"/>
      </tp>
      <tp t="e">
        <v>#N/A</v>
        <stp/>
        <stp>BDP|7070678636481078969</stp>
        <tr r="Q518" s="5"/>
      </tp>
      <tp t="e">
        <v>#N/A</v>
        <stp/>
        <stp>BDP|5860285900449509423</stp>
        <tr r="K614" s="5"/>
      </tp>
      <tp t="s">
        <v>#N/A N/A</v>
        <stp/>
        <stp>BDP|5031725656259323402</stp>
        <tr r="P88" s="12"/>
      </tp>
      <tp t="e">
        <v>#N/A</v>
        <stp/>
        <stp>BDP|2568498562428183286</stp>
        <tr r="N286" s="5"/>
      </tp>
      <tp t="e">
        <v>#N/A</v>
        <stp/>
        <stp>BDP|5994238456588956025</stp>
        <tr r="AM638" s="5"/>
      </tp>
      <tp t="e">
        <v>#N/A</v>
        <stp/>
        <stp>BDP|4476726110291062912</stp>
        <tr r="AD114" s="5"/>
      </tp>
      <tp t="e">
        <v>#N/A</v>
        <stp/>
        <stp>BDP|7566451497494002404</stp>
        <tr r="AD307" s="5"/>
      </tp>
      <tp t="e">
        <v>#N/A</v>
        <stp/>
        <stp>BDP|2318571331996078829</stp>
        <tr r="U573" s="5"/>
      </tp>
      <tp t="e">
        <v>#N/A</v>
        <stp/>
        <stp>BDP|4868965259351045303</stp>
        <tr r="AG130" s="5"/>
      </tp>
      <tp t="e">
        <v>#N/A</v>
        <stp/>
        <stp>BDP|5114644268346213981</stp>
        <tr r="AO558" s="5"/>
      </tp>
      <tp t="e">
        <v>#N/A</v>
        <stp/>
        <stp>BDP|5845443213379171395</stp>
        <tr r="K516" s="5"/>
      </tp>
      <tp t="e">
        <v>#N/A</v>
        <stp/>
        <stp>BDP|4543844653364536739</stp>
        <tr r="AH624" s="5"/>
      </tp>
      <tp t="e">
        <v>#N/A</v>
        <stp/>
        <stp>BDP|7398133489643475792</stp>
        <tr r="AQ333" s="5"/>
      </tp>
      <tp t="e">
        <v>#N/A</v>
        <stp/>
        <stp>BDP|4964409719578670325</stp>
        <tr r="U467" s="5"/>
      </tp>
      <tp t="e">
        <v>#N/A</v>
        <stp/>
        <stp>BDP|6488452298991483093</stp>
        <tr r="AP30" s="5"/>
      </tp>
      <tp t="e">
        <v>#N/A</v>
        <stp/>
        <stp>BDP|9911123979871043466</stp>
        <tr r="T201" s="5"/>
      </tp>
      <tp t="e">
        <v>#N/A</v>
        <stp/>
        <stp>BDP|5785099640992830923</stp>
        <tr r="T416" s="5"/>
      </tp>
      <tp t="e">
        <v>#N/A</v>
        <stp/>
        <stp>BDP|5793810645394267754</stp>
        <tr r="Q211" s="5"/>
      </tp>
      <tp t="e">
        <v>#N/A</v>
        <stp/>
        <stp>BDP|9514516051111281235</stp>
        <tr r="K40" s="5"/>
      </tp>
      <tp t="e">
        <v>#N/A</v>
        <stp/>
        <stp>BDP|2713156276259361738</stp>
        <tr r="AM142" s="5"/>
      </tp>
      <tp t="e">
        <v>#N/A</v>
        <stp/>
        <stp>BDP|5703369692210457535</stp>
        <tr r="Q320" s="5"/>
      </tp>
      <tp t="e">
        <v>#N/A</v>
        <stp/>
        <stp>BDP|8392786629042172572</stp>
        <tr r="T639" s="5"/>
      </tp>
      <tp t="s">
        <v>#N/A N/A</v>
        <stp/>
        <stp>BDP|2606772884942809591</stp>
        <tr r="AD66" s="12"/>
      </tp>
      <tp t="e">
        <v>#N/A</v>
        <stp/>
        <stp>BDP|1863835112117581586</stp>
        <tr r="J77" s="12"/>
        <tr r="J368" s="5"/>
      </tp>
      <tp t="e">
        <v>#N/A</v>
        <stp/>
        <stp>BDP|7498561773517195848</stp>
        <tr r="AO60" s="5"/>
      </tp>
      <tp t="e">
        <v>#N/A</v>
        <stp/>
        <stp>BDP|9985145640323871517</stp>
        <tr r="AM480" s="5"/>
      </tp>
      <tp t="e">
        <v>#N/A</v>
        <stp/>
        <stp>BDP|4478179604108572766</stp>
        <tr r="U143" s="5"/>
      </tp>
      <tp t="e">
        <v>#N/A</v>
        <stp/>
        <stp>BDP|3463699959978507258</stp>
        <tr r="AF222" s="5"/>
      </tp>
      <tp t="e">
        <v>#N/A</v>
        <stp/>
        <stp>BDP|2686445784924375012</stp>
        <tr r="AO23" s="5"/>
      </tp>
      <tp t="e">
        <v>#N/A</v>
        <stp/>
        <stp>BDP|4651292063048126294</stp>
        <tr r="M48" s="5"/>
      </tp>
      <tp t="e">
        <v>#N/A</v>
        <stp/>
        <stp>BDP|6857483437193730844</stp>
        <tr r="Q251" s="5"/>
      </tp>
      <tp t="s">
        <v>#N/A N/A</v>
        <stp/>
        <stp>BDP|7953680191144716636</stp>
        <tr r="L89" s="12"/>
      </tp>
      <tp t="e">
        <v>#N/A</v>
        <stp/>
        <stp>BDP|9231351520240100223</stp>
        <tr r="AQ597" s="5"/>
      </tp>
      <tp t="e">
        <v>#N/A</v>
        <stp/>
        <stp>BDP|5868541792446339593</stp>
        <tr r="AQ39" s="5"/>
      </tp>
      <tp t="e">
        <v>#N/A</v>
        <stp/>
        <stp>BDP|6189897469391697336</stp>
        <tr r="AQ302" s="5"/>
      </tp>
      <tp t="e">
        <v>#N/A</v>
        <stp/>
        <stp>BDP|4414495605699853344</stp>
        <tr r="AG55" s="5"/>
      </tp>
      <tp t="e">
        <v>#N/A</v>
        <stp/>
        <stp>BDP|5912675361347211894</stp>
        <tr r="K282" s="5"/>
      </tp>
      <tp t="e">
        <v>#N/A</v>
        <stp/>
        <stp>BDP|8527270560314426221</stp>
        <tr r="AP585" s="5"/>
      </tp>
      <tp t="e">
        <v>#N/A</v>
        <stp/>
        <stp>BDP|5125286024279832617</stp>
        <tr r="M576" s="5"/>
      </tp>
      <tp t="e">
        <v>#N/A</v>
        <stp/>
        <stp>BDP|8951915833488672091</stp>
        <tr r="T320" s="5"/>
      </tp>
      <tp t="e">
        <v>#N/A</v>
        <stp/>
        <stp>BDP|3511304094463459016</stp>
        <tr r="AA186" s="5"/>
      </tp>
      <tp t="e">
        <v>#N/A</v>
        <stp/>
        <stp>BDP|7720367446699202311</stp>
        <tr r="AO363" s="5"/>
      </tp>
      <tp t="e">
        <v>#N/A</v>
        <stp/>
        <stp>BDP|5576383157999664089</stp>
        <tr r="K258" s="5"/>
      </tp>
      <tp t="e">
        <v>#N/A</v>
        <stp/>
        <stp>BDP|6738666084015853792</stp>
        <tr r="M328" s="5"/>
      </tp>
      <tp t="e">
        <v>#N/A</v>
        <stp/>
        <stp>BDP|7171014297446134221</stp>
        <tr r="J265" s="5"/>
      </tp>
      <tp t="e">
        <v>#N/A</v>
        <stp/>
        <stp>BDP|4528729034499789302</stp>
        <tr r="I108" s="5"/>
      </tp>
      <tp t="e">
        <v>#N/A</v>
        <stp/>
        <stp>BDP|1521884318424807696</stp>
        <tr r="AH137" s="5"/>
      </tp>
      <tp t="e">
        <v>#N/A</v>
        <stp/>
        <stp>BDP|4821736298173763307</stp>
        <tr r="I21" s="5"/>
      </tp>
      <tp t="e">
        <v>#N/A</v>
        <stp/>
        <stp>BDP|1338477257493513925</stp>
        <tr r="J61" s="5"/>
      </tp>
      <tp t="e">
        <v>#N/A</v>
        <stp/>
        <stp>BDP|2735970461144574302</stp>
        <tr r="N541" s="5"/>
      </tp>
      <tp t="s">
        <v>#N/A N/A</v>
        <stp/>
        <stp>BDP|2179573699437949322</stp>
        <tr r="AO85" s="12"/>
      </tp>
      <tp t="e">
        <v>#N/A</v>
        <stp/>
        <stp>BDP|5230624372809206749</stp>
        <tr r="AH244" s="5"/>
      </tp>
      <tp t="e">
        <v>#N/A</v>
        <stp/>
        <stp>BDP|7797685047987578894</stp>
        <tr r="AG208" s="5"/>
      </tp>
      <tp t="e">
        <v>#N/A</v>
        <stp/>
        <stp>BDP|9131362753356572353</stp>
        <tr r="U221" s="5"/>
      </tp>
      <tp t="e">
        <v>#N/A</v>
        <stp/>
        <stp>BDP|7204937416887286211</stp>
        <tr r="O41" s="5"/>
      </tp>
      <tp t="s">
        <v>#N/A N/A</v>
        <stp/>
        <stp>BDP|4895605393959708883</stp>
        <tr r="U55" s="12"/>
      </tp>
      <tp t="e">
        <v>#N/A</v>
        <stp/>
        <stp>BDP|8397325946182440760</stp>
        <tr r="U53" s="5"/>
      </tp>
      <tp t="e">
        <v>#N/A</v>
        <stp/>
        <stp>BDP|9906988734168517151</stp>
        <tr r="AG552" s="5"/>
      </tp>
      <tp t="s">
        <v>#N/A N/A</v>
        <stp/>
        <stp>BDP|9928353558170584541</stp>
        <tr r="AM73" s="12"/>
      </tp>
      <tp t="e">
        <v>#N/A</v>
        <stp/>
        <stp>BDP|9849379576210465780</stp>
        <tr r="O258" s="5"/>
      </tp>
      <tp t="e">
        <v>#N/A</v>
        <stp/>
        <stp>BDP|8546721664525012669</stp>
        <tr r="AO175" s="5"/>
      </tp>
      <tp t="s">
        <v>#N/A N/A</v>
        <stp/>
        <stp>BDP|4762257992940420512</stp>
        <tr r="S74" s="12"/>
      </tp>
      <tp t="e">
        <v>#N/A</v>
        <stp/>
        <stp>BDP|7531788780604969613</stp>
        <tr r="N128" s="5"/>
      </tp>
      <tp t="e">
        <v>#N/A</v>
        <stp/>
        <stp>BDP|5034471584983660005</stp>
        <tr r="W41" s="5"/>
      </tp>
      <tp t="e">
        <v>#N/A</v>
        <stp/>
        <stp>BDP|5530661507260596942</stp>
        <tr r="R35" s="5"/>
      </tp>
      <tp t="e">
        <v>#N/A</v>
        <stp/>
        <stp>BDP|9280119957040793763</stp>
        <tr r="N56" s="5"/>
      </tp>
      <tp t="e">
        <v>#N/A</v>
        <stp/>
        <stp>BDP|1985567586735456387</stp>
        <tr r="P118" s="5"/>
      </tp>
      <tp t="e">
        <v>#N/A</v>
        <stp/>
        <stp>BDP|9674029929623909212</stp>
        <tr r="T76" s="5"/>
      </tp>
      <tp t="e">
        <v>#N/A</v>
        <stp/>
        <stp>BDP|6844596155255222938</stp>
        <tr r="K76" s="5"/>
      </tp>
      <tp t="s">
        <v>#N/A N/A</v>
        <stp/>
        <stp>BDP|9108472543194967798</stp>
        <tr r="O83" s="12"/>
      </tp>
      <tp t="e">
        <v>#N/A</v>
        <stp/>
        <stp>BDP|2555725772951327937</stp>
        <tr r="AI505" s="5"/>
      </tp>
      <tp t="e">
        <v>#N/A</v>
        <stp/>
        <stp>BDP|8017788519780765434</stp>
        <tr r="L351" s="5"/>
      </tp>
      <tp t="e">
        <v>#N/A</v>
        <stp/>
        <stp>BDP|1000134081800398249</stp>
        <tr r="AH543" s="5"/>
      </tp>
      <tp t="e">
        <v>#N/A</v>
        <stp/>
        <stp>BDP|1295975170091209423</stp>
        <tr r="T534" s="5"/>
      </tp>
      <tp t="e">
        <v>#N/A</v>
        <stp/>
        <stp>BDP|6336134257839031122</stp>
        <tr r="AM106" s="5"/>
      </tp>
      <tp t="s">
        <v>#N/A N/A</v>
        <stp/>
        <stp>BDP|3244438204654631968</stp>
        <tr r="M63" s="12"/>
      </tp>
      <tp t="e">
        <v>#N/A</v>
        <stp/>
        <stp>BDP|1383551660808766046</stp>
        <tr r="Q540" s="5"/>
      </tp>
      <tp t="e">
        <v>#N/A</v>
        <stp/>
        <stp>BDP|4071829182689380761</stp>
        <tr r="AM141" s="5"/>
      </tp>
      <tp t="e">
        <v>#N/A</v>
        <stp/>
        <stp>BDP|9342906893193159047</stp>
        <tr r="L567" s="5"/>
      </tp>
      <tp t="e">
        <v>#N/A</v>
        <stp/>
        <stp>BDP|9073971730961395814</stp>
        <tr r="Q342" s="5"/>
      </tp>
      <tp t="e">
        <v>#N/A</v>
        <stp/>
        <stp>BDP|2697127325822129956</stp>
        <tr r="AK211" s="5"/>
      </tp>
      <tp t="e">
        <v>#N/A</v>
        <stp/>
        <stp>BDP|6661271026285471960</stp>
        <tr r="P568" s="5"/>
      </tp>
      <tp t="e">
        <v>#N/A</v>
        <stp/>
        <stp>BDP|6499865295659484460</stp>
        <tr r="AD62" s="5"/>
      </tp>
      <tp t="e">
        <v>#N/A</v>
        <stp/>
        <stp>BDP|4535123155408301241</stp>
        <tr r="AG187" s="5"/>
      </tp>
      <tp t="s">
        <v>#N/A N/A</v>
        <stp/>
        <stp>BDP|8020672642715062504</stp>
        <tr r="K39" s="12"/>
      </tp>
      <tp t="e">
        <v>#N/A</v>
        <stp/>
        <stp>BDP|3558108029768896217</stp>
        <tr r="I157" s="5"/>
      </tp>
      <tp t="e">
        <v>#N/A</v>
        <stp/>
        <stp>BDP|9611023021236711776</stp>
        <tr r="AI118" s="5"/>
      </tp>
      <tp t="e">
        <v>#N/A</v>
        <stp/>
        <stp>BDP|5143818562995523420</stp>
        <tr r="K645" s="5"/>
      </tp>
      <tp t="e">
        <v>#N/A</v>
        <stp/>
        <stp>BDP|9035387848383050754</stp>
        <tr r="I15" s="5"/>
      </tp>
      <tp t="e">
        <v>#N/A</v>
        <stp/>
        <stp>BDP|1449865726270773162</stp>
        <tr r="J605" s="5"/>
      </tp>
      <tp t="s">
        <v>#N/A N/A</v>
        <stp/>
        <stp>BQL|8784354252900912562</stp>
        <tr r="AJ207" s="5"/>
      </tp>
      <tp t="s">
        <v>#N/A N/A</v>
        <stp/>
        <stp>BQL|8973357989898371096</stp>
        <tr r="AJ454" s="5"/>
      </tp>
      <tp t="s">
        <v>#N/A N/A</v>
        <stp/>
        <stp>BQL|4432229237916932862</stp>
        <tr r="AJ156" s="5"/>
      </tp>
      <tp t="s">
        <v>#N/A N/A</v>
        <stp/>
        <stp>BQL|3668553480142680784</stp>
        <tr r="AJ220" s="5"/>
      </tp>
      <tp t="s">
        <v>#N/A N/A</v>
        <stp/>
        <stp>BQL|3760416340508846058</stp>
        <tr r="AJ259" s="5"/>
      </tp>
      <tp t="s">
        <v>#N/A N/A</v>
        <stp/>
        <stp>BQL|8803780024221602785</stp>
        <tr r="AJ629" s="5"/>
      </tp>
      <tp t="s">
        <v>#N/A N/A</v>
        <stp/>
        <stp>BQL|4083100280383100583</stp>
        <tr r="AJ524" s="5"/>
      </tp>
      <tp t="s">
        <v>#N/A N/A</v>
        <stp/>
        <stp>BQL|3643833003052955283</stp>
        <tr r="AJ148" s="5"/>
      </tp>
      <tp t="s">
        <v>#N/A N/A</v>
        <stp/>
        <stp>BQL|8081456751960436262</stp>
        <tr r="AJ194" s="5"/>
      </tp>
      <tp t="s">
        <v>#N/A N/A</v>
        <stp/>
        <stp>BQL|9864021609732315069</stp>
        <tr r="AJ132" s="5"/>
      </tp>
      <tp t="s">
        <v>#N/A N/A</v>
        <stp/>
        <stp>BQL|2946991570065285279</stp>
        <tr r="AJ19" s="5"/>
      </tp>
      <tp t="s">
        <v>#N/A N/A</v>
        <stp/>
        <stp>BQL|1190932397872460843</stp>
        <tr r="AJ246" s="5"/>
      </tp>
      <tp t="s">
        <v>#N/A N/A</v>
        <stp/>
        <stp>BQL|2546735353832931993</stp>
        <tr r="AJ85" s="5"/>
      </tp>
      <tp t="s">
        <v>#N/A N/A</v>
        <stp/>
        <stp>BQL|8550126184613286957</stp>
        <tr r="AJ393" s="5"/>
      </tp>
      <tp t="s">
        <v>#N/A N/A</v>
        <stp/>
        <stp>BQL|6615359983807330105</stp>
        <tr r="AJ16" s="5"/>
      </tp>
      <tp t="s">
        <v>#N/A N/A</v>
        <stp/>
        <stp>BQL|9694408956857567466</stp>
        <tr r="AJ186" s="5"/>
      </tp>
      <tp t="s">
        <v>#N/A N/A</v>
        <stp/>
        <stp>BQL|7598277652333125839</stp>
        <tr r="AJ54" s="5"/>
      </tp>
      <tp t="s">
        <v>#N/A N/A</v>
        <stp/>
        <stp>BQL|1580366862946251918</stp>
        <tr r="AJ96" s="5"/>
      </tp>
      <tp t="s">
        <v>#N/A N/A</v>
        <stp/>
        <stp>BQL|8471638618343980779</stp>
        <tr r="AJ66" s="5"/>
      </tp>
      <tp t="s">
        <v>#N/A N/A</v>
        <stp/>
        <stp>BQL|2731850245520265551</stp>
        <tr r="AJ276" s="5"/>
      </tp>
      <tp t="e">
        <v>#N/A</v>
        <stp/>
        <stp>BDP|8625720179900052377</stp>
        <tr r="AM12" s="5"/>
      </tp>
      <tp t="e">
        <v>#N/A</v>
        <stp/>
        <stp>BDP|3415690073418554118</stp>
        <tr r="P512" s="5"/>
      </tp>
      <tp t="e">
        <v>#N/A</v>
        <stp/>
        <stp>BDP|9545765973573951139</stp>
        <tr r="S611" s="5"/>
      </tp>
      <tp t="e">
        <v>#N/A</v>
        <stp/>
        <stp>BDP|5505243790803270697</stp>
        <tr r="AP553" s="5"/>
      </tp>
      <tp t="s">
        <v>#N/A N/A</v>
        <stp/>
        <stp>BDP|3334189634898003259</stp>
        <tr r="I89" s="12"/>
      </tp>
      <tp t="e">
        <v>#N/A</v>
        <stp/>
        <stp>BDP|9873698803983887704</stp>
        <tr r="S55" s="5"/>
      </tp>
      <tp t="e">
        <v>#N/A</v>
        <stp/>
        <stp>BDP|5510238628466095849</stp>
        <tr r="AD519" s="5"/>
      </tp>
      <tp t="e">
        <v>#N/A</v>
        <stp/>
        <stp>BDP|7990964749072912351</stp>
        <tr r="AF571" s="5"/>
      </tp>
      <tp t="e">
        <v>#N/A</v>
        <stp/>
        <stp>BDP|7863778884263992088</stp>
        <tr r="AK494" s="5"/>
      </tp>
      <tp t="e">
        <v>#N/A</v>
        <stp/>
        <stp>BDP|8919783638747083030</stp>
        <tr r="AH427" s="5"/>
      </tp>
      <tp t="e">
        <v>#N/A</v>
        <stp/>
        <stp>BDP|5945498798905002629</stp>
        <tr r="AD3" s="5"/>
      </tp>
      <tp t="s">
        <v>#N/A N/A</v>
        <stp/>
        <stp>BDP|9147366878307390166</stp>
        <tr r="Q75" s="12"/>
      </tp>
      <tp t="e">
        <v>#N/A</v>
        <stp/>
        <stp>BDP|7591937617723296791</stp>
        <tr r="I626" s="5"/>
      </tp>
      <tp t="e">
        <v>#N/A</v>
        <stp/>
        <stp>BDP|7372792453357338904</stp>
        <tr r="AM178" s="5"/>
      </tp>
      <tp t="e">
        <v>#N/A</v>
        <stp/>
        <stp>BDP|3407494363798628221</stp>
        <tr r="AD33" s="12"/>
        <tr r="AD502" s="5"/>
      </tp>
      <tp t="e">
        <v>#N/A</v>
        <stp/>
        <stp>BDP|8576487567283044206</stp>
        <tr r="U44" s="5"/>
      </tp>
      <tp t="e">
        <v>#N/A</v>
        <stp/>
        <stp>BDP|9759564649607377410</stp>
        <tr r="AP376" s="5"/>
      </tp>
      <tp t="e">
        <v>#N/A</v>
        <stp/>
        <stp>BDP|2189272810389903359</stp>
        <tr r="AM342" s="5"/>
      </tp>
      <tp t="e">
        <v>#N/A</v>
        <stp/>
        <stp>BDP|3081210795495672688</stp>
        <tr r="AI435" s="5"/>
      </tp>
      <tp t="e">
        <v>#N/A</v>
        <stp/>
        <stp>BDP|2475919300503688390</stp>
        <tr r="J152" s="5"/>
      </tp>
      <tp t="e">
        <v>#N/A</v>
        <stp/>
        <stp>BDP|9877416634563379640</stp>
        <tr r="AF91" s="12"/>
        <tr r="AF326" s="5"/>
      </tp>
      <tp t="e">
        <v>#N/A</v>
        <stp/>
        <stp>BDP|7895526307260495936</stp>
        <tr r="P22" s="12"/>
      </tp>
      <tp t="e">
        <v>#N/A</v>
        <stp/>
        <stp>BDP|3163843477431004683</stp>
        <tr r="AG515" s="5"/>
      </tp>
      <tp t="e">
        <v>#N/A</v>
        <stp/>
        <stp>BDP|9860599099707731959</stp>
        <tr r="AI523" s="5"/>
      </tp>
      <tp t="e">
        <v>#N/A</v>
        <stp/>
        <stp>BDP|1113313070709851722</stp>
        <tr r="P329" s="5"/>
      </tp>
      <tp t="e">
        <v>#N/A</v>
        <stp/>
        <stp>BDP|3851540354961596977</stp>
        <tr r="U49" s="5"/>
      </tp>
      <tp t="s">
        <v>#N/A N/A</v>
        <stp/>
        <stp>BDP|3901940953762253660</stp>
        <tr r="AK64" s="12"/>
      </tp>
      <tp t="e">
        <v>#N/A</v>
        <stp/>
        <stp>BDP|1449652732769911602</stp>
        <tr r="I448" s="5"/>
      </tp>
      <tp t="e">
        <v>#N/A</v>
        <stp/>
        <stp>BDP|2792189790142141340</stp>
        <tr r="O171" s="5"/>
      </tp>
      <tp t="e">
        <v>#N/A</v>
        <stp/>
        <stp>BDP|4999590581137990524</stp>
        <tr r="R543" s="5"/>
      </tp>
      <tp t="e">
        <v>#N/A</v>
        <stp/>
        <stp>BDP|3138222188223742163</stp>
        <tr r="AK583" s="5"/>
      </tp>
      <tp t="e">
        <v>#N/A</v>
        <stp/>
        <stp>BDP|3349564180645725080</stp>
        <tr r="AK268" s="5"/>
      </tp>
      <tp t="e">
        <v>#N/A</v>
        <stp/>
        <stp>BDP|9777245507549827962</stp>
        <tr r="AQ350" s="5"/>
      </tp>
      <tp t="e">
        <v>#N/A</v>
        <stp/>
        <stp>BDP|4568669353905832922</stp>
        <tr r="AG470" s="5"/>
      </tp>
      <tp t="e">
        <v>#N/A</v>
        <stp/>
        <stp>BDP|4890905977084198542</stp>
        <tr r="R611" s="5"/>
      </tp>
      <tp t="e">
        <v>#N/A</v>
        <stp/>
        <stp>BDP|8192782663801974392</stp>
        <tr r="AQ454" s="5"/>
      </tp>
      <tp t="e">
        <v>#N/A</v>
        <stp/>
        <stp>BDP|5702160985217736097</stp>
        <tr r="S221" s="5"/>
      </tp>
      <tp t="e">
        <v>#N/A</v>
        <stp/>
        <stp>BDP|7739077913994882913</stp>
        <tr r="K617" s="5"/>
      </tp>
      <tp t="e">
        <v>#N/A</v>
        <stp/>
        <stp>BDP|6862700342869303727</stp>
        <tr r="S212" s="5"/>
      </tp>
      <tp t="e">
        <v>#N/A</v>
        <stp/>
        <stp>BDP|1503708159550546820</stp>
        <tr r="U554" s="5"/>
      </tp>
      <tp t="e">
        <v>#N/A</v>
        <stp/>
        <stp>BDP|4232008231024101893</stp>
        <tr r="T598" s="5"/>
      </tp>
      <tp t="e">
        <v>#N/A</v>
        <stp/>
        <stp>BDP|5334909691577079990</stp>
        <tr r="I520" s="5"/>
      </tp>
      <tp t="e">
        <v>#N/A</v>
        <stp/>
        <stp>BDP|6757281414588505659</stp>
        <tr r="AP489" s="5"/>
      </tp>
      <tp t="e">
        <v>#N/A</v>
        <stp/>
        <stp>BDP|6233620788901684259</stp>
        <tr r="W388" s="5"/>
      </tp>
      <tp t="e">
        <v>#N/A</v>
        <stp/>
        <stp>BDP|1271108910168835216</stp>
        <tr r="AD537" s="5"/>
      </tp>
      <tp t="e">
        <v>#N/A</v>
        <stp/>
        <stp>BDP|1188838673464364198</stp>
        <tr r="AH539" s="5"/>
      </tp>
      <tp t="e">
        <v>#N/A</v>
        <stp/>
        <stp>BDP|2866848745601761453</stp>
        <tr r="J81" s="5"/>
      </tp>
      <tp t="s">
        <v>#N/A N/A</v>
        <stp/>
        <stp>BDP|9857735393375173928</stp>
        <tr r="AB38" s="12"/>
      </tp>
      <tp t="e">
        <v>#N/A</v>
        <stp/>
        <stp>BDP|8663052487809653296</stp>
        <tr r="AD479" s="5"/>
      </tp>
      <tp t="e">
        <v>#N/A</v>
        <stp/>
        <stp>BDP|6363939731036236183</stp>
        <tr r="AQ336" s="5"/>
      </tp>
      <tp t="e">
        <v>#N/A</v>
        <stp/>
        <stp>BDP|2308163678708185773</stp>
        <tr r="R327" s="5"/>
      </tp>
      <tp t="e">
        <v>#N/A</v>
        <stp/>
        <stp>BDP|7968907432751689760</stp>
        <tr r="S35" s="5"/>
      </tp>
      <tp t="e">
        <v>#N/A</v>
        <stp/>
        <stp>BDP|1471900027654887507</stp>
        <tr r="K141" s="5"/>
      </tp>
      <tp t="e">
        <v>#N/A</v>
        <stp/>
        <stp>BDP|4988351069449940377</stp>
        <tr r="Q626" s="5"/>
      </tp>
      <tp t="e">
        <v>#N/A</v>
        <stp/>
        <stp>BDP|8527494801641694607</stp>
        <tr r="U610" s="5"/>
      </tp>
      <tp t="s">
        <v>#N/A N/A</v>
        <stp/>
        <stp>BDP|7304926029960094737</stp>
        <tr r="O61" s="12"/>
      </tp>
      <tp t="e">
        <v>#N/A</v>
        <stp/>
        <stp>BDP|4408585677615268824</stp>
        <tr r="AI235" s="5"/>
      </tp>
      <tp t="e">
        <v>#N/A</v>
        <stp/>
        <stp>BDP|8809522186407328945</stp>
        <tr r="J456" s="5"/>
      </tp>
      <tp t="e">
        <v>#N/A</v>
        <stp/>
        <stp>BDP|8133387273165416255</stp>
        <tr r="AD268" s="5"/>
      </tp>
      <tp t="e">
        <v>#N/A</v>
        <stp/>
        <stp>BDP|6409866549767727672</stp>
        <tr r="AG415" s="5"/>
      </tp>
      <tp t="e">
        <v>#N/A</v>
        <stp/>
        <stp>BDP|5513189690446549038</stp>
        <tr r="N539" s="5"/>
      </tp>
      <tp t="e">
        <v>#N/A</v>
        <stp/>
        <stp>BDP|3712413738299543607</stp>
        <tr r="AH370" s="5"/>
      </tp>
      <tp t="e">
        <v>#N/A</v>
        <stp/>
        <stp>BDP|4925394258358622152</stp>
        <tr r="AM568" s="5"/>
      </tp>
      <tp t="e">
        <v>#N/A</v>
        <stp/>
        <stp>BDP|8885057984383680840</stp>
        <tr r="AD144" s="5"/>
      </tp>
      <tp t="e">
        <v>#N/A</v>
        <stp/>
        <stp>BDP|5871130573771142920</stp>
        <tr r="S110" s="5"/>
      </tp>
      <tp t="e">
        <v>#N/A</v>
        <stp/>
        <stp>BDP|8830174607134466677</stp>
        <tr r="AI192" s="5"/>
      </tp>
      <tp t="e">
        <v>#N/A</v>
        <stp/>
        <stp>BDP|4551827764598120992</stp>
        <tr r="W615" s="5"/>
      </tp>
      <tp t="e">
        <v>#N/A</v>
        <stp/>
        <stp>BDP|6824470426318521375</stp>
        <tr r="I283" s="5"/>
      </tp>
      <tp t="e">
        <v>#N/A</v>
        <stp/>
        <stp>BDP|5184542491210969268</stp>
        <tr r="AP291" s="5"/>
      </tp>
      <tp t="e">
        <v>#N/A</v>
        <stp/>
        <stp>BDP|6944426113948077005</stp>
        <tr r="U238" s="5"/>
      </tp>
      <tp t="e">
        <v>#N/A</v>
        <stp/>
        <stp>BDP|9272581582326957999</stp>
        <tr r="AG632" s="5"/>
      </tp>
      <tp t="e">
        <v>#N/A</v>
        <stp/>
        <stp>BDP|9184428798167284811</stp>
        <tr r="W448" s="5"/>
      </tp>
      <tp t="e">
        <v>#N/A</v>
        <stp/>
        <stp>BDP|3898731611198305611</stp>
        <tr r="R28" s="5"/>
      </tp>
      <tp t="e">
        <v>#N/A</v>
        <stp/>
        <stp>BDP|9367725112573983726</stp>
        <tr r="R429" s="5"/>
      </tp>
      <tp t="e">
        <v>#N/A</v>
        <stp/>
        <stp>BDP|9997912493465057732</stp>
        <tr r="S261" s="5"/>
      </tp>
      <tp t="e">
        <v>#N/A</v>
        <stp/>
        <stp>BDP|1025736296885414195</stp>
        <tr r="P301" s="5"/>
      </tp>
      <tp t="e">
        <v>#N/A</v>
        <stp/>
        <stp>BDP|4764823582386844979</stp>
        <tr r="T12" s="5"/>
      </tp>
      <tp t="e">
        <v>#N/A</v>
        <stp/>
        <stp>BDP|6285669438870243867</stp>
        <tr r="U580" s="5"/>
      </tp>
      <tp t="e">
        <v>#N/A</v>
        <stp/>
        <stp>BDP|7921347324254984985</stp>
        <tr r="AG114" s="5"/>
      </tp>
      <tp t="e">
        <v>#N/A</v>
        <stp/>
        <stp>BDP|2551339038080713917</stp>
        <tr r="AO81" s="12"/>
        <tr r="AO332" s="5"/>
      </tp>
      <tp t="e">
        <v>#N/A</v>
        <stp/>
        <stp>BDP|9156561969962312356</stp>
        <tr r="AG264" s="5"/>
      </tp>
      <tp t="e">
        <v>#N/A</v>
        <stp/>
        <stp>BDP|3891994015114820443</stp>
        <tr r="S20" s="5"/>
      </tp>
      <tp t="s">
        <v>#N/A N/A</v>
        <stp/>
        <stp>BDP|4924859250776651424</stp>
        <tr r="L75" s="12"/>
      </tp>
      <tp t="e">
        <v>#N/A</v>
        <stp/>
        <stp>BDP|8640767037980621795</stp>
        <tr r="T169" s="5"/>
      </tp>
      <tp t="e">
        <v>#N/A</v>
        <stp/>
        <stp>BDP|8870342585958004010</stp>
        <tr r="T62" s="5"/>
      </tp>
      <tp t="e">
        <v>#N/A</v>
        <stp/>
        <stp>BDP|7235728466404765996</stp>
        <tr r="AO384" s="5"/>
      </tp>
      <tp t="e">
        <v>#N/A</v>
        <stp/>
        <stp>BDP|9238570175867059781</stp>
        <tr r="N590" s="5"/>
      </tp>
      <tp t="s">
        <v>#N/A N/A</v>
        <stp/>
        <stp>BDP|7432384326909725452</stp>
        <tr r="Q50" s="12"/>
      </tp>
      <tp t="s">
        <v>#N/A N/A</v>
        <stp/>
        <stp>BDP|2333866500980414193</stp>
        <tr r="AI52" s="12"/>
      </tp>
      <tp t="e">
        <v>#N/A</v>
        <stp/>
        <stp>BDP|1867363894125402565</stp>
        <tr r="AO274" s="5"/>
      </tp>
      <tp t="e">
        <v>#N/A</v>
        <stp/>
        <stp>BDP|8897154110354173749</stp>
        <tr r="I142" s="5"/>
      </tp>
      <tp t="e">
        <v>#N/A</v>
        <stp/>
        <stp>BDP|8288999389265910732</stp>
        <tr r="J644" s="5"/>
      </tp>
      <tp t="e">
        <v>#N/A</v>
        <stp/>
        <stp>BDP|9704260496711809877</stp>
        <tr r="AI39" s="5"/>
      </tp>
      <tp t="e">
        <v>#N/A</v>
        <stp/>
        <stp>BDP|8811682188814494941</stp>
        <tr r="AG203" s="5"/>
      </tp>
      <tp t="e">
        <v>#N/A</v>
        <stp/>
        <stp>BDP|1189534258332245808</stp>
        <tr r="T94" s="5"/>
      </tp>
      <tp t="e">
        <v>#N/A</v>
        <stp/>
        <stp>BDP|2661547503495857912</stp>
        <tr r="Q472" s="5"/>
      </tp>
      <tp t="e">
        <v>#N/A</v>
        <stp/>
        <stp>BDP|4314041148738645316</stp>
        <tr r="O506" s="5"/>
      </tp>
      <tp t="s">
        <v>#N/A N/A</v>
        <stp/>
        <stp>BDP|6615857472792904004</stp>
        <tr r="AI90" s="12"/>
      </tp>
      <tp t="e">
        <v>#N/A</v>
        <stp/>
        <stp>BDP|2415930802724831450</stp>
        <tr r="AK389" s="5"/>
      </tp>
      <tp t="e">
        <v>#N/A</v>
        <stp/>
        <stp>BDP|5725537957359257796</stp>
        <tr r="M24" s="5"/>
      </tp>
      <tp t="e">
        <v>#N/A</v>
        <stp/>
        <stp>BDP|4853508031850231932</stp>
        <tr r="P567" s="5"/>
      </tp>
      <tp t="e">
        <v>#N/A</v>
        <stp/>
        <stp>BDP|9680039818340275371</stp>
        <tr r="AF534" s="5"/>
      </tp>
      <tp t="e">
        <v>#N/A</v>
        <stp/>
        <stp>BDP|4518357799686521345</stp>
        <tr r="N16" s="12"/>
      </tp>
      <tp t="e">
        <v>#N/A</v>
        <stp/>
        <stp>BDP|1080749911289920546</stp>
        <tr r="AD293" s="5"/>
      </tp>
      <tp t="e">
        <v>#N/A</v>
        <stp/>
        <stp>BDP|9612188884033468868</stp>
        <tr r="AK240" s="5"/>
      </tp>
      <tp t="e">
        <v>#N/A</v>
        <stp/>
        <stp>BDP|7161232289385268316</stp>
        <tr r="AA422" s="5"/>
      </tp>
      <tp t="e">
        <v>#N/A</v>
        <stp/>
        <stp>BDP|8532250192051243981</stp>
        <tr r="W430" s="5"/>
      </tp>
      <tp t="e">
        <v>#N/A</v>
        <stp/>
        <stp>BDP|9723798432232677429</stp>
        <tr r="J641" s="5"/>
      </tp>
      <tp t="e">
        <v>#N/A</v>
        <stp/>
        <stp>BDP|5751011576210881917</stp>
        <tr r="AO123" s="5"/>
      </tp>
      <tp t="s">
        <v>#N/A N/A</v>
        <stp/>
        <stp>BDP|5176312502505996821</stp>
        <tr r="L62" s="12"/>
      </tp>
      <tp t="e">
        <v>#N/A</v>
        <stp/>
        <stp>BDP|3981467011179579421</stp>
        <tr r="L325" s="5"/>
      </tp>
      <tp t="e">
        <v>#N/A</v>
        <stp/>
        <stp>BDP|2954528400755793958</stp>
        <tr r="N254" s="5"/>
      </tp>
      <tp t="e">
        <v>#N/A</v>
        <stp/>
        <stp>BDP|3934217109739882301</stp>
        <tr r="AH412" s="5"/>
      </tp>
      <tp t="e">
        <v>#N/A</v>
        <stp/>
        <stp>BDP|6254954908183191774</stp>
        <tr r="M524" s="5"/>
      </tp>
      <tp t="e">
        <v>#N/A</v>
        <stp/>
        <stp>BDP|1010261797872176392</stp>
        <tr r="AH277" s="5"/>
      </tp>
      <tp t="e">
        <v>#N/A</v>
        <stp/>
        <stp>BDP|6994212143163247802</stp>
        <tr r="T154" s="5"/>
      </tp>
      <tp t="e">
        <v>#N/A</v>
        <stp/>
        <stp>BDP|6941056650880770821</stp>
        <tr r="T559" s="5"/>
      </tp>
      <tp t="e">
        <v>#N/A</v>
        <stp/>
        <stp>BDP|8728228135436915403</stp>
        <tr r="AO481" s="5"/>
      </tp>
      <tp t="e">
        <v>#N/A</v>
        <stp/>
        <stp>BDP|3045363839980460827</stp>
        <tr r="M102" s="5"/>
      </tp>
      <tp t="e">
        <v>#N/A</v>
        <stp/>
        <stp>BDP|2042081194536082657</stp>
        <tr r="P458" s="5"/>
      </tp>
      <tp t="e">
        <v>#N/A</v>
        <stp/>
        <stp>BDP|8527896897937261504</stp>
        <tr r="U619" s="5"/>
      </tp>
      <tp t="e">
        <v>#N/A</v>
        <stp/>
        <stp>BDP|6030807409537470247</stp>
        <tr r="U15" s="12"/>
      </tp>
      <tp t="e">
        <v>#N/A</v>
        <stp/>
        <stp>BDP|1804054575419882499</stp>
        <tr r="AP618" s="5"/>
      </tp>
      <tp t="e">
        <v>#N/A</v>
        <stp/>
        <stp>BDP|8074635799614239816</stp>
        <tr r="L110" s="5"/>
      </tp>
      <tp t="e">
        <v>#N/A</v>
        <stp/>
        <stp>BDP|2665826328982389161</stp>
        <tr r="P507" s="5"/>
      </tp>
      <tp t="e">
        <v>#N/A</v>
        <stp/>
        <stp>BDP|8331992745118428621</stp>
        <tr r="L218" s="5"/>
      </tp>
      <tp t="e">
        <v>#N/A</v>
        <stp/>
        <stp>BDP|4870431489440848334</stp>
        <tr r="W357" s="5"/>
      </tp>
      <tp t="e">
        <v>#N/A</v>
        <stp/>
        <stp>BDP|7428900648069000850</stp>
        <tr r="S79" s="5"/>
      </tp>
      <tp t="e">
        <v>#N/A</v>
        <stp/>
        <stp>BDP|8624265838260570240</stp>
        <tr r="AP114" s="5"/>
      </tp>
      <tp t="e">
        <v>#N/A</v>
        <stp/>
        <stp>BDP|1373523585007445095</stp>
        <tr r="L58" s="5"/>
      </tp>
      <tp t="e">
        <v>#N/A</v>
        <stp/>
        <stp>BDP|2594088982391609007</stp>
        <tr r="AI66" s="5"/>
      </tp>
      <tp t="e">
        <v>#N/A</v>
        <stp/>
        <stp>BDP|9190735759401059128</stp>
        <tr r="AB15" s="5"/>
      </tp>
      <tp t="e">
        <v>#N/A</v>
        <stp/>
        <stp>BDP|2636487297180387438</stp>
        <tr r="AD146" s="5"/>
      </tp>
      <tp t="e">
        <v>#N/A</v>
        <stp/>
        <stp>BDP|6365251188777008074</stp>
        <tr r="O242" s="5"/>
      </tp>
      <tp t="e">
        <v>#N/A</v>
        <stp/>
        <stp>BDP|9093288536600663316</stp>
        <tr r="AP235" s="5"/>
      </tp>
      <tp t="e">
        <v>#N/A</v>
        <stp/>
        <stp>BDP|1716562939115929987</stp>
        <tr r="AG277" s="5"/>
      </tp>
      <tp t="s">
        <v>#N/A N/A</v>
        <stp/>
        <stp>BDP|4974046665860468958</stp>
        <tr r="N83" s="12"/>
      </tp>
      <tp t="e">
        <v>#N/A</v>
        <stp/>
        <stp>BDP|8412364172207993008</stp>
        <tr r="U581" s="5"/>
      </tp>
      <tp t="e">
        <v>#N/A</v>
        <stp/>
        <stp>BDP|7762907677597698584</stp>
        <tr r="AK288" s="5"/>
      </tp>
      <tp t="e">
        <v>#N/A</v>
        <stp/>
        <stp>BDP|5429053968729581127</stp>
        <tr r="L395" s="5"/>
      </tp>
      <tp t="e">
        <v>#N/A</v>
        <stp/>
        <stp>BDP|5325718981192419393</stp>
        <tr r="AO160" s="5"/>
      </tp>
      <tp t="e">
        <v>#N/A</v>
        <stp/>
        <stp>BDP|8119639442728852962</stp>
        <tr r="Q67" s="5"/>
      </tp>
      <tp t="e">
        <v>#N/A</v>
        <stp/>
        <stp>BDP|6285675106748408391</stp>
        <tr r="I304" s="5"/>
      </tp>
      <tp t="e">
        <v>#N/A</v>
        <stp/>
        <stp>BDP|4722390412229652448</stp>
        <tr r="S121" s="5"/>
      </tp>
      <tp t="e">
        <v>#N/A</v>
        <stp/>
        <stp>BDP|6132813433822502485</stp>
        <tr r="L294" s="5"/>
      </tp>
      <tp t="e">
        <v>#N/A</v>
        <stp/>
        <stp>BDP|3356042197240632189</stp>
        <tr r="W58" s="12"/>
        <tr r="W387" s="5"/>
      </tp>
      <tp t="e">
        <v>#N/A</v>
        <stp/>
        <stp>BDP|7745299984594366270</stp>
        <tr r="AM84" s="5"/>
      </tp>
      <tp t="e">
        <v>#N/A</v>
        <stp/>
        <stp>BDP|4868106337068590547</stp>
        <tr r="P542" s="5"/>
      </tp>
      <tp t="e">
        <v>#N/A</v>
        <stp/>
        <stp>BDP|8988082718771260355</stp>
        <tr r="M405" s="5"/>
      </tp>
      <tp t="e">
        <v>#N/A</v>
        <stp/>
        <stp>BDP|8660285918426168690</stp>
        <tr r="O213" s="5"/>
      </tp>
      <tp t="s">
        <v>#N/A N/A</v>
        <stp/>
        <stp>BDP|3111783445819038228</stp>
        <tr r="W55" s="12"/>
      </tp>
      <tp t="s">
        <v>#N/A N/A</v>
        <stp/>
        <stp>BDP|8884205869454780380</stp>
        <tr r="I75" s="12"/>
      </tp>
      <tp t="s">
        <v>#N/A N/A</v>
        <stp/>
        <stp>BDP|1843245206849781131</stp>
        <tr r="AB4" s="12"/>
      </tp>
      <tp t="e">
        <v>#N/A</v>
        <stp/>
        <stp>BDP|7848493186382969202</stp>
        <tr r="T375" s="5"/>
      </tp>
      <tp t="e">
        <v>#N/A</v>
        <stp/>
        <stp>BDP|2366253085651870257</stp>
        <tr r="AG330" s="5"/>
      </tp>
      <tp t="e">
        <v>#N/A</v>
        <stp/>
        <stp>BDP|1911834766481147536</stp>
        <tr r="AF610" s="5"/>
      </tp>
      <tp t="e">
        <v>#N/A</v>
        <stp/>
        <stp>BDP|7332865754959955868</stp>
        <tr r="AF465" s="5"/>
      </tp>
      <tp t="e">
        <v>#N/A</v>
        <stp/>
        <stp>BDP|9961001466673851796</stp>
        <tr r="AK458" s="5"/>
      </tp>
      <tp t="e">
        <v>#N/A</v>
        <stp/>
        <stp>BDP|5953005875339775056</stp>
        <tr r="M471" s="5"/>
      </tp>
      <tp t="e">
        <v>#N/A</v>
        <stp/>
        <stp>BDP|8812608966743486044</stp>
        <tr r="AM333" s="5"/>
      </tp>
      <tp t="e">
        <v>#N/A</v>
        <stp/>
        <stp>BDP|9816324943705777000</stp>
        <tr r="AB243" s="5"/>
      </tp>
      <tp t="s">
        <v>#N/A N/A</v>
        <stp/>
        <stp>BDP|7374973273184942605</stp>
        <tr r="U13" s="12"/>
      </tp>
      <tp t="e">
        <v>#N/A</v>
        <stp/>
        <stp>BDP|3075499744878658057</stp>
        <tr r="AQ406" s="5"/>
      </tp>
      <tp t="e">
        <v>#N/A</v>
        <stp/>
        <stp>BDP|1984302123279586217</stp>
        <tr r="AO10" s="5"/>
      </tp>
      <tp t="e">
        <v>#N/A</v>
        <stp/>
        <stp>BDP|4424561898631363274</stp>
        <tr r="AP178" s="5"/>
      </tp>
      <tp t="e">
        <v>#N/A</v>
        <stp/>
        <stp>BDP|6371043371552013886</stp>
        <tr r="N322" s="5"/>
      </tp>
      <tp t="e">
        <v>#N/A</v>
        <stp/>
        <stp>BDP|9662779045665290486</stp>
        <tr r="AI241" s="5"/>
      </tp>
      <tp t="e">
        <v>#N/A</v>
        <stp/>
        <stp>BDP|5688641003821738984</stp>
        <tr r="AG343" s="5"/>
      </tp>
      <tp t="e">
        <v>#N/A</v>
        <stp/>
        <stp>BDP|1246941044141521690</stp>
        <tr r="AM356" s="5"/>
      </tp>
      <tp t="e">
        <v>#N/A</v>
        <stp/>
        <stp>BDP|4240623711978952072</stp>
        <tr r="W227" s="5"/>
      </tp>
      <tp t="e">
        <v>#N/A</v>
        <stp/>
        <stp>BDP|6156919058861799005</stp>
        <tr r="AF277" s="5"/>
      </tp>
      <tp t="e">
        <v>#N/A</v>
        <stp/>
        <stp>BDP|1946740198501992533</stp>
        <tr r="R427" s="5"/>
      </tp>
      <tp t="e">
        <v>#N/A</v>
        <stp/>
        <stp>BDP|2702508189543008716</stp>
        <tr r="M543" s="5"/>
      </tp>
      <tp t="s">
        <v>#N/A N/A</v>
        <stp/>
        <stp>BDP|2448995213733243239</stp>
        <tr r="I64" s="12"/>
      </tp>
      <tp t="e">
        <v>#N/A</v>
        <stp/>
        <stp>BDP|5916420405418277238</stp>
        <tr r="J101" s="5"/>
      </tp>
      <tp t="s">
        <v>#N/A N/A</v>
        <stp/>
        <stp>BDP|1753746748199213069</stp>
        <tr r="I80" s="12"/>
      </tp>
      <tp t="e">
        <v>#N/A</v>
        <stp/>
        <stp>BDP|4596360247488875030</stp>
        <tr r="AF55" s="5"/>
      </tp>
      <tp t="e">
        <v>#N/A</v>
        <stp/>
        <stp>BDP|5463938907200843772</stp>
        <tr r="R197" s="5"/>
      </tp>
      <tp t="e">
        <v>#N/A</v>
        <stp/>
        <stp>BDP|8893819701632229959</stp>
        <tr r="M337" s="5"/>
      </tp>
      <tp t="e">
        <v>#N/A</v>
        <stp/>
        <stp>BDP|8215289466933286415</stp>
        <tr r="AA206" s="5"/>
      </tp>
      <tp t="e">
        <v>#N/A</v>
        <stp/>
        <stp>BDP|6810139111108264573</stp>
        <tr r="R354" s="5"/>
      </tp>
      <tp t="e">
        <v>#N/A</v>
        <stp/>
        <stp>BDP|9997414457833886081</stp>
        <tr r="P379" s="5"/>
      </tp>
      <tp t="e">
        <v>#N/A</v>
        <stp/>
        <stp>BDP|9164162665865938040</stp>
        <tr r="T15" s="5"/>
      </tp>
      <tp t="e">
        <v>#N/A</v>
        <stp/>
        <stp>BDP|4078604682669936849</stp>
        <tr r="AA237" s="5"/>
      </tp>
      <tp t="e">
        <v>#N/A</v>
        <stp/>
        <stp>BDP|5207959943394303784</stp>
        <tr r="R173" s="5"/>
      </tp>
      <tp t="e">
        <v>#N/A</v>
        <stp/>
        <stp>BDP|6301566258334337918</stp>
        <tr r="AG31" s="5"/>
      </tp>
      <tp t="e">
        <v>#N/A</v>
        <stp/>
        <stp>BDP|2020475381316816314</stp>
        <tr r="AF131" s="5"/>
      </tp>
      <tp t="e">
        <v>#N/A</v>
        <stp/>
        <stp>BDP|1387738453438975052</stp>
        <tr r="AK231" s="5"/>
      </tp>
      <tp t="e">
        <v>#N/A</v>
        <stp/>
        <stp>BDP|9981385165192858538</stp>
        <tr r="M363" s="5"/>
      </tp>
      <tp t="e">
        <v>#N/A</v>
        <stp/>
        <stp>BDP|4467265237468310696</stp>
        <tr r="AD545" s="5"/>
      </tp>
      <tp t="e">
        <v>#N/A</v>
        <stp/>
        <stp>BDP|2594874241273997655</stp>
        <tr r="J440" s="5"/>
      </tp>
      <tp t="e">
        <v>#N/A</v>
        <stp/>
        <stp>BDP|6960675663039044424</stp>
        <tr r="AO640" s="5"/>
      </tp>
      <tp t="e">
        <v>#N/A</v>
        <stp/>
        <stp>BDP|9991181650223808569</stp>
        <tr r="P528" s="5"/>
      </tp>
      <tp t="s">
        <v>#N/A N/A</v>
        <stp/>
        <stp>BDP|9485885999226259588</stp>
        <tr r="AQ38" s="12"/>
      </tp>
      <tp t="e">
        <v>#N/A</v>
        <stp/>
        <stp>BDP|1657885081219920394</stp>
        <tr r="O342" s="5"/>
      </tp>
      <tp t="e">
        <v>#N/A</v>
        <stp/>
        <stp>BDP|9074153965752837774</stp>
        <tr r="T202" s="5"/>
      </tp>
      <tp t="e">
        <v>#N/A</v>
        <stp/>
        <stp>BDP|1630980532774716442</stp>
        <tr r="O24" s="12"/>
      </tp>
      <tp t="e">
        <v>#N/A</v>
        <stp/>
        <stp>BDP|4238193492260044761</stp>
        <tr r="J305" s="5"/>
      </tp>
      <tp t="e">
        <v>#N/A</v>
        <stp/>
        <stp>BDP|1448452299032143565</stp>
        <tr r="I134" s="5"/>
      </tp>
      <tp t="e">
        <v>#N/A</v>
        <stp/>
        <stp>BDP|1032231228558720233</stp>
        <tr r="AK495" s="5"/>
      </tp>
      <tp t="e">
        <v>#N/A</v>
        <stp/>
        <stp>BDP|5725238539698128738</stp>
        <tr r="T480" s="5"/>
      </tp>
      <tp t="e">
        <v>#N/A</v>
        <stp/>
        <stp>BDP|8753343512501808065</stp>
        <tr r="S643" s="5"/>
      </tp>
      <tp t="e">
        <v>#N/A</v>
        <stp/>
        <stp>BDP|9501486645197750504</stp>
        <tr r="R207" s="5"/>
      </tp>
      <tp t="e">
        <v>#N/A</v>
        <stp/>
        <stp>BDP|1928405680131360769</stp>
        <tr r="P165" s="5"/>
      </tp>
      <tp t="s">
        <v>#N/A N/A</v>
        <stp/>
        <stp>BDP|7546487549644982815</stp>
        <tr r="U36" s="12"/>
      </tp>
      <tp t="e">
        <v>#N/A</v>
        <stp/>
        <stp>BDP|6326189797832594752</stp>
        <tr r="AP421" s="5"/>
      </tp>
      <tp t="e">
        <v>#N/A</v>
        <stp/>
        <stp>BDP|8165185900440494216</stp>
        <tr r="R95" s="5"/>
      </tp>
      <tp t="e">
        <v>#N/A</v>
        <stp/>
        <stp>BDP|4413808391167903903</stp>
        <tr r="AF29" s="5"/>
      </tp>
      <tp t="s">
        <v>#N/A N/A</v>
        <stp/>
        <stp>BDP|6372454996375599594</stp>
        <tr r="I90" s="12"/>
      </tp>
      <tp t="e">
        <v>#N/A</v>
        <stp/>
        <stp>BDP|3876925608927644682</stp>
        <tr r="Q446" s="5"/>
      </tp>
      <tp t="e">
        <v>#N/A</v>
        <stp/>
        <stp>BDP|6258878425223969454</stp>
        <tr r="AF48" s="5"/>
      </tp>
      <tp t="e">
        <v>#N/A</v>
        <stp/>
        <stp>BDP|9510794881899922483</stp>
        <tr r="AD32" s="12"/>
        <tr r="AD622" s="5"/>
      </tp>
      <tp t="e">
        <v>#N/A</v>
        <stp/>
        <stp>BDP|9656722548580040109</stp>
        <tr r="Q165" s="5"/>
      </tp>
      <tp t="s">
        <v>#N/A N/A</v>
        <stp/>
        <stp>BDP|1649797383986443340</stp>
        <tr r="I66" s="12"/>
      </tp>
      <tp t="e">
        <v>#N/A</v>
        <stp/>
        <stp>BDP|3991149131218034201</stp>
        <tr r="Q597" s="5"/>
      </tp>
      <tp t="e">
        <v>#N/A</v>
        <stp/>
        <stp>BDP|8394661691904935812</stp>
        <tr r="Q304" s="5"/>
      </tp>
      <tp t="s">
        <v>#N/A N/A</v>
        <stp/>
        <stp>BDP|8397406648161280256</stp>
        <tr r="U50" s="12"/>
      </tp>
      <tp t="e">
        <v>#N/A</v>
        <stp/>
        <stp>BDP|7069102998670427400</stp>
        <tr r="O191" s="5"/>
      </tp>
      <tp t="e">
        <v>#N/A</v>
        <stp/>
        <stp>BDP|2330284247177306836</stp>
        <tr r="I77" s="12"/>
        <tr r="I368" s="5"/>
      </tp>
      <tp t="e">
        <v>#N/A</v>
        <stp/>
        <stp>BDP|4941563276389515405</stp>
        <tr r="AA83" s="5"/>
      </tp>
      <tp t="e">
        <v>#N/A</v>
        <stp/>
        <stp>BDP|1387805509970542233</stp>
        <tr r="U639" s="5"/>
      </tp>
      <tp t="e">
        <v>#N/A</v>
        <stp/>
        <stp>BDP|5168017557633801834</stp>
        <tr r="AB133" s="5"/>
      </tp>
      <tp t="e">
        <v>#N/A</v>
        <stp/>
        <stp>BDP|1989729186442434755</stp>
        <tr r="AA401" s="5"/>
      </tp>
      <tp t="e">
        <v>#N/A</v>
        <stp/>
        <stp>BDP|2653787833189439453</stp>
        <tr r="R416" s="5"/>
      </tp>
      <tp t="e">
        <v>#N/A</v>
        <stp/>
        <stp>BDP|6111159589905940187</stp>
        <tr r="AP105" s="5"/>
      </tp>
      <tp t="e">
        <v>#N/A</v>
        <stp/>
        <stp>BDP|9397717357356160689</stp>
        <tr r="W113" s="5"/>
      </tp>
      <tp t="s">
        <v>#N/A N/A</v>
        <stp/>
        <stp>BDP|9919034200505616703</stp>
        <tr r="J36" s="12"/>
      </tp>
      <tp t="e">
        <v>#N/A</v>
        <stp/>
        <stp>BDP|7100814351053564287</stp>
        <tr r="AO16" s="5"/>
      </tp>
      <tp t="s">
        <v>#N/A N/A</v>
        <stp/>
        <stp>BDP|7311610682431999359</stp>
        <tr r="I43" s="12"/>
      </tp>
      <tp t="e">
        <v>#N/A</v>
        <stp/>
        <stp>BDP|8834482009280307766</stp>
        <tr r="U469" s="5"/>
      </tp>
      <tp t="e">
        <v>#N/A</v>
        <stp/>
        <stp>BDP|3256511603918495580</stp>
        <tr r="AB509" s="5"/>
      </tp>
      <tp t="e">
        <v>#N/A</v>
        <stp/>
        <stp>BDP|5733982524456747305</stp>
        <tr r="AB504" s="5"/>
      </tp>
      <tp t="e">
        <v>#N/A</v>
        <stp/>
        <stp>BDP|3086113338502213878</stp>
        <tr r="AM397" s="5"/>
      </tp>
      <tp t="e">
        <v>#N/A</v>
        <stp/>
        <stp>BDP|9341466861283131394</stp>
        <tr r="J126" s="5"/>
      </tp>
      <tp t="e">
        <v>#N/A</v>
        <stp/>
        <stp>BDP|7712382553153259920</stp>
        <tr r="R45" s="5"/>
      </tp>
      <tp t="s">
        <v>#N/A N/A</v>
        <stp/>
        <stp>BDP|2208533273149906274</stp>
        <tr r="AH49" s="12"/>
      </tp>
      <tp t="e">
        <v>#N/A</v>
        <stp/>
        <stp>BDP|1416840232827912661</stp>
        <tr r="T530" s="5"/>
      </tp>
      <tp t="e">
        <v>#N/A</v>
        <stp/>
        <stp>BDP|8820474423975436055</stp>
        <tr r="S138" s="5"/>
      </tp>
      <tp t="e">
        <v>#N/A</v>
        <stp/>
        <stp>BDP|4178099292724781208</stp>
        <tr r="AB628" s="5"/>
      </tp>
      <tp t="e">
        <v>#N/A</v>
        <stp/>
        <stp>BDP|8744100292149058289</stp>
        <tr r="AM421" s="5"/>
      </tp>
      <tp t="e">
        <v>#N/A</v>
        <stp/>
        <stp>BDP|8202778305512974642</stp>
        <tr r="M205" s="5"/>
      </tp>
      <tp t="e">
        <v>#N/A</v>
        <stp/>
        <stp>BDP|6224678053669824733</stp>
        <tr r="U479" s="5"/>
      </tp>
      <tp t="e">
        <v>#N/A</v>
        <stp/>
        <stp>BDP|2957970321603797157</stp>
        <tr r="AG418" s="5"/>
      </tp>
      <tp t="s">
        <v>#N/A N/A</v>
        <stp/>
        <stp>BDP|9146328702191434083</stp>
        <tr r="AA36" s="12"/>
      </tp>
      <tp t="e">
        <v>#N/A</v>
        <stp/>
        <stp>BDP|8425230789459225018</stp>
        <tr r="L547" s="5"/>
      </tp>
      <tp t="e">
        <v>#N/A</v>
        <stp/>
        <stp>BDP|5921036957823257827</stp>
        <tr r="J282" s="5"/>
      </tp>
      <tp t="e">
        <v>#N/A</v>
        <stp/>
        <stp>BDP|4908956820772816691</stp>
        <tr r="AI624" s="5"/>
      </tp>
      <tp t="e">
        <v>#N/A</v>
        <stp/>
        <stp>BDP|6127125637546030991</stp>
        <tr r="W518" s="5"/>
      </tp>
      <tp t="e">
        <v>#N/A</v>
        <stp/>
        <stp>BDP|6014408177876332892</stp>
        <tr r="AD511" s="5"/>
      </tp>
      <tp t="e">
        <v>#N/A</v>
        <stp/>
        <stp>BDP|7652144182036511383</stp>
        <tr r="AH634" s="5"/>
      </tp>
      <tp t="e">
        <v>#N/A</v>
        <stp/>
        <stp>BDP|9699230802132928239</stp>
        <tr r="M12" s="5"/>
      </tp>
      <tp t="e">
        <v>#N/A</v>
        <stp/>
        <stp>BDP|7608698474764798914</stp>
        <tr r="N506" s="5"/>
      </tp>
      <tp t="e">
        <v>#N/A</v>
        <stp/>
        <stp>BDP|6983739864755011935</stp>
        <tr r="R391" s="5"/>
      </tp>
      <tp t="e">
        <v>#N/A</v>
        <stp/>
        <stp>BDP|8392493364649715848</stp>
        <tr r="S34" s="12"/>
        <tr r="S482" s="5"/>
      </tp>
      <tp t="e">
        <v>#N/A</v>
        <stp/>
        <stp>BDP|8997891991990947250</stp>
        <tr r="O422" s="5"/>
      </tp>
      <tp t="s">
        <v>#N/A N/A</v>
        <stp/>
        <stp>BDP|4943420876074057804</stp>
        <tr r="AI38" s="12"/>
      </tp>
      <tp t="s">
        <v>#N/A N/A</v>
        <stp/>
        <stp>BDP|8000481350077165543</stp>
        <tr r="S78" s="12"/>
      </tp>
      <tp t="s">
        <v>#N/A N/A</v>
        <stp/>
        <stp>BDP|5964855164475459516</stp>
        <tr r="K30" s="12"/>
      </tp>
      <tp t="e">
        <v>#N/A</v>
        <stp/>
        <stp>BDP|9467581683478270703</stp>
        <tr r="AG14" s="5"/>
      </tp>
      <tp t="e">
        <v>#N/A</v>
        <stp/>
        <stp>BDP|1668858549462347449</stp>
        <tr r="P372" s="5"/>
      </tp>
      <tp t="e">
        <v>#N/A</v>
        <stp/>
        <stp>BDP|6968382351479457292</stp>
        <tr r="T280" s="5"/>
      </tp>
      <tp t="e">
        <v>#N/A</v>
        <stp/>
        <stp>BDP|3831760286243636434</stp>
        <tr r="AP281" s="5"/>
      </tp>
      <tp t="s">
        <v>#N/A N/A</v>
        <stp/>
        <stp>BDP|2044814898839570119</stp>
        <tr r="AO73" s="12"/>
      </tp>
      <tp t="e">
        <v>#N/A</v>
        <stp/>
        <stp>BDP|9951319108228704957</stp>
        <tr r="M360" s="5"/>
      </tp>
      <tp t="e">
        <v>#N/A</v>
        <stp/>
        <stp>BDP|8148034303876405571</stp>
        <tr r="AK415" s="5"/>
      </tp>
      <tp t="e">
        <v>#N/A</v>
        <stp/>
        <stp>BDP|8094609071874298618</stp>
        <tr r="P266" s="5"/>
      </tp>
      <tp t="e">
        <v>#N/A</v>
        <stp/>
        <stp>BDP|4245258142681379845</stp>
        <tr r="AG432" s="5"/>
      </tp>
      <tp t="e">
        <v>#N/A</v>
        <stp/>
        <stp>BDP|9601246824586320479</stp>
        <tr r="W629" s="5"/>
      </tp>
      <tp t="e">
        <v>#N/A</v>
        <stp/>
        <stp>BDP|9619150917510597236</stp>
        <tr r="M371" s="5"/>
      </tp>
      <tp t="e">
        <v>#N/A</v>
        <stp/>
        <stp>BDP|2887999563960007603</stp>
        <tr r="W303" s="5"/>
      </tp>
      <tp t="e">
        <v>#N/A</v>
        <stp/>
        <stp>BDP|2703311407239797340</stp>
        <tr r="AO176" s="5"/>
      </tp>
      <tp t="e">
        <v>#N/A</v>
        <stp/>
        <stp>BDP|1716858842237097128</stp>
        <tr r="P454" s="5"/>
      </tp>
      <tp t="e">
        <v>#N/A</v>
        <stp/>
        <stp>BDP|5660705495229347929</stp>
        <tr r="T401" s="5"/>
      </tp>
      <tp t="e">
        <v>#N/A</v>
        <stp/>
        <stp>BDP|4676061453783657978</stp>
        <tr r="AP161" s="5"/>
      </tp>
      <tp t="e">
        <v>#N/A</v>
        <stp/>
        <stp>BDP|9073799260533858032</stp>
        <tr r="AB291" s="5"/>
      </tp>
      <tp t="e">
        <v>#N/A</v>
        <stp/>
        <stp>BDP|4139756688210789090</stp>
        <tr r="AI40" s="5"/>
      </tp>
      <tp t="e">
        <v>#N/A</v>
        <stp/>
        <stp>BDP|9445506634144686044</stp>
        <tr r="AG84" s="5"/>
      </tp>
      <tp t="e">
        <v>#N/A</v>
        <stp/>
        <stp>BDP|9455140873991855596</stp>
        <tr r="I273" s="5"/>
      </tp>
      <tp t="e">
        <v>#N/A</v>
        <stp/>
        <stp>BDP|1045578393214311251</stp>
        <tr r="J398" s="5"/>
      </tp>
      <tp t="e">
        <v>#N/A</v>
        <stp/>
        <stp>BDP|7043201840542164838</stp>
        <tr r="AH598" s="5"/>
      </tp>
      <tp t="e">
        <v>#N/A</v>
        <stp/>
        <stp>BDP|7143912909465369085</stp>
        <tr r="AO494" s="5"/>
      </tp>
      <tp t="e">
        <v>#N/A</v>
        <stp/>
        <stp>BDP|9655409701335367368</stp>
        <tr r="M135" s="5"/>
      </tp>
      <tp t="e">
        <v>#N/A</v>
        <stp/>
        <stp>BDP|1707694673248847373</stp>
        <tr r="N19" s="12"/>
      </tp>
      <tp t="e">
        <v>#N/A</v>
        <stp/>
        <stp>BDP|5060105965511128864</stp>
        <tr r="I22" s="12"/>
      </tp>
      <tp t="e">
        <v>#N/A</v>
        <stp/>
        <stp>BDP|9502233735515305626</stp>
        <tr r="AH153" s="5"/>
      </tp>
      <tp t="e">
        <v>#N/A</v>
        <stp/>
        <stp>BDP|3367807602441558160</stp>
        <tr r="AO334" s="5"/>
      </tp>
      <tp t="e">
        <v>#N/A</v>
        <stp/>
        <stp>BDP|4067144285322308401</stp>
        <tr r="Q56" s="5"/>
      </tp>
      <tp t="e">
        <v>#N/A</v>
        <stp/>
        <stp>BDP|3389188489206273727</stp>
        <tr r="AQ202" s="5"/>
      </tp>
      <tp t="e">
        <v>#N/A</v>
        <stp/>
        <stp>BDP|9201830287241441303</stp>
        <tr r="L206" s="5"/>
      </tp>
      <tp t="e">
        <v>#N/A</v>
        <stp/>
        <stp>BDP|8268628863440393326</stp>
        <tr r="L165" s="5"/>
      </tp>
      <tp t="e">
        <v>#N/A</v>
        <stp/>
        <stp>BDP|4196854692287798933</stp>
        <tr r="L306" s="5"/>
      </tp>
      <tp t="e">
        <v>#N/A</v>
        <stp/>
        <stp>BDP|8017077156487306107</stp>
        <tr r="J39" s="5"/>
      </tp>
      <tp t="e">
        <v>#N/A</v>
        <stp/>
        <stp>BDP|2819280000262148933</stp>
        <tr r="AM85" s="5"/>
      </tp>
      <tp t="e">
        <v>#N/A</v>
        <stp/>
        <stp>BDP|1341930721732779340</stp>
        <tr r="AF252" s="5"/>
      </tp>
      <tp t="e">
        <v>#N/A</v>
        <stp/>
        <stp>BDP|4685364733899155605</stp>
        <tr r="AM164" s="5"/>
      </tp>
      <tp t="e">
        <v>#N/A</v>
        <stp/>
        <stp>BDP|1928551048933582836</stp>
        <tr r="AD71" s="5"/>
      </tp>
      <tp t="e">
        <v>#N/A</v>
        <stp/>
        <stp>BDP|2917897365175128261</stp>
        <tr r="AB210" s="5"/>
      </tp>
      <tp t="s">
        <v>#N/A N/A</v>
        <stp/>
        <stp>BDP|4069882077786441690</stp>
        <tr r="I25" s="12"/>
      </tp>
      <tp t="e">
        <v>#N/A</v>
        <stp/>
        <stp>BDP|2948881053681049500</stp>
        <tr r="Q62" s="5"/>
      </tp>
      <tp t="e">
        <v>#N/A</v>
        <stp/>
        <stp>BDP|7246755996492251016</stp>
        <tr r="N532" s="5"/>
      </tp>
      <tp t="e">
        <v>#N/A</v>
        <stp/>
        <stp>BDP|3777529583567385275</stp>
        <tr r="S288" s="5"/>
      </tp>
      <tp t="e">
        <v>#N/A</v>
        <stp/>
        <stp>BDP|6887848930851995777</stp>
        <tr r="AP173" s="5"/>
      </tp>
      <tp t="e">
        <v>#N/A</v>
        <stp/>
        <stp>BDP|2902768167380943839</stp>
        <tr r="Q306" s="5"/>
      </tp>
      <tp t="e">
        <v>#N/A</v>
        <stp/>
        <stp>BDP|7314716998044853604</stp>
        <tr r="M412" s="5"/>
      </tp>
      <tp t="e">
        <v>#N/A</v>
        <stp/>
        <stp>BDP|9409497071488694993</stp>
        <tr r="K414" s="5"/>
      </tp>
      <tp t="e">
        <v>#N/A</v>
        <stp/>
        <stp>BDP|5177638040345544941</stp>
        <tr r="K542" s="5"/>
      </tp>
      <tp t="e">
        <v>#N/A</v>
        <stp/>
        <stp>BDP|8583350211367547676</stp>
        <tr r="W331" s="5"/>
      </tp>
      <tp t="e">
        <v>#N/A</v>
        <stp/>
        <stp>BDP|8906085218912328097</stp>
        <tr r="AA505" s="5"/>
      </tp>
      <tp t="s">
        <v>#N/A N/A</v>
        <stp/>
        <stp>BDP|7093154350480560836</stp>
        <tr r="AH79" s="12"/>
      </tp>
      <tp t="e">
        <v>#N/A</v>
        <stp/>
        <stp>BDP|2628721812237487811</stp>
        <tr r="J460" s="5"/>
      </tp>
      <tp t="s">
        <v>#N/A N/A</v>
        <stp/>
        <stp>BDP|9936197989428388390</stp>
        <tr r="P69" s="12"/>
      </tp>
      <tp t="s">
        <v>#N/A N/A</v>
        <stp/>
        <stp>BDP|1483449887887132152</stp>
        <tr r="AP87" s="12"/>
      </tp>
      <tp t="e">
        <v>#N/A</v>
        <stp/>
        <stp>BDP|7298402691012708370</stp>
        <tr r="K130" s="5"/>
      </tp>
      <tp t="e">
        <v>#N/A</v>
        <stp/>
        <stp>BDP|9505506720395292046</stp>
        <tr r="AI53" s="5"/>
      </tp>
      <tp t="s">
        <v>#N/A N/A</v>
        <stp/>
        <stp>BDP|6194341481905755309</stp>
        <tr r="AP54" s="12"/>
      </tp>
      <tp t="e">
        <v>#N/A</v>
        <stp/>
        <stp>BDP|7406258732784115913</stp>
        <tr r="J302" s="5"/>
      </tp>
      <tp t="e">
        <v>#N/A</v>
        <stp/>
        <stp>BDP|6391828040097452669</stp>
        <tr r="AI15" s="12"/>
      </tp>
      <tp t="s">
        <v>#N/A N/A</v>
        <stp/>
        <stp>BDP|6332293911139993715</stp>
        <tr r="AP64" s="12"/>
      </tp>
      <tp t="s">
        <v>#N/A N/A</v>
        <stp/>
        <stp>BDP|8834087213930007201</stp>
        <tr r="S89" s="12"/>
      </tp>
      <tp t="e">
        <v>#N/A</v>
        <stp/>
        <stp>BDP|6123563820309786336</stp>
        <tr r="Q606" s="5"/>
      </tp>
      <tp t="e">
        <v>#N/A</v>
        <stp/>
        <stp>BDP|6230438335839169369</stp>
        <tr r="N553" s="5"/>
      </tp>
      <tp t="e">
        <v>#N/A</v>
        <stp/>
        <stp>BDP|7750905856516535679</stp>
        <tr r="AF78" s="5"/>
      </tp>
      <tp t="e">
        <v>#N/A</v>
        <stp/>
        <stp>BDP|2798850836491570325</stp>
        <tr r="AI224" s="5"/>
      </tp>
      <tp t="e">
        <v>#N/A</v>
        <stp/>
        <stp>BDP|1516446961980751845</stp>
        <tr r="K232" s="5"/>
      </tp>
      <tp t="e">
        <v>#N/A</v>
        <stp/>
        <stp>BDP|9242116874747633328</stp>
        <tr r="U256" s="5"/>
      </tp>
      <tp t="e">
        <v>#N/A</v>
        <stp/>
        <stp>BDP|9594901721680122962</stp>
        <tr r="O512" s="5"/>
      </tp>
      <tp t="e">
        <v>#N/A</v>
        <stp/>
        <stp>BDP|5412660013678564170</stp>
        <tr r="N505" s="5"/>
      </tp>
      <tp t="s">
        <v>#N/A N/A</v>
        <stp/>
        <stp>BDP|5611612484662120216</stp>
        <tr r="R14" s="12"/>
      </tp>
      <tp t="e">
        <v>#N/A</v>
        <stp/>
        <stp>BDP|3514134816939379108</stp>
        <tr r="AI517" s="5"/>
      </tp>
      <tp t="e">
        <v>#N/A</v>
        <stp/>
        <stp>BDP|5742935235474621044</stp>
        <tr r="AF549" s="5"/>
      </tp>
      <tp t="e">
        <v>#N/A</v>
        <stp/>
        <stp>BDP|7827698496912285168</stp>
        <tr r="U165" s="5"/>
      </tp>
      <tp t="e">
        <v>#N/A</v>
        <stp/>
        <stp>BDP|1664570602178830786</stp>
        <tr r="N96" s="5"/>
      </tp>
      <tp t="e">
        <v>#N/A</v>
        <stp/>
        <stp>BDP|9064889235269976078</stp>
        <tr r="J105" s="5"/>
      </tp>
      <tp t="e">
        <v>#N/A</v>
        <stp/>
        <stp>BDP|2302191699607436646</stp>
        <tr r="AK84" s="5"/>
      </tp>
      <tp t="e">
        <v>#N/A</v>
        <stp/>
        <stp>BDP|3625725144779529260</stp>
        <tr r="AQ626" s="5"/>
      </tp>
      <tp t="e">
        <v>#N/A</v>
        <stp/>
        <stp>BDP|6612997316212252784</stp>
        <tr r="I355" s="5"/>
      </tp>
      <tp t="e">
        <v>#N/A</v>
        <stp/>
        <stp>BDP|9379964452618193659</stp>
        <tr r="R157" s="5"/>
      </tp>
      <tp t="e">
        <v>#N/A</v>
        <stp/>
        <stp>BDP|4393879030023418734</stp>
        <tr r="AM339" s="5"/>
      </tp>
      <tp t="e">
        <v>#N/A</v>
        <stp/>
        <stp>BDP|9293337976993542517</stp>
        <tr r="AQ515" s="5"/>
      </tp>
      <tp t="e">
        <v>#N/A</v>
        <stp/>
        <stp>BDP|4362921166759252962</stp>
        <tr r="AP184" s="5"/>
      </tp>
      <tp t="e">
        <v>#N/A</v>
        <stp/>
        <stp>BDP|2363446583717485238</stp>
        <tr r="O372" s="5"/>
      </tp>
      <tp t="e">
        <v>#N/A</v>
        <stp/>
        <stp>BDP|4294664746419990487</stp>
        <tr r="AP333" s="5"/>
      </tp>
      <tp t="e">
        <v>#N/A</v>
        <stp/>
        <stp>BDP|3782679192796502141</stp>
        <tr r="AM448" s="5"/>
      </tp>
      <tp t="e">
        <v>#N/A</v>
        <stp/>
        <stp>BDP|8852402939143013721</stp>
        <tr r="AK16" s="5"/>
      </tp>
      <tp t="e">
        <v>#N/A</v>
        <stp/>
        <stp>BDP|9251829362878709462</stp>
        <tr r="R481" s="5"/>
      </tp>
      <tp t="e">
        <v>#N/A</v>
        <stp/>
        <stp>BDP|8305546970363553216</stp>
        <tr r="AK50" s="5"/>
      </tp>
      <tp t="e">
        <v>#N/A</v>
        <stp/>
        <stp>BDP|6833567839159654219</stp>
        <tr r="N86" s="5"/>
      </tp>
      <tp t="e">
        <v>#N/A</v>
        <stp/>
        <stp>BDP|3895982004470349172</stp>
        <tr r="M562" s="5"/>
      </tp>
      <tp t="e">
        <v>#N/A</v>
        <stp/>
        <stp>BDP|5766953199079887735</stp>
        <tr r="AM297" s="5"/>
      </tp>
      <tp t="e">
        <v>#N/A</v>
        <stp/>
        <stp>BDP|1712338780021576016</stp>
        <tr r="I487" s="5"/>
      </tp>
      <tp t="e">
        <v>#N/A</v>
        <stp/>
        <stp>BDP|8433319724246591449</stp>
        <tr r="AI37" s="12"/>
        <tr r="AI317" s="5"/>
      </tp>
      <tp t="e">
        <v>#N/A</v>
        <stp/>
        <stp>BDP|2905485820879415654</stp>
        <tr r="I383" s="5"/>
      </tp>
      <tp t="e">
        <v>#N/A</v>
        <stp/>
        <stp>BDP|1914529315127871965</stp>
        <tr r="AI307" s="5"/>
      </tp>
      <tp t="e">
        <v>#N/A</v>
        <stp/>
        <stp>BDP|5465906058603555198</stp>
        <tr r="AP241" s="5"/>
      </tp>
      <tp t="e">
        <v>#N/A</v>
        <stp/>
        <stp>BDP|3012876024294389606</stp>
        <tr r="AM396" s="5"/>
      </tp>
      <tp t="e">
        <v>#N/A</v>
        <stp/>
        <stp>BDP|4145742910810040951</stp>
        <tr r="AK24" s="12"/>
      </tp>
      <tp t="s">
        <v>#N/A N/A</v>
        <stp/>
        <stp>BDP|5042073820808718404</stp>
        <tr r="AG75" s="12"/>
      </tp>
      <tp t="e">
        <v>#N/A</v>
        <stp/>
        <stp>BDP|2327128180190413050</stp>
        <tr r="J206" s="5"/>
      </tp>
      <tp t="e">
        <v>#N/A</v>
        <stp/>
        <stp>BDP|4319918671438143923</stp>
        <tr r="N375" s="5"/>
      </tp>
      <tp t="e">
        <v>#N/A</v>
        <stp/>
        <stp>BDP|6752190461072911869</stp>
        <tr r="S245" s="5"/>
      </tp>
      <tp t="e">
        <v>#N/A</v>
        <stp/>
        <stp>BDP|6080954781535704935</stp>
        <tr r="AO521" s="5"/>
      </tp>
      <tp t="e">
        <v>#N/A</v>
        <stp/>
        <stp>BDP|9175139516777673521</stp>
        <tr r="I545" s="5"/>
      </tp>
      <tp t="e">
        <v>#N/A</v>
        <stp/>
        <stp>BDP|3040533387130003549</stp>
        <tr r="AI581" s="5"/>
      </tp>
      <tp t="e">
        <v>#N/A</v>
        <stp/>
        <stp>BDP|9417036287899504350</stp>
        <tr r="T167" s="5"/>
      </tp>
      <tp t="s">
        <v>#N/A N/A</v>
        <stp/>
        <stp>BDP|2517858951054522044</stp>
        <tr r="AH3" s="12"/>
      </tp>
      <tp t="e">
        <v>#N/A</v>
        <stp/>
        <stp>BDP|7867032497446425383</stp>
        <tr r="AK140" s="5"/>
      </tp>
      <tp t="e">
        <v>#N/A</v>
        <stp/>
        <stp>BDP|6884942381368498491</stp>
        <tr r="W473" s="5"/>
      </tp>
      <tp t="e">
        <v>#N/A</v>
        <stp/>
        <stp>BDP|4640562560344807885</stp>
        <tr r="AO25" s="5"/>
      </tp>
      <tp t="s">
        <v>#N/A N/A</v>
        <stp/>
        <stp>BDP|6976628038829534164</stp>
        <tr r="AI43" s="12"/>
      </tp>
      <tp t="e">
        <v>#N/A</v>
        <stp/>
        <stp>BDP|9889695131942300534</stp>
        <tr r="P163" s="5"/>
      </tp>
      <tp t="e">
        <v>#N/A</v>
        <stp/>
        <stp>BDP|7514954590584560856</stp>
        <tr r="AI71" s="5"/>
      </tp>
      <tp t="e">
        <v>#N/A</v>
        <stp/>
        <stp>BDP|9031292380411954903</stp>
        <tr r="T449" s="5"/>
      </tp>
      <tp t="e">
        <v>#N/A</v>
        <stp/>
        <stp>BDP|3026038746924441814</stp>
        <tr r="P479" s="5"/>
      </tp>
      <tp t="e">
        <v>#N/A</v>
        <stp/>
        <stp>BDP|6431481472719717797</stp>
        <tr r="O508" s="5"/>
      </tp>
      <tp t="e">
        <v>#N/A</v>
        <stp/>
        <stp>BDP|8768235107002747344</stp>
        <tr r="AQ190" s="5"/>
      </tp>
      <tp t="e">
        <v>#N/A</v>
        <stp/>
        <stp>BDP|6943745592445658692</stp>
        <tr r="O275" s="5"/>
      </tp>
      <tp t="e">
        <v>#N/A</v>
        <stp/>
        <stp>BDP|9528900967598477564</stp>
        <tr r="J184" s="5"/>
      </tp>
      <tp t="e">
        <v>#N/A</v>
        <stp/>
        <stp>BDP|9970157029611335062</stp>
        <tr r="AA510" s="5"/>
      </tp>
      <tp t="e">
        <v>#N/A</v>
        <stp/>
        <stp>BDP|7313156521667332845</stp>
        <tr r="AO507" s="5"/>
      </tp>
      <tp t="s">
        <v>#N/A N/A</v>
        <stp/>
        <stp>BDP|6704617330221548936</stp>
        <tr r="L52" s="12"/>
      </tp>
      <tp t="e">
        <v>#N/A</v>
        <stp/>
        <stp>BDP|3195159897326430677</stp>
        <tr r="N46" s="5"/>
      </tp>
      <tp t="e">
        <v>#N/A</v>
        <stp/>
        <stp>BDP|9252977581182325176</stp>
        <tr r="R68" s="5"/>
      </tp>
      <tp t="e">
        <v>#N/A</v>
        <stp/>
        <stp>BDP|8247975918539806253</stp>
        <tr r="S143" s="5"/>
      </tp>
      <tp t="e">
        <v>#N/A</v>
        <stp/>
        <stp>BDP|4467905736394672141</stp>
        <tr r="K519" s="5"/>
      </tp>
      <tp t="s">
        <v>#N/A N/A</v>
        <stp/>
        <stp>BDP|9002019545302502403</stp>
        <tr r="AM21" s="12"/>
      </tp>
      <tp t="e">
        <v>#N/A</v>
        <stp/>
        <stp>BDP|5133242985743571749</stp>
        <tr r="AP181" s="5"/>
      </tp>
      <tp t="e">
        <v>#N/A</v>
        <stp/>
        <stp>BDP|1957250193462983372</stp>
        <tr r="I71" s="5"/>
      </tp>
      <tp t="e">
        <v>#N/A</v>
        <stp/>
        <stp>BDP|2802409263722911935</stp>
        <tr r="L440" s="5"/>
      </tp>
      <tp t="s">
        <v>#N/A N/A</v>
        <stp/>
        <stp>BDP|2416401982050352548</stp>
        <tr r="J61" s="12"/>
      </tp>
      <tp t="e">
        <v>#N/A</v>
        <stp/>
        <stp>BDP|4756741672669362638</stp>
        <tr r="I178" s="5"/>
      </tp>
      <tp t="e">
        <v>#N/A</v>
        <stp/>
        <stp>BDP|2657739556912795950</stp>
        <tr r="U425" s="5"/>
      </tp>
      <tp t="s">
        <v>#N/A N/A</v>
        <stp/>
        <stp>BDP|8584376136123428011</stp>
        <tr r="W60" s="12"/>
      </tp>
      <tp t="e">
        <v>#N/A</v>
        <stp/>
        <stp>BDP|4763372691925057007</stp>
        <tr r="I10" s="5"/>
      </tp>
      <tp t="e">
        <v>#N/A</v>
        <stp/>
        <stp>BDP|7944728329739025036</stp>
        <tr r="AD20" s="5"/>
      </tp>
      <tp t="s">
        <v>#N/A N/A</v>
        <stp/>
        <stp>BDP|6932382096536733118</stp>
        <tr r="W85" s="12"/>
      </tp>
      <tp t="e">
        <v>#N/A</v>
        <stp/>
        <stp>BDP|6444428685456020724</stp>
        <tr r="T490" s="5"/>
      </tp>
      <tp t="e">
        <v>#N/A</v>
        <stp/>
        <stp>BDP|9332559814071523766</stp>
        <tr r="AB562" s="5"/>
      </tp>
      <tp t="e">
        <v>#N/A</v>
        <stp/>
        <stp>BDP|1206840704865648752</stp>
        <tr r="AM87" s="5"/>
      </tp>
      <tp t="e">
        <v>#N/A</v>
        <stp/>
        <stp>BDP|4054841113214710216</stp>
        <tr r="S335" s="5"/>
      </tp>
      <tp t="e">
        <v>#N/A</v>
        <stp/>
        <stp>BDP|9764553352422952085</stp>
        <tr r="T631" s="5"/>
      </tp>
      <tp t="e">
        <v>#N/A</v>
        <stp/>
        <stp>BDP|1119479366920108800</stp>
        <tr r="AI644" s="5"/>
      </tp>
      <tp t="e">
        <v>#N/A</v>
        <stp/>
        <stp>BDP|1374580202689846604</stp>
        <tr r="AG134" s="5"/>
      </tp>
      <tp t="e">
        <v>#N/A</v>
        <stp/>
        <stp>BDP|9416259067595694315</stp>
        <tr r="AP404" s="5"/>
      </tp>
      <tp t="e">
        <v>#N/A</v>
        <stp/>
        <stp>BDP|9312341055560700445</stp>
        <tr r="AI501" s="5"/>
      </tp>
      <tp t="e">
        <v>#N/A</v>
        <stp/>
        <stp>BDP|3467864110481562060</stp>
        <tr r="AO585" s="5"/>
      </tp>
      <tp t="e">
        <v>#N/A</v>
        <stp/>
        <stp>BDP|8528855881561095209</stp>
        <tr r="I149" s="5"/>
      </tp>
      <tp t="e">
        <v>#N/A</v>
        <stp/>
        <stp>BDP|5686949396918028658</stp>
        <tr r="J376" s="5"/>
      </tp>
      <tp t="e">
        <v>#N/A</v>
        <stp/>
        <stp>BDP|1014695577183930864</stp>
        <tr r="AF42" s="5"/>
      </tp>
      <tp t="e">
        <v>#N/A</v>
        <stp/>
        <stp>BDP|9142856970795468811</stp>
        <tr r="S287" s="5"/>
      </tp>
      <tp t="e">
        <v>#N/A</v>
        <stp/>
        <stp>BDP|1919797506138634516</stp>
        <tr r="P85" s="5"/>
      </tp>
      <tp t="s">
        <v>#N/A N/A</v>
        <stp/>
        <stp>BDP|3040200731419312034</stp>
        <tr r="AO8" s="12"/>
      </tp>
      <tp t="e">
        <v>#N/A</v>
        <stp/>
        <stp>BDP|1029402691782646566</stp>
        <tr r="N569" s="5"/>
      </tp>
      <tp t="e">
        <v>#N/A</v>
        <stp/>
        <stp>BDP|5231387737188831643</stp>
        <tr r="AM296" s="5"/>
      </tp>
      <tp t="e">
        <v>#N/A</v>
        <stp/>
        <stp>BDP|5581669985048614815</stp>
        <tr r="AB221" s="5"/>
      </tp>
      <tp t="e">
        <v>#N/A</v>
        <stp/>
        <stp>BDP|4451917364764058404</stp>
        <tr r="R194" s="5"/>
      </tp>
      <tp t="e">
        <v>#N/A</v>
        <stp/>
        <stp>BDP|9659700266750360320</stp>
        <tr r="AO130" s="5"/>
      </tp>
      <tp t="e">
        <v>#N/A</v>
        <stp/>
        <stp>BDP|5103762319109747180</stp>
        <tr r="AQ487" s="5"/>
      </tp>
      <tp t="e">
        <v>#N/A</v>
        <stp/>
        <stp>BDP|4632207325146404962</stp>
        <tr r="AH618" s="5"/>
      </tp>
      <tp t="e">
        <v>#N/A</v>
        <stp/>
        <stp>BDP|4216877836036722253</stp>
        <tr r="AB305" s="5"/>
      </tp>
      <tp t="e">
        <v>#N/A</v>
        <stp/>
        <stp>BDP|6577037294085604157</stp>
        <tr r="AF460" s="5"/>
      </tp>
      <tp t="e">
        <v>#N/A</v>
        <stp/>
        <stp>BDP|2506997008909189940</stp>
        <tr r="M361" s="5"/>
      </tp>
      <tp t="e">
        <v>#N/A</v>
        <stp/>
        <stp>BDP|2266845815161651141</stp>
        <tr r="R473" s="5"/>
      </tp>
      <tp t="e">
        <v>#N/A</v>
        <stp/>
        <stp>BDP|9020673104876564206</stp>
        <tr r="L138" s="5"/>
      </tp>
      <tp t="e">
        <v>#N/A</v>
        <stp/>
        <stp>BDP|7797890058760000106</stp>
        <tr r="I527" s="5"/>
      </tp>
      <tp t="s">
        <v>#N/A N/A</v>
        <stp/>
        <stp>BDP|6315848168215060696</stp>
        <tr r="AA92" s="12"/>
      </tp>
      <tp t="s">
        <v>#N/A N/A</v>
        <stp/>
        <stp>BDP|8602446847890275312</stp>
        <tr r="AO17" s="12"/>
      </tp>
      <tp t="e">
        <v>#N/A</v>
        <stp/>
        <stp>BDP|4932353545461782987</stp>
        <tr r="S102" s="5"/>
      </tp>
      <tp t="e">
        <v>#N/A</v>
        <stp/>
        <stp>BDP|7966151788786080323</stp>
        <tr r="Q573" s="5"/>
      </tp>
      <tp t="e">
        <v>#N/A</v>
        <stp/>
        <stp>BDP|8942458168280370112</stp>
        <tr r="U181" s="5"/>
      </tp>
      <tp t="e">
        <v>#N/A</v>
        <stp/>
        <stp>BDP|5292880071578854953</stp>
        <tr r="AB610" s="5"/>
      </tp>
      <tp t="e">
        <v>#N/A</v>
        <stp/>
        <stp>BDP|3797850904492320232</stp>
        <tr r="J444" s="5"/>
      </tp>
      <tp t="e">
        <v>#N/A</v>
        <stp/>
        <stp>BDP|6394199218318389576</stp>
        <tr r="Q602" s="5"/>
      </tp>
      <tp t="e">
        <v>#N/A</v>
        <stp/>
        <stp>BDP|5343405888562887051</stp>
        <tr r="AG7" s="5"/>
      </tp>
      <tp t="e">
        <v>#N/A</v>
        <stp/>
        <stp>BDP|4316999646391225385</stp>
        <tr r="J174" s="5"/>
      </tp>
      <tp t="e">
        <v>#N/A</v>
        <stp/>
        <stp>BDP|5618942112637513138</stp>
        <tr r="AP542" s="5"/>
      </tp>
      <tp t="s">
        <v>#N/A N/A</v>
        <stp/>
        <stp>BDP|6437707388400891226</stp>
        <tr r="AH76" s="12"/>
      </tp>
      <tp t="s">
        <v>#N/A N/A</v>
        <stp/>
        <stp>BDP|9010776500111603479</stp>
        <tr r="U48" s="12"/>
      </tp>
      <tp t="e">
        <v>#N/A</v>
        <stp/>
        <stp>BDP|6136275396363427529</stp>
        <tr r="L570" s="5"/>
      </tp>
      <tp t="e">
        <v>#N/A</v>
        <stp/>
        <stp>BDP|8090782249037766703</stp>
        <tr r="O406" s="5"/>
      </tp>
      <tp t="e">
        <v>#N/A</v>
        <stp/>
        <stp>BDP|2284027748099928473</stp>
        <tr r="AK443" s="5"/>
      </tp>
      <tp t="e">
        <v>#N/A</v>
        <stp/>
        <stp>BDP|9649548903880327748</stp>
        <tr r="AQ392" s="5"/>
      </tp>
      <tp t="e">
        <v>#N/A</v>
        <stp/>
        <stp>BDP|6477375544449303327</stp>
        <tr r="U80" s="5"/>
      </tp>
      <tp t="e">
        <v>#N/A</v>
        <stp/>
        <stp>BDP|7612130327026516910</stp>
        <tr r="AF216" s="5"/>
      </tp>
      <tp t="e">
        <v>#N/A</v>
        <stp/>
        <stp>BDP|4283930251926005561</stp>
        <tr r="M274" s="5"/>
      </tp>
      <tp t="s">
        <v>#N/A N/A</v>
        <stp/>
        <stp>BDP|3810463398864697163</stp>
        <tr r="AP49" s="12"/>
      </tp>
      <tp t="e">
        <v>#N/A</v>
        <stp/>
        <stp>BDP|4283418005052238920</stp>
        <tr r="U449" s="5"/>
      </tp>
      <tp t="e">
        <v>#N/A</v>
        <stp/>
        <stp>BDP|2670980351724125180</stp>
        <tr r="AB281" s="5"/>
      </tp>
      <tp t="e">
        <v>#N/A</v>
        <stp/>
        <stp>BDP|7238045219078959501</stp>
        <tr r="AO82" s="5"/>
      </tp>
      <tp t="e">
        <v>#N/A</v>
        <stp/>
        <stp>BDP|6753036381830713548</stp>
        <tr r="Q229" s="5"/>
      </tp>
      <tp t="e">
        <v>#N/A</v>
        <stp/>
        <stp>BDP|4018012502317651837</stp>
        <tr r="K57" s="5"/>
      </tp>
      <tp t="e">
        <v>#N/A</v>
        <stp/>
        <stp>BDP|8454460554925410748</stp>
        <tr r="AB271" s="5"/>
      </tp>
      <tp t="e">
        <v>#N/A</v>
        <stp/>
        <stp>BDP|8048431242105210650</stp>
        <tr r="W419" s="5"/>
      </tp>
      <tp t="e">
        <v>#N/A</v>
        <stp/>
        <stp>BDP|5478995425443648686</stp>
        <tr r="R241" s="5"/>
      </tp>
      <tp t="e">
        <v>#N/A</v>
        <stp/>
        <stp>BDP|6139086893702430685</stp>
        <tr r="R501" s="5"/>
      </tp>
      <tp t="e">
        <v>#N/A</v>
        <stp/>
        <stp>BDP|9019617457476846782</stp>
        <tr r="Q146" s="5"/>
      </tp>
      <tp t="e">
        <v>#N/A</v>
        <stp/>
        <stp>BDP|1125647758771228894</stp>
        <tr r="AG409" s="5"/>
      </tp>
      <tp t="e">
        <v>#N/A</v>
        <stp/>
        <stp>BDP|2010790227259833507</stp>
        <tr r="L153" s="5"/>
      </tp>
      <tp t="e">
        <v>#N/A</v>
        <stp/>
        <stp>BDP|8786189468245847191</stp>
        <tr r="W442" s="5"/>
      </tp>
      <tp t="e">
        <v>#N/A</v>
        <stp/>
        <stp>BDP|6999124602995796994</stp>
        <tr r="N488" s="5"/>
      </tp>
      <tp t="e">
        <v>#N/A</v>
        <stp/>
        <stp>BDP|7993601958679117677</stp>
        <tr r="AQ554" s="5"/>
      </tp>
      <tp t="e">
        <v>#N/A</v>
        <stp/>
        <stp>BDP|8670831240946161932</stp>
        <tr r="R129" s="5"/>
      </tp>
      <tp t="e">
        <v>#N/A</v>
        <stp/>
        <stp>BDP|1697327187732673324</stp>
        <tr r="AB490" s="5"/>
      </tp>
      <tp t="e">
        <v>#N/A</v>
        <stp/>
        <stp>BDP|9667970097673431159</stp>
        <tr r="O582" s="5"/>
      </tp>
      <tp t="e">
        <v>#N/A</v>
        <stp/>
        <stp>BDP|7278949764634563704</stp>
        <tr r="AG472" s="5"/>
      </tp>
      <tp t="e">
        <v>#N/A</v>
        <stp/>
        <stp>BDP|3673150818671994952</stp>
        <tr r="U234" s="5"/>
      </tp>
      <tp t="e">
        <v>#N/A</v>
        <stp/>
        <stp>BDP|5039636572838750715</stp>
        <tr r="AO238" s="5"/>
      </tp>
      <tp t="e">
        <v>#N/A</v>
        <stp/>
        <stp>BDP|8762448030086765235</stp>
        <tr r="AQ16" s="12"/>
      </tp>
      <tp t="s">
        <v>#N/A N/A</v>
        <stp/>
        <stp>BDP|3352500294314027008</stp>
        <tr r="Q41" s="12"/>
      </tp>
      <tp t="e">
        <v>#N/A</v>
        <stp/>
        <stp>BDP|6105723403729482330</stp>
        <tr r="T385" s="5"/>
      </tp>
      <tp t="e">
        <v>#N/A</v>
        <stp/>
        <stp>BDP|9528404673112126309</stp>
        <tr r="T351" s="5"/>
      </tp>
      <tp t="e">
        <v>#N/A</v>
        <stp/>
        <stp>BDP|8025809871308339454</stp>
        <tr r="Q457" s="5"/>
      </tp>
      <tp t="e">
        <v>#N/A</v>
        <stp/>
        <stp>BDP|6610299896174925274</stp>
        <tr r="AP331" s="5"/>
      </tp>
      <tp t="e">
        <v>#N/A</v>
        <stp/>
        <stp>BDP|4356884368632483301</stp>
        <tr r="AH584" s="5"/>
      </tp>
      <tp t="e">
        <v>#N/A</v>
        <stp/>
        <stp>BDP|3467943721935272645</stp>
        <tr r="AQ256" s="5"/>
      </tp>
      <tp t="e">
        <v>#N/A</v>
        <stp/>
        <stp>BDP|5793847829315528181</stp>
        <tr r="AM604" s="5"/>
      </tp>
      <tp t="e">
        <v>#N/A</v>
        <stp/>
        <stp>BDP|4633862028692690790</stp>
        <tr r="AQ584" s="5"/>
      </tp>
      <tp t="e">
        <v>#N/A</v>
        <stp/>
        <stp>BDP|3356926201310485139</stp>
        <tr r="W163" s="5"/>
      </tp>
      <tp t="s">
        <v>#N/A N/A</v>
        <stp/>
        <stp>BDP|7538221162978498062</stp>
        <tr r="L49" s="12"/>
      </tp>
      <tp t="e">
        <v>#N/A</v>
        <stp/>
        <stp>BDP|7918250299447176032</stp>
        <tr r="M296" s="5"/>
      </tp>
      <tp t="e">
        <v>#N/A</v>
        <stp/>
        <stp>BDP|3063213668805686986</stp>
        <tr r="R77" s="5"/>
      </tp>
      <tp t="s">
        <v>#N/A N/A</v>
        <stp/>
        <stp>BDP|6900275080194156382</stp>
        <tr r="AQ3" s="12"/>
      </tp>
      <tp t="e">
        <v>#N/A</v>
        <stp/>
        <stp>BDP|4772590774578437593</stp>
        <tr r="T345" s="5"/>
      </tp>
      <tp t="e">
        <v>#N/A</v>
        <stp/>
        <stp>BDP|2764384694725533694</stp>
        <tr r="AB163" s="5"/>
      </tp>
      <tp t="e">
        <v>#N/A</v>
        <stp/>
        <stp>BDP|1903709344668959138</stp>
        <tr r="L204" s="5"/>
      </tp>
      <tp t="e">
        <v>#N/A</v>
        <stp/>
        <stp>BDP|1745890459970997791</stp>
        <tr r="Q210" s="5"/>
      </tp>
      <tp t="e">
        <v>#N/A</v>
        <stp/>
        <stp>BDP|3884667182955841337</stp>
        <tr r="W30" s="5"/>
      </tp>
      <tp t="e">
        <v>#N/A</v>
        <stp/>
        <stp>BDP|5442047925375360913</stp>
        <tr r="AI494" s="5"/>
      </tp>
      <tp t="e">
        <v>#N/A</v>
        <stp/>
        <stp>BDP|8624661313653407701</stp>
        <tr r="W143" s="5"/>
      </tp>
      <tp t="e">
        <v>#N/A</v>
        <stp/>
        <stp>BDP|6463642781500123377</stp>
        <tr r="AF224" s="5"/>
      </tp>
      <tp t="e">
        <v>#N/A</v>
        <stp/>
        <stp>BDP|4661842255657375531</stp>
        <tr r="R12" s="12"/>
        <tr r="R263" s="5"/>
      </tp>
      <tp t="e">
        <v>#N/A</v>
        <stp/>
        <stp>BDP|6122564293989381803</stp>
        <tr r="AO218" s="5"/>
      </tp>
      <tp t="e">
        <v>#N/A</v>
        <stp/>
        <stp>BDP|6173018104009689453</stp>
        <tr r="Q66" s="5"/>
      </tp>
      <tp t="s">
        <v>#N/A N/A</v>
        <stp/>
        <stp>BDP|5625122091376777053</stp>
        <tr r="AM71" s="12"/>
      </tp>
      <tp t="e">
        <v>#N/A</v>
        <stp/>
        <stp>BDP|4426177250103416802</stp>
        <tr r="AA190" s="5"/>
      </tp>
      <tp t="e">
        <v>#N/A</v>
        <stp/>
        <stp>BDP|1631457492220464727</stp>
        <tr r="T626" s="5"/>
      </tp>
      <tp t="e">
        <v>#N/A</v>
        <stp/>
        <stp>BDP|5656777745658475575</stp>
        <tr r="T291" s="5"/>
      </tp>
      <tp t="s">
        <v>#N/A N/A</v>
        <stp/>
        <stp>BDP|8153185076461944429</stp>
        <tr r="AH84" s="12"/>
      </tp>
      <tp t="s">
        <v>#N/A N/A</v>
        <stp/>
        <stp>BDP|9335420646436671459</stp>
        <tr r="U4" s="12"/>
      </tp>
      <tp t="s">
        <v>#N/A N/A</v>
        <stp/>
        <stp>BDP|5996554540559878606</stp>
        <tr r="T20" s="12"/>
      </tp>
      <tp t="e">
        <v>#N/A</v>
        <stp/>
        <stp>BDP|7956532848865272841</stp>
        <tr r="AK11" s="12"/>
      </tp>
      <tp t="e">
        <v>#N/A</v>
        <stp/>
        <stp>BDP|7591828857380123158</stp>
        <tr r="AQ500" s="5"/>
      </tp>
      <tp t="e">
        <v>#N/A</v>
        <stp/>
        <stp>BDP|6036705591876578501</stp>
        <tr r="AB174" s="5"/>
      </tp>
      <tp t="e">
        <v>#N/A</v>
        <stp/>
        <stp>BDP|9127360300127788643</stp>
        <tr r="L381" s="5"/>
      </tp>
      <tp t="e">
        <v>#N/A</v>
        <stp/>
        <stp>BDP|7787976440408309972</stp>
        <tr r="O376" s="5"/>
      </tp>
      <tp t="e">
        <v>#N/A</v>
        <stp/>
        <stp>BDP|8127378507372652237</stp>
        <tr r="K460" s="5"/>
      </tp>
      <tp t="s">
        <v>#N/A N/A</v>
        <stp/>
        <stp>BDP|8729430326460185575</stp>
        <tr r="Q71" s="12"/>
      </tp>
      <tp t="e">
        <v>#N/A</v>
        <stp/>
        <stp>BDP|8562700056733336248</stp>
        <tr r="AA134" s="5"/>
      </tp>
      <tp t="e">
        <v>#N/A</v>
        <stp/>
        <stp>BDP|8647700751745078439</stp>
        <tr r="AI284" s="5"/>
      </tp>
      <tp t="e">
        <v>#N/A</v>
        <stp/>
        <stp>BDP|8881742738223315435</stp>
        <tr r="AF546" s="5"/>
      </tp>
      <tp t="e">
        <v>#N/A</v>
        <stp/>
        <stp>BDP|7390837450673541210</stp>
        <tr r="J321" s="5"/>
      </tp>
      <tp t="s">
        <v>#N/A N/A</v>
        <stp/>
        <stp>BDP|9879858678164366927</stp>
        <tr r="T57" s="12"/>
      </tp>
      <tp t="e">
        <v>#N/A</v>
        <stp/>
        <stp>BDP|5763848563584378472</stp>
        <tr r="S375" s="5"/>
      </tp>
      <tp t="e">
        <v>#N/A</v>
        <stp/>
        <stp>BDP|8191580772335707484</stp>
        <tr r="I460" s="5"/>
      </tp>
      <tp t="e">
        <v>#N/A</v>
        <stp/>
        <stp>BDP|7700342274271713940</stp>
        <tr r="AO282" s="5"/>
      </tp>
      <tp t="e">
        <v>#N/A</v>
        <stp/>
        <stp>BDP|6781960756998036933</stp>
        <tr r="S518" s="5"/>
      </tp>
      <tp t="e">
        <v>#N/A</v>
        <stp/>
        <stp>BDP|3229671225245664927</stp>
        <tr r="AD236" s="5"/>
      </tp>
      <tp t="e">
        <v>#N/A</v>
        <stp/>
        <stp>BDP|3454173174846689855</stp>
        <tr r="T373" s="5"/>
      </tp>
      <tp t="e">
        <v>#N/A</v>
        <stp/>
        <stp>BDP|8251219220941038274</stp>
        <tr r="AI557" s="5"/>
      </tp>
      <tp t="e">
        <v>#N/A</v>
        <stp/>
        <stp>BDP|9564156756496475066</stp>
        <tr r="P405" s="5"/>
      </tp>
      <tp t="e">
        <v>#N/A</v>
        <stp/>
        <stp>BDP|5139944601203928493</stp>
        <tr r="P108" s="5"/>
      </tp>
      <tp t="e">
        <v>#N/A</v>
        <stp/>
        <stp>BDP|5360942573246809682</stp>
        <tr r="W590" s="5"/>
      </tp>
      <tp t="e">
        <v>#N/A</v>
        <stp/>
        <stp>BDP|9552104456744167267</stp>
        <tr r="T133" s="5"/>
      </tp>
      <tp t="e">
        <v>#N/A</v>
        <stp/>
        <stp>BDP|2273420392506357250</stp>
        <tr r="AI460" s="5"/>
      </tp>
      <tp t="e">
        <v>#N/A</v>
        <stp/>
        <stp>BDP|1320310577409408751</stp>
        <tr r="AG178" s="5"/>
      </tp>
      <tp t="e">
        <v>#N/A</v>
        <stp/>
        <stp>BDP|8930947151999030689</stp>
        <tr r="AK380" s="5"/>
      </tp>
      <tp t="e">
        <v>#N/A</v>
        <stp/>
        <stp>BDP|7773953321892595523</stp>
        <tr r="U66" s="5"/>
      </tp>
      <tp t="e">
        <v>#N/A</v>
        <stp/>
        <stp>BDP|6841127867438075296</stp>
        <tr r="K288" s="5"/>
      </tp>
      <tp t="e">
        <v>#N/A</v>
        <stp/>
        <stp>BDP|6981394735088033506</stp>
        <tr r="P2" s="5"/>
      </tp>
      <tp t="e">
        <v>#N/A</v>
        <stp/>
        <stp>BDP|9667403522892246630</stp>
        <tr r="AB413" s="5"/>
      </tp>
      <tp t="e">
        <v>#N/A</v>
        <stp/>
        <stp>BDP|7569825269330212299</stp>
        <tr r="Q618" s="5"/>
      </tp>
      <tp t="e">
        <v>#N/A</v>
        <stp/>
        <stp>BDP|8501863067025838898</stp>
        <tr r="W306" s="5"/>
      </tp>
      <tp t="e">
        <v>#N/A</v>
        <stp/>
        <stp>BDP|3911239188104575625</stp>
        <tr r="J269" s="5"/>
      </tp>
      <tp t="e">
        <v>#N/A</v>
        <stp/>
        <stp>BDP|1557728347630332962</stp>
        <tr r="J390" s="5"/>
      </tp>
      <tp t="e">
        <v>#N/A</v>
        <stp/>
        <stp>BDP|3913961939487061538</stp>
        <tr r="I20" s="5"/>
      </tp>
      <tp t="e">
        <v>#N/A</v>
        <stp/>
        <stp>BDP|4372248101599043434</stp>
        <tr r="J297" s="5"/>
      </tp>
      <tp t="e">
        <v>#N/A</v>
        <stp/>
        <stp>BDP|3673998748691411465</stp>
        <tr r="J461" s="5"/>
      </tp>
      <tp t="e">
        <v>#N/A</v>
        <stp/>
        <stp>BDP|6423464425903577874</stp>
        <tr r="S91" s="12"/>
        <tr r="S326" s="5"/>
      </tp>
      <tp t="e">
        <v>#N/A</v>
        <stp/>
        <stp>BDP|6055961964122614018</stp>
        <tr r="L233" s="5"/>
      </tp>
      <tp t="e">
        <v>#N/A</v>
        <stp/>
        <stp>BDP|9425571900283490427</stp>
        <tr r="W87" s="5"/>
      </tp>
      <tp t="e">
        <v>#N/A</v>
        <stp/>
        <stp>BDP|4063118143949113369</stp>
        <tr r="J507" s="5"/>
      </tp>
      <tp t="e">
        <v>#N/A</v>
        <stp/>
        <stp>BDP|8319275734732688034</stp>
        <tr r="N77" s="12"/>
        <tr r="N368" s="5"/>
      </tp>
      <tp t="e">
        <v>#N/A</v>
        <stp/>
        <stp>BDP|8599751174885186607</stp>
        <tr r="AD32" s="5"/>
      </tp>
      <tp t="e">
        <v>#N/A</v>
        <stp/>
        <stp>BDP|8764639617240741416</stp>
        <tr r="AI600" s="5"/>
      </tp>
      <tp t="e">
        <v>#N/A</v>
        <stp/>
        <stp>BDP|3448938121370476377</stp>
        <tr r="AK424" s="5"/>
      </tp>
      <tp t="e">
        <v>#N/A</v>
        <stp/>
        <stp>BDP|7870368868748446172</stp>
        <tr r="U551" s="5"/>
      </tp>
      <tp t="e">
        <v>#N/A</v>
        <stp/>
        <stp>BDP|1460252583880548029</stp>
        <tr r="Q195" s="5"/>
      </tp>
      <tp t="e">
        <v>#N/A</v>
        <stp/>
        <stp>BDP|2635033287207168667</stp>
        <tr r="M620" s="5"/>
      </tp>
      <tp t="e">
        <v>#N/A</v>
        <stp/>
        <stp>BDP|9446062968075803175</stp>
        <tr r="R188" s="5"/>
      </tp>
      <tp t="e">
        <v>#N/A</v>
        <stp/>
        <stp>BDP|9510629330076720158</stp>
        <tr r="AK366" s="5"/>
      </tp>
      <tp t="e">
        <v>#N/A</v>
        <stp/>
        <stp>BDP|2277816767177247036</stp>
        <tr r="P520" s="5"/>
      </tp>
      <tp t="e">
        <v>#N/A</v>
        <stp/>
        <stp>BDP|6306396685895289384</stp>
        <tr r="AK198" s="5"/>
      </tp>
      <tp t="e">
        <v>#N/A</v>
        <stp/>
        <stp>BDP|7410215068920814809</stp>
        <tr r="AA198" s="5"/>
      </tp>
      <tp t="e">
        <v>#N/A</v>
        <stp/>
        <stp>BDP|9302708702310689526</stp>
        <tr r="L475" s="5"/>
      </tp>
      <tp t="e">
        <v>#N/A</v>
        <stp/>
        <stp>BDP|1266096291564708780</stp>
        <tr r="Q362" s="5"/>
      </tp>
      <tp t="e">
        <v>#N/A</v>
        <stp/>
        <stp>BDP|8666553418621924675</stp>
        <tr r="AO578" s="5"/>
      </tp>
      <tp t="e">
        <v>#N/A</v>
        <stp/>
        <stp>BDP|9149938225670190937</stp>
        <tr r="AI255" s="5"/>
      </tp>
      <tp t="e">
        <v>#N/A</v>
        <stp/>
        <stp>BDP|5235380839939064768</stp>
        <tr r="L199" s="5"/>
      </tp>
      <tp t="e">
        <v>#N/A</v>
        <stp/>
        <stp>BDP|8671281579426671042</stp>
        <tr r="R373" s="5"/>
      </tp>
      <tp t="e">
        <v>#N/A</v>
        <stp/>
        <stp>BDP|2196602085642122508</stp>
        <tr r="Q60" s="5"/>
      </tp>
      <tp t="e">
        <v>#N/A</v>
        <stp/>
        <stp>BDP|9010709721920056742</stp>
        <tr r="T21" s="5"/>
      </tp>
      <tp t="s">
        <v>#N/A N/A</v>
        <stp/>
        <stp>BDP|6420435986762246362</stp>
        <tr r="L20" s="12"/>
      </tp>
    </main>
    <main first="bofaddin.rtdserver">
      <tp t="s">
        <v>#N/A N/A</v>
        <stp/>
        <stp>BQL|7713707032000888722</stp>
        <tr r="AJ49" s="5"/>
      </tp>
      <tp t="s">
        <v>#N/A N/A</v>
        <stp/>
        <stp>BQL|5293631675454244486</stp>
        <tr r="AJ17" s="12"/>
      </tp>
      <tp t="s">
        <v>#N/A N/A</v>
        <stp/>
        <stp>BQL|3293900432495632884</stp>
        <tr r="AJ459" s="5"/>
      </tp>
      <tp t="s">
        <v>#N/A N/A</v>
        <stp/>
        <stp>BQL|7619614420920399795</stp>
        <tr r="AJ38" s="12"/>
      </tp>
      <tp t="s">
        <v>#N/A N/A</v>
        <stp/>
        <stp>BQL|4512809771209947606</stp>
        <tr r="AJ3" s="5"/>
      </tp>
      <tp t="s">
        <v>#N/A N/A</v>
        <stp/>
        <stp>BQL|1852072705940637578</stp>
        <tr r="AJ598" s="5"/>
      </tp>
      <tp t="s">
        <v>#N/A N/A</v>
        <stp/>
        <stp>BQL|7370529240517293580</stp>
        <tr r="AJ74" s="12"/>
      </tp>
      <tp t="s">
        <v>#N/A N/A</v>
        <stp/>
        <stp>BQL|4094153648107754205</stp>
        <tr r="AJ359" s="5"/>
      </tp>
      <tp t="s">
        <v>#N/A N/A</v>
        <stp/>
        <stp>BQL|9301960829241630736</stp>
        <tr r="AJ83" s="5"/>
      </tp>
      <tp t="s">
        <v>#N/A N/A</v>
        <stp/>
        <stp>BQL|6724392427574408744</stp>
        <tr r="AJ522" s="5"/>
      </tp>
      <tp t="s">
        <v>#N/A N/A</v>
        <stp/>
        <stp>BQL|1779082161550613312</stp>
        <tr r="AJ400" s="5"/>
      </tp>
      <tp t="s">
        <v>#N/A N/A</v>
        <stp/>
        <stp>BQL|7458193145501356732</stp>
        <tr r="AJ101" s="5"/>
      </tp>
      <tp t="s">
        <v>#N/A N/A</v>
        <stp/>
        <stp>BQL|9450891304190164505</stp>
        <tr r="AJ270" s="5"/>
      </tp>
      <tp t="s">
        <v>#N/A N/A</v>
        <stp/>
        <stp>BQL|1416108872522620170</stp>
        <tr r="AJ426" s="5"/>
      </tp>
      <tp t="s">
        <v>#N/A N/A</v>
        <stp/>
        <stp>BQL|2787465820300484037</stp>
        <tr r="AJ179" s="5"/>
      </tp>
      <tp t="s">
        <v>#N/A N/A</v>
        <stp/>
        <stp>BQL|7165316566952040400</stp>
        <tr r="AJ204" s="5"/>
      </tp>
      <tp t="s">
        <v>#N/A N/A</v>
        <stp/>
        <stp>BQL|2172441227116196651</stp>
        <tr r="AJ253" s="5"/>
      </tp>
      <tp t="s">
        <v>#N/A N/A</v>
        <stp/>
        <stp>BQL|3703613297361678926</stp>
        <tr r="AJ16" s="12"/>
      </tp>
      <tp t="s">
        <v>#N/A N/A</v>
        <stp/>
        <stp>BQL|1051181153950968163</stp>
        <tr r="AJ496" s="5"/>
      </tp>
      <tp t="s">
        <v>#N/A N/A</v>
        <stp/>
        <stp>BQL|9162862993295886984</stp>
        <tr r="AJ50" s="12"/>
      </tp>
      <tp t="s">
        <v>#N/A N/A</v>
        <stp/>
        <stp>BQL|3439612971685283357</stp>
        <tr r="AJ218" s="5"/>
      </tp>
      <tp t="s">
        <v>#N/A N/A</v>
        <stp/>
        <stp>BQL|6761581940071807250</stp>
        <tr r="AJ52" s="5"/>
      </tp>
      <tp t="s">
        <v>#N/A N/A</v>
        <stp/>
        <stp>BQL|6555564132384045006</stp>
        <tr r="AJ312" s="5"/>
      </tp>
      <tp t="s">
        <v>#N/A N/A</v>
        <stp/>
        <stp>BQL|4598400814273829682</stp>
        <tr r="AJ102" s="5"/>
      </tp>
      <tp t="s">
        <v>#N/A N/A</v>
        <stp/>
        <stp>BQL|4598993867647905825</stp>
        <tr r="AJ36" s="5"/>
      </tp>
      <tp t="e">
        <v>#N/A</v>
        <stp/>
        <stp>BDP|2332488079475104096</stp>
        <tr r="M369" s="5"/>
      </tp>
      <tp t="e">
        <v>#N/A</v>
        <stp/>
        <stp>BDP|4290702438100119412</stp>
        <tr r="I554" s="5"/>
      </tp>
      <tp t="e">
        <v>#N/A</v>
        <stp/>
        <stp>BDP|1086831361059126293</stp>
        <tr r="M384" s="5"/>
      </tp>
      <tp t="e">
        <v>#N/A</v>
        <stp/>
        <stp>BDP|5694605579383459312</stp>
        <tr r="AD246" s="5"/>
      </tp>
      <tp t="e">
        <v>#N/A</v>
        <stp/>
        <stp>BDP|8901752186020022308</stp>
        <tr r="AO151" s="5"/>
      </tp>
      <tp t="e">
        <v>#N/A</v>
        <stp/>
        <stp>BDP|6025119801712324196</stp>
        <tr r="K470" s="5"/>
      </tp>
      <tp t="e">
        <v>#N/A</v>
        <stp/>
        <stp>BDP|3385715354042902756</stp>
        <tr r="I89" s="5"/>
      </tp>
      <tp t="s">
        <v>#N/A N/A</v>
        <stp/>
        <stp>BDP|1699004671991574388</stp>
        <tr r="AD83" s="12"/>
      </tp>
      <tp t="e">
        <v>#N/A</v>
        <stp/>
        <stp>BDP|3908210701722595765</stp>
        <tr r="AG234" s="5"/>
      </tp>
      <tp t="e">
        <v>#N/A</v>
        <stp/>
        <stp>BDP|7558535019936033151</stp>
        <tr r="T207" s="5"/>
      </tp>
      <tp t="e">
        <v>#N/A</v>
        <stp/>
        <stp>BDP|5819648145233451075</stp>
        <tr r="AQ370" s="5"/>
      </tp>
      <tp t="e">
        <v>#N/A</v>
        <stp/>
        <stp>BDP|3856720821876159405</stp>
        <tr r="S77" s="5"/>
      </tp>
      <tp t="e">
        <v>#N/A</v>
        <stp/>
        <stp>BDP|7126439828232073703</stp>
        <tr r="AD74" s="5"/>
      </tp>
      <tp t="s">
        <v>#N/A N/A</v>
        <stp/>
        <stp>BDP|6345591115237236178</stp>
        <tr r="N52" s="12"/>
      </tp>
      <tp t="e">
        <v>#N/A</v>
        <stp/>
        <stp>BDP|9230674450968907661</stp>
        <tr r="AI44" s="12"/>
        <tr r="AI439" s="5"/>
      </tp>
      <tp t="e">
        <v>#N/A</v>
        <stp/>
        <stp>BDP|8779798600198494308</stp>
        <tr r="AQ478" s="5"/>
      </tp>
      <tp t="e">
        <v>#N/A</v>
        <stp/>
        <stp>BDP|3545481844022182522</stp>
        <tr r="O125" s="5"/>
      </tp>
      <tp t="e">
        <v>#N/A</v>
        <stp/>
        <stp>BDP|5406679509513326430</stp>
        <tr r="N21" s="12"/>
      </tp>
      <tp t="e">
        <v>#N/A</v>
        <stp/>
        <stp>BDP|2157568388233555804</stp>
        <tr r="AD302" s="5"/>
      </tp>
      <tp t="e">
        <v>#N/A</v>
        <stp/>
        <stp>BDP|1772949794172491797</stp>
        <tr r="M351" s="5"/>
      </tp>
      <tp t="s">
        <v>#N/A N/A</v>
        <stp/>
        <stp>BDP|9855325151842588941</stp>
        <tr r="S23" s="12"/>
      </tp>
      <tp t="e">
        <v>#N/A</v>
        <stp/>
        <stp>BDP|3113066218654480219</stp>
        <tr r="M446" s="5"/>
      </tp>
      <tp t="e">
        <v>#N/A</v>
        <stp/>
        <stp>BDP|6747088771850442500</stp>
        <tr r="U147" s="5"/>
      </tp>
      <tp t="e">
        <v>#N/A</v>
        <stp/>
        <stp>BDP|7055952463495565995</stp>
        <tr r="AH58" s="5"/>
      </tp>
      <tp t="e">
        <v>#N/A</v>
        <stp/>
        <stp>BDP|2359240409574793039</stp>
        <tr r="W239" s="5"/>
      </tp>
      <tp t="e">
        <v>#N/A</v>
        <stp/>
        <stp>BDP|7105040726511929007</stp>
        <tr r="AH643" s="5"/>
      </tp>
      <tp t="e">
        <v>#N/A</v>
        <stp/>
        <stp>BDP|9788615386623233088</stp>
        <tr r="I322" s="5"/>
      </tp>
      <tp t="e">
        <v>#N/A</v>
        <stp/>
        <stp>BDP|3927769107222635249</stp>
        <tr r="U25" s="5"/>
      </tp>
      <tp t="e">
        <v>#N/A</v>
        <stp/>
        <stp>BDP|2865719773784939298</stp>
        <tr r="K21" s="5"/>
      </tp>
      <tp t="e">
        <v>#N/A</v>
        <stp/>
        <stp>BDP|1884548260210277647</stp>
        <tr r="AD158" s="5"/>
      </tp>
      <tp t="e">
        <v>#N/A</v>
        <stp/>
        <stp>BDP|2098001449813570165</stp>
        <tr r="R117" s="5"/>
      </tp>
      <tp t="e">
        <v>#N/A</v>
        <stp/>
        <stp>BDP|8343868527886155093</stp>
        <tr r="AO527" s="5"/>
      </tp>
      <tp t="e">
        <v>#N/A</v>
        <stp/>
        <stp>BDP|2937036578220945116</stp>
        <tr r="I618" s="5"/>
      </tp>
      <tp t="e">
        <v>#N/A</v>
        <stp/>
        <stp>BDP|7423483255666147426</stp>
        <tr r="AQ639" s="5"/>
      </tp>
      <tp t="e">
        <v>#N/A</v>
        <stp/>
        <stp>BDP|5946310696653206867</stp>
        <tr r="S412" s="5"/>
      </tp>
      <tp t="s">
        <v>#N/A N/A</v>
        <stp/>
        <stp>BDP|4653247949526824091</stp>
        <tr r="AO27" s="12"/>
      </tp>
      <tp t="e">
        <v>#N/A</v>
        <stp/>
        <stp>BDP|5416583348286651681</stp>
        <tr r="J36" s="5"/>
      </tp>
      <tp t="e">
        <v>#N/A</v>
        <stp/>
        <stp>BDP|8878851695829431469</stp>
        <tr r="L376" s="5"/>
      </tp>
      <tp t="e">
        <v>#N/A</v>
        <stp/>
        <stp>BDP|7948846874699442574</stp>
        <tr r="AH41" s="5"/>
      </tp>
      <tp t="e">
        <v>#N/A</v>
        <stp/>
        <stp>BDP|9353870745702828337</stp>
        <tr r="W526" s="5"/>
      </tp>
      <tp t="e">
        <v>#N/A</v>
        <stp/>
        <stp>BDP|6715188032705588521</stp>
        <tr r="K465" s="5"/>
      </tp>
      <tp t="e">
        <v>#N/A</v>
        <stp/>
        <stp>BDP|5320681005386772130</stp>
        <tr r="AQ488" s="5"/>
      </tp>
      <tp t="e">
        <v>#N/A</v>
        <stp/>
        <stp>BDP|3632788924881963393</stp>
        <tr r="AH29" s="12"/>
        <tr r="AH365" s="5"/>
      </tp>
      <tp t="e">
        <v>#N/A</v>
        <stp/>
        <stp>BDP|7935750227906807081</stp>
        <tr r="AD210" s="5"/>
      </tp>
      <tp t="e">
        <v>#N/A</v>
        <stp/>
        <stp>BDP|9977796199237188430</stp>
        <tr r="AF535" s="5"/>
      </tp>
      <tp t="e">
        <v>#N/A</v>
        <stp/>
        <stp>BDP|5155127629141913388</stp>
        <tr r="AB120" s="5"/>
      </tp>
      <tp t="e">
        <v>#N/A</v>
        <stp/>
        <stp>BDP|4426093011827164665</stp>
        <tr r="AF353" s="5"/>
      </tp>
      <tp t="e">
        <v>#N/A</v>
        <stp/>
        <stp>BDP|9105833616814799088</stp>
        <tr r="S277" s="5"/>
      </tp>
      <tp t="e">
        <v>#N/A</v>
        <stp/>
        <stp>BDP|5322489880019037405</stp>
        <tr r="N514" s="5"/>
      </tp>
      <tp t="e">
        <v>#N/A</v>
        <stp/>
        <stp>BDP|4891440075175344610</stp>
        <tr r="K209" s="5"/>
      </tp>
      <tp t="e">
        <v>#N/A</v>
        <stp/>
        <stp>BDP|3891660163091153670</stp>
        <tr r="L93" s="5"/>
      </tp>
      <tp t="e">
        <v>#N/A</v>
        <stp/>
        <stp>BDP|5368031622922008190</stp>
        <tr r="AO582" s="5"/>
      </tp>
      <tp t="e">
        <v>#N/A</v>
        <stp/>
        <stp>BDP|5912025850282704678</stp>
        <tr r="O505" s="5"/>
      </tp>
      <tp t="e">
        <v>#N/A</v>
        <stp/>
        <stp>BDP|6248217028062550058</stp>
        <tr r="AD185" s="5"/>
      </tp>
      <tp t="s">
        <v>#N/A N/A</v>
        <stp/>
        <stp>BDP|5861320034304599502</stp>
        <tr r="AF23" s="12"/>
      </tp>
      <tp t="e">
        <v>#N/A</v>
        <stp/>
        <stp>BDP|2278053216656258186</stp>
        <tr r="AF148" s="5"/>
      </tp>
      <tp t="e">
        <v>#N/A</v>
        <stp/>
        <stp>BDP|8429045294596910362</stp>
        <tr r="T168" s="5"/>
      </tp>
      <tp t="e">
        <v>#N/A</v>
        <stp/>
        <stp>BDP|5256310124529999958</stp>
        <tr r="AF335" s="5"/>
      </tp>
      <tp t="e">
        <v>#N/A</v>
        <stp/>
        <stp>BDP|7943055704833410078</stp>
        <tr r="AH404" s="5"/>
      </tp>
      <tp t="s">
        <v>#N/A N/A</v>
        <stp/>
        <stp>BDP|6250790076463176176</stp>
        <tr r="AP56" s="12"/>
      </tp>
      <tp t="e">
        <v>#N/A</v>
        <stp/>
        <stp>BDP|7058170638490188159</stp>
        <tr r="W212" s="5"/>
      </tp>
      <tp t="e">
        <v>#N/A</v>
        <stp/>
        <stp>BDP|1799681227917057637</stp>
        <tr r="W27" s="12"/>
      </tp>
      <tp t="e">
        <v>#N/A</v>
        <stp/>
        <stp>BDP|5050333738448522952</stp>
        <tr r="P41" s="5"/>
      </tp>
      <tp t="e">
        <v>#N/A</v>
        <stp/>
        <stp>BDP|7988155097032469949</stp>
        <tr r="U351" s="5"/>
      </tp>
      <tp t="e">
        <v>#N/A</v>
        <stp/>
        <stp>BDP|7297579328180600403</stp>
        <tr r="I234" s="5"/>
      </tp>
      <tp t="e">
        <v>#N/A</v>
        <stp/>
        <stp>BDP|9746900498268479503</stp>
        <tr r="O364" s="5"/>
      </tp>
      <tp t="e">
        <v>#N/A</v>
        <stp/>
        <stp>BDP|1643797118682914156</stp>
        <tr r="U287" s="5"/>
      </tp>
      <tp t="e">
        <v>#N/A</v>
        <stp/>
        <stp>BDP|7649364449101502573</stp>
        <tr r="Q141" s="5"/>
      </tp>
      <tp t="e">
        <v>#N/A</v>
        <stp/>
        <stp>BDP|9055881851157352712</stp>
        <tr r="W572" s="5"/>
      </tp>
      <tp t="e">
        <v>#N/A</v>
        <stp/>
        <stp>BDP|7350530505594708295</stp>
        <tr r="I258" s="5"/>
      </tp>
      <tp t="e">
        <v>#N/A</v>
        <stp/>
        <stp>BDP|1647735173340555582</stp>
        <tr r="AQ579" s="5"/>
      </tp>
      <tp t="e">
        <v>#N/A</v>
        <stp/>
        <stp>BDP|3941413327166655726</stp>
        <tr r="AI88" s="5"/>
      </tp>
      <tp t="e">
        <v>#N/A</v>
        <stp/>
        <stp>BDP|4480996416428094006</stp>
        <tr r="S424" s="5"/>
      </tp>
      <tp t="e">
        <v>#N/A</v>
        <stp/>
        <stp>BDP|5338279901410696383</stp>
        <tr r="L290" s="5"/>
      </tp>
      <tp t="e">
        <v>#N/A</v>
        <stp/>
        <stp>BDP|7938861997594568665</stp>
        <tr r="AI211" s="5"/>
      </tp>
      <tp t="e">
        <v>#N/A</v>
        <stp/>
        <stp>BDP|3392897865440165958</stp>
        <tr r="O581" s="5"/>
      </tp>
      <tp t="e">
        <v>#N/A</v>
        <stp/>
        <stp>BDP|1024992297617771226</stp>
        <tr r="AG554" s="5"/>
      </tp>
      <tp t="e">
        <v>#N/A</v>
        <stp/>
        <stp>BDP|6405777863575869633</stp>
        <tr r="M292" s="5"/>
      </tp>
      <tp t="e">
        <v>#N/A</v>
        <stp/>
        <stp>BDP|1313539445234899064</stp>
        <tr r="AB340" s="5"/>
      </tp>
      <tp t="e">
        <v>#N/A</v>
        <stp/>
        <stp>BDP|5922665201013078457</stp>
        <tr r="O111" s="5"/>
      </tp>
      <tp t="e">
        <v>#N/A</v>
        <stp/>
        <stp>BDP|2340956019716766835</stp>
        <tr r="AH603" s="5"/>
      </tp>
      <tp t="e">
        <v>#N/A</v>
        <stp/>
        <stp>BDP|1791886106879598478</stp>
        <tr r="K168" s="5"/>
      </tp>
      <tp t="e">
        <v>#N/A</v>
        <stp/>
        <stp>BDP|6139288269997827109</stp>
        <tr r="S75" s="5"/>
      </tp>
      <tp t="e">
        <v>#N/A</v>
        <stp/>
        <stp>BDP|8973358476518766055</stp>
        <tr r="Q491" s="5"/>
      </tp>
      <tp t="e">
        <v>#N/A</v>
        <stp/>
        <stp>BDP|5870342182888015265</stp>
        <tr r="AA354" s="5"/>
      </tp>
      <tp t="e">
        <v>#N/A</v>
        <stp/>
        <stp>BDP|4191923467869589693</stp>
        <tr r="AG81" s="12"/>
        <tr r="AG332" s="5"/>
      </tp>
      <tp t="e">
        <v>#N/A</v>
        <stp/>
        <stp>BDP|4964167620251219258</stp>
        <tr r="P129" s="5"/>
      </tp>
      <tp t="e">
        <v>#N/A</v>
        <stp/>
        <stp>BDP|1520873878813131930</stp>
        <tr r="AB51" s="5"/>
      </tp>
      <tp t="s">
        <v>#N/A N/A</v>
        <stp/>
        <stp>BDP|1241222534243902759</stp>
        <tr r="AD31" s="12"/>
      </tp>
      <tp t="e">
        <v>#N/A</v>
        <stp/>
        <stp>BDP|2489249828381073708</stp>
        <tr r="L391" s="5"/>
      </tp>
      <tp t="e">
        <v>#N/A</v>
        <stp/>
        <stp>BDP|9635367452358920339</stp>
        <tr r="N392" s="5"/>
      </tp>
      <tp t="e">
        <v>#N/A</v>
        <stp/>
        <stp>BDP|4748055575965718286</stp>
        <tr r="W580" s="5"/>
      </tp>
      <tp t="s">
        <v>#N/A N/A</v>
        <stp/>
        <stp>BDP|4804300960404481143</stp>
        <tr r="AP75" s="12"/>
      </tp>
      <tp t="e">
        <v>#N/A</v>
        <stp/>
        <stp>BDP|5287994255699534437</stp>
        <tr r="I457" s="5"/>
      </tp>
      <tp t="e">
        <v>#N/A</v>
        <stp/>
        <stp>BDP|5971639117247148149</stp>
        <tr r="N645" s="5"/>
      </tp>
      <tp t="e">
        <v>#N/A</v>
        <stp/>
        <stp>BDP|7280729919637920284</stp>
        <tr r="AB548" s="5"/>
      </tp>
      <tp t="e">
        <v>#N/A</v>
        <stp/>
        <stp>BDP|3273315271753211084</stp>
        <tr r="U272" s="5"/>
      </tp>
      <tp t="e">
        <v>#N/A</v>
        <stp/>
        <stp>BDP|1061445658123453707</stp>
        <tr r="S529" s="5"/>
      </tp>
      <tp t="e">
        <v>#N/A</v>
        <stp/>
        <stp>BDP|6070056372054841175</stp>
        <tr r="AB508" s="5"/>
      </tp>
      <tp t="s">
        <v>#N/A N/A</v>
        <stp/>
        <stp>BDP|2928056960079358971</stp>
        <tr r="AM18" s="12"/>
      </tp>
      <tp t="e">
        <v>#N/A</v>
        <stp/>
        <stp>BDP|2751038869492287272</stp>
        <tr r="AO632" s="5"/>
      </tp>
      <tp t="e">
        <v>#N/A</v>
        <stp/>
        <stp>BDP|3193498568024135191</stp>
        <tr r="J149" s="5"/>
      </tp>
      <tp t="e">
        <v>#N/A</v>
        <stp/>
        <stp>BDP|5607277174992482695</stp>
        <tr r="AD95" s="5"/>
      </tp>
      <tp t="e">
        <v>#N/A</v>
        <stp/>
        <stp>BDP|4335694177032659331</stp>
        <tr r="M561" s="5"/>
      </tp>
      <tp t="e">
        <v>#N/A</v>
        <stp/>
        <stp>BDP|4853731803673002401</stp>
        <tr r="T197" s="5"/>
      </tp>
      <tp t="e">
        <v>#N/A</v>
        <stp/>
        <stp>BDP|2627778765434841348</stp>
        <tr r="AG407" s="5"/>
      </tp>
      <tp t="e">
        <v>#N/A</v>
        <stp/>
        <stp>BDP|7608991201969584332</stp>
        <tr r="AG213" s="5"/>
      </tp>
      <tp t="e">
        <v>#N/A</v>
        <stp/>
        <stp>BDP|5030387853752569560</stp>
        <tr r="AQ624" s="5"/>
      </tp>
      <tp t="e">
        <v>#N/A</v>
        <stp/>
        <stp>BDP|3625114134272302781</stp>
        <tr r="U38" s="5"/>
      </tp>
      <tp t="e">
        <v>#N/A</v>
        <stp/>
        <stp>BDP|4923546540728668931</stp>
        <tr r="AQ495" s="5"/>
      </tp>
      <tp t="e">
        <v>#N/A</v>
        <stp/>
        <stp>BDP|8832835132160085718</stp>
        <tr r="I564" s="5"/>
      </tp>
      <tp t="e">
        <v>#N/A</v>
        <stp/>
        <stp>BDP|1154953212734936975</stp>
        <tr r="AD361" s="5"/>
      </tp>
      <tp t="e">
        <v>#N/A</v>
        <stp/>
        <stp>BDP|2039500867697862274</stp>
        <tr r="O371" s="5"/>
      </tp>
      <tp t="e">
        <v>#N/A</v>
        <stp/>
        <stp>BDP|2675167011293127587</stp>
        <tr r="AA331" s="5"/>
      </tp>
      <tp t="e">
        <v>#N/A</v>
        <stp/>
        <stp>BDP|6124205522227978525</stp>
        <tr r="AB114" s="5"/>
      </tp>
      <tp t="e">
        <v>#N/A</v>
        <stp/>
        <stp>BDP|8687697695917741454</stp>
        <tr r="O127" s="5"/>
      </tp>
      <tp t="e">
        <v>#N/A</v>
        <stp/>
        <stp>BDP|9863753697253692048</stp>
        <tr r="AB213" s="5"/>
      </tp>
      <tp t="e">
        <v>#N/A</v>
        <stp/>
        <stp>BDP|5945445367086166531</stp>
        <tr r="S442" s="5"/>
      </tp>
      <tp t="e">
        <v>#N/A</v>
        <stp/>
        <stp>BDP|7236289332387685567</stp>
        <tr r="L389" s="5"/>
      </tp>
      <tp t="s">
        <v>#N/A N/A</v>
        <stp/>
        <stp>BDP|2677737235323895113</stp>
        <tr r="AO6" s="12"/>
      </tp>
      <tp t="e">
        <v>#N/A</v>
        <stp/>
        <stp>BDP|1107668552880499680</stp>
        <tr r="AD48" s="5"/>
      </tp>
      <tp t="e">
        <v>#N/A</v>
        <stp/>
        <stp>BDP|6712708120635928274</stp>
        <tr r="R29" s="5"/>
      </tp>
      <tp t="e">
        <v>#N/A</v>
        <stp/>
        <stp>BDP|2395924067468966167</stp>
        <tr r="P623" s="5"/>
      </tp>
      <tp t="e">
        <v>#N/A</v>
        <stp/>
        <stp>BDP|4068887976208092772</stp>
        <tr r="Q216" s="5"/>
      </tp>
      <tp t="e">
        <v>#N/A</v>
        <stp/>
        <stp>BDP|1817294488389891687</stp>
        <tr r="AK641" s="5"/>
      </tp>
      <tp t="e">
        <v>#N/A</v>
        <stp/>
        <stp>BDP|8544999204440877595</stp>
        <tr r="N356" s="5"/>
      </tp>
      <tp t="e">
        <v>#N/A</v>
        <stp/>
        <stp>BDP|1285285825794702111</stp>
        <tr r="W380" s="5"/>
      </tp>
      <tp t="e">
        <v>#N/A</v>
        <stp/>
        <stp>BDP|3190812487210657786</stp>
        <tr r="AD120" s="5"/>
      </tp>
      <tp t="s">
        <v>#N/A N/A</v>
        <stp/>
        <stp>BDP|2169382120896872181</stp>
        <tr r="P51" s="12"/>
      </tp>
      <tp t="e">
        <v>#N/A</v>
        <stp/>
        <stp>BDP|6424403369411411109</stp>
        <tr r="J467" s="5"/>
      </tp>
      <tp t="e">
        <v>#N/A</v>
        <stp/>
        <stp>BDP|1625405789810570935</stp>
        <tr r="AF181" s="5"/>
      </tp>
      <tp t="e">
        <v>#N/A</v>
        <stp/>
        <stp>BDP|4524854583584287486</stp>
        <tr r="AP484" s="5"/>
      </tp>
      <tp t="e">
        <v>#N/A</v>
        <stp/>
        <stp>BDP|7449823101123985872</stp>
        <tr r="J624" s="5"/>
      </tp>
      <tp t="e">
        <v>#N/A</v>
        <stp/>
        <stp>BDP|3172392789039833509</stp>
        <tr r="AQ380" s="5"/>
      </tp>
      <tp t="e">
        <v>#N/A</v>
        <stp/>
        <stp>BDP|2218348004114315186</stp>
        <tr r="P380" s="5"/>
      </tp>
      <tp t="e">
        <v>#N/A</v>
        <stp/>
        <stp>BDP|2789789740273754619</stp>
        <tr r="T630" s="5"/>
      </tp>
      <tp t="e">
        <v>#N/A</v>
        <stp/>
        <stp>BDP|1138295461972751375</stp>
        <tr r="AB607" s="5"/>
      </tp>
      <tp t="e">
        <v>#N/A</v>
        <stp/>
        <stp>BDP|5299617096758949653</stp>
        <tr r="AP483" s="5"/>
      </tp>
      <tp t="e">
        <v>#N/A</v>
        <stp/>
        <stp>BDP|8255961561822937151</stp>
        <tr r="N154" s="5"/>
      </tp>
      <tp t="s">
        <v>#N/A N/A</v>
        <stp/>
        <stp>BDP|7587762940633211383</stp>
        <tr r="S92" s="12"/>
      </tp>
      <tp t="e">
        <v>#N/A</v>
        <stp/>
        <stp>BDP|1918994194621845459</stp>
        <tr r="R333" s="5"/>
      </tp>
      <tp t="e">
        <v>#N/A</v>
        <stp/>
        <stp>BDP|5399955788380388049</stp>
        <tr r="AI43" s="5"/>
      </tp>
      <tp t="e">
        <v>#N/A</v>
        <stp/>
        <stp>BDP|5731713579997556632</stp>
        <tr r="M279" s="5"/>
      </tp>
      <tp t="e">
        <v>#N/A</v>
        <stp/>
        <stp>BDP|1504895187752053726</stp>
        <tr r="L184" s="5"/>
      </tp>
      <tp t="e">
        <v>#N/A</v>
        <stp/>
        <stp>BDP|6050790622955540279</stp>
        <tr r="S168" s="5"/>
      </tp>
      <tp t="e">
        <v>#N/A</v>
        <stp/>
        <stp>BDP|1398460853556885274</stp>
        <tr r="R341" s="5"/>
      </tp>
      <tp t="e">
        <v>#N/A</v>
        <stp/>
        <stp>BDP|1797788441074565227</stp>
        <tr r="K544" s="5"/>
      </tp>
      <tp t="e">
        <v>#N/A</v>
        <stp/>
        <stp>BDP|5869075620297439422</stp>
        <tr r="AM535" s="5"/>
      </tp>
      <tp t="e">
        <v>#N/A</v>
        <stp/>
        <stp>BDP|1608230560338974957</stp>
        <tr r="W398" s="5"/>
      </tp>
      <tp t="e">
        <v>#N/A</v>
        <stp/>
        <stp>BDP|3327417947430979754</stp>
        <tr r="R438" s="5"/>
      </tp>
      <tp t="e">
        <v>#N/A</v>
        <stp/>
        <stp>BDP|2005619991259019098</stp>
        <tr r="K532" s="5"/>
      </tp>
      <tp t="s">
        <v>#N/A N/A</v>
        <stp/>
        <stp>BDP|4574372172500854417</stp>
        <tr r="AH66" s="12"/>
      </tp>
      <tp t="e">
        <v>#N/A</v>
        <stp/>
        <stp>BDP|8526171473498136296</stp>
        <tr r="AB149" s="5"/>
      </tp>
      <tp t="e">
        <v>#N/A</v>
        <stp/>
        <stp>BDP|4448698462951027165</stp>
        <tr r="K184" s="5"/>
      </tp>
      <tp t="s">
        <v>#N/A N/A</v>
        <stp/>
        <stp>BDP|3794569759097745066</stp>
        <tr r="AK59" s="12"/>
      </tp>
      <tp t="e">
        <v>#N/A</v>
        <stp/>
        <stp>BDP|5914649556924638640</stp>
        <tr r="K279" s="5"/>
      </tp>
      <tp t="e">
        <v>#N/A</v>
        <stp/>
        <stp>BDP|1583341329567600378</stp>
        <tr r="W339" s="5"/>
      </tp>
      <tp t="s">
        <v>#N/A N/A</v>
        <stp/>
        <stp>BDP|4741563426501956673</stp>
        <tr r="AP5" s="12"/>
      </tp>
      <tp t="e">
        <v>#N/A</v>
        <stp/>
        <stp>BDP|8337591983167720675</stp>
        <tr r="AH191" s="5"/>
      </tp>
      <tp t="e">
        <v>#N/A</v>
        <stp/>
        <stp>BDP|2981669802678489808</stp>
        <tr r="K44" s="5"/>
      </tp>
      <tp t="e">
        <v>#N/A</v>
        <stp/>
        <stp>BDP|1277882999061315593</stp>
        <tr r="AP538" s="5"/>
      </tp>
      <tp t="s">
        <v>#N/A N/A</v>
        <stp/>
        <stp>BDP|8070979204960879527</stp>
        <tr r="O30" s="12"/>
      </tp>
      <tp t="s">
        <v>#N/A N/A</v>
        <stp/>
        <stp>BDP|2884417841573083515</stp>
        <tr r="U88" s="12"/>
      </tp>
      <tp t="e">
        <v>#N/A</v>
        <stp/>
        <stp>BDP|2705119957715896700</stp>
        <tr r="P254" s="5"/>
      </tp>
      <tp t="e">
        <v>#N/A</v>
        <stp/>
        <stp>BDP|2879271263774008657</stp>
        <tr r="T446" s="5"/>
      </tp>
      <tp t="s">
        <v>#N/A N/A</v>
        <stp/>
        <stp>BDP|1333201350373211186</stp>
        <tr r="U80" s="12"/>
      </tp>
      <tp t="e">
        <v>#N/A</v>
        <stp/>
        <stp>BDP|2218283425183514534</stp>
        <tr r="AF629" s="5"/>
      </tp>
      <tp t="e">
        <v>#N/A</v>
        <stp/>
        <stp>BDP|8535412741715828942</stp>
        <tr r="S451" s="5"/>
      </tp>
      <tp t="e">
        <v>#N/A</v>
        <stp/>
        <stp>BDP|2073796874040000638</stp>
        <tr r="AF565" s="5"/>
      </tp>
      <tp t="e">
        <v>#N/A</v>
        <stp/>
        <stp>BDP|3985304766321925385</stp>
        <tr r="K444" s="5"/>
      </tp>
      <tp t="e">
        <v>#N/A</v>
        <stp/>
        <stp>BDP|4849593589218257548</stp>
        <tr r="I79" s="5"/>
      </tp>
      <tp t="e">
        <v>#N/A</v>
        <stp/>
        <stp>BDP|2530284698968928527</stp>
        <tr r="P137" s="5"/>
      </tp>
      <tp t="e">
        <v>#N/A</v>
        <stp/>
        <stp>BDP|6638282676902325551</stp>
        <tr r="U83" s="5"/>
      </tp>
      <tp t="e">
        <v>#N/A</v>
        <stp/>
        <stp>BDP|7560608539011356711</stp>
        <tr r="AH170" s="5"/>
      </tp>
      <tp t="e">
        <v>#N/A</v>
        <stp/>
        <stp>BDP|1708217506223867469</stp>
        <tr r="AI545" s="5"/>
      </tp>
      <tp t="s">
        <v>#N/A N/A</v>
        <stp/>
        <stp>BDP|9184555989834376408</stp>
        <tr r="AG78" s="12"/>
      </tp>
      <tp t="e">
        <v>#N/A</v>
        <stp/>
        <stp>BDP|4417119078027523167</stp>
        <tr r="AP286" s="5"/>
      </tp>
      <tp t="e">
        <v>#N/A</v>
        <stp/>
        <stp>BDP|4923349225010216147</stp>
        <tr r="R139" s="5"/>
      </tp>
      <tp t="e">
        <v>#N/A</v>
        <stp/>
        <stp>BDP|4045389928681945072</stp>
        <tr r="AB63" s="5"/>
      </tp>
      <tp t="e">
        <v>#N/A</v>
        <stp/>
        <stp>BDP|5515528025627974155</stp>
        <tr r="AH556" s="5"/>
      </tp>
      <tp t="e">
        <v>#N/A</v>
        <stp/>
        <stp>BDP|6177386813778584813</stp>
        <tr r="AH421" s="5"/>
      </tp>
      <tp t="e">
        <v>#N/A</v>
        <stp/>
        <stp>BDP|6453967658887719937</stp>
        <tr r="U194" s="5"/>
      </tp>
      <tp t="e">
        <v>#N/A</v>
        <stp/>
        <stp>BDP|2502989271669552175</stp>
        <tr r="R87" s="5"/>
      </tp>
      <tp t="e">
        <v>#N/A</v>
        <stp/>
        <stp>BDP|5709067110444783484</stp>
        <tr r="AD33" s="5"/>
      </tp>
      <tp t="e">
        <v>#N/A</v>
        <stp/>
        <stp>BDP|6481734613806888223</stp>
        <tr r="AH289" s="5"/>
      </tp>
      <tp t="e">
        <v>#N/A</v>
        <stp/>
        <stp>BDP|6998421333587101273</stp>
        <tr r="K573" s="5"/>
      </tp>
      <tp t="s">
        <v>#N/A N/A</v>
        <stp/>
        <stp>BDP|5333596638610559798</stp>
        <tr r="T83" s="12"/>
      </tp>
      <tp t="e">
        <v>#N/A</v>
        <stp/>
        <stp>BDP|5135410817914972003</stp>
        <tr r="Q538" s="5"/>
      </tp>
      <tp t="e">
        <v>#N/A</v>
        <stp/>
        <stp>BDP|6878105137207416750</stp>
        <tr r="AP478" s="5"/>
      </tp>
      <tp t="s">
        <v>#N/A N/A</v>
        <stp/>
        <stp>BDP|3636146093709709682</stp>
        <tr r="M2" s="12"/>
      </tp>
      <tp t="e">
        <v>#N/A</v>
        <stp/>
        <stp>BDP|4858057526323726123</stp>
        <tr r="S45" s="5"/>
      </tp>
      <tp t="e">
        <v>#N/A</v>
        <stp/>
        <stp>BDP|1804211113474618224</stp>
        <tr r="AA222" s="5"/>
      </tp>
      <tp t="s">
        <v>#N/A N/A</v>
        <stp/>
        <stp>BDP|1676299365726122758</stp>
        <tr r="AF4" s="12"/>
      </tp>
      <tp t="e">
        <v>#N/A</v>
        <stp/>
        <stp>BDP|3710896181727707062</stp>
        <tr r="T316" s="5"/>
      </tp>
      <tp t="e">
        <v>#N/A</v>
        <stp/>
        <stp>BDP|1076841008154676942</stp>
        <tr r="AG12" s="12"/>
        <tr r="AG263" s="5"/>
      </tp>
      <tp t="e">
        <v>#N/A</v>
        <stp/>
        <stp>BDP|6411236734665918642</stp>
        <tr r="AD72" s="5"/>
      </tp>
      <tp t="e">
        <v>#N/A</v>
        <stp/>
        <stp>BDP|8731713625289535083</stp>
        <tr r="AO486" s="5"/>
      </tp>
      <tp t="e">
        <v>#N/A</v>
        <stp/>
        <stp>BDP|8019031265189808303</stp>
        <tr r="AP608" s="5"/>
      </tp>
      <tp t="e">
        <v>#N/A</v>
        <stp/>
        <stp>BDP|2411323465592508182</stp>
        <tr r="O626" s="5"/>
      </tp>
      <tp t="e">
        <v>#N/A</v>
        <stp/>
        <stp>BDP|9283808631126517085</stp>
        <tr r="AB313" s="5"/>
      </tp>
      <tp t="e">
        <v>#N/A</v>
        <stp/>
        <stp>BDP|8738801019554542156</stp>
        <tr r="S567" s="5"/>
      </tp>
      <tp t="e">
        <v>#N/A</v>
        <stp/>
        <stp>BDP|8251257468648088019</stp>
        <tr r="O388" s="5"/>
      </tp>
      <tp t="e">
        <v>#N/A</v>
        <stp/>
        <stp>BDP|3906325455751071001</stp>
        <tr r="AQ42" s="5"/>
      </tp>
      <tp t="e">
        <v>#N/A</v>
        <stp/>
        <stp>BDP|7576683551952385211</stp>
        <tr r="L178" s="5"/>
      </tp>
      <tp t="e">
        <v>#N/A</v>
        <stp/>
        <stp>BDP|3954036060921754038</stp>
        <tr r="AO217" s="5"/>
      </tp>
      <tp t="e">
        <v>#N/A</v>
        <stp/>
        <stp>BDP|4779571962697840443</stp>
        <tr r="T538" s="5"/>
      </tp>
      <tp t="e">
        <v>#N/A</v>
        <stp/>
        <stp>BDP|3497133719534297320</stp>
        <tr r="AH101" s="5"/>
      </tp>
      <tp t="e">
        <v>#N/A</v>
        <stp/>
        <stp>BDP|6613005848487766170</stp>
        <tr r="AB109" s="5"/>
      </tp>
      <tp t="e">
        <v>#N/A</v>
        <stp/>
        <stp>BDP|3521691000730030121</stp>
        <tr r="S507" s="5"/>
      </tp>
      <tp t="e">
        <v>#N/A</v>
        <stp/>
        <stp>BDP|4071113834484889621</stp>
        <tr r="AI186" s="5"/>
      </tp>
      <tp t="e">
        <v>#N/A</v>
        <stp/>
        <stp>BDP|9121598480378168866</stp>
        <tr r="S127" s="5"/>
      </tp>
      <tp t="e">
        <v>#N/A</v>
        <stp/>
        <stp>BDP|7812341405459148979</stp>
        <tr r="AG141" s="5"/>
      </tp>
      <tp t="e">
        <v>#N/A</v>
        <stp/>
        <stp>BDP|7081620365052850105</stp>
        <tr r="O135" s="5"/>
      </tp>
      <tp t="s">
        <v>#N/A N/A</v>
        <stp/>
        <stp>BDP|5977868482625017423</stp>
        <tr r="W13" s="12"/>
      </tp>
      <tp t="e">
        <v>#N/A</v>
        <stp/>
        <stp>BDP|5114948753074165984</stp>
        <tr r="O496" s="5"/>
      </tp>
      <tp t="e">
        <v>#N/A</v>
        <stp/>
        <stp>BDP|3514837305196546998</stp>
        <tr r="M3" s="5"/>
      </tp>
      <tp t="e">
        <v>#N/A</v>
        <stp/>
        <stp>BDP|4242257676350635589</stp>
        <tr r="AH195" s="5"/>
      </tp>
      <tp t="e">
        <v>#N/A</v>
        <stp/>
        <stp>BDP|1181217555836356498</stp>
        <tr r="M222" s="5"/>
      </tp>
      <tp t="e">
        <v>#N/A</v>
        <stp/>
        <stp>BDP|8456511999659665959</stp>
        <tr r="N556" s="5"/>
      </tp>
      <tp t="e">
        <v>#N/A</v>
        <stp/>
        <stp>BDP|6383700699169308564</stp>
        <tr r="AI519" s="5"/>
      </tp>
      <tp t="e">
        <v>#N/A</v>
        <stp/>
        <stp>BDP|5154859115571740991</stp>
        <tr r="AP171" s="5"/>
      </tp>
      <tp t="e">
        <v>#N/A</v>
        <stp/>
        <stp>BDP|6017268739104812785</stp>
        <tr r="AH256" s="5"/>
      </tp>
      <tp t="e">
        <v>#N/A</v>
        <stp/>
        <stp>BDP|2566598235413516335</stp>
        <tr r="N305" s="5"/>
      </tp>
      <tp t="e">
        <v>#N/A</v>
        <stp/>
        <stp>BDP|3975800213936795826</stp>
        <tr r="P265" s="5"/>
      </tp>
      <tp t="e">
        <v>#N/A</v>
        <stp/>
        <stp>BDP|1633779153961949647</stp>
        <tr r="AD132" s="5"/>
      </tp>
      <tp t="s">
        <v>#N/A N/A</v>
        <stp/>
        <stp>BDP|7837106853330008745</stp>
        <tr r="AO13" s="12"/>
      </tp>
      <tp t="e">
        <v>#N/A</v>
        <stp/>
        <stp>BDP|1430110037487517085</stp>
        <tr r="K5" s="5"/>
      </tp>
      <tp t="e">
        <v>#N/A</v>
        <stp/>
        <stp>BDP|9650584280116707662</stp>
        <tr r="U367" s="5"/>
      </tp>
      <tp t="e">
        <v>#N/A</v>
        <stp/>
        <stp>BDP|2146254871222389198</stp>
        <tr r="AB189" s="5"/>
      </tp>
      <tp t="s">
        <v>#N/A N/A</v>
        <stp/>
        <stp>BDP|5255245481668135397</stp>
        <tr r="AF30" s="12"/>
      </tp>
      <tp t="e">
        <v>#N/A</v>
        <stp/>
        <stp>BDP|5392748886448933674</stp>
        <tr r="AQ384" s="5"/>
      </tp>
      <tp t="e">
        <v>#N/A</v>
        <stp/>
        <stp>BDP|1901115805444015022</stp>
        <tr r="P144" s="5"/>
      </tp>
      <tp t="e">
        <v>#N/A</v>
        <stp/>
        <stp>BDP|7841733905604620071</stp>
        <tr r="L539" s="5"/>
      </tp>
      <tp t="e">
        <v>#N/A</v>
        <stp/>
        <stp>BDP|2430219111826307387</stp>
        <tr r="O572" s="5"/>
      </tp>
      <tp t="e">
        <v>#N/A</v>
        <stp/>
        <stp>BDP|8073806307641841506</stp>
        <tr r="T40" s="5"/>
      </tp>
      <tp t="e">
        <v>#N/A</v>
        <stp/>
        <stp>BDP|6368002611416909545</stp>
        <tr r="M344" s="5"/>
      </tp>
      <tp t="e">
        <v>#N/A</v>
        <stp/>
        <stp>BDP|6461880744519700706</stp>
        <tr r="AF113" s="5"/>
      </tp>
      <tp t="e">
        <v>#N/A</v>
        <stp/>
        <stp>BDP|2281621358562087771</stp>
        <tr r="S339" s="5"/>
      </tp>
      <tp t="e">
        <v>#N/A</v>
        <stp/>
        <stp>BDP|6153085823564051455</stp>
        <tr r="U298" s="5"/>
      </tp>
      <tp t="s">
        <v>#N/A N/A</v>
        <stp/>
        <stp>BDP|5482799475463305241</stp>
        <tr r="AD3" s="12"/>
      </tp>
      <tp t="e">
        <v>#N/A</v>
        <stp/>
        <stp>BDP|3597587172891139412</stp>
        <tr r="Q92" s="5"/>
      </tp>
      <tp t="e">
        <v>#N/A</v>
        <stp/>
        <stp>BDP|1044078926413892466</stp>
        <tr r="AF5" s="5"/>
      </tp>
      <tp t="e">
        <v>#N/A</v>
        <stp/>
        <stp>BDP|3234752065226927079</stp>
        <tr r="M128" s="5"/>
      </tp>
      <tp t="e">
        <v>#N/A</v>
        <stp/>
        <stp>BDP|1580844559228306075</stp>
        <tr r="I431" s="5"/>
      </tp>
      <tp t="e">
        <v>#N/A</v>
        <stp/>
        <stp>BDP|6610321455900517483</stp>
        <tr r="J114" s="5"/>
      </tp>
      <tp t="e">
        <v>#N/A</v>
        <stp/>
        <stp>BDP|6103996834908802084</stp>
        <tr r="R323" s="5"/>
      </tp>
      <tp t="e">
        <v>#N/A</v>
        <stp/>
        <stp>BDP|2786094806407215162</stp>
        <tr r="T279" s="5"/>
      </tp>
      <tp t="e">
        <v>#N/A</v>
        <stp/>
        <stp>BDP|8681972295354123891</stp>
        <tr r="AP228" s="5"/>
      </tp>
      <tp t="e">
        <v>#N/A</v>
        <stp/>
        <stp>BDP|7734074794322097887</stp>
        <tr r="K606" s="5"/>
      </tp>
      <tp t="e">
        <v>#N/A</v>
        <stp/>
        <stp>BDP|6794361176350923623</stp>
        <tr r="I5" s="5"/>
      </tp>
      <tp t="e">
        <v>#N/A</v>
        <stp/>
        <stp>BDP|1568903947990664880</stp>
        <tr r="I310" s="5"/>
      </tp>
      <tp t="e">
        <v>#N/A</v>
        <stp/>
        <stp>BDP|3792104659690235302</stp>
        <tr r="T532" s="5"/>
      </tp>
      <tp t="e">
        <v>#N/A</v>
        <stp/>
        <stp>BDP|1769765579972200760</stp>
        <tr r="N577" s="5"/>
      </tp>
      <tp t="s">
        <v>#N/A N/A</v>
        <stp/>
        <stp>BDP|5894465141567507664</stp>
        <tr r="L48" s="12"/>
      </tp>
      <tp t="s">
        <v>#N/A N/A</v>
        <stp/>
        <stp>BDP|9474444486650311199</stp>
        <tr r="W4" s="12"/>
      </tp>
      <tp t="e">
        <v>#N/A</v>
        <stp/>
        <stp>BDP|2908323476740696270</stp>
        <tr r="AK423" s="5"/>
      </tp>
      <tp t="e">
        <v>#N/A</v>
        <stp/>
        <stp>BDP|8099855073376239580</stp>
        <tr r="AB138" s="5"/>
      </tp>
      <tp t="e">
        <v>#N/A</v>
        <stp/>
        <stp>BDP|2131282391764025948</stp>
        <tr r="AH17" s="5"/>
      </tp>
      <tp t="e">
        <v>#N/A</v>
        <stp/>
        <stp>BDP|8931280311676580992</stp>
        <tr r="AG121" s="5"/>
      </tp>
      <tp t="e">
        <v>#N/A</v>
        <stp/>
        <stp>BDP|3249729280510808847</stp>
        <tr r="AQ340" s="5"/>
      </tp>
      <tp t="s">
        <v>#N/A N/A</v>
        <stp/>
        <stp>BDP|6018214109014699422</stp>
        <tr r="U3" s="12"/>
      </tp>
      <tp t="e">
        <v>#N/A</v>
        <stp/>
        <stp>BDP|5714374458251419608</stp>
        <tr r="AP610" s="5"/>
      </tp>
      <tp t="e">
        <v>#N/A</v>
        <stp/>
        <stp>BDP|5897588678471462202</stp>
        <tr r="R65" s="12"/>
        <tr r="R260" s="5"/>
      </tp>
      <tp t="e">
        <v>#N/A</v>
        <stp/>
        <stp>BDP|6713299507717760728</stp>
        <tr r="S474" s="5"/>
      </tp>
      <tp t="e">
        <v>#N/A</v>
        <stp/>
        <stp>BDP|7899914716869568262</stp>
        <tr r="AO443" s="5"/>
      </tp>
      <tp t="s">
        <v>#N/A N/A</v>
        <stp/>
        <stp>BDP|3804550109012135092</stp>
        <tr r="AK13" s="12"/>
      </tp>
      <tp t="e">
        <v>#N/A</v>
        <stp/>
        <stp>BDP|6890362920510781356</stp>
        <tr r="AB152" s="5"/>
      </tp>
      <tp t="e">
        <v>#N/A</v>
        <stp/>
        <stp>BDP|5934856489742982308</stp>
        <tr r="P240" s="5"/>
      </tp>
      <tp t="e">
        <v>#N/A</v>
        <stp/>
        <stp>BDP|5107962978687127824</stp>
        <tr r="AG618" s="5"/>
      </tp>
      <tp t="e">
        <v>#N/A</v>
        <stp/>
        <stp>BDP|7660323418055630464</stp>
        <tr r="T25" s="5"/>
      </tp>
      <tp t="e">
        <v>#N/A</v>
        <stp/>
        <stp>BDP|5397710808907022160</stp>
        <tr r="AP633" s="5"/>
      </tp>
      <tp t="e">
        <v>#N/A</v>
        <stp/>
        <stp>BDP|9965772718189964231</stp>
        <tr r="I547" s="5"/>
      </tp>
      <tp t="e">
        <v>#N/A</v>
        <stp/>
        <stp>BDP|6419396271267299129</stp>
        <tr r="AM158" s="5"/>
      </tp>
      <tp t="e">
        <v>#N/A</v>
        <stp/>
        <stp>BDP|1811962896071530415</stp>
        <tr r="M494" s="5"/>
      </tp>
      <tp t="e">
        <v>#N/A</v>
        <stp/>
        <stp>BDP|4971212935992380320</stp>
        <tr r="K198" s="5"/>
      </tp>
      <tp t="e">
        <v>#N/A</v>
        <stp/>
        <stp>BDP|1344712448236203043</stp>
        <tr r="AQ36" s="5"/>
      </tp>
      <tp t="e">
        <v>#N/A</v>
        <stp/>
        <stp>BDP|5491714035601584495</stp>
        <tr r="AO81" s="5"/>
      </tp>
      <tp t="e">
        <v>#N/A</v>
        <stp/>
        <stp>BDP|7739494071548228816</stp>
        <tr r="AA308" s="5"/>
      </tp>
      <tp t="e">
        <v>#N/A</v>
        <stp/>
        <stp>BDP|6124774809507500265</stp>
        <tr r="AG467" s="5"/>
      </tp>
      <tp t="e">
        <v>#N/A</v>
        <stp/>
        <stp>BDP|4257425469656181457</stp>
        <tr r="AP619" s="5"/>
      </tp>
      <tp t="e">
        <v>#N/A</v>
        <stp/>
        <stp>BDP|8557962917884879011</stp>
        <tr r="T515" s="5"/>
      </tp>
      <tp t="e">
        <v>#N/A</v>
        <stp/>
        <stp>BDP|5888130011505644412</stp>
        <tr r="J139" s="5"/>
      </tp>
      <tp t="e">
        <v>#N/A</v>
        <stp/>
        <stp>BDP|7711719939663044421</stp>
        <tr r="Q133" s="5"/>
      </tp>
      <tp t="e">
        <v>#N/A</v>
        <stp/>
        <stp>BDP|3465803155412931858</stp>
        <tr r="U320" s="5"/>
      </tp>
      <tp t="e">
        <v>#N/A</v>
        <stp/>
        <stp>BDP|3200588028771722187</stp>
        <tr r="L194" s="5"/>
      </tp>
      <tp t="s">
        <v>#N/A N/A</v>
        <stp/>
        <stp>BDP|1671845160989838272</stp>
        <tr r="J46" s="12"/>
      </tp>
      <tp t="e">
        <v>#N/A</v>
        <stp/>
        <stp>BDP|2480634478760267700</stp>
        <tr r="I499" s="5"/>
      </tp>
      <tp t="e">
        <v>#N/A</v>
        <stp/>
        <stp>BDP|8625982545514687500</stp>
        <tr r="K450" s="5"/>
      </tp>
      <tp t="s">
        <v>#N/A N/A</v>
        <stp/>
        <stp>BDP|7531570612234483394</stp>
        <tr r="AG49" s="12"/>
      </tp>
      <tp t="e">
        <v>#N/A</v>
        <stp/>
        <stp>BDP|8125610990446821559</stp>
        <tr r="T448" s="5"/>
      </tp>
      <tp t="e">
        <v>#N/A</v>
        <stp/>
        <stp>BDP|1215593484671212909</stp>
        <tr r="AF96" s="5"/>
      </tp>
      <tp t="s">
        <v>#N/A N/A</v>
        <stp/>
        <stp>BDP|3726786608941235182</stp>
        <tr r="AO90" s="12"/>
      </tp>
      <tp t="e">
        <v>#N/A</v>
        <stp/>
        <stp>BDP|8794571966146964923</stp>
        <tr r="AM473" s="5"/>
      </tp>
      <tp t="e">
        <v>#N/A</v>
        <stp/>
        <stp>BDP|9861292535735982904</stp>
        <tr r="J506" s="5"/>
      </tp>
      <tp t="e">
        <v>#N/A</v>
        <stp/>
        <stp>BDP|2824113020242281765</stp>
        <tr r="AQ320" s="5"/>
      </tp>
      <tp t="e">
        <v>#N/A</v>
        <stp/>
        <stp>BDP|9277918342000978056</stp>
        <tr r="I615" s="5"/>
      </tp>
      <tp t="e">
        <v>#N/A</v>
        <stp/>
        <stp>BDP|7016377161372302484</stp>
        <tr r="AI83" s="5"/>
      </tp>
      <tp t="e">
        <v>#N/A</v>
        <stp/>
        <stp>BDP|5030624796636017891</stp>
        <tr r="AK83" s="5"/>
      </tp>
      <tp t="e">
        <v>#N/A</v>
        <stp/>
        <stp>BDP|4733070898468676131</stp>
        <tr r="J436" s="5"/>
      </tp>
      <tp t="e">
        <v>#N/A</v>
        <stp/>
        <stp>BDP|4777087747172437612</stp>
        <tr r="S468" s="5"/>
      </tp>
      <tp t="e">
        <v>#N/A</v>
        <stp/>
        <stp>BDP|1425542838452561102</stp>
        <tr r="AI247" s="5"/>
      </tp>
      <tp t="e">
        <v>#N/A</v>
        <stp/>
        <stp>BDP|4025526129142329557</stp>
        <tr r="W632" s="5"/>
      </tp>
      <tp t="e">
        <v>#N/A</v>
        <stp/>
        <stp>BDP|6634407856152553180</stp>
        <tr r="O264" s="5"/>
      </tp>
      <tp t="e">
        <v>#N/A</v>
        <stp/>
        <stp>BDP|7446793814464414101</stp>
        <tr r="K95" s="5"/>
      </tp>
      <tp t="e">
        <v>#N/A</v>
        <stp/>
        <stp>BDP|1068687202290189368</stp>
        <tr r="AO116" s="5"/>
      </tp>
      <tp t="e">
        <v>#N/A</v>
        <stp/>
        <stp>BDP|8375783037210360822</stp>
        <tr r="R212" s="5"/>
      </tp>
      <tp t="e">
        <v>#N/A</v>
        <stp/>
        <stp>BDP|2842370260553724051</stp>
        <tr r="I331" s="5"/>
      </tp>
      <tp t="e">
        <v>#N/A</v>
        <stp/>
        <stp>BDP|5632389346886481018</stp>
        <tr r="AP468" s="5"/>
      </tp>
      <tp t="e">
        <v>#N/A</v>
        <stp/>
        <stp>BDP|3663272631105861356</stp>
        <tr r="J231" s="5"/>
      </tp>
      <tp t="e">
        <v>#N/A</v>
        <stp/>
        <stp>BDP|5943723405221623752</stp>
        <tr r="Q27" s="5"/>
      </tp>
      <tp t="e">
        <v>#N/A</v>
        <stp/>
        <stp>BDP|1923454802611329007</stp>
        <tr r="AA107" s="5"/>
      </tp>
      <tp t="e">
        <v>#N/A</v>
        <stp/>
        <stp>BDP|2217386175657607545</stp>
        <tr r="I225" s="5"/>
      </tp>
      <tp t="e">
        <v>#N/A</v>
        <stp/>
        <stp>BDP|6516985295124683639</stp>
        <tr r="K624" s="5"/>
      </tp>
      <tp t="e">
        <v>#N/A</v>
        <stp/>
        <stp>BDP|4716290111310731355</stp>
        <tr r="N510" s="5"/>
      </tp>
      <tp t="e">
        <v>#N/A</v>
        <stp/>
        <stp>BDP|8809163660082740943</stp>
        <tr r="AD75" s="5"/>
      </tp>
      <tp t="e">
        <v>#N/A</v>
        <stp/>
        <stp>BDP|8951420275118690759</stp>
        <tr r="AI117" s="5"/>
      </tp>
      <tp t="e">
        <v>#N/A</v>
        <stp/>
        <stp>BDP|1165268965879667894</stp>
        <tr r="S536" s="5"/>
      </tp>
      <tp t="e">
        <v>#N/A</v>
        <stp/>
        <stp>BDP|4132310225694034582</stp>
        <tr r="AO604" s="5"/>
      </tp>
      <tp t="e">
        <v>#N/A</v>
        <stp/>
        <stp>BDP|4308413048989744909</stp>
        <tr r="AO58" s="5"/>
      </tp>
      <tp t="s">
        <v>#N/A N/A</v>
        <stp/>
        <stp>BDP|9748663972208724490</stp>
        <tr r="I69" s="12"/>
      </tp>
      <tp t="e">
        <v>#N/A</v>
        <stp/>
        <stp>BDP|2644016519466521163</stp>
        <tr r="P391" s="5"/>
      </tp>
      <tp t="e">
        <v>#N/A</v>
        <stp/>
        <stp>BDP|9340959344970955066</stp>
        <tr r="AA199" s="5"/>
      </tp>
      <tp t="e">
        <v>#N/A</v>
        <stp/>
        <stp>BDP|1261744027432461287</stp>
        <tr r="U192" s="5"/>
      </tp>
      <tp t="e">
        <v>#N/A</v>
        <stp/>
        <stp>BDP|4048154657755661196</stp>
        <tr r="M82" s="5"/>
      </tp>
      <tp t="e">
        <v>#N/A</v>
        <stp/>
        <stp>BDP|4854162363663474440</stp>
        <tr r="AO145" s="5"/>
      </tp>
      <tp t="s">
        <v>#N/A N/A</v>
        <stp/>
        <stp>BDP|4697788017247165153</stp>
        <tr r="AK25" s="12"/>
      </tp>
      <tp t="e">
        <v>#N/A</v>
        <stp/>
        <stp>BDP|4323707369763327246</stp>
        <tr r="Q226" s="5"/>
      </tp>
      <tp t="e">
        <v>#N/A</v>
        <stp/>
        <stp>BDP|8038802377803438013</stp>
        <tr r="AG51" s="5"/>
      </tp>
      <tp t="e">
        <v>#N/A</v>
        <stp/>
        <stp>BDP|4972019575693764487</stp>
        <tr r="J546" s="5"/>
      </tp>
      <tp t="e">
        <v>#N/A</v>
        <stp/>
        <stp>BDP|9279661293321041359</stp>
        <tr r="T473" s="5"/>
      </tp>
      <tp t="e">
        <v>#N/A</v>
        <stp/>
        <stp>BDP|8448768500643619860</stp>
        <tr r="K348" s="5"/>
      </tp>
      <tp t="e">
        <v>#N/A</v>
        <stp/>
        <stp>BDP|2640418181378229266</stp>
        <tr r="AB155" s="5"/>
      </tp>
      <tp t="e">
        <v>#N/A</v>
        <stp/>
        <stp>BDP|4277994898361381123</stp>
        <tr r="Q74" s="5"/>
      </tp>
      <tp t="e">
        <v>#N/A</v>
        <stp/>
        <stp>BDP|2122983518999660754</stp>
        <tr r="W277" s="5"/>
      </tp>
      <tp t="e">
        <v>#N/A</v>
        <stp/>
        <stp>BDP|4163605435505693002</stp>
        <tr r="AD402" s="5"/>
      </tp>
      <tp t="e">
        <v>#N/A</v>
        <stp/>
        <stp>BDP|6047574331874664023</stp>
        <tr r="AI334" s="5"/>
      </tp>
      <tp t="e">
        <v>#N/A</v>
        <stp/>
        <stp>BDP|3274376510920235557</stp>
        <tr r="S43" s="5"/>
      </tp>
      <tp t="e">
        <v>#N/A</v>
        <stp/>
        <stp>BDP|5501882688827718607</stp>
        <tr r="AP132" s="5"/>
      </tp>
      <tp t="e">
        <v>#N/A</v>
        <stp/>
        <stp>BDP|2099123651476351427</stp>
        <tr r="AD585" s="5"/>
      </tp>
      <tp t="e">
        <v>#N/A</v>
        <stp/>
        <stp>BDP|1837845546611994816</stp>
        <tr r="AQ10" s="5"/>
      </tp>
      <tp t="s">
        <v>#N/A N/A</v>
        <stp/>
        <stp>BDP|3020159455233667040</stp>
        <tr r="AM20" s="12"/>
      </tp>
      <tp t="e">
        <v>#N/A</v>
        <stp/>
        <stp>BDP|4713389701602838142</stp>
        <tr r="AH65" s="12"/>
        <tr r="AH260" s="5"/>
      </tp>
      <tp t="e">
        <v>#N/A</v>
        <stp/>
        <stp>BDP|4542597305100859538</stp>
        <tr r="AO49" s="5"/>
      </tp>
      <tp t="e">
        <v>#N/A</v>
        <stp/>
        <stp>BDP|1564180059998698908</stp>
        <tr r="AO487" s="5"/>
      </tp>
      <tp t="e">
        <v>#N/A</v>
        <stp/>
        <stp>BDP|1958706238146482774</stp>
        <tr r="AI631" s="5"/>
      </tp>
      <tp t="e">
        <v>#N/A</v>
        <stp/>
        <stp>BDP|3924850076831032988</stp>
        <tr r="W194" s="5"/>
      </tp>
      <tp t="e">
        <v>#N/A</v>
        <stp/>
        <stp>BDP|5112152565202785448</stp>
        <tr r="AG60" s="5"/>
      </tp>
      <tp t="e">
        <v>#N/A</v>
        <stp/>
        <stp>BDP|8113890975103604091</stp>
        <tr r="AP383" s="5"/>
      </tp>
      <tp t="e">
        <v>#N/A</v>
        <stp/>
        <stp>BDP|2023099735564985176</stp>
        <tr r="AH419" s="5"/>
      </tp>
      <tp t="e">
        <v>#N/A</v>
        <stp/>
        <stp>BDP|2049502324406268744</stp>
        <tr r="S100" s="5"/>
      </tp>
      <tp t="e">
        <v>#N/A</v>
        <stp/>
        <stp>BDP|6545100240604544326</stp>
        <tr r="AO191" s="5"/>
      </tp>
      <tp t="e">
        <v>#N/A</v>
        <stp/>
        <stp>BDP|6691016048945448392</stp>
        <tr r="AB299" s="5"/>
      </tp>
      <tp t="e">
        <v>#N/A</v>
        <stp/>
        <stp>BDP|3838647072787850145</stp>
        <tr r="AH268" s="5"/>
      </tp>
      <tp t="s">
        <v>#N/A N/A</v>
        <stp/>
        <stp>BDP|4261707634535215166</stp>
        <tr r="AA54" s="12"/>
      </tp>
      <tp t="e">
        <v>#N/A</v>
        <stp/>
        <stp>BDP|6127825572945054838</stp>
        <tr r="W42" s="12"/>
        <tr r="W592" s="5"/>
      </tp>
      <tp t="e">
        <v>#N/A</v>
        <stp/>
        <stp>BDP|3409403125932407379</stp>
        <tr r="AH314" s="5"/>
      </tp>
      <tp t="e">
        <v>#N/A</v>
        <stp/>
        <stp>BDP|3289410191928413243</stp>
        <tr r="AI343" s="5"/>
      </tp>
      <tp t="e">
        <v>#N/A</v>
        <stp/>
        <stp>BDP|9705955821726226033</stp>
        <tr r="M431" s="5"/>
      </tp>
      <tp t="e">
        <v>#N/A</v>
        <stp/>
        <stp>BDP|9625950953359079824</stp>
        <tr r="AF339" s="5"/>
      </tp>
      <tp t="e">
        <v>#N/A</v>
        <stp/>
        <stp>BDP|5225628042660380336</stp>
        <tr r="AB319" s="5"/>
      </tp>
      <tp t="e">
        <v>#N/A</v>
        <stp/>
        <stp>BDP|2543546273340729476</stp>
        <tr r="AD14" s="5"/>
      </tp>
      <tp t="e">
        <v>#N/A</v>
        <stp/>
        <stp>BDP|2804175244642845113</stp>
        <tr r="AK542" s="5"/>
      </tp>
      <tp t="e">
        <v>#N/A</v>
        <stp/>
        <stp>BDP|4556162600774658571</stp>
        <tr r="AP349" s="5"/>
      </tp>
      <tp t="e">
        <v>#N/A</v>
        <stp/>
        <stp>BDP|5027305017074162746</stp>
        <tr r="K411" s="5"/>
      </tp>
      <tp t="e">
        <v>#N/A</v>
        <stp/>
        <stp>BDP|7705365279313965437</stp>
        <tr r="N339" s="5"/>
      </tp>
      <tp t="e">
        <v>#N/A</v>
        <stp/>
        <stp>BDP|1374636973684199009</stp>
        <tr r="O334" s="5"/>
      </tp>
      <tp t="e">
        <v>#N/A</v>
        <stp/>
        <stp>BDP|1458307672530628123</stp>
        <tr r="P98" s="5"/>
      </tp>
      <tp t="e">
        <v>#N/A</v>
        <stp/>
        <stp>BDP|4560210776642906796</stp>
        <tr r="Q600" s="5"/>
      </tp>
      <tp t="e">
        <v>#N/A</v>
        <stp/>
        <stp>BDP|1287758710700371366</stp>
        <tr r="AA111" s="5"/>
      </tp>
      <tp t="e">
        <v>#N/A</v>
        <stp/>
        <stp>BDP|7816392721743219103</stp>
        <tr r="U340" s="5"/>
      </tp>
      <tp t="e">
        <v>#N/A</v>
        <stp/>
        <stp>BDP|2534345818382939620</stp>
        <tr r="AM408" s="5"/>
      </tp>
      <tp t="e">
        <v>#N/A</v>
        <stp/>
        <stp>BDP|2564168905160000749</stp>
        <tr r="AH267" s="5"/>
      </tp>
      <tp t="e">
        <v>#N/A</v>
        <stp/>
        <stp>BDP|8136181706918823540</stp>
        <tr r="S148" s="5"/>
      </tp>
      <tp t="e">
        <v>#N/A</v>
        <stp/>
        <stp>BDP|3577141827132563609</stp>
        <tr r="AQ537" s="5"/>
      </tp>
      <tp t="e">
        <v>#N/A</v>
        <stp/>
        <stp>BDP|5739640017350197661</stp>
        <tr r="AF300" s="5"/>
      </tp>
      <tp t="e">
        <v>#N/A</v>
        <stp/>
        <stp>BDP|6838798635696307046</stp>
        <tr r="R637" s="5"/>
      </tp>
      <tp t="e">
        <v>#N/A</v>
        <stp/>
        <stp>BDP|8401847307853442701</stp>
        <tr r="AD308" s="5"/>
      </tp>
      <tp t="e">
        <v>#N/A</v>
        <stp/>
        <stp>BDP|2705676286289481116</stp>
        <tr r="AF86" s="5"/>
      </tp>
      <tp t="e">
        <v>#N/A</v>
        <stp/>
        <stp>BDP|2432994469199184064</stp>
        <tr r="AD37" s="5"/>
      </tp>
      <tp t="e">
        <v>#N/A</v>
        <stp/>
        <stp>BDP|3762280393875942966</stp>
        <tr r="AK435" s="5"/>
      </tp>
      <tp t="e">
        <v>#N/A</v>
        <stp/>
        <stp>BDP|6472329214344993488</stp>
        <tr r="O133" s="5"/>
      </tp>
      <tp t="s">
        <v>#N/A N/A</v>
        <stp/>
        <stp>BDP|8277361166781750868</stp>
        <tr r="O50" s="12"/>
      </tp>
      <tp t="e">
        <v>#N/A</v>
        <stp/>
        <stp>BDP|1882535029277513541</stp>
        <tr r="M612" s="5"/>
      </tp>
      <tp t="e">
        <v>#N/A</v>
        <stp/>
        <stp>BDP|5680766833785244023</stp>
        <tr r="I185" s="5"/>
      </tp>
      <tp t="e">
        <v>#N/A</v>
        <stp/>
        <stp>BDP|7971757027945830304</stp>
        <tr r="K522" s="5"/>
      </tp>
      <tp t="e">
        <v>#N/A</v>
        <stp/>
        <stp>BDP|8201128692354554040</stp>
        <tr r="N544" s="5"/>
      </tp>
      <tp t="e">
        <v>#N/A</v>
        <stp/>
        <stp>BDP|8296162510219111566</stp>
        <tr r="M605" s="5"/>
      </tp>
      <tp t="e">
        <v>#N/A</v>
        <stp/>
        <stp>BDP|3750404966917170231</stp>
        <tr r="AF384" s="5"/>
      </tp>
      <tp t="e">
        <v>#N/A</v>
        <stp/>
        <stp>BDP|7554177577997321257</stp>
        <tr r="AG110" s="5"/>
      </tp>
      <tp t="e">
        <v>#N/A</v>
        <stp/>
        <stp>BDP|3636834329578804573</stp>
        <tr r="L177" s="5"/>
      </tp>
      <tp t="e">
        <v>#N/A</v>
        <stp/>
        <stp>BDP|4615844697100535136</stp>
        <tr r="Q222" s="5"/>
      </tp>
      <tp t="e">
        <v>#N/A</v>
        <stp/>
        <stp>BDP|4797826082825349572</stp>
        <tr r="T511" s="5"/>
      </tp>
      <tp t="e">
        <v>#N/A</v>
        <stp/>
        <stp>BDP|1481658211427624556</stp>
        <tr r="W549" s="5"/>
      </tp>
      <tp t="e">
        <v>#N/A</v>
        <stp/>
        <stp>BDP|6884899410433511874</stp>
        <tr r="M119" s="5"/>
      </tp>
      <tp t="e">
        <v>#N/A</v>
        <stp/>
        <stp>BDP|2005980619057242907</stp>
        <tr r="W536" s="5"/>
      </tp>
      <tp t="e">
        <v>#N/A</v>
        <stp/>
        <stp>BDP|5228453155999682973</stp>
        <tr r="M546" s="5"/>
      </tp>
      <tp t="e">
        <v>#N/A</v>
        <stp/>
        <stp>BDP|8647986432827883171</stp>
        <tr r="AQ338" s="5"/>
      </tp>
      <tp t="e">
        <v>#N/A</v>
        <stp/>
        <stp>BDP|5628281424111803011</stp>
        <tr r="AO248" s="5"/>
      </tp>
      <tp t="e">
        <v>#N/A</v>
        <stp/>
        <stp>BDP|3547252145047015665</stp>
        <tr r="AG544" s="5"/>
      </tp>
      <tp t="s">
        <v>#N/A N/A</v>
        <stp/>
        <stp>BDP|4966781666381155053</stp>
        <tr r="AI54" s="12"/>
      </tp>
      <tp t="e">
        <v>#N/A</v>
        <stp/>
        <stp>BDP|6850846680610649293</stp>
        <tr r="AG631" s="5"/>
      </tp>
      <tp t="e">
        <v>#N/A</v>
        <stp/>
        <stp>BDP|8732570616129110146</stp>
        <tr r="N253" s="5"/>
      </tp>
      <tp t="e">
        <v>#N/A</v>
        <stp/>
        <stp>BDP|9788626071825259956</stp>
        <tr r="Q307" s="5"/>
      </tp>
      <tp t="e">
        <v>#N/A</v>
        <stp/>
        <stp>BDP|3968776642544695099</stp>
        <tr r="N310" s="5"/>
      </tp>
      <tp t="e">
        <v>#N/A</v>
        <stp/>
        <stp>BDP|5279001634561332365</stp>
        <tr r="U441" s="5"/>
      </tp>
      <tp t="e">
        <v>#N/A</v>
        <stp/>
        <stp>BDP|3127927077550536927</stp>
        <tr r="M445" s="5"/>
      </tp>
      <tp t="e">
        <v>#N/A</v>
        <stp/>
        <stp>BDP|4617360362164304124</stp>
        <tr r="S634" s="5"/>
      </tp>
      <tp t="e">
        <v>#N/A</v>
        <stp/>
        <stp>BDP|6577831321469560110</stp>
        <tr r="Q534" s="5"/>
      </tp>
      <tp t="e">
        <v>#N/A</v>
        <stp/>
        <stp>BDP|6803519376398961858</stp>
        <tr r="J116" s="5"/>
      </tp>
      <tp t="e">
        <v>#N/A</v>
        <stp/>
        <stp>BDP|3570355900154457072</stp>
        <tr r="AH94" s="5"/>
      </tp>
      <tp t="s">
        <v>#N/A N/A</v>
        <stp/>
        <stp>BDP|3239189066840658090</stp>
        <tr r="T55" s="12"/>
      </tp>
      <tp t="e">
        <v>#N/A</v>
        <stp/>
        <stp>BDP|3057711342004317032</stp>
        <tr r="AM115" s="5"/>
      </tp>
      <tp t="e">
        <v>#N/A</v>
        <stp/>
        <stp>BDP|4378530238734944223</stp>
        <tr r="AD312" s="5"/>
      </tp>
      <tp t="e">
        <v>#N/A</v>
        <stp/>
        <stp>BDP|7698251533807108526</stp>
        <tr r="AB531" s="5"/>
      </tp>
      <tp t="e">
        <v>#N/A</v>
        <stp/>
        <stp>BDP|3566983609166274855</stp>
        <tr r="N185" s="5"/>
      </tp>
      <tp t="e">
        <v>#N/A</v>
        <stp/>
        <stp>BDP|1169292335584841063</stp>
        <tr r="AP363" s="5"/>
      </tp>
      <tp t="e">
        <v>#N/A</v>
        <stp/>
        <stp>BDP|5139405943566493763</stp>
        <tr r="AI633" s="5"/>
      </tp>
      <tp t="e">
        <v>#N/A</v>
        <stp/>
        <stp>BDP|7905095550105545359</stp>
        <tr r="L595" s="5"/>
      </tp>
      <tp t="e">
        <v>#N/A</v>
        <stp/>
        <stp>BDP|2625641908974249487</stp>
        <tr r="P8" s="12"/>
      </tp>
      <tp t="e">
        <v>#N/A</v>
        <stp/>
        <stp>BDP|3448570075913704614</stp>
        <tr r="AI177" s="5"/>
      </tp>
      <tp t="e">
        <v>#N/A</v>
        <stp/>
        <stp>BDP|3562793548474218069</stp>
        <tr r="AF637" s="5"/>
      </tp>
      <tp t="e">
        <v>#N/A</v>
        <stp/>
        <stp>BDP|3709168432222067735</stp>
        <tr r="AM200" s="5"/>
      </tp>
      <tp t="e">
        <v>#N/A</v>
        <stp/>
        <stp>BDP|5147387108923644176</stp>
        <tr r="O538" s="5"/>
      </tp>
      <tp t="e">
        <v>#N/A</v>
        <stp/>
        <stp>BDP|9489856141455434441</stp>
        <tr r="AP453" s="5"/>
      </tp>
      <tp t="e">
        <v>#N/A</v>
        <stp/>
        <stp>BDP|7250790609224781054</stp>
        <tr r="S434" s="5"/>
      </tp>
      <tp t="e">
        <v>#N/A</v>
        <stp/>
        <stp>BDP|5767777515767347069</stp>
        <tr r="J449" s="5"/>
      </tp>
      <tp t="e">
        <v>#N/A</v>
        <stp/>
        <stp>BDP|8277269576078021126</stp>
        <tr r="Q313" s="5"/>
      </tp>
      <tp t="e">
        <v>#N/A</v>
        <stp/>
        <stp>BDP|1947876388927163277</stp>
        <tr r="O606" s="5"/>
      </tp>
      <tp t="s">
        <v>#N/A N/A</v>
        <stp/>
        <stp>BDP|6021312726012540129</stp>
        <tr r="W23" s="12"/>
      </tp>
      <tp t="e">
        <v>#N/A</v>
        <stp/>
        <stp>BDP|9265727156526604909</stp>
        <tr r="AM485" s="5"/>
      </tp>
      <tp t="e">
        <v>#N/A</v>
        <stp/>
        <stp>BDP|4582376988868337398</stp>
        <tr r="T360" s="5"/>
      </tp>
      <tp t="e">
        <v>#N/A</v>
        <stp/>
        <stp>BDP|3354378205076945285</stp>
        <tr r="AP123" s="5"/>
      </tp>
      <tp t="e">
        <v>#N/A</v>
        <stp/>
        <stp>BDP|5562570053830151107</stp>
        <tr r="P325" s="5"/>
      </tp>
      <tp t="e">
        <v>#N/A</v>
        <stp/>
        <stp>BDP|5527661758051899336</stp>
        <tr r="AD309" s="5"/>
      </tp>
      <tp t="e">
        <v>#N/A</v>
        <stp/>
        <stp>BDP|5930551645033992304</stp>
        <tr r="AH189" s="5"/>
      </tp>
      <tp t="e">
        <v>#N/A</v>
        <stp/>
        <stp>BDP|3280900723958493457</stp>
        <tr r="AP22" s="5"/>
      </tp>
      <tp t="e">
        <v>#N/A</v>
        <stp/>
        <stp>BDP|4497227597548659371</stp>
        <tr r="N209" s="5"/>
      </tp>
      <tp t="e">
        <v>#N/A</v>
        <stp/>
        <stp>BDP|7376641010887527323</stp>
        <tr r="AH379" s="5"/>
      </tp>
      <tp t="e">
        <v>#N/A</v>
        <stp/>
        <stp>BDP|3764658404390428121</stp>
        <tr r="AF218" s="5"/>
      </tp>
      <tp t="e">
        <v>#N/A</v>
        <stp/>
        <stp>BDP|9647908868541829365</stp>
        <tr r="U278" s="5"/>
      </tp>
      <tp t="e">
        <v>#N/A</v>
        <stp/>
        <stp>BDP|2937899996361165671</stp>
        <tr r="AQ431" s="5"/>
      </tp>
      <tp t="e">
        <v>#N/A</v>
        <stp/>
        <stp>BDP|8676923853509650915</stp>
        <tr r="AP536" s="5"/>
      </tp>
      <tp t="e">
        <v>#N/A</v>
        <stp/>
        <stp>BDP|1130687999553818980</stp>
        <tr r="AK553" s="5"/>
      </tp>
      <tp t="e">
        <v>#N/A</v>
        <stp/>
        <stp>BDP|5404322720264403420</stp>
        <tr r="S557" s="5"/>
      </tp>
      <tp t="e">
        <v>#N/A</v>
        <stp/>
        <stp>BDP|2958146138222021653</stp>
        <tr r="AF494" s="5"/>
      </tp>
      <tp t="e">
        <v>#N/A</v>
        <stp/>
        <stp>BDP|7044642153752156267</stp>
        <tr r="K34" s="5"/>
      </tp>
      <tp t="e">
        <v>#N/A</v>
        <stp/>
        <stp>BDP|4887082560962618461</stp>
        <tr r="N484" s="5"/>
      </tp>
      <tp t="e">
        <v>#N/A</v>
        <stp/>
        <stp>BDP|2624773627754252741</stp>
        <tr r="AD393" s="5"/>
      </tp>
      <tp t="e">
        <v>#N/A</v>
        <stp/>
        <stp>BDP|9563975272250732370</stp>
        <tr r="N535" s="5"/>
      </tp>
      <tp t="e">
        <v>#N/A</v>
        <stp/>
        <stp>BDP|5146220776741302561</stp>
        <tr r="K315" s="5"/>
      </tp>
      <tp t="e">
        <v>#N/A</v>
        <stp/>
        <stp>BDP|1784025507440294502</stp>
        <tr r="AQ6" s="12"/>
      </tp>
      <tp t="s">
        <v>#N/A N/A</v>
        <stp/>
        <stp>BDP|6420902938420867840</stp>
        <tr r="J87" s="12"/>
      </tp>
      <tp t="e">
        <v>#N/A</v>
        <stp/>
        <stp>BDP|8765873267693490138</stp>
        <tr r="AA232" s="5"/>
      </tp>
      <tp t="e">
        <v>#N/A</v>
        <stp/>
        <stp>BDP|1528562308803991323</stp>
        <tr r="J560" s="5"/>
      </tp>
      <tp t="e">
        <v>#N/A</v>
        <stp/>
        <stp>BDP|9993348751278947352</stp>
        <tr r="AM180" s="5"/>
      </tp>
      <tp t="e">
        <v>#N/A</v>
        <stp/>
        <stp>BDP|2487694031333534099</stp>
        <tr r="AO626" s="5"/>
      </tp>
      <tp t="e">
        <v>#N/A</v>
        <stp/>
        <stp>BDP|8147535685701548027</stp>
        <tr r="T233" s="5"/>
      </tp>
      <tp t="e">
        <v>#N/A</v>
        <stp/>
        <stp>BDP|3502505534743415257</stp>
        <tr r="AG549" s="5"/>
      </tp>
      <tp t="e">
        <v>#N/A</v>
        <stp/>
        <stp>BDP|2554306179252947051</stp>
        <tr r="AO408" s="5"/>
      </tp>
      <tp t="e">
        <v>#N/A</v>
        <stp/>
        <stp>BDP|5601076877977499122</stp>
        <tr r="I392" s="5"/>
      </tp>
      <tp t="e">
        <v>#N/A</v>
        <stp/>
        <stp>BDP|5506747847246459424</stp>
        <tr r="AG328" s="5"/>
      </tp>
      <tp t="e">
        <v>#N/A</v>
        <stp/>
        <stp>BDP|1947648033986743695</stp>
        <tr r="AI643" s="5"/>
      </tp>
      <tp t="s">
        <v>#N/A N/A</v>
        <stp/>
        <stp>BDP|9242782379299392409</stp>
        <tr r="AM36" s="12"/>
      </tp>
      <tp t="e">
        <v>#N/A</v>
        <stp/>
        <stp>BDP|3770172094678713735</stp>
        <tr r="L134" s="5"/>
      </tp>
      <tp t="e">
        <v>#N/A</v>
        <stp/>
        <stp>BDP|7027489309724022319</stp>
        <tr r="I219" s="5"/>
      </tp>
      <tp t="e">
        <v>#N/A</v>
        <stp/>
        <stp>BDP|4303010586048624025</stp>
        <tr r="W272" s="5"/>
      </tp>
      <tp t="e">
        <v>#N/A</v>
        <stp/>
        <stp>BDP|4671251232391379025</stp>
        <tr r="AF142" s="5"/>
      </tp>
      <tp t="e">
        <v>#N/A</v>
        <stp/>
        <stp>BDP|1920032579384341600</stp>
        <tr r="AF551" s="5"/>
      </tp>
      <tp t="e">
        <v>#N/A</v>
        <stp/>
        <stp>BDP|2649655310373668252</stp>
        <tr r="S358" s="5"/>
      </tp>
      <tp t="e">
        <v>#N/A</v>
        <stp/>
        <stp>BDP|1001399027932614698</stp>
        <tr r="K59" s="5"/>
      </tp>
      <tp t="e">
        <v>#N/A</v>
        <stp/>
        <stp>BDP|2697085309644733210</stp>
        <tr r="AD341" s="5"/>
      </tp>
      <tp t="e">
        <v>#N/A</v>
        <stp/>
        <stp>BDP|5747360887632491832</stp>
        <tr r="AI7" s="12"/>
      </tp>
      <tp t="e">
        <v>#N/A</v>
        <stp/>
        <stp>BDP|3775618843991056448</stp>
        <tr r="AP199" s="5"/>
      </tp>
      <tp t="s">
        <v>#N/A N/A</v>
        <stp/>
        <stp>BDP|3042678347712086719</stp>
        <tr r="R73" s="12"/>
      </tp>
      <tp t="e">
        <v>#N/A</v>
        <stp/>
        <stp>BDP|1698924699494830140</stp>
        <tr r="I466" s="5"/>
      </tp>
      <tp t="e">
        <v>#N/A</v>
        <stp/>
        <stp>BDP|4198372503586347577</stp>
        <tr r="L623" s="5"/>
      </tp>
      <tp t="e">
        <v>#N/A</v>
        <stp/>
        <stp>BDP|3885358501187493394</stp>
        <tr r="P252" s="5"/>
      </tp>
      <tp t="e">
        <v>#N/A</v>
        <stp/>
        <stp>BDP|2339726848813909612</stp>
        <tr r="R459" s="5"/>
      </tp>
      <tp t="e">
        <v>#N/A</v>
        <stp/>
        <stp>BDP|7954551037122396792</stp>
        <tr r="AP497" s="5"/>
      </tp>
      <tp t="e">
        <v>#N/A</v>
        <stp/>
        <stp>BDP|9080204955569155352</stp>
        <tr r="Q485" s="5"/>
      </tp>
      <tp t="e">
        <v>#N/A</v>
        <stp/>
        <stp>BDP|1426261844496376541</stp>
        <tr r="AF466" s="5"/>
      </tp>
      <tp t="e">
        <v>#N/A</v>
        <stp/>
        <stp>BDP|2015425883272259822</stp>
        <tr r="AM149" s="5"/>
      </tp>
      <tp t="e">
        <v>#N/A</v>
        <stp/>
        <stp>BDP|1651164182554429877</stp>
        <tr r="S285" s="5"/>
      </tp>
      <tp t="e">
        <v>#N/A</v>
        <stp/>
        <stp>BDP|2412262150954634559</stp>
        <tr r="AO36" s="5"/>
      </tp>
      <tp t="e">
        <v>#N/A</v>
        <stp/>
        <stp>BDP|2459375840025568476</stp>
        <tr r="I239" s="5"/>
      </tp>
      <tp t="e">
        <v>#N/A</v>
        <stp/>
        <stp>BDP|9482199454031062884</stp>
        <tr r="AQ31" s="5"/>
      </tp>
      <tp t="e">
        <v>#N/A</v>
        <stp/>
        <stp>BDP|5508056804626462715</stp>
        <tr r="AD194" s="5"/>
      </tp>
      <tp t="e">
        <v>#N/A</v>
        <stp/>
        <stp>BDP|3171526036217122652</stp>
        <tr r="AI403" s="5"/>
      </tp>
      <tp t="e">
        <v>#N/A</v>
        <stp/>
        <stp>BDP|5671177657107658217</stp>
        <tr r="U27" s="12"/>
      </tp>
      <tp t="e">
        <v>#N/A</v>
        <stp/>
        <stp>BDP|7558064001105260615</stp>
        <tr r="AO309" s="5"/>
      </tp>
      <tp t="s">
        <v>#N/A N/A</v>
        <stp/>
        <stp>BDP|4950155462562670590</stp>
        <tr r="AI28" s="12"/>
      </tp>
      <tp t="e">
        <v>#N/A</v>
        <stp/>
        <stp>BDP|2860474808596440426</stp>
        <tr r="AB419" s="5"/>
      </tp>
      <tp t="e">
        <v>#N/A</v>
        <stp/>
        <stp>BDP|8659624479014567992</stp>
        <tr r="L289" s="5"/>
      </tp>
      <tp t="s">
        <v>#N/A N/A</v>
        <stp/>
        <stp>BDP|7490738647176974683</stp>
        <tr r="AO79" s="12"/>
      </tp>
      <tp t="e">
        <v>#N/A</v>
        <stp/>
        <stp>BDP|7228441669891980077</stp>
        <tr r="W628" s="5"/>
      </tp>
      <tp t="e">
        <v>#N/A</v>
        <stp/>
        <stp>BDP|1433114645273692378</stp>
        <tr r="W440" s="5"/>
      </tp>
      <tp t="e">
        <v>#N/A</v>
        <stp/>
        <stp>BDP|3540270274343505123</stp>
        <tr r="N429" s="5"/>
      </tp>
      <tp t="e">
        <v>#N/A</v>
        <stp/>
        <stp>BDP|3961830098696055031</stp>
        <tr r="W216" s="5"/>
      </tp>
      <tp t="e">
        <v>#N/A</v>
        <stp/>
        <stp>BDP|7500614772173179166</stp>
        <tr r="N623" s="5"/>
      </tp>
      <tp t="e">
        <v>#N/A</v>
        <stp/>
        <stp>BDP|2024110552147105534</stp>
        <tr r="AD642" s="5"/>
      </tp>
      <tp t="e">
        <v>#N/A</v>
        <stp/>
        <stp>BDP|7072601121692641563</stp>
        <tr r="M259" s="5"/>
      </tp>
      <tp t="s">
        <v>#N/A N/A</v>
        <stp/>
        <stp>BDP|8683575824939453206</stp>
        <tr r="AK20" s="12"/>
      </tp>
      <tp t="e">
        <v>#N/A</v>
        <stp/>
        <stp>BDP|8725312497943972598</stp>
        <tr r="AQ280" s="5"/>
      </tp>
      <tp t="e">
        <v>#N/A</v>
        <stp/>
        <stp>BDP|9051933231266326100</stp>
        <tr r="AG255" s="5"/>
      </tp>
      <tp t="e">
        <v>#N/A</v>
        <stp/>
        <stp>BDP|9313816055416431626</stp>
        <tr r="AD324" s="5"/>
      </tp>
      <tp t="e">
        <v>#N/A</v>
        <stp/>
        <stp>BDP|4119585542332852324</stp>
        <tr r="M630" s="5"/>
      </tp>
      <tp t="e">
        <v>#N/A</v>
        <stp/>
        <stp>BDP|1293606804803034072</stp>
        <tr r="AI463" s="5"/>
      </tp>
      <tp t="e">
        <v>#N/A</v>
        <stp/>
        <stp>BDP|5975785234391608458</stp>
        <tr r="AD347" s="5"/>
      </tp>
      <tp t="e">
        <v>#N/A</v>
        <stp/>
        <stp>BDP|8818161220748169798</stp>
        <tr r="AI29" s="5"/>
      </tp>
      <tp t="e">
        <v>#N/A</v>
        <stp/>
        <stp>BDP|1621421655641644519</stp>
        <tr r="U530" s="5"/>
      </tp>
      <tp t="e">
        <v>#N/A</v>
        <stp/>
        <stp>BDP|4447540691149073579</stp>
        <tr r="AB587" s="5"/>
      </tp>
      <tp t="e">
        <v>#N/A</v>
        <stp/>
        <stp>BDP|4484672621060019440</stp>
        <tr r="AG111" s="5"/>
      </tp>
      <tp t="e">
        <v>#N/A</v>
        <stp/>
        <stp>BDP|6664275515979498868</stp>
        <tr r="W185" s="5"/>
      </tp>
      <tp t="e">
        <v>#N/A</v>
        <stp/>
        <stp>BDP|7239518733500137576</stp>
        <tr r="O209" s="5"/>
      </tp>
      <tp t="e">
        <v>#N/A</v>
        <stp/>
        <stp>BDP|2261789165047947001</stp>
        <tr r="AA57" s="5"/>
      </tp>
      <tp t="e">
        <v>#N/A</v>
        <stp/>
        <stp>BDP|1958486143842359773</stp>
        <tr r="AM519" s="5"/>
      </tp>
      <tp t="e">
        <v>#N/A</v>
        <stp/>
        <stp>BDP|7604078241446467125</stp>
        <tr r="AI413" s="5"/>
      </tp>
      <tp t="e">
        <v>#N/A</v>
        <stp/>
        <stp>BDP|3540421253975541376</stp>
        <tr r="W79" s="5"/>
      </tp>
      <tp t="e">
        <v>#N/A</v>
        <stp/>
        <stp>BDP|7267891785977061486</stp>
        <tr r="O448" s="5"/>
      </tp>
      <tp t="e">
        <v>#N/A</v>
        <stp/>
        <stp>BDP|3346767045314641005</stp>
        <tr r="AQ175" s="5"/>
      </tp>
      <tp t="e">
        <v>#N/A</v>
        <stp/>
        <stp>BDP|3060070966093662211</stp>
        <tr r="Q154" s="5"/>
      </tp>
      <tp t="s">
        <v>#N/A N/A</v>
        <stp/>
        <stp>BDP|7310744165440329272</stp>
        <tr r="AO45" s="12"/>
      </tp>
      <tp t="s">
        <v>#N/A N/A</v>
        <stp/>
        <stp>BDP|8337066535788107773</stp>
        <tr r="O18" s="12"/>
      </tp>
      <tp t="e">
        <v>#N/A</v>
        <stp/>
        <stp>BDP|1961018544896962731</stp>
        <tr r="N112" s="5"/>
      </tp>
      <tp t="e">
        <v>#N/A</v>
        <stp/>
        <stp>BDP|3773183725095875142</stp>
        <tr r="AO394" s="5"/>
      </tp>
      <tp t="e">
        <v>#N/A</v>
        <stp/>
        <stp>BDP|9598669024468605175</stp>
        <tr r="AH632" s="5"/>
      </tp>
      <tp t="e">
        <v>#N/A</v>
        <stp/>
        <stp>BDP|2749470278891990475</stp>
        <tr r="U5" s="5"/>
      </tp>
      <tp t="e">
        <v>#N/A</v>
        <stp/>
        <stp>BDP|5604585702796815223</stp>
        <tr r="AF7" s="12"/>
      </tp>
      <tp t="s">
        <v>#N/A N/A</v>
        <stp/>
        <stp>BDP|5669184206291735190</stp>
        <tr r="K71" s="12"/>
      </tp>
      <tp t="e">
        <v>#N/A</v>
        <stp/>
        <stp>BDP|8537301703718533755</stp>
        <tr r="AH599" s="5"/>
      </tp>
      <tp t="e">
        <v>#N/A</v>
        <stp/>
        <stp>BDP|4802623378514114555</stp>
        <tr r="AF604" s="5"/>
      </tp>
      <tp t="s">
        <v>#N/A N/A</v>
        <stp/>
        <stp>BDP|4708504851115334534</stp>
        <tr r="M70" s="12"/>
      </tp>
      <tp t="e">
        <v>#N/A</v>
        <stp/>
        <stp>BDP|3704370645338431872</stp>
        <tr r="AQ128" s="5"/>
      </tp>
      <tp t="e">
        <v>#N/A</v>
        <stp/>
        <stp>BDP|6780450727966208213</stp>
        <tr r="AG83" s="5"/>
      </tp>
      <tp t="e">
        <v>#N/A</v>
        <stp/>
        <stp>BDP|7977462798536546841</stp>
        <tr r="P630" s="5"/>
      </tp>
      <tp t="e">
        <v>#N/A</v>
        <stp/>
        <stp>BDP|7002760354504327572</stp>
        <tr r="AA69" s="5"/>
      </tp>
      <tp t="e">
        <v>#N/A</v>
        <stp/>
        <stp>BDP|1400491905002634387</stp>
        <tr r="I6" s="5"/>
      </tp>
      <tp t="e">
        <v>#N/A</v>
        <stp/>
        <stp>BDP|7329113935348342922</stp>
        <tr r="R261" s="5"/>
      </tp>
      <tp t="e">
        <v>#N/A</v>
        <stp/>
        <stp>BDP|2462765586661626843</stp>
        <tr r="T558" s="5"/>
      </tp>
      <tp t="e">
        <v>#N/A</v>
        <stp/>
        <stp>BDP|2602010708666174085</stp>
        <tr r="U282" s="5"/>
      </tp>
      <tp t="e">
        <v>#N/A</v>
        <stp/>
        <stp>BDP|3628648105979609877</stp>
        <tr r="U280" s="5"/>
      </tp>
      <tp t="e">
        <v>#N/A</v>
        <stp/>
        <stp>BDP|1176323214726475150</stp>
        <tr r="AF635" s="5"/>
      </tp>
      <tp t="e">
        <v>#N/A</v>
        <stp/>
        <stp>BDP|7917571239956449359</stp>
        <tr r="AM219" s="5"/>
      </tp>
      <tp t="e">
        <v>#N/A</v>
        <stp/>
        <stp>BDP|5033426769161528282</stp>
        <tr r="AG492" s="5"/>
      </tp>
      <tp t="e">
        <v>#N/A</v>
        <stp/>
        <stp>BDP|5018259841857303017</stp>
        <tr r="AA248" s="5"/>
      </tp>
      <tp t="e">
        <v>#N/A</v>
        <stp/>
        <stp>BDP|3546551148094773295</stp>
        <tr r="AB16" s="5"/>
      </tp>
      <tp t="e">
        <v>#N/A</v>
        <stp/>
        <stp>BDP|1912665975621907555</stp>
        <tr r="AH34" s="12"/>
        <tr r="AH482" s="5"/>
      </tp>
      <tp t="e">
        <v>#N/A</v>
        <stp/>
        <stp>BDP|9702662760598652515</stp>
        <tr r="P504" s="5"/>
      </tp>
      <tp t="e">
        <v>#N/A</v>
        <stp/>
        <stp>BDP|9388760285815764711</stp>
        <tr r="AG259" s="5"/>
      </tp>
      <tp t="s">
        <v>#N/A N/A</v>
        <stp/>
        <stp>BDP|4250644446491446326</stp>
        <tr r="AK69" s="12"/>
      </tp>
      <tp t="e">
        <v>#N/A</v>
        <stp/>
        <stp>BDP|2478650633282446107</stp>
        <tr r="K615" s="5"/>
      </tp>
      <tp t="e">
        <v>#N/A</v>
        <stp/>
        <stp>BDP|5406426333242161424</stp>
        <tr r="AG205" s="5"/>
      </tp>
      <tp t="e">
        <v>#N/A</v>
        <stp/>
        <stp>BDP|6801350902486045789</stp>
        <tr r="K226" s="5"/>
      </tp>
      <tp t="e">
        <v>#N/A</v>
        <stp/>
        <stp>BDP|7102271563755397216</stp>
        <tr r="U24" s="12"/>
      </tp>
      <tp t="e">
        <v>#N/A</v>
        <stp/>
        <stp>BDP|2542950781675625208</stp>
        <tr r="K441" s="5"/>
      </tp>
      <tp t="e">
        <v>#N/A</v>
        <stp/>
        <stp>BDP|8635805756733493230</stp>
        <tr r="R284" s="5"/>
      </tp>
      <tp t="e">
        <v>#N/A</v>
        <stp/>
        <stp>BDP|1493502771350752755</stp>
        <tr r="K64" s="5"/>
      </tp>
      <tp t="e">
        <v>#N/A</v>
        <stp/>
        <stp>BDP|6306594319367553119</stp>
        <tr r="AP384" s="5"/>
      </tp>
      <tp t="e">
        <v>#N/A</v>
        <stp/>
        <stp>BDP|3423126813491093622</stp>
        <tr r="O642" s="5"/>
      </tp>
      <tp t="e">
        <v>#N/A</v>
        <stp/>
        <stp>BDP|8584957481754561934</stp>
        <tr r="AP242" s="5"/>
      </tp>
      <tp t="e">
        <v>#N/A</v>
        <stp/>
        <stp>BDP|5977668351015803715</stp>
        <tr r="T635" s="5"/>
      </tp>
      <tp t="e">
        <v>#N/A</v>
        <stp/>
        <stp>BDP|1300167322907771173</stp>
        <tr r="M467" s="5"/>
      </tp>
      <tp t="e">
        <v>#N/A</v>
        <stp/>
        <stp>BDP|7056694869823350041</stp>
        <tr r="AM9" s="5"/>
      </tp>
      <tp t="s">
        <v>#N/A N/A</v>
        <stp/>
        <stp>BDP|4927093957851375433</stp>
        <tr r="AM78" s="12"/>
      </tp>
      <tp t="e">
        <v>#N/A</v>
        <stp/>
        <stp>BDP|3421167066499493975</stp>
        <tr r="AG142" s="5"/>
      </tp>
      <tp t="e">
        <v>#N/A</v>
        <stp/>
        <stp>BDP|4696097423271334383</stp>
        <tr r="P466" s="5"/>
      </tp>
      <tp t="e">
        <v>#N/A</v>
        <stp/>
        <stp>BDP|1016462232304263619</stp>
        <tr r="AA14" s="5"/>
      </tp>
      <tp t="e">
        <v>#N/A</v>
        <stp/>
        <stp>BDP|7441317332970142311</stp>
        <tr r="AG273" s="5"/>
      </tp>
      <tp t="e">
        <v>#N/A</v>
        <stp/>
        <stp>BDP|2728308477462215050</stp>
        <tr r="AI311" s="5"/>
      </tp>
      <tp t="s">
        <v>#N/A N/A</v>
        <stp/>
        <stp>BDP|5333565875105693611</stp>
        <tr r="AP23" s="12"/>
      </tp>
      <tp t="e">
        <v>#N/A</v>
        <stp/>
        <stp>BDP|2465882546028433299</stp>
        <tr r="O149" s="5"/>
      </tp>
      <tp t="e">
        <v>#N/A</v>
        <stp/>
        <stp>BDP|5733842449078554585</stp>
        <tr r="AO125" s="5"/>
      </tp>
      <tp t="e">
        <v>#N/A</v>
        <stp/>
        <stp>BDP|2331627714769015823</stp>
        <tr r="Q438" s="5"/>
      </tp>
      <tp t="e">
        <v>#N/A</v>
        <stp/>
        <stp>BDP|3106734875093901495</stp>
        <tr r="S465" s="5"/>
      </tp>
      <tp t="e">
        <v>#N/A</v>
        <stp/>
        <stp>BDP|5958059569374298307</stp>
        <tr r="R21" s="12"/>
      </tp>
      <tp t="e">
        <v>#N/A</v>
        <stp/>
        <stp>BDP|6053346477671223766</stp>
        <tr r="AM34" s="5"/>
      </tp>
      <tp t="e">
        <v>#N/A</v>
        <stp/>
        <stp>BDP|8576051679719905271</stp>
        <tr r="U577" s="5"/>
      </tp>
      <tp t="s">
        <v>#N/A N/A</v>
        <stp/>
        <stp>BDP|9665474298474605486</stp>
        <tr r="AH57" s="12"/>
      </tp>
      <tp t="e">
        <v>#N/A</v>
        <stp/>
        <stp>BDP|7774574506427123105</stp>
        <tr r="U96" s="5"/>
      </tp>
      <tp t="e">
        <v>#N/A</v>
        <stp/>
        <stp>BDP|2075028450352256179</stp>
        <tr r="T568" s="5"/>
      </tp>
      <tp t="e">
        <v>#N/A</v>
        <stp/>
        <stp>BDP|8159169803748388503</stp>
        <tr r="AF167" s="5"/>
      </tp>
      <tp t="e">
        <v>#N/A</v>
        <stp/>
        <stp>BDP|7626888831809935111</stp>
        <tr r="AG310" s="5"/>
      </tp>
      <tp t="e">
        <v>#N/A</v>
        <stp/>
        <stp>BDP|4566865883180221053</stp>
        <tr r="W22" s="12"/>
      </tp>
      <tp t="e">
        <v>#N/A</v>
        <stp/>
        <stp>BDP|9395383084935085388</stp>
        <tr r="AQ533" s="5"/>
      </tp>
      <tp t="e">
        <v>#N/A</v>
        <stp/>
        <stp>BDP|7327827983610596309</stp>
        <tr r="AD275" s="5"/>
      </tp>
      <tp t="e">
        <v>#N/A</v>
        <stp/>
        <stp>BDP|4862502644224813535</stp>
        <tr r="I563" s="5"/>
      </tp>
      <tp t="e">
        <v>#N/A</v>
        <stp/>
        <stp>BDP|4909446656787530690</stp>
        <tr r="O389" s="5"/>
      </tp>
      <tp t="e">
        <v>#N/A</v>
        <stp/>
        <stp>BDP|9045080492845599187</stp>
        <tr r="L203" s="5"/>
      </tp>
      <tp t="s">
        <v>#N/A N/A</v>
        <stp/>
        <stp>BDP|4896086179713941479</stp>
        <tr r="R55" s="12"/>
      </tp>
      <tp t="e">
        <v>#N/A</v>
        <stp/>
        <stp>BDP|6580639729647824100</stp>
        <tr r="P485" s="5"/>
      </tp>
      <tp t="e">
        <v>#N/A</v>
        <stp/>
        <stp>BDP|3775428173727758368</stp>
        <tr r="I140" s="5"/>
      </tp>
      <tp t="e">
        <v>#N/A</v>
        <stp/>
        <stp>BDP|8880654137988956145</stp>
        <tr r="J24" s="12"/>
      </tp>
      <tp t="e">
        <v>#N/A</v>
        <stp/>
        <stp>BDP|6231669073011860288</stp>
        <tr r="I231" s="5"/>
      </tp>
      <tp t="e">
        <v>#N/A</v>
        <stp/>
        <stp>BDP|6675758754849759976</stp>
        <tr r="N629" s="5"/>
      </tp>
      <tp t="e">
        <v>#N/A</v>
        <stp/>
        <stp>BDP|6594525181869548644</stp>
        <tr r="L569" s="5"/>
      </tp>
      <tp t="e">
        <v>#N/A</v>
        <stp/>
        <stp>BDP|1308412752665368145</stp>
        <tr r="U51" s="5"/>
      </tp>
      <tp t="e">
        <v>#N/A</v>
        <stp/>
        <stp>BDP|1278488992428746089</stp>
        <tr r="O221" s="5"/>
      </tp>
      <tp t="e">
        <v>#N/A</v>
        <stp/>
        <stp>BDP|9956858545896679784</stp>
        <tr r="N121" s="5"/>
      </tp>
      <tp t="e">
        <v>#N/A</v>
        <stp/>
        <stp>BDP|3306241830541074705</stp>
        <tr r="S200" s="5"/>
      </tp>
      <tp t="e">
        <v>#N/A</v>
        <stp/>
        <stp>BDP|5778459128470456799</stp>
        <tr r="AO118" s="5"/>
      </tp>
      <tp t="e">
        <v>#N/A</v>
        <stp/>
        <stp>BDP|3982250139582537447</stp>
        <tr r="K596" s="5"/>
      </tp>
      <tp t="e">
        <v>#N/A</v>
        <stp/>
        <stp>BDP|3268321832962579530</stp>
        <tr r="I597" s="5"/>
      </tp>
      <tp t="e">
        <v>#N/A</v>
        <stp/>
        <stp>BDP|4519459454034326533</stp>
        <tr r="J359" s="5"/>
      </tp>
      <tp t="e">
        <v>#N/A</v>
        <stp/>
        <stp>BDP|2534333616630691427</stp>
        <tr r="AD490" s="5"/>
      </tp>
      <tp t="e">
        <v>#N/A</v>
        <stp/>
        <stp>BDP|2045579831748543875</stp>
        <tr r="M73" s="5"/>
      </tp>
      <tp t="e">
        <v>#N/A</v>
        <stp/>
        <stp>BDP|3783261253791522137</stp>
        <tr r="W75" s="5"/>
      </tp>
      <tp t="e">
        <v>#N/A</v>
        <stp/>
        <stp>BDP|3979179269466076636</stp>
        <tr r="AI299" s="5"/>
      </tp>
      <tp t="e">
        <v>#N/A</v>
        <stp/>
        <stp>BDP|2039787590848536095</stp>
        <tr r="AF456" s="5"/>
      </tp>
      <tp t="e">
        <v>#N/A</v>
        <stp/>
        <stp>BDP|2470052055924286729</stp>
        <tr r="N228" s="5"/>
      </tp>
      <tp t="e">
        <v>#N/A</v>
        <stp/>
        <stp>BDP|4633055913052093342</stp>
        <tr r="AD57" s="5"/>
      </tp>
      <tp t="e">
        <v>#N/A</v>
        <stp/>
        <stp>BDP|7591155206380243206</stp>
        <tr r="S21" s="12"/>
      </tp>
      <tp t="e">
        <v>#N/A</v>
        <stp/>
        <stp>BDP|9692633314312342861</stp>
        <tr r="T82" s="5"/>
      </tp>
      <tp t="e">
        <v>#N/A</v>
        <stp/>
        <stp>BDP|6002632169990927275</stp>
        <tr r="AG33" s="5"/>
      </tp>
      <tp t="e">
        <v>#N/A</v>
        <stp/>
        <stp>BDP|8530718222649220000</stp>
        <tr r="AM486" s="5"/>
      </tp>
      <tp t="e">
        <v>#N/A</v>
        <stp/>
        <stp>BDP|6399332611628153847</stp>
        <tr r="L361" s="5"/>
      </tp>
      <tp t="e">
        <v>#N/A</v>
        <stp/>
        <stp>BDP|8421275273451643829</stp>
        <tr r="AQ428" s="5"/>
      </tp>
      <tp t="e">
        <v>#N/A</v>
        <stp/>
        <stp>BDP|5487169954282584775</stp>
        <tr r="AK599" s="5"/>
      </tp>
      <tp t="e">
        <v>#N/A</v>
        <stp/>
        <stp>BDP|2647009965549329944</stp>
        <tr r="AF478" s="5"/>
      </tp>
      <tp t="e">
        <v>#N/A</v>
        <stp/>
        <stp>BDP|4651682236405580095</stp>
        <tr r="J314" s="5"/>
      </tp>
      <tp t="e">
        <v>#N/A</v>
        <stp/>
        <stp>BDP|9490504687068018872</stp>
        <tr r="S237" s="5"/>
      </tp>
      <tp t="s">
        <v>#N/A N/A</v>
        <stp/>
        <stp>BDP|9086343374408560118</stp>
        <tr r="AG48" s="12"/>
      </tp>
      <tp t="e">
        <v>#N/A</v>
        <stp/>
        <stp>BDP|4011885198306427704</stp>
        <tr r="J258" s="5"/>
      </tp>
      <tp t="s">
        <v>#N/A N/A</v>
        <stp/>
        <stp>BDP|7743797453686900704</stp>
        <tr r="AF78" s="12"/>
      </tp>
      <tp t="e">
        <v>#N/A</v>
        <stp/>
        <stp>BDP|2055689307235381586</stp>
        <tr r="J71" s="5"/>
      </tp>
      <tp t="e">
        <v>#N/A</v>
        <stp/>
        <stp>BDP|5214052271417673140</stp>
        <tr r="L22" s="12"/>
      </tp>
      <tp t="e">
        <v>#N/A</v>
        <stp/>
        <stp>BDP|1690213315902364455</stp>
        <tr r="O357" s="5"/>
      </tp>
      <tp t="e">
        <v>#N/A</v>
        <stp/>
        <stp>BDP|1590669277594703075</stp>
        <tr r="J161" s="5"/>
      </tp>
      <tp t="e">
        <v>#N/A</v>
        <stp/>
        <stp>BDP|2402449830912743334</stp>
        <tr r="J17" s="5"/>
      </tp>
      <tp t="e">
        <v>#N/A</v>
        <stp/>
        <stp>BDP|6571026273983202628</stp>
        <tr r="AM65" s="12"/>
        <tr r="AM260" s="5"/>
      </tp>
      <tp t="e">
        <v>#N/A</v>
        <stp/>
        <stp>BDP|5268443913231848593</stp>
        <tr r="M94" s="5"/>
      </tp>
      <tp t="e">
        <v>#N/A</v>
        <stp/>
        <stp>BDP|3414261067977387422</stp>
        <tr r="T520" s="5"/>
      </tp>
      <tp t="e">
        <v>#N/A</v>
        <stp/>
        <stp>BDP|6443083410435111691</stp>
        <tr r="J201" s="5"/>
      </tp>
      <tp t="e">
        <v>#N/A</v>
        <stp/>
        <stp>BDP|8274341262649252026</stp>
        <tr r="W506" s="5"/>
      </tp>
      <tp t="s">
        <v>#N/A N/A</v>
        <stp/>
        <stp>BDP|3133101053400759310</stp>
        <tr r="J70" s="12"/>
      </tp>
      <tp t="e">
        <v>#N/A</v>
        <stp/>
        <stp>BDP|5688743914882445565</stp>
        <tr r="W12" s="12"/>
        <tr r="W263" s="5"/>
      </tp>
      <tp t="e">
        <v>#N/A</v>
        <stp/>
        <stp>BDP|1876826651241989969</stp>
        <tr r="I220" s="5"/>
      </tp>
      <tp t="e">
        <v>#N/A</v>
        <stp/>
        <stp>BDP|1541754156181402663</stp>
        <tr r="K338" s="5"/>
      </tp>
      <tp t="e">
        <v>#N/A</v>
        <stp/>
        <stp>BDP|9998829480058731586</stp>
        <tr r="Q552" s="5"/>
      </tp>
      <tp t="e">
        <v>#N/A</v>
        <stp/>
        <stp>BDP|8702944060834408739</stp>
        <tr r="AO305" s="5"/>
      </tp>
      <tp t="e">
        <v>#N/A</v>
        <stp/>
        <stp>BDP|6717449681506506839</stp>
        <tr r="P103" s="5"/>
      </tp>
      <tp t="e">
        <v>#N/A</v>
        <stp/>
        <stp>BDP|5893452628583991483</stp>
        <tr r="AK314" s="5"/>
      </tp>
      <tp t="s">
        <v>#N/A N/A</v>
        <stp/>
        <stp>BDP|5370007677535998398</stp>
        <tr r="M4" s="12"/>
      </tp>
      <tp t="s">
        <v>#N/A N/A</v>
        <stp/>
        <stp>BDP|4854793244461816294</stp>
        <tr r="J75" s="12"/>
      </tp>
      <tp t="s">
        <v>#N/A N/A</v>
        <stp/>
        <stp>BDP|6607110530664499478</stp>
        <tr r="U84" s="12"/>
      </tp>
      <tp t="e">
        <v>#N/A</v>
        <stp/>
        <stp>BDP|3048096669638654926</stp>
        <tr r="AF145" s="5"/>
      </tp>
      <tp t="s">
        <v>#N/A N/A</v>
        <stp/>
        <stp>BDP|5972465850488808831</stp>
        <tr r="R39" s="12"/>
      </tp>
      <tp t="e">
        <v>#N/A</v>
        <stp/>
        <stp>BDP|7161532063152740227</stp>
        <tr r="N391" s="5"/>
      </tp>
      <tp t="e">
        <v>#N/A</v>
        <stp/>
        <stp>BDP|6378821097290447366</stp>
        <tr r="T59" s="5"/>
      </tp>
      <tp t="e">
        <v>#N/A</v>
        <stp/>
        <stp>BDP|7623767250879788833</stp>
        <tr r="W569" s="5"/>
      </tp>
      <tp t="e">
        <v>#N/A</v>
        <stp/>
        <stp>BDP|6075714926055221217</stp>
        <tr r="AD390" s="5"/>
      </tp>
      <tp t="s">
        <v>#N/A N/A</v>
        <stp/>
        <stp>BDP|8952178124806809963</stp>
        <tr r="AB69" s="12"/>
      </tp>
      <tp t="s">
        <v>#N/A N/A</v>
        <stp/>
        <stp>BDP|5684127514311255070</stp>
        <tr r="U61" s="12"/>
      </tp>
      <tp t="e">
        <v>#N/A</v>
        <stp/>
        <stp>BDP|1673774352967201043</stp>
        <tr r="AM188" s="5"/>
      </tp>
      <tp t="e">
        <v>#N/A</v>
        <stp/>
        <stp>BDP|7257547961099727959</stp>
        <tr r="K509" s="5"/>
      </tp>
      <tp t="s">
        <v>#N/A N/A</v>
        <stp/>
        <stp>BDP|3932137625674390092</stp>
        <tr r="J51" s="12"/>
      </tp>
      <tp t="e">
        <v>#N/A</v>
        <stp/>
        <stp>BDP|8983682080146144456</stp>
        <tr r="N422" s="5"/>
      </tp>
      <tp t="e">
        <v>#N/A</v>
        <stp/>
        <stp>BDP|2480900192042608451</stp>
        <tr r="AG562" s="5"/>
      </tp>
      <tp t="e">
        <v>#N/A</v>
        <stp/>
        <stp>BDP|5074549704641542504</stp>
        <tr r="AA485" s="5"/>
      </tp>
      <tp t="e">
        <v>#N/A</v>
        <stp/>
        <stp>BDP|8183725246276033907</stp>
        <tr r="S454" s="5"/>
      </tp>
      <tp t="s">
        <v>#N/A N/A</v>
        <stp/>
        <stp>BDP|2317809457043849896</stp>
        <tr r="AM74" s="12"/>
      </tp>
      <tp t="e">
        <v>#N/A</v>
        <stp/>
        <stp>BDP|5404644564969423852</stp>
        <tr r="AD195" s="5"/>
      </tp>
      <tp t="e">
        <v>#N/A</v>
        <stp/>
        <stp>BDP|9802943240956114686</stp>
        <tr r="R572" s="5"/>
      </tp>
      <tp t="e">
        <v>#N/A</v>
        <stp/>
        <stp>BDP|9314141720258775658</stp>
        <tr r="AD81" s="12"/>
        <tr r="AD332" s="5"/>
      </tp>
      <tp t="s">
        <v>#N/A N/A</v>
        <stp/>
        <stp>BDP|3600192579984438574</stp>
        <tr r="O17" s="12"/>
      </tp>
      <tp t="e">
        <v>#N/A</v>
        <stp/>
        <stp>BDP|4834613007170986625</stp>
        <tr r="R370" s="5"/>
      </tp>
      <tp t="e">
        <v>#N/A</v>
        <stp/>
        <stp>BDP|8194991296974384885</stp>
        <tr r="W436" s="5"/>
      </tp>
      <tp t="e">
        <v>#N/A</v>
        <stp/>
        <stp>BDP|7188507678093851246</stp>
        <tr r="AB354" s="5"/>
      </tp>
      <tp t="e">
        <v>#N/A</v>
        <stp/>
        <stp>BDP|5721669832720525432</stp>
        <tr r="AD281" s="5"/>
      </tp>
      <tp t="e">
        <v>#N/A</v>
        <stp/>
        <stp>BDP|2758505025425312449</stp>
        <tr r="J479" s="5"/>
      </tp>
      <tp t="e">
        <v>#N/A</v>
        <stp/>
        <stp>BDP|4718339673772181638</stp>
        <tr r="AO241" s="5"/>
      </tp>
      <tp t="e">
        <v>#N/A</v>
        <stp/>
        <stp>BDP|9394022735696253837</stp>
        <tr r="AO391" s="5"/>
      </tp>
      <tp t="e">
        <v>#N/A</v>
        <stp/>
        <stp>BDP|2039966602326298931</stp>
        <tr r="L559" s="5"/>
      </tp>
      <tp t="e">
        <v>#N/A</v>
        <stp/>
        <stp>BDP|5666459817520336427</stp>
        <tr r="O200" s="5"/>
      </tp>
      <tp t="e">
        <v>#N/A</v>
        <stp/>
        <stp>BDP|6942899715922173912</stp>
        <tr r="K70" s="5"/>
      </tp>
      <tp t="e">
        <v>#N/A</v>
        <stp/>
        <stp>BDP|2672445251355669206</stp>
        <tr r="AI288" s="5"/>
      </tp>
      <tp t="e">
        <v>#N/A</v>
        <stp/>
        <stp>BDP|9765320150718089308</stp>
        <tr r="K215" s="5"/>
      </tp>
      <tp t="e">
        <v>#N/A</v>
        <stp/>
        <stp>BDP|3921275648760257116</stp>
        <tr r="P402" s="5"/>
      </tp>
      <tp t="s">
        <v>#N/A N/A</v>
        <stp/>
        <stp>BDP|1344841694023770711</stp>
        <tr r="J5" s="12"/>
      </tp>
      <tp t="e">
        <v>#N/A</v>
        <stp/>
        <stp>BDP|8557663809173658991</stp>
        <tr r="M474" s="5"/>
      </tp>
      <tp t="e">
        <v>#N/A</v>
        <stp/>
        <stp>BDP|4834014141504414090</stp>
        <tr r="J488" s="5"/>
      </tp>
      <tp t="e">
        <v>#N/A</v>
        <stp/>
        <stp>BDP|4034458250860714170</stp>
        <tr r="AM382" s="5"/>
      </tp>
      <tp t="e">
        <v>#N/A</v>
        <stp/>
        <stp>BDP|3827834699185169363</stp>
        <tr r="W546" s="5"/>
      </tp>
      <tp t="e">
        <v>#N/A</v>
        <stp/>
        <stp>BDP|8164625776984608968</stp>
        <tr r="AO110" s="5"/>
      </tp>
      <tp t="e">
        <v>#N/A</v>
        <stp/>
        <stp>BDP|1451195021241018791</stp>
        <tr r="T460" s="5"/>
      </tp>
      <tp t="e">
        <v>#N/A</v>
        <stp/>
        <stp>BDP|2752319701881364410</stp>
        <tr r="N614" s="5"/>
      </tp>
      <tp t="e">
        <v>#N/A</v>
        <stp/>
        <stp>BDP|9062373737049533403</stp>
        <tr r="AA389" s="5"/>
      </tp>
      <tp t="s">
        <v>#N/A N/A</v>
        <stp/>
        <stp>BDP|9999960839967425077</stp>
        <tr r="AA23" s="12"/>
      </tp>
      <tp t="e">
        <v>#N/A</v>
        <stp/>
        <stp>BDP|3028924191933229448</stp>
        <tr r="AQ163" s="5"/>
      </tp>
      <tp t="e">
        <v>#N/A</v>
        <stp/>
        <stp>BDP|4377741540633009025</stp>
        <tr r="AF101" s="5"/>
      </tp>
      <tp t="e">
        <v>#N/A</v>
        <stp/>
        <stp>BDP|3148561854495733217</stp>
        <tr r="AM536" s="5"/>
      </tp>
      <tp t="e">
        <v>#N/A</v>
        <stp/>
        <stp>BDP|4428942832698102263</stp>
        <tr r="M140" s="5"/>
      </tp>
      <tp t="e">
        <v>#N/A</v>
        <stp/>
        <stp>BDP|4484746210982631430</stp>
        <tr r="K261" s="5"/>
      </tp>
      <tp t="e">
        <v>#N/A</v>
        <stp/>
        <stp>BDP|7912116268193411710</stp>
        <tr r="Q41" s="5"/>
      </tp>
      <tp t="e">
        <v>#N/A</v>
        <stp/>
        <stp>BDP|6617657246733056302</stp>
        <tr r="M556" s="5"/>
      </tp>
      <tp t="e">
        <v>#N/A</v>
        <stp/>
        <stp>BDP|2798246000614788017</stp>
        <tr r="AF578" s="5"/>
      </tp>
      <tp t="s">
        <v>#N/A N/A</v>
        <stp/>
        <stp>BQL|78667207169566270</stp>
        <tr r="AJ460" s="5"/>
      </tp>
    </main>
    <main first="bofaddin.rtdserver">
      <tp t="s">
        <v>#N/A N/A</v>
        <stp/>
        <stp>BQL|6600756739673480435</stp>
        <tr r="AJ4" s="12"/>
      </tp>
      <tp t="s">
        <v>#N/A N/A</v>
        <stp/>
        <stp>BQL|6123219249893450613</stp>
        <tr r="AJ228" s="5"/>
      </tp>
      <tp t="s">
        <v>#N/A N/A</v>
        <stp/>
        <stp>BQL|7700144672650923440</stp>
        <tr r="AJ529" s="5"/>
      </tp>
      <tp t="s">
        <v>#N/A N/A</v>
        <stp/>
        <stp>BQL|3615534315451979322</stp>
        <tr r="AJ321" s="5"/>
      </tp>
      <tp t="s">
        <v>#N/A N/A</v>
        <stp/>
        <stp>BQL|4021090087701255870</stp>
        <tr r="AJ28" s="5"/>
      </tp>
      <tp t="s">
        <v>#N/A N/A</v>
        <stp/>
        <stp>BQL|7555940429768448169</stp>
        <tr r="AJ51" s="5"/>
      </tp>
      <tp t="s">
        <v>#N/A N/A</v>
        <stp/>
        <stp>BQL|2933478636284317412</stp>
        <tr r="AJ626" s="5"/>
      </tp>
      <tp t="s">
        <v>#N/A N/A</v>
        <stp/>
        <stp>BQL|5860081668822642472</stp>
        <tr r="AJ277" s="5"/>
      </tp>
      <tp t="s">
        <v>#N/A N/A</v>
        <stp/>
        <stp>BQL|9758425264377002996</stp>
        <tr r="AJ617" s="5"/>
      </tp>
      <tp t="s">
        <v>#N/A N/A</v>
        <stp/>
        <stp>BQL|7808326524247750415</stp>
        <tr r="AJ328" s="5"/>
      </tp>
      <tp t="s">
        <v>#N/A N/A</v>
        <stp/>
        <stp>BQL|6167027782213006864</stp>
        <tr r="AJ65" s="5"/>
      </tp>
      <tp t="s">
        <v>#N/A N/A</v>
        <stp/>
        <stp>BQL|2641072106396992195</stp>
        <tr r="AJ573" s="5"/>
      </tp>
      <tp t="s">
        <v>#N/A N/A</v>
        <stp/>
        <stp>BQL|6630270924714147725</stp>
        <tr r="AJ19" s="12"/>
      </tp>
      <tp t="s">
        <v>#N/A N/A</v>
        <stp/>
        <stp>BQL|2950482115684657645</stp>
        <tr r="AJ63" s="12"/>
      </tp>
      <tp t="s">
        <v>#N/A N/A</v>
        <stp/>
        <stp>BQL|4543643800850773708</stp>
        <tr r="AJ466" s="5"/>
      </tp>
      <tp t="s">
        <v>#N/A N/A</v>
        <stp/>
        <stp>BQL|7769853887431598367</stp>
        <tr r="AJ64" s="12"/>
      </tp>
      <tp t="s">
        <v>#N/A N/A</v>
        <stp/>
        <stp>BQL|1265133371365255776</stp>
        <tr r="AJ269" s="5"/>
      </tp>
      <tp t="s">
        <v>#N/A N/A</v>
        <stp/>
        <stp>BQL|5742520132135551365</stp>
        <tr r="AJ66" s="12"/>
      </tp>
      <tp t="s">
        <v>#N/A N/A</v>
        <stp/>
        <stp>BQL|5661371854872551409</stp>
        <tr r="AJ108" s="5"/>
      </tp>
      <tp t="s">
        <v>#N/A N/A</v>
        <stp/>
        <stp>BQL|4095597368433036112</stp>
        <tr r="AJ235" s="5"/>
      </tp>
      <tp t="s">
        <v>#N/A N/A</v>
        <stp/>
        <stp>BDP|3866635779863112492</stp>
        <tr r="R48" s="12"/>
      </tp>
      <tp t="e">
        <v>#N/A</v>
        <stp/>
        <stp>BDP|4193464353654721492</stp>
        <tr r="AB19" s="5"/>
      </tp>
      <tp t="e">
        <v>#N/A</v>
        <stp/>
        <stp>BDP|5502693912981647625</stp>
        <tr r="J58" s="12"/>
        <tr r="J387" s="5"/>
      </tp>
      <tp t="e">
        <v>#N/A</v>
        <stp/>
        <stp>BDP|3098580841613034437</stp>
        <tr r="AQ274" s="5"/>
      </tp>
      <tp t="e">
        <v>#N/A</v>
        <stp/>
        <stp>BDP|4857920863016373809</stp>
        <tr r="AP176" s="5"/>
      </tp>
      <tp t="e">
        <v>#N/A</v>
        <stp/>
        <stp>BDP|8144679399932379068</stp>
        <tr r="W10" s="12"/>
      </tp>
      <tp t="e">
        <v>#N/A</v>
        <stp/>
        <stp>BDP|5969803532922757963</stp>
        <tr r="AI74" s="5"/>
      </tp>
      <tp t="e">
        <v>#N/A</v>
        <stp/>
        <stp>BDP|7326582353736196433</stp>
        <tr r="N525" s="5"/>
      </tp>
      <tp t="e">
        <v>#N/A</v>
        <stp/>
        <stp>BDP|5926283566881416595</stp>
        <tr r="K42" s="5"/>
      </tp>
      <tp t="e">
        <v>#N/A</v>
        <stp/>
        <stp>BDP|3837845388851833761</stp>
        <tr r="O279" s="5"/>
      </tp>
      <tp t="e">
        <v>#N/A</v>
        <stp/>
        <stp>BDP|7906407932031524449</stp>
        <tr r="J53" s="5"/>
      </tp>
      <tp t="e">
        <v>#N/A</v>
        <stp/>
        <stp>BDP|2745483056133297510</stp>
        <tr r="L247" s="5"/>
      </tp>
      <tp t="e">
        <v>#N/A</v>
        <stp/>
        <stp>BDP|3944063105531889784</stp>
        <tr r="W444" s="5"/>
      </tp>
      <tp t="e">
        <v>#N/A</v>
        <stp/>
        <stp>BDP|1313239271190823135</stp>
        <tr r="AP328" s="5"/>
      </tp>
      <tp t="e">
        <v>#N/A</v>
        <stp/>
        <stp>BDP|7354158777567381381</stp>
        <tr r="Q109" s="5"/>
      </tp>
      <tp t="e">
        <v>#N/A</v>
        <stp/>
        <stp>BDP|5421291903633743130</stp>
        <tr r="J164" s="5"/>
      </tp>
      <tp t="e">
        <v>#N/A</v>
        <stp/>
        <stp>BDP|8530068855869576195</stp>
        <tr r="N618" s="5"/>
      </tp>
      <tp t="e">
        <v>#N/A</v>
        <stp/>
        <stp>BDP|8586169891194969116</stp>
        <tr r="O201" s="5"/>
      </tp>
      <tp t="e">
        <v>#N/A</v>
        <stp/>
        <stp>BDP|2910654000335253440</stp>
        <tr r="AA536" s="5"/>
      </tp>
      <tp t="e">
        <v>#N/A</v>
        <stp/>
        <stp>BDP|7304536294508791698</stp>
        <tr r="AM431" s="5"/>
      </tp>
      <tp t="e">
        <v>#N/A</v>
        <stp/>
        <stp>BDP|3162904178099651155</stp>
        <tr r="AB116" s="5"/>
      </tp>
      <tp t="e">
        <v>#N/A</v>
        <stp/>
        <stp>BDP|6266950512652800975</stp>
        <tr r="AP95" s="5"/>
      </tp>
      <tp t="s">
        <v>#N/A N/A</v>
        <stp/>
        <stp>BDP|1932186059791604147</stp>
        <tr r="L17" s="12"/>
      </tp>
      <tp t="e">
        <v>#N/A</v>
        <stp/>
        <stp>BDP|3929262822677404132</stp>
        <tr r="I113" s="5"/>
      </tp>
      <tp t="e">
        <v>#N/A</v>
        <stp/>
        <stp>BDP|5105137923045236690</stp>
        <tr r="K364" s="5"/>
      </tp>
      <tp t="e">
        <v>#N/A</v>
        <stp/>
        <stp>BDP|2519127535104903113</stp>
        <tr r="AM444" s="5"/>
      </tp>
      <tp t="s">
        <v>#N/A N/A</v>
        <stp/>
        <stp>BDP|1651432521196825460</stp>
        <tr r="U74" s="12"/>
      </tp>
      <tp t="e">
        <v>#N/A</v>
        <stp/>
        <stp>BDP|1464030867614816625</stp>
        <tr r="T419" s="5"/>
      </tp>
      <tp t="e">
        <v>#N/A</v>
        <stp/>
        <stp>BDP|6252857040939895655</stp>
        <tr r="I222" s="5"/>
      </tp>
      <tp t="e">
        <v>#N/A</v>
        <stp/>
        <stp>BDP|9442965678803380136</stp>
        <tr r="AA6" s="12"/>
      </tp>
      <tp t="e">
        <v>#N/A</v>
        <stp/>
        <stp>BDP|5752552621326079194</stp>
        <tr r="AQ596" s="5"/>
      </tp>
      <tp t="e">
        <v>#N/A</v>
        <stp/>
        <stp>BDP|3189004449742448069</stp>
        <tr r="J435" s="5"/>
      </tp>
      <tp t="e">
        <v>#N/A</v>
        <stp/>
        <stp>BDP|6985130555173273467</stp>
        <tr r="P241" s="5"/>
      </tp>
      <tp t="e">
        <v>#N/A</v>
        <stp/>
        <stp>BDP|1576720142894947372</stp>
        <tr r="AK208" s="5"/>
      </tp>
      <tp t="e">
        <v>#N/A</v>
        <stp/>
        <stp>BDP|3570678042017337384</stp>
        <tr r="T493" s="5"/>
      </tp>
      <tp t="e">
        <v>#N/A</v>
        <stp/>
        <stp>BDP|5462115167615158288</stp>
        <tr r="U521" s="5"/>
      </tp>
      <tp t="e">
        <v>#N/A</v>
        <stp/>
        <stp>BDP|5519501748319091861</stp>
        <tr r="S577" s="5"/>
      </tp>
      <tp t="e">
        <v>#N/A</v>
        <stp/>
        <stp>BDP|7889343421457536436</stp>
        <tr r="AB424" s="5"/>
      </tp>
      <tp t="e">
        <v>#N/A</v>
        <stp/>
        <stp>BDP|2060773099011288877</stp>
        <tr r="S377" s="5"/>
      </tp>
      <tp t="e">
        <v>#N/A</v>
        <stp/>
        <stp>BDP|7761209167732837436</stp>
        <tr r="N27" s="5"/>
      </tp>
      <tp t="e">
        <v>#N/A</v>
        <stp/>
        <stp>BDP|7547495243271492307</stp>
        <tr r="T606" s="5"/>
      </tp>
      <tp t="s">
        <v>#N/A N/A</v>
        <stp/>
        <stp>BDP|1077467303313864368</stp>
        <tr r="S76" s="12"/>
      </tp>
      <tp t="e">
        <v>#N/A</v>
        <stp/>
        <stp>BDP|4071338338198355936</stp>
        <tr r="AF297" s="5"/>
      </tp>
      <tp t="e">
        <v>#N/A</v>
        <stp/>
        <stp>BDP|4876455517074378029</stp>
        <tr r="AK29" s="12"/>
        <tr r="AK365" s="5"/>
      </tp>
      <tp t="e">
        <v>#N/A</v>
        <stp/>
        <stp>BDP|9245545391807945752</stp>
        <tr r="T457" s="5"/>
      </tp>
      <tp t="e">
        <v>#N/A</v>
        <stp/>
        <stp>BDP|7288235971993296492</stp>
        <tr r="I247" s="5"/>
      </tp>
      <tp t="e">
        <v>#N/A</v>
        <stp/>
        <stp>BDP|1724129062190446381</stp>
        <tr r="L524" s="5"/>
      </tp>
      <tp t="e">
        <v>#N/A</v>
        <stp/>
        <stp>BDP|4084671005784859315</stp>
        <tr r="I586" s="5"/>
      </tp>
      <tp t="e">
        <v>#N/A</v>
        <stp/>
        <stp>BDP|8292581584918572807</stp>
        <tr r="I254" s="5"/>
      </tp>
      <tp t="e">
        <v>#N/A</v>
        <stp/>
        <stp>BDP|6547001540333657482</stp>
        <tr r="AQ466" s="5"/>
      </tp>
      <tp t="e">
        <v>#N/A</v>
        <stp/>
        <stp>BDP|7786784364951272223</stp>
        <tr r="AD166" s="5"/>
      </tp>
      <tp t="e">
        <v>#N/A</v>
        <stp/>
        <stp>BDP|7620337422073850041</stp>
        <tr r="AD44" s="12"/>
        <tr r="AD439" s="5"/>
      </tp>
      <tp t="e">
        <v>#N/A</v>
        <stp/>
        <stp>BDP|5562015336681928207</stp>
        <tr r="T24" s="12"/>
      </tp>
      <tp t="e">
        <v>#N/A</v>
        <stp/>
        <stp>BDP|5191560700066893340</stp>
        <tr r="U309" s="5"/>
      </tp>
      <tp t="e">
        <v>#N/A</v>
        <stp/>
        <stp>BDP|4554068402764298581</stp>
        <tr r="L244" s="5"/>
      </tp>
      <tp t="e">
        <v>#N/A</v>
        <stp/>
        <stp>BDP|2907561274234953192</stp>
        <tr r="AB228" s="5"/>
      </tp>
      <tp t="e">
        <v>#N/A</v>
        <stp/>
        <stp>BDP|6365172171760645583</stp>
        <tr r="AP214" s="5"/>
      </tp>
      <tp t="e">
        <v>#N/A</v>
        <stp/>
        <stp>BDP|3174269828831361774</stp>
        <tr r="AH298" s="5"/>
      </tp>
      <tp t="e">
        <v>#N/A</v>
        <stp/>
        <stp>BDP|4101929294024882546</stp>
        <tr r="U26" s="5"/>
      </tp>
      <tp t="s">
        <v>#N/A N/A</v>
        <stp/>
        <stp>BDP|1036491873567924082</stp>
        <tr r="N86" s="12"/>
      </tp>
      <tp t="e">
        <v>#N/A</v>
        <stp/>
        <stp>BDP|5116627883128981616</stp>
        <tr r="AO449" s="5"/>
      </tp>
      <tp t="e">
        <v>#N/A</v>
        <stp/>
        <stp>BDP|6217585015345568228</stp>
        <tr r="P518" s="5"/>
      </tp>
      <tp t="e">
        <v>#N/A</v>
        <stp/>
        <stp>BDP|3042895496202411539</stp>
        <tr r="AF40" s="12"/>
        <tr r="AF250" s="5"/>
      </tp>
      <tp t="e">
        <v>#N/A</v>
        <stp/>
        <stp>BDP|5522881490800194149</stp>
        <tr r="K206" s="5"/>
      </tp>
      <tp t="e">
        <v>#N/A</v>
        <stp/>
        <stp>BDP|2623414226631954008</stp>
        <tr r="AP501" s="5"/>
      </tp>
      <tp t="s">
        <v>#N/A N/A</v>
        <stp/>
        <stp>BDP|5975696003016380085</stp>
        <tr r="AQ88" s="12"/>
      </tp>
      <tp t="e">
        <v>#N/A</v>
        <stp/>
        <stp>BDP|5063973169606170978</stp>
        <tr r="L67" s="5"/>
      </tp>
      <tp t="e">
        <v>#N/A</v>
        <stp/>
        <stp>BDP|5961589755291571196</stp>
        <tr r="AK595" s="5"/>
      </tp>
      <tp t="e">
        <v>#N/A</v>
        <stp/>
        <stp>BDP|2633337828612089455</stp>
        <tr r="AK239" s="5"/>
      </tp>
      <tp t="s">
        <v>#N/A N/A</v>
        <stp/>
        <stp>BDP|2008397372821034233</stp>
        <tr r="AM10" s="12"/>
      </tp>
      <tp t="e">
        <v>#N/A</v>
        <stp/>
        <stp>BDP|1633981033508729624</stp>
        <tr r="AB79" s="5"/>
      </tp>
      <tp t="e">
        <v>#N/A</v>
        <stp/>
        <stp>BDP|2827316341784757477</stp>
        <tr r="S532" s="5"/>
      </tp>
      <tp t="e">
        <v>#N/A</v>
        <stp/>
        <stp>BDP|2083411769810756574</stp>
        <tr r="AB43" s="5"/>
      </tp>
      <tp t="e">
        <v>#N/A</v>
        <stp/>
        <stp>BDP|8126625203702899909</stp>
        <tr r="S107" s="5"/>
      </tp>
      <tp t="e">
        <v>#N/A</v>
        <stp/>
        <stp>BDP|1702000659472643303</stp>
        <tr r="AI174" s="5"/>
      </tp>
      <tp t="s">
        <v>#N/A N/A</v>
        <stp/>
        <stp>BDP|1752557299218231010</stp>
        <tr r="K84" s="12"/>
      </tp>
      <tp t="e">
        <v>#N/A</v>
        <stp/>
        <stp>BDP|8233387465548210053</stp>
        <tr r="AF281" s="5"/>
      </tp>
      <tp t="e">
        <v>#N/A</v>
        <stp/>
        <stp>BDP|7362403933036156393</stp>
        <tr r="W294" s="5"/>
      </tp>
      <tp t="e">
        <v>#N/A</v>
        <stp/>
        <stp>BDP|4936686809641182618</stp>
        <tr r="AI194" s="5"/>
      </tp>
      <tp t="e">
        <v>#N/A</v>
        <stp/>
        <stp>BDP|7520085365345743172</stp>
        <tr r="AD270" s="5"/>
      </tp>
      <tp t="e">
        <v>#N/A</v>
        <stp/>
        <stp>BDP|8141059690333941758</stp>
        <tr r="P481" s="5"/>
      </tp>
      <tp t="e">
        <v>#N/A</v>
        <stp/>
        <stp>BDP|4304776348214156653</stp>
        <tr r="AQ47" s="5"/>
      </tp>
      <tp t="e">
        <v>#N/A</v>
        <stp/>
        <stp>BDP|2553684224157505442</stp>
        <tr r="P319" s="5"/>
      </tp>
      <tp t="e">
        <v>#N/A</v>
        <stp/>
        <stp>BDP|1940621619711985238</stp>
        <tr r="AF108" s="5"/>
      </tp>
      <tp t="e">
        <v>#N/A</v>
        <stp/>
        <stp>BDP|4384251595263205999</stp>
        <tr r="AM170" s="5"/>
      </tp>
      <tp t="e">
        <v>#N/A</v>
        <stp/>
        <stp>BDP|5550438550955724493</stp>
        <tr r="AK403" s="5"/>
      </tp>
      <tp t="s">
        <v>#N/A N/A</v>
        <stp/>
        <stp>BDP|2411541604593966156</stp>
        <tr r="N90" s="12"/>
      </tp>
      <tp t="e">
        <v>#N/A</v>
        <stp/>
        <stp>BDP|4865010405007578614</stp>
        <tr r="O624" s="5"/>
      </tp>
      <tp t="e">
        <v>#N/A</v>
        <stp/>
        <stp>BDP|8169436060196234986</stp>
        <tr r="L632" s="5"/>
      </tp>
      <tp t="e">
        <v>#N/A</v>
        <stp/>
        <stp>BDP|6284833419898729275</stp>
        <tr r="P448" s="5"/>
      </tp>
      <tp t="e">
        <v>#N/A</v>
        <stp/>
        <stp>BDP|2656175336525905061</stp>
        <tr r="I530" s="5"/>
      </tp>
      <tp t="s">
        <v>#N/A N/A</v>
        <stp/>
        <stp>BDP|7545490711545704225</stp>
        <tr r="AD92" s="12"/>
      </tp>
      <tp t="e">
        <v>#N/A</v>
        <stp/>
        <stp>BDP|1737678156372842568</stp>
        <tr r="AA421" s="5"/>
      </tp>
      <tp t="e">
        <v>#N/A</v>
        <stp/>
        <stp>BDP|3919297766047733591</stp>
        <tr r="O253" s="5"/>
      </tp>
      <tp t="e">
        <v>#N/A</v>
        <stp/>
        <stp>BDP|4379732206762978472</stp>
        <tr r="AH540" s="5"/>
      </tp>
      <tp t="e">
        <v>#N/A</v>
        <stp/>
        <stp>BDP|7761415889886444839</stp>
        <tr r="AB136" s="5"/>
      </tp>
      <tp t="e">
        <v>#N/A</v>
        <stp/>
        <stp>BDP|3098590137526125678</stp>
        <tr r="Q352" s="5"/>
      </tp>
      <tp t="e">
        <v>#N/A</v>
        <stp/>
        <stp>BDP|7480756677450819272</stp>
        <tr r="AH155" s="5"/>
      </tp>
      <tp t="s">
        <v>#N/A N/A</v>
        <stp/>
        <stp>BDP|4989616091309232727</stp>
        <tr r="I88" s="12"/>
      </tp>
      <tp t="e">
        <v>#N/A</v>
        <stp/>
        <stp>BDP|2134708058384960196</stp>
        <tr r="AO466" s="5"/>
      </tp>
      <tp t="s">
        <v>#N/A N/A</v>
        <stp/>
        <stp>BDP|4389649575772392287</stp>
        <tr r="AB89" s="12"/>
      </tp>
      <tp t="e">
        <v>#N/A</v>
        <stp/>
        <stp>BDP|7979848953746332940</stp>
        <tr r="L287" s="5"/>
      </tp>
      <tp t="e">
        <v>#N/A</v>
        <stp/>
        <stp>BDP|7905411294576089957</stp>
        <tr r="AK425" s="5"/>
      </tp>
      <tp t="e">
        <v>#N/A</v>
        <stp/>
        <stp>BDP|9875332584537721018</stp>
        <tr r="AO294" s="5"/>
      </tp>
      <tp t="e">
        <v>#N/A</v>
        <stp/>
        <stp>BDP|8709186398424693181</stp>
        <tr r="AB226" s="5"/>
      </tp>
      <tp t="e">
        <v>#N/A</v>
        <stp/>
        <stp>BDP|9893813462144025624</stp>
        <tr r="AB233" s="5"/>
      </tp>
      <tp t="e">
        <v>#N/A</v>
        <stp/>
        <stp>BDP|5104024868832078426</stp>
        <tr r="R57" s="5"/>
      </tp>
      <tp t="e">
        <v>#N/A</v>
        <stp/>
        <stp>BDP|2510602459896725224</stp>
        <tr r="AI79" s="5"/>
      </tp>
      <tp t="e">
        <v>#N/A</v>
        <stp/>
        <stp>BDP|3128387250374197412</stp>
        <tr r="R514" s="5"/>
      </tp>
      <tp t="e">
        <v>#N/A</v>
        <stp/>
        <stp>BDP|3922063492878357770</stp>
        <tr r="J393" s="5"/>
      </tp>
      <tp t="e">
        <v>#N/A</v>
        <stp/>
        <stp>BDP|1960535927486782533</stp>
        <tr r="S461" s="5"/>
      </tp>
      <tp t="e">
        <v>#N/A</v>
        <stp/>
        <stp>BDP|7009308341620136592</stp>
        <tr r="W256" s="5"/>
      </tp>
      <tp t="e">
        <v>#N/A</v>
        <stp/>
        <stp>BDP|7135218757204749192</stp>
        <tr r="AP67" s="12"/>
        <tr r="AP589" s="5"/>
      </tp>
      <tp t="e">
        <v>#N/A</v>
        <stp/>
        <stp>BDP|8686901658805160469</stp>
        <tr r="AI108" s="5"/>
      </tp>
      <tp t="e">
        <v>#N/A</v>
        <stp/>
        <stp>BDP|1474464841153347798</stp>
        <tr r="I31" s="5"/>
      </tp>
      <tp t="e">
        <v>#N/A</v>
        <stp/>
        <stp>BDP|2329540825993811334</stp>
        <tr r="O266" s="5"/>
      </tp>
      <tp t="s">
        <v>#N/A N/A</v>
        <stp/>
        <stp>BDP|4502777024770986468</stp>
        <tr r="P61" s="12"/>
      </tp>
      <tp t="e">
        <v>#N/A</v>
        <stp/>
        <stp>BDP|5178078232972465190</stp>
        <tr r="O620" s="5"/>
      </tp>
      <tp t="e">
        <v>#N/A</v>
        <stp/>
        <stp>BDP|2587589271860133549</stp>
        <tr r="AH269" s="5"/>
      </tp>
      <tp t="e">
        <v>#N/A</v>
        <stp/>
        <stp>BDP|1850370296357336936</stp>
        <tr r="J244" s="5"/>
      </tp>
      <tp t="e">
        <v>#N/A</v>
        <stp/>
        <stp>BDP|5920493274216962546</stp>
        <tr r="I427" s="5"/>
      </tp>
      <tp t="e">
        <v>#N/A</v>
        <stp/>
        <stp>BDP|3672582322102419316</stp>
        <tr r="M459" s="5"/>
      </tp>
      <tp t="e">
        <v>#N/A</v>
        <stp/>
        <stp>BDP|3871507139599133995</stp>
        <tr r="AQ580" s="5"/>
      </tp>
      <tp t="e">
        <v>#N/A</v>
        <stp/>
        <stp>BDP|2586867343453994800</stp>
        <tr r="AQ27" s="5"/>
      </tp>
      <tp t="e">
        <v>#N/A</v>
        <stp/>
        <stp>BDP|7980228252716770372</stp>
        <tr r="AB385" s="5"/>
      </tp>
      <tp t="e">
        <v>#N/A</v>
        <stp/>
        <stp>BDP|2279269226126951128</stp>
        <tr r="O29" s="12"/>
        <tr r="O365" s="5"/>
      </tp>
      <tp t="e">
        <v>#N/A</v>
        <stp/>
        <stp>BDP|7079627949383628344</stp>
        <tr r="T361" s="5"/>
      </tp>
      <tp t="e">
        <v>#N/A</v>
        <stp/>
        <stp>BDP|5770991091294349454</stp>
        <tr r="AD466" s="5"/>
      </tp>
      <tp t="e">
        <v>#N/A</v>
        <stp/>
        <stp>BDP|8506181206035756950</stp>
        <tr r="R27" s="5"/>
      </tp>
      <tp t="e">
        <v>#N/A</v>
        <stp/>
        <stp>BDP|7892199287182904965</stp>
        <tr r="AF409" s="5"/>
      </tp>
      <tp t="e">
        <v>#N/A</v>
        <stp/>
        <stp>BDP|6788324175191097692</stp>
        <tr r="AM401" s="5"/>
      </tp>
      <tp t="e">
        <v>#N/A</v>
        <stp/>
        <stp>BDP|9145691495171711233</stp>
        <tr r="AG523" s="5"/>
      </tp>
      <tp t="e">
        <v>#N/A</v>
        <stp/>
        <stp>BDP|6022808277554684881</stp>
        <tr r="P210" s="5"/>
      </tp>
      <tp t="e">
        <v>#N/A</v>
        <stp/>
        <stp>BDP|4787668974719402981</stp>
        <tr r="AF4" s="5"/>
      </tp>
      <tp t="e">
        <v>#N/A</v>
        <stp/>
        <stp>BDP|7809604947190592045</stp>
        <tr r="T302" s="5"/>
      </tp>
      <tp t="e">
        <v>#N/A</v>
        <stp/>
        <stp>BDP|2191928999370331779</stp>
        <tr r="AH330" s="5"/>
      </tp>
      <tp t="e">
        <v>#N/A</v>
        <stp/>
        <stp>BDP|6053084856921667766</stp>
        <tr r="AM262" s="5"/>
      </tp>
      <tp t="e">
        <v>#N/A</v>
        <stp/>
        <stp>BDP|8057415448938577525</stp>
        <tr r="AQ424" s="5"/>
      </tp>
      <tp t="e">
        <v>#N/A</v>
        <stp/>
        <stp>BDP|1987950034718317655</stp>
        <tr r="P331" s="5"/>
      </tp>
      <tp t="e">
        <v>#N/A</v>
        <stp/>
        <stp>BDP|8065435659279497502</stp>
        <tr r="AM283" s="5"/>
      </tp>
      <tp t="e">
        <v>#N/A</v>
        <stp/>
        <stp>BDP|7968018625238030835</stp>
        <tr r="AH55" s="5"/>
      </tp>
      <tp t="s">
        <v>#N/A N/A</v>
        <stp/>
        <stp>BDP|7984453855857787401</stp>
        <tr r="T88" s="12"/>
      </tp>
      <tp t="e">
        <v>#N/A</v>
        <stp/>
        <stp>BDP|7548290375627683010</stp>
        <tr r="L73" s="5"/>
      </tp>
      <tp t="e">
        <v>#N/A</v>
        <stp/>
        <stp>BDP|3084111465554227583</stp>
        <tr r="T305" s="5"/>
      </tp>
      <tp t="e">
        <v>#N/A</v>
        <stp/>
        <stp>BDP|3148253559990257116</stp>
        <tr r="P44" s="5"/>
      </tp>
      <tp t="s">
        <v>#N/A N/A</v>
        <stp/>
        <stp>BDP|7399997777505423974</stp>
        <tr r="AM41" s="12"/>
      </tp>
      <tp t="e">
        <v>#N/A</v>
        <stp/>
        <stp>BDP|1384180384649618473</stp>
        <tr r="J582" s="5"/>
      </tp>
      <tp t="e">
        <v>#N/A</v>
        <stp/>
        <stp>BDP|8671963740747896765</stp>
        <tr r="L31" s="5"/>
      </tp>
      <tp t="e">
        <v>#N/A</v>
        <stp/>
        <stp>BDP|7293716726321906622</stp>
        <tr r="P519" s="5"/>
      </tp>
      <tp t="e">
        <v>#N/A</v>
        <stp/>
        <stp>BDP|7378345940755033097</stp>
        <tr r="AO504" s="5"/>
      </tp>
      <tp t="e">
        <v>#N/A</v>
        <stp/>
        <stp>BDP|5744642458062554102</stp>
        <tr r="L179" s="5"/>
      </tp>
      <tp t="e">
        <v>#N/A</v>
        <stp/>
        <stp>BDP|8509182943298557054</stp>
        <tr r="O22" s="12"/>
      </tp>
      <tp t="e">
        <v>#N/A</v>
        <stp/>
        <stp>BDP|8300384665348025005</stp>
        <tr r="AK103" s="5"/>
      </tp>
      <tp t="s">
        <v>#N/A N/A</v>
        <stp/>
        <stp>BDP|6331386626554252615</stp>
        <tr r="J38" s="12"/>
      </tp>
      <tp t="e">
        <v>#N/A</v>
        <stp/>
        <stp>BDP|9838006715028419577</stp>
        <tr r="AG571" s="5"/>
      </tp>
      <tp t="e">
        <v>#N/A</v>
        <stp/>
        <stp>BDP|8837167984535161154</stp>
        <tr r="Q432" s="5"/>
      </tp>
      <tp t="e">
        <v>#N/A</v>
        <stp/>
        <stp>BDP|5869522175637275536</stp>
        <tr r="AF53" s="12"/>
        <tr r="AF124" s="5"/>
      </tp>
      <tp t="e">
        <v>#N/A</v>
        <stp/>
        <stp>BDP|6641631842511936000</stp>
        <tr r="I484" s="5"/>
      </tp>
      <tp t="e">
        <v>#N/A</v>
        <stp/>
        <stp>BDP|3079292538780865776</stp>
        <tr r="J76" s="5"/>
      </tp>
      <tp t="e">
        <v>#N/A</v>
        <stp/>
        <stp>BDP|2210207540284809541</stp>
        <tr r="J408" s="5"/>
      </tp>
      <tp t="e">
        <v>#N/A</v>
        <stp/>
        <stp>BDP|8034838816994346083</stp>
        <tr r="O345" s="5"/>
      </tp>
      <tp t="e">
        <v>#N/A</v>
        <stp/>
        <stp>BDP|8022084140669613005</stp>
        <tr r="M427" s="5"/>
      </tp>
      <tp t="e">
        <v>#N/A</v>
        <stp/>
        <stp>BDP|3521441657773957415</stp>
        <tr r="AG431" s="5"/>
      </tp>
      <tp t="e">
        <v>#N/A</v>
        <stp/>
        <stp>BDP|5591386661902440765</stp>
        <tr r="AH397" s="5"/>
      </tp>
      <tp t="e">
        <v>#N/A</v>
        <stp/>
        <stp>BDP|1073492727760033206</stp>
        <tr r="AO169" s="5"/>
      </tp>
      <tp t="e">
        <v>#N/A</v>
        <stp/>
        <stp>BDP|3769052923367926363</stp>
        <tr r="J530" s="5"/>
      </tp>
      <tp t="e">
        <v>#N/A</v>
        <stp/>
        <stp>BDP|5151934011691858954</stp>
        <tr r="P275" s="5"/>
      </tp>
      <tp t="e">
        <v>#N/A</v>
        <stp/>
        <stp>BDP|7835624835527804094</stp>
        <tr r="AK272" s="5"/>
      </tp>
      <tp t="s">
        <v>#N/A N/A</v>
        <stp/>
        <stp>BDP|1920718270003423731</stp>
        <tr r="U51" s="12"/>
      </tp>
      <tp t="e">
        <v>#N/A</v>
        <stp/>
        <stp>BDP|1454294661710564068</stp>
        <tr r="L143" s="5"/>
      </tp>
      <tp t="e">
        <v>#N/A</v>
        <stp/>
        <stp>BDP|2048553640902214487</stp>
        <tr r="O476" s="5"/>
      </tp>
      <tp t="e">
        <v>#N/A</v>
        <stp/>
        <stp>BDP|4302437332943461593</stp>
        <tr r="AB382" s="5"/>
      </tp>
      <tp t="e">
        <v>#N/A</v>
        <stp/>
        <stp>BDP|5419456318882056760</stp>
        <tr r="AD77" s="5"/>
      </tp>
      <tp t="e">
        <v>#N/A</v>
        <stp/>
        <stp>BDP|1895001140206513621</stp>
        <tr r="AI308" s="5"/>
      </tp>
      <tp t="e">
        <v>#N/A</v>
        <stp/>
        <stp>BDP|5746818685534529491</stp>
        <tr r="N627" s="5"/>
      </tp>
      <tp t="e">
        <v>#N/A</v>
        <stp/>
        <stp>BDP|8595586190771042020</stp>
        <tr r="AP425" s="5"/>
      </tp>
      <tp t="e">
        <v>#N/A</v>
        <stp/>
        <stp>BDP|9968420136533297805</stp>
        <tr r="AH644" s="5"/>
      </tp>
      <tp t="e">
        <v>#N/A</v>
        <stp/>
        <stp>BDP|5271965998240473078</stp>
        <tr r="T594" s="5"/>
      </tp>
      <tp t="s">
        <v>#N/A N/A</v>
        <stp/>
        <stp>BDP|4109209851753880577</stp>
        <tr r="S5" s="12"/>
      </tp>
      <tp t="e">
        <v>#N/A</v>
        <stp/>
        <stp>BDP|3166530738111647132</stp>
        <tr r="AG635" s="5"/>
      </tp>
      <tp t="e">
        <v>#N/A</v>
        <stp/>
        <stp>BDP|7581605643940972003</stp>
        <tr r="K639" s="5"/>
      </tp>
      <tp t="e">
        <v>#N/A</v>
        <stp/>
        <stp>BDP|3847526464601108404</stp>
        <tr r="AM285" s="5"/>
      </tp>
      <tp t="e">
        <v>#N/A</v>
        <stp/>
        <stp>BDP|9040883827671314733</stp>
        <tr r="AH109" s="5"/>
      </tp>
      <tp t="e">
        <v>#N/A</v>
        <stp/>
        <stp>BDP|1937552936150035256</stp>
        <tr r="N638" s="5"/>
      </tp>
      <tp t="e">
        <v>#N/A</v>
        <stp/>
        <stp>BDP|2536678456644882031</stp>
        <tr r="U6" s="12"/>
      </tp>
      <tp t="e">
        <v>#N/A</v>
        <stp/>
        <stp>BDP|7673996764438333572</stp>
        <tr r="T61" s="5"/>
      </tp>
      <tp t="e">
        <v>#N/A</v>
        <stp/>
        <stp>BDP|3885639022725301752</stp>
        <tr r="AB172" s="5"/>
      </tp>
      <tp t="e">
        <v>#N/A</v>
        <stp/>
        <stp>BDP|1820636725530604075</stp>
        <tr r="M499" s="5"/>
      </tp>
      <tp t="e">
        <v>#N/A</v>
        <stp/>
        <stp>BDP|4801260005076506514</stp>
        <tr r="U155" s="5"/>
      </tp>
      <tp t="e">
        <v>#N/A</v>
        <stp/>
        <stp>BDP|5212832459374648910</stp>
        <tr r="R294" s="5"/>
      </tp>
      <tp t="e">
        <v>#N/A</v>
        <stp/>
        <stp>BDP|6864515807901496757</stp>
        <tr r="U70" s="5"/>
      </tp>
      <tp t="e">
        <v>#N/A</v>
        <stp/>
        <stp>BDP|6794890941999372630</stp>
        <tr r="M100" s="5"/>
      </tp>
      <tp t="e">
        <v>#N/A</v>
        <stp/>
        <stp>BDP|5213566139546771052</stp>
        <tr r="S620" s="5"/>
      </tp>
      <tp t="e">
        <v>#N/A</v>
        <stp/>
        <stp>BDP|4772293510721545340</stp>
        <tr r="W142" s="5"/>
      </tp>
      <tp t="e">
        <v>#N/A</v>
        <stp/>
        <stp>BDP|2901667516524204445</stp>
        <tr r="N437" s="5"/>
      </tp>
      <tp t="e">
        <v>#N/A</v>
        <stp/>
        <stp>BDP|7185987671804009870</stp>
        <tr r="J218" s="5"/>
      </tp>
      <tp t="e">
        <v>#N/A</v>
        <stp/>
        <stp>BDP|3941445988252818824</stp>
        <tr r="AI401" s="5"/>
      </tp>
      <tp t="e">
        <v>#N/A</v>
        <stp/>
        <stp>BDP|2878251671973509156</stp>
        <tr r="W123" s="5"/>
      </tp>
      <tp t="e">
        <v>#N/A</v>
        <stp/>
        <stp>BDP|3663309231697375187</stp>
        <tr r="K25" s="5"/>
      </tp>
      <tp t="e">
        <v>#N/A</v>
        <stp/>
        <stp>BDP|9997942354559156943</stp>
        <tr r="AK82" s="5"/>
      </tp>
      <tp t="e">
        <v>#N/A</v>
        <stp/>
        <stp>BDP|5710203727906556696</stp>
        <tr r="W521" s="5"/>
      </tp>
      <tp t="e">
        <v>#N/A</v>
        <stp/>
        <stp>BDP|3652615990968800131</stp>
        <tr r="R232" s="5"/>
      </tp>
      <tp t="s">
        <v>#N/A N/A</v>
        <stp/>
        <stp>BDP|6072205871822977445</stp>
        <tr r="L61" s="12"/>
      </tp>
      <tp t="e">
        <v>#N/A</v>
        <stp/>
        <stp>BDP|5866326568847669285</stp>
        <tr r="AA424" s="5"/>
      </tp>
      <tp t="e">
        <v>#N/A</v>
        <stp/>
        <stp>BDP|1998514627527476474</stp>
        <tr r="AQ327" s="5"/>
      </tp>
      <tp t="e">
        <v>#N/A</v>
        <stp/>
        <stp>BDP|5473785031912329622</stp>
        <tr r="AD262" s="5"/>
      </tp>
      <tp t="e">
        <v>#N/A</v>
        <stp/>
        <stp>BDP|4173136777333114489</stp>
        <tr r="AG37" s="12"/>
        <tr r="AG317" s="5"/>
      </tp>
      <tp t="e">
        <v>#N/A</v>
        <stp/>
        <stp>BDP|6211079615323599198</stp>
        <tr r="AK219" s="5"/>
      </tp>
      <tp t="e">
        <v>#N/A</v>
        <stp/>
        <stp>BDP|4498458257951232181</stp>
        <tr r="S62" s="5"/>
      </tp>
      <tp t="e">
        <v>#N/A</v>
        <stp/>
        <stp>BDP|1716579133361655393</stp>
        <tr r="T543" s="5"/>
      </tp>
      <tp t="e">
        <v>#N/A</v>
        <stp/>
        <stp>BDP|1405315668417380624</stp>
        <tr r="M81" s="5"/>
      </tp>
      <tp t="e">
        <v>#N/A</v>
        <stp/>
        <stp>BDP|5518738928603567675</stp>
        <tr r="T307" s="5"/>
      </tp>
      <tp t="e">
        <v>#N/A</v>
        <stp/>
        <stp>BDP|2986576179692275793</stp>
        <tr r="S272" s="5"/>
      </tp>
      <tp t="e">
        <v>#N/A</v>
        <stp/>
        <stp>BDP|6250325907535839539</stp>
        <tr r="N402" s="5"/>
      </tp>
      <tp t="e">
        <v>#N/A</v>
        <stp/>
        <stp>BDP|5308679102450333691</stp>
        <tr r="Q148" s="5"/>
      </tp>
      <tp t="e">
        <v>#N/A</v>
        <stp/>
        <stp>BDP|6719318060343999532</stp>
        <tr r="S70" s="5"/>
      </tp>
      <tp t="e">
        <v>#N/A</v>
        <stp/>
        <stp>BDP|3991714017863262312</stp>
        <tr r="W56" s="5"/>
      </tp>
      <tp t="s">
        <v>#N/A N/A</v>
        <stp/>
        <stp>BDP|5841111462035640210</stp>
        <tr r="I83" s="12"/>
      </tp>
      <tp t="e">
        <v>#N/A</v>
        <stp/>
        <stp>BDP|3629374989549662426</stp>
        <tr r="AM65" s="5"/>
      </tp>
      <tp t="e">
        <v>#N/A</v>
        <stp/>
        <stp>BDP|5372852851609847434</stp>
        <tr r="T508" s="5"/>
      </tp>
      <tp t="e">
        <v>#N/A</v>
        <stp/>
        <stp>BDP|8647487640999215408</stp>
        <tr r="N192" s="5"/>
      </tp>
      <tp t="e">
        <v>#N/A</v>
        <stp/>
        <stp>BDP|9265907344817888622</stp>
        <tr r="AI116" s="5"/>
      </tp>
      <tp t="e">
        <v>#N/A</v>
        <stp/>
        <stp>BDP|6866557816716148160</stp>
        <tr r="AD167" s="5"/>
      </tp>
      <tp t="e">
        <v>#N/A</v>
        <stp/>
        <stp>BDP|7832843469778846411</stp>
        <tr r="AF315" s="5"/>
      </tp>
      <tp t="e">
        <v>#N/A</v>
        <stp/>
        <stp>BDP|5092345206761707299</stp>
        <tr r="T613" s="5"/>
      </tp>
      <tp t="e">
        <v>#N/A</v>
        <stp/>
        <stp>BDP|5838841848354028881</stp>
        <tr r="U225" s="5"/>
      </tp>
      <tp t="e">
        <v>#N/A</v>
        <stp/>
        <stp>BDP|3250500343402959546</stp>
        <tr r="R300" s="5"/>
      </tp>
      <tp t="e">
        <v>#N/A</v>
        <stp/>
        <stp>BDP|4981949327262529834</stp>
        <tr r="AB175" s="5"/>
      </tp>
      <tp t="e">
        <v>#N/A</v>
        <stp/>
        <stp>BDP|3438786963675079231</stp>
        <tr r="S29" s="12"/>
        <tr r="S365" s="5"/>
      </tp>
      <tp t="e">
        <v>#N/A</v>
        <stp/>
        <stp>BDP|1152169286915401891</stp>
        <tr r="P605" s="5"/>
      </tp>
      <tp t="e">
        <v>#N/A</v>
        <stp/>
        <stp>BDP|8819469013289061118</stp>
        <tr r="AO542" s="5"/>
      </tp>
      <tp t="e">
        <v>#N/A</v>
        <stp/>
        <stp>BDP|3302566865613419685</stp>
        <tr r="S574" s="5"/>
      </tp>
      <tp t="s">
        <v>#N/A N/A</v>
        <stp/>
        <stp>BDP|6558168844943326582</stp>
        <tr r="P49" s="12"/>
      </tp>
      <tp t="e">
        <v>#N/A</v>
        <stp/>
        <stp>BDP|3021292630844666339</stp>
        <tr r="N287" s="5"/>
      </tp>
      <tp t="e">
        <v>#N/A</v>
        <stp/>
        <stp>BDP|8440886292319524574</stp>
        <tr r="AF97" s="5"/>
      </tp>
      <tp t="e">
        <v>#N/A</v>
        <stp/>
        <stp>BDP|9235879275577480480</stp>
        <tr r="AB581" s="5"/>
      </tp>
      <tp t="e">
        <v>#N/A</v>
        <stp/>
        <stp>BDP|3838148179022095295</stp>
        <tr r="S401" s="5"/>
      </tp>
      <tp t="e">
        <v>#N/A</v>
        <stp/>
        <stp>BDP|1416697918276832510</stp>
        <tr r="AF316" s="5"/>
      </tp>
      <tp t="s">
        <v>#N/A N/A</v>
        <stp/>
        <stp>BDP|6142494700086437105</stp>
        <tr r="AI2" s="12"/>
      </tp>
      <tp t="e">
        <v>#N/A</v>
        <stp/>
        <stp>BDP|9737411890954818533</stp>
        <tr r="U644" s="5"/>
      </tp>
      <tp t="e">
        <v>#N/A</v>
        <stp/>
        <stp>BDP|2410276059170698016</stp>
        <tr r="S161" s="5"/>
      </tp>
      <tp t="e">
        <v>#N/A</v>
        <stp/>
        <stp>BDP|5255100914203379388</stp>
        <tr r="O104" s="5"/>
      </tp>
      <tp t="e">
        <v>#N/A</v>
        <stp/>
        <stp>BDP|2687170750001993259</stp>
        <tr r="L583" s="5"/>
      </tp>
      <tp t="s">
        <v>#N/A N/A</v>
        <stp/>
        <stp>BDP|8056941949269264928</stp>
        <tr r="M78" s="12"/>
      </tp>
      <tp t="e">
        <v>#N/A</v>
        <stp/>
        <stp>BDP|4628687014294556229</stp>
        <tr r="I446" s="5"/>
      </tp>
      <tp t="e">
        <v>#N/A</v>
        <stp/>
        <stp>BDP|9559347048518390374</stp>
        <tr r="AI607" s="5"/>
      </tp>
      <tp t="s">
        <v>#N/A N/A</v>
        <stp/>
        <stp>BDP|4819543946133496336</stp>
        <tr r="AO86" s="12"/>
      </tp>
      <tp t="e">
        <v>#N/A</v>
        <stp/>
        <stp>BDP|8717101308115648949</stp>
        <tr r="AD70" s="5"/>
      </tp>
      <tp t="e">
        <v>#N/A</v>
        <stp/>
        <stp>BDP|6926789935142800516</stp>
        <tr r="AO103" s="5"/>
      </tp>
      <tp t="e">
        <v>#N/A</v>
        <stp/>
        <stp>BDP|7150317088369762028</stp>
        <tr r="L35" s="5"/>
      </tp>
      <tp t="e">
        <v>#N/A</v>
        <stp/>
        <stp>BDP|7670443245837365595</stp>
        <tr r="AK237" s="5"/>
      </tp>
      <tp t="s">
        <v>#N/A N/A</v>
        <stp/>
        <stp>BDP|6347786931706592123</stp>
        <tr r="T46" s="12"/>
      </tp>
      <tp t="e">
        <v>#N/A</v>
        <stp/>
        <stp>BDP|4093677209580774743</stp>
        <tr r="AF436" s="5"/>
      </tp>
      <tp t="e">
        <v>#N/A</v>
        <stp/>
        <stp>BDP|9159181314845407942</stp>
        <tr r="AF400" s="5"/>
      </tp>
      <tp t="e">
        <v>#N/A</v>
        <stp/>
        <stp>BDP|1339909089202713707</stp>
        <tr r="AK95" s="5"/>
      </tp>
      <tp t="e">
        <v>#N/A</v>
        <stp/>
        <stp>BDP|2887473412707348536</stp>
        <tr r="AM77" s="12"/>
        <tr r="AM368" s="5"/>
      </tp>
      <tp t="e">
        <v>#N/A</v>
        <stp/>
        <stp>BDP|2952455817824103679</stp>
        <tr r="AO72" s="5"/>
      </tp>
      <tp t="e">
        <v>#N/A</v>
        <stp/>
        <stp>BDP|2761893396606327061</stp>
        <tr r="AG6" s="5"/>
      </tp>
      <tp t="e">
        <v>#N/A</v>
        <stp/>
        <stp>BDP|5618973201719817054</stp>
        <tr r="T11" s="5"/>
      </tp>
      <tp t="e">
        <v>#N/A</v>
        <stp/>
        <stp>BDP|6440315954711427484</stp>
        <tr r="K39" s="5"/>
      </tp>
      <tp t="e">
        <v>#N/A</v>
        <stp/>
        <stp>BDP|4765892729118346393</stp>
        <tr r="AM68" s="5"/>
      </tp>
      <tp t="e">
        <v>#N/A</v>
        <stp/>
        <stp>BDP|8817044588080027592</stp>
        <tr r="AQ232" s="5"/>
      </tp>
      <tp t="e">
        <v>#N/A</v>
        <stp/>
        <stp>BDP|4887482840804907547</stp>
        <tr r="Q492" s="5"/>
      </tp>
      <tp t="e">
        <v>#N/A</v>
        <stp/>
        <stp>BDP|5436455466216248485</stp>
        <tr r="S528" s="5"/>
      </tp>
      <tp t="e">
        <v>#N/A</v>
        <stp/>
        <stp>BDP|4366372668653813795</stp>
        <tr r="P64" s="5"/>
      </tp>
      <tp t="e">
        <v>#N/A</v>
        <stp/>
        <stp>BDP|5344273404394946646</stp>
        <tr r="AM602" s="5"/>
      </tp>
      <tp t="e">
        <v>#N/A</v>
        <stp/>
        <stp>BDP|6302363469475229333</stp>
        <tr r="AO140" s="5"/>
      </tp>
      <tp t="e">
        <v>#N/A</v>
        <stp/>
        <stp>BDP|6910097871633452783</stp>
        <tr r="AF212" s="5"/>
      </tp>
      <tp t="e">
        <v>#N/A</v>
        <stp/>
        <stp>BDP|1023875212014090977</stp>
        <tr r="P232" s="5"/>
      </tp>
      <tp t="e">
        <v>#N/A</v>
        <stp/>
        <stp>BDP|1476762840211486646</stp>
        <tr r="AA191" s="5"/>
      </tp>
      <tp t="e">
        <v>#N/A</v>
        <stp/>
        <stp>BDP|5105304874910647410</stp>
        <tr r="O132" s="5"/>
      </tp>
      <tp t="e">
        <v>#N/A</v>
        <stp/>
        <stp>BDP|9357167847851476845</stp>
        <tr r="AA30" s="5"/>
      </tp>
      <tp t="e">
        <v>#N/A</v>
        <stp/>
        <stp>BDP|3484342446292721332</stp>
        <tr r="U616" s="5"/>
      </tp>
      <tp t="e">
        <v>#N/A</v>
        <stp/>
        <stp>BDP|7353625865993614103</stp>
        <tr r="AP344" s="5"/>
      </tp>
      <tp t="e">
        <v>#N/A</v>
        <stp/>
        <stp>BDP|9150968908791970446</stp>
        <tr r="AO223" s="5"/>
      </tp>
      <tp t="e">
        <v>#N/A</v>
        <stp/>
        <stp>BDP|9999881527685759330</stp>
        <tr r="J285" s="5"/>
      </tp>
      <tp t="e">
        <v>#N/A</v>
        <stp/>
        <stp>BDP|3099588360544886127</stp>
        <tr r="AG18" s="5"/>
      </tp>
      <tp t="e">
        <v>#N/A</v>
        <stp/>
        <stp>BDP|8994297971500044834</stp>
        <tr r="O159" s="5"/>
      </tp>
      <tp t="e">
        <v>#N/A</v>
        <stp/>
        <stp>BDP|6938049475824909038</stp>
        <tr r="W451" s="5"/>
      </tp>
      <tp t="e">
        <v>#N/A</v>
        <stp/>
        <stp>BDP|3081053922436260273</stp>
        <tr r="AM91" s="5"/>
      </tp>
      <tp t="e">
        <v>#N/A</v>
        <stp/>
        <stp>BDP|9674822948383632389</stp>
        <tr r="M253" s="5"/>
      </tp>
      <tp t="e">
        <v>#N/A</v>
        <stp/>
        <stp>BDP|6696123865291105524</stp>
        <tr r="AG49" s="5"/>
      </tp>
      <tp t="e">
        <v>#N/A</v>
        <stp/>
        <stp>BDP|1192547131285082768</stp>
        <tr r="AQ345" s="5"/>
      </tp>
      <tp t="e">
        <v>#N/A</v>
        <stp/>
        <stp>BDP|7074321946304290142</stp>
        <tr r="J350" s="5"/>
      </tp>
      <tp t="e">
        <v>#N/A</v>
        <stp/>
        <stp>BDP|4655577929695361393</stp>
        <tr r="L97" s="5"/>
      </tp>
      <tp t="s">
        <v>#N/A N/A</v>
        <stp/>
        <stp>BDP|1601118501213692622</stp>
        <tr r="AQ68" s="12"/>
      </tp>
      <tp t="e">
        <v>#N/A</v>
        <stp/>
        <stp>BDP|5110155629051913264</stp>
        <tr r="AH284" s="5"/>
      </tp>
      <tp t="s">
        <v>#N/A N/A</v>
        <stp/>
        <stp>BDP|4290621695977753905</stp>
        <tr r="Q82" s="12"/>
      </tp>
      <tp t="e">
        <v>#N/A</v>
        <stp/>
        <stp>BDP|3608307323632744504</stp>
        <tr r="AQ527" s="5"/>
      </tp>
      <tp t="e">
        <v>#N/A</v>
        <stp/>
        <stp>BDP|1023121312944089023</stp>
        <tr r="AH437" s="5"/>
      </tp>
      <tp t="e">
        <v>#N/A</v>
        <stp/>
        <stp>BDP|5579523218653945747</stp>
        <tr r="AI399" s="5"/>
      </tp>
      <tp t="e">
        <v>#N/A</v>
        <stp/>
        <stp>BDP|8628253771889080101</stp>
        <tr r="L76" s="5"/>
      </tp>
      <tp t="e">
        <v>#N/A</v>
        <stp/>
        <stp>BDP|1214093208671103504</stp>
        <tr r="N43" s="5"/>
      </tp>
      <tp t="e">
        <v>#N/A</v>
        <stp/>
        <stp>BDP|5104671066692765251</stp>
        <tr r="I288" s="5"/>
      </tp>
      <tp t="e">
        <v>#N/A</v>
        <stp/>
        <stp>BDP|7654950522589311001</stp>
        <tr r="AG613" s="5"/>
      </tp>
      <tp t="e">
        <v>#N/A</v>
        <stp/>
        <stp>BDP|3237144534534095008</stp>
        <tr r="AM380" s="5"/>
      </tp>
      <tp t="e">
        <v>#N/A</v>
        <stp/>
        <stp>BDP|7631559028971862416</stp>
        <tr r="AH553" s="5"/>
      </tp>
      <tp t="e">
        <v>#N/A</v>
        <stp/>
        <stp>BDP|4492033566453480475</stp>
        <tr r="S508" s="5"/>
      </tp>
      <tp t="e">
        <v>#N/A</v>
        <stp/>
        <stp>BDP|3822590024250159166</stp>
        <tr r="R146" s="5"/>
      </tp>
      <tp t="e">
        <v>#N/A</v>
        <stp/>
        <stp>BDP|6453224868742935556</stp>
        <tr r="AH118" s="5"/>
      </tp>
      <tp t="e">
        <v>#N/A</v>
        <stp/>
        <stp>BDP|2706571070987136239</stp>
        <tr r="N92" s="5"/>
      </tp>
      <tp t="e">
        <v>#N/A</v>
        <stp/>
        <stp>BDP|4745708832232085774</stp>
        <tr r="S135" s="5"/>
      </tp>
      <tp t="e">
        <v>#N/A</v>
        <stp/>
        <stp>BDP|7325125162961024419</stp>
        <tr r="AM522" s="5"/>
      </tp>
      <tp t="e">
        <v>#N/A</v>
        <stp/>
        <stp>BDP|1232112325411170657</stp>
        <tr r="AF27" s="5"/>
      </tp>
      <tp t="e">
        <v>#N/A</v>
        <stp/>
        <stp>BDP|8507674383250333300</stp>
        <tr r="S362" s="5"/>
      </tp>
      <tp t="e">
        <v>#N/A</v>
        <stp/>
        <stp>BDP|5600062274351059661</stp>
        <tr r="AB248" s="5"/>
      </tp>
      <tp t="e">
        <v>#N/A</v>
        <stp/>
        <stp>BDP|9723865023092835481</stp>
        <tr r="AI645" s="5"/>
      </tp>
      <tp t="e">
        <v>#N/A</v>
        <stp/>
        <stp>BDP|1406461424820599215</stp>
        <tr r="W366" s="5"/>
      </tp>
      <tp t="e">
        <v>#N/A</v>
        <stp/>
        <stp>BDP|2333447359792502496</stp>
        <tr r="AP602" s="5"/>
      </tp>
      <tp t="e">
        <v>#N/A</v>
        <stp/>
        <stp>BDP|5899099062524080218</stp>
        <tr r="K134" s="5"/>
      </tp>
      <tp t="e">
        <v>#N/A</v>
        <stp/>
        <stp>BDP|1426213973136018745</stp>
        <tr r="AH40" s="5"/>
      </tp>
      <tp t="s">
        <v>#N/A N/A</v>
        <stp/>
        <stp>BDP|9152865460351602337</stp>
        <tr r="AD69" s="12"/>
      </tp>
      <tp t="s">
        <v>#N/A N/A</v>
        <stp/>
        <stp>BDP|5556801703748516016</stp>
        <tr r="AH63" s="12"/>
      </tp>
      <tp t="e">
        <v>#N/A</v>
        <stp/>
        <stp>BDP|1383488499990892984</stp>
        <tr r="AA154" s="5"/>
      </tp>
      <tp t="e">
        <v>#N/A</v>
        <stp/>
        <stp>BDP|7111833460414353834</stp>
        <tr r="O325" s="5"/>
      </tp>
      <tp t="e">
        <v>#N/A</v>
        <stp/>
        <stp>BDP|5011321837869086977</stp>
        <tr r="AA215" s="5"/>
      </tp>
      <tp t="e">
        <v>#N/A</v>
        <stp/>
        <stp>BDP|7695270573881345633</stp>
        <tr r="I171" s="5"/>
      </tp>
      <tp t="e">
        <v>#N/A</v>
        <stp/>
        <stp>BDP|6614445001340138702</stp>
        <tr r="R299" s="5"/>
      </tp>
      <tp t="e">
        <v>#N/A</v>
        <stp/>
        <stp>BDP|7359060168275956164</stp>
        <tr r="R208" s="5"/>
      </tp>
      <tp t="s">
        <v>#N/A N/A</v>
        <stp/>
        <stp>BDP|3439940745572733903</stp>
        <tr r="Q3" s="12"/>
      </tp>
      <tp t="e">
        <v>#N/A</v>
        <stp/>
        <stp>BDP|8621574312378483145</stp>
        <tr r="T153" s="5"/>
      </tp>
      <tp t="e">
        <v>#N/A</v>
        <stp/>
        <stp>BDP|5020733034922483608</stp>
        <tr r="T2" s="5"/>
      </tp>
      <tp t="e">
        <v>#N/A</v>
        <stp/>
        <stp>BDP|6588669801990936583</stp>
        <tr r="K21" s="12"/>
      </tp>
      <tp t="s">
        <v>#N/A N/A</v>
        <stp/>
        <stp>BDP|7386475548696755486</stp>
        <tr r="T23" s="12"/>
      </tp>
      <tp t="e">
        <v>#N/A</v>
        <stp/>
        <stp>BDP|7700861541739589766</stp>
        <tr r="J417" s="5"/>
      </tp>
      <tp t="e">
        <v>#N/A</v>
        <stp/>
        <stp>BDP|8706975635243190475</stp>
        <tr r="I38" s="5"/>
      </tp>
      <tp t="e">
        <v>#N/A</v>
        <stp/>
        <stp>BDP|5137982704620853969</stp>
        <tr r="AO414" s="5"/>
      </tp>
      <tp t="e">
        <v>#N/A</v>
        <stp/>
        <stp>BDP|5484459127237185140</stp>
        <tr r="W271" s="5"/>
      </tp>
      <tp t="e">
        <v>#N/A</v>
        <stp/>
        <stp>BDP|7097940612738521207</stp>
        <tr r="T22" s="5"/>
      </tp>
      <tp t="e">
        <v>#N/A</v>
        <stp/>
        <stp>BDP|5748485295178831518</stp>
        <tr r="Q339" s="5"/>
      </tp>
      <tp t="e">
        <v>#N/A</v>
        <stp/>
        <stp>BDP|4345669029927688297</stp>
        <tr r="P376" s="5"/>
      </tp>
      <tp t="s">
        <v>#N/A N/A</v>
        <stp/>
        <stp>BDP|2916507538619099822</stp>
        <tr r="Q30" s="12"/>
      </tp>
      <tp t="s">
        <v>#N/A N/A</v>
        <stp/>
        <stp>BDP|6234242476334718248</stp>
        <tr r="J72" s="12"/>
      </tp>
      <tp t="e">
        <v>#N/A</v>
        <stp/>
        <stp>BDP|5294607045110325277</stp>
        <tr r="K324" s="5"/>
      </tp>
      <tp t="e">
        <v>#N/A</v>
        <stp/>
        <stp>BDP|5998197472967059118</stp>
        <tr r="R554" s="5"/>
      </tp>
      <tp t="e">
        <v>#N/A</v>
        <stp/>
        <stp>BDP|6892403743906019588</stp>
        <tr r="T54" s="5"/>
      </tp>
      <tp t="e">
        <v>#N/A</v>
        <stp/>
        <stp>BDP|2856893894950773612</stp>
        <tr r="AH576" s="5"/>
      </tp>
      <tp t="e">
        <v>#N/A</v>
        <stp/>
        <stp>BDP|9273318455559617336</stp>
        <tr r="Q136" s="5"/>
      </tp>
      <tp t="e">
        <v>#N/A</v>
        <stp/>
        <stp>BDP|7056675504234792076</stp>
        <tr r="W603" s="5"/>
      </tp>
      <tp t="e">
        <v>#N/A</v>
        <stp/>
        <stp>BDP|6998661058656017643</stp>
        <tr r="AO605" s="5"/>
      </tp>
      <tp t="e">
        <v>#N/A</v>
        <stp/>
        <stp>BDP|2929336699849330433</stp>
        <tr r="J137" s="5"/>
      </tp>
      <tp t="e">
        <v>#N/A</v>
        <stp/>
        <stp>BDP|2139808221205139825</stp>
        <tr r="Q121" s="5"/>
      </tp>
      <tp t="e">
        <v>#N/A</v>
        <stp/>
        <stp>BDP|4081841494652013230</stp>
        <tr r="AA382" s="5"/>
      </tp>
      <tp t="e">
        <v>#N/A</v>
        <stp/>
        <stp>BDP|7704182837061352189</stp>
        <tr r="AK504" s="5"/>
      </tp>
      <tp t="e">
        <v>#N/A</v>
        <stp/>
        <stp>BDP|8233929387504068847</stp>
        <tr r="N103" s="5"/>
      </tp>
      <tp t="e">
        <v>#N/A</v>
        <stp/>
        <stp>BDP|4345009816971766113</stp>
        <tr r="K495" s="5"/>
      </tp>
      <tp t="e">
        <v>#N/A</v>
        <stp/>
        <stp>BDP|9531914817542360635</stp>
        <tr r="AA42" s="5"/>
      </tp>
      <tp t="e">
        <v>#N/A</v>
        <stp/>
        <stp>BDP|7077029332861308007</stp>
        <tr r="P122" s="5"/>
      </tp>
      <tp t="e">
        <v>#N/A</v>
        <stp/>
        <stp>BDP|1303536154275257151</stp>
        <tr r="W415" s="5"/>
      </tp>
      <tp t="e">
        <v>#N/A</v>
        <stp/>
        <stp>BDP|9368053593381403425</stp>
        <tr r="AI169" s="5"/>
      </tp>
      <tp t="e">
        <v>#N/A</v>
        <stp/>
        <stp>BDP|6299440621901110452</stp>
        <tr r="AP452" s="5"/>
      </tp>
      <tp t="e">
        <v>#N/A</v>
        <stp/>
        <stp>BDP|1572246152596912596</stp>
        <tr r="K599" s="5"/>
      </tp>
      <tp t="e">
        <v>#N/A</v>
        <stp/>
        <stp>BDP|2370019231544511058</stp>
        <tr r="M27" s="12"/>
      </tp>
      <tp t="e">
        <v>#N/A</v>
        <stp/>
        <stp>BDP|9284029382943638779</stp>
        <tr r="T627" s="5"/>
      </tp>
      <tp t="e">
        <v>#N/A</v>
        <stp/>
        <stp>BDP|4484653367113582207</stp>
        <tr r="AK506" s="5"/>
      </tp>
      <tp t="e">
        <v>#N/A</v>
        <stp/>
        <stp>BDP|5776235782508365264</stp>
        <tr r="Q51" s="5"/>
      </tp>
      <tp t="e">
        <v>#N/A</v>
        <stp/>
        <stp>BDP|2401644978440959620</stp>
        <tr r="O595" s="5"/>
      </tp>
      <tp t="e">
        <v>#N/A</v>
        <stp/>
        <stp>BDP|7488842156286497914</stp>
        <tr r="P597" s="5"/>
      </tp>
      <tp t="e">
        <v>#N/A</v>
        <stp/>
        <stp>BDP|8841634036880896864</stp>
        <tr r="J577" s="5"/>
      </tp>
      <tp t="e">
        <v>#N/A</v>
        <stp/>
        <stp>BDP|5706958014299286177</stp>
        <tr r="AP411" s="5"/>
      </tp>
      <tp t="s">
        <v>#N/A N/A</v>
        <stp/>
        <stp>BDP|6094653863592027159</stp>
        <tr r="R50" s="12"/>
      </tp>
      <tp t="e">
        <v>#N/A</v>
        <stp/>
        <stp>BDP|8429302869480844864</stp>
        <tr r="AK45" s="5"/>
      </tp>
      <tp t="e">
        <v>#N/A</v>
        <stp/>
        <stp>BDP|3057035942502531072</stp>
        <tr r="S636" s="5"/>
      </tp>
      <tp t="e">
        <v>#N/A</v>
        <stp/>
        <stp>BDP|3888293351256144729</stp>
        <tr r="AK277" s="5"/>
      </tp>
      <tp t="e">
        <v>#N/A</v>
        <stp/>
        <stp>BDP|3116016152477536447</stp>
        <tr r="T309" s="5"/>
      </tp>
      <tp t="e">
        <v>#N/A</v>
        <stp/>
        <stp>BDP|7442476417153135466</stp>
        <tr r="Q350" s="5"/>
      </tp>
      <tp t="e">
        <v>#N/A</v>
        <stp/>
        <stp>BDP|2946439237921661184</stp>
        <tr r="AA185" s="5"/>
      </tp>
      <tp t="e">
        <v>#N/A</v>
        <stp/>
        <stp>BDP|3988218452108076990</stp>
        <tr r="AI215" s="5"/>
      </tp>
      <tp t="e">
        <v>#N/A</v>
        <stp/>
        <stp>BDP|9587264600106274813</stp>
        <tr r="U443" s="5"/>
      </tp>
      <tp t="e">
        <v>#N/A</v>
        <stp/>
        <stp>BDP|3676437467654676048</stp>
        <tr r="M7" s="5"/>
      </tp>
      <tp t="e">
        <v>#N/A</v>
        <stp/>
        <stp>BDP|7439241460617497144</stp>
        <tr r="T521" s="5"/>
      </tp>
      <tp t="e">
        <v>#N/A</v>
        <stp/>
        <stp>BDP|6942009932368869830</stp>
        <tr r="N54" s="5"/>
      </tp>
      <tp t="e">
        <v>#N/A</v>
        <stp/>
        <stp>BDP|8025875432626716028</stp>
        <tr r="K491" s="5"/>
      </tp>
      <tp t="s">
        <v>#N/A N/A</v>
        <stp/>
        <stp>BDP|7068147609053903049</stp>
        <tr r="W49" s="12"/>
      </tp>
      <tp t="e">
        <v>#N/A</v>
        <stp/>
        <stp>BDP|2094770970081537621</stp>
        <tr r="L108" s="5"/>
      </tp>
      <tp t="s">
        <v>#N/A N/A</v>
        <stp/>
        <stp>BDP|6758540923206756278</stp>
        <tr r="P48" s="12"/>
      </tp>
      <tp t="e">
        <v>#N/A</v>
        <stp/>
        <stp>BDP|1256239751776617567</stp>
        <tr r="S493" s="5"/>
      </tp>
      <tp t="e">
        <v>#N/A</v>
        <stp/>
        <stp>BDP|4852003638151683362</stp>
        <tr r="AH480" s="5"/>
      </tp>
      <tp t="e">
        <v>#N/A</v>
        <stp/>
        <stp>BDP|4029158074590523740</stp>
        <tr r="O174" s="5"/>
      </tp>
      <tp t="e">
        <v>#N/A</v>
        <stp/>
        <stp>BDP|4462425910571294542</stp>
        <tr r="Q256" s="5"/>
      </tp>
      <tp t="e">
        <v>#N/A</v>
        <stp/>
        <stp>BDP|4887630727411599498</stp>
        <tr r="AP49" s="5"/>
      </tp>
      <tp t="e">
        <v>#N/A</v>
        <stp/>
        <stp>BDP|4144530166420442208</stp>
        <tr r="AI422" s="5"/>
      </tp>
      <tp t="e">
        <v>#N/A</v>
        <stp/>
        <stp>BDP|4847552612040723588</stp>
        <tr r="P315" s="5"/>
      </tp>
      <tp t="e">
        <v>#N/A</v>
        <stp/>
        <stp>BDP|8792378928305871909</stp>
        <tr r="W472" s="5"/>
      </tp>
      <tp t="e">
        <v>#N/A</v>
        <stp/>
        <stp>BDP|3507530124938747953</stp>
        <tr r="K583" s="5"/>
      </tp>
      <tp t="e">
        <v>#N/A</v>
        <stp/>
        <stp>BDP|6632427731341102549</stp>
        <tr r="Q577" s="5"/>
      </tp>
      <tp t="e">
        <v>#N/A</v>
        <stp/>
        <stp>BDP|2624374088115871911</stp>
        <tr r="AO590" s="5"/>
      </tp>
      <tp t="e">
        <v>#N/A</v>
        <stp/>
        <stp>BDP|3740064977024212540</stp>
        <tr r="P168" s="5"/>
      </tp>
      <tp t="e">
        <v>#N/A</v>
        <stp/>
        <stp>BDP|9098899279711011207</stp>
        <tr r="S524" s="5"/>
      </tp>
      <tp t="e">
        <v>#N/A</v>
        <stp/>
        <stp>BDP|9926062658000660916</stp>
        <tr r="J615" s="5"/>
      </tp>
      <tp t="e">
        <v>#N/A</v>
        <stp/>
        <stp>BDP|6398189843497072183</stp>
        <tr r="M389" s="5"/>
      </tp>
      <tp t="e">
        <v>#N/A</v>
        <stp/>
        <stp>BDP|1773805910489515424</stp>
        <tr r="AI433" s="5"/>
      </tp>
      <tp t="e">
        <v>#N/A</v>
        <stp/>
        <stp>BDP|4362705555647633405</stp>
        <tr r="AF557" s="5"/>
      </tp>
      <tp t="e">
        <v>#N/A</v>
        <stp/>
        <stp>BDP|8255034675122421800</stp>
        <tr r="AI228" s="5"/>
      </tp>
      <tp t="e">
        <v>#N/A</v>
        <stp/>
        <stp>BDP|2665575077114048164</stp>
        <tr r="AD418" s="5"/>
      </tp>
      <tp t="e">
        <v>#N/A</v>
        <stp/>
        <stp>BDP|7579417533443455633</stp>
        <tr r="L323" s="5"/>
      </tp>
      <tp t="e">
        <v>#N/A</v>
        <stp/>
        <stp>BDP|8265175897381011424</stp>
        <tr r="AD119" s="5"/>
      </tp>
      <tp t="e">
        <v>#N/A</v>
        <stp/>
        <stp>BDP|1256437076606395148</stp>
        <tr r="AB468" s="5"/>
      </tp>
      <tp t="e">
        <v>#N/A</v>
        <stp/>
        <stp>BDP|7575362341353658646</stp>
        <tr r="AF645" s="5"/>
      </tp>
      <tp t="e">
        <v>#N/A</v>
        <stp/>
        <stp>BDP|3142350771441120346</stp>
        <tr r="AF70" s="5"/>
      </tp>
      <tp t="e">
        <v>#N/A</v>
        <stp/>
        <stp>BDP|3904693505582717220</stp>
        <tr r="AD35" s="5"/>
      </tp>
      <tp t="s">
        <v>#N/A N/A</v>
        <stp/>
        <stp>BDP|8427340855718061354</stp>
        <tr r="J63" s="12"/>
      </tp>
      <tp t="e">
        <v>#N/A</v>
        <stp/>
        <stp>BDP|8122979071864240751</stp>
        <tr r="N474" s="5"/>
      </tp>
      <tp t="s">
        <v>#N/A N/A</v>
        <stp/>
        <stp>BDP|8639830034354962280</stp>
        <tr r="T13" s="12"/>
      </tp>
      <tp t="e">
        <v>#N/A</v>
        <stp/>
        <stp>BDP|7815818699235033611</stp>
        <tr r="N427" s="5"/>
      </tp>
      <tp t="e">
        <v>#N/A</v>
        <stp/>
        <stp>BDP|4024681162392999321</stp>
        <tr r="L33" s="12"/>
        <tr r="L502" s="5"/>
      </tp>
      <tp t="e">
        <v>#N/A</v>
        <stp/>
        <stp>BDP|4411630299937847974</stp>
        <tr r="S399" s="5"/>
      </tp>
      <tp t="e">
        <v>#N/A</v>
        <stp/>
        <stp>BDP|4043949015719966097</stp>
        <tr r="U273" s="5"/>
      </tp>
      <tp t="e">
        <v>#N/A</v>
        <stp/>
        <stp>BDP|5300262104804664667</stp>
        <tr r="Q259" s="5"/>
      </tp>
      <tp t="e">
        <v>#N/A</v>
        <stp/>
        <stp>BDP|1676327065519190817</stp>
        <tr r="L334" s="5"/>
      </tp>
      <tp t="e">
        <v>#N/A</v>
        <stp/>
        <stp>BDP|9744740852977465940</stp>
        <tr r="AI508" s="5"/>
      </tp>
      <tp t="e">
        <v>#N/A</v>
        <stp/>
        <stp>BDP|5431817260398353679</stp>
        <tr r="AK155" s="5"/>
      </tp>
      <tp t="e">
        <v>#N/A</v>
        <stp/>
        <stp>BDP|9838590925058680331</stp>
        <tr r="N374" s="5"/>
      </tp>
      <tp t="e">
        <v>#N/A</v>
        <stp/>
        <stp>BDP|4152518785615223963</stp>
        <tr r="I160" s="5"/>
      </tp>
      <tp t="e">
        <v>#N/A</v>
        <stp/>
        <stp>BDP|2114138779250385199</stp>
        <tr r="I532" s="5"/>
      </tp>
      <tp t="e">
        <v>#N/A</v>
        <stp/>
        <stp>BDP|2818975992432581595</stp>
        <tr r="AB394" s="5"/>
      </tp>
      <tp t="e">
        <v>#N/A</v>
        <stp/>
        <stp>BDP|1015749253531310750</stp>
        <tr r="O67" s="12"/>
        <tr r="O589" s="5"/>
      </tp>
      <tp t="e">
        <v>#N/A</v>
        <stp/>
        <stp>BDP|7535319085951882887</stp>
        <tr r="AK444" s="5"/>
      </tp>
      <tp t="e">
        <v>#N/A</v>
        <stp/>
        <stp>BDP|2548522545763394504</stp>
        <tr r="AP597" s="5"/>
      </tp>
      <tp t="e">
        <v>#N/A</v>
        <stp/>
        <stp>BDP|9786904109465744083</stp>
        <tr r="P204" s="5"/>
      </tp>
      <tp t="s">
        <v>#N/A N/A</v>
        <stp/>
        <stp>BDP|1115281086716918879</stp>
        <tr r="M66" s="12"/>
      </tp>
      <tp t="e">
        <v>#N/A</v>
        <stp/>
        <stp>BDP|5353809874568635705</stp>
        <tr r="T638" s="5"/>
      </tp>
      <tp t="e">
        <v>#N/A</v>
        <stp/>
        <stp>BDP|3171872366198999083</stp>
        <tr r="W258" s="5"/>
      </tp>
      <tp t="e">
        <v>#N/A</v>
        <stp/>
        <stp>BDP|7907665655059357881</stp>
        <tr r="AM287" s="5"/>
      </tp>
      <tp t="e">
        <v>#N/A</v>
        <stp/>
        <stp>BDP|8384600894312696003</stp>
        <tr r="AK547" s="5"/>
      </tp>
      <tp t="e">
        <v>#N/A</v>
        <stp/>
        <stp>BDP|2129311955253364277</stp>
        <tr r="AD304" s="5"/>
      </tp>
      <tp t="e">
        <v>#N/A</v>
        <stp/>
        <stp>BDP|9764843443206823695</stp>
        <tr r="K69" s="5"/>
      </tp>
      <tp t="e">
        <v>#N/A</v>
        <stp/>
        <stp>BDP|4222812198120925030</stp>
        <tr r="AP201" s="5"/>
      </tp>
      <tp t="e">
        <v>#N/A</v>
        <stp/>
        <stp>BDP|3636224265917454548</stp>
        <tr r="R141" s="5"/>
      </tp>
      <tp t="e">
        <v>#N/A</v>
        <stp/>
        <stp>BDP|3230329160934651775</stp>
        <tr r="Q541" s="5"/>
      </tp>
      <tp t="e">
        <v>#N/A</v>
        <stp/>
        <stp>BDP|3650106106501674673</stp>
        <tr r="U516" s="5"/>
      </tp>
      <tp t="e">
        <v>#N/A</v>
        <stp/>
        <stp>BDP|6535345220373423145</stp>
        <tr r="AB28" s="5"/>
      </tp>
      <tp t="e">
        <v>#N/A</v>
        <stp/>
        <stp>BDP|8214851560614743710</stp>
        <tr r="U81" s="12"/>
        <tr r="U332" s="5"/>
      </tp>
      <tp t="e">
        <v>#N/A</v>
        <stp/>
        <stp>BDP|4771755823931685561</stp>
        <tr r="AI373" s="5"/>
      </tp>
      <tp t="e">
        <v>#N/A</v>
        <stp/>
        <stp>BDP|1247233813526495179</stp>
        <tr r="AA17" s="5"/>
      </tp>
      <tp t="e">
        <v>#N/A</v>
        <stp/>
        <stp>BDP|3265310652737475743</stp>
        <tr r="O153" s="5"/>
      </tp>
      <tp t="e">
        <v>#N/A</v>
        <stp/>
        <stp>BDP|6917602454373852340</stp>
        <tr r="AG481" s="5"/>
      </tp>
      <tp t="e">
        <v>#N/A</v>
        <stp/>
        <stp>BDP|4975664210054751293</stp>
        <tr r="P221" s="5"/>
      </tp>
      <tp t="e">
        <v>#N/A</v>
        <stp/>
        <stp>BDP|7519491407037302195</stp>
        <tr r="Q156" s="5"/>
      </tp>
      <tp t="e">
        <v>#N/A</v>
        <stp/>
        <stp>BDP|4408302436953177229</stp>
        <tr r="AD465" s="5"/>
      </tp>
      <tp t="e">
        <v>#N/A</v>
        <stp/>
        <stp>BDP|7648047910017149422</stp>
        <tr r="AP599" s="5"/>
      </tp>
      <tp t="e">
        <v>#N/A</v>
        <stp/>
        <stp>BDP|6178325244336273243</stp>
        <tr r="I90" s="5"/>
      </tp>
      <tp t="e">
        <v>#N/A</v>
        <stp/>
        <stp>BDP|7607813380091137375</stp>
        <tr r="N624" s="5"/>
      </tp>
      <tp t="e">
        <v>#N/A</v>
        <stp/>
        <stp>BDP|5014744679473540391</stp>
        <tr r="AM501" s="5"/>
      </tp>
      <tp t="e">
        <v>#N/A</v>
        <stp/>
        <stp>BDP|1825783716070335246</stp>
        <tr r="M616" s="5"/>
      </tp>
      <tp t="e">
        <v>#N/A</v>
        <stp/>
        <stp>BDP|9328510259605898929</stp>
        <tr r="AO122" s="5"/>
      </tp>
      <tp t="e">
        <v>#N/A</v>
        <stp/>
        <stp>BDP|6411384221427461580</stp>
        <tr r="Q370" s="5"/>
      </tp>
      <tp t="e">
        <v>#N/A</v>
        <stp/>
        <stp>BDP|3600437903410505224</stp>
        <tr r="AA247" s="5"/>
      </tp>
      <tp t="e">
        <v>#N/A</v>
        <stp/>
        <stp>BDP|9024074263583720926</stp>
        <tr r="O352" s="5"/>
      </tp>
      <tp t="e">
        <v>#N/A</v>
        <stp/>
        <stp>BDP|5847469433786854148</stp>
        <tr r="P460" s="5"/>
      </tp>
      <tp t="e">
        <v>#N/A</v>
        <stp/>
        <stp>BDP|5965234895443756894</stp>
        <tr r="W401" s="5"/>
      </tp>
      <tp t="e">
        <v>#N/A</v>
        <stp/>
        <stp>BDP|3483114564897067605</stp>
        <tr r="AO3" s="5"/>
      </tp>
      <tp t="e">
        <v>#N/A</v>
        <stp/>
        <stp>BDP|9466529088679886877</stp>
        <tr r="N70" s="5"/>
      </tp>
      <tp t="e">
        <v>#N/A</v>
        <stp/>
        <stp>BDP|3756327462727120471</stp>
        <tr r="K478" s="5"/>
      </tp>
      <tp t="e">
        <v>#N/A</v>
        <stp/>
        <stp>BDP|4969636657405289795</stp>
        <tr r="R489" s="5"/>
      </tp>
      <tp t="e">
        <v>#N/A</v>
        <stp/>
        <stp>BDP|8366375613556389927</stp>
        <tr r="P456" s="5"/>
      </tp>
      <tp t="e">
        <v>#N/A</v>
        <stp/>
        <stp>BDP|7864521268607018649</stp>
        <tr r="AM45" s="5"/>
      </tp>
      <tp t="s">
        <v>#N/A N/A</v>
        <stp/>
        <stp>BDP|3429208991448075531</stp>
        <tr r="J28" s="12"/>
      </tp>
      <tp t="e">
        <v>#N/A</v>
        <stp/>
        <stp>BDP|6803399165524411265</stp>
        <tr r="AD451" s="5"/>
      </tp>
      <tp t="e">
        <v>#N/A</v>
        <stp/>
        <stp>BDP|6174067171874446047</stp>
        <tr r="L168" s="5"/>
      </tp>
      <tp t="e">
        <v>#N/A</v>
        <stp/>
        <stp>BDP|5941510305232891734</stp>
        <tr r="J301" s="5"/>
      </tp>
      <tp t="e">
        <v>#N/A</v>
        <stp/>
        <stp>BDP|4877042279902426474</stp>
        <tr r="AG512" s="5"/>
      </tp>
      <tp t="e">
        <v>#N/A</v>
        <stp/>
        <stp>BDP|3591704265053747415</stp>
        <tr r="AF174" s="5"/>
      </tp>
      <tp t="e">
        <v>#N/A</v>
        <stp/>
        <stp>BDP|6567847610648536228</stp>
        <tr r="J520" s="5"/>
      </tp>
      <tp t="e">
        <v>#N/A</v>
        <stp/>
        <stp>BDP|4434921464987302977</stp>
        <tr r="AF555" s="5"/>
      </tp>
      <tp t="e">
        <v>#N/A</v>
        <stp/>
        <stp>BDP|8277844010577667361</stp>
        <tr r="AK449" s="5"/>
      </tp>
      <tp t="e">
        <v>#N/A</v>
        <stp/>
        <stp>BDP|5997243031979200882</stp>
        <tr r="T217" s="5"/>
      </tp>
      <tp t="e">
        <v>#N/A</v>
        <stp/>
        <stp>BDP|6009461342783409067</stp>
        <tr r="P291" s="5"/>
      </tp>
      <tp t="e">
        <v>#N/A</v>
        <stp/>
        <stp>BDP|3170425176005215013</stp>
        <tr r="O105" s="5"/>
      </tp>
      <tp t="e">
        <v>#N/A</v>
        <stp/>
        <stp>BDP|3208791324283807013</stp>
        <tr r="AP644" s="5"/>
      </tp>
      <tp t="e">
        <v>#N/A</v>
        <stp/>
        <stp>BDP|8417089738967153934</stp>
        <tr r="L322" s="5"/>
      </tp>
      <tp t="e">
        <v>#N/A</v>
        <stp/>
        <stp>BDP|4986000830870989268</stp>
        <tr r="S53" s="5"/>
      </tp>
      <tp t="e">
        <v>#N/A</v>
        <stp/>
        <stp>BDP|9714427685495428520</stp>
        <tr r="T547" s="5"/>
      </tp>
      <tp t="e">
        <v>#N/A</v>
        <stp/>
        <stp>BDP|3421743978897730199</stp>
        <tr r="R23" s="5"/>
      </tp>
      <tp t="e">
        <v>#N/A</v>
        <stp/>
        <stp>BDP|3668202112951785456</stp>
        <tr r="K335" s="5"/>
      </tp>
      <tp t="e">
        <v>#N/A</v>
        <stp/>
        <stp>BDP|4161314609263926160</stp>
        <tr r="AI50" s="5"/>
      </tp>
      <tp t="e">
        <v>#N/A</v>
        <stp/>
        <stp>BDP|5764719624292077748</stp>
        <tr r="AH21" s="5"/>
      </tp>
      <tp t="e">
        <v>#N/A</v>
        <stp/>
        <stp>BDP|8530102258499267091</stp>
        <tr r="AI59" s="5"/>
      </tp>
      <tp t="e">
        <v>#N/A</v>
        <stp/>
        <stp>BDP|2901143172646832712</stp>
        <tr r="O59" s="5"/>
      </tp>
      <tp t="e">
        <v>#N/A</v>
        <stp/>
        <stp>BDP|1275147484739445404</stp>
        <tr r="U422" s="5"/>
      </tp>
      <tp t="e">
        <v>#N/A</v>
        <stp/>
        <stp>BDP|3878770917335735590</stp>
        <tr r="AK594" s="5"/>
      </tp>
      <tp t="e">
        <v>#N/A</v>
        <stp/>
        <stp>BDP|5018111149615846065</stp>
        <tr r="AH476" s="5"/>
      </tp>
      <tp t="s">
        <v>#N/A N/A</v>
        <stp/>
        <stp>BDP|3195469425362368272</stp>
        <tr r="W59" s="12"/>
      </tp>
      <tp t="e">
        <v>#N/A</v>
        <stp/>
        <stp>BDP|1509979163009288257</stp>
        <tr r="K167" s="5"/>
      </tp>
      <tp t="e">
        <v>#N/A</v>
        <stp/>
        <stp>BDP|4619165869220871677</stp>
        <tr r="S617" s="5"/>
      </tp>
      <tp t="e">
        <v>#N/A</v>
        <stp/>
        <stp>BDP|4853841897531436194</stp>
        <tr r="S13" s="5"/>
      </tp>
      <tp t="e">
        <v>#N/A</v>
        <stp/>
        <stp>BDP|1610258338641842442</stp>
        <tr r="AI148" s="5"/>
      </tp>
      <tp t="e">
        <v>#N/A</v>
        <stp/>
        <stp>BDP|2164569605513505103</stp>
        <tr r="O46" s="5"/>
      </tp>
      <tp t="e">
        <v>#N/A</v>
        <stp/>
        <stp>BDP|2775159914343218435</stp>
        <tr r="K229" s="5"/>
      </tp>
      <tp t="e">
        <v>#N/A</v>
        <stp/>
        <stp>BDP|4850488142572087359</stp>
        <tr r="AH243" s="5"/>
      </tp>
      <tp t="e">
        <v>#N/A</v>
        <stp/>
        <stp>BDP|2641896289163288432</stp>
        <tr r="P388" s="5"/>
      </tp>
      <tp t="e">
        <v>#N/A</v>
        <stp/>
        <stp>BDP|4008496610907721394</stp>
        <tr r="W275" s="5"/>
      </tp>
      <tp t="s">
        <v>#N/A N/A</v>
        <stp/>
        <stp>BDP|3721315714172369669</stp>
        <tr r="AF52" s="12"/>
      </tp>
      <tp t="e">
        <v>#N/A</v>
        <stp/>
        <stp>BDP|3105956629798818528</stp>
        <tr r="K244" s="5"/>
      </tp>
      <tp t="e">
        <v>#N/A</v>
        <stp/>
        <stp>BDP|5382817017279557070</stp>
        <tr r="L432" s="5"/>
      </tp>
      <tp t="e">
        <v>#N/A</v>
        <stp/>
        <stp>BDP|6640246133584094666</stp>
        <tr r="AB349" s="5"/>
      </tp>
      <tp t="e">
        <v>#N/A</v>
        <stp/>
        <stp>BDP|6328526625963576762</stp>
        <tr r="AB396" s="5"/>
      </tp>
      <tp t="e">
        <v>#N/A</v>
        <stp/>
        <stp>BDP|5320638207422939495</stp>
        <tr r="AQ576" s="5"/>
      </tp>
      <tp t="e">
        <v>#N/A</v>
        <stp/>
        <stp>BDP|4687917953959680456</stp>
        <tr r="S2" s="5"/>
      </tp>
      <tp t="e">
        <v>#N/A</v>
        <stp/>
        <stp>BDP|4872534025325983303</stp>
        <tr r="N608" s="5"/>
      </tp>
      <tp t="e">
        <v>#N/A</v>
        <stp/>
        <stp>BDP|2483914899507256097</stp>
        <tr r="W276" s="5"/>
      </tp>
      <tp t="e">
        <v>#N/A</v>
        <stp/>
        <stp>BDP|6869598527553059714</stp>
        <tr r="AM426" s="5"/>
      </tp>
      <tp t="e">
        <v>#N/A</v>
        <stp/>
        <stp>BDP|9769224180501554778</stp>
        <tr r="N318" s="5"/>
      </tp>
      <tp t="e">
        <v>#N/A</v>
        <stp/>
        <stp>BDP|6914012846594858319</stp>
        <tr r="I450" s="5"/>
      </tp>
      <tp t="e">
        <v>#N/A</v>
        <stp/>
        <stp>BDP|7239023925680485064</stp>
        <tr r="AF190" s="5"/>
      </tp>
      <tp t="e">
        <v>#N/A</v>
        <stp/>
        <stp>BDP|6695093136755645584</stp>
        <tr r="AG67" s="12"/>
        <tr r="AG589" s="5"/>
      </tp>
      <tp t="e">
        <v>#N/A</v>
        <stp/>
        <stp>BDP|8775126284252072669</stp>
        <tr r="Q488" s="5"/>
      </tp>
      <tp t="e">
        <v>#N/A</v>
        <stp/>
        <stp>BDP|4519034165861613621</stp>
        <tr r="J224" s="5"/>
      </tp>
      <tp t="e">
        <v>#N/A</v>
        <stp/>
        <stp>BDP|4605288031471885108</stp>
        <tr r="M87" s="5"/>
      </tp>
      <tp t="e">
        <v>#N/A</v>
        <stp/>
        <stp>BDP|8843360754979453294</stp>
        <tr r="AK635" s="5"/>
      </tp>
      <tp t="e">
        <v>#N/A</v>
        <stp/>
        <stp>BDP|6536358821376054461</stp>
        <tr r="W353" s="5"/>
      </tp>
      <tp t="e">
        <v>#N/A</v>
        <stp/>
        <stp>BDP|1085049384359794504</stp>
        <tr r="AG607" s="5"/>
      </tp>
      <tp t="e">
        <v>#N/A</v>
        <stp/>
        <stp>BDP|9133836066324181621</stp>
        <tr r="O305" s="5"/>
      </tp>
      <tp t="e">
        <v>#N/A</v>
        <stp/>
        <stp>BDP|8212859044780689128</stp>
        <tr r="AO564" s="5"/>
      </tp>
      <tp t="e">
        <v>#N/A</v>
        <stp/>
        <stp>BDP|1410859133116755922</stp>
        <tr r="AK513" s="5"/>
      </tp>
      <tp t="e">
        <v>#N/A</v>
        <stp/>
        <stp>BDP|3465852126204313839</stp>
        <tr r="Q163" s="5"/>
      </tp>
      <tp t="e">
        <v>#N/A</v>
        <stp/>
        <stp>BDP|7603464107700782675</stp>
        <tr r="AQ618" s="5"/>
      </tp>
      <tp t="e">
        <v>#N/A</v>
        <stp/>
        <stp>BDP|1751889114484802946</stp>
        <tr r="AM541" s="5"/>
      </tp>
      <tp t="e">
        <v>#N/A</v>
        <stp/>
        <stp>BDP|2063329569875912757</stp>
        <tr r="O408" s="5"/>
      </tp>
      <tp t="e">
        <v>#N/A</v>
        <stp/>
        <stp>BDP|6662727312192271736</stp>
        <tr r="AF256" s="5"/>
      </tp>
      <tp t="e">
        <v>#N/A</v>
        <stp/>
        <stp>BDP|2386001405443091414</stp>
        <tr r="I46" s="5"/>
      </tp>
      <tp t="e">
        <v>#N/A</v>
        <stp/>
        <stp>BDP|3869293732804378379</stp>
        <tr r="AP341" s="5"/>
      </tp>
      <tp t="e">
        <v>#N/A</v>
        <stp/>
        <stp>BDP|5349006604156476647</stp>
        <tr r="K27" s="12"/>
      </tp>
      <tp t="e">
        <v>#N/A</v>
        <stp/>
        <stp>BDP|3763199366081851079</stp>
        <tr r="U621" s="5"/>
      </tp>
      <tp t="e">
        <v>#N/A</v>
        <stp/>
        <stp>BDP|2847283070660315242</stp>
        <tr r="I169" s="5"/>
      </tp>
      <tp t="e">
        <v>#N/A</v>
        <stp/>
        <stp>BDP|4693629546945134648</stp>
        <tr r="Q567" s="5"/>
      </tp>
      <tp t="e">
        <v>#N/A</v>
        <stp/>
        <stp>BDP|9039150259539319185</stp>
        <tr r="N587" s="5"/>
      </tp>
      <tp t="e">
        <v>#N/A</v>
        <stp/>
        <stp>BDP|3612385645660431184</stp>
        <tr r="N17" s="5"/>
      </tp>
      <tp t="e">
        <v>#N/A</v>
        <stp/>
        <stp>BDP|2083628635185372733</stp>
        <tr r="AQ567" s="5"/>
      </tp>
      <tp t="e">
        <v>#N/A</v>
        <stp/>
        <stp>BDP|4262563905030260446</stp>
        <tr r="M101" s="5"/>
      </tp>
      <tp t="e">
        <v>#N/A</v>
        <stp/>
        <stp>BDP|8629943216506093338</stp>
        <tr r="Q329" s="5"/>
      </tp>
      <tp t="e">
        <v>#N/A</v>
        <stp/>
        <stp>BDP|9725616924010529802</stp>
        <tr r="U631" s="5"/>
      </tp>
      <tp t="e">
        <v>#N/A</v>
        <stp/>
        <stp>BDP|4266062360571604655</stp>
        <tr r="R7" s="12"/>
      </tp>
      <tp t="e">
        <v>#N/A</v>
        <stp/>
        <stp>BDP|7181549760160321116</stp>
        <tr r="AQ467" s="5"/>
      </tp>
      <tp t="e">
        <v>#N/A</v>
        <stp/>
        <stp>BDP|7758752626027251016</stp>
        <tr r="P200" s="5"/>
      </tp>
      <tp t="e">
        <v>#N/A</v>
        <stp/>
        <stp>BDP|3224151940630258327</stp>
        <tr r="AD410" s="5"/>
      </tp>
      <tp t="e">
        <v>#N/A</v>
        <stp/>
        <stp>BDP|6285128003031401307</stp>
        <tr r="S568" s="5"/>
      </tp>
      <tp t="e">
        <v>#N/A</v>
        <stp/>
        <stp>BDP|8960240513737871911</stp>
        <tr r="AD98" s="5"/>
      </tp>
      <tp t="e">
        <v>#N/A</v>
        <stp/>
        <stp>BDP|1344577335155602705</stp>
        <tr r="AM487" s="5"/>
      </tp>
      <tp t="s">
        <v>#N/A N/A</v>
        <stp/>
        <stp>BDP|5188432355868946991</stp>
        <tr r="W70" s="12"/>
      </tp>
      <tp t="e">
        <v>#N/A</v>
        <stp/>
        <stp>BDP|9200392475520960807</stp>
        <tr r="J490" s="5"/>
      </tp>
      <tp t="e">
        <v>#N/A</v>
        <stp/>
        <stp>BDP|9322835083399419503</stp>
        <tr r="I204" s="5"/>
      </tp>
      <tp t="s">
        <v>#N/A N/A</v>
        <stp/>
        <stp>BDP|1756131016733226777</stp>
        <tr r="AA9" s="12"/>
      </tp>
      <tp t="e">
        <v>#N/A</v>
        <stp/>
        <stp>BDP|6856750682579814538</stp>
        <tr r="AO337" s="5"/>
      </tp>
      <tp t="e">
        <v>#N/A</v>
        <stp/>
        <stp>BDP|3493049424822598658</stp>
        <tr r="W457" s="5"/>
      </tp>
      <tp t="e">
        <v>#N/A</v>
        <stp/>
        <stp>BDP|3033299880035467995</stp>
        <tr r="AG569" s="5"/>
      </tp>
      <tp t="e">
        <v>#N/A</v>
        <stp/>
        <stp>BDP|3898342217446667290</stp>
        <tr r="M223" s="5"/>
      </tp>
      <tp t="e">
        <v>#N/A</v>
        <stp/>
        <stp>BDP|5724417275492708109</stp>
        <tr r="K577" s="5"/>
      </tp>
      <tp t="e">
        <v>#N/A</v>
        <stp/>
        <stp>BDP|4307450287414257979</stp>
        <tr r="Q138" s="5"/>
      </tp>
      <tp t="e">
        <v>#N/A</v>
        <stp/>
        <stp>BDP|7234261724757755538</stp>
        <tr r="T310" s="5"/>
      </tp>
      <tp t="e">
        <v>#N/A</v>
        <stp/>
        <stp>BDP|3187824872348717126</stp>
        <tr r="AH446" s="5"/>
      </tp>
      <tp t="e">
        <v>#N/A</v>
        <stp/>
        <stp>BDP|6245523173740686113</stp>
        <tr r="AF343" s="5"/>
      </tp>
      <tp t="s">
        <v>#N/A N/A</v>
        <stp/>
        <stp>BDP|6893869145597983866</stp>
        <tr r="T39" s="12"/>
      </tp>
      <tp t="e">
        <v>#N/A</v>
        <stp/>
        <stp>BDP|4377631206196157139</stp>
        <tr r="M491" s="5"/>
      </tp>
      <tp t="e">
        <v>#N/A</v>
        <stp/>
        <stp>BDP|3911205418560336568</stp>
        <tr r="K533" s="5"/>
      </tp>
      <tp t="s">
        <v>#N/A N/A</v>
        <stp/>
        <stp>BDP|6167040569921130496</stp>
        <tr r="AO5" s="12"/>
      </tp>
      <tp t="e">
        <v>#N/A</v>
        <stp/>
        <stp>BDP|9160225230865226853</stp>
        <tr r="AB303" s="5"/>
      </tp>
      <tp t="e">
        <v>#N/A</v>
        <stp/>
        <stp>BDP|2138418751163122542</stp>
        <tr r="AH161" s="5"/>
      </tp>
      <tp t="e">
        <v>#N/A</v>
        <stp/>
        <stp>BDP|2684991279579008021</stp>
        <tr r="AP137" s="5"/>
      </tp>
      <tp t="s">
        <v>#N/A N/A</v>
        <stp/>
        <stp>BDP|7955260716860510180</stp>
        <tr r="O64" s="12"/>
      </tp>
      <tp t="e">
        <v>#N/A</v>
        <stp/>
        <stp>BDP|9425441584428080803</stp>
        <tr r="U19" s="12"/>
      </tp>
      <tp t="e">
        <v>#N/A</v>
        <stp/>
        <stp>BDP|8102963516781332468</stp>
        <tr r="P626" s="5"/>
      </tp>
      <tp t="e">
        <v>#N/A</v>
        <stp/>
        <stp>BDP|5188648152464085733</stp>
        <tr r="L468" s="5"/>
      </tp>
      <tp t="e">
        <v>#N/A</v>
        <stp/>
        <stp>BDP|5424981879408116609</stp>
        <tr r="AD256" s="5"/>
      </tp>
      <tp t="e">
        <v>#N/A</v>
        <stp/>
        <stp>BDP|6842787790125356879</stp>
        <tr r="AO287" s="5"/>
      </tp>
      <tp t="e">
        <v>#N/A</v>
        <stp/>
        <stp>BDP|6374609325582441561</stp>
        <tr r="P45" s="5"/>
      </tp>
      <tp t="e">
        <v>#N/A</v>
        <stp/>
        <stp>BDP|1548599044474925155</stp>
        <tr r="K633" s="5"/>
      </tp>
      <tp t="e">
        <v>#N/A</v>
        <stp/>
        <stp>BDP|1439200820976892282</stp>
        <tr r="AQ258" s="5"/>
      </tp>
      <tp t="e">
        <v>#N/A</v>
        <stp/>
        <stp>BDP|2915102597578241783</stp>
        <tr r="AO279" s="5"/>
      </tp>
      <tp t="e">
        <v>#N/A</v>
        <stp/>
        <stp>BDP|2633592243101946715</stp>
        <tr r="L596" s="5"/>
      </tp>
      <tp t="e">
        <v>#N/A</v>
        <stp/>
        <stp>BDP|5220971406841331849</stp>
        <tr r="AK585" s="5"/>
      </tp>
      <tp t="s">
        <v>#N/A N/A</v>
        <stp/>
        <stp>BDP|8608207143492642976</stp>
        <tr r="I79" s="12"/>
      </tp>
      <tp t="e">
        <v>#N/A</v>
        <stp/>
        <stp>BDP|3880079255463869062</stp>
        <tr r="K395" s="5"/>
      </tp>
      <tp t="e">
        <v>#N/A</v>
        <stp/>
        <stp>BDP|4157041172090132626</stp>
        <tr r="AG519" s="5"/>
      </tp>
      <tp t="s">
        <v>#N/A N/A</v>
        <stp/>
        <stp>BDP|1193792807501281297</stp>
        <tr r="AQ74" s="12"/>
      </tp>
      <tp t="e">
        <v>#N/A</v>
        <stp/>
        <stp>BDP|3966085301072475404</stp>
        <tr r="AP466" s="5"/>
      </tp>
      <tp t="e">
        <v>#N/A</v>
        <stp/>
        <stp>BDP|2455506110371515252</stp>
        <tr r="AA318" s="5"/>
      </tp>
      <tp t="e">
        <v>#N/A</v>
        <stp/>
        <stp>BDP|6634697170037956522</stp>
        <tr r="AD49" s="5"/>
      </tp>
      <tp t="e">
        <v>#N/A</v>
        <stp/>
        <stp>BDP|8056053484315001056</stp>
        <tr r="O415" s="5"/>
      </tp>
      <tp t="e">
        <v>#N/A</v>
        <stp/>
        <stp>BDP|9309617607492866897</stp>
        <tr r="AI267" s="5"/>
      </tp>
      <tp t="e">
        <v>#N/A</v>
        <stp/>
        <stp>BDP|3124357717466544227</stp>
        <tr r="T427" s="5"/>
      </tp>
      <tp t="e">
        <v>#N/A</v>
        <stp/>
        <stp>BDP|9897276509749528778</stp>
        <tr r="AO613" s="5"/>
      </tp>
      <tp t="e">
        <v>#N/A</v>
        <stp/>
        <stp>BDP|6663333719298075982</stp>
        <tr r="AQ41" s="5"/>
      </tp>
      <tp t="e">
        <v>#N/A</v>
        <stp/>
        <stp>BDP|7931022008316655412</stp>
        <tr r="T276" s="5"/>
      </tp>
      <tp t="e">
        <v>#N/A</v>
        <stp/>
        <stp>BDP|8231454983544202527</stp>
        <tr r="I612" s="5"/>
      </tp>
      <tp t="e">
        <v>#N/A</v>
        <stp/>
        <stp>BDP|7902983452066707807</stp>
        <tr r="M577" s="5"/>
      </tp>
      <tp t="s">
        <v>#N/A N/A</v>
        <stp/>
        <stp>BDP|1386845193703887686</stp>
        <tr r="AO18" s="12"/>
      </tp>
      <tp t="s">
        <v>#N/A N/A</v>
        <stp/>
        <stp>BDP|3114136070156721610</stp>
        <tr r="U90" s="12"/>
      </tp>
      <tp t="e">
        <v>#N/A</v>
        <stp/>
        <stp>BDP|3723783300376975721</stp>
        <tr r="AA304" s="5"/>
      </tp>
      <tp t="e">
        <v>#N/A</v>
        <stp/>
        <stp>BDP|6804354837966604589</stp>
        <tr r="L459" s="5"/>
      </tp>
      <tp t="e">
        <v>#N/A</v>
        <stp/>
        <stp>BDP|5503619301511625779</stp>
        <tr r="AF523" s="5"/>
      </tp>
      <tp t="e">
        <v>#N/A</v>
        <stp/>
        <stp>BDP|6595825357058086643</stp>
        <tr r="N306" s="5"/>
      </tp>
      <tp t="e">
        <v>#N/A</v>
        <stp/>
        <stp>BDP|2480606224275395672</stp>
        <tr r="O177" s="5"/>
      </tp>
      <tp t="e">
        <v>#N/A</v>
        <stp/>
        <stp>BDP|6477423719111273795</stp>
        <tr r="R484" s="5"/>
      </tp>
      <tp t="e">
        <v>#N/A</v>
        <stp/>
        <stp>BDP|2935124871483726296</stp>
        <tr r="W630" s="5"/>
      </tp>
      <tp t="e">
        <v>#N/A</v>
        <stp/>
        <stp>BDP|4371546640445220510</stp>
        <tr r="W32" s="12"/>
        <tr r="W622" s="5"/>
      </tp>
      <tp t="e">
        <v>#N/A</v>
        <stp/>
        <stp>BDP|1145373204461367653</stp>
        <tr r="L157" s="5"/>
      </tp>
      <tp t="e">
        <v>#N/A</v>
        <stp/>
        <stp>BDP|7014271343986583257</stp>
        <tr r="O178" s="5"/>
      </tp>
      <tp t="e">
        <v>#N/A</v>
        <stp/>
        <stp>BDP|4584697144280583393</stp>
        <tr r="AO412" s="5"/>
      </tp>
      <tp t="e">
        <v>#N/A</v>
        <stp/>
        <stp>BDP|4404464456469729974</stp>
        <tr r="P495" s="5"/>
      </tp>
      <tp t="e">
        <v>#N/A</v>
        <stp/>
        <stp>BDP|5449529272960414243</stp>
        <tr r="Q61" s="5"/>
      </tp>
      <tp t="e">
        <v>#N/A</v>
        <stp/>
        <stp>BDP|7570462922485080140</stp>
        <tr r="I455" s="5"/>
      </tp>
      <tp t="e">
        <v>#N/A</v>
        <stp/>
        <stp>BDP|7523116124863776222</stp>
        <tr r="AF98" s="5"/>
      </tp>
      <tp t="s">
        <v>#N/A N/A</v>
        <stp/>
        <stp>BDP|1016874287205570108</stp>
        <tr r="R54" s="12"/>
      </tp>
      <tp t="e">
        <v>#N/A</v>
        <stp/>
        <stp>BDP|2604134461224186406</stp>
        <tr r="K302" s="5"/>
      </tp>
      <tp t="e">
        <v>#N/A</v>
        <stp/>
        <stp>BDP|5565602244810248260</stp>
        <tr r="R251" s="5"/>
      </tp>
      <tp t="e">
        <v>#N/A</v>
        <stp/>
        <stp>BDP|8786628536938008061</stp>
        <tr r="AI176" s="5"/>
      </tp>
      <tp t="e">
        <v>#N/A</v>
        <stp/>
        <stp>BDP|8181329438534683987</stp>
        <tr r="AB216" s="5"/>
      </tp>
      <tp t="e">
        <v>#N/A</v>
        <stp/>
        <stp>BDP|3297668773260797750</stp>
        <tr r="O128" s="5"/>
      </tp>
      <tp t="e">
        <v>#N/A</v>
        <stp/>
        <stp>BDP|4390978464437094951</stp>
        <tr r="M294" s="5"/>
      </tp>
      <tp t="e">
        <v>#N/A</v>
        <stp/>
        <stp>BDP|5689803489209223986</stp>
        <tr r="U609" s="5"/>
      </tp>
      <tp t="e">
        <v>#N/A</v>
        <stp/>
        <stp>BDP|2785677024746410556</stp>
        <tr r="L412" s="5"/>
      </tp>
      <tp t="e">
        <v>#N/A</v>
        <stp/>
        <stp>BDP|1112694906022885032</stp>
        <tr r="AM109" s="5"/>
      </tp>
      <tp t="e">
        <v>#N/A</v>
        <stp/>
        <stp>BDP|2713939953268031326</stp>
        <tr r="P121" s="5"/>
      </tp>
      <tp t="e">
        <v>#N/A</v>
        <stp/>
        <stp>BDP|1188675256131042657</stp>
        <tr r="R206" s="5"/>
      </tp>
      <tp t="e">
        <v>#N/A</v>
        <stp/>
        <stp>BDP|6807050336121788197</stp>
        <tr r="T315" s="5"/>
      </tp>
      <tp t="e">
        <v>#N/A</v>
        <stp/>
        <stp>BDP|1489351605817261039</stp>
        <tr r="AP107" s="5"/>
      </tp>
      <tp t="e">
        <v>#N/A</v>
        <stp/>
        <stp>BDP|2763744935762208114</stp>
        <tr r="S504" s="5"/>
      </tp>
      <tp t="e">
        <v>#N/A</v>
        <stp/>
        <stp>BDP|5155602203783258554</stp>
        <tr r="O479" s="5"/>
      </tp>
      <tp t="e">
        <v>#N/A</v>
        <stp/>
        <stp>BDP|1276775009204967707</stp>
        <tr r="AK563" s="5"/>
      </tp>
      <tp t="s">
        <v>#N/A N/A</v>
        <stp/>
        <stp>BDP|3457703604840084157</stp>
        <tr r="K57" s="12"/>
      </tp>
      <tp t="e">
        <v>#N/A</v>
        <stp/>
        <stp>BDP|2225311802011431501</stp>
        <tr r="AD154" s="5"/>
      </tp>
      <tp t="e">
        <v>#N/A</v>
        <stp/>
        <stp>BDP|1793890860668867238</stp>
        <tr r="R109" s="5"/>
      </tp>
      <tp t="e">
        <v>#N/A</v>
        <stp/>
        <stp>BDP|1018947675529369375</stp>
        <tr r="Q132" s="5"/>
      </tp>
      <tp t="e">
        <v>#N/A</v>
        <stp/>
        <stp>BDP|6200176410377204425</stp>
        <tr r="J65" s="5"/>
      </tp>
      <tp t="e">
        <v>#N/A</v>
        <stp/>
        <stp>BDP|9787794783840013385</stp>
        <tr r="P67" s="12"/>
        <tr r="P589" s="5"/>
      </tp>
      <tp t="e">
        <v>#N/A</v>
        <stp/>
        <stp>BDP|8090562187276287661</stp>
        <tr r="AH274" s="5"/>
      </tp>
      <tp t="e">
        <v>#N/A</v>
        <stp/>
        <stp>BDP|2743085874069685989</stp>
        <tr r="J106" s="5"/>
      </tp>
      <tp t="e">
        <v>#N/A</v>
        <stp/>
        <stp>BDP|6543987595317533480</stp>
        <tr r="I165" s="5"/>
      </tp>
      <tp t="e">
        <v>#N/A</v>
        <stp/>
        <stp>BDP|8004302515608365730</stp>
        <tr r="AP569" s="5"/>
      </tp>
      <tp t="e">
        <v>#N/A</v>
        <stp/>
        <stp>BDP|2226004111374450222</stp>
        <tr r="AP308" s="5"/>
      </tp>
      <tp t="e">
        <v>#N/A</v>
        <stp/>
        <stp>BDP|5981371878043737748</stp>
        <tr r="O95" s="5"/>
      </tp>
      <tp t="e">
        <v>#N/A</v>
        <stp/>
        <stp>BDP|5168596865321969217</stp>
        <tr r="AF26" s="5"/>
      </tp>
      <tp t="s">
        <v>#N/A N/A</v>
        <stp/>
        <stp>BDP|6386662784335193855</stp>
        <tr r="I17" s="12"/>
      </tp>
      <tp t="e">
        <v>#N/A</v>
        <stp/>
        <stp>BDP|7580869620340711816</stp>
        <tr r="AP239" s="5"/>
      </tp>
      <tp t="e">
        <v>#N/A</v>
        <stp/>
        <stp>BDP|9936275731879330499</stp>
        <tr r="AG520" s="5"/>
      </tp>
      <tp t="e">
        <v>#N/A</v>
        <stp/>
        <stp>BDP|6979191165565819186</stp>
        <tr r="AF93" s="5"/>
      </tp>
      <tp t="e">
        <v>#N/A</v>
        <stp/>
        <stp>BDP|9902178081616933339</stp>
        <tr r="AB256" s="5"/>
      </tp>
      <tp t="s">
        <v>#N/A N/A</v>
        <stp/>
        <stp>BDP|9517361701099307644</stp>
        <tr r="AD17" s="12"/>
      </tp>
      <tp t="s">
        <v>#N/A N/A</v>
        <stp/>
        <stp>BDP|8588499699256900697</stp>
        <tr r="P30" s="12"/>
      </tp>
      <tp t="s">
        <v>#N/A N/A</v>
        <stp/>
        <stp>BDP|1186599847496920330</stp>
        <tr r="S87" s="12"/>
      </tp>
      <tp t="e">
        <v>#N/A</v>
        <stp/>
        <stp>BDP|7357769906950501532</stp>
        <tr r="U456" s="5"/>
      </tp>
      <tp t="e">
        <v>#N/A</v>
        <stp/>
        <stp>BDP|5295107666940030712</stp>
        <tr r="AD495" s="5"/>
      </tp>
      <tp t="e">
        <v>#N/A</v>
        <stp/>
        <stp>BDP|2033519014912050100</stp>
        <tr r="AM72" s="5"/>
      </tp>
      <tp t="e">
        <v>#N/A</v>
        <stp/>
        <stp>BDP|7061620486735964981</stp>
        <tr r="N32" s="12"/>
        <tr r="N622" s="5"/>
      </tp>
      <tp t="e">
        <v>#N/A</v>
        <stp/>
        <stp>BDP|1762098901673870729</stp>
        <tr r="AP60" s="5"/>
      </tp>
    </main>
    <main first="bofaddin.rtdserver">
      <tp t="s">
        <v>#N/A N/A</v>
        <stp/>
        <stp>BQL|2656663259913155466</stp>
        <tr r="AJ480" s="5"/>
      </tp>
      <tp t="s">
        <v>#N/A N/A</v>
        <stp/>
        <stp>BQL|7728375739980257151</stp>
        <tr r="AJ555" s="5"/>
      </tp>
      <tp t="s">
        <v>#N/A N/A</v>
        <stp/>
        <stp>BQL|3354332558276547563</stp>
        <tr r="AJ164" s="5"/>
      </tp>
      <tp t="s">
        <v>#N/A N/A</v>
        <stp/>
        <stp>BQL|4945746206166396329</stp>
        <tr r="AJ119" s="5"/>
      </tp>
      <tp t="s">
        <v>#N/A N/A</v>
        <stp/>
        <stp>BQL|5652522969075286557</stp>
        <tr r="AJ432" s="5"/>
      </tp>
      <tp t="s">
        <v>#N/A N/A</v>
        <stp/>
        <stp>BQL|5934316732574884783</stp>
        <tr r="AJ572" s="5"/>
      </tp>
      <tp t="s">
        <v>#N/A N/A</v>
        <stp/>
        <stp>BQL|2243448814228299983</stp>
        <tr r="AJ50" s="5"/>
      </tp>
      <tp t="s">
        <v>#N/A N/A</v>
        <stp/>
        <stp>BQL|1578323326357135182</stp>
        <tr r="AJ347" s="5"/>
      </tp>
      <tp t="s">
        <v>#N/A N/A</v>
        <stp/>
        <stp>BQL|7578437626280886701</stp>
        <tr r="AJ632" s="5"/>
      </tp>
      <tp t="s">
        <v>#N/A N/A</v>
        <stp/>
        <stp>BQL|3346029849176985771</stp>
        <tr r="AJ4" s="5"/>
      </tp>
      <tp t="s">
        <v>#N/A N/A</v>
        <stp/>
        <stp>BQL|8802017318127106861</stp>
        <tr r="AJ407" s="5"/>
      </tp>
      <tp t="s">
        <v>#N/A N/A</v>
        <stp/>
        <stp>BQL|2417938771942991894</stp>
        <tr r="AJ624" s="5"/>
      </tp>
      <tp t="s">
        <v>#N/A N/A</v>
        <stp/>
        <stp>BQL|9158345461933547940</stp>
        <tr r="AJ271" s="5"/>
      </tp>
      <tp t="s">
        <v>#N/A N/A</v>
        <stp/>
        <stp>BQL|3356157130651189620</stp>
        <tr r="AJ476" s="5"/>
      </tp>
      <tp t="s">
        <v>#N/A N/A</v>
        <stp/>
        <stp>BQL|7451944184088310835</stp>
        <tr r="AJ557" s="5"/>
      </tp>
      <tp t="s">
        <v>#N/A N/A</v>
        <stp/>
        <stp>BQL|9153700131362748938</stp>
        <tr r="AJ530" s="5"/>
      </tp>
      <tp t="s">
        <v>#N/A N/A</v>
        <stp/>
        <stp>BQL|2205515261363197406</stp>
        <tr r="AJ570" s="5"/>
      </tp>
      <tp t="s">
        <v>#N/A N/A</v>
        <stp/>
        <stp>BQL|7959565356345320498</stp>
        <tr r="AJ461" s="5"/>
      </tp>
      <tp t="s">
        <v>#N/A N/A</v>
        <stp/>
        <stp>BQL|1571037423844072158</stp>
        <tr r="AJ112" s="5"/>
      </tp>
      <tp t="s">
        <v>#N/A N/A</v>
        <stp/>
        <stp>BQL|9727225195563157714</stp>
        <tr r="AJ406" s="5"/>
      </tp>
      <tp t="e">
        <v>#N/A</v>
        <stp/>
        <stp>BDP|4237657014325095097</stp>
        <tr r="S550" s="5"/>
      </tp>
      <tp t="e">
        <v>#N/A</v>
        <stp/>
        <stp>BDP|6058399619037317594</stp>
        <tr r="O106" s="5"/>
      </tp>
      <tp t="e">
        <v>#N/A</v>
        <stp/>
        <stp>BDP|4399703478393170106</stp>
        <tr r="P431" s="5"/>
      </tp>
      <tp t="e">
        <v>#N/A</v>
        <stp/>
        <stp>BDP|5375377406294099483</stp>
        <tr r="AI69" s="5"/>
      </tp>
      <tp t="e">
        <v>#N/A</v>
        <stp/>
        <stp>BDP|4196085966533084759</stp>
        <tr r="R289" s="5"/>
      </tp>
      <tp t="e">
        <v>#N/A</v>
        <stp/>
        <stp>BDP|5487983080175069767</stp>
        <tr r="P543" s="5"/>
      </tp>
      <tp t="e">
        <v>#N/A</v>
        <stp/>
        <stp>BDP|7677619745262910117</stp>
        <tr r="K605" s="5"/>
      </tp>
      <tp t="e">
        <v>#N/A</v>
        <stp/>
        <stp>BDP|8514159878959125139</stp>
        <tr r="K560" s="5"/>
      </tp>
      <tp t="e">
        <v>#N/A</v>
        <stp/>
        <stp>BDP|1087654256166951205</stp>
        <tr r="AD60" s="5"/>
      </tp>
      <tp t="e">
        <v>#N/A</v>
        <stp/>
        <stp>BDP|5296052730647869756</stp>
        <tr r="J28" s="5"/>
      </tp>
      <tp t="e">
        <v>#N/A</v>
        <stp/>
        <stp>BDP|7229347046961965737</stp>
        <tr r="J637" s="5"/>
      </tp>
      <tp t="e">
        <v>#N/A</v>
        <stp/>
        <stp>BDP|6569110695861345986</stp>
        <tr r="T418" s="5"/>
      </tp>
      <tp t="e">
        <v>#N/A</v>
        <stp/>
        <stp>BDP|6218253522798723888</stp>
        <tr r="N78" s="5"/>
      </tp>
      <tp t="e">
        <v>#N/A</v>
        <stp/>
        <stp>BDP|6754744974875828554</stp>
        <tr r="W7" s="5"/>
      </tp>
      <tp t="e">
        <v>#N/A</v>
        <stp/>
        <stp>BDP|9125403770168278498</stp>
        <tr r="Q233" s="5"/>
      </tp>
      <tp t="e">
        <v>#N/A</v>
        <stp/>
        <stp>BDP|1095611864364671393</stp>
        <tr r="AB588" s="5"/>
      </tp>
      <tp t="e">
        <v>#N/A</v>
        <stp/>
        <stp>BDP|7973377261073647735</stp>
        <tr r="AG309" s="5"/>
      </tp>
      <tp t="e">
        <v>#N/A</v>
        <stp/>
        <stp>BDP|4317395083428407171</stp>
        <tr r="T487" s="5"/>
      </tp>
      <tp t="e">
        <v>#N/A</v>
        <stp/>
        <stp>BDP|6753354279391326521</stp>
        <tr r="AK207" s="5"/>
      </tp>
      <tp t="s">
        <v>#N/A N/A</v>
        <stp/>
        <stp>BDP|4773261170622375584</stp>
        <tr r="AP78" s="12"/>
      </tp>
      <tp t="e">
        <v>#N/A</v>
        <stp/>
        <stp>BDP|9957930017046143162</stp>
        <tr r="AF230" s="5"/>
      </tp>
      <tp t="e">
        <v>#N/A</v>
        <stp/>
        <stp>BDP|4475780254064464463</stp>
        <tr r="W77" s="5"/>
      </tp>
      <tp t="e">
        <v>#N/A</v>
        <stp/>
        <stp>BDP|5039392800773604354</stp>
        <tr r="AH550" s="5"/>
      </tp>
      <tp t="e">
        <v>#N/A</v>
        <stp/>
        <stp>BDP|9187415514563636989</stp>
        <tr r="AG462" s="5"/>
      </tp>
      <tp t="e">
        <v>#N/A</v>
        <stp/>
        <stp>BDP|5140204965330963777</stp>
        <tr r="M171" s="5"/>
      </tp>
      <tp t="e">
        <v>#N/A</v>
        <stp/>
        <stp>BDP|6516512409724209156</stp>
        <tr r="M396" s="5"/>
      </tp>
      <tp t="e">
        <v>#N/A</v>
        <stp/>
        <stp>BDP|8003353365342803925</stp>
        <tr r="AD51" s="5"/>
      </tp>
      <tp t="e">
        <v>#N/A</v>
        <stp/>
        <stp>BDP|6868114285011278840</stp>
        <tr r="Q405" s="5"/>
      </tp>
      <tp t="e">
        <v>#N/A</v>
        <stp/>
        <stp>BDP|4065889154296704918</stp>
        <tr r="AG61" s="5"/>
      </tp>
      <tp t="e">
        <v>#N/A</v>
        <stp/>
        <stp>BDP|9556177107469638790</stp>
        <tr r="AO183" s="5"/>
      </tp>
      <tp t="s">
        <v>#N/A N/A</v>
        <stp/>
        <stp>BDP|2852862387331362506</stp>
        <tr r="T2" s="12"/>
      </tp>
      <tp t="e">
        <v>#N/A</v>
        <stp/>
        <stp>BDP|1435794724933688152</stp>
        <tr r="W43" s="5"/>
      </tp>
      <tp t="e">
        <v>#N/A</v>
        <stp/>
        <stp>BDP|6958355937421315122</stp>
        <tr r="J261" s="5"/>
      </tp>
      <tp t="e">
        <v>#N/A</v>
        <stp/>
        <stp>BDP|8272867788159023764</stp>
        <tr r="N597" s="5"/>
      </tp>
      <tp t="s">
        <v>#N/A N/A</v>
        <stp/>
        <stp>BDP|1373710917016644794</stp>
        <tr r="R63" s="12"/>
      </tp>
      <tp t="e">
        <v>#N/A</v>
        <stp/>
        <stp>BDP|9502256800779345492</stp>
        <tr r="T221" s="5"/>
      </tp>
      <tp t="e">
        <v>#N/A</v>
        <stp/>
        <stp>BDP|3531813049010154963</stp>
        <tr r="N65" s="12"/>
        <tr r="N260" s="5"/>
      </tp>
      <tp t="s">
        <v>#N/A N/A</v>
        <stp/>
        <stp>BDP|6563626679275006444</stp>
        <tr r="AK84" s="12"/>
      </tp>
      <tp t="e">
        <v>#N/A</v>
        <stp/>
        <stp>BDP|3893609613686708460</stp>
        <tr r="R621" s="5"/>
      </tp>
      <tp t="e">
        <v>#N/A</v>
        <stp/>
        <stp>BDP|1873328719006145392</stp>
        <tr r="AQ96" s="5"/>
      </tp>
      <tp t="e">
        <v>#N/A</v>
        <stp/>
        <stp>BDP|9328082843849071237</stp>
        <tr r="AP53" s="12"/>
        <tr r="AP124" s="5"/>
      </tp>
      <tp t="e">
        <v>#N/A</v>
        <stp/>
        <stp>BDP|7457436712314782090</stp>
        <tr r="K173" s="5"/>
      </tp>
      <tp t="e">
        <v>#N/A</v>
        <stp/>
        <stp>BDP|7949033891578819088</stp>
        <tr r="AB34" s="12"/>
        <tr r="AB482" s="5"/>
      </tp>
      <tp t="e">
        <v>#N/A</v>
        <stp/>
        <stp>BDP|9635348240778115080</stp>
        <tr r="AB284" s="5"/>
      </tp>
      <tp t="e">
        <v>#N/A</v>
        <stp/>
        <stp>BDP|5430385727467186517</stp>
        <tr r="L364" s="5"/>
      </tp>
      <tp t="e">
        <v>#N/A</v>
        <stp/>
        <stp>BDP|4441066143244357298</stp>
        <tr r="AH99" s="5"/>
      </tp>
      <tp t="e">
        <v>#N/A</v>
        <stp/>
        <stp>BDP|2846589880558816134</stp>
        <tr r="I617" s="5"/>
      </tp>
      <tp t="e">
        <v>#N/A</v>
        <stp/>
        <stp>BDP|3806478172714321251</stp>
        <tr r="P262" s="5"/>
      </tp>
      <tp t="e">
        <v>#N/A</v>
        <stp/>
        <stp>BDP|8954472282007097572</stp>
        <tr r="AM248" s="5"/>
      </tp>
      <tp t="e">
        <v>#N/A</v>
        <stp/>
        <stp>BDP|9234838138793516771</stp>
        <tr r="L593" s="5"/>
      </tp>
      <tp t="e">
        <v>#N/A</v>
        <stp/>
        <stp>BDP|8007730359389798565</stp>
        <tr r="AB569" s="5"/>
      </tp>
      <tp t="e">
        <v>#N/A</v>
        <stp/>
        <stp>BDP|5210109969056803287</stp>
        <tr r="AH9" s="5"/>
      </tp>
      <tp t="e">
        <v>#N/A</v>
        <stp/>
        <stp>BDP|1878435057175489335</stp>
        <tr r="AH22" s="12"/>
      </tp>
      <tp t="e">
        <v>#N/A</v>
        <stp/>
        <stp>BDP|9819217024168590730</stp>
        <tr r="K24" s="5"/>
      </tp>
      <tp t="e">
        <v>#N/A</v>
        <stp/>
        <stp>BDP|2865143749699856867</stp>
        <tr r="AQ21" s="12"/>
      </tp>
      <tp t="e">
        <v>#N/A</v>
        <stp/>
        <stp>BDP|4840084321164866427</stp>
        <tr r="T479" s="5"/>
      </tp>
      <tp t="e">
        <v>#N/A</v>
        <stp/>
        <stp>BDP|2072924569082151916</stp>
        <tr r="P89" s="5"/>
      </tp>
      <tp t="e">
        <v>#N/A</v>
        <stp/>
        <stp>BDP|8893322504869049457</stp>
        <tr r="AG191" s="5"/>
      </tp>
      <tp t="e">
        <v>#N/A</v>
        <stp/>
        <stp>BDP|3076016802302864704</stp>
        <tr r="R84" s="5"/>
      </tp>
      <tp t="e">
        <v>#N/A</v>
        <stp/>
        <stp>BDP|6056819895511721088</stp>
        <tr r="AH440" s="5"/>
      </tp>
      <tp t="e">
        <v>#N/A</v>
        <stp/>
        <stp>BDP|7290235479836039234</stp>
        <tr r="AD323" s="5"/>
      </tp>
      <tp t="e">
        <v>#N/A</v>
        <stp/>
        <stp>BDP|2799787941787321068</stp>
        <tr r="M488" s="5"/>
      </tp>
      <tp t="e">
        <v>#N/A</v>
        <stp/>
        <stp>BDP|3910454561514340356</stp>
        <tr r="AH93" s="5"/>
      </tp>
      <tp t="e">
        <v>#N/A</v>
        <stp/>
        <stp>BDP|2624150719621203536</stp>
        <tr r="U421" s="5"/>
      </tp>
      <tp t="e">
        <v>#N/A</v>
        <stp/>
        <stp>BDP|3250041837621884728</stp>
        <tr r="O311" s="5"/>
      </tp>
      <tp t="s">
        <v>#N/A N/A</v>
        <stp/>
        <stp>BDP|5767520779568579921</stp>
        <tr r="AI68" s="12"/>
      </tp>
      <tp t="e">
        <v>#N/A</v>
        <stp/>
        <stp>BDP|5850041131360420022</stp>
        <tr r="AP179" s="5"/>
      </tp>
      <tp t="e">
        <v>#N/A</v>
        <stp/>
        <stp>BDP|6857401136141653637</stp>
        <tr r="W27" s="5"/>
      </tp>
      <tp t="e">
        <v>#N/A</v>
        <stp/>
        <stp>BDP|8236487165724147851</stp>
        <tr r="N85" s="5"/>
      </tp>
      <tp t="e">
        <v>#N/A</v>
        <stp/>
        <stp>BDP|7613487057698205806</stp>
        <tr r="L343" s="5"/>
      </tp>
      <tp t="s">
        <v>#N/A N/A</v>
        <stp/>
        <stp>BDP|3151408335047407584</stp>
        <tr r="AM24" s="12"/>
      </tp>
      <tp t="e">
        <v>#N/A</v>
        <stp/>
        <stp>BDP|1400030183958883749</stp>
        <tr r="AG20" s="5"/>
      </tp>
      <tp t="e">
        <v>#N/A</v>
        <stp/>
        <stp>BDP|3477989586452781658</stp>
        <tr r="M216" s="5"/>
      </tp>
      <tp t="e">
        <v>#N/A</v>
        <stp/>
        <stp>BDP|4753848598353015035</stp>
        <tr r="AP613" s="5"/>
      </tp>
      <tp t="e">
        <v>#N/A</v>
        <stp/>
        <stp>BDP|3323758013736813556</stp>
        <tr r="O310" s="5"/>
      </tp>
      <tp t="s">
        <v>#N/A N/A</v>
        <stp/>
        <stp>BDP|7086903279768975786</stp>
        <tr r="J89" s="12"/>
      </tp>
      <tp t="e">
        <v>#N/A</v>
        <stp/>
        <stp>BDP|5140014219966274433</stp>
        <tr r="P559" s="5"/>
      </tp>
      <tp t="e">
        <v>#N/A</v>
        <stp/>
        <stp>BDP|6915222044351593724</stp>
        <tr r="AI5" s="5"/>
      </tp>
      <tp t="e">
        <v>#N/A</v>
        <stp/>
        <stp>BDP|1093605660014854306</stp>
        <tr r="P443" s="5"/>
      </tp>
      <tp t="s">
        <v>#N/A N/A</v>
        <stp/>
        <stp>BDP|6301509580058803536</stp>
        <tr r="R70" s="12"/>
      </tp>
      <tp t="e">
        <v>#N/A</v>
        <stp/>
        <stp>BDP|4117685165135089742</stp>
        <tr r="N642" s="5"/>
      </tp>
      <tp t="e">
        <v>#N/A</v>
        <stp/>
        <stp>BDP|4767794486014240928</stp>
        <tr r="AP64" s="5"/>
      </tp>
      <tp t="e">
        <v>#N/A</v>
        <stp/>
        <stp>BDP|5479393814232977380</stp>
        <tr r="U163" s="5"/>
      </tp>
      <tp t="s">
        <v>#N/A N/A</v>
        <stp/>
        <stp>BDP|8739957023476881319</stp>
        <tr r="N64" s="12"/>
      </tp>
      <tp t="e">
        <v>#N/A</v>
        <stp/>
        <stp>BDP|3160580534274378762</stp>
        <tr r="O299" s="5"/>
      </tp>
      <tp t="e">
        <v>#N/A</v>
        <stp/>
        <stp>BDP|5559690740749698828</stp>
        <tr r="W13" s="5"/>
      </tp>
      <tp t="e">
        <v>#N/A</v>
        <stp/>
        <stp>BDP|1144365706334999009</stp>
        <tr r="I328" s="5"/>
      </tp>
      <tp t="e">
        <v>#N/A</v>
        <stp/>
        <stp>BDP|5557185731893756239</stp>
        <tr r="AH165" s="5"/>
      </tp>
      <tp t="e">
        <v>#N/A</v>
        <stp/>
        <stp>BDP|9053180784105631320</stp>
        <tr r="L142" s="5"/>
      </tp>
      <tp t="e">
        <v>#N/A</v>
        <stp/>
        <stp>BDP|4330959019012453838</stp>
        <tr r="AQ18" s="5"/>
      </tp>
      <tp t="e">
        <v>#N/A</v>
        <stp/>
        <stp>BDP|8823676393562228364</stp>
        <tr r="W59" s="5"/>
      </tp>
      <tp t="e">
        <v>#N/A</v>
        <stp/>
        <stp>BDP|3965527411773295216</stp>
        <tr r="AQ441" s="5"/>
      </tp>
      <tp t="e">
        <v>#N/A</v>
        <stp/>
        <stp>BDP|3481226418695659315</stp>
        <tr r="W199" s="5"/>
      </tp>
      <tp t="e">
        <v>#N/A</v>
        <stp/>
        <stp>BDP|9991391638177875896</stp>
        <tr r="R130" s="5"/>
      </tp>
      <tp t="e">
        <v>#N/A</v>
        <stp/>
        <stp>BDP|1089519622136996631</stp>
        <tr r="AG112" s="5"/>
      </tp>
      <tp t="e">
        <v>#N/A</v>
        <stp/>
        <stp>BDP|3696145858013405274</stp>
        <tr r="AB369" s="5"/>
      </tp>
      <tp t="e">
        <v>#N/A</v>
        <stp/>
        <stp>BDP|2638861821856027883</stp>
        <tr r="AF79" s="5"/>
      </tp>
      <tp t="e">
        <v>#N/A</v>
        <stp/>
        <stp>BDP|4699123556161811731</stp>
        <tr r="M302" s="5"/>
      </tp>
      <tp t="e">
        <v>#N/A</v>
        <stp/>
        <stp>BDP|4470969337531466987</stp>
        <tr r="AO307" s="5"/>
      </tp>
      <tp t="e">
        <v>#N/A</v>
        <stp/>
        <stp>BDP|2031640365927191399</stp>
        <tr r="R618" s="5"/>
      </tp>
      <tp t="e">
        <v>#N/A</v>
        <stp/>
        <stp>BDP|3512577100990968023</stp>
        <tr r="R237" s="5"/>
      </tp>
      <tp t="e">
        <v>#N/A</v>
        <stp/>
        <stp>BDP|4693083856914709369</stp>
        <tr r="AD384" s="5"/>
      </tp>
      <tp t="e">
        <v>#N/A</v>
        <stp/>
        <stp>BDP|5225376027195280797</stp>
        <tr r="O207" s="5"/>
      </tp>
      <tp t="e">
        <v>#N/A</v>
        <stp/>
        <stp>BDP|8656331192431829568</stp>
        <tr r="N25" s="5"/>
      </tp>
      <tp t="e">
        <v>#N/A</v>
        <stp/>
        <stp>BDP|9991296379339429344</stp>
        <tr r="P42" s="12"/>
        <tr r="P592" s="5"/>
      </tp>
      <tp t="e">
        <v>#N/A</v>
        <stp/>
        <stp>BDP|5996035266701060451</stp>
        <tr r="AM383" s="5"/>
      </tp>
      <tp t="e">
        <v>#N/A</v>
        <stp/>
        <stp>BDP|1010703628177890596</stp>
        <tr r="AM6" s="5"/>
      </tp>
      <tp t="e">
        <v>#N/A</v>
        <stp/>
        <stp>BDP|6775895986993867391</stp>
        <tr r="AP337" s="5"/>
      </tp>
      <tp t="e">
        <v>#N/A</v>
        <stp/>
        <stp>BDP|7098924603128951015</stp>
        <tr r="S310" s="5"/>
      </tp>
      <tp t="e">
        <v>#N/A</v>
        <stp/>
        <stp>BDP|1538717942796747288</stp>
        <tr r="R587" s="5"/>
      </tp>
      <tp t="e">
        <v>#N/A</v>
        <stp/>
        <stp>BDP|7985421926620545714</stp>
        <tr r="S99" s="5"/>
      </tp>
      <tp t="e">
        <v>#N/A</v>
        <stp/>
        <stp>BDP|9892206059051042985</stp>
        <tr r="N613" s="5"/>
      </tp>
      <tp t="e">
        <v>#N/A</v>
        <stp/>
        <stp>BDP|1011737427814552685</stp>
        <tr r="AP378" s="5"/>
      </tp>
      <tp t="e">
        <v>#N/A</v>
        <stp/>
        <stp>BDP|7340692799758872628</stp>
        <tr r="AF582" s="5"/>
      </tp>
      <tp t="e">
        <v>#N/A</v>
        <stp/>
        <stp>BDP|1877777382599394172</stp>
        <tr r="I114" s="5"/>
      </tp>
      <tp t="s">
        <v>#N/A N/A</v>
        <stp/>
        <stp>BDP|1990339370146155525</stp>
        <tr r="AQ59" s="12"/>
      </tp>
      <tp t="e">
        <v>#N/A</v>
        <stp/>
        <stp>BDP|3455500382858741088</stp>
        <tr r="AD106" s="5"/>
      </tp>
      <tp t="e">
        <v>#N/A</v>
        <stp/>
        <stp>BDP|7526909586810916032</stp>
        <tr r="AQ603" s="5"/>
      </tp>
      <tp t="e">
        <v>#N/A</v>
        <stp/>
        <stp>BDP|9488238993190930442</stp>
        <tr r="Q443" s="5"/>
      </tp>
      <tp t="e">
        <v>#N/A</v>
        <stp/>
        <stp>BDP|5516488269862936341</stp>
        <tr r="AD319" s="5"/>
      </tp>
      <tp t="e">
        <v>#N/A</v>
        <stp/>
        <stp>BDP|5386782506893043745</stp>
        <tr r="AH333" s="5"/>
      </tp>
      <tp t="e">
        <v>#N/A</v>
        <stp/>
        <stp>BDP|2969552370753795529</stp>
        <tr r="AI220" s="5"/>
      </tp>
      <tp t="e">
        <v>#N/A</v>
        <stp/>
        <stp>BDP|1605934387302876432</stp>
        <tr r="U397" s="5"/>
      </tp>
      <tp t="e">
        <v>#N/A</v>
        <stp/>
        <stp>BDP|5678371938475639663</stp>
        <tr r="AM147" s="5"/>
      </tp>
      <tp t="e">
        <v>#N/A</v>
        <stp/>
        <stp>BDP|4867609580685922989</stp>
        <tr r="AM191" s="5"/>
      </tp>
      <tp t="e">
        <v>#N/A</v>
        <stp/>
        <stp>BDP|8429620589076631603</stp>
        <tr r="R25" s="5"/>
      </tp>
      <tp t="e">
        <v>#N/A</v>
        <stp/>
        <stp>BDP|9537511317198378390</stp>
        <tr r="J147" s="5"/>
      </tp>
      <tp t="e">
        <v>#N/A</v>
        <stp/>
        <stp>BDP|6004746945722166193</stp>
        <tr r="AG173" s="5"/>
      </tp>
      <tp t="e">
        <v>#N/A</v>
        <stp/>
        <stp>BDP|1734943838288354510</stp>
        <tr r="AQ444" s="5"/>
      </tp>
      <tp t="e">
        <v>#N/A</v>
        <stp/>
        <stp>BDP|3262541638093247054</stp>
        <tr r="AK464" s="5"/>
      </tp>
      <tp t="e">
        <v>#N/A</v>
        <stp/>
        <stp>BDP|4805957591374723620</stp>
        <tr r="AB357" s="5"/>
      </tp>
      <tp t="s">
        <v>#N/A N/A</v>
        <stp/>
        <stp>BDP|6829924085098326952</stp>
        <tr r="Q56" s="12"/>
      </tp>
      <tp t="s">
        <v>#N/A N/A</v>
        <stp/>
        <stp>BDP|5039502065973479389</stp>
        <tr r="Q31" s="12"/>
      </tp>
      <tp t="e">
        <v>#N/A</v>
        <stp/>
        <stp>BDP|5983114869502968619</stp>
        <tr r="AM51" s="5"/>
      </tp>
      <tp t="e">
        <v>#N/A</v>
        <stp/>
        <stp>BDP|1430401224422868369</stp>
        <tr r="U460" s="5"/>
      </tp>
      <tp t="e">
        <v>#N/A</v>
        <stp/>
        <stp>BDP|3975120295899516457</stp>
        <tr r="U200" s="5"/>
      </tp>
      <tp t="e">
        <v>#N/A</v>
        <stp/>
        <stp>BDP|2078509131057661590</stp>
        <tr r="O35" s="5"/>
      </tp>
      <tp t="e">
        <v>#N/A</v>
        <stp/>
        <stp>BDP|1188203308400114566</stp>
        <tr r="AF67" s="12"/>
        <tr r="AF589" s="5"/>
      </tp>
      <tp t="s">
        <v>#N/A N/A</v>
        <stp/>
        <stp>BDP|3764363500614929269</stp>
        <tr r="U20" s="12"/>
      </tp>
      <tp t="e">
        <v>#N/A</v>
        <stp/>
        <stp>BDP|4445298324356251451</stp>
        <tr r="T20" s="5"/>
      </tp>
      <tp t="e">
        <v>#N/A</v>
        <stp/>
        <stp>BDP|4629712774877846557</stp>
        <tr r="AG274" s="5"/>
      </tp>
      <tp t="e">
        <v>#N/A</v>
        <stp/>
        <stp>BDP|3624872571299780391</stp>
        <tr r="AM94" s="5"/>
      </tp>
      <tp t="e">
        <v>#N/A</v>
        <stp/>
        <stp>BDP|2340997926816576976</stp>
        <tr r="P172" s="5"/>
      </tp>
      <tp t="e">
        <v>#N/A</v>
        <stp/>
        <stp>BDP|4015434928644111048</stp>
        <tr r="Q190" s="5"/>
      </tp>
      <tp t="e">
        <v>#N/A</v>
        <stp/>
        <stp>BDP|3849027086354587972</stp>
        <tr r="S94" s="5"/>
      </tp>
      <tp t="e">
        <v>#N/A</v>
        <stp/>
        <stp>BDP|7445835613918856020</stp>
        <tr r="AO226" s="5"/>
      </tp>
      <tp t="e">
        <v>#N/A</v>
        <stp/>
        <stp>BDP|3656384837494298151</stp>
        <tr r="T129" s="5"/>
      </tp>
      <tp t="e">
        <v>#N/A</v>
        <stp/>
        <stp>BDP|9934044652348897291</stp>
        <tr r="Q266" s="5"/>
      </tp>
      <tp t="e">
        <v>#N/A</v>
        <stp/>
        <stp>BDP|9913979051034153701</stp>
        <tr r="U403" s="5"/>
      </tp>
      <tp t="e">
        <v>#N/A</v>
        <stp/>
        <stp>BDP|7360350388868721273</stp>
        <tr r="AG11" s="12"/>
      </tp>
      <tp t="e">
        <v>#N/A</v>
        <stp/>
        <stp>BDP|5758521017010588793</stp>
        <tr r="AG513" s="5"/>
      </tp>
      <tp t="e">
        <v>#N/A</v>
        <stp/>
        <stp>BDP|3344800188243208679</stp>
        <tr r="AD396" s="5"/>
      </tp>
      <tp t="e">
        <v>#N/A</v>
        <stp/>
        <stp>BDP|5913836696497587574</stp>
        <tr r="AO201" s="5"/>
      </tp>
      <tp t="e">
        <v>#N/A</v>
        <stp/>
        <stp>BDP|9705633886350460188</stp>
        <tr r="AF88" s="5"/>
      </tp>
      <tp t="e">
        <v>#N/A</v>
        <stp/>
        <stp>BDP|3102293276234326432</stp>
        <tr r="AH625" s="5"/>
      </tp>
      <tp t="e">
        <v>#N/A</v>
        <stp/>
        <stp>BDP|1426205848426472765</stp>
        <tr r="M45" s="5"/>
      </tp>
      <tp t="e">
        <v>#N/A</v>
        <stp/>
        <stp>BDP|5896595537805015085</stp>
        <tr r="L176" s="5"/>
      </tp>
      <tp t="e">
        <v>#N/A</v>
        <stp/>
        <stp>BDP|1308374426814580294</stp>
        <tr r="I240" s="5"/>
      </tp>
      <tp t="e">
        <v>#N/A</v>
        <stp/>
        <stp>BDP|3589264439832061642</stp>
        <tr r="U553" s="5"/>
      </tp>
      <tp t="e">
        <v>#N/A</v>
        <stp/>
        <stp>BDP|2811434832525719602</stp>
        <tr r="AF503" s="5"/>
      </tp>
      <tp t="e">
        <v>#N/A</v>
        <stp/>
        <stp>BDP|1476177616585966220</stp>
        <tr r="O513" s="5"/>
      </tp>
      <tp t="e">
        <v>#N/A</v>
        <stp/>
        <stp>BDP|9600169117598872718</stp>
        <tr r="R366" s="5"/>
      </tp>
      <tp t="e">
        <v>#N/A</v>
        <stp/>
        <stp>BDP|6025108239502790003</stp>
        <tr r="W609" s="5"/>
      </tp>
      <tp t="e">
        <v>#N/A</v>
        <stp/>
        <stp>BDP|9849850783288458746</stp>
        <tr r="T156" s="5"/>
      </tp>
      <tp t="e">
        <v>#N/A</v>
        <stp/>
        <stp>BDP|9068913729424346050</stp>
        <tr r="AO579" s="5"/>
      </tp>
      <tp t="s">
        <v>#N/A N/A</v>
        <stp/>
        <stp>BDP|3613427850363277786</stp>
        <tr r="AI59" s="12"/>
      </tp>
      <tp t="e">
        <v>#N/A</v>
        <stp/>
        <stp>BDP|1672169860038719898</stp>
        <tr r="AO29" s="5"/>
      </tp>
      <tp t="e">
        <v>#N/A</v>
        <stp/>
        <stp>BDP|5103390716648016901</stp>
        <tr r="Q537" s="5"/>
      </tp>
      <tp t="e">
        <v>#N/A</v>
        <stp/>
        <stp>BDP|1299291739101480787</stp>
        <tr r="AI18" s="5"/>
      </tp>
      <tp t="e">
        <v>#N/A</v>
        <stp/>
        <stp>BDP|4267944869475046814</stp>
        <tr r="T85" s="5"/>
      </tp>
      <tp t="e">
        <v>#N/A</v>
        <stp/>
        <stp>BDP|7246909189727073744</stp>
        <tr r="AB80" s="5"/>
      </tp>
      <tp t="s">
        <v>#N/A N/A</v>
        <stp/>
        <stp>BDP|9725205118179485547</stp>
        <tr r="O88" s="12"/>
      </tp>
      <tp t="e">
        <v>#N/A</v>
        <stp/>
        <stp>BDP|6739993825899030242</stp>
        <tr r="T249" s="5"/>
      </tp>
      <tp t="e">
        <v>#N/A</v>
        <stp/>
        <stp>BDP|4361563701685887232</stp>
        <tr r="AD603" s="5"/>
      </tp>
      <tp t="e">
        <v>#N/A</v>
        <stp/>
        <stp>BDP|9760878951556704493</stp>
        <tr r="AA121" s="5"/>
      </tp>
      <tp t="e">
        <v>#N/A</v>
        <stp/>
        <stp>BDP|4305301703394684591</stp>
        <tr r="W234" s="5"/>
      </tp>
      <tp t="s">
        <v>#N/A N/A</v>
        <stp/>
        <stp>BDP|5938326715941014016</stp>
        <tr r="AA62" s="12"/>
      </tp>
      <tp t="s">
        <v>#N/A N/A</v>
        <stp/>
        <stp>BDP|5059649313297869303</stp>
        <tr r="AH54" s="12"/>
      </tp>
      <tp t="e">
        <v>#N/A</v>
        <stp/>
        <stp>BDP|9783878709487499020</stp>
        <tr r="T135" s="5"/>
      </tp>
      <tp t="e">
        <v>#N/A</v>
        <stp/>
        <stp>BDP|4684881912973358808</stp>
        <tr r="N195" s="5"/>
      </tp>
      <tp t="e">
        <v>#N/A</v>
        <stp/>
        <stp>BDP|2180537978505059353</stp>
        <tr r="K514" s="5"/>
      </tp>
      <tp t="e">
        <v>#N/A</v>
        <stp/>
        <stp>BDP|7147757037883852642</stp>
        <tr r="AM533" s="5"/>
      </tp>
      <tp t="e">
        <v>#N/A</v>
        <stp/>
        <stp>BDP|7864744007390285665</stp>
        <tr r="AP75" s="5"/>
      </tp>
      <tp t="e">
        <v>#N/A</v>
        <stp/>
        <stp>BDP|9124768814571427882</stp>
        <tr r="AO132" s="5"/>
      </tp>
      <tp t="s">
        <v>#N/A N/A</v>
        <stp/>
        <stp>BDP|4728508269168661972</stp>
        <tr r="K68" s="12"/>
      </tp>
      <tp t="e">
        <v>#N/A</v>
        <stp/>
        <stp>BDP|2554713422971900001</stp>
        <tr r="AI160" s="5"/>
      </tp>
      <tp t="e">
        <v>#N/A</v>
        <stp/>
        <stp>BDP|7396261439481324100</stp>
        <tr r="L48" s="5"/>
      </tp>
      <tp t="e">
        <v>#N/A</v>
        <stp/>
        <stp>BDP|7747196233593706059</stp>
        <tr r="AH588" s="5"/>
      </tp>
      <tp t="e">
        <v>#N/A</v>
        <stp/>
        <stp>BDP|9452177399452102547</stp>
        <tr r="R433" s="5"/>
      </tp>
      <tp t="e">
        <v>#N/A</v>
        <stp/>
        <stp>BDP|7885220557770361619</stp>
        <tr r="AA136" s="5"/>
      </tp>
      <tp t="e">
        <v>#N/A</v>
        <stp/>
        <stp>BDP|7163760838645457045</stp>
        <tr r="L123" s="5"/>
      </tp>
      <tp t="e">
        <v>#N/A</v>
        <stp/>
        <stp>BDP|3959444492641972990</stp>
        <tr r="AI426" s="5"/>
      </tp>
      <tp t="e">
        <v>#N/A</v>
        <stp/>
        <stp>BDP|5599479824327900200</stp>
        <tr r="AI594" s="5"/>
      </tp>
      <tp t="e">
        <v>#N/A</v>
        <stp/>
        <stp>BDP|2969358801582206508</stp>
        <tr r="AF18" s="5"/>
      </tp>
      <tp t="e">
        <v>#N/A</v>
        <stp/>
        <stp>BDP|1717447341731817652</stp>
        <tr r="AI549" s="5"/>
      </tp>
      <tp t="e">
        <v>#N/A</v>
        <stp/>
        <stp>BDP|8335929381037898871</stp>
        <tr r="AK570" s="5"/>
      </tp>
      <tp t="e">
        <v>#N/A</v>
        <stp/>
        <stp>BDP|2334106454597112793</stp>
        <tr r="L12" s="5"/>
      </tp>
      <tp t="e">
        <v>#N/A</v>
        <stp/>
        <stp>BDP|9870633757088483479</stp>
        <tr r="M109" s="5"/>
      </tp>
      <tp t="e">
        <v>#N/A</v>
        <stp/>
        <stp>BDP|7274684824376201335</stp>
        <tr r="AG429" s="5"/>
      </tp>
      <tp t="s">
        <v>#N/A N/A</v>
        <stp/>
        <stp>BDP|7960420934535410347</stp>
        <tr r="AB68" s="12"/>
      </tp>
      <tp t="e">
        <v>#N/A</v>
        <stp/>
        <stp>BDP|7957986254745935833</stp>
        <tr r="AI207" s="5"/>
      </tp>
      <tp t="e">
        <v>#N/A</v>
        <stp/>
        <stp>BDP|5211084410517561502</stp>
        <tr r="J532" s="5"/>
      </tp>
      <tp t="e">
        <v>#N/A</v>
        <stp/>
        <stp>BDP|7845231374315632162</stp>
        <tr r="U10" s="5"/>
      </tp>
      <tp t="s">
        <v>#N/A N/A</v>
        <stp/>
        <stp>BDP|5323759276020644398</stp>
        <tr r="AM14" s="12"/>
      </tp>
      <tp t="e">
        <v>#N/A</v>
        <stp/>
        <stp>BDP|2358489036926020520</stp>
        <tr r="AF431" s="5"/>
      </tp>
      <tp t="e">
        <v>#N/A</v>
        <stp/>
        <stp>BDP|7207152303457308780</stp>
        <tr r="R415" s="5"/>
      </tp>
      <tp t="e">
        <v>#N/A</v>
        <stp/>
        <stp>BDP|1896751753401757450</stp>
        <tr r="AI520" s="5"/>
      </tp>
      <tp t="e">
        <v>#N/A</v>
        <stp/>
        <stp>BDP|6549938678698356616</stp>
        <tr r="I41" s="5"/>
      </tp>
      <tp t="e">
        <v>#N/A</v>
        <stp/>
        <stp>BDP|6786702627157493288</stp>
        <tr r="U174" s="5"/>
      </tp>
      <tp t="e">
        <v>#N/A</v>
        <stp/>
        <stp>BDP|6235913287954075584</stp>
        <tr r="M570" s="5"/>
      </tp>
      <tp t="e">
        <v>#N/A</v>
        <stp/>
        <stp>BDP|4590370759597632315</stp>
        <tr r="AA340" s="5"/>
      </tp>
      <tp t="e">
        <v>#N/A</v>
        <stp/>
        <stp>BDP|1762081954773735109</stp>
        <tr r="AQ504" s="5"/>
      </tp>
      <tp t="e">
        <v>#N/A</v>
        <stp/>
        <stp>BDP|3004938811698965575</stp>
        <tr r="I536" s="5"/>
      </tp>
      <tp t="s">
        <v>#N/A N/A</v>
        <stp/>
        <stp>BDP|2039848760673014981</stp>
        <tr r="AH26" s="12"/>
      </tp>
      <tp t="e">
        <v>#N/A</v>
        <stp/>
        <stp>BDP|3927303795428698761</stp>
        <tr r="AQ620" s="5"/>
      </tp>
      <tp t="e">
        <v>#N/A</v>
        <stp/>
        <stp>BDP|4109324800194792581</stp>
        <tr r="R336" s="5"/>
      </tp>
      <tp t="s">
        <v>#N/A N/A</v>
        <stp/>
        <stp>BDP|4297266819937491653</stp>
        <tr r="O48" s="12"/>
      </tp>
      <tp t="e">
        <v>#N/A</v>
        <stp/>
        <stp>BDP|4473288342411501575</stp>
        <tr r="J111" s="5"/>
      </tp>
      <tp t="e">
        <v>#N/A</v>
        <stp/>
        <stp>BDP|2685630838667566646</stp>
        <tr r="U130" s="5"/>
      </tp>
      <tp t="e">
        <v>#N/A</v>
        <stp/>
        <stp>BDP|1802269560082341113</stp>
        <tr r="AQ276" s="5"/>
      </tp>
      <tp t="e">
        <v>#N/A</v>
        <stp/>
        <stp>BDP|1067072748611788244</stp>
        <tr r="AF598" s="5"/>
      </tp>
      <tp t="s">
        <v>#N/A N/A</v>
        <stp/>
        <stp>BDP|1197127861798784890</stp>
        <tr r="W56" s="12"/>
      </tp>
      <tp t="e">
        <v>#N/A</v>
        <stp/>
        <stp>BDP|2543775507980993300</stp>
        <tr r="L74" s="5"/>
      </tp>
      <tp t="e">
        <v>#N/A</v>
        <stp/>
        <stp>BDP|7285450989759770459</stp>
        <tr r="AO195" s="5"/>
      </tp>
      <tp t="s">
        <v>#N/A N/A</v>
        <stp/>
        <stp>BDP|3368054871201297399</stp>
        <tr r="P39" s="12"/>
      </tp>
      <tp t="e">
        <v>#N/A</v>
        <stp/>
        <stp>BDP|7326456034200771691</stp>
        <tr r="AP342" s="5"/>
      </tp>
      <tp t="e">
        <v>#N/A</v>
        <stp/>
        <stp>BDP|9834950052360727341</stp>
        <tr r="P522" s="5"/>
      </tp>
      <tp t="e">
        <v>#N/A</v>
        <stp/>
        <stp>BDP|1961535764775637144</stp>
        <tr r="U230" s="5"/>
      </tp>
      <tp t="e">
        <v>#N/A</v>
        <stp/>
        <stp>BDP|5000143228552330237</stp>
        <tr r="T378" s="5"/>
      </tp>
      <tp t="e">
        <v>#N/A</v>
        <stp/>
        <stp>BDP|3936734593429533202</stp>
        <tr r="J575" s="5"/>
      </tp>
      <tp t="e">
        <v>#N/A</v>
        <stp/>
        <stp>BDP|8549132585876856179</stp>
        <tr r="N643" s="5"/>
      </tp>
      <tp t="e">
        <v>#N/A</v>
        <stp/>
        <stp>BDP|1119625759576756216</stp>
        <tr r="M272" s="5"/>
      </tp>
      <tp t="e">
        <v>#N/A</v>
        <stp/>
        <stp>BDP|7893134654895619051</stp>
        <tr r="S47" s="5"/>
      </tp>
      <tp t="e">
        <v>#N/A</v>
        <stp/>
        <stp>BDP|5633206290259904132</stp>
        <tr r="AB392" s="5"/>
      </tp>
      <tp t="e">
        <v>#N/A</v>
        <stp/>
        <stp>BDP|4625792293835298924</stp>
        <tr r="M403" s="5"/>
      </tp>
      <tp t="e">
        <v>#N/A</v>
        <stp/>
        <stp>BDP|5238875866688808574</stp>
        <tr r="W257" s="5"/>
      </tp>
      <tp t="s">
        <v>#N/A N/A</v>
        <stp/>
        <stp>BDP|2848077264233019177</stp>
        <tr r="N73" s="12"/>
      </tp>
      <tp t="e">
        <v>#N/A</v>
        <stp/>
        <stp>BDP|3098465832553884106</stp>
        <tr r="T539" s="5"/>
      </tp>
      <tp t="e">
        <v>#N/A</v>
        <stp/>
        <stp>BDP|4111119138499539906</stp>
        <tr r="AF435" s="5"/>
      </tp>
      <tp t="e">
        <v>#N/A</v>
        <stp/>
        <stp>BDP|6498625031455262087</stp>
        <tr r="L245" s="5"/>
      </tp>
      <tp t="e">
        <v>#N/A</v>
        <stp/>
        <stp>BDP|8860727935898694248</stp>
        <tr r="U336" s="5"/>
      </tp>
      <tp t="e">
        <v>#N/A</v>
        <stp/>
        <stp>BDP|6346519741927794695</stp>
        <tr r="S357" s="5"/>
      </tp>
      <tp t="e">
        <v>#N/A</v>
        <stp/>
        <stp>BDP|6278214808755456729</stp>
        <tr r="J84" s="5"/>
      </tp>
      <tp t="e">
        <v>#N/A</v>
        <stp/>
        <stp>BDP|1223044835253792795</stp>
        <tr r="J496" s="5"/>
      </tp>
      <tp t="e">
        <v>#N/A</v>
        <stp/>
        <stp>BDP|3967767160072183632</stp>
        <tr r="U527" s="5"/>
      </tp>
      <tp t="s">
        <v>#N/A N/A</v>
        <stp/>
        <stp>BDP|6222765073882256281</stp>
        <tr r="M72" s="12"/>
      </tp>
      <tp t="e">
        <v>#N/A</v>
        <stp/>
        <stp>BDP|6785561104510119596</stp>
        <tr r="R210" s="5"/>
      </tp>
      <tp t="e">
        <v>#N/A</v>
        <stp/>
        <stp>BDP|3624190826054797230</stp>
        <tr r="AK396" s="5"/>
      </tp>
      <tp t="e">
        <v>#N/A</v>
        <stp/>
        <stp>BDP|7341668139970182407</stp>
        <tr r="AB229" s="5"/>
      </tp>
      <tp t="e">
        <v>#N/A</v>
        <stp/>
        <stp>BDP|4668793552418720879</stp>
        <tr r="I376" s="5"/>
      </tp>
      <tp t="e">
        <v>#N/A</v>
        <stp/>
        <stp>BDP|7999766644010037266</stp>
        <tr r="Q76" s="5"/>
      </tp>
      <tp t="e">
        <v>#N/A</v>
        <stp/>
        <stp>BDP|9609637599806725667</stp>
        <tr r="AQ181" s="5"/>
      </tp>
      <tp t="e">
        <v>#N/A</v>
        <stp/>
        <stp>BDP|4553344369270483716</stp>
        <tr r="AD139" s="5"/>
      </tp>
      <tp t="e">
        <v>#N/A</v>
        <stp/>
        <stp>BDP|6208648659781442264</stp>
        <tr r="AM202" s="5"/>
      </tp>
      <tp t="e">
        <v>#N/A</v>
        <stp/>
        <stp>BDP|2197268494029799697</stp>
        <tr r="O45" s="5"/>
      </tp>
      <tp t="e">
        <v>#N/A</v>
        <stp/>
        <stp>BDP|7946814891672281261</stp>
        <tr r="AF342" s="5"/>
      </tp>
      <tp t="e">
        <v>#N/A</v>
        <stp/>
        <stp>BDP|1700043122263979658</stp>
        <tr r="U58" s="5"/>
      </tp>
      <tp t="e">
        <v>#N/A</v>
        <stp/>
        <stp>BDP|8658107938558350403</stp>
        <tr r="L606" s="5"/>
      </tp>
      <tp t="e">
        <v>#N/A</v>
        <stp/>
        <stp>BDP|7398257059785110339</stp>
        <tr r="AF554" s="5"/>
      </tp>
      <tp t="e">
        <v>#N/A</v>
        <stp/>
        <stp>BDP|9343645096600502096</stp>
        <tr r="L423" s="5"/>
      </tp>
      <tp t="e">
        <v>#N/A</v>
        <stp/>
        <stp>BDP|2272397563306705722</stp>
        <tr r="J534" s="5"/>
      </tp>
      <tp t="e">
        <v>#N/A</v>
        <stp/>
        <stp>BDP|5341900495436279596</stp>
        <tr r="AD590" s="5"/>
      </tp>
      <tp t="e">
        <v>#N/A</v>
        <stp/>
        <stp>BDP|7320286998449727393</stp>
        <tr r="AP18" s="5"/>
      </tp>
      <tp t="e">
        <v>#N/A</v>
        <stp/>
        <stp>BDP|7403540218131438413</stp>
        <tr r="N120" s="5"/>
      </tp>
      <tp t="e">
        <v>#N/A</v>
        <stp/>
        <stp>BDP|4579090005906487406</stp>
        <tr r="AI525" s="5"/>
      </tp>
      <tp t="s">
        <v>#N/A N/A</v>
        <stp/>
        <stp>BDP|3891207322084691114</stp>
        <tr r="K75" s="12"/>
      </tp>
      <tp t="e">
        <v>#N/A</v>
        <stp/>
        <stp>BDP|1331072466854684594</stp>
        <tr r="AI417" s="5"/>
      </tp>
      <tp t="e">
        <v>#N/A</v>
        <stp/>
        <stp>BDP|2684534735710997247</stp>
        <tr r="I562" s="5"/>
      </tp>
      <tp t="e">
        <v>#N/A</v>
        <stp/>
        <stp>BDP|4269971617833886972</stp>
        <tr r="AH577" s="5"/>
      </tp>
      <tp t="e">
        <v>#N/A</v>
        <stp/>
        <stp>BDP|3450380747655644703</stp>
        <tr r="AD305" s="5"/>
      </tp>
      <tp t="s">
        <v>#N/A N/A</v>
        <stp/>
        <stp>BDP|7665605806635492298</stp>
        <tr r="K20" s="12"/>
      </tp>
      <tp t="e">
        <v>#N/A</v>
        <stp/>
        <stp>BDP|9464966358093606014</stp>
        <tr r="J583" s="5"/>
      </tp>
      <tp t="e">
        <v>#N/A</v>
        <stp/>
        <stp>BDP|5341886789673705083</stp>
        <tr r="Q539" s="5"/>
      </tp>
      <tp t="e">
        <v>#N/A</v>
        <stp/>
        <stp>BDP|4578624758367779650</stp>
        <tr r="AD322" s="5"/>
      </tp>
      <tp t="e">
        <v>#N/A</v>
        <stp/>
        <stp>BDP|4196645947836763685</stp>
        <tr r="S87" s="5"/>
      </tp>
      <tp t="e">
        <v>#N/A</v>
        <stp/>
        <stp>BDP|5431272876407123190</stp>
        <tr r="AH125" s="5"/>
      </tp>
      <tp t="e">
        <v>#N/A</v>
        <stp/>
        <stp>BDP|4978090703377664584</stp>
        <tr r="AI81" s="5"/>
      </tp>
      <tp t="e">
        <v>#N/A</v>
        <stp/>
        <stp>BDP|1338161265115535586</stp>
        <tr r="AM300" s="5"/>
      </tp>
      <tp t="e">
        <v>#N/A</v>
        <stp/>
        <stp>BDP|5384413704273095449</stp>
        <tr r="O584" s="5"/>
      </tp>
      <tp t="s">
        <v>#N/A N/A</v>
        <stp/>
        <stp>BDP|5566104672613188645</stp>
        <tr r="AD45" s="12"/>
      </tp>
      <tp t="e">
        <v>#N/A</v>
        <stp/>
        <stp>BDP|5841340869647490133</stp>
        <tr r="AP27" s="5"/>
      </tp>
      <tp t="e">
        <v>#N/A</v>
        <stp/>
        <stp>BDP|2666560409584232598</stp>
        <tr r="AF141" s="5"/>
      </tp>
      <tp t="e">
        <v>#N/A</v>
        <stp/>
        <stp>BDP|1583407173795240164</stp>
        <tr r="AQ27" s="12"/>
      </tp>
      <tp t="e">
        <v>#N/A</v>
        <stp/>
        <stp>BDP|3913381735972200743</stp>
        <tr r="AD218" s="5"/>
      </tp>
      <tp t="e">
        <v>#N/A</v>
        <stp/>
        <stp>BDP|1785277442009909895</stp>
        <tr r="T114" s="5"/>
      </tp>
      <tp t="e">
        <v>#N/A</v>
        <stp/>
        <stp>BDP|4625593472390610099</stp>
        <tr r="AM313" s="5"/>
      </tp>
      <tp t="e">
        <v>#N/A</v>
        <stp/>
        <stp>BDP|8093830146451357345</stp>
        <tr r="U499" s="5"/>
      </tp>
      <tp t="e">
        <v>#N/A</v>
        <stp/>
        <stp>BDP|7788078600840560173</stp>
        <tr r="AB497" s="5"/>
      </tp>
      <tp t="s">
        <v>#N/A N/A</v>
        <stp/>
        <stp>BDP|3149178722984402229</stp>
        <tr r="AH14" s="12"/>
      </tp>
      <tp t="e">
        <v>#N/A</v>
        <stp/>
        <stp>BDP|2204033271980013327</stp>
        <tr r="W126" s="5"/>
      </tp>
      <tp t="e">
        <v>#N/A</v>
        <stp/>
        <stp>BDP|9708393595267094294</stp>
        <tr r="J185" s="5"/>
      </tp>
      <tp t="e">
        <v>#N/A</v>
        <stp/>
        <stp>BDP|3395850980723444606</stp>
        <tr r="AH82" s="5"/>
      </tp>
      <tp t="e">
        <v>#N/A</v>
        <stp/>
        <stp>BDP|5426462289928940703</stp>
        <tr r="AP149" s="5"/>
      </tp>
      <tp t="e">
        <v>#N/A</v>
        <stp/>
        <stp>BDP|3931770234435897400</stp>
        <tr r="S341" s="5"/>
      </tp>
      <tp t="e">
        <v>#N/A</v>
        <stp/>
        <stp>BDP|7360058703728432934</stp>
        <tr r="AK574" s="5"/>
      </tp>
      <tp t="e">
        <v>#N/A</v>
        <stp/>
        <stp>BDP|7364729833161531453</stp>
        <tr r="S158" s="5"/>
      </tp>
      <tp t="s">
        <v>#N/A N/A</v>
        <stp/>
        <stp>BDP|4401672511643300635</stp>
        <tr r="K88" s="12"/>
      </tp>
      <tp t="e">
        <v>#N/A</v>
        <stp/>
        <stp>BDP|4823907476108527497</stp>
        <tr r="AG547" s="5"/>
      </tp>
      <tp t="e">
        <v>#N/A</v>
        <stp/>
        <stp>BDP|9019547905618061237</stp>
        <tr r="AQ197" s="5"/>
      </tp>
      <tp t="e">
        <v>#N/A</v>
        <stp/>
        <stp>BDP|4881926556017684987</stp>
        <tr r="I6" s="12"/>
      </tp>
      <tp t="e">
        <v>#N/A</v>
        <stp/>
        <stp>BDP|8076852015320263700</stp>
        <tr r="AD503" s="5"/>
      </tp>
      <tp t="e">
        <v>#N/A</v>
        <stp/>
        <stp>BDP|3514460431136023402</stp>
        <tr r="J255" s="5"/>
      </tp>
      <tp t="e">
        <v>#N/A</v>
        <stp/>
        <stp>BDP|6226956890945592504</stp>
        <tr r="T14" s="5"/>
      </tp>
      <tp t="e">
        <v>#N/A</v>
        <stp/>
        <stp>BDP|7250947275488432755</stp>
        <tr r="AG99" s="5"/>
      </tp>
      <tp t="e">
        <v>#N/A</v>
        <stp/>
        <stp>BDP|3299674651392251448</stp>
        <tr r="T541" s="5"/>
      </tp>
      <tp t="e">
        <v>#N/A</v>
        <stp/>
        <stp>BDP|8732634394450766156</stp>
        <tr r="N105" s="5"/>
      </tp>
      <tp t="e">
        <v>#N/A</v>
        <stp/>
        <stp>BDP|9427121439639944443</stp>
        <tr r="AO310" s="5"/>
      </tp>
      <tp t="s">
        <v>#N/A N/A</v>
        <stp/>
        <stp>BDP|8357702615221475900</stp>
        <tr r="AF68" s="12"/>
      </tp>
      <tp t="e">
        <v>#N/A</v>
        <stp/>
        <stp>BDP|3479317369684950471</stp>
        <tr r="P206" s="5"/>
      </tp>
      <tp t="e">
        <v>#N/A</v>
        <stp/>
        <stp>BDP|2840608968293194732</stp>
        <tr r="T235" s="5"/>
      </tp>
      <tp t="e">
        <v>#N/A</v>
        <stp/>
        <stp>BDP|9216965649505655791</stp>
        <tr r="AG261" s="5"/>
      </tp>
      <tp t="e">
        <v>#N/A</v>
        <stp/>
        <stp>BDP|7261306756607770014</stp>
        <tr r="P636" s="5"/>
      </tp>
      <tp t="e">
        <v>#N/A</v>
        <stp/>
        <stp>BDP|9743573578064260984</stp>
        <tr r="T19" s="12"/>
      </tp>
      <tp t="e">
        <v>#N/A</v>
        <stp/>
        <stp>BDP|8138531085631276276</stp>
        <tr r="O449" s="5"/>
      </tp>
      <tp t="e">
        <v>#N/A</v>
        <stp/>
        <stp>BDP|1830766917122873336</stp>
        <tr r="I478" s="5"/>
      </tp>
      <tp t="e">
        <v>#N/A</v>
        <stp/>
        <stp>BDP|5831636443198356994</stp>
        <tr r="P125" s="5"/>
      </tp>
      <tp t="e">
        <v>#N/A</v>
        <stp/>
        <stp>BDP|1525845232578462450</stp>
        <tr r="AH194" s="5"/>
      </tp>
      <tp t="e">
        <v>#N/A</v>
        <stp/>
        <stp>BDP|1343766956827092217</stp>
        <tr r="AI282" s="5"/>
      </tp>
      <tp t="e">
        <v>#N/A</v>
        <stp/>
        <stp>BDP|1758807603407068867</stp>
        <tr r="U415" s="5"/>
      </tp>
      <tp t="e">
        <v>#N/A</v>
        <stp/>
        <stp>BDP|1270744566475389318</stp>
        <tr r="K146" s="5"/>
      </tp>
      <tp t="e">
        <v>#N/A</v>
        <stp/>
        <stp>BDP|1204065876017938790</stp>
        <tr r="AG236" s="5"/>
      </tp>
      <tp t="e">
        <v>#N/A</v>
        <stp/>
        <stp>BDP|2473524242562000760</stp>
        <tr r="O579" s="5"/>
      </tp>
      <tp t="e">
        <v>#N/A</v>
        <stp/>
        <stp>BDP|7944062548173037652</stp>
        <tr r="AD583" s="5"/>
      </tp>
      <tp t="e">
        <v>#N/A</v>
        <stp/>
        <stp>BDP|1441175114485151246</stp>
        <tr r="AH58" s="12"/>
        <tr r="AH387" s="5"/>
      </tp>
      <tp t="e">
        <v>#N/A</v>
        <stp/>
        <stp>BDP|6242100590349288129</stp>
        <tr r="AB253" s="5"/>
      </tp>
      <tp t="e">
        <v>#N/A</v>
        <stp/>
        <stp>BDP|3747078827230352772</stp>
        <tr r="W565" s="5"/>
      </tp>
      <tp t="e">
        <v>#N/A</v>
        <stp/>
        <stp>BDP|4230181319693481145</stp>
        <tr r="I568" s="5"/>
      </tp>
      <tp t="e">
        <v>#N/A</v>
        <stp/>
        <stp>BDP|1836167621825946150</stp>
        <tr r="AP527" s="5"/>
      </tp>
      <tp t="e">
        <v>#N/A</v>
        <stp/>
        <stp>BDP|6308209556482657500</stp>
        <tr r="U251" s="5"/>
      </tp>
      <tp t="e">
        <v>#N/A</v>
        <stp/>
        <stp>BDP|2753149466771723211</stp>
        <tr r="T204" s="5"/>
      </tp>
      <tp t="e">
        <v>#N/A</v>
        <stp/>
        <stp>BDP|4324926133310240838</stp>
        <tr r="L89" s="5"/>
      </tp>
      <tp t="e">
        <v>#N/A</v>
        <stp/>
        <stp>BDP|5608918967184036831</stp>
        <tr r="AQ400" s="5"/>
      </tp>
      <tp t="e">
        <v>#N/A</v>
        <stp/>
        <stp>BDP|1745926080892367457</stp>
        <tr r="R505" s="5"/>
      </tp>
      <tp t="e">
        <v>#N/A</v>
        <stp/>
        <stp>BDP|2248279242292047041</stp>
        <tr r="W636" s="5"/>
      </tp>
      <tp t="e">
        <v>#N/A</v>
        <stp/>
        <stp>BDP|8612680478006031958</stp>
        <tr r="W302" s="5"/>
      </tp>
      <tp t="e">
        <v>#N/A</v>
        <stp/>
        <stp>BDP|6588626026375267101</stp>
        <tr r="AM156" s="5"/>
      </tp>
      <tp t="e">
        <v>#N/A</v>
        <stp/>
        <stp>BDP|9862951338686459329</stp>
        <tr r="Q373" s="5"/>
      </tp>
      <tp t="e">
        <v>#N/A</v>
        <stp/>
        <stp>BDP|8242326642920858992</stp>
        <tr r="J276" s="5"/>
      </tp>
      <tp t="e">
        <v>#N/A</v>
        <stp/>
        <stp>BDP|8561724852954522835</stp>
        <tr r="M303" s="5"/>
      </tp>
      <tp t="s">
        <v>#N/A N/A</v>
        <stp/>
        <stp>BDP|2276197378523631168</stp>
        <tr r="AI80" s="12"/>
      </tp>
      <tp t="s">
        <v>#N/A N/A</v>
        <stp/>
        <stp>BDP|5227225849635227082</stp>
        <tr r="U25" s="12"/>
      </tp>
      <tp t="e">
        <v>#N/A</v>
        <stp/>
        <stp>BDP|7295134947617189343</stp>
        <tr r="Q559" s="5"/>
      </tp>
      <tp t="e">
        <v>#N/A</v>
        <stp/>
        <stp>BDP|6163106635837410539</stp>
        <tr r="P494" s="5"/>
      </tp>
      <tp t="e">
        <v>#N/A</v>
        <stp/>
        <stp>BDP|2085215020533516779</stp>
        <tr r="W242" s="5"/>
      </tp>
      <tp t="e">
        <v>#N/A</v>
        <stp/>
        <stp>BDP|4514213552012623730</stp>
        <tr r="K425" s="5"/>
      </tp>
      <tp t="e">
        <v>#N/A</v>
        <stp/>
        <stp>BDP|6321347207472318100</stp>
        <tr r="R474" s="5"/>
      </tp>
      <tp t="e">
        <v>#N/A</v>
        <stp/>
        <stp>BDP|3511819997923691768</stp>
        <tr r="M310" s="5"/>
      </tp>
      <tp t="e">
        <v>#N/A</v>
        <stp/>
        <stp>BDP|6791522209975747085</stp>
        <tr r="O274" s="5"/>
      </tp>
      <tp t="e">
        <v>#N/A</v>
        <stp/>
        <stp>BDP|6284062513918169956</stp>
        <tr r="AB97" s="5"/>
      </tp>
      <tp t="e">
        <v>#N/A</v>
        <stp/>
        <stp>BDP|9741074785670075763</stp>
        <tr r="AK302" s="5"/>
      </tp>
      <tp t="e">
        <v>#N/A</v>
        <stp/>
        <stp>BDP|2922437533164840722</stp>
        <tr r="T425" s="5"/>
      </tp>
      <tp t="e">
        <v>#N/A</v>
        <stp/>
        <stp>BDP|4811743193799903557</stp>
        <tr r="AF161" s="5"/>
      </tp>
      <tp t="e">
        <v>#N/A</v>
        <stp/>
        <stp>BDP|2612842720649199709</stp>
        <tr r="U504" s="5"/>
      </tp>
      <tp t="e">
        <v>#N/A</v>
        <stp/>
        <stp>BDP|4011091666877581394</stp>
        <tr r="R525" s="5"/>
      </tp>
      <tp t="e">
        <v>#N/A</v>
        <stp/>
        <stp>BDP|2865816509764611851</stp>
        <tr r="O237" s="5"/>
      </tp>
      <tp t="e">
        <v>#N/A</v>
        <stp/>
        <stp>BDP|2610242943636271405</stp>
        <tr r="AM58" s="5"/>
      </tp>
      <tp t="e">
        <v>#N/A</v>
        <stp/>
        <stp>BDP|5145622410527837386</stp>
        <tr r="L430" s="5"/>
      </tp>
      <tp t="e">
        <v>#N/A</v>
        <stp/>
        <stp>BDP|9173777134049317227</stp>
        <tr r="Q26" s="5"/>
      </tp>
      <tp t="e">
        <v>#N/A</v>
        <stp/>
        <stp>BDP|5958413049343258039</stp>
        <tr r="L466" s="5"/>
      </tp>
      <tp t="e">
        <v>#N/A</v>
        <stp/>
        <stp>BDP|5599738844071600148</stp>
        <tr r="AH203" s="5"/>
      </tp>
      <tp t="e">
        <v>#N/A</v>
        <stp/>
        <stp>BDP|5892614136024627296</stp>
        <tr r="O522" s="5"/>
      </tp>
      <tp t="e">
        <v>#N/A</v>
        <stp/>
        <stp>BDP|6293720223624717145</stp>
        <tr r="L279" s="5"/>
      </tp>
      <tp t="e">
        <v>#N/A</v>
        <stp/>
        <stp>BDP|2135957549250840959</stp>
        <tr r="L4" s="5"/>
      </tp>
      <tp t="e">
        <v>#N/A</v>
        <stp/>
        <stp>BDP|3519919970433123854</stp>
        <tr r="AG389" s="5"/>
      </tp>
      <tp t="e">
        <v>#N/A</v>
        <stp/>
        <stp>BDP|1067786959446665378</stp>
        <tr r="T588" s="5"/>
      </tp>
      <tp t="e">
        <v>#N/A</v>
        <stp/>
        <stp>BDP|9487176207148259660</stp>
        <tr r="AA153" s="5"/>
      </tp>
      <tp t="s">
        <v>#N/A N/A</v>
        <stp/>
        <stp>BDP|3396135030453206425</stp>
        <tr r="AO83" s="12"/>
      </tp>
      <tp t="e">
        <v>#N/A</v>
        <stp/>
        <stp>BDP|4161662224852323403</stp>
        <tr r="AK588" s="5"/>
      </tp>
      <tp t="e">
        <v>#N/A</v>
        <stp/>
        <stp>BDP|7325721849796901419</stp>
        <tr r="R329" s="5"/>
      </tp>
      <tp t="e">
        <v>#N/A</v>
        <stp/>
        <stp>BDP|2921909870869999307</stp>
        <tr r="S330" s="5"/>
      </tp>
      <tp t="e">
        <v>#N/A</v>
        <stp/>
        <stp>BDP|5478907645126540849</stp>
        <tr r="AM305" s="5"/>
      </tp>
      <tp t="e">
        <v>#N/A</v>
        <stp/>
        <stp>BDP|3413429433093726126</stp>
        <tr r="AP390" s="5"/>
      </tp>
      <tp t="e">
        <v>#N/A</v>
        <stp/>
        <stp>BDP|6133798977679894978</stp>
        <tr r="AB474" s="5"/>
      </tp>
      <tp t="e">
        <v>#N/A</v>
        <stp/>
        <stp>BDP|8382474590360191359</stp>
        <tr r="AG412" s="5"/>
      </tp>
      <tp t="e">
        <v>#N/A</v>
        <stp/>
        <stp>BDP|5690292607404927512</stp>
        <tr r="AG80" s="5"/>
      </tp>
      <tp t="e">
        <v>#N/A</v>
        <stp/>
        <stp>BDP|1391306851875304418</stp>
        <tr r="AF426" s="5"/>
      </tp>
      <tp t="e">
        <v>#N/A</v>
        <stp/>
        <stp>BDP|7401168233392266133</stp>
        <tr r="AF529" s="5"/>
      </tp>
      <tp t="s">
        <v>#N/A N/A</v>
        <stp/>
        <stp>BDP|5398109112977900487</stp>
        <tr r="U60" s="12"/>
      </tp>
      <tp t="e">
        <v>#N/A</v>
        <stp/>
        <stp>BDP|3707242707587035045</stp>
        <tr r="Q437" s="5"/>
      </tp>
      <tp t="e">
        <v>#N/A</v>
        <stp/>
        <stp>BDP|5128250901056439710</stp>
        <tr r="P279" s="5"/>
      </tp>
      <tp t="e">
        <v>#N/A</v>
        <stp/>
        <stp>BDP|5751391008434721412</stp>
        <tr r="K477" s="5"/>
      </tp>
      <tp t="e">
        <v>#N/A</v>
        <stp/>
        <stp>BDP|1969820922189162481</stp>
        <tr r="J545" s="5"/>
      </tp>
      <tp t="e">
        <v>#N/A</v>
        <stp/>
        <stp>BDP|3783019567435870691</stp>
        <tr r="P238" s="5"/>
      </tp>
      <tp t="e">
        <v>#N/A</v>
        <stp/>
        <stp>BDP|7729145673613409442</stp>
        <tr r="AH166" s="5"/>
      </tp>
      <tp t="e">
        <v>#N/A</v>
        <stp/>
        <stp>BDP|3352144104313210710</stp>
        <tr r="AK500" s="5"/>
      </tp>
      <tp t="e">
        <v>#N/A</v>
        <stp/>
        <stp>BDP|7600344861240768442</stp>
        <tr r="AH285" s="5"/>
      </tp>
      <tp t="e">
        <v>#N/A</v>
        <stp/>
        <stp>BDP|8425744636522431822</stp>
        <tr r="P61" s="5"/>
      </tp>
      <tp t="e">
        <v>#N/A</v>
        <stp/>
        <stp>BDP|9737104556299728265</stp>
        <tr r="T488" s="5"/>
      </tp>
      <tp t="e">
        <v>#N/A</v>
        <stp/>
        <stp>BDP|2349867976339327207</stp>
        <tr r="AK581" s="5"/>
      </tp>
      <tp t="e">
        <v>#N/A</v>
        <stp/>
        <stp>BDP|7576686076915887535</stp>
        <tr r="AB47" s="12"/>
        <tr r="AB566" s="5"/>
      </tp>
      <tp t="e">
        <v>#N/A</v>
        <stp/>
        <stp>BDP|2703650997392630935</stp>
        <tr r="O229" s="5"/>
      </tp>
      <tp t="e">
        <v>#N/A</v>
        <stp/>
        <stp>BDP|3744783834559344883</stp>
        <tr r="AH520" s="5"/>
      </tp>
      <tp t="e">
        <v>#N/A</v>
        <stp/>
        <stp>BDP|4183378752373146753</stp>
        <tr r="AH190" s="5"/>
      </tp>
      <tp t="e">
        <v>#N/A</v>
        <stp/>
        <stp>BDP|7753812472528375671</stp>
        <tr r="J14" s="5"/>
      </tp>
      <tp t="e">
        <v>#N/A</v>
        <stp/>
        <stp>BDP|7556250250180762676</stp>
        <tr r="AG319" s="5"/>
      </tp>
      <tp t="e">
        <v>#N/A</v>
        <stp/>
        <stp>BDP|2892207924955400180</stp>
        <tr r="P49" s="5"/>
      </tp>
      <tp t="e">
        <v>#N/A</v>
        <stp/>
        <stp>BDP|1985888287022749512</stp>
        <tr r="AG177" s="5"/>
      </tp>
      <tp t="e">
        <v>#N/A</v>
        <stp/>
        <stp>BDP|7100747146303385115</stp>
        <tr r="AQ231" s="5"/>
      </tp>
      <tp t="e">
        <v>#N/A</v>
        <stp/>
        <stp>BDP|7823742481048803649</stp>
        <tr r="AH574" s="5"/>
      </tp>
      <tp t="e">
        <v>#N/A</v>
        <stp/>
        <stp>BDP|3625102602806360267</stp>
        <tr r="AB12" s="5"/>
      </tp>
      <tp t="e">
        <v>#N/A</v>
        <stp/>
        <stp>BDP|1155618822517132422</stp>
        <tr r="AA51" s="5"/>
      </tp>
      <tp t="e">
        <v>#N/A</v>
        <stp/>
        <stp>BDP|2741246732805245026</stp>
        <tr r="AF53" s="5"/>
      </tp>
      <tp t="e">
        <v>#N/A</v>
        <stp/>
        <stp>BDP|8947007872269806029</stp>
        <tr r="U100" s="5"/>
      </tp>
      <tp t="e">
        <v>#N/A</v>
        <stp/>
        <stp>BDP|9020689606278848175</stp>
        <tr r="L450" s="5"/>
      </tp>
      <tp t="e">
        <v>#N/A</v>
        <stp/>
        <stp>BDP|2907797957966472021</stp>
        <tr r="Q282" s="5"/>
      </tp>
      <tp t="e">
        <v>#N/A</v>
        <stp/>
        <stp>BDP|4988512347286609580</stp>
        <tr r="AD53" s="5"/>
      </tp>
      <tp t="e">
        <v>#N/A</v>
        <stp/>
        <stp>BDP|5602025832292699216</stp>
        <tr r="S295" s="5"/>
      </tp>
      <tp t="e">
        <v>#N/A</v>
        <stp/>
        <stp>BDP|4599510516322288419</stp>
        <tr r="AQ187" s="5"/>
      </tp>
      <tp t="e">
        <v>#N/A</v>
        <stp/>
        <stp>BDP|7800649794718876612</stp>
        <tr r="AF625" s="5"/>
      </tp>
      <tp t="e">
        <v>#N/A</v>
        <stp/>
        <stp>BDP|8376309988772264784</stp>
        <tr r="O516" s="5"/>
      </tp>
      <tp t="e">
        <v>#N/A</v>
        <stp/>
        <stp>BDP|7032579957700326124</stp>
        <tr r="L551" s="5"/>
      </tp>
      <tp t="e">
        <v>#N/A</v>
        <stp/>
        <stp>BDP|4553235266556685077</stp>
        <tr r="AP215" s="5"/>
      </tp>
      <tp t="s">
        <v>#N/A N/A</v>
        <stp/>
        <stp>BDP|7158712103081436769</stp>
        <tr r="AG45" s="12"/>
      </tp>
      <tp t="e">
        <v>#N/A</v>
        <stp/>
        <stp>BDP|7150351826173383300</stp>
        <tr r="AG642" s="5"/>
      </tp>
      <tp t="e">
        <v>#N/A</v>
        <stp/>
        <stp>BDP|2227853704728387412</stp>
        <tr r="AF576" s="5"/>
      </tp>
      <tp t="e">
        <v>#N/A</v>
        <stp/>
        <stp>BDP|5634263660912319524</stp>
        <tr r="W579" s="5"/>
      </tp>
      <tp t="e">
        <v>#N/A</v>
        <stp/>
        <stp>BDP|6788499884648804438</stp>
        <tr r="S34" s="5"/>
      </tp>
      <tp t="s">
        <v>#N/A N/A</v>
        <stp/>
        <stp>BDP|9517112414137082815</stp>
        <tr r="AM52" s="12"/>
      </tp>
      <tp t="e">
        <v>#N/A</v>
        <stp/>
        <stp>BDP|1286239546707715619</stp>
        <tr r="AO567" s="5"/>
      </tp>
      <tp t="e">
        <v>#N/A</v>
        <stp/>
        <stp>BDP|1310894690135238399</stp>
        <tr r="M500" s="5"/>
      </tp>
      <tp t="e">
        <v>#N/A</v>
        <stp/>
        <stp>BDP|4823145328279299872</stp>
        <tr r="J635" s="5"/>
      </tp>
      <tp t="e">
        <v>#N/A</v>
        <stp/>
        <stp>BDP|3183390838620472557</stp>
        <tr r="AB273" s="5"/>
      </tp>
      <tp t="s">
        <v>#N/A N/A</v>
        <stp/>
        <stp>BDP|4150950396926784445</stp>
        <tr r="AK57" s="12"/>
      </tp>
      <tp t="e">
        <v>#N/A</v>
        <stp/>
        <stp>BDP|1196109365024506401</stp>
        <tr r="AM598" s="5"/>
      </tp>
      <tp t="e">
        <v>#N/A</v>
        <stp/>
        <stp>BDP|6932614928501844597</stp>
        <tr r="N504" s="5"/>
      </tp>
      <tp t="e">
        <v>#N/A</v>
        <stp/>
        <stp>BDP|3134404155123456713</stp>
        <tr r="T139" s="5"/>
      </tp>
      <tp t="e">
        <v>#N/A</v>
        <stp/>
        <stp>BDP|7614899645204333989</stp>
        <tr r="O571" s="5"/>
      </tp>
      <tp t="e">
        <v>#N/A</v>
        <stp/>
        <stp>BDP|7279225503632732157</stp>
        <tr r="Q333" s="5"/>
      </tp>
      <tp t="s">
        <v>#N/A N/A</v>
        <stp/>
        <stp>BDP|9226105948122363880</stp>
        <tr r="AO76" s="12"/>
      </tp>
      <tp t="e">
        <v>#N/A</v>
        <stp/>
        <stp>BDP|7682844621388497366</stp>
        <tr r="L307" s="5"/>
      </tp>
      <tp t="e">
        <v>#N/A</v>
        <stp/>
        <stp>BDP|6886065483521489985</stp>
        <tr r="AG333" s="5"/>
      </tp>
      <tp t="e">
        <v>#N/A</v>
        <stp/>
        <stp>BDP|3781439603518233943</stp>
        <tr r="R605" s="5"/>
      </tp>
      <tp t="e">
        <v>#N/A</v>
        <stp/>
        <stp>BDP|8399299433058116795</stp>
        <tr r="AM407" s="5"/>
      </tp>
      <tp t="e">
        <v>#N/A</v>
        <stp/>
        <stp>BDP|4348346156525834180</stp>
        <tr r="AH310" s="5"/>
      </tp>
      <tp t="e">
        <v>#N/A</v>
        <stp/>
        <stp>BDP|9320100521169106524</stp>
        <tr r="AM347" s="5"/>
      </tp>
      <tp t="e">
        <v>#N/A</v>
        <stp/>
        <stp>BDP|4296218033151873291</stp>
        <tr r="AP160" s="5"/>
      </tp>
      <tp t="e">
        <v>#N/A</v>
        <stp/>
        <stp>BDP|2342205606884394276</stp>
        <tr r="P81" s="5"/>
      </tp>
      <tp t="e">
        <v>#N/A</v>
        <stp/>
        <stp>BDP|7202426743053281277</stp>
        <tr r="K588" s="5"/>
      </tp>
      <tp t="e">
        <v>#N/A</v>
        <stp/>
        <stp>BDP|2787012331681062613</stp>
        <tr r="I556" s="5"/>
      </tp>
      <tp t="e">
        <v>#N/A</v>
        <stp/>
        <stp>BDP|9901441128648180127</stp>
        <tr r="AO256" s="5"/>
      </tp>
      <tp t="e">
        <v>#N/A</v>
        <stp/>
        <stp>BDP|6606387048500980792</stp>
        <tr r="AI290" s="5"/>
      </tp>
      <tp t="e">
        <v>#N/A</v>
        <stp/>
        <stp>BDP|6249304463892194769</stp>
        <tr r="J40" s="5"/>
      </tp>
      <tp t="e">
        <v>#N/A</v>
        <stp/>
        <stp>BDP|5875672342406897730</stp>
        <tr r="K328" s="5"/>
      </tp>
      <tp t="e">
        <v>#N/A</v>
        <stp/>
        <stp>BDP|9160352417728799522</stp>
        <tr r="AM542" s="5"/>
      </tp>
      <tp t="e">
        <v>#N/A</v>
        <stp/>
        <stp>BDP|8171038382751313752</stp>
        <tr r="AP539" s="5"/>
      </tp>
      <tp t="e">
        <v>#N/A</v>
        <stp/>
        <stp>BDP|7420408631491751740</stp>
        <tr r="AO231" s="5"/>
      </tp>
      <tp t="e">
        <v>#N/A</v>
        <stp/>
        <stp>BDP|8619918567536760711</stp>
        <tr r="L254" s="5"/>
      </tp>
      <tp t="e">
        <v>#N/A</v>
        <stp/>
        <stp>BDP|2716314960812104317</stp>
        <tr r="M402" s="5"/>
      </tp>
      <tp t="e">
        <v>#N/A</v>
        <stp/>
        <stp>BDP|5733633570920073223</stp>
        <tr r="AH219" s="5"/>
      </tp>
      <tp t="e">
        <v>#N/A</v>
        <stp/>
        <stp>BDP|5945273754560986456</stp>
        <tr r="M443" s="5"/>
      </tp>
      <tp t="e">
        <v>#N/A</v>
        <stp/>
        <stp>BDP|4180697806767928315</stp>
        <tr r="AQ438" s="5"/>
      </tp>
      <tp t="e">
        <v>#N/A</v>
        <stp/>
        <stp>BDP|2135166201707785275</stp>
        <tr r="U355" s="5"/>
      </tp>
      <tp t="e">
        <v>#N/A</v>
        <stp/>
        <stp>BDP|7564120811784386536</stp>
        <tr r="M586" s="5"/>
      </tp>
      <tp t="e">
        <v>#N/A</v>
        <stp/>
        <stp>BDP|5238426613230291671</stp>
        <tr r="AP351" s="5"/>
      </tp>
      <tp t="e">
        <v>#N/A</v>
        <stp/>
        <stp>BDP|2359128843090540116</stp>
        <tr r="AF63" s="5"/>
      </tp>
      <tp t="e">
        <v>#N/A</v>
        <stp/>
        <stp>BDP|5282312453160565533</stp>
        <tr r="AQ118" s="5"/>
      </tp>
      <tp t="e">
        <v>#N/A</v>
        <stp/>
        <stp>BDP|6596392877566988248</stp>
        <tr r="AA112" s="5"/>
      </tp>
      <tp t="e">
        <v>#N/A</v>
        <stp/>
        <stp>BDP|7440533462693702140</stp>
        <tr r="AI281" s="5"/>
      </tp>
      <tp t="e">
        <v>#N/A</v>
        <stp/>
        <stp>BDP|1396287553335698585</stp>
        <tr r="AA202" s="5"/>
      </tp>
      <tp t="e">
        <v>#N/A</v>
        <stp/>
        <stp>BDP|4068281914791971036</stp>
        <tr r="O429" s="5"/>
      </tp>
      <tp t="e">
        <v>#N/A</v>
        <stp/>
        <stp>BDP|6581216937009471818</stp>
        <tr r="AP231" s="5"/>
      </tp>
      <tp t="e">
        <v>#N/A</v>
        <stp/>
        <stp>BDP|2249904922489239647</stp>
        <tr r="AD395" s="5"/>
      </tp>
      <tp t="e">
        <v>#N/A</v>
        <stp/>
        <stp>BDP|8379634144099562575</stp>
        <tr r="AP531" s="5"/>
      </tp>
      <tp t="e">
        <v>#N/A</v>
        <stp/>
        <stp>BDP|5000240649137849235</stp>
        <tr r="T618" s="5"/>
      </tp>
      <tp t="e">
        <v>#N/A</v>
        <stp/>
        <stp>BDP|7221995286379315986</stp>
        <tr r="L392" s="5"/>
      </tp>
      <tp t="e">
        <v>#N/A</v>
        <stp/>
        <stp>BDP|4981898387467417556</stp>
        <tr r="AD505" s="5"/>
      </tp>
      <tp t="e">
        <v>#N/A</v>
        <stp/>
        <stp>BDP|7481247210850362253</stp>
        <tr r="AM173" s="5"/>
      </tp>
      <tp t="e">
        <v>#N/A</v>
        <stp/>
        <stp>BDP|4078375581131899888</stp>
        <tr r="Q508" s="5"/>
      </tp>
      <tp t="e">
        <v>#N/A</v>
        <stp/>
        <stp>BDP|8004474381316149411</stp>
        <tr r="N329" s="5"/>
      </tp>
      <tp t="e">
        <v>#N/A</v>
        <stp/>
        <stp>BDP|1426282209983458679</stp>
        <tr r="AI159" s="5"/>
      </tp>
      <tp t="e">
        <v>#N/A</v>
        <stp/>
        <stp>BDP|6635362224608539971</stp>
        <tr r="AI452" s="5"/>
      </tp>
      <tp t="e">
        <v>#N/A</v>
        <stp/>
        <stp>BDP|2688577954466666259</stp>
        <tr r="J160" s="5"/>
      </tp>
      <tp t="e">
        <v>#N/A</v>
        <stp/>
        <stp>BDP|7558544036552167506</stp>
        <tr r="I403" s="5"/>
      </tp>
      <tp t="e">
        <v>#N/A</v>
        <stp/>
        <stp>BDP|2536835406959710519</stp>
        <tr r="AF594" s="5"/>
      </tp>
      <tp t="s">
        <v>#N/A N/A</v>
        <stp/>
        <stp>BDP|4965420838467419214</stp>
        <tr r="AI35" s="12"/>
      </tp>
      <tp t="e">
        <v>#N/A</v>
        <stp/>
        <stp>BDP|9347884870095934544</stp>
        <tr r="AQ608" s="5"/>
      </tp>
      <tp t="e">
        <v>#N/A</v>
        <stp/>
        <stp>BDP|7592609633491065505</stp>
        <tr r="AG348" s="5"/>
      </tp>
      <tp t="e">
        <v>#N/A</v>
        <stp/>
        <stp>BDP|9703056995630541642</stp>
        <tr r="AB222" s="5"/>
      </tp>
      <tp t="e">
        <v>#N/A</v>
        <stp/>
        <stp>BDP|4271123762791506415</stp>
        <tr r="AP110" s="5"/>
      </tp>
      <tp t="e">
        <v>#N/A</v>
        <stp/>
        <stp>BDP|7924692687647182817</stp>
        <tr r="L631" s="5"/>
      </tp>
      <tp t="e">
        <v>#N/A</v>
        <stp/>
        <stp>BDP|3608257260089662829</stp>
        <tr r="AI179" s="5"/>
      </tp>
      <tp t="e">
        <v>#N/A</v>
        <stp/>
        <stp>BDP|8774816596307021878</stp>
        <tr r="AQ383" s="5"/>
      </tp>
      <tp t="e">
        <v>#N/A</v>
        <stp/>
        <stp>BDP|9289540349708136694</stp>
        <tr r="J489" s="5"/>
      </tp>
      <tp t="e">
        <v>#N/A</v>
        <stp/>
        <stp>BDP|7081121247080551474</stp>
        <tr r="AP318" s="5"/>
      </tp>
      <tp t="e">
        <v>#N/A</v>
        <stp/>
        <stp>BDP|1187317646329208937</stp>
        <tr r="AH209" s="5"/>
      </tp>
      <tp t="s">
        <v>#N/A N/A</v>
        <stp/>
        <stp>BDP|3771467651422595627</stp>
        <tr r="L55" s="12"/>
      </tp>
      <tp t="e">
        <v>#N/A</v>
        <stp/>
        <stp>BDP|7272326264345286110</stp>
        <tr r="N257" s="5"/>
      </tp>
      <tp t="s">
        <v>#N/A N/A</v>
        <stp/>
        <stp>BDP|5124510235950149535</stp>
        <tr r="AK51" s="12"/>
      </tp>
      <tp t="e">
        <v>#N/A</v>
        <stp/>
        <stp>BDP|3487587383478833004</stp>
        <tr r="AD52" s="5"/>
      </tp>
      <tp t="e">
        <v>#N/A</v>
        <stp/>
        <stp>BDP|5391638769104944778</stp>
        <tr r="P10" s="5"/>
      </tp>
      <tp t="e">
        <v>#N/A</v>
        <stp/>
        <stp>BDP|4097237443283597729</stp>
        <tr r="AH234" s="5"/>
      </tp>
      <tp t="e">
        <v>#N/A</v>
        <stp/>
        <stp>BDP|9793241081877373268</stp>
        <tr r="AB89" s="5"/>
      </tp>
      <tp t="e">
        <v>#N/A</v>
        <stp/>
        <stp>BDP|8495694758158056526</stp>
        <tr r="AK618" s="5"/>
      </tp>
      <tp t="s">
        <v>#N/A N/A</v>
        <stp/>
        <stp>BDP|8062426994915069610</stp>
        <tr r="J23" s="12"/>
      </tp>
      <tp t="e">
        <v>#N/A</v>
        <stp/>
        <stp>BDP|5076008613496538416</stp>
        <tr r="J80" s="5"/>
      </tp>
      <tp t="e">
        <v>#N/A</v>
        <stp/>
        <stp>BDP|7880554358949125839</stp>
        <tr r="O145" s="5"/>
      </tp>
      <tp t="e">
        <v>#N/A</v>
        <stp/>
        <stp>BDP|7538757715755187235</stp>
        <tr r="AF358" s="5"/>
      </tp>
      <tp t="e">
        <v>#N/A</v>
        <stp/>
        <stp>BDP|2506601138197280686</stp>
        <tr r="K632" s="5"/>
      </tp>
      <tp t="e">
        <v>#N/A</v>
        <stp/>
        <stp>BDP|8369216813048712510</stp>
        <tr r="AF31" s="5"/>
      </tp>
      <tp t="e">
        <v>#N/A</v>
        <stp/>
        <stp>BDP|5594425466781283042</stp>
        <tr r="AI450" s="5"/>
      </tp>
      <tp t="e">
        <v>#N/A</v>
        <stp/>
        <stp>BDP|3728164926670557655</stp>
        <tr r="M8" s="12"/>
      </tp>
      <tp t="e">
        <v>#N/A</v>
        <stp/>
        <stp>BDP|1039051085768242751</stp>
        <tr r="K66" s="5"/>
      </tp>
      <tp t="e">
        <v>#N/A</v>
        <stp/>
        <stp>BDP|5022036181349638234</stp>
        <tr r="AA346" s="5"/>
      </tp>
      <tp t="e">
        <v>#N/A</v>
        <stp/>
        <stp>BDP|7006192518645402427</stp>
        <tr r="AQ74" s="5"/>
      </tp>
      <tp t="e">
        <v>#N/A</v>
        <stp/>
        <stp>BDP|2351927380872702719</stp>
        <tr r="I430" s="5"/>
      </tp>
      <tp t="e">
        <v>#N/A</v>
        <stp/>
        <stp>BDP|8146327794574541051</stp>
        <tr r="AQ451" s="5"/>
      </tp>
      <tp t="e">
        <v>#N/A</v>
        <stp/>
        <stp>BDP|7459277624272822381</stp>
        <tr r="AA54" s="5"/>
      </tp>
      <tp t="e">
        <v>#N/A</v>
        <stp/>
        <stp>BDP|3214508740277181341</stp>
        <tr r="I181" s="5"/>
      </tp>
      <tp t="e">
        <v>#N/A</v>
        <stp/>
        <stp>BDP|5602076134554253404</stp>
        <tr r="AD43" s="5"/>
      </tp>
      <tp t="e">
        <v>#N/A</v>
        <stp/>
        <stp>BDP|9891896256131456349</stp>
        <tr r="AF377" s="5"/>
      </tp>
      <tp t="e">
        <v>#N/A</v>
        <stp/>
        <stp>BDP|7563348869937642391</stp>
        <tr r="T32" s="12"/>
        <tr r="T622" s="5"/>
      </tp>
      <tp t="s">
        <v>#N/A N/A</v>
        <stp/>
        <stp>BDP|4771919385796220569</stp>
        <tr r="AB57" s="12"/>
      </tp>
      <tp t="e">
        <v>#N/A</v>
        <stp/>
        <stp>BDP|7447155000178000865</stp>
        <tr r="Q604" s="5"/>
      </tp>
      <tp t="e">
        <v>#N/A</v>
        <stp/>
        <stp>BDP|5820296434753513177</stp>
        <tr r="T107" s="5"/>
      </tp>
      <tp t="e">
        <v>#N/A</v>
        <stp/>
        <stp>BDP|6170445722481819783</stp>
        <tr r="M595" s="5"/>
      </tp>
      <tp t="e">
        <v>#N/A</v>
        <stp/>
        <stp>BDP|1462427021449671865</stp>
        <tr r="AP574" s="5"/>
      </tp>
      <tp t="e">
        <v>#N/A</v>
        <stp/>
        <stp>BDP|7433603043704313731</stp>
        <tr r="W252" s="5"/>
      </tp>
      <tp t="e">
        <v>#N/A</v>
        <stp/>
        <stp>BDP|9928924667549330987</stp>
        <tr r="AD367" s="5"/>
      </tp>
      <tp t="e">
        <v>#N/A</v>
        <stp/>
        <stp>BDP|3680435694208516007</stp>
        <tr r="W531" s="5"/>
      </tp>
      <tp t="e">
        <v>#N/A</v>
        <stp/>
        <stp>BDP|4417598194896800858</stp>
        <tr r="O442" s="5"/>
      </tp>
      <tp t="e">
        <v>#N/A</v>
        <stp/>
        <stp>BDP|1414639412430857091</stp>
        <tr r="J399" s="5"/>
      </tp>
      <tp t="e">
        <v>#N/A</v>
        <stp/>
        <stp>BDP|4588060957952310538</stp>
        <tr r="J27" s="5"/>
      </tp>
      <tp t="e">
        <v>#N/A</v>
        <stp/>
        <stp>BDP|5991132849172258457</stp>
        <tr r="AB388" s="5"/>
      </tp>
      <tp t="e">
        <v>#N/A</v>
        <stp/>
        <stp>BDP|6496131976000109643</stp>
        <tr r="I608" s="5"/>
      </tp>
      <tp t="e">
        <v>#N/A</v>
        <stp/>
        <stp>BDP|2032353300692494554</stp>
        <tr r="AI99" s="5"/>
      </tp>
      <tp t="e">
        <v>#N/A</v>
        <stp/>
        <stp>BDP|7346972196123199275</stp>
        <tr r="O414" s="5"/>
      </tp>
      <tp t="e">
        <v>#N/A</v>
        <stp/>
        <stp>BDP|6924563966221596281</stp>
        <tr r="AH87" s="5"/>
      </tp>
      <tp t="e">
        <v>#N/A</v>
        <stp/>
        <stp>BDP|1688769774722757578</stp>
        <tr r="AB81" s="12"/>
        <tr r="AB332" s="5"/>
      </tp>
      <tp t="e">
        <v>#N/A</v>
        <stp/>
        <stp>BDP|4332419877055597449</stp>
        <tr r="J477" s="5"/>
      </tp>
      <tp t="e">
        <v>#N/A</v>
        <stp/>
        <stp>BDP|1996633792391421981</stp>
        <tr r="AP251" s="5"/>
      </tp>
      <tp t="e">
        <v>#N/A</v>
        <stp/>
        <stp>BDP|4726091924719874969</stp>
        <tr r="S254" s="5"/>
      </tp>
      <tp t="e">
        <v>#N/A</v>
        <stp/>
        <stp>BDP|9652558946228923687</stp>
        <tr r="N160" s="5"/>
      </tp>
      <tp t="e">
        <v>#N/A</v>
        <stp/>
        <stp>BDP|3222315644897038531</stp>
        <tr r="N33" s="5"/>
      </tp>
      <tp t="s">
        <v>#N/A N/A</v>
        <stp/>
        <stp>BDP|4962091016937076424</stp>
        <tr r="K5" s="12"/>
      </tp>
      <tp t="e">
        <v>#N/A</v>
        <stp/>
        <stp>BDP|2485674671277464225</stp>
        <tr r="AO189" s="5"/>
      </tp>
      <tp t="e">
        <v>#N/A</v>
        <stp/>
        <stp>BDP|7397472746164754512</stp>
        <tr r="AF247" s="5"/>
      </tp>
      <tp t="e">
        <v>#N/A</v>
        <stp/>
        <stp>BDP|7410416222725283215</stp>
        <tr r="I15" s="12"/>
      </tp>
      <tp t="e">
        <v>#N/A</v>
        <stp/>
        <stp>BDP|3020679738184856432</stp>
        <tr r="T78" s="5"/>
      </tp>
      <tp t="e">
        <v>#N/A</v>
        <stp/>
        <stp>BDP|4802219474655951206</stp>
        <tr r="P134" s="5"/>
      </tp>
      <tp t="e">
        <v>#N/A</v>
        <stp/>
        <stp>BDP|1750473791633449918</stp>
        <tr r="M419" s="5"/>
      </tp>
      <tp t="e">
        <v>#N/A</v>
        <stp/>
        <stp>BDP|7746316047714331269</stp>
        <tr r="O392" s="5"/>
      </tp>
      <tp t="e">
        <v>#N/A</v>
        <stp/>
        <stp>BDP|3063089054131153194</stp>
        <tr r="S252" s="5"/>
      </tp>
      <tp t="e">
        <v>#N/A</v>
        <stp/>
        <stp>BDP|3140059251285793569</stp>
        <tr r="AB469" s="5"/>
      </tp>
      <tp t="e">
        <v>#N/A</v>
        <stp/>
        <stp>BDP|3905678770386365293</stp>
        <tr r="U629" s="5"/>
      </tp>
      <tp t="e">
        <v>#N/A</v>
        <stp/>
        <stp>BDP|9190385599821577412</stp>
        <tr r="M198" s="5"/>
      </tp>
      <tp t="e">
        <v>#N/A</v>
        <stp/>
        <stp>BDP|2877887789102561686</stp>
        <tr r="AO591" s="5"/>
      </tp>
      <tp t="e">
        <v>#N/A</v>
        <stp/>
        <stp>BDP|2865218838895258072</stp>
        <tr r="AF201" s="5"/>
      </tp>
      <tp t="e">
        <v>#N/A</v>
        <stp/>
        <stp>BDP|5914984540788251676</stp>
        <tr r="P302" s="5"/>
      </tp>
      <tp t="e">
        <v>#N/A</v>
        <stp/>
        <stp>BDP|6511651490248265764</stp>
        <tr r="U623" s="5"/>
      </tp>
      <tp t="e">
        <v>#N/A</v>
        <stp/>
        <stp>BDP|8589755805808323127</stp>
        <tr r="J382" s="5"/>
      </tp>
      <tp t="e">
        <v>#N/A</v>
        <stp/>
        <stp>BDP|6432253872282143765</stp>
        <tr r="M381" s="5"/>
      </tp>
      <tp t="e">
        <v>#N/A</v>
        <stp/>
        <stp>BDP|7073379835679480823</stp>
        <tr r="AM208" s="5"/>
      </tp>
      <tp t="e">
        <v>#N/A</v>
        <stp/>
        <stp>BDP|6671883879659402671</stp>
        <tr r="AB547" s="5"/>
      </tp>
      <tp t="e">
        <v>#N/A</v>
        <stp/>
        <stp>BDP|6873846994648835946</stp>
        <tr r="AG473" s="5"/>
      </tp>
      <tp t="e">
        <v>#N/A</v>
        <stp/>
        <stp>BDP|7840940500329833101</stp>
        <tr r="K543" s="5"/>
      </tp>
      <tp t="e">
        <v>#N/A</v>
        <stp/>
        <stp>BDP|3026360077357153641</stp>
        <tr r="AG453" s="5"/>
      </tp>
      <tp t="e">
        <v>#N/A</v>
        <stp/>
        <stp>BDP|7853697920895661039</stp>
        <tr r="AB53" s="5"/>
      </tp>
      <tp t="e">
        <v>#N/A</v>
        <stp/>
        <stp>BDP|2310572842497033220</stp>
        <tr r="S478" s="5"/>
      </tp>
      <tp t="e">
        <v>#N/A</v>
        <stp/>
        <stp>BDP|5589293218319889984</stp>
        <tr r="AK498" s="5"/>
      </tp>
      <tp t="s">
        <v>#N/A N/A</v>
        <stp/>
        <stp>BDP|1077658320301398221</stp>
        <tr r="P5" s="12"/>
      </tp>
      <tp t="e">
        <v>#N/A</v>
        <stp/>
        <stp>BDP|9952965778235515464</stp>
        <tr r="U243" s="5"/>
      </tp>
      <tp t="e">
        <v>#N/A</v>
        <stp/>
        <stp>BDP|3460766955310377703</stp>
        <tr r="AG181" s="5"/>
      </tp>
      <tp t="e">
        <v>#N/A</v>
        <stp/>
        <stp>BDP|8009840759345922606</stp>
        <tr r="AQ104" s="5"/>
      </tp>
      <tp t="e">
        <v>#N/A</v>
        <stp/>
        <stp>BDP|5429706082009073524</stp>
        <tr r="J45" s="5"/>
      </tp>
      <tp t="e">
        <v>#N/A</v>
        <stp/>
        <stp>BDP|6137557627156133160</stp>
        <tr r="AO403" s="5"/>
      </tp>
      <tp t="e">
        <v>#N/A</v>
        <stp/>
        <stp>BDP|1091664965500182779</stp>
        <tr r="AI248" s="5"/>
      </tp>
      <tp t="e">
        <v>#N/A</v>
        <stp/>
        <stp>BDP|1451231735586294051</stp>
        <tr r="T455" s="5"/>
      </tp>
      <tp t="e">
        <v>#N/A</v>
        <stp/>
        <stp>BDP|3951490010921678132</stp>
        <tr r="K360" s="5"/>
      </tp>
      <tp t="e">
        <v>#N/A</v>
        <stp/>
        <stp>BDP|4931664908853228705</stp>
        <tr r="L135" s="5"/>
      </tp>
      <tp t="e">
        <v>#N/A</v>
        <stp/>
        <stp>BDP|5333609356446261620</stp>
        <tr r="I8" s="12"/>
      </tp>
      <tp t="e">
        <v>#N/A</v>
        <stp/>
        <stp>BDP|6430894129453898992</stp>
        <tr r="AQ75" s="5"/>
      </tp>
      <tp t="e">
        <v>#N/A</v>
        <stp/>
        <stp>BDP|8763878511913578418</stp>
        <tr r="AP582" s="5"/>
      </tp>
      <tp t="s">
        <v>#N/A N/A</v>
        <stp/>
        <stp>BDP|1289476865501040454</stp>
        <tr r="AG9" s="12"/>
      </tp>
      <tp t="e">
        <v>#N/A</v>
        <stp/>
        <stp>BDP|9078912838946875340</stp>
        <tr r="J338" s="5"/>
      </tp>
      <tp t="e">
        <v>#N/A</v>
        <stp/>
        <stp>BDP|9169863660977314616</stp>
        <tr r="M122" s="5"/>
      </tp>
      <tp t="e">
        <v>#N/A</v>
        <stp/>
        <stp>BDP|3430696727656710788</stp>
        <tr r="AI233" s="5"/>
      </tp>
      <tp t="e">
        <v>#N/A</v>
        <stp/>
        <stp>BDP|1889176769181149126</stp>
        <tr r="Q343" s="5"/>
      </tp>
      <tp t="e">
        <v>#N/A</v>
        <stp/>
        <stp>BDP|1493013002131037624</stp>
        <tr r="AA90" s="5"/>
      </tp>
      <tp t="e">
        <v>#N/A</v>
        <stp/>
        <stp>BDP|3968295034581894590</stp>
        <tr r="AF3" s="5"/>
      </tp>
      <tp t="s">
        <v>#N/A N/A</v>
        <stp/>
        <stp>BDP|5030489972999951969</stp>
        <tr r="P82" s="12"/>
      </tp>
      <tp t="e">
        <v>#N/A</v>
        <stp/>
        <stp>BDP|2197517311022690229</stp>
        <tr r="R579" s="5"/>
      </tp>
      <tp t="e">
        <v>#N/A</v>
        <stp/>
        <stp>BDP|9491564433559342072</stp>
        <tr r="N603" s="5"/>
      </tp>
      <tp t="e">
        <v>#N/A</v>
        <stp/>
        <stp>BDP|8765792418531778948</stp>
        <tr r="AP547" s="5"/>
      </tp>
      <tp t="e">
        <v>#N/A</v>
        <stp/>
        <stp>BDP|8097862704122735408</stp>
        <tr r="AI49" s="5"/>
      </tp>
      <tp t="e">
        <v>#N/A</v>
        <stp/>
        <stp>BDP|9755009120979229406</stp>
        <tr r="K241" s="5"/>
      </tp>
      <tp t="e">
        <v>#N/A</v>
        <stp/>
        <stp>BDP|1227377378694139790</stp>
        <tr r="AB616" s="5"/>
      </tp>
      <tp t="e">
        <v>#N/A</v>
        <stp/>
        <stp>BDP|2107580714319030980</stp>
        <tr r="T363" s="5"/>
      </tp>
      <tp t="e">
        <v>#N/A</v>
        <stp/>
        <stp>BDP|2435971072388353274</stp>
        <tr r="AQ50" s="5"/>
      </tp>
      <tp t="e">
        <v>#N/A</v>
        <stp/>
        <stp>BDP|8621286181383875723</stp>
        <tr r="Q406" s="5"/>
      </tp>
      <tp t="e">
        <v>#N/A</v>
        <stp/>
        <stp>BDP|1074421465875153039</stp>
        <tr r="U223" s="5"/>
      </tp>
      <tp t="e">
        <v>#N/A</v>
        <stp/>
        <stp>BDP|2167500513028676813</stp>
        <tr r="O51" s="5"/>
      </tp>
      <tp t="s">
        <v>#N/A N/A</v>
        <stp/>
        <stp>BDP|4284778652478629844</stp>
        <tr r="AI70" s="12"/>
      </tp>
      <tp t="e">
        <v>#N/A</v>
        <stp/>
        <stp>BDP|2676292319316734140</stp>
        <tr r="K463" s="5"/>
      </tp>
      <tp t="e">
        <v>#N/A</v>
        <stp/>
        <stp>BDP|7579104467761154764</stp>
        <tr r="P618" s="5"/>
      </tp>
      <tp t="e">
        <v>#N/A</v>
        <stp/>
        <stp>BDP|4476470129563979760</stp>
        <tr r="O169" s="5"/>
      </tp>
      <tp t="e">
        <v>#N/A</v>
        <stp/>
        <stp>BDP|2284339722004237145</stp>
        <tr r="S195" s="5"/>
      </tp>
      <tp t="e">
        <v>#N/A</v>
        <stp/>
        <stp>BDP|6527216016221193268</stp>
        <tr r="R521" s="5"/>
      </tp>
      <tp t="e">
        <v>#N/A</v>
        <stp/>
        <stp>BDP|7413032617063712325</stp>
        <tr r="AQ283" s="5"/>
      </tp>
      <tp t="e">
        <v>#N/A</v>
        <stp/>
        <stp>BDP|7561909726099503338</stp>
        <tr r="AF552" s="5"/>
      </tp>
      <tp t="e">
        <v>#N/A</v>
        <stp/>
        <stp>BDP|4211943870144273813</stp>
        <tr r="AI301" s="5"/>
      </tp>
      <tp t="s">
        <v>#N/A N/A</v>
        <stp/>
        <stp>BDP|2875514562584653384</stp>
        <tr r="AB92" s="12"/>
      </tp>
      <tp t="e">
        <v>#N/A</v>
        <stp/>
        <stp>BDP|1111611877862073429</stp>
        <tr r="AQ371" s="5"/>
      </tp>
      <tp t="e">
        <v>#N/A</v>
        <stp/>
        <stp>BDP|2452859397887711243</stp>
        <tr r="AO234" s="5"/>
      </tp>
      <tp t="s">
        <v>#N/A N/A</v>
        <stp/>
        <stp>BQL|30650418708119026</stp>
        <tr r="AJ79" s="12"/>
      </tp>
    </main>
    <main first="bofaddin.rtdserver">
      <tp t="s">
        <v>#N/A N/A</v>
        <stp/>
        <stp>BQL|5246787258979883957</stp>
        <tr r="AJ168" s="5"/>
      </tp>
      <tp t="s">
        <v>#N/A N/A</v>
        <stp/>
        <stp>BQL|5834399347304833117</stp>
        <tr r="AJ457" s="5"/>
      </tp>
      <tp t="s">
        <v>#N/A N/A</v>
        <stp/>
        <stp>BQL|3783654224319002992</stp>
        <tr r="AJ448" s="5"/>
      </tp>
      <tp t="s">
        <v>#N/A N/A</v>
        <stp/>
        <stp>BQL|9532582180952473164</stp>
        <tr r="AJ427" s="5"/>
      </tp>
      <tp t="s">
        <v>#N/A N/A</v>
        <stp/>
        <stp>BQL|1555097279123266292</stp>
        <tr r="AJ369" s="5"/>
      </tp>
      <tp t="s">
        <v>#N/A N/A</v>
        <stp/>
        <stp>BQL|6427229858722696452</stp>
        <tr r="AJ404" s="5"/>
      </tp>
      <tp t="s">
        <v>#N/A N/A</v>
        <stp/>
        <stp>BQL|3270571987378853160</stp>
        <tr r="AJ54" s="12"/>
      </tp>
      <tp t="s">
        <v>#N/A N/A</v>
        <stp/>
        <stp>BQL|6954416101772676742</stp>
        <tr r="AJ201" s="5"/>
      </tp>
      <tp t="s">
        <v>#N/A N/A</v>
        <stp/>
        <stp>BQL|7857317462826327337</stp>
        <tr r="AJ599" s="5"/>
      </tp>
      <tp t="s">
        <v>#N/A N/A</v>
        <stp/>
        <stp>BQL|5365194923210430172</stp>
        <tr r="AJ327" s="5"/>
      </tp>
      <tp t="s">
        <v>#N/A N/A</v>
        <stp/>
        <stp>BQL|5895176172831595512</stp>
        <tr r="AJ537" s="5"/>
      </tp>
      <tp t="s">
        <v>#N/A N/A</v>
        <stp/>
        <stp>BQL|1514198340872431103</stp>
        <tr r="AJ285" s="5"/>
      </tp>
      <tp t="s">
        <v>#N/A N/A</v>
        <stp/>
        <stp>BQL|5080214723815278781</stp>
        <tr r="AJ550" s="5"/>
      </tp>
      <tp t="s">
        <v>#N/A N/A</v>
        <stp/>
        <stp>BQL|2989379368523766365</stp>
        <tr r="AJ92" s="12"/>
      </tp>
      <tp t="s">
        <v>#N/A N/A</v>
        <stp/>
        <stp>BQL|4039297001793830261</stp>
        <tr r="AJ386" s="5"/>
      </tp>
      <tp t="s">
        <v>#N/A N/A</v>
        <stp/>
        <stp>BQL|7656771711093787513</stp>
        <tr r="AJ468" s="5"/>
      </tp>
      <tp t="s">
        <v>#N/A N/A</v>
        <stp/>
        <stp>BQL|6028637062390367174</stp>
        <tr r="AJ428" s="5"/>
      </tp>
      <tp t="s">
        <v>#N/A N/A</v>
        <stp/>
        <stp>BQL|1360214840353238350</stp>
        <tr r="AJ497" s="5"/>
      </tp>
      <tp t="s">
        <v>#N/A N/A</v>
        <stp/>
        <stp>BQL|5148055130107083617</stp>
        <tr r="AJ88" s="5"/>
      </tp>
      <tp t="s">
        <v>#N/A N/A</v>
        <stp/>
        <stp>BQL|3857046989485322925</stp>
        <tr r="AJ11" s="12"/>
      </tp>
      <tp t="s">
        <v>#N/A N/A</v>
        <stp/>
        <stp>BQL|4628379920676615430</stp>
        <tr r="AJ543" s="5"/>
      </tp>
      <tp t="s">
        <v>#N/A N/A</v>
        <stp/>
        <stp>BQL|2556994966349605389</stp>
        <tr r="AJ106" s="5"/>
      </tp>
      <tp t="s">
        <v>#N/A N/A</v>
        <stp/>
        <stp>BQL|9568543186455388603</stp>
        <tr r="AJ91" s="5"/>
      </tp>
      <tp t="s">
        <v>#N/A N/A</v>
        <stp/>
        <stp>BQL|8953953450331703290</stp>
        <tr r="AJ13" s="5"/>
      </tp>
      <tp t="s">
        <v>#N/A N/A</v>
        <stp/>
        <stp>BQL|4959666950783592384</stp>
        <tr r="AJ44" s="5"/>
      </tp>
      <tp t="s">
        <v>#N/A N/A</v>
        <stp/>
        <stp>BQL|4087377768726920042</stp>
        <tr r="AJ627" s="5"/>
      </tp>
      <tp t="s">
        <v>#N/A N/A</v>
        <stp/>
        <stp>BQL|6764272632085330502</stp>
        <tr r="AJ97" s="5"/>
      </tp>
      <tp t="s">
        <v>#N/A N/A</v>
        <stp/>
        <stp>BQL|9159503084296554515</stp>
        <tr r="AJ351" s="5"/>
      </tp>
      <tp t="s">
        <v>#N/A N/A</v>
        <stp/>
        <stp>BQL|8344558450276570925</stp>
        <tr r="AJ153" s="5"/>
      </tp>
      <tp t="s">
        <v>#N/A N/A</v>
        <stp/>
        <stp>BQL|9303952373606520619</stp>
        <tr r="AJ307" s="5"/>
      </tp>
      <tp t="s">
        <v>#N/A N/A</v>
        <stp/>
        <stp>BQL|8673167600807539942</stp>
        <tr r="AJ94" s="5"/>
      </tp>
      <tp t="s">
        <v>#N/A N/A</v>
        <stp/>
        <stp>BQL|6942464457921091187</stp>
        <tr r="AJ488" s="5"/>
      </tp>
      <tp t="e">
        <v>#N/A</v>
        <stp/>
        <stp>BDP|8825659496764709465</stp>
        <tr r="J442" s="5"/>
      </tp>
      <tp t="e">
        <v>#N/A</v>
        <stp/>
        <stp>BDP|4340050668607635229</stp>
        <tr r="M86" s="5"/>
      </tp>
      <tp t="e">
        <v>#N/A</v>
        <stp/>
        <stp>BDP|6506301359833185479</stp>
        <tr r="AD617" s="5"/>
      </tp>
      <tp t="e">
        <v>#N/A</v>
        <stp/>
        <stp>BDP|4553907189681285344</stp>
        <tr r="AG435" s="5"/>
      </tp>
      <tp t="e">
        <v>#N/A</v>
        <stp/>
        <stp>BDP|9185145719568720610</stp>
        <tr r="AM567" s="5"/>
      </tp>
      <tp t="e">
        <v>#N/A</v>
        <stp/>
        <stp>BDP|2599055161513268095</stp>
        <tr r="W485" s="5"/>
      </tp>
      <tp t="e">
        <v>#N/A</v>
        <stp/>
        <stp>BDP|2689925642959584196</stp>
        <tr r="AO107" s="5"/>
      </tp>
      <tp t="e">
        <v>#N/A</v>
        <stp/>
        <stp>BDP|1221027634540799593</stp>
        <tr r="AQ69" s="5"/>
      </tp>
      <tp t="e">
        <v>#N/A</v>
        <stp/>
        <stp>BDP|1010709513007013794</stp>
        <tr r="AO478" s="5"/>
      </tp>
      <tp t="e">
        <v>#N/A</v>
        <stp/>
        <stp>BDP|3724005978562361168</stp>
        <tr r="U506" s="5"/>
      </tp>
      <tp t="e">
        <v>#N/A</v>
        <stp/>
        <stp>BDP|7639064256927589299</stp>
        <tr r="J92" s="5"/>
      </tp>
      <tp t="e">
        <v>#N/A</v>
        <stp/>
        <stp>BDP|4398191370322951791</stp>
        <tr r="J168" s="5"/>
      </tp>
      <tp t="e">
        <v>#N/A</v>
        <stp/>
        <stp>BDP|6692781475072578340</stp>
        <tr r="AI95" s="5"/>
      </tp>
      <tp t="e">
        <v>#N/A</v>
        <stp/>
        <stp>BDP|8359742086043314389</stp>
        <tr r="AH49" s="5"/>
      </tp>
      <tp t="e">
        <v>#N/A</v>
        <stp/>
        <stp>BDP|6970605946924203775</stp>
        <tr r="R319" s="5"/>
      </tp>
      <tp t="e">
        <v>#N/A</v>
        <stp/>
        <stp>BDP|5997850081410553229</stp>
        <tr r="T595" s="5"/>
      </tp>
      <tp t="e">
        <v>#N/A</v>
        <stp/>
        <stp>BDP|8281208328109505650</stp>
        <tr r="AM195" s="5"/>
      </tp>
      <tp t="e">
        <v>#N/A</v>
        <stp/>
        <stp>BDP|9555592157759541745</stp>
        <tr r="I352" s="5"/>
      </tp>
      <tp t="e">
        <v>#N/A</v>
        <stp/>
        <stp>BDP|1135392301496163322</stp>
        <tr r="AI542" s="5"/>
      </tp>
      <tp t="e">
        <v>#N/A</v>
        <stp/>
        <stp>BDP|3427097345744177435</stp>
        <tr r="AQ156" s="5"/>
      </tp>
      <tp t="e">
        <v>#N/A</v>
        <stp/>
        <stp>BDP|8445749761049387785</stp>
        <tr r="AO618" s="5"/>
      </tp>
      <tp t="e">
        <v>#N/A</v>
        <stp/>
        <stp>BDP|1591178958536506454</stp>
        <tr r="R187" s="5"/>
      </tp>
      <tp t="e">
        <v>#N/A</v>
        <stp/>
        <stp>BDP|1300587571794172017</stp>
        <tr r="I195" s="5"/>
      </tp>
      <tp t="e">
        <v>#N/A</v>
        <stp/>
        <stp>BDP|3837445088171634987</stp>
        <tr r="AK639" s="5"/>
      </tp>
      <tp t="e">
        <v>#N/A</v>
        <stp/>
        <stp>BDP|7547557722131801601</stp>
        <tr r="W578" s="5"/>
      </tp>
      <tp t="e">
        <v>#N/A</v>
        <stp/>
        <stp>BDP|2816412913900512058</stp>
        <tr r="W561" s="5"/>
      </tp>
      <tp t="e">
        <v>#N/A</v>
        <stp/>
        <stp>BDP|1297059974915131488</stp>
        <tr r="AD94" s="5"/>
      </tp>
      <tp t="e">
        <v>#N/A</v>
        <stp/>
        <stp>BDP|4977964180305119743</stp>
        <tr r="AQ268" s="5"/>
      </tp>
      <tp t="e">
        <v>#N/A</v>
        <stp/>
        <stp>BDP|4776025110754760686</stp>
        <tr r="L564" s="5"/>
      </tp>
      <tp t="e">
        <v>#N/A</v>
        <stp/>
        <stp>BDP|6177643504250268795</stp>
        <tr r="K33" s="5"/>
      </tp>
      <tp t="e">
        <v>#N/A</v>
        <stp/>
        <stp>BDP|2202827720108243786</stp>
        <tr r="J48" s="5"/>
      </tp>
      <tp t="e">
        <v>#N/A</v>
        <stp/>
        <stp>BDP|5665280315632959381</stp>
        <tr r="K270" s="5"/>
      </tp>
      <tp t="e">
        <v>#N/A</v>
        <stp/>
        <stp>BDP|5280286235174480710</stp>
        <tr r="AA197" s="5"/>
      </tp>
      <tp t="e">
        <v>#N/A</v>
        <stp/>
        <stp>BDP|8385310418248591555</stp>
        <tr r="Q274" s="5"/>
      </tp>
      <tp t="e">
        <v>#N/A</v>
        <stp/>
        <stp>BDP|1556297552549442805</stp>
        <tr r="P284" s="5"/>
      </tp>
      <tp t="e">
        <v>#N/A</v>
        <stp/>
        <stp>BDP|7329905033102274887</stp>
        <tr r="AD10" s="5"/>
      </tp>
      <tp t="e">
        <v>#N/A</v>
        <stp/>
        <stp>BDP|8381265379208378241</stp>
        <tr r="AO45" s="5"/>
      </tp>
      <tp t="e">
        <v>#N/A</v>
        <stp/>
        <stp>BDP|8855729900710271834</stp>
        <tr r="AF526" s="5"/>
      </tp>
      <tp t="e">
        <v>#N/A</v>
        <stp/>
        <stp>BDP|2898580918166501763</stp>
        <tr r="O564" s="5"/>
      </tp>
      <tp t="e">
        <v>#N/A</v>
        <stp/>
        <stp>BDP|4812328361556919090</stp>
        <tr r="AK91" s="5"/>
      </tp>
      <tp t="e">
        <v>#N/A</v>
        <stp/>
        <stp>BDP|6535558055101863060</stp>
        <tr r="R375" s="5"/>
      </tp>
      <tp t="e">
        <v>#N/A</v>
        <stp/>
        <stp>BDP|2904357260945621510</stp>
        <tr r="K434" s="5"/>
      </tp>
      <tp t="e">
        <v>#N/A</v>
        <stp/>
        <stp>BDP|9882270821257010957</stp>
        <tr r="U121" s="5"/>
      </tp>
      <tp t="e">
        <v>#N/A</v>
        <stp/>
        <stp>BDP|9800676250908150555</stp>
        <tr r="AP640" s="5"/>
      </tp>
      <tp t="e">
        <v>#N/A</v>
        <stp/>
        <stp>BDP|5835032925309459919</stp>
        <tr r="O427" s="5"/>
      </tp>
      <tp t="e">
        <v>#N/A</v>
        <stp/>
        <stp>BDP|2310733108070462275</stp>
        <tr r="AF617" s="5"/>
      </tp>
      <tp t="e">
        <v>#N/A</v>
        <stp/>
        <stp>BDP|3661647969305117112</stp>
        <tr r="AO601" s="5"/>
      </tp>
      <tp t="e">
        <v>#N/A</v>
        <stp/>
        <stp>BDP|6950914191577156631</stp>
        <tr r="N361" s="5"/>
      </tp>
      <tp t="e">
        <v>#N/A</v>
        <stp/>
        <stp>BDP|1153919361958259180</stp>
        <tr r="K593" s="5"/>
      </tp>
      <tp t="e">
        <v>#N/A</v>
        <stp/>
        <stp>BDP|3873217919445822236</stp>
        <tr r="AK562" s="5"/>
      </tp>
      <tp t="e">
        <v>#N/A</v>
        <stp/>
        <stp>BDP|3962571604590175105</stp>
        <tr r="R243" s="5"/>
      </tp>
      <tp t="e">
        <v>#N/A</v>
        <stp/>
        <stp>BDP|1845860114457598849</stp>
        <tr r="K180" s="5"/>
      </tp>
      <tp t="e">
        <v>#N/A</v>
        <stp/>
        <stp>BDP|4952881883491879217</stp>
        <tr r="AB554" s="5"/>
      </tp>
      <tp t="e">
        <v>#N/A</v>
        <stp/>
        <stp>BDP|8050098451563296912</stp>
        <tr r="AI112" s="5"/>
      </tp>
      <tp t="e">
        <v>#N/A</v>
        <stp/>
        <stp>BDP|8717984672274373552</stp>
        <tr r="P115" s="5"/>
      </tp>
      <tp t="s">
        <v>#N/A N/A</v>
        <stp/>
        <stp>BDP|3305790937270309050</stp>
        <tr r="O63" s="12"/>
      </tp>
      <tp t="e">
        <v>#N/A</v>
        <stp/>
        <stp>BDP|3689131938034090262</stp>
        <tr r="R67" s="5"/>
      </tp>
      <tp t="e">
        <v>#N/A</v>
        <stp/>
        <stp>BDP|3473686276352209730</stp>
        <tr r="N40" s="12"/>
        <tr r="N250" s="5"/>
      </tp>
      <tp t="e">
        <v>#N/A</v>
        <stp/>
        <stp>BDP|3857828292024796141</stp>
        <tr r="AK173" s="5"/>
      </tp>
      <tp t="s">
        <v>#N/A N/A</v>
        <stp/>
        <stp>BDP|3353834786107477392</stp>
        <tr r="AF60" s="12"/>
      </tp>
      <tp t="e">
        <v>#N/A</v>
        <stp/>
        <stp>BDP|3055650368173226742</stp>
        <tr r="W581" s="5"/>
      </tp>
      <tp t="e">
        <v>#N/A</v>
        <stp/>
        <stp>BDP|7280664384809343784</stp>
        <tr r="Q175" s="5"/>
      </tp>
      <tp t="e">
        <v>#N/A</v>
        <stp/>
        <stp>BDP|5392447964706044689</stp>
        <tr r="U195" s="5"/>
      </tp>
      <tp t="e">
        <v>#N/A</v>
        <stp/>
        <stp>BDP|4428998140097798917</stp>
        <tr r="AK52" s="5"/>
      </tp>
      <tp t="e">
        <v>#N/A</v>
        <stp/>
        <stp>BDP|9956016494640367744</stp>
        <tr r="AG395" s="5"/>
      </tp>
      <tp t="s">
        <v>#N/A N/A</v>
        <stp/>
        <stp>BDP|7957562137794334204</stp>
        <tr r="U70" s="12"/>
      </tp>
      <tp t="e">
        <v>#N/A</v>
        <stp/>
        <stp>BDP|3251890195001654436</stp>
        <tr r="Q410" s="5"/>
      </tp>
      <tp t="e">
        <v>#N/A</v>
        <stp/>
        <stp>BDP|3803519453910266430</stp>
        <tr r="AD565" s="5"/>
      </tp>
      <tp t="e">
        <v>#N/A</v>
        <stp/>
        <stp>BDP|1825301707196309374</stp>
        <tr r="AM152" s="5"/>
      </tp>
      <tp t="e">
        <v>#N/A</v>
        <stp/>
        <stp>BDP|6724214952407903164</stp>
        <tr r="AB611" s="5"/>
      </tp>
      <tp t="e">
        <v>#N/A</v>
        <stp/>
        <stp>BDP|3480802165498809217</stp>
        <tr r="N75" s="5"/>
      </tp>
      <tp t="e">
        <v>#N/A</v>
        <stp/>
        <stp>BDP|8946063456028078219</stp>
        <tr r="S174" s="5"/>
      </tp>
      <tp t="e">
        <v>#N/A</v>
        <stp/>
        <stp>BDP|7944515972850413261</stp>
        <tr r="AO400" s="5"/>
      </tp>
      <tp t="e">
        <v>#N/A</v>
        <stp/>
        <stp>BDP|8911133567179793122</stp>
        <tr r="N523" s="5"/>
      </tp>
      <tp t="e">
        <v>#N/A</v>
        <stp/>
        <stp>BDP|6612117917026978719</stp>
        <tr r="P155" s="5"/>
      </tp>
      <tp t="e">
        <v>#N/A</v>
        <stp/>
        <stp>BDP|7566291095253474858</stp>
        <tr r="P56" s="5"/>
      </tp>
      <tp t="e">
        <v>#N/A</v>
        <stp/>
        <stp>BDP|2186854278109458302</stp>
        <tr r="AA39" s="5"/>
      </tp>
      <tp t="e">
        <v>#N/A</v>
        <stp/>
        <stp>BDP|9383123087500706792</stp>
        <tr r="AP158" s="5"/>
      </tp>
      <tp t="e">
        <v>#N/A</v>
        <stp/>
        <stp>BDP|5687804582602508096</stp>
        <tr r="J552" s="5"/>
      </tp>
      <tp t="e">
        <v>#N/A</v>
        <stp/>
        <stp>BDP|7553276034700986173</stp>
        <tr r="S476" s="5"/>
      </tp>
      <tp t="e">
        <v>#N/A</v>
        <stp/>
        <stp>BDP|1831574648917738082</stp>
        <tr r="U402" s="5"/>
      </tp>
      <tp t="e">
        <v>#N/A</v>
        <stp/>
        <stp>BDP|4843543251873666037</stp>
        <tr r="AQ107" s="5"/>
      </tp>
      <tp t="e">
        <v>#N/A</v>
        <stp/>
        <stp>BDP|3137601425897541790</stp>
        <tr r="AG222" s="5"/>
      </tp>
      <tp t="e">
        <v>#N/A</v>
        <stp/>
        <stp>BDP|7037095117375276443</stp>
        <tr r="AG32" s="5"/>
      </tp>
      <tp t="e">
        <v>#N/A</v>
        <stp/>
        <stp>BDP|6630631495086054887</stp>
        <tr r="O302" s="5"/>
      </tp>
      <tp t="e">
        <v>#N/A</v>
        <stp/>
        <stp>BDP|9268211227266815844</stp>
        <tr r="AD534" s="5"/>
      </tp>
      <tp t="e">
        <v>#N/A</v>
        <stp/>
        <stp>BDP|3418131010296735282</stp>
        <tr r="R3" s="5"/>
      </tp>
      <tp t="e">
        <v>#N/A</v>
        <stp/>
        <stp>BDP|4866115824208051857</stp>
        <tr r="M527" s="5"/>
      </tp>
      <tp t="s">
        <v>#N/A N/A</v>
        <stp/>
        <stp>BDP|3082297579650829108</stp>
        <tr r="R13" s="12"/>
      </tp>
      <tp t="s">
        <v>#N/A N/A</v>
        <stp/>
        <stp>BDP|4717994060189069560</stp>
        <tr r="AD41" s="12"/>
      </tp>
      <tp t="e">
        <v>#N/A</v>
        <stp/>
        <stp>BDP|3103498674902164555</stp>
        <tr r="W507" s="5"/>
      </tp>
      <tp t="e">
        <v>#N/A</v>
        <stp/>
        <stp>BDP|2400321463987883752</stp>
        <tr r="AP588" s="5"/>
      </tp>
      <tp t="e">
        <v>#N/A</v>
        <stp/>
        <stp>BDP|4171556003705763385</stp>
        <tr r="R318" s="5"/>
      </tp>
      <tp t="e">
        <v>#N/A</v>
        <stp/>
        <stp>BDP|7109111509728310922</stp>
        <tr r="AD618" s="5"/>
      </tp>
      <tp t="e">
        <v>#N/A</v>
        <stp/>
        <stp>BDP|5272982811239462374</stp>
        <tr r="AM378" s="5"/>
      </tp>
      <tp t="e">
        <v>#N/A</v>
        <stp/>
        <stp>BDP|6601096572684478210</stp>
        <tr r="AB58" s="12"/>
        <tr r="AB387" s="5"/>
      </tp>
      <tp t="e">
        <v>#N/A</v>
        <stp/>
        <stp>BDP|6602896693447134756</stp>
        <tr r="W248" s="5"/>
      </tp>
      <tp t="e">
        <v>#N/A</v>
        <stp/>
        <stp>BDP|2833827661842590962</stp>
        <tr r="N271" s="5"/>
      </tp>
      <tp t="e">
        <v>#N/A</v>
        <stp/>
        <stp>BDP|8740220398274038052</stp>
        <tr r="W560" s="5"/>
      </tp>
      <tp t="e">
        <v>#N/A</v>
        <stp/>
        <stp>BDP|8679486885791367207</stp>
        <tr r="K310" s="5"/>
      </tp>
      <tp t="e">
        <v>#N/A</v>
        <stp/>
        <stp>BDP|6911675426655974093</stp>
        <tr r="N277" s="5"/>
      </tp>
      <tp t="e">
        <v>#N/A</v>
        <stp/>
        <stp>BDP|9650244630208371792</stp>
        <tr r="M627" s="5"/>
      </tp>
      <tp t="s">
        <v>#N/A N/A</v>
        <stp/>
        <stp>BDP|6638122412669619880</stp>
        <tr r="AI5" s="12"/>
      </tp>
      <tp t="e">
        <v>#N/A</v>
        <stp/>
        <stp>BDP|4916368246660464440</stp>
        <tr r="K385" s="5"/>
      </tp>
      <tp t="e">
        <v>#N/A</v>
        <stp/>
        <stp>BDP|5814501937387285342</stp>
        <tr r="N30" s="5"/>
      </tp>
      <tp t="e">
        <v>#N/A</v>
        <stp/>
        <stp>BDP|8029830901954848336</stp>
        <tr r="O638" s="5"/>
      </tp>
      <tp t="e">
        <v>#N/A</v>
        <stp/>
        <stp>BDP|1943106260504284527</stp>
        <tr r="I344" s="5"/>
      </tp>
      <tp t="s">
        <v>#N/A N/A</v>
        <stp/>
        <stp>BDP|3248999015014154860</stp>
        <tr r="AM46" s="12"/>
      </tp>
      <tp t="e">
        <v>#N/A</v>
        <stp/>
        <stp>BDP|5837052330947509610</stp>
        <tr r="Q214" s="5"/>
      </tp>
      <tp t="e">
        <v>#N/A</v>
        <stp/>
        <stp>BDP|8995965248582656084</stp>
        <tr r="AB449" s="5"/>
      </tp>
      <tp t="e">
        <v>#N/A</v>
        <stp/>
        <stp>BDP|1066996559879052396</stp>
        <tr r="AG292" s="5"/>
      </tp>
      <tp t="e">
        <v>#N/A</v>
        <stp/>
        <stp>BDP|2897977301054537820</stp>
        <tr r="I268" s="5"/>
      </tp>
      <tp t="e">
        <v>#N/A</v>
        <stp/>
        <stp>BDP|8767408485587278491</stp>
        <tr r="AG514" s="5"/>
      </tp>
      <tp t="e">
        <v>#N/A</v>
        <stp/>
        <stp>BDP|9937139984540019773</stp>
        <tr r="L83" s="5"/>
      </tp>
      <tp t="e">
        <v>#N/A</v>
        <stp/>
        <stp>BDP|4068342555851050484</stp>
        <tr r="AK514" s="5"/>
      </tp>
      <tp t="e">
        <v>#N/A</v>
        <stp/>
        <stp>BDP|7807160827962060102</stp>
        <tr r="Q526" s="5"/>
      </tp>
      <tp t="e">
        <v>#N/A</v>
        <stp/>
        <stp>BDP|9842700821919560256</stp>
        <tr r="AK472" s="5"/>
      </tp>
      <tp t="e">
        <v>#N/A</v>
        <stp/>
        <stp>BDP|5472198716080704253</stp>
        <tr r="P12" s="5"/>
      </tp>
      <tp t="e">
        <v>#N/A</v>
        <stp/>
        <stp>BDP|5329865489043485110</stp>
        <tr r="W402" s="5"/>
      </tp>
      <tp t="e">
        <v>#N/A</v>
        <stp/>
        <stp>BDP|4277195939112386384</stp>
        <tr r="U389" s="5"/>
      </tp>
      <tp t="e">
        <v>#N/A</v>
        <stp/>
        <stp>BDP|4537134036864965507</stp>
        <tr r="AH392" s="5"/>
      </tp>
      <tp t="e">
        <v>#N/A</v>
        <stp/>
        <stp>BDP|4836339015623636211</stp>
        <tr r="AF538" s="5"/>
      </tp>
      <tp t="e">
        <v>#N/A</v>
        <stp/>
        <stp>BDP|5219496861692417271</stp>
        <tr r="N385" s="5"/>
      </tp>
      <tp t="e">
        <v>#N/A</v>
        <stp/>
        <stp>BDP|2978105509422002696</stp>
        <tr r="O643" s="5"/>
      </tp>
      <tp t="e">
        <v>#N/A</v>
        <stp/>
        <stp>BDP|8718526198707796439</stp>
        <tr r="AH272" s="5"/>
      </tp>
      <tp t="e">
        <v>#N/A</v>
        <stp/>
        <stp>BDP|2353354245120319291</stp>
        <tr r="R562" s="5"/>
      </tp>
      <tp t="e">
        <v>#N/A</v>
        <stp/>
        <stp>BDP|3810927782356336325</stp>
        <tr r="P166" s="5"/>
      </tp>
      <tp t="e">
        <v>#N/A</v>
        <stp/>
        <stp>BDP|7151001032264256780</stp>
        <tr r="AQ101" s="5"/>
      </tp>
      <tp t="e">
        <v>#N/A</v>
        <stp/>
        <stp>BDP|7646473176030606384</stp>
        <tr r="J330" s="5"/>
      </tp>
      <tp t="e">
        <v>#N/A</v>
        <stp/>
        <stp>BDP|9964938074149282955</stp>
        <tr r="AD231" s="5"/>
      </tp>
      <tp t="e">
        <v>#N/A</v>
        <stp/>
        <stp>BDP|1874882488354918285</stp>
        <tr r="AI62" s="5"/>
      </tp>
      <tp t="e">
        <v>#N/A</v>
        <stp/>
        <stp>BDP|4579860954707975972</stp>
        <tr r="O443" s="5"/>
      </tp>
      <tp t="e">
        <v>#N/A</v>
        <stp/>
        <stp>BDP|2967752053633377450</stp>
        <tr r="AB159" s="5"/>
      </tp>
      <tp t="e">
        <v>#N/A</v>
        <stp/>
        <stp>BDP|9436984415620415647</stp>
        <tr r="S642" s="5"/>
      </tp>
      <tp t="e">
        <v>#N/A</v>
        <stp/>
        <stp>BDP|1948460367037227330</stp>
        <tr r="AO273" s="5"/>
      </tp>
      <tp t="e">
        <v>#N/A</v>
        <stp/>
        <stp>BDP|8014807766078190996</stp>
        <tr r="P356" s="5"/>
      </tp>
      <tp t="e">
        <v>#N/A</v>
        <stp/>
        <stp>BDP|5211244851540990500</stp>
        <tr r="AA138" s="5"/>
      </tp>
      <tp t="e">
        <v>#N/A</v>
        <stp/>
        <stp>BDP|6493440820255614283</stp>
        <tr r="Q607" s="5"/>
      </tp>
      <tp t="e">
        <v>#N/A</v>
        <stp/>
        <stp>BDP|6851157500957676754</stp>
        <tr r="AG478" s="5"/>
      </tp>
      <tp t="e">
        <v>#N/A</v>
        <stp/>
        <stp>BDP|9570069068631313961</stp>
        <tr r="O233" s="5"/>
      </tp>
      <tp t="s">
        <v>#N/A N/A</v>
        <stp/>
        <stp>BDP|6551023766831856673</stp>
        <tr r="AM7" s="12"/>
      </tp>
      <tp t="e">
        <v>#N/A</v>
        <stp/>
        <stp>BDP|1996077704566461006</stp>
        <tr r="Q430" s="5"/>
      </tp>
      <tp t="e">
        <v>#N/A</v>
        <stp/>
        <stp>BDP|9601673207891948914</stp>
        <tr r="AQ93" s="5"/>
      </tp>
      <tp t="e">
        <v>#N/A</v>
        <stp/>
        <stp>BDP|7986425343282766212</stp>
        <tr r="N350" s="5"/>
      </tp>
      <tp t="e">
        <v>#N/A</v>
        <stp/>
        <stp>BDP|3616963599927310340</stp>
        <tr r="R314" s="5"/>
      </tp>
      <tp t="e">
        <v>#N/A</v>
        <stp/>
        <stp>BDP|5262834431679684081</stp>
        <tr r="AM264" s="5"/>
      </tp>
      <tp t="e">
        <v>#N/A</v>
        <stp/>
        <stp>BDP|2285525907497064792</stp>
        <tr r="L476" s="5"/>
      </tp>
      <tp t="e">
        <v>#N/A</v>
        <stp/>
        <stp>BDP|3498396493138218623</stp>
        <tr r="AP198" s="5"/>
      </tp>
      <tp t="e">
        <v>#N/A</v>
        <stp/>
        <stp>BDP|7558246155987841022</stp>
        <tr r="T435" s="5"/>
      </tp>
      <tp t="e">
        <v>#N/A</v>
        <stp/>
        <stp>BDP|2485523037012835174</stp>
        <tr r="AM443" s="5"/>
      </tp>
      <tp t="e">
        <v>#N/A</v>
        <stp/>
        <stp>BDP|1625167973764463498</stp>
        <tr r="AK515" s="5"/>
      </tp>
      <tp t="s">
        <v>#N/A N/A</v>
        <stp/>
        <stp>BDP|5059330439827119553</stp>
        <tr r="AK61" s="12"/>
      </tp>
      <tp t="e">
        <v>#N/A</v>
        <stp/>
        <stp>BDP|5365037434622888320</stp>
        <tr r="AO488" s="5"/>
      </tp>
      <tp t="e">
        <v>#N/A</v>
        <stp/>
        <stp>BDP|4406694853118137818</stp>
        <tr r="T454" s="5"/>
      </tp>
      <tp t="e">
        <v>#N/A</v>
        <stp/>
        <stp>BDP|5427848032399825045</stp>
        <tr r="AG542" s="5"/>
      </tp>
      <tp t="e">
        <v>#N/A</v>
        <stp/>
        <stp>BDP|3901881488121415530</stp>
        <tr r="AB524" s="5"/>
      </tp>
      <tp t="e">
        <v>#N/A</v>
        <stp/>
        <stp>BDP|1394054811137841019</stp>
        <tr r="L15" s="5"/>
      </tp>
      <tp t="s">
        <v>#N/A N/A</v>
        <stp/>
        <stp>BDP|6973860846474736901</stp>
        <tr r="I3" s="12"/>
      </tp>
      <tp t="e">
        <v>#N/A</v>
        <stp/>
        <stp>BDP|5166457022620870400</stp>
        <tr r="W168" s="5"/>
      </tp>
      <tp t="e">
        <v>#N/A</v>
        <stp/>
        <stp>BDP|5868784340884803569</stp>
        <tr r="AD358" s="5"/>
      </tp>
      <tp t="e">
        <v>#N/A</v>
        <stp/>
        <stp>BDP|1239263547896936648</stp>
        <tr r="U233" s="5"/>
      </tp>
      <tp t="e">
        <v>#N/A</v>
        <stp/>
        <stp>BDP|8570881902057416054</stp>
        <tr r="AI198" s="5"/>
      </tp>
      <tp t="e">
        <v>#N/A</v>
        <stp/>
        <stp>BDP|8961462482187730444</stp>
        <tr r="AI436" s="5"/>
      </tp>
      <tp t="e">
        <v>#N/A</v>
        <stp/>
        <stp>BDP|2810059346995010452</stp>
        <tr r="N578" s="5"/>
      </tp>
      <tp t="e">
        <v>#N/A</v>
        <stp/>
        <stp>BDP|1525688293869943093</stp>
        <tr r="W34" s="5"/>
      </tp>
      <tp t="e">
        <v>#N/A</v>
        <stp/>
        <stp>BDP|9917342482654345124</stp>
        <tr r="I81" s="12"/>
        <tr r="I332" s="5"/>
      </tp>
      <tp t="e">
        <v>#N/A</v>
        <stp/>
        <stp>BDP|5823569933857503366</stp>
        <tr r="W479" s="5"/>
      </tp>
      <tp t="e">
        <v>#N/A</v>
        <stp/>
        <stp>BDP|8990517908472981877</stp>
        <tr r="AB76" s="5"/>
      </tp>
      <tp t="e">
        <v>#N/A</v>
        <stp/>
        <stp>BDP|6823413286735215833</stp>
        <tr r="T41" s="5"/>
      </tp>
      <tp t="e">
        <v>#N/A</v>
        <stp/>
        <stp>BDP|8724698296128643809</stp>
        <tr r="AA225" s="5"/>
      </tp>
      <tp t="e">
        <v>#N/A</v>
        <stp/>
        <stp>BDP|5023252624002900078</stp>
        <tr r="AO375" s="5"/>
      </tp>
      <tp t="e">
        <v>#N/A</v>
        <stp/>
        <stp>BDP|7393857099702527350</stp>
        <tr r="AB431" s="5"/>
      </tp>
      <tp t="e">
        <v>#N/A</v>
        <stp/>
        <stp>BDP|1343418959733100451</stp>
        <tr r="AM119" s="5"/>
      </tp>
      <tp t="e">
        <v>#N/A</v>
        <stp/>
        <stp>BDP|5033840136540998942</stp>
        <tr r="M553" s="5"/>
      </tp>
      <tp t="e">
        <v>#N/A</v>
        <stp/>
        <stp>BDP|2920975317579293447</stp>
        <tr r="AI102" s="5"/>
      </tp>
      <tp t="s">
        <v>#N/A N/A</v>
        <stp/>
        <stp>BDP|5856738512017492328</stp>
        <tr r="U43" s="12"/>
      </tp>
      <tp t="e">
        <v>#N/A</v>
        <stp/>
        <stp>BDP|5154401662699903953</stp>
        <tr r="AF643" s="5"/>
      </tp>
      <tp t="e">
        <v>#N/A</v>
        <stp/>
        <stp>BDP|6124487816527974396</stp>
        <tr r="M333" s="5"/>
      </tp>
      <tp t="s">
        <v>#N/A N/A</v>
        <stp/>
        <stp>BDP|1256415424513926314</stp>
        <tr r="AH31" s="12"/>
      </tp>
      <tp t="e">
        <v>#N/A</v>
        <stp/>
        <stp>BDP|8246853359734924681</stp>
        <tr r="AG367" s="5"/>
      </tp>
      <tp t="e">
        <v>#N/A</v>
        <stp/>
        <stp>BDP|8442032296117672183</stp>
        <tr r="L126" s="5"/>
      </tp>
      <tp t="e">
        <v>#N/A</v>
        <stp/>
        <stp>BDP|2176054579186156434</stp>
        <tr r="U338" s="5"/>
      </tp>
      <tp t="e">
        <v>#N/A</v>
        <stp/>
        <stp>BDP|4137636204586866315</stp>
        <tr r="AP134" s="5"/>
      </tp>
      <tp t="s">
        <v>#N/A N/A</v>
        <stp/>
        <stp>BDP|4542532417731771694</stp>
        <tr r="P89" s="12"/>
      </tp>
      <tp t="e">
        <v>#N/A</v>
        <stp/>
        <stp>BDP|4912024416121114337</stp>
        <tr r="W69" s="5"/>
      </tp>
      <tp t="e">
        <v>#N/A</v>
        <stp/>
        <stp>BDP|4788738558248275917</stp>
        <tr r="AI584" s="5"/>
      </tp>
      <tp t="e">
        <v>#N/A</v>
        <stp/>
        <stp>BDP|8512336695390537595</stp>
        <tr r="O225" s="5"/>
      </tp>
      <tp t="e">
        <v>#N/A</v>
        <stp/>
        <stp>BDP|9451549061855667887</stp>
        <tr r="J536" s="5"/>
      </tp>
      <tp t="e">
        <v>#N/A</v>
        <stp/>
        <stp>BDP|1117720464970048789</stp>
        <tr r="L21" s="12"/>
      </tp>
      <tp t="e">
        <v>#N/A</v>
        <stp/>
        <stp>BDP|4818936416628712355</stp>
        <tr r="S549" s="5"/>
      </tp>
      <tp t="e">
        <v>#N/A</v>
        <stp/>
        <stp>BDP|6834208917910878281</stp>
        <tr r="K549" s="5"/>
      </tp>
      <tp t="e">
        <v>#N/A</v>
        <stp/>
        <stp>BDP|2525298533002166618</stp>
        <tr r="AP117" s="5"/>
      </tp>
      <tp t="e">
        <v>#N/A</v>
        <stp/>
        <stp>BDP|7157336269635461007</stp>
        <tr r="N379" s="5"/>
      </tp>
      <tp t="e">
        <v>#N/A</v>
        <stp/>
        <stp>BDP|5186542361458282991</stp>
        <tr r="AQ166" s="5"/>
      </tp>
      <tp t="e">
        <v>#N/A</v>
        <stp/>
        <stp>BDP|7064653650393325093</stp>
        <tr r="AM157" s="5"/>
      </tp>
      <tp t="s">
        <v>#N/A N/A</v>
        <stp/>
        <stp>BDP|4949617267102563153</stp>
        <tr r="N35" s="12"/>
      </tp>
      <tp t="e">
        <v>#N/A</v>
        <stp/>
        <stp>BDP|3021961458449748164</stp>
        <tr r="AH591" s="5"/>
      </tp>
      <tp t="e">
        <v>#N/A</v>
        <stp/>
        <stp>BDP|5149631745262941214</stp>
        <tr r="M473" s="5"/>
      </tp>
      <tp t="e">
        <v>#N/A</v>
        <stp/>
        <stp>BDP|7787885225638394264</stp>
        <tr r="AP257" s="5"/>
      </tp>
      <tp t="e">
        <v>#N/A</v>
        <stp/>
        <stp>BDP|9833842858500927320</stp>
        <tr r="I29" s="5"/>
      </tp>
      <tp t="e">
        <v>#N/A</v>
        <stp/>
        <stp>BDP|6571898060867728843</stp>
        <tr r="O247" s="5"/>
      </tp>
      <tp t="e">
        <v>#N/A</v>
        <stp/>
        <stp>BDP|2857433553933440702</stp>
        <tr r="I345" s="5"/>
      </tp>
      <tp t="s">
        <v>#N/A N/A</v>
        <stp/>
        <stp>BDP|6870655728552091797</stp>
        <tr r="AF20" s="12"/>
      </tp>
      <tp t="e">
        <v>#N/A</v>
        <stp/>
        <stp>BDP|4725742400881796589</stp>
        <tr r="I147" s="5"/>
      </tp>
      <tp t="e">
        <v>#N/A</v>
        <stp/>
        <stp>BDP|3471059728283031554</stp>
        <tr r="AP74" s="5"/>
      </tp>
      <tp t="e">
        <v>#N/A</v>
        <stp/>
        <stp>BDP|5502501121994801103</stp>
        <tr r="M162" s="5"/>
      </tp>
      <tp t="e">
        <v>#N/A</v>
        <stp/>
        <stp>BDP|4594099772351407569</stp>
        <tr r="P73" s="5"/>
      </tp>
      <tp t="e">
        <v>#N/A</v>
        <stp/>
        <stp>BDP|7929256192229558279</stp>
        <tr r="AM494" s="5"/>
      </tp>
      <tp t="s">
        <v>#N/A N/A</v>
        <stp/>
        <stp>BDP|5371418249840088275</stp>
        <tr r="AO72" s="12"/>
      </tp>
      <tp t="e">
        <v>#N/A</v>
        <stp/>
        <stp>BDP|1136642341183994714</stp>
        <tr r="AB190" s="5"/>
      </tp>
      <tp t="s">
        <v>#N/A N/A</v>
        <stp/>
        <stp>BDP|1642473044061197782</stp>
        <tr r="AI73" s="12"/>
      </tp>
      <tp t="e">
        <v>#N/A</v>
        <stp/>
        <stp>BDP|1276811286954907200</stp>
        <tr r="U291" s="5"/>
      </tp>
      <tp t="e">
        <v>#N/A</v>
        <stp/>
        <stp>BDP|1821033765643595371</stp>
        <tr r="AF360" s="5"/>
      </tp>
      <tp t="s">
        <v>#N/A N/A</v>
        <stp/>
        <stp>BDP|6900461157750799030</stp>
        <tr r="AQ2" s="12"/>
      </tp>
      <tp t="e">
        <v>#N/A</v>
        <stp/>
        <stp>BDP|4883271430701516361</stp>
        <tr r="M37" s="12"/>
        <tr r="M317" s="5"/>
      </tp>
      <tp t="e">
        <v>#N/A</v>
        <stp/>
        <stp>BDP|7715573919107022350</stp>
        <tr r="U275" s="5"/>
      </tp>
      <tp t="e">
        <v>#N/A</v>
        <stp/>
        <stp>BDP|1855873043108872280</stp>
        <tr r="AB361" s="5"/>
      </tp>
      <tp t="e">
        <v>#N/A</v>
        <stp/>
        <stp>BDP|7227310266770105585</stp>
        <tr r="I184" s="5"/>
      </tp>
      <tp t="e">
        <v>#N/A</v>
        <stp/>
        <stp>BDP|4938383622761675390</stp>
        <tr r="AF597" s="5"/>
      </tp>
      <tp t="e">
        <v>#N/A</v>
        <stp/>
        <stp>BDP|9251588585963405077</stp>
        <tr r="W424" s="5"/>
      </tp>
      <tp t="e">
        <v>#N/A</v>
        <stp/>
        <stp>BDP|3372400447853093785</stp>
        <tr r="W184" s="5"/>
      </tp>
      <tp t="s">
        <v>#N/A N/A</v>
        <stp/>
        <stp>BDP|3734440064277852137</stp>
        <tr r="AF56" s="12"/>
      </tp>
      <tp t="e">
        <v>#N/A</v>
        <stp/>
        <stp>BDP|7156247801745866700</stp>
        <tr r="AG366" s="5"/>
      </tp>
      <tp t="e">
        <v>#N/A</v>
        <stp/>
        <stp>BDP|1812548228726158799</stp>
        <tr r="AB206" s="5"/>
      </tp>
      <tp t="e">
        <v>#N/A</v>
        <stp/>
        <stp>BDP|8645819288327336808</stp>
        <tr r="T514" s="5"/>
      </tp>
      <tp t="e">
        <v>#N/A</v>
        <stp/>
        <stp>BDP|8832987758352109152</stp>
        <tr r="AF410" s="5"/>
      </tp>
      <tp t="e">
        <v>#N/A</v>
        <stp/>
        <stp>BDP|2571646975291873503</stp>
        <tr r="L600" s="5"/>
      </tp>
      <tp t="s">
        <v>#N/A N/A</v>
        <stp/>
        <stp>BDP|8557982573310650146</stp>
        <tr r="AG28" s="12"/>
      </tp>
      <tp t="e">
        <v>#N/A</v>
        <stp/>
        <stp>BDP|4855655946252763302</stp>
        <tr r="AF135" s="5"/>
      </tp>
      <tp t="e">
        <v>#N/A</v>
        <stp/>
        <stp>BDP|8505279994135886139</stp>
        <tr r="L607" s="5"/>
      </tp>
      <tp t="e">
        <v>#N/A</v>
        <stp/>
        <stp>BDP|1856079383109372722</stp>
        <tr r="I253" s="5"/>
      </tp>
      <tp t="e">
        <v>#N/A</v>
        <stp/>
        <stp>BDP|1068184355181488340</stp>
        <tr r="Q575" s="5"/>
      </tp>
      <tp t="e">
        <v>#N/A</v>
        <stp/>
        <stp>BDP|9385384383664694139</stp>
        <tr r="P150" s="5"/>
      </tp>
      <tp t="e">
        <v>#N/A</v>
        <stp/>
        <stp>BDP|6986256436547170766</stp>
        <tr r="AQ550" s="5"/>
      </tp>
      <tp t="e">
        <v>#N/A</v>
        <stp/>
        <stp>BDP|8098455381445122680</stp>
        <tr r="AP629" s="5"/>
      </tp>
      <tp t="e">
        <v>#N/A</v>
        <stp/>
        <stp>BDP|8700480662978603564</stp>
        <tr r="T621" s="5"/>
      </tp>
      <tp t="e">
        <v>#N/A</v>
        <stp/>
        <stp>BDP|2903636934350408079</stp>
        <tr r="T120" s="5"/>
      </tp>
      <tp t="e">
        <v>#N/A</v>
        <stp/>
        <stp>BDP|5470528421337299289</stp>
        <tr r="AD633" s="5"/>
      </tp>
      <tp t="e">
        <v>#N/A</v>
        <stp/>
        <stp>BDP|5744639466477639596</stp>
        <tr r="O556" s="5"/>
      </tp>
      <tp t="e">
        <v>#N/A</v>
        <stp/>
        <stp>BDP|1331516079331608509</stp>
        <tr r="M619" s="5"/>
      </tp>
      <tp t="e">
        <v>#N/A</v>
        <stp/>
        <stp>BDP|4295698925813277411</stp>
        <tr r="AF292" s="5"/>
      </tp>
      <tp t="e">
        <v>#N/A</v>
        <stp/>
        <stp>BDP|9138331896755115185</stp>
        <tr r="AP191" s="5"/>
      </tp>
      <tp t="e">
        <v>#N/A</v>
        <stp/>
        <stp>BDP|3142186014892497642</stp>
        <tr r="AD610" s="5"/>
      </tp>
      <tp t="e">
        <v>#N/A</v>
        <stp/>
        <stp>BDP|1730045453987492497</stp>
        <tr r="W643" s="5"/>
      </tp>
      <tp t="e">
        <v>#N/A</v>
        <stp/>
        <stp>BDP|5626181202634532746</stp>
        <tr r="S628" s="5"/>
      </tp>
      <tp t="e">
        <v>#N/A</v>
        <stp/>
        <stp>BDP|4593123509081088332</stp>
        <tr r="J348" s="5"/>
      </tp>
      <tp t="e">
        <v>#N/A</v>
        <stp/>
        <stp>BDP|4736469547172222199</stp>
        <tr r="R583" s="5"/>
      </tp>
      <tp t="e">
        <v>#N/A</v>
        <stp/>
        <stp>BDP|2961517726722403075</stp>
        <tr r="U300" s="5"/>
      </tp>
      <tp t="e">
        <v>#N/A</v>
        <stp/>
        <stp>BDP|4491904142159367789</stp>
        <tr r="AK373" s="5"/>
      </tp>
      <tp t="e">
        <v>#N/A</v>
        <stp/>
        <stp>BDP|8318787585477417770</stp>
        <tr r="I211" s="5"/>
      </tp>
      <tp t="e">
        <v>#N/A</v>
        <stp/>
        <stp>BDP|4773387991351713840</stp>
        <tr r="N301" s="5"/>
      </tp>
      <tp t="e">
        <v>#N/A</v>
        <stp/>
        <stp>BDP|8829426517469863384</stp>
        <tr r="R440" s="5"/>
      </tp>
      <tp t="e">
        <v>#N/A</v>
        <stp/>
        <stp>BDP|4767291104710341141</stp>
        <tr r="N256" s="5"/>
      </tp>
      <tp t="e">
        <v>#N/A</v>
        <stp/>
        <stp>BDP|4917206364204769376</stp>
        <tr r="J564" s="5"/>
      </tp>
      <tp t="e">
        <v>#N/A</v>
        <stp/>
        <stp>BDP|9969911084949882693</stp>
        <tr r="Q513" s="5"/>
      </tp>
      <tp t="e">
        <v>#N/A</v>
        <stp/>
        <stp>BDP|3213073129735439353</stp>
        <tr r="AB593" s="5"/>
      </tp>
      <tp t="e">
        <v>#N/A</v>
        <stp/>
        <stp>BDP|9242590493175164747</stp>
        <tr r="S269" s="5"/>
      </tp>
      <tp t="e">
        <v>#N/A</v>
        <stp/>
        <stp>BDP|1961108283268393741</stp>
        <tr r="O58" s="5"/>
      </tp>
      <tp t="s">
        <v>#N/A N/A</v>
        <stp/>
        <stp>BDP|8463059034319895501</stp>
        <tr r="Q38" s="12"/>
      </tp>
      <tp t="e">
        <v>#N/A</v>
        <stp/>
        <stp>BDP|3159212901331917752</stp>
        <tr r="AP513" s="5"/>
      </tp>
      <tp t="e">
        <v>#N/A</v>
        <stp/>
        <stp>BDP|9569463518159476224</stp>
        <tr r="I327" s="5"/>
      </tp>
      <tp t="e">
        <v>#N/A</v>
        <stp/>
        <stp>BDP|7209460428105306326</stp>
        <tr r="AQ629" s="5"/>
      </tp>
      <tp t="e">
        <v>#N/A</v>
        <stp/>
        <stp>BDP|8905721597959888896</stp>
        <tr r="Q3" s="5"/>
      </tp>
      <tp t="e">
        <v>#N/A</v>
        <stp/>
        <stp>BDP|5705407491329239691</stp>
        <tr r="Q308" s="5"/>
      </tp>
      <tp t="e">
        <v>#N/A</v>
        <stp/>
        <stp>BDP|3481102418382166609</stp>
        <tr r="J642" s="5"/>
      </tp>
      <tp t="e">
        <v>#N/A</v>
        <stp/>
        <stp>BDP|6265579332882488516</stp>
        <tr r="L625" s="5"/>
      </tp>
      <tp t="e">
        <v>#N/A</v>
        <stp/>
        <stp>BDP|2533189944489845933</stp>
        <tr r="AD130" s="5"/>
      </tp>
      <tp t="s">
        <v>#N/A N/A</v>
        <stp/>
        <stp>BDP|6416711681378237648</stp>
        <tr r="S55" s="12"/>
      </tp>
      <tp t="e">
        <v>#N/A</v>
        <stp/>
        <stp>BDP|8775456341529097616</stp>
        <tr r="AO586" s="5"/>
      </tp>
      <tp t="e">
        <v>#N/A</v>
        <stp/>
        <stp>BDP|9543970569448121989</stp>
        <tr r="W119" s="5"/>
      </tp>
      <tp t="s">
        <v>#N/A N/A</v>
        <stp/>
        <stp>BDP|3246385679612188204</stp>
        <tr r="AK92" s="12"/>
      </tp>
      <tp t="e">
        <v>#N/A</v>
        <stp/>
        <stp>BDP|2842187357915053455</stp>
        <tr r="S553" s="5"/>
      </tp>
      <tp t="e">
        <v>#N/A</v>
        <stp/>
        <stp>BDP|4010968925561973981</stp>
        <tr r="AQ418" s="5"/>
      </tp>
      <tp t="e">
        <v>#N/A</v>
        <stp/>
        <stp>BDP|4156363788801977944</stp>
        <tr r="AO529" s="5"/>
      </tp>
      <tp t="e">
        <v>#N/A</v>
        <stp/>
        <stp>BDP|6102113085011280956</stp>
        <tr r="AO222" s="5"/>
      </tp>
      <tp t="e">
        <v>#N/A</v>
        <stp/>
        <stp>BDP|5106888939318110137</stp>
        <tr r="P620" s="5"/>
      </tp>
      <tp t="e">
        <v>#N/A</v>
        <stp/>
        <stp>BDP|5338748356564457477</stp>
        <tr r="AG151" s="5"/>
      </tp>
      <tp t="e">
        <v>#N/A</v>
        <stp/>
        <stp>BDP|8093757485354478466</stp>
        <tr r="AB42" s="5"/>
      </tp>
      <tp t="e">
        <v>#N/A</v>
        <stp/>
        <stp>BDP|1188715648736964333</stp>
        <tr r="AF509" s="5"/>
      </tp>
      <tp t="e">
        <v>#N/A</v>
        <stp/>
        <stp>BDP|3283733222658368925</stp>
        <tr r="O224" s="5"/>
      </tp>
      <tp t="e">
        <v>#N/A</v>
        <stp/>
        <stp>BDP|3206883931209156685</stp>
        <tr r="AK130" s="5"/>
      </tp>
      <tp t="e">
        <v>#N/A</v>
        <stp/>
        <stp>BDP|4220312916016293758</stp>
        <tr r="L18" s="5"/>
      </tp>
      <tp t="e">
        <v>#N/A</v>
        <stp/>
        <stp>BDP|4195876969279959448</stp>
        <tr r="AQ524" s="5"/>
      </tp>
      <tp t="e">
        <v>#N/A</v>
        <stp/>
        <stp>BDP|6734618051891019351</stp>
        <tr r="AG371" s="5"/>
      </tp>
      <tp t="s">
        <v>#N/A N/A</v>
        <stp/>
        <stp>BDP|9879253208648078476</stp>
        <tr r="S49" s="12"/>
      </tp>
      <tp t="e">
        <v>#N/A</v>
        <stp/>
        <stp>BDP|1893390351404272409</stp>
        <tr r="AP358" s="5"/>
      </tp>
      <tp t="e">
        <v>#N/A</v>
        <stp/>
        <stp>BDP|5009117845585105271</stp>
        <tr r="W278" s="5"/>
      </tp>
      <tp t="e">
        <v>#N/A</v>
        <stp/>
        <stp>BDP|4557774958016815703</stp>
        <tr r="P425" s="5"/>
      </tp>
      <tp t="e">
        <v>#N/A</v>
        <stp/>
        <stp>BDP|7846117214794926465</stp>
        <tr r="U301" s="5"/>
      </tp>
      <tp t="e">
        <v>#N/A</v>
        <stp/>
        <stp>BDP|7207006751461602470</stp>
        <tr r="M147" s="5"/>
      </tp>
      <tp t="e">
        <v>#N/A</v>
        <stp/>
        <stp>BDP|3643329018633917578</stp>
        <tr r="AQ48" s="5"/>
      </tp>
      <tp t="e">
        <v>#N/A</v>
        <stp/>
        <stp>BDP|1682593179344135059</stp>
        <tr r="I459" s="5"/>
      </tp>
      <tp t="s">
        <v>#N/A N/A</v>
        <stp/>
        <stp>BDP|3137966595800260429</stp>
        <tr r="J76" s="12"/>
      </tp>
      <tp t="e">
        <v>#N/A</v>
        <stp/>
        <stp>BDP|4643401264353507254</stp>
        <tr r="M201" s="5"/>
      </tp>
      <tp t="e">
        <v>#N/A</v>
        <stp/>
        <stp>BDP|7196815785489648919</stp>
        <tr r="N347" s="5"/>
      </tp>
      <tp t="e">
        <v>#N/A</v>
        <stp/>
        <stp>BDP|1597816791175408239</stp>
        <tr r="AB269" s="5"/>
      </tp>
      <tp t="e">
        <v>#N/A</v>
        <stp/>
        <stp>BDP|5450534043635478627</stp>
        <tr r="N232" s="5"/>
      </tp>
      <tp t="e">
        <v>#N/A</v>
        <stp/>
        <stp>BDP|8046953971461562032</stp>
        <tr r="L225" s="5"/>
      </tp>
      <tp t="e">
        <v>#N/A</v>
        <stp/>
        <stp>BDP|7596978364987091847</stp>
        <tr r="W537" s="5"/>
      </tp>
      <tp t="s">
        <v>#N/A N/A</v>
        <stp/>
        <stp>BDP|2114675055753338526</stp>
        <tr r="P50" s="12"/>
      </tp>
      <tp t="e">
        <v>#N/A</v>
        <stp/>
        <stp>BDP|4598622175413004116</stp>
        <tr r="P632" s="5"/>
      </tp>
      <tp t="e">
        <v>#N/A</v>
        <stp/>
        <stp>BDP|2856542075772989531</stp>
        <tr r="I399" s="5"/>
      </tp>
      <tp t="e">
        <v>#N/A</v>
        <stp/>
        <stp>BDP|7500769156247005563</stp>
        <tr r="N605" s="5"/>
      </tp>
      <tp t="e">
        <v>#N/A</v>
        <stp/>
        <stp>BDP|3976436939457546459</stp>
        <tr r="I303" s="5"/>
      </tp>
      <tp t="e">
        <v>#N/A</v>
        <stp/>
        <stp>BDP|1105046676896215724</stp>
        <tr r="P46" s="5"/>
      </tp>
      <tp t="e">
        <v>#N/A</v>
        <stp/>
        <stp>BDP|9790654580895566548</stp>
        <tr r="I77" s="5"/>
      </tp>
      <tp t="e">
        <v>#N/A</v>
        <stp/>
        <stp>BDP|4410066607914177773</stp>
        <tr r="I45" s="5"/>
      </tp>
      <tp t="e">
        <v>#N/A</v>
        <stp/>
        <stp>BDP|4122577422367686313</stp>
        <tr r="AO225" s="5"/>
      </tp>
      <tp t="e">
        <v>#N/A</v>
        <stp/>
        <stp>BDP|7954490903221237529</stp>
        <tr r="M200" s="5"/>
      </tp>
      <tp t="e">
        <v>#N/A</v>
        <stp/>
        <stp>BDP|5994500968198402964</stp>
        <tr r="P53" s="12"/>
        <tr r="P124" s="5"/>
      </tp>
      <tp t="e">
        <v>#N/A</v>
        <stp/>
        <stp>BDP|4451080148177490032</stp>
        <tr r="K6" s="12"/>
      </tp>
      <tp t="e">
        <v>#N/A</v>
        <stp/>
        <stp>BDP|4767732946122926288</stp>
        <tr r="AQ334" s="5"/>
      </tp>
      <tp t="e">
        <v>#N/A</v>
        <stp/>
        <stp>BDP|5839061932805856471</stp>
        <tr r="AH425" s="5"/>
      </tp>
      <tp t="e">
        <v>#N/A</v>
        <stp/>
        <stp>BDP|7783673553461682269</stp>
        <tr r="O68" s="5"/>
      </tp>
      <tp t="e">
        <v>#N/A</v>
        <stp/>
        <stp>BDP|2999916255770650983</stp>
        <tr r="R422" s="5"/>
      </tp>
      <tp t="e">
        <v>#N/A</v>
        <stp/>
        <stp>BDP|8123829992547790959</stp>
        <tr r="AD7" s="12"/>
      </tp>
      <tp t="e">
        <v>#N/A</v>
        <stp/>
        <stp>BDP|1253614273156069137</stp>
        <tr r="AM611" s="5"/>
      </tp>
      <tp t="e">
        <v>#N/A</v>
        <stp/>
        <stp>BDP|7564234541815697323</stp>
        <tr r="U127" s="5"/>
      </tp>
      <tp t="e">
        <v>#N/A</v>
        <stp/>
        <stp>BDP|5602419566235725559</stp>
        <tr r="O467" s="5"/>
      </tp>
      <tp t="e">
        <v>#N/A</v>
        <stp/>
        <stp>BDP|8970292432687571944</stp>
        <tr r="L160" s="5"/>
      </tp>
      <tp t="e">
        <v>#N/A</v>
        <stp/>
        <stp>BDP|9197395796927971341</stp>
        <tr r="AM372" s="5"/>
      </tp>
      <tp t="e">
        <v>#N/A</v>
        <stp/>
        <stp>BDP|8383109548438158293</stp>
        <tr r="R584" s="5"/>
      </tp>
      <tp t="e">
        <v>#N/A</v>
        <stp/>
        <stp>BDP|7919171711146801642</stp>
        <tr r="S583" s="5"/>
      </tp>
      <tp t="e">
        <v>#N/A</v>
        <stp/>
        <stp>BDP|7036411675410630310</stp>
        <tr r="AH531" s="5"/>
      </tp>
      <tp t="e">
        <v>#N/A</v>
        <stp/>
        <stp>BDP|9782983851556527489</stp>
        <tr r="AQ240" s="5"/>
      </tp>
      <tp t="e">
        <v>#N/A</v>
        <stp/>
        <stp>BDP|3810261556497837432</stp>
        <tr r="AM335" s="5"/>
      </tp>
      <tp t="e">
        <v>#N/A</v>
        <stp/>
        <stp>BDP|7395924427958382368</stp>
        <tr r="I523" s="5"/>
      </tp>
      <tp t="e">
        <v>#N/A</v>
        <stp/>
        <stp>BDP|1737438946694015218</stp>
        <tr r="AK619" s="5"/>
      </tp>
      <tp t="e">
        <v>#N/A</v>
        <stp/>
        <stp>BDP|1828650454796929330</stp>
        <tr r="J385" s="5"/>
      </tp>
      <tp t="e">
        <v>#N/A</v>
        <stp/>
        <stp>BDP|9380805960481399136</stp>
        <tr r="R577" s="5"/>
      </tp>
      <tp t="e">
        <v>#N/A</v>
        <stp/>
        <stp>BDP|3794312131646227256</stp>
        <tr r="AD227" s="5"/>
      </tp>
      <tp t="e">
        <v>#N/A</v>
        <stp/>
        <stp>BDP|9631322497490487474</stp>
        <tr r="AB356" s="5"/>
      </tp>
      <tp t="e">
        <v>#N/A</v>
        <stp/>
        <stp>BDP|2662469029217906405</stp>
        <tr r="AA557" s="5"/>
      </tp>
      <tp t="e">
        <v>#N/A</v>
        <stp/>
        <stp>BDP|7713513523345614238</stp>
        <tr r="R29" s="12"/>
        <tr r="R365" s="5"/>
      </tp>
      <tp t="e">
        <v>#N/A</v>
        <stp/>
        <stp>BDP|6429124664280585674</stp>
        <tr r="AM545" s="5"/>
      </tp>
      <tp t="e">
        <v>#N/A</v>
        <stp/>
        <stp>BDP|1819482961640092417</stp>
        <tr r="R4" s="5"/>
      </tp>
      <tp t="e">
        <v>#N/A</v>
        <stp/>
        <stp>BDP|8753263155598214069</stp>
        <tr r="S17" s="5"/>
      </tp>
      <tp t="e">
        <v>#N/A</v>
        <stp/>
        <stp>BDP|1147739246765274067</stp>
        <tr r="S134" s="5"/>
      </tp>
      <tp t="e">
        <v>#N/A</v>
        <stp/>
        <stp>BDP|2195648811850344277</stp>
        <tr r="R86" s="5"/>
      </tp>
      <tp t="e">
        <v>#N/A</v>
        <stp/>
        <stp>BDP|4505223743953259665</stp>
        <tr r="AA2" s="5"/>
      </tp>
      <tp t="e">
        <v>#N/A</v>
        <stp/>
        <stp>BDP|1634584549834377345</stp>
        <tr r="M451" s="5"/>
      </tp>
      <tp t="e">
        <v>#N/A</v>
        <stp/>
        <stp>BDP|7298551211185033166</stp>
        <tr r="R48" s="5"/>
      </tp>
      <tp t="e">
        <v>#N/A</v>
        <stp/>
        <stp>BDP|6564308272761267451</stp>
        <tr r="S590" s="5"/>
      </tp>
      <tp t="e">
        <v>#N/A</v>
        <stp/>
        <stp>BDP|1090215912215192029</stp>
        <tr r="S511" s="5"/>
      </tp>
      <tp t="e">
        <v>#N/A</v>
        <stp/>
        <stp>BDP|4229389552305876001</stp>
        <tr r="M329" s="5"/>
      </tp>
      <tp t="e">
        <v>#N/A</v>
        <stp/>
        <stp>BDP|4825328433566061598</stp>
        <tr r="U468" s="5"/>
      </tp>
      <tp t="e">
        <v>#N/A</v>
        <stp/>
        <stp>BDP|1014128436985733132</stp>
        <tr r="AH261" s="5"/>
      </tp>
      <tp t="s">
        <v>#N/A N/A</v>
        <stp/>
        <stp>BDP|2813643028165470404</stp>
        <tr r="L83" s="12"/>
      </tp>
      <tp t="e">
        <v>#N/A</v>
        <stp/>
        <stp>BDP|5063100591248063212</stp>
        <tr r="P641" s="5"/>
      </tp>
      <tp t="e">
        <v>#N/A</v>
        <stp/>
        <stp>BDP|7243517877216446405</stp>
        <tr r="L32" s="12"/>
        <tr r="L622" s="5"/>
      </tp>
      <tp t="e">
        <v>#N/A</v>
        <stp/>
        <stp>BDP|6379805442024249933</stp>
        <tr r="AM515" s="5"/>
      </tp>
      <tp t="s">
        <v>#N/A N/A</v>
        <stp/>
        <stp>BDP|5261849831531766809</stp>
        <tr r="U45" s="12"/>
      </tp>
      <tp t="e">
        <v>#N/A</v>
        <stp/>
        <stp>BDP|2208455419100865067</stp>
        <tr r="AH460" s="5"/>
      </tp>
      <tp t="e">
        <v>#N/A</v>
        <stp/>
        <stp>BDP|8571290109564640932</stp>
        <tr r="AO302" s="5"/>
      </tp>
      <tp t="e">
        <v>#N/A</v>
        <stp/>
        <stp>BDP|3107867987173509752</stp>
        <tr r="AP208" s="5"/>
      </tp>
      <tp t="e">
        <v>#N/A</v>
        <stp/>
        <stp>BDP|6326642947177354430</stp>
        <tr r="AK348" s="5"/>
      </tp>
      <tp t="e">
        <v>#N/A</v>
        <stp/>
        <stp>BDP|6562248980008895393</stp>
        <tr r="AI103" s="5"/>
      </tp>
      <tp t="e">
        <v>#N/A</v>
        <stp/>
        <stp>BDP|7504356376141727512</stp>
        <tr r="AG77" s="12"/>
        <tr r="AG368" s="5"/>
      </tp>
      <tp t="e">
        <v>#N/A</v>
        <stp/>
        <stp>BDP|6627866986780758111</stp>
        <tr r="R547" s="5"/>
      </tp>
      <tp t="s">
        <v>#N/A N/A</v>
        <stp/>
        <stp>BDP|3303109673573138118</stp>
        <tr r="AG13" s="12"/>
      </tp>
      <tp t="e">
        <v>#N/A</v>
        <stp/>
        <stp>BDP|9438000547619202313</stp>
        <tr r="L415" s="5"/>
      </tp>
      <tp t="e">
        <v>#N/A</v>
        <stp/>
        <stp>BDP|6136924747994318866</stp>
        <tr r="U470" s="5"/>
      </tp>
      <tp t="e">
        <v>#N/A</v>
        <stp/>
        <stp>BDP|8282015589123354480</stp>
        <tr r="AQ594" s="5"/>
      </tp>
      <tp t="e">
        <v>#N/A</v>
        <stp/>
        <stp>BDP|5303398307909882840</stp>
        <tr r="AM418" s="5"/>
      </tp>
      <tp t="e">
        <v>#N/A</v>
        <stp/>
        <stp>BDP|3041245439692875749</stp>
        <tr r="AG598" s="5"/>
      </tp>
      <tp t="e">
        <v>#N/A</v>
        <stp/>
        <stp>BDP|5321367576190144639</stp>
        <tr r="AB156" s="5"/>
      </tp>
      <tp t="e">
        <v>#N/A</v>
        <stp/>
        <stp>BDP|9486458211753976888</stp>
        <tr r="AG468" s="5"/>
      </tp>
      <tp t="e">
        <v>#N/A</v>
        <stp/>
        <stp>BDP|5130923214988659204</stp>
        <tr r="M220" s="5"/>
      </tp>
      <tp t="e">
        <v>#N/A</v>
        <stp/>
        <stp>BDP|4640602116397255338</stp>
        <tr r="U643" s="5"/>
      </tp>
      <tp t="e">
        <v>#N/A</v>
        <stp/>
        <stp>BDP|6218748786427866993</stp>
        <tr r="O623" s="5"/>
      </tp>
      <tp t="e">
        <v>#N/A</v>
        <stp/>
        <stp>BDP|3807721462491964408</stp>
        <tr r="N211" s="5"/>
      </tp>
      <tp t="e">
        <v>#N/A</v>
        <stp/>
        <stp>BDP|6782000933681069353</stp>
        <tr r="AK215" s="5"/>
      </tp>
      <tp t="e">
        <v>#N/A</v>
        <stp/>
        <stp>BDP|5214237366933165573</stp>
        <tr r="AP528" s="5"/>
      </tp>
      <tp t="e">
        <v>#N/A</v>
        <stp/>
        <stp>BDP|9335816022667511348</stp>
        <tr r="Q417" s="5"/>
      </tp>
      <tp t="s">
        <v>#N/A N/A</v>
        <stp/>
        <stp>BDP|1914592338359947909</stp>
        <tr r="N48" s="12"/>
      </tp>
      <tp t="e">
        <v>#N/A</v>
        <stp/>
        <stp>BDP|6464979607948396062</stp>
        <tr r="AK284" s="5"/>
      </tp>
      <tp t="s">
        <v>#N/A N/A</v>
        <stp/>
        <stp>BDP|8264637990689837988</stp>
        <tr r="O72" s="12"/>
      </tp>
      <tp t="e">
        <v>#N/A</v>
        <stp/>
        <stp>BDP|5419939527061940880</stp>
        <tr r="AH188" s="5"/>
      </tp>
      <tp t="e">
        <v>#N/A</v>
        <stp/>
        <stp>BDP|4797623615652567645</stp>
        <tr r="W208" s="5"/>
      </tp>
      <tp t="e">
        <v>#N/A</v>
        <stp/>
        <stp>BDP|8696164016749461632</stp>
        <tr r="P141" s="5"/>
      </tp>
      <tp t="e">
        <v>#N/A</v>
        <stp/>
        <stp>BDP|4058287697470895861</stp>
        <tr r="S273" s="5"/>
      </tp>
      <tp t="e">
        <v>#N/A</v>
        <stp/>
        <stp>BDP|8776860234080719437</stp>
        <tr r="Q85" s="5"/>
      </tp>
      <tp t="e">
        <v>#N/A</v>
        <stp/>
        <stp>BDP|4575110725693494349</stp>
        <tr r="AA552" s="5"/>
      </tp>
      <tp t="e">
        <v>#N/A</v>
        <stp/>
        <stp>BDP|7789246571073073638</stp>
        <tr r="R137" s="5"/>
      </tp>
      <tp t="e">
        <v>#N/A</v>
        <stp/>
        <stp>BDP|4715116832767311660</stp>
        <tr r="AF25" s="5"/>
      </tp>
      <tp t="s">
        <v>#N/A N/A</v>
        <stp/>
        <stp>BDP|4217784379325642641</stp>
        <tr r="AQ79" s="12"/>
      </tp>
      <tp t="e">
        <v>#N/A</v>
        <stp/>
        <stp>BDP|1813989331958220420</stp>
        <tr r="AK253" s="5"/>
      </tp>
      <tp t="e">
        <v>#N/A</v>
        <stp/>
        <stp>BDP|2097758762334035062</stp>
        <tr r="AO637" s="5"/>
      </tp>
      <tp t="e">
        <v>#N/A</v>
        <stp/>
        <stp>BDP|2766207976042179214</stp>
        <tr r="AI136" s="5"/>
      </tp>
      <tp t="s">
        <v>#N/A N/A</v>
        <stp/>
        <stp>BDP|7010520353486226622</stp>
        <tr r="O89" s="12"/>
      </tp>
      <tp t="e">
        <v>#N/A</v>
        <stp/>
        <stp>BDP|9147815942325765741</stp>
        <tr r="AF398" s="5"/>
      </tp>
      <tp t="e">
        <v>#N/A</v>
        <stp/>
        <stp>BDP|7360399588799047239</stp>
        <tr r="AQ217" s="5"/>
      </tp>
      <tp t="s">
        <v>#N/A N/A</v>
        <stp/>
        <stp>BDP|7843732066228436983</stp>
        <tr r="O39" s="12"/>
      </tp>
      <tp t="e">
        <v>#N/A</v>
        <stp/>
        <stp>BDP|6066897545914453999</stp>
        <tr r="AG79" s="5"/>
      </tp>
      <tp t="e">
        <v>#N/A</v>
        <stp/>
        <stp>BDP|5354028615903140044</stp>
        <tr r="AK27" s="5"/>
      </tp>
      <tp t="e">
        <v>#N/A</v>
        <stp/>
        <stp>BDP|2432724346401132704</stp>
        <tr r="AD77" s="12"/>
        <tr r="AD368" s="5"/>
      </tp>
      <tp t="e">
        <v>#N/A</v>
        <stp/>
        <stp>BDP|2067693684498400385</stp>
        <tr r="N438" s="5"/>
      </tp>
      <tp t="e">
        <v>#N/A</v>
        <stp/>
        <stp>BDP|1949647687058800037</stp>
        <tr r="AO48" s="5"/>
      </tp>
      <tp t="s">
        <v>#N/A N/A</v>
        <stp/>
        <stp>BDP|2410630476634226022</stp>
        <tr r="AQ61" s="12"/>
      </tp>
      <tp t="e">
        <v>#N/A</v>
        <stp/>
        <stp>BDP|4441597613972782585</stp>
        <tr r="T15" s="12"/>
      </tp>
      <tp t="e">
        <v>#N/A</v>
        <stp/>
        <stp>BDP|9324477474254776967</stp>
        <tr r="AQ2" s="5"/>
      </tp>
      <tp t="e">
        <v>#N/A</v>
        <stp/>
        <stp>BDP|7405971484394460523</stp>
        <tr r="AD449" s="5"/>
      </tp>
      <tp t="e">
        <v>#N/A</v>
        <stp/>
        <stp>BDP|1665679954190506518</stp>
        <tr r="P23" s="5"/>
      </tp>
      <tp t="e">
        <v>#N/A</v>
        <stp/>
        <stp>BDP|3844199851149685972</stp>
        <tr r="Q635" s="5"/>
      </tp>
      <tp t="e">
        <v>#N/A</v>
        <stp/>
        <stp>BDP|8303938030486891393</stp>
        <tr r="AP410" s="5"/>
      </tp>
      <tp t="e">
        <v>#N/A</v>
        <stp/>
        <stp>BDP|2755581336747129497</stp>
        <tr r="AK361" s="5"/>
      </tp>
      <tp t="e">
        <v>#N/A</v>
        <stp/>
        <stp>BDP|1324554432779107938</stp>
        <tr r="AB408" s="5"/>
      </tp>
      <tp t="e">
        <v>#N/A</v>
        <stp/>
        <stp>BDP|5412248263213213573</stp>
        <tr r="AH594" s="5"/>
      </tp>
      <tp t="e">
        <v>#N/A</v>
        <stp/>
        <stp>BDP|2071707866904336033</stp>
        <tr r="AB131" s="5"/>
      </tp>
      <tp t="s">
        <v>#N/A N/A</v>
        <stp/>
        <stp>BDP|9048829577755144426</stp>
        <tr r="M80" s="12"/>
      </tp>
      <tp t="e">
        <v>#N/A</v>
        <stp/>
        <stp>BDP|4657403795866737826</stp>
        <tr r="P65" s="12"/>
        <tr r="P260" s="5"/>
      </tp>
      <tp t="e">
        <v>#N/A</v>
        <stp/>
        <stp>BDP|1829617407020161099</stp>
        <tr r="K641" s="5"/>
      </tp>
      <tp t="e">
        <v>#N/A</v>
        <stp/>
        <stp>BDP|7712960931063699905</stp>
        <tr r="AP316" s="5"/>
      </tp>
      <tp t="e">
        <v>#N/A</v>
        <stp/>
        <stp>BDP|5166936582133586035</stp>
        <tr r="AK225" s="5"/>
      </tp>
      <tp t="e">
        <v>#N/A</v>
        <stp/>
        <stp>BDP|8214249323068403774</stp>
        <tr r="L75" s="5"/>
      </tp>
      <tp t="e">
        <v>#N/A</v>
        <stp/>
        <stp>BDP|7716693627886975261</stp>
        <tr r="AA636" s="5"/>
      </tp>
      <tp t="e">
        <v>#N/A</v>
        <stp/>
        <stp>BDP|3857009761383620191</stp>
        <tr r="AO33" s="5"/>
      </tp>
      <tp t="e">
        <v>#N/A</v>
        <stp/>
        <stp>BDP|6656245134548735879</stp>
        <tr r="AD16" s="5"/>
      </tp>
      <tp t="e">
        <v>#N/A</v>
        <stp/>
        <stp>BDP|3787453563855541329</stp>
        <tr r="P607" s="5"/>
      </tp>
      <tp t="e">
        <v>#N/A</v>
        <stp/>
        <stp>BDP|3391752463437479276</stp>
        <tr r="AH146" s="5"/>
      </tp>
      <tp t="e">
        <v>#N/A</v>
        <stp/>
        <stp>BDP|4346996150897956851</stp>
        <tr r="S396" s="5"/>
      </tp>
      <tp t="e">
        <v>#N/A</v>
        <stp/>
        <stp>BDP|8271871004540560724</stp>
        <tr r="P581" s="5"/>
      </tp>
      <tp t="e">
        <v>#N/A</v>
        <stp/>
        <stp>BDP|4357170509171873332</stp>
        <tr r="AI427" s="5"/>
      </tp>
      <tp t="e">
        <v>#N/A</v>
        <stp/>
        <stp>BDP|6588238950045455344</stp>
        <tr r="O474" s="5"/>
      </tp>
      <tp t="e">
        <v>#N/A</v>
        <stp/>
        <stp>BDP|6193571626721390756</stp>
        <tr r="AO330" s="5"/>
      </tp>
      <tp t="e">
        <v>#N/A</v>
        <stp/>
        <stp>BDP|6285267132621589151</stp>
        <tr r="AK522" s="5"/>
      </tp>
      <tp t="e">
        <v>#N/A</v>
        <stp/>
        <stp>BDP|7809692923776332274</stp>
        <tr r="W180" s="5"/>
      </tp>
      <tp t="e">
        <v>#N/A</v>
        <stp/>
        <stp>BDP|7412296152536822112</stp>
        <tr r="I75" s="5"/>
      </tp>
      <tp t="e">
        <v>#N/A</v>
        <stp/>
        <stp>BDP|1642610810158374920</stp>
        <tr r="Q65" s="5"/>
      </tp>
      <tp t="e">
        <v>#N/A</v>
        <stp/>
        <stp>BDP|2130413027935045618</stp>
        <tr r="AQ393" s="5"/>
      </tp>
      <tp t="e">
        <v>#N/A</v>
        <stp/>
        <stp>BDP|8191206765083538879</stp>
        <tr r="AQ257" s="5"/>
      </tp>
      <tp t="e">
        <v>#N/A</v>
        <stp/>
        <stp>BDP|4907957643429854713</stp>
        <tr r="AQ282" s="5"/>
      </tp>
      <tp t="e">
        <v>#N/A</v>
        <stp/>
        <stp>BDP|9508621400529111100</stp>
        <tr r="K366" s="5"/>
      </tp>
      <tp t="e">
        <v>#N/A</v>
        <stp/>
        <stp>BDP|9960926648092647131</stp>
        <tr r="I491" s="5"/>
      </tp>
      <tp t="e">
        <v>#N/A</v>
        <stp/>
        <stp>BDP|2462563873595252251</stp>
        <tr r="AG426" s="5"/>
      </tp>
      <tp t="e">
        <v>#N/A</v>
        <stp/>
        <stp>BDP|7871166076830893664</stp>
        <tr r="AM277" s="5"/>
      </tp>
      <tp t="s">
        <v>#N/A N/A</v>
        <stp/>
        <stp>BDP|1283231899908721596</stp>
        <tr r="L73" s="12"/>
      </tp>
      <tp t="e">
        <v>#N/A</v>
        <stp/>
        <stp>BDP|5568427109565971314</stp>
        <tr r="P557" s="5"/>
      </tp>
      <tp t="e">
        <v>#N/A</v>
        <stp/>
        <stp>BDP|1887670007151786197</stp>
        <tr r="AK556" s="5"/>
      </tp>
      <tp t="e">
        <v>#N/A</v>
        <stp/>
        <stp>BDP|8235279107879117455</stp>
        <tr r="K143" s="5"/>
      </tp>
      <tp t="e">
        <v>#N/A</v>
        <stp/>
        <stp>BDP|5698780833470932628</stp>
        <tr r="AB367" s="5"/>
      </tp>
      <tp t="e">
        <v>#N/A</v>
        <stp/>
        <stp>BDP|8006542203198238236</stp>
        <tr r="AO286" s="5"/>
      </tp>
      <tp t="e">
        <v>#N/A</v>
        <stp/>
        <stp>BDP|5161207654383706644</stp>
        <tr r="R52" s="5"/>
      </tp>
      <tp t="e">
        <v>#N/A</v>
        <stp/>
        <stp>BDP|4407394465555680390</stp>
        <tr r="AH16" s="12"/>
      </tp>
      <tp t="s">
        <v>#N/A N/A</v>
        <stp/>
        <stp>BDP|1540485672861183498</stp>
        <tr r="N59" s="12"/>
      </tp>
      <tp t="e">
        <v>#N/A</v>
        <stp/>
        <stp>BDP|4084982568559103567</stp>
        <tr r="AG402" s="5"/>
      </tp>
      <tp t="e">
        <v>#N/A</v>
        <stp/>
        <stp>BDP|8254794860577891945</stp>
        <tr r="P308" s="5"/>
      </tp>
      <tp t="e">
        <v>#N/A</v>
        <stp/>
        <stp>BDP|1977657655527666288</stp>
        <tr r="AB331" s="5"/>
      </tp>
      <tp t="s">
        <v>#N/A N/A</v>
        <stp/>
        <stp>BDP|6827261340530852718</stp>
        <tr r="P64" s="12"/>
      </tp>
      <tp t="e">
        <v>#N/A</v>
        <stp/>
        <stp>BDP|1966005670643968278</stp>
        <tr r="R574" s="5"/>
      </tp>
      <tp t="e">
        <v>#N/A</v>
        <stp/>
        <stp>BDP|7165120862257666009</stp>
        <tr r="T524" s="5"/>
      </tp>
      <tp t="e">
        <v>#N/A</v>
        <stp/>
        <stp>BDP|8580734427538650206</stp>
        <tr r="P545" s="5"/>
      </tp>
      <tp t="e">
        <v>#N/A</v>
        <stp/>
        <stp>BDP|9505011950788754349</stp>
        <tr r="M614" s="5"/>
      </tp>
      <tp t="e">
        <v>#N/A</v>
        <stp/>
        <stp>BDP|1095211994165322811</stp>
        <tr r="AH399" s="5"/>
      </tp>
      <tp t="e">
        <v>#N/A</v>
        <stp/>
        <stp>BDP|7602437033621244638</stp>
        <tr r="AP186" s="5"/>
      </tp>
      <tp t="e">
        <v>#N/A</v>
        <stp/>
        <stp>BDP|3992723681942881956</stp>
        <tr r="AD582" s="5"/>
      </tp>
      <tp t="e">
        <v>#N/A</v>
        <stp/>
        <stp>BDP|2725741263422786602</stp>
        <tr r="AK230" s="5"/>
      </tp>
      <tp t="e">
        <v>#N/A</v>
        <stp/>
        <stp>BDP|2271765413464599752</stp>
        <tr r="AA281" s="5"/>
      </tp>
      <tp t="e">
        <v>#N/A</v>
        <stp/>
        <stp>BDP|4105721554946107714</stp>
        <tr r="R506" s="5"/>
      </tp>
      <tp t="e">
        <v>#N/A</v>
        <stp/>
        <stp>BDP|9190912161496472724</stp>
        <tr r="AI22" s="5"/>
      </tp>
      <tp t="s">
        <v>#N/A N/A</v>
        <stp/>
        <stp>BDP|6180927603669325144</stp>
        <tr r="AD82" s="12"/>
      </tp>
      <tp t="e">
        <v>#N/A</v>
        <stp/>
        <stp>BDP|3482612392852154918</stp>
        <tr r="AK414" s="5"/>
      </tp>
      <tp t="e">
        <v>#N/A</v>
        <stp/>
        <stp>BDP|6614221001415324619</stp>
        <tr r="AQ513" s="5"/>
      </tp>
      <tp t="e">
        <v>#N/A</v>
        <stp/>
        <stp>BDP|6137400831931620717</stp>
        <tr r="S12" s="5"/>
      </tp>
      <tp t="e">
        <v>#N/A</v>
        <stp/>
        <stp>BDP|6982494500094002173</stp>
        <tr r="S155" s="5"/>
      </tp>
      <tp t="e">
        <v>#N/A</v>
        <stp/>
        <stp>BDP|2723183155779908849</stp>
        <tr r="K77" s="5"/>
      </tp>
      <tp t="e">
        <v>#N/A</v>
        <stp/>
        <stp>BDP|9091912560469150874</stp>
        <tr r="AD297" s="5"/>
      </tp>
      <tp t="e">
        <v>#N/A</v>
        <stp/>
        <stp>BDP|9073372739267199980</stp>
        <tr r="AF556" s="5"/>
      </tp>
      <tp t="s">
        <v>#N/A N/A</v>
        <stp/>
        <stp>BDP|7706903681433153203</stp>
        <tr r="AK87" s="12"/>
      </tp>
      <tp t="e">
        <v>#N/A</v>
        <stp/>
        <stp>BDP|3003381213323960555</stp>
        <tr r="P154" s="5"/>
      </tp>
      <tp t="e">
        <v>#N/A</v>
        <stp/>
        <stp>BDP|6095960661138888680</stp>
        <tr r="P213" s="5"/>
      </tp>
      <tp t="e">
        <v>#N/A</v>
        <stp/>
        <stp>BDP|5450609693874555952</stp>
        <tr r="I378" s="5"/>
      </tp>
      <tp t="e">
        <v>#N/A</v>
        <stp/>
        <stp>BDP|9606307779058140290</stp>
        <tr r="M559" s="5"/>
      </tp>
      <tp t="e">
        <v>#N/A</v>
        <stp/>
        <stp>BDP|9432715200430415960</stp>
        <tr r="O13" s="5"/>
      </tp>
      <tp t="e">
        <v>#N/A</v>
        <stp/>
        <stp>BDP|1357330945480751157</stp>
        <tr r="S560" s="5"/>
      </tp>
      <tp t="e">
        <v>#N/A</v>
        <stp/>
        <stp>BDP|6638794500430029682</stp>
        <tr r="AD518" s="5"/>
      </tp>
      <tp t="e">
        <v>#N/A</v>
        <stp/>
        <stp>BDP|3034828535916020903</stp>
        <tr r="K196" s="5"/>
      </tp>
      <tp t="e">
        <v>#N/A</v>
        <stp/>
        <stp>BDP|2196498169631411624</stp>
        <tr r="W220" s="5"/>
      </tp>
      <tp t="e">
        <v>#N/A</v>
        <stp/>
        <stp>BDP|2074519456144583155</stp>
        <tr r="I296" s="5"/>
      </tp>
      <tp t="e">
        <v>#N/A</v>
        <stp/>
        <stp>BDP|4651756597855192820</stp>
        <tr r="K9" s="5"/>
      </tp>
      <tp t="e">
        <v>#N/A</v>
        <stp/>
        <stp>BDP|3822376687718988769</stp>
        <tr r="AA126" s="5"/>
      </tp>
      <tp t="e">
        <v>#N/A</v>
        <stp/>
        <stp>BDP|3786145552249588935</stp>
        <tr r="AB423" s="5"/>
      </tp>
      <tp t="e">
        <v>#N/A</v>
        <stp/>
        <stp>BDP|1822182740141275253</stp>
        <tr r="U416" s="5"/>
      </tp>
      <tp t="e">
        <v>#N/A</v>
        <stp/>
        <stp>BDP|1754002582307576976</stp>
        <tr r="AF312" s="5"/>
      </tp>
      <tp t="e">
        <v>#N/A</v>
        <stp/>
        <stp>BDP|3635149577962751053</stp>
        <tr r="AF561" s="5"/>
      </tp>
      <tp t="e">
        <v>#N/A</v>
        <stp/>
        <stp>BDP|8756668536453454949</stp>
        <tr r="AI493" s="5"/>
      </tp>
      <tp t="e">
        <v>#N/A</v>
        <stp/>
        <stp>BDP|5451420301140311631</stp>
        <tr r="AP290" s="5"/>
      </tp>
      <tp t="e">
        <v>#N/A</v>
        <stp/>
        <stp>BDP|5635738289585828838</stp>
        <tr r="U286" s="5"/>
      </tp>
      <tp t="e">
        <v>#N/A</v>
        <stp/>
        <stp>BDP|9611002164400050856</stp>
        <tr r="T392" s="5"/>
      </tp>
      <tp t="e">
        <v>#N/A</v>
        <stp/>
        <stp>BDP|5689009308057919507</stp>
        <tr r="AA12" s="5"/>
      </tp>
      <tp t="e">
        <v>#N/A</v>
        <stp/>
        <stp>BDP|4045317262597433102</stp>
        <tr r="K598" s="5"/>
      </tp>
      <tp t="e">
        <v>#N/A</v>
        <stp/>
        <stp>BDP|5914108929801134065</stp>
        <tr r="AO296" s="5"/>
      </tp>
      <tp t="e">
        <v>#N/A</v>
        <stp/>
        <stp>BDP|3083061882915031934</stp>
        <tr r="AI410" s="5"/>
      </tp>
      <tp t="e">
        <v>#N/A</v>
        <stp/>
        <stp>BDP|2244401701361688028</stp>
        <tr r="T93" s="5"/>
      </tp>
      <tp t="e">
        <v>#N/A</v>
        <stp/>
        <stp>BDP|3431629389552232895</stp>
        <tr r="AM406" s="5"/>
      </tp>
      <tp t="e">
        <v>#N/A</v>
        <stp/>
        <stp>BDP|6407478744125187428</stp>
        <tr r="AK575" s="5"/>
      </tp>
      <tp t="e">
        <v>#N/A</v>
        <stp/>
        <stp>BDP|4015180550862946555</stp>
        <tr r="AM400" s="5"/>
      </tp>
      <tp t="e">
        <v>#N/A</v>
        <stp/>
        <stp>BDP|7463636927822619621</stp>
        <tr r="AQ288" s="5"/>
      </tp>
      <tp t="e">
        <v>#N/A</v>
        <stp/>
        <stp>BDP|5477867194513197037</stp>
        <tr r="Q588" s="5"/>
      </tp>
      <tp t="e">
        <v>#N/A</v>
        <stp/>
        <stp>BDP|1286719665442466569</stp>
        <tr r="AF163" s="5"/>
      </tp>
      <tp t="e">
        <v>#N/A</v>
        <stp/>
        <stp>BDP|2115199110382844745</stp>
        <tr r="U58" s="12"/>
        <tr r="U387" s="5"/>
      </tp>
      <tp t="e">
        <v>#N/A</v>
        <stp/>
        <stp>BDP|2587581707523646385</stp>
        <tr r="AF440" s="5"/>
      </tp>
      <tp t="e">
        <v>#N/A</v>
        <stp/>
        <stp>BDP|7815103665703188480</stp>
        <tr r="R42" s="12"/>
        <tr r="R592" s="5"/>
      </tp>
      <tp t="e">
        <v>#N/A</v>
        <stp/>
        <stp>BDP|2365514775411221618</stp>
        <tr r="AB99" s="5"/>
      </tp>
      <tp t="e">
        <v>#N/A</v>
        <stp/>
        <stp>BDP|3986679558202380517</stp>
        <tr r="T463" s="5"/>
      </tp>
      <tp t="e">
        <v>#N/A</v>
        <stp/>
        <stp>BDP|1167352058386095682</stp>
        <tr r="AP227" s="5"/>
      </tp>
      <tp t="s">
        <v>#N/A N/A</v>
        <stp/>
        <stp>BDP|1704116304203136478</stp>
        <tr r="AP2" s="12"/>
      </tp>
      <tp t="e">
        <v>#N/A</v>
        <stp/>
        <stp>BDP|3248912897184380030</stp>
        <tr r="M15" s="5"/>
      </tp>
      <tp t="e">
        <v>#N/A</v>
        <stp/>
        <stp>BDP|2643647417680184202</stp>
        <tr r="AA177" s="5"/>
      </tp>
      <tp t="e">
        <v>#N/A</v>
        <stp/>
        <stp>BDP|4430028400406663547</stp>
        <tr r="AK153" s="5"/>
      </tp>
      <tp t="e">
        <v>#N/A</v>
        <stp/>
        <stp>BDP|5715694736422497586</stp>
        <tr r="I74" s="5"/>
      </tp>
      <tp t="s">
        <v>#N/A N/A</v>
        <stp/>
        <stp>BDP|6117175271717587065</stp>
        <tr r="S79" s="12"/>
      </tp>
      <tp t="e">
        <v>#N/A</v>
        <stp/>
        <stp>BDP|9610932046171023271</stp>
        <tr r="P16" s="5"/>
      </tp>
      <tp t="e">
        <v>#N/A</v>
        <stp/>
        <stp>BDP|7200699449997200541</stp>
        <tr r="Q409" s="5"/>
      </tp>
      <tp t="e">
        <v>#N/A</v>
        <stp/>
        <stp>BDP|6778805805369697008</stp>
        <tr r="O533" s="5"/>
      </tp>
      <tp t="e">
        <v>#N/A</v>
        <stp/>
        <stp>BDP|6538281513300297288</stp>
        <tr r="AP12" s="5"/>
      </tp>
      <tp t="e">
        <v>#N/A</v>
        <stp/>
        <stp>BDP|7625486755917989665</stp>
        <tr r="I11" s="12"/>
      </tp>
      <tp t="e">
        <v>#N/A</v>
        <stp/>
        <stp>BDP|6555391926409868965</stp>
        <tr r="AK615" s="5"/>
      </tp>
      <tp t="s">
        <v>#N/A N/A</v>
        <stp/>
        <stp>BDP|5163131379584684099</stp>
        <tr r="AI55" s="12"/>
      </tp>
      <tp t="e">
        <v>#N/A</v>
        <stp/>
        <stp>BDP|7595011135935612632</stp>
        <tr r="L408" s="5"/>
      </tp>
      <tp t="e">
        <v>#N/A</v>
        <stp/>
        <stp>BDP|9790560090561381366</stp>
        <tr r="AO506" s="5"/>
      </tp>
      <tp t="e">
        <v>#N/A</v>
        <stp/>
        <stp>BDP|5656818748326251899</stp>
        <tr r="AB565" s="5"/>
      </tp>
      <tp t="s">
        <v>#N/A N/A</v>
        <stp/>
        <stp>BDP|2344105001067711312</stp>
        <tr r="N70" s="12"/>
      </tp>
      <tp t="e">
        <v>#N/A</v>
        <stp/>
        <stp>BDP|4785091411832371084</stp>
        <tr r="O404" s="5"/>
      </tp>
      <tp t="e">
        <v>#N/A</v>
        <stp/>
        <stp>BDP|8139681499651667120</stp>
        <tr r="AI414" s="5"/>
      </tp>
      <tp t="e">
        <v>#N/A</v>
        <stp/>
        <stp>BDP|7983606327967900332</stp>
        <tr r="P290" s="5"/>
      </tp>
      <tp t="e">
        <v>#N/A</v>
        <stp/>
        <stp>BDP|9254334315608451447</stp>
        <tr r="AH233" s="5"/>
      </tp>
      <tp t="e">
        <v>#N/A</v>
        <stp/>
        <stp>BDP|7536755610222153454</stp>
        <tr r="T26" s="5"/>
      </tp>
      <tp t="e">
        <v>#N/A</v>
        <stp/>
        <stp>BDP|3241081708194650004</stp>
        <tr r="M247" s="5"/>
      </tp>
      <tp t="e">
        <v>#N/A</v>
        <stp/>
        <stp>BDP|6359104856432376725</stp>
        <tr r="T400" s="5"/>
      </tp>
      <tp t="e">
        <v>#N/A</v>
        <stp/>
        <stp>BDP|3752855467739225332</stp>
        <tr r="AB274" s="5"/>
      </tp>
      <tp t="s">
        <v>#N/A N/A</v>
        <stp/>
        <stp>BDP|6271082598398670006</stp>
        <tr r="AQ43" s="12"/>
      </tp>
      <tp t="e">
        <v>#N/A</v>
        <stp/>
        <stp>BDP|8665994262452191289</stp>
        <tr r="AM417" s="5"/>
      </tp>
      <tp t="e">
        <v>#N/A</v>
        <stp/>
        <stp>BDP|5186675097958418513</stp>
        <tr r="AB77" s="12"/>
        <tr r="AB368" s="5"/>
      </tp>
      <tp t="e">
        <v>#N/A</v>
        <stp/>
        <stp>BDP|6161773832863908685</stp>
        <tr r="AK128" s="5"/>
      </tp>
      <tp t="s">
        <v>#N/A N/A</v>
        <stp/>
        <stp>BDP|1075614701378194841</stp>
        <tr r="AK36" s="12"/>
      </tp>
      <tp t="e">
        <v>#N/A</v>
        <stp/>
        <stp>BDP|6803421072627987544</stp>
        <tr r="L447" s="5"/>
      </tp>
      <tp t="e">
        <v>#N/A</v>
        <stp/>
        <stp>BDP|5237058633578457950</stp>
        <tr r="T357" s="5"/>
      </tp>
      <tp t="s">
        <v>#N/A N/A</v>
        <stp/>
        <stp>BDP|2918962094051812469</stp>
        <tr r="AQ20" s="12"/>
      </tp>
      <tp t="e">
        <v>#N/A</v>
        <stp/>
        <stp>BDP|5753625950157896683</stp>
        <tr r="AP194" s="5"/>
      </tp>
      <tp t="e">
        <v>#N/A</v>
        <stp/>
        <stp>BDP|5034951367335635818</stp>
        <tr r="Q153" s="5"/>
      </tp>
      <tp t="e">
        <v>#N/A</v>
        <stp/>
        <stp>BDP|2189957664123441910</stp>
        <tr r="Q246" s="5"/>
      </tp>
      <tp t="e">
        <v>#N/A</v>
        <stp/>
        <stp>BDP|8208834140160318379</stp>
        <tr r="AA9" s="5"/>
      </tp>
      <tp t="e">
        <v>#N/A</v>
        <stp/>
        <stp>BDP|7159977430683100928</stp>
        <tr r="L106" s="5"/>
      </tp>
      <tp t="e">
        <v>#N/A</v>
        <stp/>
        <stp>BDP|7344437937592480561</stp>
        <tr r="AH360" s="5"/>
      </tp>
      <tp t="e">
        <v>#N/A</v>
        <stp/>
        <stp>BDP|9672047292041162649</stp>
        <tr r="AD103" s="5"/>
      </tp>
      <tp t="e">
        <v>#N/A</v>
        <stp/>
        <stp>BDP|3987976554010961867</stp>
        <tr r="K160" s="5"/>
      </tp>
      <tp t="e">
        <v>#N/A</v>
        <stp/>
        <stp>BDP|5983435245592804027</stp>
        <tr r="I587" s="5"/>
      </tp>
      <tp t="e">
        <v>#N/A</v>
        <stp/>
        <stp>BDP|7561579535695647342</stp>
        <tr r="AQ443" s="5"/>
      </tp>
      <tp t="e">
        <v>#N/A</v>
        <stp/>
        <stp>BDP|2455079507484513146</stp>
        <tr r="AO593" s="5"/>
      </tp>
      <tp t="e">
        <v>#N/A</v>
        <stp/>
        <stp>BDP|5355344484819247043</stp>
        <tr r="AQ497" s="5"/>
      </tp>
      <tp t="e">
        <v>#N/A</v>
        <stp/>
        <stp>BDP|2687676303381430230</stp>
        <tr r="L44" s="5"/>
      </tp>
      <tp t="e">
        <v>#N/A</v>
        <stp/>
        <stp>BDP|7388728435896999280</stp>
        <tr r="AK5" s="5"/>
      </tp>
      <tp t="s">
        <v>#N/A N/A</v>
        <stp/>
        <stp>BDP|7737905841704350905</stp>
        <tr r="AQ5" s="12"/>
      </tp>
      <tp t="e">
        <v>#N/A</v>
        <stp/>
        <stp>BDP|7734406919980393585</stp>
        <tr r="S422" s="5"/>
      </tp>
      <tp t="e">
        <v>#N/A</v>
        <stp/>
        <stp>BDP|7534653513911491620</stp>
        <tr r="S77" s="12"/>
        <tr r="S368" s="5"/>
      </tp>
      <tp t="e">
        <v>#N/A</v>
        <stp/>
        <stp>BDP|5354734575535772770</stp>
        <tr r="AG311" s="5"/>
      </tp>
      <tp t="e">
        <v>#N/A</v>
        <stp/>
        <stp>BDP|3663037611540168501</stp>
        <tr r="S614" s="5"/>
      </tp>
      <tp t="e">
        <v>#N/A</v>
        <stp/>
        <stp>BDP|8668903173775298429</stp>
        <tr r="W493" s="5"/>
      </tp>
      <tp t="e">
        <v>#N/A</v>
        <stp/>
        <stp>BDP|1127202757346264717</stp>
        <tr r="L472" s="5"/>
      </tp>
      <tp t="s">
        <v>#N/A N/A</v>
        <stp/>
        <stp>BDP|4245188579820647505</stp>
        <tr r="J39" s="12"/>
      </tp>
      <tp t="e">
        <v>#N/A</v>
        <stp/>
        <stp>BDP|1850212094114962915</stp>
        <tr r="M228" s="5"/>
      </tp>
      <tp t="e">
        <v>#N/A</v>
        <stp/>
        <stp>BDP|1504710658302924605</stp>
        <tr r="AM324" s="5"/>
      </tp>
      <tp t="e">
        <v>#N/A</v>
        <stp/>
        <stp>BDP|4067635672495342777</stp>
        <tr r="AK40" s="5"/>
      </tp>
      <tp t="e">
        <v>#N/A</v>
        <stp/>
        <stp>BDP|7994025077837873014</stp>
        <tr r="U315" s="5"/>
      </tp>
      <tp t="e">
        <v>#N/A</v>
        <stp/>
        <stp>BDP|3224619360721227549</stp>
        <tr r="I645" s="5"/>
      </tp>
      <tp t="e">
        <v>#N/A</v>
        <stp/>
        <stp>BDP|3665362817282599478</stp>
        <tr r="Q182" s="5"/>
      </tp>
      <tp t="s">
        <v>#N/A N/A</v>
        <stp/>
        <stp>BDP|9860298972643471828</stp>
        <tr r="W35" s="12"/>
      </tp>
      <tp t="e">
        <v>#N/A</v>
        <stp/>
        <stp>BDP|1739463446426032020</stp>
        <tr r="W340" s="5"/>
      </tp>
      <tp t="e">
        <v>#N/A</v>
        <stp/>
        <stp>BDP|8650832833767213316</stp>
        <tr r="M130" s="5"/>
      </tp>
      <tp t="e">
        <v>#N/A</v>
        <stp/>
        <stp>BDP|2062611265107835293</stp>
        <tr r="R520" s="5"/>
      </tp>
      <tp t="e">
        <v>#N/A</v>
        <stp/>
        <stp>BDP|7159572976397206572</stp>
        <tr r="AO409" s="5"/>
      </tp>
    </main>
    <main first="bofaddin.rtdserver">
      <tp t="s">
        <v>#N/A N/A</v>
        <stp/>
        <stp>BQL|3631085667330464529</stp>
        <tr r="AJ541" s="5"/>
      </tp>
      <tp t="s">
        <v>#N/A N/A</v>
        <stp/>
        <stp>BQL|9605992855277501234</stp>
        <tr r="AJ41" s="5"/>
      </tp>
      <tp t="s">
        <v>#N/A N/A</v>
        <stp/>
        <stp>BQL|3551134442512860463</stp>
        <tr r="AJ478" s="5"/>
      </tp>
      <tp t="s">
        <v>#N/A N/A</v>
        <stp/>
        <stp>BQL|2210056120423850359</stp>
        <tr r="AJ72" s="12"/>
      </tp>
      <tp t="s">
        <v>#N/A N/A</v>
        <stp/>
        <stp>BQL|9240976395348902107</stp>
        <tr r="AJ174" s="5"/>
      </tp>
      <tp t="s">
        <v>#N/A N/A</v>
        <stp/>
        <stp>BQL|9658642694825967388</stp>
        <tr r="AJ641" s="5"/>
      </tp>
      <tp t="s">
        <v>#N/A N/A</v>
        <stp/>
        <stp>BQL|3041447106530723727</stp>
        <tr r="AJ301" s="5"/>
      </tp>
      <tp t="s">
        <v>#N/A N/A</v>
        <stp/>
        <stp>BQL|1794108513914640550</stp>
        <tr r="AJ479" s="5"/>
      </tp>
      <tp t="s">
        <v>#N/A N/A</v>
        <stp/>
        <stp>BQL|4153750130112702254</stp>
        <tr r="AJ533" s="5"/>
      </tp>
      <tp t="s">
        <v>#N/A N/A</v>
        <stp/>
        <stp>BQL|1645773261306259649</stp>
        <tr r="AJ330" s="5"/>
      </tp>
      <tp t="s">
        <v>#N/A N/A</v>
        <stp/>
        <stp>BQL|5154136158835790487</stp>
        <tr r="AJ6" s="12"/>
      </tp>
      <tp t="s">
        <v>#N/A N/A</v>
        <stp/>
        <stp>BQL|8049537880707534230</stp>
        <tr r="AJ89" s="5"/>
      </tp>
      <tp t="s">
        <v>#N/A N/A</v>
        <stp/>
        <stp>BQL|6290244262207789564</stp>
        <tr r="AJ405" s="5"/>
      </tp>
      <tp t="s">
        <v>#N/A N/A</v>
        <stp/>
        <stp>BQL|9008054362667666849</stp>
        <tr r="AJ68" s="12"/>
      </tp>
      <tp t="s">
        <v>#N/A N/A</v>
        <stp/>
        <stp>BQL|3115619190505235971</stp>
        <tr r="AJ114" s="5"/>
      </tp>
      <tp t="s">
        <v>#N/A N/A</v>
        <stp/>
        <stp>BQL|1824238942414436387</stp>
        <tr r="AJ643" s="5"/>
      </tp>
      <tp t="s">
        <v>#N/A N/A</v>
        <stp/>
        <stp>BQL|8208932403407760617</stp>
        <tr r="AJ60" s="12"/>
      </tp>
      <tp t="s">
        <v>#N/A N/A</v>
        <stp/>
        <stp>BQL|4273138123034012310</stp>
        <tr r="AJ420" s="5"/>
      </tp>
      <tp t="s">
        <v>#N/A N/A</v>
        <stp/>
        <stp>BQL|9566466194132093651</stp>
        <tr r="AJ49" s="12"/>
      </tp>
      <tp t="s">
        <v>#N/A N/A</v>
        <stp/>
        <stp>BQL|1576552644756581632</stp>
        <tr r="AJ43" s="12"/>
      </tp>
      <tp t="s">
        <v>#N/A N/A</v>
        <stp/>
        <stp>BQL|8130457048449494191</stp>
        <tr r="AJ515" s="5"/>
      </tp>
      <tp t="s">
        <v>#N/A N/A</v>
        <stp/>
        <stp>BQL|4145071946220027000</stp>
        <tr r="AJ62" s="12"/>
      </tp>
      <tp t="s">
        <v>#N/A N/A</v>
        <stp/>
        <stp>BQL|8780890458210734512</stp>
        <tr r="AJ244" s="5"/>
      </tp>
      <tp t="e">
        <v>#N/A</v>
        <stp/>
        <stp>BDP|8613961151234984022</stp>
        <tr r="AF19" s="12"/>
      </tp>
      <tp t="e">
        <v>#N/A</v>
        <stp/>
        <stp>BDP|2343293781909555143</stp>
        <tr r="T224" s="5"/>
      </tp>
      <tp t="e">
        <v>#N/A</v>
        <stp/>
        <stp>BDP|7390051198559265763</stp>
        <tr r="AD316" s="5"/>
      </tp>
      <tp t="e">
        <v>#N/A</v>
        <stp/>
        <stp>BDP|5603087725551883692</stp>
        <tr r="AF305" s="5"/>
      </tp>
      <tp t="s">
        <v>#N/A N/A</v>
        <stp/>
        <stp>BDP|5015637923943822225</stp>
        <tr r="N23" s="12"/>
      </tp>
      <tp t="e">
        <v>#N/A</v>
        <stp/>
        <stp>BDP|8451479531319831607</stp>
        <tr r="AK480" s="5"/>
      </tp>
      <tp t="e">
        <v>#N/A</v>
        <stp/>
        <stp>BDP|7647621912718988851</stp>
        <tr r="T34" s="12"/>
        <tr r="T482" s="5"/>
      </tp>
      <tp t="e">
        <v>#N/A</v>
        <stp/>
        <stp>BDP|7453288894375627947</stp>
        <tr r="J29" s="12"/>
        <tr r="J365" s="5"/>
      </tp>
      <tp t="e">
        <v>#N/A</v>
        <stp/>
        <stp>BDP|7552006822563594682</stp>
        <tr r="J157" s="5"/>
      </tp>
      <tp t="e">
        <v>#N/A</v>
        <stp/>
        <stp>BDP|3898180408555473766</stp>
        <tr r="P509" s="5"/>
      </tp>
      <tp t="e">
        <v>#N/A</v>
        <stp/>
        <stp>BDP|5828628202687779456</stp>
        <tr r="T491" s="5"/>
      </tp>
      <tp t="e">
        <v>#N/A</v>
        <stp/>
        <stp>BDP|7074426124802974352</stp>
        <tr r="J159" s="5"/>
      </tp>
      <tp t="e">
        <v>#N/A</v>
        <stp/>
        <stp>BDP|2183957276995881900</stp>
        <tr r="I423" s="5"/>
      </tp>
      <tp t="e">
        <v>#N/A</v>
        <stp/>
        <stp>BDP|4533795051373229556</stp>
        <tr r="I274" s="5"/>
      </tp>
      <tp t="e">
        <v>#N/A</v>
        <stp/>
        <stp>BDP|5301764539279716817</stp>
        <tr r="AP152" s="5"/>
      </tp>
      <tp t="e">
        <v>#N/A</v>
        <stp/>
        <stp>BDP|1118144011690867165</stp>
        <tr r="AP357" s="5"/>
      </tp>
      <tp t="e">
        <v>#N/A</v>
        <stp/>
        <stp>BDP|2503673555503864250</stp>
        <tr r="L80" s="5"/>
      </tp>
      <tp t="e">
        <v>#N/A</v>
        <stp/>
        <stp>BDP|6560413353205968241</stp>
        <tr r="AQ419" s="5"/>
      </tp>
      <tp t="e">
        <v>#N/A</v>
        <stp/>
        <stp>BDP|4461034395355945816</stp>
        <tr r="P637" s="5"/>
      </tp>
      <tp t="e">
        <v>#N/A</v>
        <stp/>
        <stp>BDP|5487903459878707100</stp>
        <tr r="M617" s="5"/>
      </tp>
      <tp t="e">
        <v>#N/A</v>
        <stp/>
        <stp>BDP|5576970489673528740</stp>
        <tr r="K174" s="5"/>
      </tp>
      <tp t="e">
        <v>#N/A</v>
        <stp/>
        <stp>BDP|3904537323322223614</stp>
        <tr r="AO67" s="5"/>
      </tp>
      <tp t="e">
        <v>#N/A</v>
        <stp/>
        <stp>BDP|5258344707196319083</stp>
        <tr r="R36" s="5"/>
      </tp>
      <tp t="e">
        <v>#N/A</v>
        <stp/>
        <stp>BDP|6823784219308653855</stp>
        <tr r="AO120" s="5"/>
      </tp>
      <tp t="s">
        <v>#N/A N/A</v>
        <stp/>
        <stp>BDP|1016959628078449239</stp>
        <tr r="S80" s="12"/>
      </tp>
      <tp t="e">
        <v>#N/A</v>
        <stp/>
        <stp>BDP|1270486310133377730</stp>
        <tr r="K246" s="5"/>
      </tp>
      <tp t="e">
        <v>#N/A</v>
        <stp/>
        <stp>BDP|1955078094648182015</stp>
        <tr r="K79" s="5"/>
      </tp>
      <tp t="e">
        <v>#N/A</v>
        <stp/>
        <stp>BDP|3108119008397164525</stp>
        <tr r="AM182" s="5"/>
      </tp>
      <tp t="e">
        <v>#N/A</v>
        <stp/>
        <stp>BDP|2118580112761789776</stp>
        <tr r="J150" s="5"/>
      </tp>
      <tp t="e">
        <v>#N/A</v>
        <stp/>
        <stp>BDP|4676510167906230195</stp>
        <tr r="J421" s="5"/>
      </tp>
      <tp t="e">
        <v>#N/A</v>
        <stp/>
        <stp>BDP|3387603608257686269</stp>
        <tr r="W394" s="5"/>
      </tp>
      <tp t="e">
        <v>#N/A</v>
        <stp/>
        <stp>BDP|3611476783529128688</stp>
        <tr r="T642" s="5"/>
      </tp>
      <tp t="e">
        <v>#N/A</v>
        <stp/>
        <stp>BDP|1876571730730788733</stp>
        <tr r="AM23" s="5"/>
      </tp>
      <tp t="e">
        <v>#N/A</v>
        <stp/>
        <stp>BDP|7526160214230982755</stp>
        <tr r="U116" s="5"/>
      </tp>
      <tp t="e">
        <v>#N/A</v>
        <stp/>
        <stp>BDP|5187484092379307133</stp>
        <tr r="L288" s="5"/>
      </tp>
      <tp t="e">
        <v>#N/A</v>
        <stp/>
        <stp>BDP|1004204545883902470</stp>
        <tr r="AF580" s="5"/>
      </tp>
      <tp t="e">
        <v>#N/A</v>
        <stp/>
        <stp>BDP|3514489274674264406</stp>
        <tr r="AA310" s="5"/>
      </tp>
      <tp t="e">
        <v>#N/A</v>
        <stp/>
        <stp>BDP|9640243299873430142</stp>
        <tr r="AP594" s="5"/>
      </tp>
      <tp t="e">
        <v>#N/A</v>
        <stp/>
        <stp>BDP|9810111360927114936</stp>
        <tr r="AH108" s="5"/>
      </tp>
      <tp t="e">
        <v>#N/A</v>
        <stp/>
        <stp>BDP|6498324338283005551</stp>
        <tr r="R184" s="5"/>
      </tp>
      <tp t="e">
        <v>#N/A</v>
        <stp/>
        <stp>BDP|3426149458544464379</stp>
        <tr r="AF58" s="12"/>
        <tr r="AF387" s="5"/>
      </tp>
      <tp t="e">
        <v>#N/A</v>
        <stp/>
        <stp>BDP|3073590472534837582</stp>
        <tr r="R283" s="5"/>
      </tp>
      <tp t="e">
        <v>#N/A</v>
        <stp/>
        <stp>BDP|9571087067497875890</stp>
        <tr r="U637" s="5"/>
      </tp>
      <tp t="s">
        <v>#N/A N/A</v>
        <stp/>
        <stp>BDP|8321494303344501877</stp>
        <tr r="AM19" s="12"/>
      </tp>
      <tp t="e">
        <v>#N/A</v>
        <stp/>
        <stp>BDP|2867565101233747437</stp>
        <tr r="AK66" s="5"/>
      </tp>
      <tp t="e">
        <v>#N/A</v>
        <stp/>
        <stp>BDP|3382162608764180670</stp>
        <tr r="O61" s="5"/>
      </tp>
      <tp t="e">
        <v>#N/A</v>
        <stp/>
        <stp>BDP|4509991880026060373</stp>
        <tr r="L164" s="5"/>
      </tp>
      <tp t="e">
        <v>#N/A</v>
        <stp/>
        <stp>BDP|4353571321291777295</stp>
        <tr r="AB399" s="5"/>
      </tp>
      <tp t="e">
        <v>#N/A</v>
        <stp/>
        <stp>BDP|6525085324737525375</stp>
        <tr r="AD249" s="5"/>
      </tp>
      <tp t="e">
        <v>#N/A</v>
        <stp/>
        <stp>BDP|6648305899459317573</stp>
        <tr r="AH430" s="5"/>
      </tp>
      <tp t="e">
        <v>#N/A</v>
        <stp/>
        <stp>BDP|3523315202181469196</stp>
        <tr r="AI142" s="5"/>
      </tp>
      <tp t="e">
        <v>#N/A</v>
        <stp/>
        <stp>BDP|5224277368461632004</stp>
        <tr r="K393" s="5"/>
      </tp>
      <tp t="e">
        <v>#N/A</v>
        <stp/>
        <stp>BDP|4000500412970347094</stp>
        <tr r="AB98" s="5"/>
      </tp>
      <tp t="e">
        <v>#N/A</v>
        <stp/>
        <stp>BDP|7936157225086058218</stp>
        <tr r="AD488" s="5"/>
      </tp>
      <tp t="e">
        <v>#N/A</v>
        <stp/>
        <stp>BDP|2106238128764673640</stp>
        <tr r="AB14" s="5"/>
      </tp>
      <tp t="e">
        <v>#N/A</v>
        <stp/>
        <stp>BDP|8656681787633117508</stp>
        <tr r="AO496" s="5"/>
      </tp>
      <tp t="e">
        <v>#N/A</v>
        <stp/>
        <stp>BDP|7786302241717756792</stp>
        <tr r="AQ138" s="5"/>
      </tp>
      <tp t="e">
        <v>#N/A</v>
        <stp/>
        <stp>BDP|1722930372929719690</stp>
        <tr r="AO492" s="5"/>
      </tp>
      <tp t="e">
        <v>#N/A</v>
        <stp/>
        <stp>BDP|1987580207226633284</stp>
        <tr r="R63" s="5"/>
      </tp>
      <tp t="e">
        <v>#N/A</v>
        <stp/>
        <stp>BDP|4593362918324319204</stp>
        <tr r="J448" s="5"/>
      </tp>
      <tp t="e">
        <v>#N/A</v>
        <stp/>
        <stp>BDP|3748496723011693436</stp>
        <tr r="AG17" s="5"/>
      </tp>
      <tp t="e">
        <v>#N/A</v>
        <stp/>
        <stp>BDP|3251594752527890491</stp>
        <tr r="AD113" s="5"/>
      </tp>
      <tp t="e">
        <v>#N/A</v>
        <stp/>
        <stp>BDP|7435506516667362499</stp>
        <tr r="N134" s="5"/>
      </tp>
      <tp t="e">
        <v>#N/A</v>
        <stp/>
        <stp>BDP|5352726232133872239</stp>
        <tr r="AG6" s="12"/>
      </tp>
      <tp t="s">
        <v>#N/A N/A</v>
        <stp/>
        <stp>BDP|5864166503821724525</stp>
        <tr r="AA63" s="12"/>
      </tp>
      <tp t="e">
        <v>#N/A</v>
        <stp/>
        <stp>BDP|3094769718555134079</stp>
        <tr r="AH504" s="5"/>
      </tp>
      <tp t="e">
        <v>#N/A</v>
        <stp/>
        <stp>BDP|2271468189907583901</stp>
        <tr r="S183" s="5"/>
      </tp>
      <tp t="e">
        <v>#N/A</v>
        <stp/>
        <stp>BDP|8985142457549268506</stp>
        <tr r="T610" s="5"/>
      </tp>
      <tp t="s">
        <v>#N/A N/A</v>
        <stp/>
        <stp>BDP|1173981713438188135</stp>
        <tr r="W89" s="12"/>
      </tp>
      <tp t="e">
        <v>#N/A</v>
        <stp/>
        <stp>BDP|8131940238087181544</stp>
        <tr r="N381" s="5"/>
      </tp>
      <tp t="e">
        <v>#N/A</v>
        <stp/>
        <stp>BDP|8057149728782753931</stp>
        <tr r="N48" s="5"/>
      </tp>
      <tp t="e">
        <v>#N/A</v>
        <stp/>
        <stp>BDP|7324614579116016038</stp>
        <tr r="O300" s="5"/>
      </tp>
      <tp t="e">
        <v>#N/A</v>
        <stp/>
        <stp>BDP|1319329738081577041</stp>
        <tr r="N98" s="5"/>
      </tp>
      <tp t="e">
        <v>#N/A</v>
        <stp/>
        <stp>BDP|8534626732914993944</stp>
        <tr r="T619" s="5"/>
      </tp>
      <tp t="e">
        <v>#N/A</v>
        <stp/>
        <stp>BDP|2864415811560827785</stp>
        <tr r="L205" s="5"/>
      </tp>
      <tp t="e">
        <v>#N/A</v>
        <stp/>
        <stp>BDP|4740260086187715984</stp>
        <tr r="AA204" s="5"/>
      </tp>
      <tp t="e">
        <v>#N/A</v>
        <stp/>
        <stp>BDP|3242111778685659055</stp>
        <tr r="R153" s="5"/>
      </tp>
      <tp t="e">
        <v>#N/A</v>
        <stp/>
        <stp>BDP|4860518731580194211</stp>
        <tr r="M518" s="5"/>
      </tp>
      <tp t="e">
        <v>#N/A</v>
        <stp/>
        <stp>BDP|5099683585793167849</stp>
        <tr r="AA245" s="5"/>
      </tp>
      <tp t="e">
        <v>#N/A</v>
        <stp/>
        <stp>BDP|1744119930273856068</stp>
        <tr r="I528" s="5"/>
      </tp>
      <tp t="e">
        <v>#N/A</v>
        <stp/>
        <stp>BDP|2071441868740254066</stp>
        <tr r="R242" s="5"/>
      </tp>
      <tp t="e">
        <v>#N/A</v>
        <stp/>
        <stp>BDP|9848742571758363165</stp>
        <tr r="P338" s="5"/>
      </tp>
      <tp t="e">
        <v>#N/A</v>
        <stp/>
        <stp>BDP|5334197636752503517</stp>
        <tr r="K267" s="5"/>
      </tp>
      <tp t="s">
        <v>#N/A N/A</v>
        <stp/>
        <stp>BDP|5097880215828722427</stp>
        <tr r="AF73" s="12"/>
      </tp>
      <tp t="e">
        <v>#N/A</v>
        <stp/>
        <stp>BDP|1912990894196903754</stp>
        <tr r="N531" s="5"/>
      </tp>
      <tp t="e">
        <v>#N/A</v>
        <stp/>
        <stp>BDP|4973480617263606282</stp>
        <tr r="AK528" s="5"/>
      </tp>
      <tp t="e">
        <v>#N/A</v>
        <stp/>
        <stp>BDP|1271028831996100481</stp>
        <tr r="T285" s="5"/>
      </tp>
      <tp t="e">
        <v>#N/A</v>
        <stp/>
        <stp>BDP|8336527025157509892</stp>
        <tr r="K170" s="5"/>
      </tp>
      <tp t="e">
        <v>#N/A</v>
        <stp/>
        <stp>BDP|1583172734605700685</stp>
        <tr r="I644" s="5"/>
      </tp>
      <tp t="e">
        <v>#N/A</v>
        <stp/>
        <stp>BDP|2018595105090142749</stp>
        <tr r="AD299" s="5"/>
      </tp>
      <tp t="e">
        <v>#N/A</v>
        <stp/>
        <stp>BDP|2502789065494159701</stp>
        <tr r="AB24" s="12"/>
      </tp>
      <tp t="e">
        <v>#N/A</v>
        <stp/>
        <stp>BDP|6327007438001059429</stp>
        <tr r="AF396" s="5"/>
      </tp>
      <tp t="e">
        <v>#N/A</v>
        <stp/>
        <stp>BDP|9622679498304351236</stp>
        <tr r="AD609" s="5"/>
      </tp>
      <tp t="e">
        <v>#N/A</v>
        <stp/>
        <stp>BDP|7051688910927587747</stp>
        <tr r="AM579" s="5"/>
      </tp>
      <tp t="e">
        <v>#N/A</v>
        <stp/>
        <stp>BDP|6841906612399530769</stp>
        <tr r="AF68" s="5"/>
      </tp>
      <tp t="e">
        <v>#N/A</v>
        <stp/>
        <stp>BDP|4187802848341721970</stp>
        <tr r="R446" s="5"/>
      </tp>
      <tp t="e">
        <v>#N/A</v>
        <stp/>
        <stp>BDP|7779719020276855472</stp>
        <tr r="L526" s="5"/>
      </tp>
      <tp t="e">
        <v>#N/A</v>
        <stp/>
        <stp>BDP|9285315027100824854</stp>
        <tr r="M568" s="5"/>
      </tp>
      <tp t="s">
        <v>#N/A N/A</v>
        <stp/>
        <stp>BDP|4076433943230988403</stp>
        <tr r="AB45" s="12"/>
      </tp>
      <tp t="e">
        <v>#N/A</v>
        <stp/>
        <stp>BDP|1663292036304713479</stp>
        <tr r="AI65" s="12"/>
        <tr r="AI260" s="5"/>
      </tp>
      <tp t="e">
        <v>#N/A</v>
        <stp/>
        <stp>BDP|4365220464025482581</stp>
        <tr r="AI547" s="5"/>
      </tp>
      <tp t="e">
        <v>#N/A</v>
        <stp/>
        <stp>BDP|9944819102252791349</stp>
        <tr r="AK538" s="5"/>
      </tp>
      <tp t="s">
        <v>#N/A N/A</v>
        <stp/>
        <stp>BDP|9603863008272799366</stp>
        <tr r="AA49" s="12"/>
      </tp>
      <tp t="s">
        <v>#N/A N/A</v>
        <stp/>
        <stp>BDP|9650216389562073170</stp>
        <tr r="R69" s="12"/>
      </tp>
      <tp t="e">
        <v>#N/A</v>
        <stp/>
        <stp>BDP|9914003416629604105</stp>
        <tr r="Q5" s="5"/>
      </tp>
      <tp t="e">
        <v>#N/A</v>
        <stp/>
        <stp>BDP|2819037439503263294</stp>
        <tr r="AP80" s="5"/>
      </tp>
      <tp t="e">
        <v>#N/A</v>
        <stp/>
        <stp>BDP|9130643511196837853</stp>
        <tr r="AA578" s="5"/>
      </tp>
      <tp t="e">
        <v>#N/A</v>
        <stp/>
        <stp>BDP|9506849241403052698</stp>
        <tr r="N276" s="5"/>
      </tp>
      <tp t="e">
        <v>#N/A</v>
        <stp/>
        <stp>BDP|9631034305769130080</stp>
        <tr r="AQ203" s="5"/>
      </tp>
      <tp t="e">
        <v>#N/A</v>
        <stp/>
        <stp>BDP|8847800146162616617</stp>
        <tr r="W492" s="5"/>
      </tp>
      <tp t="e">
        <v>#N/A</v>
        <stp/>
        <stp>BDP|1602025549490337571</stp>
        <tr r="P16" s="12"/>
      </tp>
      <tp t="s">
        <v>#N/A N/A</v>
        <stp/>
        <stp>BDP|1730088826591041208</stp>
        <tr r="AO69" s="12"/>
      </tp>
      <tp t="e">
        <v>#N/A</v>
        <stp/>
        <stp>BDP|2923606776597223441</stp>
        <tr r="O190" s="5"/>
      </tp>
      <tp t="e">
        <v>#N/A</v>
        <stp/>
        <stp>BDP|5946265140132425127</stp>
        <tr r="AH611" s="5"/>
      </tp>
      <tp t="e">
        <v>#N/A</v>
        <stp/>
        <stp>BDP|4135071408255229157</stp>
        <tr r="S580" s="5"/>
      </tp>
      <tp t="e">
        <v>#N/A</v>
        <stp/>
        <stp>BDP|5754934618459618430</stp>
        <tr r="M44" s="12"/>
        <tr r="M439" s="5"/>
      </tp>
      <tp t="e">
        <v>#N/A</v>
        <stp/>
        <stp>BDP|6658956998995195334</stp>
        <tr r="AF270" s="5"/>
      </tp>
      <tp t="e">
        <v>#N/A</v>
        <stp/>
        <stp>BDP|6238220036162801575</stp>
        <tr r="AH596" s="5"/>
      </tp>
      <tp t="e">
        <v>#N/A</v>
        <stp/>
        <stp>BDP|4421116255602179282</stp>
        <tr r="AB580" s="5"/>
      </tp>
      <tp t="e">
        <v>#N/A</v>
        <stp/>
        <stp>BDP|3237368270392568588</stp>
        <tr r="AH602" s="5"/>
      </tp>
      <tp t="e">
        <v>#N/A</v>
        <stp/>
        <stp>BDP|5443407216045246591</stp>
        <tr r="W130" s="5"/>
      </tp>
      <tp t="e">
        <v>#N/A</v>
        <stp/>
        <stp>BDP|2836723491134595800</stp>
        <tr r="R406" s="5"/>
      </tp>
      <tp t="e">
        <v>#N/A</v>
        <stp/>
        <stp>BDP|4342339522502505790</stp>
        <tr r="U428" s="5"/>
      </tp>
      <tp t="e">
        <v>#N/A</v>
        <stp/>
        <stp>BDP|4485697877523512611</stp>
        <tr r="R642" s="5"/>
      </tp>
      <tp t="e">
        <v>#N/A</v>
        <stp/>
        <stp>BDP|6949633102917723716</stp>
        <tr r="R550" s="5"/>
      </tp>
      <tp t="e">
        <v>#N/A</v>
        <stp/>
        <stp>BDP|4722018526162622484</stp>
        <tr r="I581" s="5"/>
      </tp>
      <tp t="e">
        <v>#N/A</v>
        <stp/>
        <stp>BDP|8475601237568542588</stp>
        <tr r="AG623" s="5"/>
      </tp>
      <tp t="e">
        <v>#N/A</v>
        <stp/>
        <stp>BDP|4364684969905501194</stp>
        <tr r="W197" s="5"/>
      </tp>
      <tp t="s">
        <v>#N/A N/A</v>
        <stp/>
        <stp>BDP|5186013225370828735</stp>
        <tr r="AP13" s="12"/>
      </tp>
      <tp t="e">
        <v>#N/A</v>
        <stp/>
        <stp>BDP|7094544555660819774</stp>
        <tr r="AA58" s="5"/>
      </tp>
      <tp t="e">
        <v>#N/A</v>
        <stp/>
        <stp>BDP|9511238234629574199</stp>
        <tr r="AO462" s="5"/>
      </tp>
      <tp t="e">
        <v>#N/A</v>
        <stp/>
        <stp>BDP|3026021514275855705</stp>
        <tr r="M53" s="5"/>
      </tp>
      <tp t="e">
        <v>#N/A</v>
        <stp/>
        <stp>BDP|7737683803792350312</stp>
        <tr r="AA137" s="5"/>
      </tp>
      <tp t="e">
        <v>#N/A</v>
        <stp/>
        <stp>BDP|3319960372729075491</stp>
        <tr r="AF488" s="5"/>
      </tp>
      <tp t="e">
        <v>#N/A</v>
        <stp/>
        <stp>BDP|3051292245093662641</stp>
        <tr r="L16" s="12"/>
      </tp>
      <tp t="e">
        <v>#N/A</v>
        <stp/>
        <stp>BDP|3121754341100357081</stp>
        <tr r="AG630" s="5"/>
      </tp>
      <tp t="e">
        <v>#N/A</v>
        <stp/>
        <stp>BDP|6836475533008662943</stp>
        <tr r="AQ43" s="5"/>
      </tp>
      <tp t="e">
        <v>#N/A</v>
        <stp/>
        <stp>BDP|8343875400050243086</stp>
        <tr r="AG232" s="5"/>
      </tp>
      <tp t="e">
        <v>#N/A</v>
        <stp/>
        <stp>BDP|5551106379062565177</stp>
        <tr r="AO523" s="5"/>
      </tp>
      <tp t="e">
        <v>#N/A</v>
        <stp/>
        <stp>BDP|3039870774184974847</stp>
        <tr r="M13" s="5"/>
      </tp>
      <tp t="e">
        <v>#N/A</v>
        <stp/>
        <stp>BDP|7135845806277965840</stp>
        <tr r="S279" s="5"/>
      </tp>
      <tp t="e">
        <v>#N/A</v>
        <stp/>
        <stp>BDP|4822794939288418820</stp>
        <tr r="AI264" s="5"/>
      </tp>
      <tp t="e">
        <v>#N/A</v>
        <stp/>
        <stp>BDP|4705869087640087483</stp>
        <tr r="AH496" s="5"/>
      </tp>
      <tp t="e">
        <v>#N/A</v>
        <stp/>
        <stp>BDP|4450296243680037200</stp>
        <tr r="J587" s="5"/>
      </tp>
      <tp t="e">
        <v>#N/A</v>
        <stp/>
        <stp>BDP|3897400061591039066</stp>
        <tr r="AK489" s="5"/>
      </tp>
      <tp t="s">
        <v>#N/A N/A</v>
        <stp/>
        <stp>BDP|8623012008891353934</stp>
        <tr r="AF63" s="12"/>
      </tp>
      <tp t="e">
        <v>#N/A</v>
        <stp/>
        <stp>BDP|4565786230940401061</stp>
        <tr r="K91" s="12"/>
        <tr r="K326" s="5"/>
      </tp>
      <tp t="e">
        <v>#N/A</v>
        <stp/>
        <stp>BDP|6091045777792422381</stp>
        <tr r="AD200" s="5"/>
      </tp>
      <tp t="e">
        <v>#N/A</v>
        <stp/>
        <stp>BDP|3700810603262381991</stp>
        <tr r="U372" s="5"/>
      </tp>
      <tp t="e">
        <v>#N/A</v>
        <stp/>
        <stp>BDP|6625551976705275188</stp>
        <tr r="AI521" s="5"/>
      </tp>
      <tp t="e">
        <v>#N/A</v>
        <stp/>
        <stp>BDP|9088669336445985966</stp>
        <tr r="AA399" s="5"/>
      </tp>
      <tp t="e">
        <v>#N/A</v>
        <stp/>
        <stp>BDP|6052451749537041138</stp>
        <tr r="AM90" s="5"/>
      </tp>
      <tp t="e">
        <v>#N/A</v>
        <stp/>
        <stp>BDP|2825465173916715753</stp>
        <tr r="AO509" s="5"/>
      </tp>
      <tp t="e">
        <v>#N/A</v>
        <stp/>
        <stp>BDP|2480144181692763990</stp>
        <tr r="AB433" s="5"/>
      </tp>
      <tp t="e">
        <v>#N/A</v>
        <stp/>
        <stp>BDP|7425613773025193387</stp>
        <tr r="L228" s="5"/>
      </tp>
      <tp t="e">
        <v>#N/A</v>
        <stp/>
        <stp>BDP|2276553211673148589</stp>
        <tr r="W89" s="5"/>
      </tp>
      <tp t="e">
        <v>#N/A</v>
        <stp/>
        <stp>BDP|9672887049367947219</stp>
        <tr r="AK257" s="5"/>
      </tp>
      <tp t="s">
        <v>#N/A N/A</v>
        <stp/>
        <stp>BDP|1939000237057332521</stp>
        <tr r="R3" s="12"/>
      </tp>
      <tp t="e">
        <v>#N/A</v>
        <stp/>
        <stp>BDP|4848791469150146561</stp>
        <tr r="I500" s="5"/>
      </tp>
      <tp t="s">
        <v>#N/A N/A</v>
        <stp/>
        <stp>BDP|3466789157974212567</stp>
        <tr r="I45" s="12"/>
      </tp>
      <tp t="e">
        <v>#N/A</v>
        <stp/>
        <stp>BDP|5598627748947176010</stp>
        <tr r="AP564" s="5"/>
      </tp>
      <tp t="e">
        <v>#N/A</v>
        <stp/>
        <stp>BDP|1556424949379730861</stp>
        <tr r="J391" s="5"/>
      </tp>
      <tp t="e">
        <v>#N/A</v>
        <stp/>
        <stp>BDP|2300512044503000094</stp>
        <tr r="AH249" s="5"/>
      </tp>
      <tp t="e">
        <v>#N/A</v>
        <stp/>
        <stp>BDP|8323093394773555241</stp>
        <tr r="K629" s="5"/>
      </tp>
      <tp t="s">
        <v>#N/A N/A</v>
        <stp/>
        <stp>BDP|4980384325571837438</stp>
        <tr r="N54" s="12"/>
      </tp>
      <tp t="e">
        <v>#N/A</v>
        <stp/>
        <stp>BDP|8166086950314055964</stp>
        <tr r="Q49" s="5"/>
      </tp>
      <tp t="e">
        <v>#N/A</v>
        <stp/>
        <stp>BDP|9580036478688854699</stp>
        <tr r="AA94" s="5"/>
      </tp>
      <tp t="e">
        <v>#N/A</v>
        <stp/>
        <stp>BDP|5297259661580952104</stp>
        <tr r="AB603" s="5"/>
      </tp>
      <tp t="e">
        <v>#N/A</v>
        <stp/>
        <stp>BDP|7012903539188079563</stp>
        <tr r="AK261" s="5"/>
      </tp>
      <tp t="e">
        <v>#N/A</v>
        <stp/>
        <stp>BDP|8684922448744433179</stp>
        <tr r="AD25" s="5"/>
      </tp>
      <tp t="e">
        <v>#N/A</v>
        <stp/>
        <stp>BDP|1602486188659877410</stp>
        <tr r="AK399" s="5"/>
      </tp>
      <tp t="s">
        <v>#N/A N/A</v>
        <stp/>
        <stp>BDP|5707564062216954054</stp>
        <tr r="M5" s="12"/>
      </tp>
      <tp t="e">
        <v>#N/A</v>
        <stp/>
        <stp>BDP|2801100727661158014</stp>
        <tr r="N495" s="5"/>
      </tp>
      <tp t="e">
        <v>#N/A</v>
        <stp/>
        <stp>BDP|8165467178499374235</stp>
        <tr r="P342" s="5"/>
      </tp>
      <tp t="e">
        <v>#N/A</v>
        <stp/>
        <stp>BDP|9979672564101436810</stp>
        <tr r="AP40" s="5"/>
      </tp>
      <tp t="e">
        <v>#N/A</v>
        <stp/>
        <stp>BDP|4926295158155401630</stp>
        <tr r="N104" s="5"/>
      </tp>
      <tp t="e">
        <v>#N/A</v>
        <stp/>
        <stp>BDP|5794611039571720179</stp>
        <tr r="AK505" s="5"/>
      </tp>
      <tp t="e">
        <v>#N/A</v>
        <stp/>
        <stp>BDP|1423576934861982612</stp>
        <tr r="AQ461" s="5"/>
      </tp>
      <tp t="e">
        <v>#N/A</v>
        <stp/>
        <stp>BDP|9382479026027438894</stp>
        <tr r="AK623" s="5"/>
      </tp>
      <tp t="e">
        <v>#N/A</v>
        <stp/>
        <stp>BDP|9878943715893321267</stp>
        <tr r="K61" s="5"/>
      </tp>
      <tp t="e">
        <v>#N/A</v>
        <stp/>
        <stp>BDP|1302589524064763246</stp>
        <tr r="K68" s="5"/>
      </tp>
      <tp t="e">
        <v>#N/A</v>
        <stp/>
        <stp>BDP|8208465779643729868</stp>
        <tr r="AP112" s="5"/>
      </tp>
      <tp t="e">
        <v>#N/A</v>
        <stp/>
        <stp>BDP|1261072430156941409</stp>
        <tr r="J333" s="5"/>
      </tp>
      <tp t="e">
        <v>#N/A</v>
        <stp/>
        <stp>BDP|3565906248966540845</stp>
        <tr r="U500" s="5"/>
      </tp>
      <tp t="e">
        <v>#N/A</v>
        <stp/>
        <stp>BDP|9292726189106610037</stp>
        <tr r="AB640" s="5"/>
      </tp>
      <tp t="s">
        <v>#N/A N/A</v>
        <stp/>
        <stp>BDP|3475567652393936058</stp>
        <tr r="K23" s="12"/>
      </tp>
      <tp t="e">
        <v>#N/A</v>
        <stp/>
        <stp>BDP|2710658967226916402</stp>
        <tr r="AA155" s="5"/>
      </tp>
      <tp t="s">
        <v>#N/A N/A</v>
        <stp/>
        <stp>BDP|6210280819802966767</stp>
        <tr r="Q13" s="12"/>
      </tp>
      <tp t="e">
        <v>#N/A</v>
        <stp/>
        <stp>BDP|6277979514697433993</stp>
        <tr r="R533" s="5"/>
      </tp>
      <tp t="e">
        <v>#N/A</v>
        <stp/>
        <stp>BDP|4571707748817665075</stp>
        <tr r="W391" s="5"/>
      </tp>
      <tp t="e">
        <v>#N/A</v>
        <stp/>
        <stp>BDP|7097512240135494398</stp>
        <tr r="O541" s="5"/>
      </tp>
      <tp t="e">
        <v>#N/A</v>
        <stp/>
        <stp>BDP|6051970605936964970</stp>
        <tr r="O616" s="5"/>
      </tp>
      <tp t="e">
        <v>#N/A</v>
        <stp/>
        <stp>BDP|8244159484516900762</stp>
        <tr r="L296" s="5"/>
      </tp>
      <tp t="e">
        <v>#N/A</v>
        <stp/>
        <stp>BDP|7897437355110176632</stp>
        <tr r="AP294" s="5"/>
      </tp>
      <tp t="e">
        <v>#N/A</v>
        <stp/>
        <stp>BDP|4270609520498679880</stp>
        <tr r="AB484" s="5"/>
      </tp>
      <tp t="e">
        <v>#N/A</v>
        <stp/>
        <stp>BDP|9437066020219820268</stp>
        <tr r="K353" s="5"/>
      </tp>
      <tp t="s">
        <v>#N/A N/A</v>
        <stp/>
        <stp>BDP|6181626011838638989</stp>
        <tr r="AQ55" s="12"/>
      </tp>
      <tp t="e">
        <v>#N/A</v>
        <stp/>
        <stp>BDP|4088584474402740473</stp>
        <tr r="Q336" s="5"/>
      </tp>
      <tp t="e">
        <v>#N/A</v>
        <stp/>
        <stp>BDP|1095881890444743437</stp>
        <tr r="AF234" s="5"/>
      </tp>
      <tp t="e">
        <v>#N/A</v>
        <stp/>
        <stp>BDP|7105411594408921219</stp>
        <tr r="AF279" s="5"/>
      </tp>
      <tp t="s">
        <v>#N/A N/A</v>
        <stp/>
        <stp>BDP|8138105197950815020</stp>
        <tr r="AK3" s="12"/>
      </tp>
      <tp t="e">
        <v>#N/A</v>
        <stp/>
        <stp>BDP|2732507473551947114</stp>
        <tr r="R160" s="5"/>
      </tp>
      <tp t="e">
        <v>#N/A</v>
        <stp/>
        <stp>BDP|1613042820636936577</stp>
        <tr r="Q425" s="5"/>
      </tp>
      <tp t="e">
        <v>#N/A</v>
        <stp/>
        <stp>BDP|2661554982069404692</stp>
        <tr r="AA149" s="5"/>
      </tp>
      <tp t="e">
        <v>#N/A</v>
        <stp/>
        <stp>BDP|5987634519000884277</stp>
        <tr r="P324" s="5"/>
      </tp>
      <tp t="e">
        <v>#N/A</v>
        <stp/>
        <stp>BDP|5760493304744695509</stp>
        <tr r="AB542" s="5"/>
      </tp>
      <tp t="s">
        <v>#N/A N/A</v>
        <stp/>
        <stp>BDP|3539301821480806204</stp>
        <tr r="AG30" s="12"/>
      </tp>
      <tp t="e">
        <v>#N/A</v>
        <stp/>
        <stp>BDP|7517400558745832390</stp>
        <tr r="AD509" s="5"/>
      </tp>
      <tp t="e">
        <v>#N/A</v>
        <stp/>
        <stp>BDP|5286002230417933178</stp>
        <tr r="M232" s="5"/>
      </tp>
      <tp t="e">
        <v>#N/A</v>
        <stp/>
        <stp>BDP|4075234936142870710</stp>
        <tr r="S596" s="5"/>
      </tp>
      <tp t="e">
        <v>#N/A</v>
        <stp/>
        <stp>BDP|2372753614422802664</stp>
        <tr r="AB506" s="5"/>
      </tp>
      <tp t="e">
        <v>#N/A</v>
        <stp/>
        <stp>BDP|8117632183744584288</stp>
        <tr r="AP200" s="5"/>
      </tp>
      <tp t="e">
        <v>#N/A</v>
        <stp/>
        <stp>BDP|6872100682159116673</stp>
        <tr r="J7" s="12"/>
      </tp>
      <tp t="e">
        <v>#N/A</v>
        <stp/>
        <stp>BDP|4341908602844419991</stp>
        <tr r="T70" s="5"/>
      </tp>
      <tp t="e">
        <v>#N/A</v>
        <stp/>
        <stp>BDP|5759409943851901413</stp>
        <tr r="O130" s="5"/>
      </tp>
      <tp t="e">
        <v>#N/A</v>
        <stp/>
        <stp>BDP|4907051237510462735</stp>
        <tr r="M567" s="5"/>
      </tp>
      <tp t="e">
        <v>#N/A</v>
        <stp/>
        <stp>BDP|9067856968312007514</stp>
        <tr r="K158" s="5"/>
      </tp>
      <tp t="e">
        <v>#N/A</v>
        <stp/>
        <stp>BDP|3699759649089243942</stp>
        <tr r="P548" s="5"/>
      </tp>
      <tp t="e">
        <v>#N/A</v>
        <stp/>
        <stp>BDP|8770397182097536455</stp>
        <tr r="AK86" s="5"/>
      </tp>
      <tp t="e">
        <v>#N/A</v>
        <stp/>
        <stp>BDP|2999217741525618123</stp>
        <tr r="AF518" s="5"/>
      </tp>
      <tp t="e">
        <v>#N/A</v>
        <stp/>
        <stp>BDP|8556927722955872605</stp>
        <tr r="U16" s="12"/>
      </tp>
      <tp t="s">
        <v>#N/A N/A</v>
        <stp/>
        <stp>BDP|4685784071101024526</stp>
        <tr r="AP21" s="12"/>
      </tp>
      <tp t="e">
        <v>#N/A</v>
        <stp/>
        <stp>BDP|8766334828670088915</stp>
        <tr r="AA22" s="5"/>
      </tp>
      <tp t="s">
        <v>#N/A N/A</v>
        <stp/>
        <stp>BDP|3280975793500319380</stp>
        <tr r="AO39" s="12"/>
      </tp>
      <tp t="e">
        <v>#N/A</v>
        <stp/>
        <stp>BDP|3580773904697258391</stp>
        <tr r="R405" s="5"/>
      </tp>
      <tp t="s">
        <v>#N/A N/A</v>
        <stp/>
        <stp>BDP|2835481330946522381</stp>
        <tr r="AD60" s="12"/>
      </tp>
      <tp t="e">
        <v>#N/A</v>
        <stp/>
        <stp>BDP|5097026798038279450</stp>
        <tr r="AO51" s="5"/>
      </tp>
      <tp t="s">
        <v>#N/A N/A</v>
        <stp/>
        <stp>BDP|7423542625945827500</stp>
        <tr r="U18" s="12"/>
      </tp>
      <tp t="e">
        <v>#N/A</v>
        <stp/>
        <stp>BDP|2432354797320375888</stp>
        <tr r="AP195" s="5"/>
      </tp>
      <tp t="e">
        <v>#N/A</v>
        <stp/>
        <stp>BDP|3469682653924669441</stp>
        <tr r="R499" s="5"/>
      </tp>
      <tp t="s">
        <v>#N/A N/A</v>
        <stp/>
        <stp>BDP|7419593720793785377</stp>
        <tr r="AG72" s="12"/>
      </tp>
      <tp t="e">
        <v>#N/A</v>
        <stp/>
        <stp>BDP|1493866262787523880</stp>
        <tr r="N328" s="5"/>
      </tp>
      <tp t="e">
        <v>#N/A</v>
        <stp/>
        <stp>BDP|8547698563181658945</stp>
        <tr r="R638" s="5"/>
      </tp>
      <tp t="e">
        <v>#N/A</v>
        <stp/>
        <stp>BDP|7800356064096134458</stp>
        <tr r="AM26" s="5"/>
      </tp>
      <tp t="e">
        <v>#N/A</v>
        <stp/>
        <stp>BDP|8276349629128714152</stp>
        <tr r="L226" s="5"/>
      </tp>
      <tp t="e">
        <v>#N/A</v>
        <stp/>
        <stp>BDP|7810738193469437012</stp>
        <tr r="U540" s="5"/>
      </tp>
      <tp t="e">
        <v>#N/A</v>
        <stp/>
        <stp>BDP|7237996881995799309</stp>
        <tr r="O72" s="5"/>
      </tp>
      <tp t="e">
        <v>#N/A</v>
        <stp/>
        <stp>BDP|1285161591090820907</stp>
        <tr r="O307" s="5"/>
      </tp>
      <tp t="s">
        <v>#N/A N/A</v>
        <stp/>
        <stp>BDP|5818828182427321263</stp>
        <tr r="K69" s="12"/>
      </tp>
      <tp t="e">
        <v>#N/A</v>
        <stp/>
        <stp>BDP|2752017192268062399</stp>
        <tr r="AG504" s="5"/>
      </tp>
      <tp t="e">
        <v>#N/A</v>
        <stp/>
        <stp>BDP|1098876929489479273</stp>
        <tr r="AA63" s="5"/>
      </tp>
      <tp t="s">
        <v>#N/A N/A</v>
        <stp/>
        <stp>BDP|5023695160560346579</stp>
        <tr r="U83" s="12"/>
      </tp>
      <tp t="e">
        <v>#N/A</v>
        <stp/>
        <stp>BDP|3600714548616258609</stp>
        <tr r="AF480" s="5"/>
      </tp>
      <tp t="e">
        <v>#N/A</v>
        <stp/>
        <stp>BDP|3873192179324389160</stp>
        <tr r="S312" s="5"/>
      </tp>
      <tp t="e">
        <v>#N/A</v>
        <stp/>
        <stp>BDP|5736175898029187440</stp>
        <tr r="J426" s="5"/>
      </tp>
      <tp t="e">
        <v>#N/A</v>
        <stp/>
        <stp>BDP|9078503798095106044</stp>
        <tr r="AK643" s="5"/>
      </tp>
      <tp t="e">
        <v>#N/A</v>
        <stp/>
        <stp>BDP|7680779197700208996</stp>
        <tr r="M176" s="5"/>
      </tp>
      <tp t="e">
        <v>#N/A</v>
        <stp/>
        <stp>BDP|7608356289164536824</stp>
        <tr r="AK242" s="5"/>
      </tp>
      <tp t="e">
        <v>#N/A</v>
        <stp/>
        <stp>BDP|1093023970726893074</stp>
        <tr r="AA445" s="5"/>
      </tp>
      <tp t="s">
        <v>#N/A N/A</v>
        <stp/>
        <stp>BDP|4412208339425575059</stp>
        <tr r="K49" s="12"/>
      </tp>
      <tp t="e">
        <v>#N/A</v>
        <stp/>
        <stp>BDP|5594591027357306558</stp>
        <tr r="P228" s="5"/>
      </tp>
      <tp t="e">
        <v>#N/A</v>
        <stp/>
        <stp>BDP|5945037921007615001</stp>
        <tr r="AA145" s="5"/>
      </tp>
      <tp t="e">
        <v>#N/A</v>
        <stp/>
        <stp>BDP|6538883742258010220</stp>
        <tr r="W416" s="5"/>
      </tp>
      <tp t="e">
        <v>#N/A</v>
        <stp/>
        <stp>BDP|3581358031073568094</stp>
        <tr r="Q321" s="5"/>
      </tp>
      <tp t="e">
        <v>#N/A</v>
        <stp/>
        <stp>BDP|5196108579091305264</stp>
        <tr r="AA534" s="5"/>
      </tp>
      <tp t="e">
        <v>#N/A</v>
        <stp/>
        <stp>BDP|2687038939017055610</stp>
        <tr r="I155" s="5"/>
      </tp>
      <tp t="e">
        <v>#N/A</v>
        <stp/>
        <stp>BDP|9718281096690170255</stp>
        <tr r="W213" s="5"/>
      </tp>
      <tp t="e">
        <v>#N/A</v>
        <stp/>
        <stp>BDP|7931660725564243756</stp>
        <tr r="O205" s="5"/>
      </tp>
      <tp t="e">
        <v>#N/A</v>
        <stp/>
        <stp>BDP|1556364606112972011</stp>
        <tr r="I347" s="5"/>
      </tp>
      <tp t="e">
        <v>#N/A</v>
        <stp/>
        <stp>BDP|7352581713652619135</stp>
        <tr r="P230" s="5"/>
      </tp>
      <tp t="e">
        <v>#N/A</v>
        <stp/>
        <stp>BDP|8898805332857149499</stp>
        <tr r="AG290" s="5"/>
      </tp>
      <tp t="e">
        <v>#N/A</v>
        <stp/>
        <stp>BDP|1253625655945500720</stp>
        <tr r="N407" s="5"/>
      </tp>
      <tp t="s">
        <v>#N/A N/A</v>
        <stp/>
        <stp>BDP|4756190267075380684</stp>
        <tr r="O73" s="12"/>
      </tp>
      <tp t="e">
        <v>#N/A</v>
        <stp/>
        <stp>BDP|2034712704594491135</stp>
        <tr r="AI57" s="5"/>
      </tp>
      <tp t="e">
        <v>#N/A</v>
        <stp/>
        <stp>BDP|6270563323256742728</stp>
        <tr r="R167" s="5"/>
      </tp>
      <tp t="e">
        <v>#N/A</v>
        <stp/>
        <stp>BDP|5160868230256524804</stp>
        <tr r="J262" s="5"/>
      </tp>
      <tp t="e">
        <v>#N/A</v>
        <stp/>
        <stp>BDP|9732514045121928989</stp>
        <tr r="AH617" s="5"/>
      </tp>
      <tp t="e">
        <v>#N/A</v>
        <stp/>
        <stp>BDP|3189852212262175853</stp>
        <tr r="L373" s="5"/>
      </tp>
      <tp t="e">
        <v>#N/A</v>
        <stp/>
        <stp>BDP|9970120084613449399</stp>
        <tr r="AK409" s="5"/>
      </tp>
      <tp t="e">
        <v>#N/A</v>
        <stp/>
        <stp>BDP|4784533367556234132</stp>
        <tr r="AH95" s="5"/>
      </tp>
      <tp t="e">
        <v>#N/A</v>
        <stp/>
        <stp>BDP|6442607456735789073</stp>
        <tr r="AH43" s="5"/>
      </tp>
      <tp t="e">
        <v>#N/A</v>
        <stp/>
        <stp>BDP|5292730566604405011</stp>
        <tr r="W392" s="5"/>
      </tp>
      <tp t="e">
        <v>#N/A</v>
        <stp/>
        <stp>BDP|5267818836149674716</stp>
        <tr r="L188" s="5"/>
      </tp>
      <tp t="e">
        <v>#N/A</v>
        <stp/>
        <stp>BDP|9655820731125260753</stp>
        <tr r="M288" s="5"/>
      </tp>
      <tp t="e">
        <v>#N/A</v>
        <stp/>
        <stp>BDP|1953918393875844410</stp>
        <tr r="P413" s="5"/>
      </tp>
      <tp t="e">
        <v>#N/A</v>
        <stp/>
        <stp>BDP|2382109832531445171</stp>
        <tr r="J524" s="5"/>
      </tp>
      <tp t="e">
        <v>#N/A</v>
        <stp/>
        <stp>BDP|4432084912467532291</stp>
        <tr r="AH400" s="5"/>
      </tp>
      <tp t="s">
        <v>#N/A N/A</v>
        <stp/>
        <stp>BDP|3201492539191427540</stp>
        <tr r="AH25" s="12"/>
      </tp>
      <tp t="e">
        <v>#N/A</v>
        <stp/>
        <stp>BDP|5970092338921244788</stp>
        <tr r="R21" s="5"/>
      </tp>
      <tp t="e">
        <v>#N/A</v>
        <stp/>
        <stp>BDP|2665167961843215618</stp>
        <tr r="AD435" s="5"/>
      </tp>
      <tp t="e">
        <v>#N/A</v>
        <stp/>
        <stp>BDP|4759426470757306044</stp>
        <tr r="Q223" s="5"/>
      </tp>
      <tp t="e">
        <v>#N/A</v>
        <stp/>
        <stp>BDP|7803961950872902959</stp>
        <tr r="R591" s="5"/>
      </tp>
      <tp t="e">
        <v>#N/A</v>
        <stp/>
        <stp>BDP|6572697459207381249</stp>
        <tr r="O103" s="5"/>
      </tp>
      <tp t="e">
        <v>#N/A</v>
        <stp/>
        <stp>BDP|1692778070792667353</stp>
        <tr r="K405" s="5"/>
      </tp>
      <tp t="e">
        <v>#N/A</v>
        <stp/>
        <stp>BDP|6473098171909947870</stp>
        <tr r="AP189" s="5"/>
      </tp>
      <tp t="e">
        <v>#N/A</v>
        <stp/>
        <stp>BDP|7696884453253897974</stp>
        <tr r="AK251" s="5"/>
      </tp>
      <tp t="e">
        <v>#N/A</v>
        <stp/>
        <stp>BDP|9363033147159090458</stp>
        <tr r="N366" s="5"/>
      </tp>
      <tp t="e">
        <v>#N/A</v>
        <stp/>
        <stp>BDP|6809447806753106195</stp>
        <tr r="AB585" s="5"/>
      </tp>
      <tp t="e">
        <v>#N/A</v>
        <stp/>
        <stp>BDP|1335220682588101302</stp>
        <tr r="AQ92" s="5"/>
      </tp>
      <tp t="e">
        <v>#N/A</v>
        <stp/>
        <stp>BDP|5526351593717566845</stp>
        <tr r="AI409" s="5"/>
      </tp>
      <tp t="e">
        <v>#N/A</v>
        <stp/>
        <stp>BDP|3417434646601007234</stp>
        <tr r="L624" s="5"/>
      </tp>
      <tp t="e">
        <v>#N/A</v>
        <stp/>
        <stp>BDP|3853090332500428055</stp>
        <tr r="AK179" s="5"/>
      </tp>
      <tp t="e">
        <v>#N/A</v>
        <stp/>
        <stp>BDP|7185981193802181580</stp>
        <tr r="M380" s="5"/>
      </tp>
      <tp t="e">
        <v>#N/A</v>
        <stp/>
        <stp>BDP|7083273817190770444</stp>
        <tr r="J62" s="5"/>
      </tp>
      <tp t="e">
        <v>#N/A</v>
        <stp/>
        <stp>BDP|5012358297096697979</stp>
        <tr r="I533" s="5"/>
      </tp>
      <tp t="e">
        <v>#N/A</v>
        <stp/>
        <stp>BDP|8408137034972934894</stp>
        <tr r="U242" s="5"/>
      </tp>
      <tp t="e">
        <v>#N/A</v>
        <stp/>
        <stp>BDP|4106009418196326392</stp>
        <tr r="I320" s="5"/>
      </tp>
      <tp t="e">
        <v>#N/A</v>
        <stp/>
        <stp>BDP|6461904991970076664</stp>
        <tr r="AQ593" s="5"/>
      </tp>
      <tp t="e">
        <v>#N/A</v>
        <stp/>
        <stp>BDP|5603135619856926364</stp>
        <tr r="W522" s="5"/>
      </tp>
      <tp t="e">
        <v>#N/A</v>
        <stp/>
        <stp>BDP|4135173574864166605</stp>
        <tr r="K169" s="5"/>
      </tp>
      <tp t="e">
        <v>#N/A</v>
        <stp/>
        <stp>BDP|2886816599396108526</stp>
        <tr r="L175" s="5"/>
      </tp>
      <tp t="e">
        <v>#N/A</v>
        <stp/>
        <stp>BDP|6326237651049286800</stp>
        <tr r="T640" s="5"/>
      </tp>
      <tp t="e">
        <v>#N/A</v>
        <stp/>
        <stp>BDP|3274158725569738964</stp>
        <tr r="AI149" s="5"/>
      </tp>
      <tp t="s">
        <v>#N/A N/A</v>
        <stp/>
        <stp>BDP|5106226301386693171</stp>
        <tr r="P83" s="12"/>
      </tp>
      <tp t="e">
        <v>#N/A</v>
        <stp/>
        <stp>BDP|3369297558687081313</stp>
        <tr r="U543" s="5"/>
      </tp>
      <tp t="e">
        <v>#N/A</v>
        <stp/>
        <stp>BDP|7808244372937432592</stp>
        <tr r="AK402" s="5"/>
      </tp>
      <tp t="e">
        <v>#N/A</v>
        <stp/>
        <stp>BDP|3143031300215599641</stp>
        <tr r="AI27" s="12"/>
      </tp>
      <tp t="e">
        <v>#N/A</v>
        <stp/>
        <stp>BDP|3595790811362969772</stp>
        <tr r="AO380" s="5"/>
      </tp>
      <tp t="e">
        <v>#N/A</v>
        <stp/>
        <stp>BDP|1773932188017875773</stp>
        <tr r="N109" s="5"/>
      </tp>
      <tp t="e">
        <v>#N/A</v>
        <stp/>
        <stp>BDP|5150623404032078140</stp>
        <tr r="AF563" s="5"/>
      </tp>
      <tp t="e">
        <v>#N/A</v>
        <stp/>
        <stp>BDP|3643657154780771032</stp>
        <tr r="N216" s="5"/>
      </tp>
      <tp t="e">
        <v>#N/A</v>
        <stp/>
        <stp>BDP|2545704541117447635</stp>
        <tr r="AB633" s="5"/>
      </tp>
      <tp t="e">
        <v>#N/A</v>
        <stp/>
        <stp>BDP|4893913533119199782</stp>
        <tr r="M444" s="5"/>
      </tp>
      <tp t="e">
        <v>#N/A</v>
        <stp/>
        <stp>BDP|3143783292445860806</stp>
        <tr r="AF140" s="5"/>
      </tp>
      <tp t="e">
        <v>#N/A</v>
        <stp/>
        <stp>BDP|4290580246956634390</stp>
        <tr r="W305" s="5"/>
      </tp>
      <tp t="e">
        <v>#N/A</v>
        <stp/>
        <stp>BDP|4137373846005567665</stp>
        <tr r="AI405" s="5"/>
      </tp>
      <tp t="e">
        <v>#N/A</v>
        <stp/>
        <stp>BDP|2375164843126074156</stp>
        <tr r="AM132" s="5"/>
      </tp>
      <tp t="e">
        <v>#N/A</v>
        <stp/>
        <stp>BDP|5769940587013626717</stp>
        <tr r="R16" s="5"/>
      </tp>
      <tp t="e">
        <v>#N/A</v>
        <stp/>
        <stp>BDP|7164526476776322357</stp>
        <tr r="J632" s="5"/>
      </tp>
      <tp t="e">
        <v>#N/A</v>
        <stp/>
        <stp>BDP|6461240871255261600</stp>
        <tr r="N156" s="5"/>
      </tp>
      <tp t="e">
        <v>#N/A</v>
        <stp/>
        <stp>BDP|1155710727353107753</stp>
        <tr r="J9" s="5"/>
      </tp>
      <tp t="e">
        <v>#N/A</v>
        <stp/>
        <stp>BDP|8796998753622965675</stp>
        <tr r="Q506" s="5"/>
      </tp>
      <tp t="e">
        <v>#N/A</v>
        <stp/>
        <stp>BDP|2145234290169670072</stp>
        <tr r="L588" s="5"/>
      </tp>
      <tp t="e">
        <v>#N/A</v>
        <stp/>
        <stp>BDP|6675721695338673046</stp>
        <tr r="AK526" s="5"/>
      </tp>
      <tp t="e">
        <v>#N/A</v>
        <stp/>
        <stp>BDP|2636040998328914305</stp>
        <tr r="AK531" s="5"/>
      </tp>
      <tp t="e">
        <v>#N/A</v>
        <stp/>
        <stp>BDP|2952700640105854426</stp>
        <tr r="T149" s="5"/>
      </tp>
      <tp t="e">
        <v>#N/A</v>
        <stp/>
        <stp>BDP|5249272765661057033</stp>
        <tr r="J584" s="5"/>
      </tp>
      <tp t="e">
        <v>#N/A</v>
        <stp/>
        <stp>BDP|1666340557345682234</stp>
        <tr r="Q310" s="5"/>
      </tp>
      <tp t="s">
        <v>#N/A N/A</v>
        <stp/>
        <stp>BDP|8531688759133778834</stp>
        <tr r="J88" s="12"/>
      </tp>
      <tp t="e">
        <v>#N/A</v>
        <stp/>
        <stp>BDP|6568095961519899956</stp>
        <tr r="AI10" s="12"/>
      </tp>
      <tp t="e">
        <v>#N/A</v>
        <stp/>
        <stp>BDP|7612778631371025200</stp>
        <tr r="AD405" s="5"/>
      </tp>
      <tp t="e">
        <v>#N/A</v>
        <stp/>
        <stp>BDP|6222310950262301208</stp>
        <tr r="K506" s="5"/>
      </tp>
      <tp t="e">
        <v>#N/A</v>
        <stp/>
        <stp>BDP|3069517176141712009</stp>
        <tr r="Q376" s="5"/>
      </tp>
      <tp t="e">
        <v>#N/A</v>
        <stp/>
        <stp>BDP|7351720117039699804</stp>
        <tr r="AD229" s="5"/>
      </tp>
      <tp t="e">
        <v>#N/A</v>
        <stp/>
        <stp>BDP|4489816917949699445</stp>
        <tr r="AF291" s="5"/>
      </tp>
      <tp t="e">
        <v>#N/A</v>
        <stp/>
        <stp>BDP|9091757223589245544</stp>
        <tr r="S587" s="5"/>
      </tp>
      <tp t="e">
        <v>#N/A</v>
        <stp/>
        <stp>BDP|2620389238114219640</stp>
        <tr r="AI551" s="5"/>
      </tp>
      <tp t="e">
        <v>#N/A</v>
        <stp/>
        <stp>BDP|4328642015074794754</stp>
        <tr r="I214" s="5"/>
      </tp>
      <tp t="e">
        <v>#N/A</v>
        <stp/>
        <stp>BDP|5174479587310504941</stp>
        <tr r="O292" s="5"/>
      </tp>
      <tp t="e">
        <v>#N/A</v>
        <stp/>
        <stp>BDP|3604144520151294100</stp>
        <tr r="S541" s="5"/>
      </tp>
      <tp t="e">
        <v>#N/A</v>
        <stp/>
        <stp>BDP|1102497060032190191</stp>
        <tr r="P148" s="5"/>
      </tp>
      <tp t="e">
        <v>#N/A</v>
        <stp/>
        <stp>BDP|8447882812327985672</stp>
        <tr r="T138" s="5"/>
      </tp>
      <tp t="e">
        <v>#N/A</v>
        <stp/>
        <stp>BDP|4968289515497663023</stp>
        <tr r="AP350" s="5"/>
      </tp>
      <tp t="e">
        <v>#N/A</v>
        <stp/>
        <stp>BDP|2394353255474441074</stp>
        <tr r="AO108" s="5"/>
      </tp>
      <tp t="s">
        <v>#N/A N/A</v>
        <stp/>
        <stp>BDP|7420401283539434234</stp>
        <tr r="AF50" s="12"/>
      </tp>
      <tp t="e">
        <v>#N/A</v>
        <stp/>
        <stp>BDP|7391240020411781604</stp>
        <tr r="AG529" s="5"/>
      </tp>
      <tp t="e">
        <v>#N/A</v>
        <stp/>
        <stp>BDP|7674552543384637264</stp>
        <tr r="AP609" s="5"/>
      </tp>
      <tp t="e">
        <v>#N/A</v>
        <stp/>
        <stp>BDP|2061113851612320430</stp>
        <tr r="K505" s="5"/>
      </tp>
      <tp t="e">
        <v>#N/A</v>
        <stp/>
        <stp>BDP|9375730273060621955</stp>
        <tr r="AO642" s="5"/>
      </tp>
      <tp t="e">
        <v>#N/A</v>
        <stp/>
        <stp>BDP|9216612759059237380</stp>
        <tr r="AM77" s="5"/>
      </tp>
      <tp t="e">
        <v>#N/A</v>
        <stp/>
        <stp>BDP|2165720887549015442</stp>
        <tr r="P640" s="5"/>
      </tp>
      <tp t="e">
        <v>#N/A</v>
        <stp/>
        <stp>BDP|8640474718149820410</stp>
        <tr r="R486" s="5"/>
      </tp>
      <tp t="e">
        <v>#N/A</v>
        <stp/>
        <stp>BDP|8245293453026045981</stp>
        <tr r="AO516" s="5"/>
      </tp>
      <tp t="e">
        <v>#N/A</v>
        <stp/>
        <stp>BDP|1312928195322786330</stp>
        <tr r="AP93" s="5"/>
      </tp>
      <tp t="e">
        <v>#N/A</v>
        <stp/>
        <stp>BDP|1367194455040787588</stp>
        <tr r="AG27" s="12"/>
      </tp>
      <tp t="e">
        <v>#N/A</v>
        <stp/>
        <stp>BDP|1321229366703288656</stp>
        <tr r="AQ84" s="5"/>
      </tp>
      <tp t="e">
        <v>#N/A</v>
        <stp/>
        <stp>BDP|4908765903231819244</stp>
        <tr r="T376" s="5"/>
      </tp>
      <tp t="e">
        <v>#N/A</v>
        <stp/>
        <stp>BDP|1353974371419094659</stp>
        <tr r="L255" s="5"/>
      </tp>
      <tp t="e">
        <v>#N/A</v>
        <stp/>
        <stp>BDP|9050999693150912939</stp>
        <tr r="AD513" s="5"/>
      </tp>
      <tp t="e">
        <v>#N/A</v>
        <stp/>
        <stp>BDP|2545664508572255695</stp>
        <tr r="L86" s="5"/>
      </tp>
      <tp t="e">
        <v>#N/A</v>
        <stp/>
        <stp>BDP|3573327886609569145</stp>
        <tr r="W131" s="5"/>
      </tp>
      <tp t="s">
        <v>#N/A N/A</v>
        <stp/>
        <stp>BDP|3010371232740315363</stp>
        <tr r="AG62" s="12"/>
      </tp>
      <tp t="e">
        <v>#N/A</v>
        <stp/>
        <stp>BDP|3188762062820555203</stp>
        <tr r="AH217" s="5"/>
      </tp>
      <tp t="e">
        <v>#N/A</v>
        <stp/>
        <stp>BDP|3106720641649056924</stp>
        <tr r="AD245" s="5"/>
      </tp>
      <tp t="e">
        <v>#N/A</v>
        <stp/>
        <stp>BDP|7333412271015623154</stp>
        <tr r="O173" s="5"/>
      </tp>
      <tp t="e">
        <v>#N/A</v>
        <stp/>
        <stp>BDP|1897756458065690630</stp>
        <tr r="I330" s="5"/>
      </tp>
      <tp t="e">
        <v>#N/A</v>
        <stp/>
        <stp>BDP|5027855564352122900</stp>
        <tr r="AO138" s="5"/>
      </tp>
      <tp t="e">
        <v>#N/A</v>
        <stp/>
        <stp>BDP|1250689879705642546</stp>
        <tr r="AM424" s="5"/>
      </tp>
      <tp t="e">
        <v>#N/A</v>
        <stp/>
        <stp>BDP|6282853981987394143</stp>
        <tr r="K20" s="5"/>
      </tp>
      <tp t="s">
        <v>#N/A N/A</v>
        <stp/>
        <stp>BDP|2823489313491479660</stp>
        <tr r="AK23" s="12"/>
      </tp>
      <tp t="e">
        <v>#N/A</v>
        <stp/>
        <stp>BDP|3631672062810012320</stp>
        <tr r="AD277" s="5"/>
      </tp>
      <tp t="e">
        <v>#N/A</v>
        <stp/>
        <stp>BDP|6187137516191664730</stp>
        <tr r="W170" s="5"/>
      </tp>
      <tp t="e">
        <v>#N/A</v>
        <stp/>
        <stp>BDP|4695642320360460075</stp>
        <tr r="S444" s="5"/>
      </tp>
      <tp t="e">
        <v>#N/A</v>
        <stp/>
        <stp>BDP|3987490379369853905</stp>
        <tr r="R259" s="5"/>
      </tp>
      <tp t="e">
        <v>#N/A</v>
        <stp/>
        <stp>BDP|6694087377588862906</stp>
        <tr r="AO627" s="5"/>
      </tp>
      <tp t="e">
        <v>#N/A</v>
        <stp/>
        <stp>BDP|5641576485150514808</stp>
        <tr r="I638" s="5"/>
      </tp>
      <tp t="e">
        <v>#N/A</v>
        <stp/>
        <stp>BDP|9933313991077139499</stp>
        <tr r="AF186" s="5"/>
      </tp>
      <tp t="e">
        <v>#N/A</v>
        <stp/>
        <stp>BDP|6127137811861738754</stp>
        <tr r="AQ66" s="5"/>
      </tp>
      <tp t="e">
        <v>#N/A</v>
        <stp/>
        <stp>BDP|8475216127051132928</stp>
        <tr r="AM600" s="5"/>
      </tp>
      <tp t="e">
        <v>#N/A</v>
        <stp/>
        <stp>BDP|5917025539030515668</stp>
        <tr r="Q8" s="5"/>
      </tp>
      <tp t="e">
        <v>#N/A</v>
        <stp/>
        <stp>BDP|7245527331439994893</stp>
        <tr r="O160" s="5"/>
      </tp>
      <tp t="e">
        <v>#N/A</v>
        <stp/>
        <stp>BDP|2929626205610898476</stp>
        <tr r="M413" s="5"/>
      </tp>
      <tp t="e">
        <v>#N/A</v>
        <stp/>
        <stp>BDP|5844490817636687617</stp>
        <tr r="N282" s="5"/>
      </tp>
      <tp t="e">
        <v>#N/A</v>
        <stp/>
        <stp>BDP|3035464111221690700</stp>
        <tr r="AB455" s="5"/>
      </tp>
      <tp t="e">
        <v>#N/A</v>
        <stp/>
        <stp>BDP|6911008478048070902</stp>
        <tr r="M66" s="5"/>
      </tp>
      <tp t="e">
        <v>#N/A</v>
        <stp/>
        <stp>BDP|2696703518072917667</stp>
        <tr r="AM386" s="5"/>
      </tp>
      <tp t="e">
        <v>#N/A</v>
        <stp/>
        <stp>BDP|2919209399761678877</stp>
        <tr r="O447" s="5"/>
      </tp>
      <tp t="e">
        <v>#N/A</v>
        <stp/>
        <stp>BDP|4333618015545074666</stp>
        <tr r="W238" s="5"/>
      </tp>
      <tp t="e">
        <v>#N/A</v>
        <stp/>
        <stp>BDP|3991787127874703208</stp>
        <tr r="AQ606" s="5"/>
      </tp>
      <tp t="e">
        <v>#N/A</v>
        <stp/>
        <stp>BDP|6087022431504227103</stp>
        <tr r="M420" s="5"/>
      </tp>
      <tp t="e">
        <v>#N/A</v>
        <stp/>
        <stp>BDP|7132316755976646726</stp>
        <tr r="AD55" s="5"/>
      </tp>
      <tp t="e">
        <v>#N/A</v>
        <stp/>
        <stp>BDP|1462569352154512541</stp>
        <tr r="AO34" s="5"/>
      </tp>
      <tp t="e">
        <v>#N/A</v>
        <stp/>
        <stp>BDP|9217823937445316759</stp>
        <tr r="AQ5" s="5"/>
      </tp>
      <tp t="e">
        <v>#N/A</v>
        <stp/>
        <stp>BDP|8292304942106752967</stp>
        <tr r="W106" s="5"/>
      </tp>
      <tp t="e">
        <v>#N/A</v>
        <stp/>
        <stp>BDP|8898451329279335767</stp>
        <tr r="J383" s="5"/>
      </tp>
      <tp t="e">
        <v>#N/A</v>
        <stp/>
        <stp>BDP|6743161064073232267</stp>
        <tr r="AA89" s="5"/>
      </tp>
      <tp t="s">
        <v>#N/A N/A</v>
        <stp/>
        <stp>BDP|2988631719811309410</stp>
        <tr r="Q89" s="12"/>
      </tp>
      <tp t="e">
        <v>#N/A</v>
        <stp/>
        <stp>BDP|8340908342635521059</stp>
        <tr r="AO21" s="5"/>
      </tp>
      <tp t="e">
        <v>#N/A</v>
        <stp/>
        <stp>BDP|1335342243647631135</stp>
        <tr r="K586" s="5"/>
      </tp>
      <tp t="e">
        <v>#N/A</v>
        <stp/>
        <stp>BDP|3522960231441619856</stp>
        <tr r="AI270" s="5"/>
      </tp>
      <tp t="e">
        <v>#N/A</v>
        <stp/>
        <stp>BDP|2741073062793690758</stp>
        <tr r="AH415" s="5"/>
      </tp>
      <tp t="e">
        <v>#N/A</v>
        <stp/>
        <stp>BDP|9943994564455029357</stp>
        <tr r="T603" s="5"/>
      </tp>
      <tp t="e">
        <v>#N/A</v>
        <stp/>
        <stp>BDP|2761462076524675506</stp>
        <tr r="AG379" s="5"/>
      </tp>
      <tp t="e">
        <v>#N/A</v>
        <stp/>
        <stp>BDP|9564341665699676536</stp>
        <tr r="AD217" s="5"/>
      </tp>
      <tp t="e">
        <v>#N/A</v>
        <stp/>
        <stp>BDP|7241324307083225742</stp>
        <tr r="R597" s="5"/>
      </tp>
      <tp t="e">
        <v>#N/A</v>
        <stp/>
        <stp>BDP|7259063116012350403</stp>
        <tr r="L636" s="5"/>
      </tp>
      <tp t="e">
        <v>#N/A</v>
        <stp/>
        <stp>BDP|8908414549880561859</stp>
        <tr r="W638" s="5"/>
      </tp>
      <tp t="e">
        <v>#N/A</v>
        <stp/>
        <stp>BDP|5612255073678077816</stp>
        <tr r="U289" s="5"/>
      </tp>
      <tp t="e">
        <v>#N/A</v>
        <stp/>
        <stp>BDP|9526530840889695110</stp>
        <tr r="AO244" s="5"/>
      </tp>
      <tp t="e">
        <v>#N/A</v>
        <stp/>
        <stp>BDP|4138850793004537133</stp>
        <tr r="AI254" s="5"/>
      </tp>
      <tp t="e">
        <v>#N/A</v>
        <stp/>
        <stp>BDP|6774012229717752395</stp>
        <tr r="S448" s="5"/>
      </tp>
      <tp t="s">
        <v>#N/A N/A</v>
        <stp/>
        <stp>BDP|3800219439910427250</stp>
        <tr r="AO48" s="12"/>
      </tp>
      <tp t="e">
        <v>#N/A</v>
        <stp/>
        <stp>BDP|6990167719926647011</stp>
        <tr r="AI377" s="5"/>
      </tp>
      <tp t="e">
        <v>#N/A</v>
        <stp/>
        <stp>BDP|2127176511734249645</stp>
        <tr r="M374" s="5"/>
      </tp>
      <tp t="e">
        <v>#N/A</v>
        <stp/>
        <stp>BDP|6725549131196606658</stp>
        <tr r="AG172" s="5"/>
      </tp>
      <tp t="e">
        <v>#N/A</v>
        <stp/>
        <stp>BDP|5127378240246546429</stp>
        <tr r="P483" s="5"/>
      </tp>
      <tp t="e">
        <v>#N/A</v>
        <stp/>
        <stp>BDP|6109881813269275691</stp>
        <tr r="AQ494" s="5"/>
      </tp>
      <tp t="e">
        <v>#N/A</v>
        <stp/>
        <stp>BDP|3288363047031274509</stp>
        <tr r="P58" s="12"/>
        <tr r="P387" s="5"/>
      </tp>
      <tp t="e">
        <v>#N/A</v>
        <stp/>
        <stp>BDP|1628058596310158858</stp>
        <tr r="AD493" s="5"/>
      </tp>
      <tp t="e">
        <v>#N/A</v>
        <stp/>
        <stp>BDP|6117118615355185356</stp>
        <tr r="AH323" s="5"/>
      </tp>
      <tp t="e">
        <v>#N/A</v>
        <stp/>
        <stp>BDP|5922281567525307442</stp>
        <tr r="AO156" s="5"/>
      </tp>
      <tp t="e">
        <v>#N/A</v>
        <stp/>
        <stp>BDP|3030021544963487435</stp>
        <tr r="AD443" s="5"/>
      </tp>
      <tp t="e">
        <v>#N/A</v>
        <stp/>
        <stp>BDP|9353136078527031893</stp>
        <tr r="AK256" s="5"/>
      </tp>
      <tp t="e">
        <v>#N/A</v>
        <stp/>
        <stp>BDP|7725733647506755228</stp>
        <tr r="Q91" s="12"/>
        <tr r="Q326" s="5"/>
      </tp>
      <tp t="e">
        <v>#N/A</v>
        <stp/>
        <stp>BDP|8603039194955308449</stp>
        <tr r="AH96" s="5"/>
      </tp>
      <tp t="e">
        <v>#N/A</v>
        <stp/>
        <stp>BDP|8816953936864551686</stp>
        <tr r="AK271" s="5"/>
      </tp>
      <tp t="e">
        <v>#N/A</v>
        <stp/>
        <stp>BDP|9287459050088984080</stp>
        <tr r="AO265" s="5"/>
      </tp>
      <tp t="e">
        <v>#N/A</v>
        <stp/>
        <stp>BDP|7191000177649674960</stp>
        <tr r="AP458" s="5"/>
      </tp>
      <tp t="e">
        <v>#N/A</v>
        <stp/>
        <stp>BDP|3785998392537246489</stp>
        <tr r="S227" s="5"/>
      </tp>
      <tp t="e">
        <v>#N/A</v>
        <stp/>
        <stp>BDP|6652935935474150879</stp>
        <tr r="U203" s="5"/>
      </tp>
      <tp t="e">
        <v>#N/A</v>
        <stp/>
        <stp>BDP|4527049536223258434</stp>
        <tr r="M574" s="5"/>
      </tp>
      <tp t="e">
        <v>#N/A</v>
        <stp/>
        <stp>BDP|4595679707824749644</stp>
        <tr r="P403" s="5"/>
      </tp>
      <tp t="e">
        <v>#N/A</v>
        <stp/>
        <stp>BDP|6362754845512780727</stp>
        <tr r="R13" s="5"/>
      </tp>
      <tp t="e">
        <v>#N/A</v>
        <stp/>
        <stp>BDP|7903907255802207985</stp>
        <tr r="AQ279" s="5"/>
      </tp>
      <tp t="e">
        <v>#N/A</v>
        <stp/>
        <stp>BDP|5648915003989053527</stp>
        <tr r="AO268" s="5"/>
      </tp>
      <tp t="e">
        <v>#N/A</v>
        <stp/>
        <stp>BDP|2460615052099697870</stp>
        <tr r="AG244" s="5"/>
      </tp>
      <tp t="e">
        <v>#N/A</v>
        <stp/>
        <stp>BDP|7831540679035291017</stp>
        <tr r="AI33" s="5"/>
      </tp>
      <tp t="e">
        <v>#N/A</v>
        <stp/>
        <stp>BDP|6975714178350296644</stp>
        <tr r="S109" s="5"/>
      </tp>
      <tp t="e">
        <v>#N/A</v>
        <stp/>
        <stp>BDP|9875855096849446193</stp>
        <tr r="I275" s="5"/>
      </tp>
      <tp t="e">
        <v>#N/A</v>
        <stp/>
        <stp>BDP|3622926265069683510</stp>
        <tr r="S328" s="5"/>
      </tp>
      <tp t="e">
        <v>#N/A</v>
        <stp/>
        <stp>BDP|8827139596063323385</stp>
        <tr r="I7" s="5"/>
      </tp>
      <tp t="e">
        <v>#N/A</v>
        <stp/>
        <stp>BDP|2248814275819978493</stp>
        <tr r="K409" s="5"/>
      </tp>
      <tp t="s">
        <v>#N/A N/A</v>
        <stp/>
        <stp>BDP|8980695412766326977</stp>
        <tr r="AF86" s="12"/>
      </tp>
      <tp t="e">
        <v>#N/A</v>
        <stp/>
        <stp>BDP|6357448411247797479</stp>
        <tr r="P419" s="5"/>
      </tp>
      <tp t="e">
        <v>#N/A</v>
        <stp/>
        <stp>BDP|7483249603887331265</stp>
        <tr r="AK58" s="5"/>
      </tp>
      <tp t="e">
        <v>#N/A</v>
        <stp/>
        <stp>BDP|9067963545580666438</stp>
        <tr r="AM601" s="5"/>
      </tp>
      <tp t="e">
        <v>#N/A</v>
        <stp/>
        <stp>BDP|8188906715173163338</stp>
        <tr r="L129" s="5"/>
      </tp>
      <tp t="e">
        <v>#N/A</v>
        <stp/>
        <stp>BDP|9254158831488292320</stp>
        <tr r="AQ248" s="5"/>
      </tp>
      <tp t="e">
        <v>#N/A</v>
        <stp/>
        <stp>BDP|7748797959724624175</stp>
        <tr r="I3" s="5"/>
      </tp>
      <tp t="e">
        <v>#N/A</v>
        <stp/>
        <stp>BDP|4832195485545708850</stp>
        <tr r="S106" s="5"/>
      </tp>
      <tp t="e">
        <v>#N/A</v>
        <stp/>
        <stp>BDP|5278677739286226682</stp>
        <tr r="AD47" s="5"/>
      </tp>
      <tp t="s">
        <v>#N/A N/A</v>
        <stp/>
        <stp>BDP|3317538343917259577</stp>
        <tr r="R66" s="12"/>
      </tp>
      <tp t="e">
        <v>#N/A</v>
        <stp/>
        <stp>BDP|3216025068426721397</stp>
        <tr r="O537" s="5"/>
      </tp>
      <tp t="e">
        <v>#N/A</v>
        <stp/>
        <stp>BDP|7032047892669956792</stp>
        <tr r="T459" s="5"/>
      </tp>
      <tp t="s">
        <v>#N/A N/A</v>
        <stp/>
        <stp>BDP|1232457643182519370</stp>
        <tr r="T89" s="12"/>
      </tp>
      <tp t="e">
        <v>#N/A</v>
        <stp/>
        <stp>BDP|3203286040226830343</stp>
        <tr r="P375" s="5"/>
      </tp>
      <tp t="s">
        <v>#N/A N/A</v>
        <stp/>
        <stp>BDP|8295702780544606329</stp>
        <tr r="AO52" s="12"/>
      </tp>
      <tp t="e">
        <v>#N/A</v>
        <stp/>
        <stp>BDP|6403459436194577548</stp>
        <tr r="AQ134" s="5"/>
      </tp>
      <tp t="e">
        <v>#N/A</v>
        <stp/>
        <stp>BDP|6342520946351788669</stp>
        <tr r="K188" s="5"/>
      </tp>
      <tp t="e">
        <v>#N/A</v>
        <stp/>
        <stp>BDP|8945840639465313617</stp>
        <tr r="J3" s="5"/>
      </tp>
      <tp t="e">
        <v>#N/A</v>
        <stp/>
        <stp>BDP|1700334966475600126</stp>
        <tr r="T553" s="5"/>
      </tp>
      <tp t="s">
        <v>#N/A N/A</v>
        <stp/>
        <stp>BDP|7943871857312840874</stp>
        <tr r="AI30" s="12"/>
      </tp>
      <tp t="e">
        <v>#N/A</v>
        <stp/>
        <stp>BDP|5298211819413404595</stp>
        <tr r="AP443" s="5"/>
      </tp>
      <tp t="e">
        <v>#N/A</v>
        <stp/>
        <stp>BDP|1278368980769335303</stp>
        <tr r="O230" s="5"/>
      </tp>
      <tp t="e">
        <v>#N/A</v>
        <stp/>
        <stp>BDP|9165159399985883426</stp>
        <tr r="AM169" s="5"/>
      </tp>
      <tp t="e">
        <v>#N/A</v>
        <stp/>
        <stp>BDP|2168851520301453979</stp>
        <tr r="AF392" s="5"/>
      </tp>
      <tp t="e">
        <v>#N/A</v>
        <stp/>
        <stp>BDP|8080746611609121731</stp>
        <tr r="L112" s="5"/>
      </tp>
      <tp t="e">
        <v>#N/A</v>
        <stp/>
        <stp>BDP|3704425379407396783</stp>
        <tr r="AO257" s="5"/>
      </tp>
      <tp t="e">
        <v>#N/A</v>
        <stp/>
        <stp>BDP|9819893361617490036</stp>
        <tr r="AA106" s="5"/>
      </tp>
      <tp t="e">
        <v>#N/A</v>
        <stp/>
        <stp>BDP|8868270819449261239</stp>
        <tr r="L113" s="5"/>
      </tp>
      <tp t="e">
        <v>#N/A</v>
        <stp/>
        <stp>BDP|1420586038991193628</stp>
        <tr r="P389" s="5"/>
      </tp>
      <tp t="e">
        <v>#N/A</v>
        <stp/>
        <stp>BDP|6248622030911741204</stp>
        <tr r="M359" s="5"/>
      </tp>
      <tp t="e">
        <v>#N/A</v>
        <stp/>
        <stp>BDP|6536049243774550609</stp>
        <tr r="L327" s="5"/>
      </tp>
      <tp t="e">
        <v>#N/A</v>
        <stp/>
        <stp>BDP|3226131735328589969</stp>
        <tr r="K113" s="5"/>
      </tp>
      <tp t="e">
        <v>#N/A</v>
        <stp/>
        <stp>BDP|3816654830565833322</stp>
        <tr r="AB494" s="5"/>
      </tp>
      <tp t="e">
        <v>#N/A</v>
        <stp/>
        <stp>BDP|4297115885378964589</stp>
        <tr r="P38" s="5"/>
      </tp>
      <tp t="e">
        <v>#N/A</v>
        <stp/>
        <stp>BDP|1903431366192314181</stp>
        <tr r="AQ529" s="5"/>
      </tp>
      <tp t="e">
        <v>#N/A</v>
        <stp/>
        <stp>BDP|1784556600791005559</stp>
        <tr r="AO603" s="5"/>
      </tp>
      <tp t="e">
        <v>#N/A</v>
        <stp/>
        <stp>BDP|9934322652056932971</stp>
        <tr r="AQ559" s="5"/>
      </tp>
      <tp t="e">
        <v>#N/A</v>
        <stp/>
        <stp>BDP|1703260160475462021</stp>
        <tr r="AQ512" s="5"/>
      </tp>
      <tp t="e">
        <v>#N/A</v>
        <stp/>
        <stp>BDP|1451382574471972467</stp>
        <tr r="AO522" s="5"/>
      </tp>
      <tp t="e">
        <v>#N/A</v>
        <stp/>
        <stp>BDP|2429054383778711223</stp>
        <tr r="P47" s="5"/>
      </tp>
      <tp t="e">
        <v>#N/A</v>
        <stp/>
        <stp>BDP|3348774020651047731</stp>
        <tr r="I438" s="5"/>
      </tp>
      <tp t="e">
        <v>#N/A</v>
        <stp/>
        <stp>BDP|1612540700241782529</stp>
        <tr r="AF433" s="5"/>
      </tp>
      <tp t="e">
        <v>#N/A</v>
        <stp/>
        <stp>BDP|5860565778085966287</stp>
        <tr r="T615" s="5"/>
      </tp>
      <tp t="s">
        <v>#N/A N/A</v>
        <stp/>
        <stp>BDP|3347241657674110067</stp>
        <tr r="N5" s="12"/>
      </tp>
      <tp t="e">
        <v>#N/A</v>
        <stp/>
        <stp>BDP|2485051746846135017</stp>
        <tr r="K109" s="5"/>
      </tp>
      <tp t="e">
        <v>#N/A</v>
        <stp/>
        <stp>BDP|9357505836708236701</stp>
        <tr r="S7" s="5"/>
      </tp>
      <tp t="e">
        <v>#N/A</v>
        <stp/>
        <stp>BDP|6635619301956843693</stp>
        <tr r="AK578" s="5"/>
      </tp>
      <tp t="s">
        <v>#N/A N/A</v>
        <stp/>
        <stp>BDP|9820380710973678818</stp>
        <tr r="AD74" s="12"/>
      </tp>
      <tp t="e">
        <v>#N/A</v>
        <stp/>
        <stp>BDP|1453509617414676128</stp>
        <tr r="P496" s="5"/>
      </tp>
      <tp t="e">
        <v>#N/A</v>
        <stp/>
        <stp>BDP|5118470053603408761</stp>
        <tr r="O272" s="5"/>
      </tp>
      <tp t="e">
        <v>#N/A</v>
        <stp/>
        <stp>BDP|6553007636653461604</stp>
        <tr r="K179" s="5"/>
      </tp>
      <tp t="e">
        <v>#N/A</v>
        <stp/>
        <stp>BDP|5523721507094420637</stp>
        <tr r="U245" s="5"/>
      </tp>
      <tp t="e">
        <v>#N/A</v>
        <stp/>
        <stp>BDP|4029024995138959594</stp>
        <tr r="I63" s="5"/>
      </tp>
      <tp t="e">
        <v>#N/A</v>
        <stp/>
        <stp>BDP|9590274285682381135</stp>
        <tr r="M601" s="5"/>
      </tp>
      <tp t="s">
        <v>#N/A N/A</v>
        <stp/>
        <stp>BDP|6157145268559855819</stp>
        <tr r="J41" s="12"/>
      </tp>
      <tp t="e">
        <v>#N/A</v>
        <stp/>
        <stp>BDP|7015935057318376339</stp>
        <tr r="AB60" s="5"/>
      </tp>
      <tp t="e">
        <v>#N/A</v>
        <stp/>
        <stp>BDP|3347359815573734202</stp>
        <tr r="AF6" s="5"/>
      </tp>
      <tp t="e">
        <v>#N/A</v>
        <stp/>
        <stp>BDP|8094914542935286054</stp>
        <tr r="AM272" s="5"/>
      </tp>
      <tp t="e">
        <v>#N/A</v>
        <stp/>
        <stp>BDP|7669249109036733384</stp>
        <tr r="R522" s="5"/>
      </tp>
      <tp t="e">
        <v>#N/A</v>
        <stp/>
        <stp>BDP|4739339358401120394</stp>
        <tr r="AK382" s="5"/>
      </tp>
      <tp t="e">
        <v>#N/A</v>
        <stp/>
        <stp>BDP|3824042466047987273</stp>
        <tr r="AD34" s="12"/>
        <tr r="AD482" s="5"/>
      </tp>
      <tp t="e">
        <v>#N/A</v>
        <stp/>
        <stp>BDP|8254999538393727106</stp>
        <tr r="M51" s="5"/>
      </tp>
      <tp t="e">
        <v>#N/A</v>
        <stp/>
        <stp>BDP|5513564706950417057</stp>
        <tr r="AO551" s="5"/>
      </tp>
      <tp t="e">
        <v>#N/A</v>
        <stp/>
        <stp>BDP|4901581184960161903</stp>
        <tr r="AF191" s="5"/>
      </tp>
      <tp t="e">
        <v>#N/A</v>
        <stp/>
        <stp>BDP|2411312541194092106</stp>
        <tr r="L565" s="5"/>
      </tp>
      <tp t="e">
        <v>#N/A</v>
        <stp/>
        <stp>BDP|4339361694079374769</stp>
        <tr r="Q10" s="5"/>
      </tp>
      <tp t="e">
        <v>#N/A</v>
        <stp/>
        <stp>BDP|6541683108861209133</stp>
        <tr r="U77" s="12"/>
        <tr r="U368" s="5"/>
      </tp>
      <tp t="e">
        <v>#N/A</v>
        <stp/>
        <stp>BDP|4327769810591712360</stp>
        <tr r="I30" s="5"/>
      </tp>
      <tp t="e">
        <v>#N/A</v>
        <stp/>
        <stp>BDP|7252414387742133914</stp>
        <tr r="K236" s="5"/>
      </tp>
      <tp t="s">
        <v>#N/A N/A</v>
        <stp/>
        <stp>BDP|8363406720566724806</stp>
        <tr r="AG73" s="12"/>
      </tp>
      <tp t="e">
        <v>#N/A</v>
        <stp/>
        <stp>BDP|9521500344520139845</stp>
        <tr r="I453" s="5"/>
      </tp>
      <tp t="e">
        <v>#N/A</v>
        <stp/>
        <stp>BDP|3705982331290383998</stp>
        <tr r="AH642" s="5"/>
      </tp>
      <tp t="e">
        <v>#N/A</v>
        <stp/>
        <stp>BDP|3220652973170700271</stp>
        <tr r="AO91" s="12"/>
        <tr r="AO326" s="5"/>
      </tp>
      <tp t="e">
        <v>#N/A</v>
        <stp/>
        <stp>BDP|4112032634260650747</stp>
        <tr r="L479" s="5"/>
      </tp>
      <tp t="e">
        <v>#N/A</v>
        <stp/>
        <stp>BDP|4378338646801346210</stp>
        <tr r="AQ604" s="5"/>
      </tp>
      <tp t="e">
        <v>#N/A</v>
        <stp/>
        <stp>BDP|1757064032351638312</stp>
        <tr r="AG594" s="5"/>
      </tp>
      <tp t="e">
        <v>#N/A</v>
        <stp/>
        <stp>BDP|6856641156241758490</stp>
        <tr r="AO518" s="5"/>
      </tp>
      <tp t="e">
        <v>#N/A</v>
        <stp/>
        <stp>BDP|1235133163442566430</stp>
        <tr r="K407" s="5"/>
      </tp>
      <tp t="e">
        <v>#N/A</v>
        <stp/>
        <stp>BDP|5384868304844720928</stp>
        <tr r="AF156" s="5"/>
      </tp>
      <tp t="e">
        <v>#N/A</v>
        <stp/>
        <stp>BDP|5542697836429642981</stp>
        <tr r="R10" s="5"/>
      </tp>
      <tp t="e">
        <v>#N/A</v>
        <stp/>
        <stp>BDP|7307783449660542434</stp>
        <tr r="AQ8" s="5"/>
      </tp>
      <tp t="e">
        <v>#N/A</v>
        <stp/>
        <stp>BDP|3742493715613858571</stp>
        <tr r="AI158" s="5"/>
      </tp>
      <tp t="e">
        <v>#N/A</v>
        <stp/>
        <stp>BDP|6868640771305033293</stp>
        <tr r="AA300" s="5"/>
      </tp>
      <tp t="e">
        <v>#N/A</v>
        <stp/>
        <stp>BDP|1719150530241545232</stp>
        <tr r="W81" s="12"/>
        <tr r="W332" s="5"/>
      </tp>
      <tp t="s">
        <v>#N/A N/A</v>
        <stp/>
        <stp>BDP|7621618969447996032</stp>
        <tr r="M62" s="12"/>
      </tp>
      <tp t="e">
        <v>#N/A</v>
        <stp/>
        <stp>BDP|9501331451279174620</stp>
        <tr r="J406" s="5"/>
      </tp>
      <tp t="e">
        <v>#N/A</v>
        <stp/>
        <stp>BDP|4457625673815582044</stp>
        <tr r="W140" s="5"/>
      </tp>
      <tp t="e">
        <v>#N/A</v>
        <stp/>
        <stp>BDP|6676578090963233971</stp>
        <tr r="M225" s="5"/>
      </tp>
      <tp t="e">
        <v>#N/A</v>
        <stp/>
        <stp>BDP|7007987618207392878</stp>
        <tr r="AI300" s="5"/>
      </tp>
      <tp t="e">
        <v>#N/A</v>
        <stp/>
        <stp>BDP|7484612939775910718</stp>
        <tr r="AM495" s="5"/>
      </tp>
      <tp t="e">
        <v>#N/A</v>
        <stp/>
        <stp>BDP|1251223147206360105</stp>
        <tr r="AI536" s="5"/>
      </tp>
      <tp t="e">
        <v>#N/A</v>
        <stp/>
        <stp>BDP|6688526868885126093</stp>
        <tr r="Q617" s="5"/>
      </tp>
      <tp t="e">
        <v>#N/A</v>
        <stp/>
        <stp>BDP|8425856796590400976</stp>
        <tr r="Q536" s="5"/>
      </tp>
      <tp t="e">
        <v>#N/A</v>
        <stp/>
        <stp>BDP|5547978052809097055</stp>
        <tr r="AF602" s="5"/>
      </tp>
      <tp t="e">
        <v>#N/A</v>
        <stp/>
        <stp>BDP|8265828807482281209</stp>
        <tr r="AH145" s="5"/>
      </tp>
      <tp t="e">
        <v>#N/A</v>
        <stp/>
        <stp>BDP|7106437457774685262</stp>
        <tr r="P555" s="5"/>
      </tp>
      <tp t="e">
        <v>#N/A</v>
        <stp/>
        <stp>BDP|9679755992283495403</stp>
        <tr r="AG161" s="5"/>
      </tp>
      <tp t="e">
        <v>#N/A</v>
        <stp/>
        <stp>BDP|6967931577899910114</stp>
        <tr r="O164" s="5"/>
      </tp>
      <tp t="e">
        <v>#N/A</v>
        <stp/>
        <stp>BDP|4077119277216793448</stp>
        <tr r="AO86" s="5"/>
      </tp>
      <tp t="e">
        <v>#N/A</v>
        <stp/>
        <stp>BDP|5908194058916864756</stp>
        <tr r="AI380" s="5"/>
      </tp>
      <tp t="s">
        <v>#N/A N/A</v>
        <stp/>
        <stp>BDP|4386076785689130556</stp>
        <tr r="AG59" s="12"/>
      </tp>
      <tp t="e">
        <v>#N/A</v>
        <stp/>
        <stp>BDP|2231065747353286541</stp>
        <tr r="J230" s="5"/>
      </tp>
      <tp t="e">
        <v>#N/A</v>
        <stp/>
        <stp>BDP|4200611737469406859</stp>
        <tr r="W330" s="5"/>
      </tp>
      <tp t="e">
        <v>#N/A</v>
        <stp/>
        <stp>BDP|6552409341381108703</stp>
        <tr r="Q135" s="5"/>
      </tp>
      <tp t="e">
        <v>#N/A</v>
        <stp/>
        <stp>BDP|9001804351827370374</stp>
        <tr r="J425" s="5"/>
      </tp>
      <tp t="e">
        <v>#N/A</v>
        <stp/>
        <stp>BDP|8300138955909982596</stp>
        <tr r="J324" s="5"/>
      </tp>
      <tp t="s">
        <v>#N/A N/A</v>
        <stp/>
        <stp>BDP|2250914747746504948</stp>
        <tr r="R76" s="12"/>
      </tp>
      <tp t="e">
        <v>#N/A</v>
        <stp/>
        <stp>BDP|5888427000382941366</stp>
        <tr r="AP529" s="5"/>
      </tp>
      <tp t="e">
        <v>#N/A</v>
        <stp/>
        <stp>BDP|4465667034522343301</stp>
        <tr r="AF323" s="5"/>
      </tp>
      <tp t="e">
        <v>#N/A</v>
        <stp/>
        <stp>BDP|5922817553178774092</stp>
        <tr r="Q490" s="5"/>
      </tp>
      <tp t="e">
        <v>#N/A</v>
        <stp/>
        <stp>BDP|2952387485240935982</stp>
        <tr r="S315" s="5"/>
      </tp>
      <tp t="e">
        <v>#N/A</v>
        <stp/>
        <stp>BDP|1436274535555576564</stp>
        <tr r="L529" s="5"/>
      </tp>
      <tp t="e">
        <v>#N/A</v>
        <stp/>
        <stp>BDP|2220367277541172777</stp>
        <tr r="AF299" s="5"/>
      </tp>
      <tp t="e">
        <v>#N/A</v>
        <stp/>
        <stp>BDP|2988585015857169103</stp>
        <tr r="AB427" s="5"/>
      </tp>
      <tp t="e">
        <v>#N/A</v>
        <stp/>
        <stp>BDP|1734789150897309490</stp>
        <tr r="P549" s="5"/>
      </tp>
      <tp t="e">
        <v>#N/A</v>
        <stp/>
        <stp>BDP|6599609606775338556</stp>
        <tr r="J517" s="5"/>
      </tp>
      <tp t="e">
        <v>#N/A</v>
        <stp/>
        <stp>BDP|1868213869396055351</stp>
        <tr r="T578" s="5"/>
      </tp>
      <tp t="e">
        <v>#N/A</v>
        <stp/>
        <stp>BDP|3735610590284466875</stp>
        <tr r="U166" s="5"/>
      </tp>
      <tp t="e">
        <v>#N/A</v>
        <stp/>
        <stp>BDP|8697818761823596564</stp>
        <tr r="O91" s="12"/>
        <tr r="O326" s="5"/>
      </tp>
      <tp t="e">
        <v>#N/A</v>
        <stp/>
        <stp>BDP|8411914603632252312</stp>
        <tr r="AP59" s="5"/>
      </tp>
      <tp t="e">
        <v>#N/A</v>
        <stp/>
        <stp>BDP|9682805652134518049</stp>
        <tr r="R265" s="5"/>
      </tp>
      <tp t="e">
        <v>#N/A</v>
        <stp/>
        <stp>BDP|1288397233955464494</stp>
        <tr r="U173" s="5"/>
      </tp>
      <tp t="e">
        <v>#N/A</v>
        <stp/>
        <stp>BDP|6627540122191754022</stp>
        <tr r="AM304" s="5"/>
      </tp>
      <tp t="e">
        <v>#N/A</v>
        <stp/>
        <stp>BDP|5117405055165537141</stp>
        <tr r="AO323" s="5"/>
      </tp>
    </main>
    <main first="bofaddin.rtdserver">
      <tp t="s">
        <v>#N/A N/A</v>
        <stp/>
        <stp>BQL|54111085233906397</stp>
        <tr r="AJ39" s="5"/>
      </tp>
      <tp t="s">
        <v>#N/A N/A</v>
        <stp/>
        <stp>BQL|4029596923641339374</stp>
        <tr r="AJ5" s="5"/>
      </tp>
      <tp t="s">
        <v>#N/A N/A</v>
        <stp/>
        <stp>BQL|3074270004551950147</stp>
        <tr r="AJ209" s="5"/>
      </tp>
      <tp t="s">
        <v>#N/A N/A</v>
        <stp/>
        <stp>BQL|3750911404163988850</stp>
        <tr r="AJ20" s="12"/>
      </tp>
      <tp t="s">
        <v>#N/A N/A</v>
        <stp/>
        <stp>BQL|7803178249164058786</stp>
        <tr r="AJ585" s="5"/>
      </tp>
      <tp t="s">
        <v>#N/A N/A</v>
        <stp/>
        <stp>BQL|1495405640937057799</stp>
        <tr r="AJ500" s="5"/>
      </tp>
      <tp t="s">
        <v>#N/A N/A</v>
        <stp/>
        <stp>BQL|7426760043257407292</stp>
        <tr r="AJ187" s="5"/>
      </tp>
      <tp t="s">
        <v>#N/A N/A</v>
        <stp/>
        <stp>BQL|7543025499628000728</stp>
        <tr r="AJ304" s="5"/>
      </tp>
      <tp t="s">
        <v>#N/A N/A</v>
        <stp/>
        <stp>BQL|3549597131306418223</stp>
        <tr r="AJ227" s="5"/>
      </tp>
      <tp t="s">
        <v>#N/A N/A</v>
        <stp/>
        <stp>BQL|6534809442358811342</stp>
        <tr r="AJ62" s="5"/>
      </tp>
      <tp t="s">
        <v>#N/A N/A</v>
        <stp/>
        <stp>BQL|1192122719072016205</stp>
        <tr r="AJ561" s="5"/>
      </tp>
      <tp t="s">
        <v>#N/A N/A</v>
        <stp/>
        <stp>BQL|4824152642557516733</stp>
        <tr r="AJ52" s="12"/>
      </tp>
      <tp t="s">
        <v>#N/A N/A</v>
        <stp/>
        <stp>BQL|5341991067288192350</stp>
        <tr r="AJ453" s="5"/>
      </tp>
      <tp t="s">
        <v>#N/A N/A</v>
        <stp/>
        <stp>BQL|8602855617293824340</stp>
        <tr r="AJ337" s="5"/>
      </tp>
      <tp t="s">
        <v>#N/A N/A</v>
        <stp/>
        <stp>BQL|4933390817922605599</stp>
        <tr r="AJ141" s="5"/>
      </tp>
      <tp t="s">
        <v>#N/A N/A</v>
        <stp/>
        <stp>BQL|6410064343585164674</stp>
        <tr r="AJ491" s="5"/>
      </tp>
      <tp t="s">
        <v>#N/A N/A</v>
        <stp/>
        <stp>BQL|2391807527580426976</stp>
        <tr r="AJ378" s="5"/>
      </tp>
      <tp t="s">
        <v>#N/A N/A</v>
        <stp/>
        <stp>BQL|4062752501431416378</stp>
        <tr r="AJ458" s="5"/>
      </tp>
      <tp t="s">
        <v>#N/A N/A</v>
        <stp/>
        <stp>BQL|4853119937812831534</stp>
        <tr r="AJ202" s="5"/>
      </tp>
      <tp t="s">
        <v>#N/A N/A</v>
        <stp/>
        <stp>BQL|3844192120870505102</stp>
        <tr r="AJ383" s="5"/>
      </tp>
      <tp t="s">
        <v>#N/A N/A</v>
        <stp/>
        <stp>BQL|4106379064309651901</stp>
        <tr r="AJ579" s="5"/>
      </tp>
      <tp t="s">
        <v>#N/A N/A</v>
        <stp/>
        <stp>BQL|6602960335565219841</stp>
        <tr r="AJ111" s="5"/>
      </tp>
      <tp t="s">
        <v>#N/A N/A</v>
        <stp/>
        <stp>BQL|3541236241601351570</stp>
        <tr r="AJ32" s="12"/>
        <tr r="AJ622" s="5"/>
      </tp>
      <tp t="s">
        <v>#N/A N/A</v>
        <stp/>
        <stp>BQL|5510054405187661301</stp>
        <tr r="AJ24" s="5"/>
      </tp>
      <tp t="s">
        <v>#N/A N/A</v>
        <stp/>
        <stp>BQL|6942766090760776997</stp>
        <tr r="AJ475" s="5"/>
      </tp>
      <tp t="s">
        <v>#N/A N/A</v>
        <stp/>
        <stp>BQL|3965140208020112351</stp>
        <tr r="AJ280" s="5"/>
      </tp>
      <tp t="s">
        <v>#N/A N/A</v>
        <stp/>
        <stp>BQL|1550595722085734285</stp>
        <tr r="AJ563" s="5"/>
      </tp>
      <tp t="s">
        <v>#N/A N/A</v>
        <stp/>
        <stp>BQL|7751256113654523158</stp>
        <tr r="AJ361" s="5"/>
      </tp>
      <tp t="s">
        <v>#N/A N/A</v>
        <stp/>
        <stp>BQL|8824894006059341842</stp>
        <tr r="AJ58" s="5"/>
      </tp>
      <tp t="s">
        <v>#N/A N/A</v>
        <stp/>
        <stp>BQL|4941213034661553597</stp>
        <tr r="AJ243" s="5"/>
      </tp>
      <tp t="s">
        <v>#N/A N/A</v>
        <stp/>
        <stp>BQL|9975999302169443864</stp>
        <tr r="AJ13" s="12"/>
      </tp>
      <tp t="e">
        <v>#N/A</v>
        <stp/>
        <stp>BDP|8652434827997104891</stp>
        <tr r="AO283" s="5"/>
      </tp>
      <tp t="e">
        <v>#N/A</v>
        <stp/>
        <stp>BDP|6907821591816182018</stp>
        <tr r="J423" s="5"/>
      </tp>
      <tp t="e">
        <v>#N/A</v>
        <stp/>
        <stp>BDP|9760983374866243031</stp>
        <tr r="Q643" s="5"/>
      </tp>
      <tp t="e">
        <v>#N/A</v>
        <stp/>
        <stp>BDP|7607981620964671924</stp>
        <tr r="AO499" s="5"/>
      </tp>
      <tp t="e">
        <v>#N/A</v>
        <stp/>
        <stp>BDP|2028569735340165585</stp>
        <tr r="S370" s="5"/>
      </tp>
      <tp t="e">
        <v>#N/A</v>
        <stp/>
        <stp>BDP|8214884930145590756</stp>
        <tr r="AI292" s="5"/>
      </tp>
      <tp t="e">
        <v>#N/A</v>
        <stp/>
        <stp>BDP|7490233548000781028</stp>
        <tr r="J570" s="5"/>
      </tp>
      <tp t="e">
        <v>#N/A</v>
        <stp/>
        <stp>BDP|1530252039079326809</stp>
        <tr r="AI590" s="5"/>
      </tp>
      <tp t="e">
        <v>#N/A</v>
        <stp/>
        <stp>BDP|9750064734183783882</stp>
        <tr r="O170" s="5"/>
      </tp>
      <tp t="e">
        <v>#N/A</v>
        <stp/>
        <stp>BDP|1823412219982330790</stp>
        <tr r="AB375" s="5"/>
      </tp>
      <tp t="e">
        <v>#N/A</v>
        <stp/>
        <stp>BDP|2023453610230676699</stp>
        <tr r="N87" s="5"/>
      </tp>
      <tp t="e">
        <v>#N/A</v>
        <stp/>
        <stp>BDP|6299996624309351565</stp>
        <tr r="I623" s="5"/>
      </tp>
      <tp t="e">
        <v>#N/A</v>
        <stp/>
        <stp>BDP|8612192883445730518</stp>
        <tr r="J518" s="5"/>
      </tp>
      <tp t="e">
        <v>#N/A</v>
        <stp/>
        <stp>BDP|3729600131194851349</stp>
        <tr r="U152" s="5"/>
      </tp>
      <tp t="e">
        <v>#N/A</v>
        <stp/>
        <stp>BDP|9616250590562829118</stp>
        <tr r="AB264" s="5"/>
      </tp>
      <tp t="s">
        <v>#N/A N/A</v>
        <stp/>
        <stp>BDP|4665187929311987744</stp>
        <tr r="N72" s="12"/>
      </tp>
      <tp t="e">
        <v>#N/A</v>
        <stp/>
        <stp>BDP|3583448438957107228</stp>
        <tr r="O294" s="5"/>
      </tp>
      <tp t="e">
        <v>#N/A</v>
        <stp/>
        <stp>BDP|4809188248689574978</stp>
        <tr r="P157" s="5"/>
      </tp>
      <tp t="s">
        <v>#N/A N/A</v>
        <stp/>
        <stp>BDP|8911864765912750578</stp>
        <tr r="AD85" s="12"/>
      </tp>
      <tp t="e">
        <v>#N/A</v>
        <stp/>
        <stp>BDP|7907163829265824042</stp>
        <tr r="AQ179" s="5"/>
      </tp>
      <tp t="s">
        <v>#N/A N/A</v>
        <stp/>
        <stp>BDP|6589150609715560368</stp>
        <tr r="AQ57" s="12"/>
      </tp>
      <tp t="e">
        <v>#N/A</v>
        <stp/>
        <stp>BDP|5499178745596973753</stp>
        <tr r="J18" s="5"/>
      </tp>
      <tp t="s">
        <v>#N/A N/A</v>
        <stp/>
        <stp>BDP|2892253048367781281</stp>
        <tr r="P13" s="12"/>
      </tp>
      <tp t="e">
        <v>#N/A</v>
        <stp/>
        <stp>BDP|7750487815220394339</stp>
        <tr r="M129" s="5"/>
      </tp>
      <tp t="e">
        <v>#N/A</v>
        <stp/>
        <stp>BDP|4920960123037721913</stp>
        <tr r="AD110" s="5"/>
      </tp>
      <tp t="s">
        <v>#N/A N/A</v>
        <stp/>
        <stp>BDP|2922656397609799568</stp>
        <tr r="AF18" s="12"/>
      </tp>
      <tp t="e">
        <v>#N/A</v>
        <stp/>
        <stp>BDP|9984963924853285039</stp>
        <tr r="AM294" s="5"/>
      </tp>
      <tp t="e">
        <v>#N/A</v>
        <stp/>
        <stp>BDP|2538792608270987479</stp>
        <tr r="U590" s="5"/>
      </tp>
      <tp t="e">
        <v>#N/A</v>
        <stp/>
        <stp>BDP|4159444054566930225</stp>
        <tr r="W115" s="5"/>
      </tp>
      <tp t="e">
        <v>#N/A</v>
        <stp/>
        <stp>BDP|3395997283461775248</stp>
        <tr r="Q199" s="5"/>
      </tp>
      <tp t="e">
        <v>#N/A</v>
        <stp/>
        <stp>BDP|7012182613495349326</stp>
        <tr r="AH293" s="5"/>
      </tp>
      <tp t="e">
        <v>#N/A</v>
        <stp/>
        <stp>BDP|1144027481570164895</stp>
        <tr r="AH464" s="5"/>
      </tp>
      <tp t="e">
        <v>#N/A</v>
        <stp/>
        <stp>BDP|7009135956057748584</stp>
        <tr r="AD11" s="5"/>
      </tp>
      <tp t="e">
        <v>#N/A</v>
        <stp/>
        <stp>BDP|1334175279552757402</stp>
        <tr r="T601" s="5"/>
      </tp>
      <tp t="e">
        <v>#N/A</v>
        <stp/>
        <stp>BDP|6895176144943825190</stp>
        <tr r="AK249" s="5"/>
      </tp>
      <tp t="e">
        <v>#N/A</v>
        <stp/>
        <stp>BDP|9799840150673088693</stp>
        <tr r="AQ294" s="5"/>
      </tp>
      <tp t="e">
        <v>#N/A</v>
        <stp/>
        <stp>BDP|6678880884722612565</stp>
        <tr r="AG449" s="5"/>
      </tp>
      <tp t="e">
        <v>#N/A</v>
        <stp/>
        <stp>BDP|6960306206606502202</stp>
        <tr r="AK363" s="5"/>
      </tp>
      <tp t="e">
        <v>#N/A</v>
        <stp/>
        <stp>BDP|5040410818546348702</stp>
        <tr r="S547" s="5"/>
      </tp>
      <tp t="e">
        <v>#N/A</v>
        <stp/>
        <stp>BDP|1654285347480368605</stp>
        <tr r="AK543" s="5"/>
      </tp>
      <tp t="e">
        <v>#N/A</v>
        <stp/>
        <stp>BDP|5877098937625470289</stp>
        <tr r="AI293" s="5"/>
      </tp>
      <tp t="e">
        <v>#N/A</v>
        <stp/>
        <stp>BDP|7119925041739946210</stp>
        <tr r="N501" s="5"/>
      </tp>
      <tp t="e">
        <v>#N/A</v>
        <stp/>
        <stp>BDP|7983167972835077577</stp>
        <tr r="AH564" s="5"/>
      </tp>
      <tp t="e">
        <v>#N/A</v>
        <stp/>
        <stp>BDP|1616230176002878711</stp>
        <tr r="Q43" s="5"/>
      </tp>
      <tp t="e">
        <v>#N/A</v>
        <stp/>
        <stp>BDP|8675948138986324533</stp>
        <tr r="O471" s="5"/>
      </tp>
      <tp t="e">
        <v>#N/A</v>
        <stp/>
        <stp>BDP|5211869348708087061</stp>
        <tr r="AF493" s="5"/>
      </tp>
      <tp t="e">
        <v>#N/A</v>
        <stp/>
        <stp>BDP|4259074308834176168</stp>
        <tr r="L416" s="5"/>
      </tp>
      <tp t="e">
        <v>#N/A</v>
        <stp/>
        <stp>BDP|5200991109919901401</stp>
        <tr r="J634" s="5"/>
      </tp>
      <tp t="e">
        <v>#N/A</v>
        <stp/>
        <stp>BDP|9557699167628166015</stp>
        <tr r="AH123" s="5"/>
      </tp>
      <tp t="s">
        <v>#N/A N/A</v>
        <stp/>
        <stp>BDP|5116638061091156595</stp>
        <tr r="S63" s="12"/>
      </tp>
      <tp t="e">
        <v>#N/A</v>
        <stp/>
        <stp>BDP|3907226260515431348</stp>
        <tr r="AP252" s="5"/>
      </tp>
      <tp t="e">
        <v>#N/A</v>
        <stp/>
        <stp>BDP|5128095719917242282</stp>
        <tr r="O227" s="5"/>
      </tp>
      <tp t="e">
        <v>#N/A</v>
        <stp/>
        <stp>BDP|3759462684907752990</stp>
        <tr r="K190" s="5"/>
      </tp>
      <tp t="e">
        <v>#N/A</v>
        <stp/>
        <stp>BDP|6264574333913529282</stp>
        <tr r="S320" s="5"/>
      </tp>
      <tp t="e">
        <v>#N/A</v>
        <stp/>
        <stp>BDP|9041748728775249854</stp>
        <tr r="AD616" s="5"/>
      </tp>
      <tp t="s">
        <v>#N/A N/A</v>
        <stp/>
        <stp>BDP|3551188902071024244</stp>
        <tr r="AI75" s="12"/>
      </tp>
      <tp t="e">
        <v>#N/A</v>
        <stp/>
        <stp>BDP|5396758677951851520</stp>
        <tr r="R639" s="5"/>
      </tp>
      <tp t="e">
        <v>#N/A</v>
        <stp/>
        <stp>BDP|1886077075762442550</stp>
        <tr r="U598" s="5"/>
      </tp>
      <tp t="e">
        <v>#N/A</v>
        <stp/>
        <stp>BDP|7577256930911332687</stp>
        <tr r="T275" s="5"/>
      </tp>
      <tp t="e">
        <v>#N/A</v>
        <stp/>
        <stp>BDP|7891161933354565031</stp>
        <tr r="AG404" s="5"/>
      </tp>
      <tp t="e">
        <v>#N/A</v>
        <stp/>
        <stp>BDP|2093904099040631341</stp>
        <tr r="U224" s="5"/>
      </tp>
      <tp t="e">
        <v>#N/A</v>
        <stp/>
        <stp>BDP|3739070019880341311</stp>
        <tr r="R58" s="12"/>
        <tr r="R387" s="5"/>
      </tp>
      <tp t="e">
        <v>#N/A</v>
        <stp/>
        <stp>BDP|6676600530782497097</stp>
        <tr r="K239" s="5"/>
      </tp>
      <tp t="e">
        <v>#N/A</v>
        <stp/>
        <stp>BDP|8609908217226920736</stp>
        <tr r="AM12" s="12"/>
        <tr r="AM263" s="5"/>
      </tp>
      <tp t="e">
        <v>#N/A</v>
        <stp/>
        <stp>BDP|1709475542796153686</stp>
        <tr r="S576" s="5"/>
      </tp>
      <tp t="e">
        <v>#N/A</v>
        <stp/>
        <stp>BDP|3320982808939085280</stp>
        <tr r="AH192" s="5"/>
      </tp>
      <tp t="e">
        <v>#N/A</v>
        <stp/>
        <stp>BDP|2039416805170815775</stp>
        <tr r="Q97" s="5"/>
      </tp>
      <tp t="e">
        <v>#N/A</v>
        <stp/>
        <stp>BDP|7302938928044792942</stp>
        <tr r="M31" s="5"/>
      </tp>
      <tp t="e">
        <v>#N/A</v>
        <stp/>
        <stp>BDP|6380878197162931410</stp>
        <tr r="N15" s="12"/>
      </tp>
      <tp t="s">
        <v>#N/A N/A</v>
        <stp/>
        <stp>BDP|9663951051247160381</stp>
        <tr r="I14" s="12"/>
      </tp>
      <tp t="e">
        <v>#N/A</v>
        <stp/>
        <stp>BDP|7944275251881522019</stp>
        <tr r="J67" s="12"/>
        <tr r="J589" s="5"/>
      </tp>
      <tp t="e">
        <v>#N/A</v>
        <stp/>
        <stp>BDP|1188919489245061427</stp>
        <tr r="W551" s="5"/>
      </tp>
      <tp t="e">
        <v>#N/A</v>
        <stp/>
        <stp>BDP|7941244063645660734</stp>
        <tr r="T44" s="5"/>
      </tp>
      <tp t="e">
        <v>#N/A</v>
        <stp/>
        <stp>BDP|7000290526860492605</stp>
        <tr r="AI563" s="5"/>
      </tp>
      <tp t="e">
        <v>#N/A</v>
        <stp/>
        <stp>BDP|3113188876691390572</stp>
        <tr r="S172" s="5"/>
      </tp>
      <tp t="e">
        <v>#N/A</v>
        <stp/>
        <stp>BDP|4253031659618649852</stp>
        <tr r="U526" s="5"/>
      </tp>
      <tp t="e">
        <v>#N/A</v>
        <stp/>
        <stp>BDP|3100507496176957854</stp>
        <tr r="R398" s="5"/>
      </tp>
      <tp t="e">
        <v>#N/A</v>
        <stp/>
        <stp>BDP|9163504759089503165</stp>
        <tr r="N419" s="5"/>
      </tp>
      <tp t="e">
        <v>#N/A</v>
        <stp/>
        <stp>BDP|2555170498699530247</stp>
        <tr r="AM458" s="5"/>
      </tp>
      <tp t="e">
        <v>#N/A</v>
        <stp/>
        <stp>BDP|5829274366071115130</stp>
        <tr r="AF114" s="5"/>
      </tp>
      <tp t="s">
        <v>#N/A N/A</v>
        <stp/>
        <stp>BDP|5030133628986475149</stp>
        <tr r="AB14" s="12"/>
      </tp>
      <tp t="e">
        <v>#N/A</v>
        <stp/>
        <stp>BDP|7891809805869393757</stp>
        <tr r="AQ578" s="5"/>
      </tp>
      <tp t="e">
        <v>#N/A</v>
        <stp/>
        <stp>BDP|2856014750303518575</stp>
        <tr r="AK470" s="5"/>
      </tp>
      <tp t="e">
        <v>#N/A</v>
        <stp/>
        <stp>BDP|1044138318370324004</stp>
        <tr r="R526" s="5"/>
      </tp>
      <tp t="e">
        <v>#N/A</v>
        <stp/>
        <stp>BDP|5717794952597680121</stp>
        <tr r="AF636" s="5"/>
      </tp>
      <tp t="e">
        <v>#N/A</v>
        <stp/>
        <stp>BDP|2349817120688841128</stp>
        <tr r="Q449" s="5"/>
      </tp>
      <tp t="e">
        <v>#N/A</v>
        <stp/>
        <stp>BDP|2544158920732963214</stp>
        <tr r="N182" s="5"/>
      </tp>
      <tp t="e">
        <v>#N/A</v>
        <stp/>
        <stp>BDP|9253852069983516536</stp>
        <tr r="I203" s="5"/>
      </tp>
      <tp t="s">
        <v>#N/A N/A</v>
        <stp/>
        <stp>BDP|3924669106651627577</stp>
        <tr r="AO31" s="12"/>
      </tp>
      <tp t="e">
        <v>#N/A</v>
        <stp/>
        <stp>BDP|2371507350377939428</stp>
        <tr r="AG3" s="5"/>
      </tp>
      <tp t="e">
        <v>#N/A</v>
        <stp/>
        <stp>BDP|1010055223092793095</stp>
        <tr r="AI406" s="5"/>
      </tp>
      <tp t="e">
        <v>#N/A</v>
        <stp/>
        <stp>BDP|1191791837074201053</stp>
        <tr r="T96" s="5"/>
      </tp>
      <tp t="e">
        <v>#N/A</v>
        <stp/>
        <stp>BDP|7574624415806905731</stp>
        <tr r="AQ525" s="5"/>
      </tp>
      <tp t="s">
        <v>#N/A N/A</v>
        <stp/>
        <stp>BDP|3375028883573319991</stp>
        <tr r="T25" s="12"/>
      </tp>
      <tp t="e">
        <v>#N/A</v>
        <stp/>
        <stp>BDP|3292106325399777881</stp>
        <tr r="AD292" s="5"/>
      </tp>
      <tp t="e">
        <v>#N/A</v>
        <stp/>
        <stp>BDP|7393221382025377982</stp>
        <tr r="K423" s="5"/>
      </tp>
      <tp t="e">
        <v>#N/A</v>
        <stp/>
        <stp>BDP|6524344547965769594</stp>
        <tr r="AH11" s="5"/>
      </tp>
      <tp t="e">
        <v>#N/A</v>
        <stp/>
        <stp>BDP|5193296253151056237</stp>
        <tr r="R421" s="5"/>
      </tp>
      <tp t="e">
        <v>#N/A</v>
        <stp/>
        <stp>BDP|4231191427940434607</stp>
        <tr r="AP327" s="5"/>
      </tp>
      <tp t="e">
        <v>#N/A</v>
        <stp/>
        <stp>BDP|6027208126406841164</stp>
        <tr r="P211" s="5"/>
      </tp>
      <tp t="e">
        <v>#N/A</v>
        <stp/>
        <stp>BDP|6317674812641791194</stp>
        <tr r="AB249" s="5"/>
      </tp>
      <tp t="s">
        <v>#N/A N/A</v>
        <stp/>
        <stp>BDP|1677561628971291627</stp>
        <tr r="T84" s="12"/>
      </tp>
      <tp t="e">
        <v>#N/A</v>
        <stp/>
        <stp>BDP|3820851973204209940</stp>
        <tr r="U535" s="5"/>
      </tp>
      <tp t="e">
        <v>#N/A</v>
        <stp/>
        <stp>BDP|3773391367472429551</stp>
        <tr r="T403" s="5"/>
      </tp>
      <tp t="e">
        <v>#N/A</v>
        <stp/>
        <stp>BDP|1856511125946442109</stp>
        <tr r="AG160" s="5"/>
      </tp>
      <tp t="e">
        <v>#N/A</v>
        <stp/>
        <stp>BDP|7594058427174879077</stp>
        <tr r="N367" s="5"/>
      </tp>
      <tp t="e">
        <v>#N/A</v>
        <stp/>
        <stp>BDP|6006058323047788290</stp>
        <tr r="AA61" s="5"/>
      </tp>
      <tp t="e">
        <v>#N/A</v>
        <stp/>
        <stp>BDP|6404334735852383596</stp>
        <tr r="AG201" s="5"/>
      </tp>
      <tp t="e">
        <v>#N/A</v>
        <stp/>
        <stp>BDP|4006656648635412214</stp>
        <tr r="AI325" s="5"/>
      </tp>
      <tp t="e">
        <v>#N/A</v>
        <stp/>
        <stp>BDP|6525497723905680411</stp>
        <tr r="R120" s="5"/>
      </tp>
      <tp t="e">
        <v>#N/A</v>
        <stp/>
        <stp>BDP|8460007834413907910</stp>
        <tr r="U574" s="5"/>
      </tp>
      <tp t="e">
        <v>#N/A</v>
        <stp/>
        <stp>BDP|1064576757232108297</stp>
        <tr r="Q31" s="5"/>
      </tp>
      <tp t="e">
        <v>#N/A</v>
        <stp/>
        <stp>BDP|5121248889038362679</stp>
        <tr r="J127" s="5"/>
      </tp>
      <tp t="e">
        <v>#N/A</v>
        <stp/>
        <stp>BDP|5675394692719362766</stp>
        <tr r="AD411" s="5"/>
      </tp>
      <tp t="e">
        <v>#N/A</v>
        <stp/>
        <stp>BDP|1246475614914090195</stp>
        <tr r="N81" s="5"/>
      </tp>
      <tp t="e">
        <v>#N/A</v>
        <stp/>
        <stp>BDP|3568733449126700700</stp>
        <tr r="AF306" s="5"/>
      </tp>
      <tp t="e">
        <v>#N/A</v>
        <stp/>
        <stp>BDP|1329513029242219515</stp>
        <tr r="P39" s="5"/>
      </tp>
      <tp t="e">
        <v>#N/A</v>
        <stp/>
        <stp>BDP|7971565132517730723</stp>
        <tr r="I197" s="5"/>
      </tp>
      <tp t="e">
        <v>#N/A</v>
        <stp/>
        <stp>BDP|7823342710921095547</stp>
        <tr r="U497" s="5"/>
      </tp>
      <tp t="e">
        <v>#N/A</v>
        <stp/>
        <stp>BDP|1631151841744832121</stp>
        <tr r="S14" s="5"/>
      </tp>
      <tp t="e">
        <v>#N/A</v>
        <stp/>
        <stp>BDP|5737341312651911703</stp>
        <tr r="O197" s="5"/>
      </tp>
      <tp t="e">
        <v>#N/A</v>
        <stp/>
        <stp>BDP|3655280661295793308</stp>
        <tr r="S506" s="5"/>
      </tp>
      <tp t="s">
        <v>#N/A N/A</v>
        <stp/>
        <stp>BDP|2378788794179603418</stp>
        <tr r="Q54" s="12"/>
      </tp>
      <tp t="e">
        <v>#N/A</v>
        <stp/>
        <stp>BDP|2483780606980316416</stp>
        <tr r="S445" s="5"/>
      </tp>
      <tp t="s">
        <v>#N/A N/A</v>
        <stp/>
        <stp>BDP|3154940301049481294</stp>
        <tr r="K13" s="12"/>
      </tp>
      <tp t="e">
        <v>#N/A</v>
        <stp/>
        <stp>BDP|7229206851944808524</stp>
        <tr r="AI635" s="5"/>
      </tp>
      <tp t="e">
        <v>#N/A</v>
        <stp/>
        <stp>BDP|2910078342692119546</stp>
        <tr r="Q220" s="5"/>
      </tp>
      <tp t="e">
        <v>#N/A</v>
        <stp/>
        <stp>BDP|4855751242846422025</stp>
        <tr r="AA59" s="5"/>
      </tp>
      <tp t="e">
        <v>#N/A</v>
        <stp/>
        <stp>BDP|4991814024569315662</stp>
        <tr r="S395" s="5"/>
      </tp>
      <tp t="s">
        <v>#N/A N/A</v>
        <stp/>
        <stp>BDP|9976745739859579586</stp>
        <tr r="W74" s="12"/>
      </tp>
      <tp t="e">
        <v>#N/A</v>
        <stp/>
        <stp>BDP|2485307967021263783</stp>
        <tr r="AI127" s="5"/>
      </tp>
      <tp t="e">
        <v>#N/A</v>
        <stp/>
        <stp>BDP|4198700522419356995</stp>
        <tr r="AP493" s="5"/>
      </tp>
      <tp t="s">
        <v>#N/A N/A</v>
        <stp/>
        <stp>BDP|7596912621689862446</stp>
        <tr r="K54" s="12"/>
      </tp>
      <tp t="e">
        <v>#N/A</v>
        <stp/>
        <stp>BDP|7649125543106694586</stp>
        <tr r="R328" s="5"/>
      </tp>
      <tp t="e">
        <v>#N/A</v>
        <stp/>
        <stp>BDP|2803076737960529043</stp>
        <tr r="M383" s="5"/>
      </tp>
      <tp t="s">
        <v>#N/A N/A</v>
        <stp/>
        <stp>BDP|3542934785770226384</stp>
        <tr r="AD38" s="12"/>
      </tp>
      <tp t="e">
        <v>#N/A</v>
        <stp/>
        <stp>BDP|6858664941132334752</stp>
        <tr r="U339" s="5"/>
      </tp>
      <tp t="s">
        <v>#N/A N/A</v>
        <stp/>
        <stp>BDP|8051886844356022353</stp>
        <tr r="K50" s="12"/>
      </tp>
      <tp t="e">
        <v>#N/A</v>
        <stp/>
        <stp>BDP|3035283241185595158</stp>
        <tr r="AF121" s="5"/>
      </tp>
      <tp t="e">
        <v>#N/A</v>
        <stp/>
        <stp>BDP|5737564861653923400</stp>
        <tr r="I290" s="5"/>
      </tp>
      <tp t="e">
        <v>#N/A</v>
        <stp/>
        <stp>BDP|5666073623586376085</stp>
        <tr r="AO253" s="5"/>
      </tp>
      <tp t="e">
        <v>#N/A</v>
        <stp/>
        <stp>BDP|1447156577633659594</stp>
        <tr r="AH91" s="5"/>
      </tp>
      <tp t="e">
        <v>#N/A</v>
        <stp/>
        <stp>BDP|7213466379784772132</stp>
        <tr r="I64" s="5"/>
      </tp>
      <tp t="e">
        <v>#N/A</v>
        <stp/>
        <stp>BDP|9806809125767790533</stp>
        <tr r="R122" s="5"/>
      </tp>
      <tp t="e">
        <v>#N/A</v>
        <stp/>
        <stp>BDP|1343463729707763121</stp>
        <tr r="T89" s="5"/>
      </tp>
      <tp t="e">
        <v>#N/A</v>
        <stp/>
        <stp>BDP|7352825169671533942</stp>
        <tr r="U352" s="5"/>
      </tp>
      <tp t="s">
        <v>#N/A N/A</v>
        <stp/>
        <stp>BDP|7300780195729414130</stp>
        <tr r="AH75" s="12"/>
      </tp>
      <tp t="e">
        <v>#N/A</v>
        <stp/>
        <stp>BDP|3303535625264423183</stp>
        <tr r="R144" s="5"/>
      </tp>
      <tp t="e">
        <v>#N/A</v>
        <stp/>
        <stp>BDP|1270702274406801677</stp>
        <tr r="R634" s="5"/>
      </tp>
      <tp t="e">
        <v>#N/A</v>
        <stp/>
        <stp>BDP|2226415166866499780</stp>
        <tr r="K255" s="5"/>
      </tp>
      <tp t="e">
        <v>#N/A</v>
        <stp/>
        <stp>BDP|5346092457325557469</stp>
        <tr r="I386" s="5"/>
      </tp>
      <tp t="s">
        <v>#N/A N/A</v>
        <stp/>
        <stp>BDP|1341041439615698663</stp>
        <tr r="M17" s="12"/>
      </tp>
      <tp t="s">
        <v>#N/A N/A</v>
        <stp/>
        <stp>BDP|5630013995099504498</stp>
        <tr r="R57" s="12"/>
      </tp>
      <tp t="e">
        <v>#N/A</v>
        <stp/>
        <stp>BDP|7834512515342191033</stp>
        <tr r="AD427" s="5"/>
      </tp>
      <tp t="s">
        <v>#N/A N/A</v>
        <stp/>
        <stp>BDP|1549633472996322794</stp>
        <tr r="W88" s="12"/>
      </tp>
      <tp t="e">
        <v>#N/A</v>
        <stp/>
        <stp>BDP|5591237294469908652</stp>
        <tr r="AH56" s="5"/>
      </tp>
      <tp t="e">
        <v>#N/A</v>
        <stp/>
        <stp>BDP|6519101201202225488</stp>
        <tr r="AG268" s="5"/>
      </tp>
      <tp t="e">
        <v>#N/A</v>
        <stp/>
        <stp>BDP|4967356576375188450</stp>
        <tr r="AD578" s="5"/>
      </tp>
      <tp t="e">
        <v>#N/A</v>
        <stp/>
        <stp>BDP|5309475453631094491</stp>
        <tr r="AH518" s="5"/>
      </tp>
      <tp t="e">
        <v>#N/A</v>
        <stp/>
        <stp>BDP|8443594413865435841</stp>
        <tr r="K417" s="5"/>
      </tp>
      <tp t="e">
        <v>#N/A</v>
        <stp/>
        <stp>BDP|7926857694077298046</stp>
        <tr r="U481" s="5"/>
      </tp>
      <tp t="e">
        <v>#N/A</v>
        <stp/>
        <stp>BDP|9324069521889974338</stp>
        <tr r="P343" s="5"/>
      </tp>
      <tp t="e">
        <v>#N/A</v>
        <stp/>
        <stp>BDP|1881760610416228021</stp>
        <tr r="AH465" s="5"/>
      </tp>
      <tp t="e">
        <v>#N/A</v>
        <stp/>
        <stp>BDP|1798381151177658162</stp>
        <tr r="K181" s="5"/>
      </tp>
      <tp t="e">
        <v>#N/A</v>
        <stp/>
        <stp>BDP|2506565028774666035</stp>
        <tr r="T148" s="5"/>
      </tp>
      <tp t="s">
        <v>#N/A N/A</v>
        <stp/>
        <stp>BDP|6159224568422262172</stp>
        <tr r="N63" s="12"/>
      </tp>
      <tp t="s">
        <v>#N/A N/A</v>
        <stp/>
        <stp>BDP|4184958340338839021</stp>
        <tr r="AD14" s="12"/>
      </tp>
      <tp t="s">
        <v>#N/A N/A</v>
        <stp/>
        <stp>BDP|2827726134346329134</stp>
        <tr r="O56" s="12"/>
      </tp>
      <tp t="e">
        <v>#N/A</v>
        <stp/>
        <stp>BDP|1278303539039553901</stp>
        <tr r="R560" s="5"/>
      </tp>
      <tp t="e">
        <v>#N/A</v>
        <stp/>
        <stp>BDP|4888017070921752303</stp>
        <tr r="T22" s="12"/>
      </tp>
      <tp t="e">
        <v>#N/A</v>
        <stp/>
        <stp>BDP|3181783413701682527</stp>
        <tr r="AH306" s="5"/>
      </tp>
      <tp t="e">
        <v>#N/A</v>
        <stp/>
        <stp>BDP|3398164816553594182</stp>
        <tr r="L235" s="5"/>
      </tp>
      <tp t="e">
        <v>#N/A</v>
        <stp/>
        <stp>BDP|9886930651125380172</stp>
        <tr r="J182" s="5"/>
      </tp>
      <tp t="e">
        <v>#N/A</v>
        <stp/>
        <stp>BDP|5856559335780297241</stp>
        <tr r="O593" s="5"/>
      </tp>
      <tp t="e">
        <v>#N/A</v>
        <stp/>
        <stp>BDP|3106794524091037625</stp>
        <tr r="U172" s="5"/>
      </tp>
      <tp t="e">
        <v>#N/A</v>
        <stp/>
        <stp>BDP|1922035505181510145</stp>
        <tr r="S193" s="5"/>
      </tp>
      <tp t="e">
        <v>#N/A</v>
        <stp/>
        <stp>BDP|4365696925431951084</stp>
        <tr r="AP417" s="5"/>
      </tp>
      <tp t="e">
        <v>#N/A</v>
        <stp/>
        <stp>BDP|4530756166362957617</stp>
        <tr r="R303" s="5"/>
      </tp>
      <tp t="e">
        <v>#N/A</v>
        <stp/>
        <stp>BDP|3294660915146954369</stp>
        <tr r="AM54" s="5"/>
      </tp>
      <tp t="s">
        <v>#N/A N/A</v>
        <stp/>
        <stp>BDP|1317352137737753786</stp>
        <tr r="I36" s="12"/>
      </tp>
      <tp t="s">
        <v>#N/A N/A</v>
        <stp/>
        <stp>BDP|7494768467763906421</stp>
        <tr r="J3" s="12"/>
      </tp>
      <tp t="e">
        <v>#N/A</v>
        <stp/>
        <stp>BDP|4007188374276052528</stp>
        <tr r="Q231" s="5"/>
      </tp>
      <tp t="e">
        <v>#N/A</v>
        <stp/>
        <stp>BDP|2758150854222880508</stp>
        <tr r="R556" s="5"/>
      </tp>
      <tp t="s">
        <v>#N/A N/A</v>
        <stp/>
        <stp>BDP|7050495310265656610</stp>
        <tr r="K2" s="12"/>
      </tp>
      <tp t="e">
        <v>#N/A</v>
        <stp/>
        <stp>BDP|9662589120788468749</stp>
        <tr r="R37" s="12"/>
        <tr r="R317" s="5"/>
      </tp>
      <tp t="e">
        <v>#N/A</v>
        <stp/>
        <stp>BDP|4307196350584774533</stp>
        <tr r="AH422" s="5"/>
      </tp>
      <tp t="e">
        <v>#N/A</v>
        <stp/>
        <stp>BDP|6321144341021039382</stp>
        <tr r="M268" s="5"/>
      </tp>
      <tp t="e">
        <v>#N/A</v>
        <stp/>
        <stp>BDP|2098072238770587043</stp>
        <tr r="AF540" s="5"/>
      </tp>
      <tp t="e">
        <v>#N/A</v>
        <stp/>
        <stp>BDP|1211609264888020885</stp>
        <tr r="AM148" s="5"/>
      </tp>
      <tp t="e">
        <v>#N/A</v>
        <stp/>
        <stp>BDP|5131089648814902464</stp>
        <tr r="S321" s="5"/>
      </tp>
      <tp t="e">
        <v>#N/A</v>
        <stp/>
        <stp>BDP|3635473018782224553</stp>
        <tr r="J11" s="12"/>
      </tp>
      <tp t="e">
        <v>#N/A</v>
        <stp/>
        <stp>BDP|6435161168506690637</stp>
        <tr r="M287" s="5"/>
      </tp>
      <tp t="e">
        <v>#N/A</v>
        <stp/>
        <stp>BDP|4743284932815176136</stp>
        <tr r="AP42" s="5"/>
      </tp>
      <tp t="e">
        <v>#N/A</v>
        <stp/>
        <stp>BDP|1923567906916711314</stp>
        <tr r="L248" s="5"/>
      </tp>
      <tp t="e">
        <v>#N/A</v>
        <stp/>
        <stp>BDP|2414739424385912353</stp>
        <tr r="P199" s="5"/>
      </tp>
      <tp t="s">
        <v>#N/A N/A</v>
        <stp/>
        <stp>BDP|7097219741624688496</stp>
        <tr r="AK31" s="12"/>
      </tp>
      <tp t="e">
        <v>#N/A</v>
        <stp/>
        <stp>BDP|4484609815425979779</stp>
        <tr r="AM574" s="5"/>
      </tp>
      <tp t="e">
        <v>#N/A</v>
        <stp/>
        <stp>BDP|2425688527211703633</stp>
        <tr r="AK319" s="5"/>
      </tp>
      <tp t="s">
        <v>#N/A N/A</v>
        <stp/>
        <stp>BDP|8489641696454026294</stp>
        <tr r="AH92" s="12"/>
      </tp>
      <tp t="e">
        <v>#N/A</v>
        <stp/>
        <stp>BDP|3409677044128855808</stp>
        <tr r="AF639" s="5"/>
      </tp>
      <tp t="e">
        <v>#N/A</v>
        <stp/>
        <stp>BDP|4981171848099879915</stp>
        <tr r="AD282" s="5"/>
      </tp>
      <tp t="e">
        <v>#N/A</v>
        <stp/>
        <stp>BDP|5523389480439018623</stp>
        <tr r="AG68" s="5"/>
      </tp>
      <tp t="e">
        <v>#N/A</v>
        <stp/>
        <stp>BDP|9110411228987555921</stp>
        <tr r="M514" s="5"/>
      </tp>
      <tp t="s">
        <v>#N/A N/A</v>
        <stp/>
        <stp>BDP|7219477948096483063</stp>
        <tr r="AH43" s="12"/>
      </tp>
      <tp t="e">
        <v>#N/A</v>
        <stp/>
        <stp>BDP|7487366508730515504</stp>
        <tr r="W627" s="5"/>
      </tp>
      <tp t="e">
        <v>#N/A</v>
        <stp/>
        <stp>BDP|5514951278353460939</stp>
        <tr r="AD76" s="5"/>
      </tp>
      <tp t="e">
        <v>#N/A</v>
        <stp/>
        <stp>BDP|1081837181665539586</stp>
        <tr r="T344" s="5"/>
      </tp>
      <tp t="e">
        <v>#N/A</v>
        <stp/>
        <stp>BDP|6372454374487890352</stp>
        <tr r="O402" s="5"/>
      </tp>
      <tp t="e">
        <v>#N/A</v>
        <stp/>
        <stp>BDP|9223346227830920971</stp>
        <tr r="N479" s="5"/>
      </tp>
      <tp t="e">
        <v>#N/A</v>
        <stp/>
        <stp>BDP|8804578954751193859</stp>
        <tr r="AB557" s="5"/>
      </tp>
      <tp t="e">
        <v>#N/A</v>
        <stp/>
        <stp>BDP|2285579063607953703</stp>
        <tr r="AO630" s="5"/>
      </tp>
      <tp t="e">
        <v>#N/A</v>
        <stp/>
        <stp>BDP|6872162703736531070</stp>
        <tr r="AD333" s="5"/>
      </tp>
      <tp t="e">
        <v>#N/A</v>
        <stp/>
        <stp>BDP|4067846369019356214</stp>
        <tr r="L300" s="5"/>
      </tp>
      <tp t="e">
        <v>#N/A</v>
        <stp/>
        <stp>BDP|7563694119386865726</stp>
        <tr r="J72" s="5"/>
      </tp>
      <tp t="e">
        <v>#N/A</v>
        <stp/>
        <stp>BDP|9262904439057758536</stp>
        <tr r="AP47" s="5"/>
      </tp>
      <tp t="e">
        <v>#N/A</v>
        <stp/>
        <stp>BDP|5748079558784290553</stp>
        <tr r="J44" s="12"/>
        <tr r="J439" s="5"/>
      </tp>
      <tp t="e">
        <v>#N/A</v>
        <stp/>
        <stp>BDP|9570766148893617828</stp>
        <tr r="AQ145" s="5"/>
      </tp>
      <tp t="e">
        <v>#N/A</v>
        <stp/>
        <stp>BDP|2124214858572268656</stp>
        <tr r="Q17" s="5"/>
      </tp>
      <tp t="e">
        <v>#N/A</v>
        <stp/>
        <stp>BDP|3986465055184093756</stp>
        <tr r="AP486" s="5"/>
      </tp>
      <tp t="s">
        <v>#N/A N/A</v>
        <stp/>
        <stp>BDP|6858561545832563419</stp>
        <tr r="J74" s="12"/>
      </tp>
      <tp t="e">
        <v>#N/A</v>
        <stp/>
        <stp>BDP|2912614674241049330</stp>
        <tr r="I421" s="5"/>
      </tp>
      <tp t="e">
        <v>#N/A</v>
        <stp/>
        <stp>BDP|7224870784770670680</stp>
        <tr r="N24" s="5"/>
      </tp>
      <tp t="e">
        <v>#N/A</v>
        <stp/>
        <stp>BDP|1635906213609336192</stp>
        <tr r="T506" s="5"/>
      </tp>
      <tp t="e">
        <v>#N/A</v>
        <stp/>
        <stp>BDP|9676189492276099637</stp>
        <tr r="K98" s="5"/>
      </tp>
      <tp t="e">
        <v>#N/A</v>
        <stp/>
        <stp>BDP|6496479931251413191</stp>
        <tr r="W359" s="5"/>
      </tp>
      <tp t="s">
        <v>#N/A N/A</v>
        <stp/>
        <stp>BDP|6780838809898586775</stp>
        <tr r="N3" s="12"/>
      </tp>
      <tp t="e">
        <v>#N/A</v>
        <stp/>
        <stp>BDP|4960754409772967037</stp>
        <tr r="J10" s="5"/>
      </tp>
      <tp t="e">
        <v>#N/A</v>
        <stp/>
        <stp>BDP|3445328506837773687</stp>
        <tr r="AM73" s="5"/>
      </tp>
      <tp t="e">
        <v>#N/A</v>
        <stp/>
        <stp>BDP|4131708386772984810</stp>
        <tr r="AP209" s="5"/>
      </tp>
      <tp t="e">
        <v>#N/A</v>
        <stp/>
        <stp>BDP|4119137492709733486</stp>
        <tr r="N625" s="5"/>
      </tp>
      <tp t="e">
        <v>#N/A</v>
        <stp/>
        <stp>BDP|6805072820015523054</stp>
        <tr r="AA179" s="5"/>
      </tp>
      <tp t="s">
        <v>#N/A N/A</v>
        <stp/>
        <stp>BDP|5976364524162607725</stp>
        <tr r="I60" s="12"/>
      </tp>
      <tp t="e">
        <v>#N/A</v>
        <stp/>
        <stp>BDP|9173531805158915511</stp>
        <tr r="AI21" s="12"/>
      </tp>
      <tp t="e">
        <v>#N/A</v>
        <stp/>
        <stp>BDP|4441302785187909971</stp>
        <tr r="AK308" s="5"/>
      </tp>
      <tp t="s">
        <v>#N/A N/A</v>
        <stp/>
        <stp>BDP|2806138255317996084</stp>
        <tr r="AP90" s="12"/>
      </tp>
      <tp t="e">
        <v>#N/A</v>
        <stp/>
        <stp>BDP|3722539006240485797</stp>
        <tr r="AB568" s="5"/>
      </tp>
      <tp t="e">
        <v>#N/A</v>
        <stp/>
        <stp>BDP|5953406903403515300</stp>
        <tr r="AF588" s="5"/>
      </tp>
      <tp t="e">
        <v>#N/A</v>
        <stp/>
        <stp>BDP|3997024163367736334</stp>
        <tr r="O122" s="5"/>
      </tp>
      <tp t="e">
        <v>#N/A</v>
        <stp/>
        <stp>BDP|4638199813291768476</stp>
        <tr r="M18" s="5"/>
      </tp>
      <tp t="e">
        <v>#N/A</v>
        <stp/>
        <stp>BDP|1720284454446032179</stp>
        <tr r="Q637" s="5"/>
      </tp>
      <tp t="e">
        <v>#N/A</v>
        <stp/>
        <stp>BDP|8505073098389389953</stp>
        <tr r="S27" s="12"/>
      </tp>
      <tp t="e">
        <v>#N/A</v>
        <stp/>
        <stp>BDP|9110559288266362336</stp>
        <tr r="AA49" s="5"/>
      </tp>
      <tp t="e">
        <v>#N/A</v>
        <stp/>
        <stp>BDP|3430344424461187297</stp>
        <tr r="AQ137" s="5"/>
      </tp>
      <tp t="e">
        <v>#N/A</v>
        <stp/>
        <stp>BDP|3104829217559895209</stp>
        <tr r="Q130" s="5"/>
      </tp>
      <tp t="s">
        <v>#N/A N/A</v>
        <stp/>
        <stp>BDP|1832737842671282276</stp>
        <tr r="AO57" s="12"/>
      </tp>
      <tp t="e">
        <v>#N/A</v>
        <stp/>
        <stp>BDP|5190092496149704455</stp>
        <tr r="S325" s="5"/>
      </tp>
      <tp t="e">
        <v>#N/A</v>
        <stp/>
        <stp>BDP|1699032108584476456</stp>
        <tr r="AO537" s="5"/>
      </tp>
      <tp t="e">
        <v>#N/A</v>
        <stp/>
        <stp>BDP|3298744448781468063</stp>
        <tr r="AO570" s="5"/>
      </tp>
      <tp t="e">
        <v>#N/A</v>
        <stp/>
        <stp>BDP|3909416372357332659</stp>
        <tr r="AP311" s="5"/>
      </tp>
      <tp t="e">
        <v>#N/A</v>
        <stp/>
        <stp>BDP|2547884576904208856</stp>
        <tr r="AB377" s="5"/>
      </tp>
      <tp t="e">
        <v>#N/A</v>
        <stp/>
        <stp>BDP|5899835810468711507</stp>
        <tr r="L246" s="5"/>
      </tp>
      <tp t="e">
        <v>#N/A</v>
        <stp/>
        <stp>BDP|9503766086961054694</stp>
        <tr r="S22" s="5"/>
      </tp>
      <tp t="e">
        <v>#N/A</v>
        <stp/>
        <stp>BDP|3673548002175460289</stp>
        <tr r="R170" s="5"/>
      </tp>
      <tp t="s">
        <v>#N/A N/A</v>
        <stp/>
        <stp>BDP|1371215373852581783</stp>
        <tr r="J60" s="12"/>
      </tp>
      <tp t="s">
        <v>#N/A N/A</v>
        <stp/>
        <stp>BDP|6080268066044511791</stp>
        <tr r="I56" s="12"/>
      </tp>
      <tp t="e">
        <v>#N/A</v>
        <stp/>
        <stp>BDP|9911007992593759206</stp>
        <tr r="AG483" s="5"/>
      </tp>
      <tp t="e">
        <v>#N/A</v>
        <stp/>
        <stp>BDP|7867151633116344211</stp>
        <tr r="AD440" s="5"/>
      </tp>
      <tp t="e">
        <v>#N/A</v>
        <stp/>
        <stp>BDP|6067894197362103432</stp>
        <tr r="AH557" s="5"/>
      </tp>
      <tp t="e">
        <v>#N/A</v>
        <stp/>
        <stp>BDP|4738861058171320963</stp>
        <tr r="AB383" s="5"/>
      </tp>
      <tp t="e">
        <v>#N/A</v>
        <stp/>
        <stp>BDP|7436186856732556035</stp>
        <tr r="O157" s="5"/>
      </tp>
      <tp t="e">
        <v>#N/A</v>
        <stp/>
        <stp>BDP|6924304115245364037</stp>
        <tr r="AO147" s="5"/>
      </tp>
      <tp t="e">
        <v>#N/A</v>
        <stp/>
        <stp>BDP|4225134053311662086</stp>
        <tr r="S283" s="5"/>
      </tp>
      <tp t="e">
        <v>#N/A</v>
        <stp/>
        <stp>BDP|6209397841098548836</stp>
        <tr r="W147" s="5"/>
      </tp>
      <tp t="e">
        <v>#N/A</v>
        <stp/>
        <stp>BDP|1330035666143846527</stp>
        <tr r="AA311" s="5"/>
      </tp>
      <tp t="e">
        <v>#N/A</v>
        <stp/>
        <stp>BDP|9880164705861097879</stp>
        <tr r="N2" s="5"/>
      </tp>
      <tp t="e">
        <v>#N/A</v>
        <stp/>
        <stp>BDP|6119556554533457483</stp>
        <tr r="AF6" s="12"/>
      </tp>
      <tp t="e">
        <v>#N/A</v>
        <stp/>
        <stp>BDP|5527343955484962614</stp>
        <tr r="P609" s="5"/>
      </tp>
      <tp t="e">
        <v>#N/A</v>
        <stp/>
        <stp>BDP|7009495440325448315</stp>
        <tr r="R292" s="5"/>
      </tp>
      <tp t="e">
        <v>#N/A</v>
        <stp/>
        <stp>BDP|2138382724761026313</stp>
        <tr r="W88" s="5"/>
      </tp>
      <tp t="e">
        <v>#N/A</v>
        <stp/>
        <stp>BDP|1002583603534495139</stp>
        <tr r="J486" s="5"/>
      </tp>
      <tp t="e">
        <v>#N/A</v>
        <stp/>
        <stp>BDP|7323577619981326328</stp>
        <tr r="T43" s="5"/>
      </tp>
      <tp t="e">
        <v>#N/A</v>
        <stp/>
        <stp>BDP|6204034577603327389</stp>
        <tr r="U501" s="5"/>
      </tp>
      <tp t="s">
        <v>#N/A N/A</v>
        <stp/>
        <stp>BDP|9120423288154295040</stp>
        <tr r="K78" s="12"/>
      </tp>
      <tp t="e">
        <v>#N/A</v>
        <stp/>
        <stp>BDP|2391296114383046331</stp>
        <tr r="R635" s="5"/>
      </tp>
      <tp t="e">
        <v>#N/A</v>
        <stp/>
        <stp>BDP|9587762838024367855</stp>
        <tr r="AI321" s="5"/>
      </tp>
      <tp t="e">
        <v>#N/A</v>
        <stp/>
        <stp>BDP|3523584367564123569</stp>
        <tr r="AD471" s="5"/>
      </tp>
      <tp t="e">
        <v>#N/A</v>
        <stp/>
        <stp>BDP|7934578572805636178</stp>
        <tr r="AI496" s="5"/>
      </tp>
      <tp t="e">
        <v>#N/A</v>
        <stp/>
        <stp>BDP|7695666236100945322</stp>
        <tr r="AM484" s="5"/>
      </tp>
      <tp t="e">
        <v>#N/A</v>
        <stp/>
        <stp>BDP|5893054428101163790</stp>
        <tr r="AH620" s="5"/>
      </tp>
      <tp t="s">
        <v>#N/A N/A</v>
        <stp/>
        <stp>BDP|5896243797157230842</stp>
        <tr r="W82" s="12"/>
      </tp>
      <tp t="e">
        <v>#N/A</v>
        <stp/>
        <stp>BDP|2512582795966002950</stp>
        <tr r="S147" s="5"/>
      </tp>
      <tp t="e">
        <v>#N/A</v>
        <stp/>
        <stp>BDP|8976063054145471928</stp>
        <tr r="AA228" s="5"/>
      </tp>
      <tp t="e">
        <v>#N/A</v>
        <stp/>
        <stp>BDP|6992344974417076444</stp>
        <tr r="AI67" s="12"/>
        <tr r="AI589" s="5"/>
      </tp>
      <tp t="e">
        <v>#N/A</v>
        <stp/>
        <stp>BDP|4469540078504383361</stp>
        <tr r="O546" s="5"/>
      </tp>
      <tp t="e">
        <v>#N/A</v>
        <stp/>
        <stp>BDP|4145384649907965542</stp>
        <tr r="AK262" s="5"/>
      </tp>
      <tp t="e">
        <v>#N/A</v>
        <stp/>
        <stp>BDP|2973038554725548361</stp>
        <tr r="AK283" s="5"/>
      </tp>
      <tp t="e">
        <v>#N/A</v>
        <stp/>
        <stp>BDP|1680715756747508597</stp>
        <tr r="O117" s="5"/>
      </tp>
      <tp t="e">
        <v>#N/A</v>
        <stp/>
        <stp>BDP|1109481816712027728</stp>
        <tr r="O320" s="5"/>
      </tp>
      <tp t="e">
        <v>#N/A</v>
        <stp/>
        <stp>BDP|4484698070574383031</stp>
        <tr r="Q394" s="5"/>
      </tp>
      <tp t="e">
        <v>#N/A</v>
        <stp/>
        <stp>BDP|7977702737645185727</stp>
        <tr r="AB594" s="5"/>
      </tp>
      <tp t="e">
        <v>#N/A</v>
        <stp/>
        <stp>BDP|5992360855717347545</stp>
        <tr r="J581" s="5"/>
      </tp>
      <tp t="e">
        <v>#N/A</v>
        <stp/>
        <stp>BDP|2938646788585892807</stp>
        <tr r="AD510" s="5"/>
      </tp>
      <tp t="e">
        <v>#N/A</v>
        <stp/>
        <stp>BDP|6009421561934860160</stp>
        <tr r="AF139" s="5"/>
      </tp>
      <tp t="e">
        <v>#N/A</v>
        <stp/>
        <stp>BDP|1896372154106431028</stp>
        <tr r="AD643" s="5"/>
      </tp>
      <tp t="e">
        <v>#N/A</v>
        <stp/>
        <stp>BDP|4257881095911649549</stp>
        <tr r="M177" s="5"/>
      </tp>
      <tp t="e">
        <v>#N/A</v>
        <stp/>
        <stp>BDP|1208323252914696290</stp>
        <tr r="AK303" s="5"/>
      </tp>
      <tp t="e">
        <v>#N/A</v>
        <stp/>
        <stp>BDP|9178436487424853002</stp>
        <tr r="M36" s="5"/>
      </tp>
      <tp t="e">
        <v>#N/A</v>
        <stp/>
        <stp>BDP|6261754172737829005</stp>
        <tr r="T245" s="5"/>
      </tp>
      <tp t="e">
        <v>#N/A</v>
        <stp/>
        <stp>BDP|7166084800974502219</stp>
        <tr r="M528" s="5"/>
      </tp>
      <tp t="e">
        <v>#N/A</v>
        <stp/>
        <stp>BDP|1577563452508435887</stp>
        <tr r="R628" s="5"/>
      </tp>
      <tp t="e">
        <v>#N/A</v>
        <stp/>
        <stp>BDP|7588491979282163798</stp>
        <tr r="AB230" s="5"/>
      </tp>
      <tp t="e">
        <v>#N/A</v>
        <stp/>
        <stp>BDP|8056580183947393351</stp>
        <tr r="W329" s="5"/>
      </tp>
      <tp t="e">
        <v>#N/A</v>
        <stp/>
        <stp>BDP|1278519137530169689</stp>
        <tr r="O2" s="5"/>
      </tp>
      <tp t="e">
        <v>#N/A</v>
        <stp/>
        <stp>BDP|5998053551837226624</stp>
        <tr r="T218" s="5"/>
      </tp>
      <tp t="e">
        <v>#N/A</v>
        <stp/>
        <stp>BDP|3505017996879912269</stp>
        <tr r="O150" s="5"/>
      </tp>
      <tp t="e">
        <v>#N/A</v>
        <stp/>
        <stp>BDP|1303769826071991476</stp>
        <tr r="L452" s="5"/>
      </tp>
      <tp t="e">
        <v>#N/A</v>
        <stp/>
        <stp>BDP|6338233575751896308</stp>
        <tr r="P593" s="5"/>
      </tp>
      <tp t="e">
        <v>#N/A</v>
        <stp/>
        <stp>BDP|8181812921840837347</stp>
        <tr r="W488" s="5"/>
      </tp>
      <tp t="e">
        <v>#N/A</v>
        <stp/>
        <stp>BDP|3252907659938817613</stp>
        <tr r="Q315" s="5"/>
      </tp>
      <tp t="e">
        <v>#N/A</v>
        <stp/>
        <stp>BDP|5276344527234417178</stp>
        <tr r="P584" s="5"/>
      </tp>
      <tp t="e">
        <v>#N/A</v>
        <stp/>
        <stp>BDP|2820493998836865837</stp>
        <tr r="AO84" s="5"/>
      </tp>
      <tp t="e">
        <v>#N/A</v>
        <stp/>
        <stp>BDP|6309460943171088641</stp>
        <tr r="AM190" s="5"/>
      </tp>
      <tp t="s">
        <v>#N/A N/A</v>
        <stp/>
        <stp>BDP|5553508725242578170</stp>
        <tr r="AB66" s="12"/>
      </tp>
      <tp t="e">
        <v>#N/A</v>
        <stp/>
        <stp>BDP|7183532870242216621</stp>
        <tr r="I312" s="5"/>
      </tp>
      <tp t="e">
        <v>#N/A</v>
        <stp/>
        <stp>BDP|4323271176877224722</stp>
        <tr r="L137" s="5"/>
      </tp>
      <tp t="e">
        <v>#N/A</v>
        <stp/>
        <stp>BDP|1068377456437490177</stp>
        <tr r="AB231" s="5"/>
      </tp>
      <tp t="e">
        <v>#N/A</v>
        <stp/>
        <stp>BDP|4326340158910458394</stp>
        <tr r="R102" s="5"/>
      </tp>
      <tp t="e">
        <v>#N/A</v>
        <stp/>
        <stp>BDP|6406673449073983616</stp>
        <tr r="R140" s="5"/>
      </tp>
      <tp t="e">
        <v>#N/A</v>
        <stp/>
        <stp>BDP|6029327967662598027</stp>
        <tr r="AH534" s="5"/>
      </tp>
      <tp t="e">
        <v>#N/A</v>
        <stp/>
        <stp>BDP|1504018013484398569</stp>
        <tr r="AI555" s="5"/>
      </tp>
      <tp t="s">
        <v>#N/A N/A</v>
        <stp/>
        <stp>BDP|2245131320890135022</stp>
        <tr r="AH28" s="12"/>
      </tp>
      <tp t="s">
        <v>#N/A N/A</v>
        <stp/>
        <stp>BDP|4195232734516133252</stp>
        <tr r="AG87" s="12"/>
      </tp>
      <tp t="e">
        <v>#N/A</v>
        <stp/>
        <stp>BDP|1387837342439969592</stp>
        <tr r="J513" s="5"/>
      </tp>
      <tp t="e">
        <v>#N/A</v>
        <stp/>
        <stp>BDP|3912699218784800120</stp>
        <tr r="L65" s="5"/>
      </tp>
      <tp t="e">
        <v>#N/A</v>
        <stp/>
        <stp>BDP|5642639934216422773</stp>
        <tr r="AH563" s="5"/>
      </tp>
      <tp t="e">
        <v>#N/A</v>
        <stp/>
        <stp>BDP|4221951393361613400</stp>
        <tr r="K161" s="5"/>
      </tp>
      <tp t="s">
        <v>#N/A N/A</v>
        <stp/>
        <stp>BDP|5028111317462373671</stp>
        <tr r="AI4" s="12"/>
      </tp>
      <tp t="e">
        <v>#N/A</v>
        <stp/>
        <stp>BDP|6978074872258736892</stp>
        <tr r="AA35" s="5"/>
      </tp>
      <tp t="e">
        <v>#N/A</v>
        <stp/>
        <stp>BDP|3766010807677775547</stp>
        <tr r="AI611" s="5"/>
      </tp>
      <tp t="e">
        <v>#N/A</v>
        <stp/>
        <stp>BDP|4014247864351113034</stp>
        <tr r="U450" s="5"/>
      </tp>
      <tp t="e">
        <v>#N/A</v>
        <stp/>
        <stp>BDP|9553363699591046387</stp>
        <tr r="M530" s="5"/>
      </tp>
      <tp t="e">
        <v>#N/A</v>
        <stp/>
        <stp>BDP|6335234342294514554</stp>
        <tr r="I591" s="5"/>
      </tp>
      <tp t="s">
        <v>#N/A N/A</v>
        <stp/>
        <stp>BDP|9774097161709820756</stp>
        <tr r="J64" s="12"/>
      </tp>
      <tp t="e">
        <v>#N/A</v>
        <stp/>
        <stp>BDP|7599337803472606719</stp>
        <tr r="T6" s="12"/>
      </tp>
      <tp t="e">
        <v>#N/A</v>
        <stp/>
        <stp>BDP|4760107253564135574</stp>
        <tr r="R121" s="5"/>
      </tp>
      <tp t="e">
        <v>#N/A</v>
        <stp/>
        <stp>BDP|5308107297918153478</stp>
        <tr r="L508" s="5"/>
      </tp>
      <tp t="e">
        <v>#N/A</v>
        <stp/>
        <stp>BDP|3253669567314397624</stp>
        <tr r="S323" s="5"/>
      </tp>
      <tp t="s">
        <v>#N/A N/A</v>
        <stp/>
        <stp>BDP|2740392458561483409</stp>
        <tr r="J54" s="12"/>
      </tp>
      <tp t="s">
        <v>#N/A N/A</v>
        <stp/>
        <stp>BDP|4155276173858213858</stp>
        <tr r="AO87" s="12"/>
      </tp>
      <tp t="e">
        <v>#N/A</v>
        <stp/>
        <stp>BDP|5676061267582106041</stp>
        <tr r="AH204" s="5"/>
      </tp>
      <tp t="e">
        <v>#N/A</v>
        <stp/>
        <stp>BDP|8150811060305034221</stp>
        <tr r="T74" s="5"/>
      </tp>
      <tp t="e">
        <v>#N/A</v>
        <stp/>
        <stp>BDP|8666044398762066286</stp>
        <tr r="R41" s="5"/>
      </tp>
      <tp t="e">
        <v>#N/A</v>
        <stp/>
        <stp>BDP|9919799130085097925</stp>
        <tr r="Q585" s="5"/>
      </tp>
      <tp t="e">
        <v>#N/A</v>
        <stp/>
        <stp>BDP|1852536697895672988</stp>
        <tr r="I444" s="5"/>
      </tp>
      <tp t="s">
        <v>#N/A N/A</v>
        <stp/>
        <stp>BDP|3783173258414384290</stp>
        <tr r="AM70" s="12"/>
      </tp>
      <tp t="e">
        <v>#N/A</v>
        <stp/>
        <stp>BDP|1216822361247500966</stp>
        <tr r="M19" s="5"/>
      </tp>
      <tp t="e">
        <v>#N/A</v>
        <stp/>
        <stp>BDP|4660752652123647456</stp>
        <tr r="K499" s="5"/>
      </tp>
      <tp t="e">
        <v>#N/A</v>
        <stp/>
        <stp>BDP|4261165571335425634</stp>
        <tr r="AK434" s="5"/>
      </tp>
      <tp t="e">
        <v>#N/A</v>
        <stp/>
        <stp>BDP|5599763691142649869</stp>
        <tr r="AH585" s="5"/>
      </tp>
      <tp t="e">
        <v>#N/A</v>
        <stp/>
        <stp>BDP|4778599214343938207</stp>
        <tr r="P541" s="5"/>
      </tp>
      <tp t="e">
        <v>#N/A</v>
        <stp/>
        <stp>BDP|8975794143372192810</stp>
        <tr r="AM510" s="5"/>
      </tp>
      <tp t="e">
        <v>#N/A</v>
        <stp/>
        <stp>BDP|1035314033987237734</stp>
        <tr r="N83" s="5"/>
      </tp>
      <tp t="e">
        <v>#N/A</v>
        <stp/>
        <stp>BDP|6068003973902341230</stp>
        <tr r="AG376" s="5"/>
      </tp>
      <tp t="e">
        <v>#N/A</v>
        <stp/>
        <stp>BDP|4972569142661818561</stp>
        <tr r="AG48" s="5"/>
      </tp>
      <tp t="e">
        <v>#N/A</v>
        <stp/>
        <stp>BDP|4655448186329643011</stp>
        <tr r="Q7" s="5"/>
      </tp>
      <tp t="e">
        <v>#N/A</v>
        <stp/>
        <stp>BDP|5095547076014701265</stp>
        <tr r="P276" s="5"/>
      </tp>
      <tp t="e">
        <v>#N/A</v>
        <stp/>
        <stp>BDP|8004381359077631849</stp>
        <tr r="I335" s="5"/>
      </tp>
      <tp t="e">
        <v>#N/A</v>
        <stp/>
        <stp>BDP|9924846449322195664</stp>
        <tr r="T100" s="5"/>
      </tp>
      <tp t="e">
        <v>#N/A</v>
        <stp/>
        <stp>BDP|8093433973308523261</stp>
        <tr r="AG262" s="5"/>
      </tp>
      <tp t="e">
        <v>#N/A</v>
        <stp/>
        <stp>BDP|3966634260681088391</stp>
        <tr r="AM298" s="5"/>
      </tp>
      <tp t="s">
        <v>#N/A N/A</v>
        <stp/>
        <stp>BDP|6016069653857748518</stp>
        <tr r="T49" s="12"/>
      </tp>
      <tp t="e">
        <v>#N/A</v>
        <stp/>
        <stp>BDP|7700522566804738175</stp>
        <tr r="AM460" s="5"/>
      </tp>
      <tp t="e">
        <v>#N/A</v>
        <stp/>
        <stp>BDP|4150090335147719199</stp>
        <tr r="AQ381" s="5"/>
      </tp>
      <tp t="e">
        <v>#N/A</v>
        <stp/>
        <stp>BDP|9822613184487704199</stp>
        <tr r="U557" s="5"/>
      </tp>
      <tp t="e">
        <v>#N/A</v>
        <stp/>
        <stp>BDP|4483070690738569457</stp>
        <tr r="N561" s="5"/>
      </tp>
      <tp t="e">
        <v>#N/A</v>
        <stp/>
        <stp>BDP|2315340710927668620</stp>
        <tr r="N555" s="5"/>
      </tp>
      <tp t="e">
        <v>#N/A</v>
        <stp/>
        <stp>BDP|6471436005481275233</stp>
        <tr r="L419" s="5"/>
      </tp>
      <tp t="e">
        <v>#N/A</v>
        <stp/>
        <stp>BDP|9847050193792523380</stp>
        <tr r="N412" s="5"/>
      </tp>
      <tp t="e">
        <v>#N/A</v>
        <stp/>
        <stp>BDP|2000542878284948565</stp>
        <tr r="AG67" s="5"/>
      </tp>
      <tp t="e">
        <v>#N/A</v>
        <stp/>
        <stp>BDP|3185020030971289028</stp>
        <tr r="T262" s="5"/>
      </tp>
      <tp t="e">
        <v>#N/A</v>
        <stp/>
        <stp>BDP|2455490751754913663</stp>
        <tr r="Q200" s="5"/>
      </tp>
      <tp t="e">
        <v>#N/A</v>
        <stp/>
        <stp>BDP|8675625926544708967</stp>
        <tr r="P563" s="5"/>
      </tp>
      <tp t="e">
        <v>#N/A</v>
        <stp/>
        <stp>BDP|8271896069330353727</stp>
        <tr r="T423" s="5"/>
      </tp>
      <tp t="e">
        <v>#N/A</v>
        <stp/>
        <stp>BDP|1867967117419867120</stp>
        <tr r="AM329" s="5"/>
      </tp>
      <tp t="e">
        <v>#N/A</v>
        <stp/>
        <stp>BDP|1770744643700523364</stp>
        <tr r="I237" s="5"/>
      </tp>
      <tp t="e">
        <v>#N/A</v>
        <stp/>
        <stp>BDP|3005731165373246074</stp>
        <tr r="AB90" s="5"/>
      </tp>
      <tp t="e">
        <v>#N/A</v>
        <stp/>
        <stp>BDP|6467119781706081872</stp>
        <tr r="AD572" s="5"/>
      </tp>
      <tp t="e">
        <v>#N/A</v>
        <stp/>
        <stp>BDP|8566420545789478054</stp>
        <tr r="AK241" s="5"/>
      </tp>
      <tp t="e">
        <v>#N/A</v>
        <stp/>
        <stp>BDP|2463474610452919495</stp>
        <tr r="AH205" s="5"/>
      </tp>
      <tp t="e">
        <v>#N/A</v>
        <stp/>
        <stp>BDP|8367456862609571224</stp>
        <tr r="AI276" s="5"/>
      </tp>
      <tp t="e">
        <v>#N/A</v>
        <stp/>
        <stp>BDP|6253940041342458806</stp>
        <tr r="AH449" s="5"/>
      </tp>
      <tp t="e">
        <v>#N/A</v>
        <stp/>
        <stp>BDP|7516684151391846476</stp>
        <tr r="I109" s="5"/>
      </tp>
      <tp t="e">
        <v>#N/A</v>
        <stp/>
        <stp>BDP|2469242383241135811</stp>
        <tr r="T161" s="5"/>
      </tp>
      <tp t="s">
        <v>#N/A N/A</v>
        <stp/>
        <stp>BDP|8438482124427319883</stp>
        <tr r="AH80" s="12"/>
      </tp>
      <tp t="e">
        <v>#N/A</v>
        <stp/>
        <stp>BDP|1916863588069468903</stp>
        <tr r="AO106" s="5"/>
      </tp>
      <tp t="e">
        <v>#N/A</v>
        <stp/>
        <stp>BDP|5644908384875329021</stp>
        <tr r="AB417" s="5"/>
      </tp>
      <tp t="e">
        <v>#N/A</v>
        <stp/>
        <stp>BDP|2321034352701950782</stp>
        <tr r="J614" s="5"/>
      </tp>
      <tp t="e">
        <v>#N/A</v>
        <stp/>
        <stp>BDP|6512940440369732357</stp>
        <tr r="AO484" s="5"/>
      </tp>
      <tp t="e">
        <v>#N/A</v>
        <stp/>
        <stp>BDP|7097462865113592755</stp>
        <tr r="N42" s="5"/>
      </tp>
      <tp t="s">
        <v>#N/A N/A</v>
        <stp/>
        <stp>BDP|5873730945155414291</stp>
        <tr r="U26" s="12"/>
      </tp>
      <tp t="e">
        <v>#N/A</v>
        <stp/>
        <stp>BDP|6681380925192815431</stp>
        <tr r="U167" s="5"/>
      </tp>
      <tp t="e">
        <v>#N/A</v>
        <stp/>
        <stp>BDP|8390770926428638447</stp>
        <tr r="W64" s="5"/>
      </tp>
      <tp t="s">
        <v>#N/A N/A</v>
        <stp/>
        <stp>BDP|8245729940008929297</stp>
        <tr r="AA30" s="12"/>
      </tp>
      <tp t="e">
        <v>#N/A</v>
        <stp/>
        <stp>BDP|8213147553858707525</stp>
        <tr r="Q359" s="5"/>
      </tp>
      <tp t="e">
        <v>#N/A</v>
        <stp/>
        <stp>BDP|6325725823751396312</stp>
        <tr r="O370" s="5"/>
      </tp>
      <tp t="e">
        <v>#N/A</v>
        <stp/>
        <stp>BDP|9019966373272583407</stp>
        <tr r="W134" s="5"/>
      </tp>
      <tp t="e">
        <v>#N/A</v>
        <stp/>
        <stp>BDP|2035077042945365266</stp>
        <tr r="W410" s="5"/>
      </tp>
      <tp t="e">
        <v>#N/A</v>
        <stp/>
        <stp>BDP|2040083468056584352</stp>
        <tr r="M454" s="5"/>
      </tp>
      <tp t="e">
        <v>#N/A</v>
        <stp/>
        <stp>BDP|1199494980549976512</stp>
        <tr r="T536" s="5"/>
      </tp>
      <tp t="e">
        <v>#N/A</v>
        <stp/>
        <stp>BDP|6623398540256827676</stp>
        <tr r="Q525" s="5"/>
      </tp>
      <tp t="e">
        <v>#N/A</v>
        <stp/>
        <stp>BDP|7182689159102487744</stp>
        <tr r="W426" s="5"/>
      </tp>
      <tp t="e">
        <v>#N/A</v>
        <stp/>
        <stp>BDP|7820318269855592657</stp>
        <tr r="P287" s="5"/>
      </tp>
      <tp t="e">
        <v>#N/A</v>
        <stp/>
        <stp>BDP|2587917713679204255</stp>
        <tr r="AP309" s="5"/>
      </tp>
      <tp t="e">
        <v>#N/A</v>
        <stp/>
        <stp>BDP|8577403584904214133</stp>
        <tr r="J329" s="5"/>
      </tp>
      <tp t="e">
        <v>#N/A</v>
        <stp/>
        <stp>BDP|8450686486931827627</stp>
        <tr r="Q289" s="5"/>
      </tp>
      <tp t="e">
        <v>#N/A</v>
        <stp/>
        <stp>BDP|7489054583357408960</stp>
        <tr r="R24" s="5"/>
      </tp>
      <tp t="e">
        <v>#N/A</v>
        <stp/>
        <stp>BDP|7497825096007265024</stp>
        <tr r="S542" s="5"/>
      </tp>
      <tp t="e">
        <v>#N/A</v>
        <stp/>
        <stp>BDP|7164659515598666972</stp>
        <tr r="AM111" s="5"/>
      </tp>
      <tp t="s">
        <v>#N/A N/A</v>
        <stp/>
        <stp>BDP|9261351128980742984</stp>
        <tr r="AF72" s="12"/>
      </tp>
      <tp t="e">
        <v>#N/A</v>
        <stp/>
        <stp>BDP|8322316800589527372</stp>
        <tr r="AI106" s="5"/>
      </tp>
      <tp t="e">
        <v>#N/A</v>
        <stp/>
        <stp>BDP|3301400986097112941</stp>
        <tr r="N528" s="5"/>
      </tp>
      <tp t="e">
        <v>#N/A</v>
        <stp/>
        <stp>BDP|7209945284016259100</stp>
        <tr r="J596" s="5"/>
      </tp>
      <tp t="e">
        <v>#N/A</v>
        <stp/>
        <stp>BDP|7914394537260561622</stp>
        <tr r="AQ641" s="5"/>
      </tp>
      <tp t="e">
        <v>#N/A</v>
        <stp/>
        <stp>BDP|8887892305250733138</stp>
        <tr r="AD59" s="5"/>
      </tp>
      <tp t="e">
        <v>#N/A</v>
        <stp/>
        <stp>BDP|1317150100730239146</stp>
        <tr r="AG280" s="5"/>
      </tp>
      <tp t="s">
        <v>#N/A N/A</v>
        <stp/>
        <stp>BDP|4207604403270160302</stp>
        <tr r="AQ56" s="12"/>
      </tp>
      <tp t="e">
        <v>#N/A</v>
        <stp/>
        <stp>BDP|9364233790356253521</stp>
        <tr r="U262" s="5"/>
      </tp>
      <tp t="e">
        <v>#N/A</v>
        <stp/>
        <stp>BDP|2719994586477918512</stp>
        <tr r="J568" s="5"/>
      </tp>
      <tp t="e">
        <v>#N/A</v>
        <stp/>
        <stp>BDP|9862287372474055922</stp>
        <tr r="AK107" s="5"/>
      </tp>
      <tp t="e">
        <v>#N/A</v>
        <stp/>
        <stp>BDP|7638113783476277961</stp>
        <tr r="AM33" s="12"/>
        <tr r="AM502" s="5"/>
      </tp>
      <tp t="e">
        <v>#N/A</v>
        <stp/>
        <stp>BDP|8477641504947526818</stp>
        <tr r="AD555" s="5"/>
      </tp>
      <tp t="e">
        <v>#N/A</v>
        <stp/>
        <stp>BDP|5216125406282373754</stp>
        <tr r="S204" s="5"/>
      </tp>
      <tp t="e">
        <v>#N/A</v>
        <stp/>
        <stp>BDP|7311694520177352595</stp>
        <tr r="U136" s="5"/>
      </tp>
      <tp t="e">
        <v>#N/A</v>
        <stp/>
        <stp>BDP|9515951263501322600</stp>
        <tr r="AB510" s="5"/>
      </tp>
      <tp t="e">
        <v>#N/A</v>
        <stp/>
        <stp>BDP|4033213777272612204</stp>
        <tr r="AH322" s="5"/>
      </tp>
      <tp t="e">
        <v>#N/A</v>
        <stp/>
        <stp>BDP|4656763626318633801</stp>
        <tr r="I605" s="5"/>
      </tp>
      <tp t="e">
        <v>#N/A</v>
        <stp/>
        <stp>BDP|3179171103356041556</stp>
        <tr r="J288" s="5"/>
      </tp>
      <tp t="e">
        <v>#N/A</v>
        <stp/>
        <stp>BDP|4894840989720315568</stp>
        <tr r="AA109" s="5"/>
      </tp>
      <tp t="e">
        <v>#N/A</v>
        <stp/>
        <stp>BDP|8319633737139566522</stp>
        <tr r="S570" s="5"/>
      </tp>
      <tp t="e">
        <v>#N/A</v>
        <stp/>
        <stp>BDP|2636666964395180658</stp>
        <tr r="AB292" s="5"/>
      </tp>
      <tp t="e">
        <v>#N/A</v>
        <stp/>
        <stp>BDP|8351877159751935540</stp>
        <tr r="W541" s="5"/>
      </tp>
      <tp t="e">
        <v>#N/A</v>
        <stp/>
        <stp>BDP|7032207331236640174</stp>
        <tr r="AM427" s="5"/>
      </tp>
      <tp t="s">
        <v>#N/A N/A</v>
        <stp/>
        <stp>BDP|6991669308282749300</stp>
        <tr r="AO43" s="12"/>
      </tp>
      <tp t="e">
        <v>#N/A</v>
        <stp/>
        <stp>BDP|8357457355500608851</stp>
        <tr r="L409" s="5"/>
      </tp>
      <tp t="e">
        <v>#N/A</v>
        <stp/>
        <stp>BDP|5868687028313892312</stp>
        <tr r="AP130" s="5"/>
      </tp>
      <tp t="e">
        <v>#N/A</v>
        <stp/>
        <stp>BDP|8656852147916071351</stp>
        <tr r="AD253" s="5"/>
      </tp>
      <tp t="e">
        <v>#N/A</v>
        <stp/>
        <stp>BDP|1300004677912008555</stp>
        <tr r="AI591" s="5"/>
      </tp>
      <tp t="e">
        <v>#N/A</v>
        <stp/>
        <stp>BDP|7553623457940325526</stp>
        <tr r="S40" s="12"/>
        <tr r="S250" s="5"/>
      </tp>
      <tp t="e">
        <v>#N/A</v>
        <stp/>
        <stp>BDP|2593935585333164132</stp>
        <tr r="AO128" s="5"/>
      </tp>
      <tp t="e">
        <v>#N/A</v>
        <stp/>
        <stp>BDP|3245003271593780651</stp>
        <tr r="J251" s="5"/>
      </tp>
      <tp t="e">
        <v>#N/A</v>
        <stp/>
        <stp>BDP|5069178124945551278</stp>
        <tr r="U104" s="5"/>
      </tp>
      <tp t="e">
        <v>#N/A</v>
        <stp/>
        <stp>BDP|6201395403923988709</stp>
        <tr r="AB92" s="5"/>
      </tp>
      <tp t="e">
        <v>#N/A</v>
        <stp/>
        <stp>BDP|3067644557332559379</stp>
        <tr r="O466" s="5"/>
      </tp>
      <tp t="e">
        <v>#N/A</v>
        <stp/>
        <stp>BDP|1259260635902169316</stp>
        <tr r="R281" s="5"/>
      </tp>
      <tp t="e">
        <v>#N/A</v>
        <stp/>
        <stp>BDP|2694349529745332798</stp>
        <tr r="N362" s="5"/>
      </tp>
      <tp t="e">
        <v>#N/A</v>
        <stp/>
        <stp>BDP|7268249877854987793</stp>
        <tr r="AB635" s="5"/>
      </tp>
      <tp t="e">
        <v>#N/A</v>
        <stp/>
        <stp>BDP|7384665715373338221</stp>
        <tr r="I524" s="5"/>
      </tp>
      <tp t="e">
        <v>#N/A</v>
        <stp/>
        <stp>BDP|2482450445626640535</stp>
        <tr r="R330" s="5"/>
      </tp>
      <tp t="e">
        <v>#N/A</v>
        <stp/>
        <stp>BDP|1291662367364051422</stp>
        <tr r="AF185" s="5"/>
      </tp>
      <tp t="e">
        <v>#N/A</v>
        <stp/>
        <stp>BDP|2566778734333427430</stp>
        <tr r="AO633" s="5"/>
      </tp>
      <tp t="e">
        <v>#N/A</v>
        <stp/>
        <stp>BDP|6343403669934276196</stp>
        <tr r="AK406" s="5"/>
      </tp>
      <tp t="e">
        <v>#N/A</v>
        <stp/>
        <stp>BDP|9730823374921814686</stp>
        <tr r="I34" s="5"/>
      </tp>
      <tp t="e">
        <v>#N/A</v>
        <stp/>
        <stp>BDP|3219177893808592229</stp>
        <tr r="K46" s="5"/>
      </tp>
      <tp t="e">
        <v>#N/A</v>
        <stp/>
        <stp>BDP|4556602562465750017</stp>
        <tr r="N554" s="5"/>
      </tp>
      <tp t="e">
        <v>#N/A</v>
        <stp/>
        <stp>BDP|6141370345652556276</stp>
        <tr r="I56" s="5"/>
      </tp>
      <tp t="e">
        <v>#N/A</v>
        <stp/>
        <stp>BDP|9370368852859270741</stp>
        <tr r="AM187" s="5"/>
      </tp>
      <tp t="e">
        <v>#N/A</v>
        <stp/>
        <stp>BDP|3141802689106020495</stp>
        <tr r="S510" s="5"/>
      </tp>
      <tp t="e">
        <v>#N/A</v>
        <stp/>
        <stp>BDP|4421678695783290954</stp>
        <tr r="AF30" s="5"/>
      </tp>
      <tp t="e">
        <v>#N/A</v>
        <stp/>
        <stp>BDP|4998417336706893470</stp>
        <tr r="AO338" s="5"/>
      </tp>
      <tp t="e">
        <v>#N/A</v>
        <stp/>
        <stp>BDP|6383449676636242220</stp>
        <tr r="AO385" s="5"/>
      </tp>
      <tp t="e">
        <v>#N/A</v>
        <stp/>
        <stp>BDP|1334252043140505613</stp>
        <tr r="AP76" s="5"/>
      </tp>
      <tp t="s">
        <v>#N/A N/A</v>
        <stp/>
        <stp>BDP|6304694883089958012</stp>
        <tr r="R75" s="12"/>
      </tp>
      <tp t="e">
        <v>#N/A</v>
        <stp/>
        <stp>BDP|8268978477853278413</stp>
        <tr r="L162" s="5"/>
      </tp>
      <tp t="e">
        <v>#N/A</v>
        <stp/>
        <stp>BDP|3756671769637021582</stp>
        <tr r="W596" s="5"/>
      </tp>
      <tp t="e">
        <v>#N/A</v>
        <stp/>
        <stp>BDP|3738294940315620193</stp>
        <tr r="AG77" s="5"/>
      </tp>
      <tp t="e">
        <v>#N/A</v>
        <stp/>
        <stp>BDP|1304285355496957161</stp>
        <tr r="AB30" s="5"/>
      </tp>
      <tp t="e">
        <v>#N/A</v>
        <stp/>
        <stp>BDP|5777676120301363120</stp>
        <tr r="AF411" s="5"/>
      </tp>
      <tp t="e">
        <v>#N/A</v>
        <stp/>
        <stp>BDP|7028014727746258250</stp>
        <tr r="AO407" s="5"/>
      </tp>
      <tp t="e">
        <v>#N/A</v>
        <stp/>
        <stp>BDP|9176953904888832998</stp>
        <tr r="O438" s="5"/>
      </tp>
      <tp t="e">
        <v>#N/A</v>
        <stp/>
        <stp>BDP|7522454330150795169</stp>
        <tr r="AG628" s="5"/>
      </tp>
      <tp t="e">
        <v>#N/A</v>
        <stp/>
        <stp>BDP|7899935738228001429</stp>
        <tr r="T283" s="5"/>
      </tp>
      <tp t="e">
        <v>#N/A</v>
        <stp/>
        <stp>BDP|1124701512884584275</stp>
        <tr r="AM186" s="5"/>
      </tp>
      <tp t="e">
        <v>#N/A</v>
        <stp/>
        <stp>BDP|1660387213907955524</stp>
        <tr r="U39" s="5"/>
      </tp>
      <tp t="e">
        <v>#N/A</v>
        <stp/>
        <stp>BDP|3292362669520941723</stp>
        <tr r="T372" s="5"/>
      </tp>
      <tp t="s">
        <v>#N/A N/A</v>
        <stp/>
        <stp>BDP|4213307843554426638</stp>
        <tr r="AI31" s="12"/>
      </tp>
      <tp t="e">
        <v>#N/A</v>
        <stp/>
        <stp>BDP|3726365410772520229</stp>
        <tr r="R500" s="5"/>
      </tp>
      <tp t="e">
        <v>#N/A</v>
        <stp/>
        <stp>BDP|6449142975820173122</stp>
        <tr r="R483" s="5"/>
      </tp>
      <tp t="e">
        <v>#N/A</v>
        <stp/>
        <stp>BDP|1106898499259234853</stp>
        <tr r="AI48" s="5"/>
      </tp>
      <tp t="e">
        <v>#N/A</v>
        <stp/>
        <stp>BDP|6799196899258727765</stp>
        <tr r="L514" s="5"/>
      </tp>
      <tp t="e">
        <v>#N/A</v>
        <stp/>
        <stp>BDP|4431078795184738874</stp>
        <tr r="AK92" s="5"/>
      </tp>
      <tp t="e">
        <v>#N/A</v>
        <stp/>
        <stp>BDP|7462605150067496267</stp>
        <tr r="N573" s="5"/>
      </tp>
      <tp t="e">
        <v>#N/A</v>
        <stp/>
        <stp>BDP|4059795737713095283</stp>
        <tr r="N284" s="5"/>
      </tp>
      <tp t="e">
        <v>#N/A</v>
        <stp/>
        <stp>BDP|3597725776447475533</stp>
        <tr r="AO158" s="5"/>
      </tp>
      <tp t="e">
        <v>#N/A</v>
        <stp/>
        <stp>BDP|6442169732140403520</stp>
        <tr r="I145" s="5"/>
      </tp>
      <tp t="e">
        <v>#N/A</v>
        <stp/>
        <stp>BDP|6714252703422012779</stp>
        <tr r="AM446" s="5"/>
      </tp>
      <tp t="e">
        <v>#N/A</v>
        <stp/>
        <stp>BDP|2835256843440962518</stp>
        <tr r="AD336" s="5"/>
      </tp>
      <tp t="e">
        <v>#N/A</v>
        <stp/>
        <stp>BDP|7302909986615751245</stp>
        <tr r="AG168" s="5"/>
      </tp>
      <tp t="e">
        <v>#N/A</v>
        <stp/>
        <stp>BDP|6096556664962484630</stp>
        <tr r="AK200" s="5"/>
      </tp>
      <tp t="e">
        <v>#N/A</v>
        <stp/>
        <stp>BDP|3135521944900571342</stp>
        <tr r="M42" s="5"/>
      </tp>
      <tp t="s">
        <v>#N/A N/A</v>
        <stp/>
        <stp>BDP|5959320550455876758</stp>
        <tr r="AQ18" s="12"/>
      </tp>
      <tp t="e">
        <v>#N/A</v>
        <stp/>
        <stp>BDP|3742393045104844153</stp>
        <tr r="L620" s="5"/>
      </tp>
      <tp t="e">
        <v>#N/A</v>
        <stp/>
        <stp>BDP|3859973459648029602</stp>
        <tr r="AK417" s="5"/>
      </tp>
      <tp t="e">
        <v>#N/A</v>
        <stp/>
        <stp>BDP|9393856558232859708</stp>
        <tr r="AQ33" s="12"/>
        <tr r="AQ502" s="5"/>
      </tp>
      <tp t="e">
        <v>#N/A</v>
        <stp/>
        <stp>BDP|7359254034360407702</stp>
        <tr r="AI166" s="5"/>
      </tp>
      <tp t="e">
        <v>#N/A</v>
        <stp/>
        <stp>BDP|4850245856666855443</stp>
        <tr r="AI480" s="5"/>
      </tp>
      <tp t="e">
        <v>#N/A</v>
        <stp/>
        <stp>BDP|8762897641684059190</stp>
        <tr r="R320" s="5"/>
      </tp>
      <tp t="s">
        <v>#N/A N/A</v>
        <stp/>
        <stp>BDP|3450689028080387616</stp>
        <tr r="AP84" s="12"/>
      </tp>
      <tp t="e">
        <v>#N/A</v>
        <stp/>
        <stp>BDP|2171184720576734680</stp>
        <tr r="AF182" s="5"/>
      </tp>
      <tp t="e">
        <v>#N/A</v>
        <stp/>
        <stp>BDP|3577337836100453221</stp>
        <tr r="AO360" s="5"/>
      </tp>
      <tp t="e">
        <v>#N/A</v>
        <stp/>
        <stp>BDP|4110618991202460838</stp>
        <tr r="AG26" s="5"/>
      </tp>
      <tp t="e">
        <v>#N/A</v>
        <stp/>
        <stp>BDP|4435209024877170271</stp>
        <tr r="M88" s="5"/>
      </tp>
      <tp t="e">
        <v>#N/A</v>
        <stp/>
        <stp>BDP|5658951792194618010</stp>
        <tr r="T16" s="5"/>
      </tp>
      <tp t="e">
        <v>#N/A</v>
        <stp/>
        <stp>BDP|3424228821992840090</stp>
        <tr r="AP177" s="5"/>
      </tp>
      <tp t="e">
        <v>#N/A</v>
        <stp/>
        <stp>BDP|6792664251944163075</stp>
        <tr r="U322" s="5"/>
      </tp>
      <tp t="e">
        <v>#N/A</v>
        <stp/>
        <stp>BDP|8554872968072839543</stp>
        <tr r="W172" s="5"/>
      </tp>
      <tp t="e">
        <v>#N/A</v>
        <stp/>
        <stp>BDP|5039853484341676513</stp>
        <tr r="AH46" s="5"/>
      </tp>
      <tp t="e">
        <v>#N/A</v>
        <stp/>
        <stp>BDP|2629302943505549166</stp>
        <tr r="U13" s="5"/>
      </tp>
      <tp t="s">
        <v>#N/A N/A</v>
        <stp/>
        <stp>BDP|2413167543607610117</stp>
        <tr r="AK52" s="12"/>
      </tp>
      <tp t="e">
        <v>#N/A</v>
        <stp/>
        <stp>BDP|4913195254618279903</stp>
        <tr r="L234" s="5"/>
      </tp>
      <tp t="e">
        <v>#N/A</v>
        <stp/>
        <stp>BDP|1043549823181636666</stp>
        <tr r="AP296" s="5"/>
      </tp>
      <tp t="s">
        <v>#N/A N/A</v>
        <stp/>
        <stp>BDP|7042650126845721737</stp>
        <tr r="O70" s="12"/>
      </tp>
      <tp t="e">
        <v>#N/A</v>
        <stp/>
        <stp>BDP|4177177733500386715</stp>
        <tr r="AD328" s="5"/>
      </tp>
      <tp t="e">
        <v>#N/A</v>
        <stp/>
        <stp>BDP|3636141819195597792</stp>
        <tr r="T523" s="5"/>
      </tp>
      <tp t="e">
        <v>#N/A</v>
        <stp/>
        <stp>BDP|2393425263422652335</stp>
        <tr r="AI495" s="5"/>
      </tp>
      <tp t="e">
        <v>#N/A</v>
        <stp/>
        <stp>BDP|4274434504581268008</stp>
        <tr r="N163" s="5"/>
      </tp>
      <tp t="e">
        <v>#N/A</v>
        <stp/>
        <stp>BDP|2506832444837718823</stp>
        <tr r="I192" s="5"/>
      </tp>
      <tp t="e">
        <v>#N/A</v>
        <stp/>
        <stp>BDP|1283992998564656422</stp>
        <tr r="J192" s="5"/>
      </tp>
      <tp t="e">
        <v>#N/A</v>
        <stp/>
        <stp>BDP|3527354913129484904</stp>
        <tr r="AH640" s="5"/>
      </tp>
      <tp t="e">
        <v>#N/A</v>
        <stp/>
        <stp>BDP|1282664727706571216</stp>
        <tr r="I252" s="5"/>
      </tp>
      <tp t="e">
        <v>#N/A</v>
        <stp/>
        <stp>BDP|1186605009432866475</stp>
        <tr r="AM76" s="5"/>
      </tp>
      <tp t="e">
        <v>#N/A</v>
        <stp/>
        <stp>BDP|5807269462590941022</stp>
        <tr r="M34" s="12"/>
        <tr r="M482" s="5"/>
      </tp>
      <tp t="e">
        <v>#N/A</v>
        <stp/>
        <stp>BDP|4746618715762632024</stp>
        <tr r="J170" s="5"/>
      </tp>
      <tp t="e">
        <v>#N/A</v>
        <stp/>
        <stp>BDP|7422415804894214642</stp>
        <tr r="M430" s="5"/>
      </tp>
      <tp t="e">
        <v>#N/A</v>
        <stp/>
        <stp>BDP|9542815852792038719</stp>
        <tr r="AQ600" s="5"/>
      </tp>
      <tp t="s">
        <v>#N/A N/A</v>
        <stp/>
        <stp>BDP|4999053138581104720</stp>
        <tr r="AK45" s="12"/>
      </tp>
      <tp t="e">
        <v>#N/A</v>
        <stp/>
        <stp>BDP|4395658882199395206</stp>
        <tr r="AF112" s="5"/>
      </tp>
      <tp t="e">
        <v>#N/A</v>
        <stp/>
        <stp>BDP|5434326713502294407</stp>
        <tr r="AB321" s="5"/>
      </tp>
      <tp t="e">
        <v>#N/A</v>
        <stp/>
        <stp>BDP|9554928200464217526</stp>
        <tr r="K523" s="5"/>
      </tp>
      <tp t="s">
        <v>#N/A N/A</v>
        <stp/>
        <stp>BDP|2230006239327590791</stp>
        <tr r="K52" s="12"/>
      </tp>
      <tp t="e">
        <v>#N/A</v>
        <stp/>
        <stp>BDP|7472660273966184178</stp>
        <tr r="T97" s="5"/>
      </tp>
      <tp t="e">
        <v>#N/A</v>
        <stp/>
        <stp>BDP|8441004080668089930</stp>
        <tr r="K136" s="5"/>
      </tp>
      <tp t="e">
        <v>#N/A</v>
        <stp/>
        <stp>BDP|2611034407962046159</stp>
        <tr r="AK10" s="12"/>
      </tp>
      <tp t="e">
        <v>#N/A</v>
        <stp/>
        <stp>BDP|4508737633119177830</stp>
        <tr r="M70" s="5"/>
      </tp>
      <tp t="e">
        <v>#N/A</v>
        <stp/>
        <stp>BDP|6698107940524038619</stp>
        <tr r="AO547" s="5"/>
      </tp>
      <tp t="e">
        <v>#N/A</v>
        <stp/>
        <stp>BDP|4695659522423542230</stp>
        <tr r="U168" s="5"/>
      </tp>
      <tp t="s">
        <v>#N/A N/A</v>
        <stp/>
        <stp>BDP|7513719044993652614</stp>
        <tr r="I76" s="12"/>
      </tp>
      <tp t="e">
        <v>#N/A</v>
        <stp/>
        <stp>BDP|3633285272566205190</stp>
        <tr r="N617" s="5"/>
      </tp>
      <tp t="e">
        <v>#N/A</v>
        <stp/>
        <stp>BDP|3088117924954158530</stp>
        <tr r="AH66" s="5"/>
      </tp>
      <tp t="e">
        <v>#N/A</v>
        <stp/>
        <stp>BDP|1912694160184423435</stp>
        <tr r="AP139" s="5"/>
      </tp>
      <tp t="e">
        <v>#N/A</v>
        <stp/>
        <stp>BDP|3890985196367082515</stp>
        <tr r="Q40" s="5"/>
      </tp>
      <tp t="e">
        <v>#N/A</v>
        <stp/>
        <stp>BDP|1970271734143541281</stp>
        <tr r="AF129" s="5"/>
      </tp>
      <tp t="e">
        <v>#N/A</v>
        <stp/>
        <stp>BDP|7843876539645636872</stp>
        <tr r="AG324" s="5"/>
      </tp>
      <tp t="e">
        <v>#N/A</v>
        <stp/>
        <stp>BDP|7028631823045212757</stp>
        <tr r="I366" s="5"/>
      </tp>
      <tp t="e">
        <v>#N/A</v>
        <stp/>
        <stp>BDP|1650308462873040634</stp>
        <tr r="AM292" s="5"/>
      </tp>
      <tp t="e">
        <v>#N/A</v>
        <stp/>
        <stp>BDP|5339721556427940197</stp>
        <tr r="AG565" s="5"/>
      </tp>
      <tp t="e">
        <v>#N/A</v>
        <stp/>
        <stp>BDP|9508610915639626600</stp>
        <tr r="AM521" s="5"/>
      </tp>
      <tp t="e">
        <v>#N/A</v>
        <stp/>
        <stp>BDP|6357558253714665348</stp>
        <tr r="M569" s="5"/>
      </tp>
      <tp t="e">
        <v>#N/A</v>
        <stp/>
        <stp>BDP|4743789863292306689</stp>
        <tr r="AG116" s="5"/>
      </tp>
      <tp t="e">
        <v>#N/A</v>
        <stp/>
        <stp>BDP|9682369752559214773</stp>
        <tr r="AK488" s="5"/>
      </tp>
      <tp t="e">
        <v>#N/A</v>
        <stp/>
        <stp>BDP|2352101877292521762</stp>
        <tr r="N344" s="5"/>
      </tp>
      <tp t="e">
        <v>#N/A</v>
        <stp/>
        <stp>BDP|6505758305093287306</stp>
        <tr r="U284" s="5"/>
      </tp>
      <tp t="e">
        <v>#N/A</v>
        <stp/>
        <stp>BDP|5598307037897393356</stp>
        <tr r="AB147" s="5"/>
      </tp>
      <tp t="s">
        <v>#N/A N/A</v>
        <stp/>
        <stp>BDP|6150118839365443093</stp>
        <tr r="Q87" s="12"/>
      </tp>
      <tp t="e">
        <v>#N/A</v>
        <stp/>
        <stp>BDP|2789791759345049436</stp>
        <tr r="O208" s="5"/>
      </tp>
      <tp t="e">
        <v>#N/A</v>
        <stp/>
        <stp>BDP|8511675371198079079</stp>
        <tr r="L633" s="5"/>
      </tp>
      <tp t="e">
        <v>#N/A</v>
        <stp/>
        <stp>BDP|2008448762041747057</stp>
        <tr r="AQ29" s="12"/>
        <tr r="AQ365" s="5"/>
      </tp>
      <tp t="s">
        <v>#N/A N/A</v>
        <stp/>
        <stp>BDP|1782457803661164545</stp>
        <tr r="O51" s="12"/>
      </tp>
      <tp t="e">
        <v>#N/A</v>
        <stp/>
        <stp>BDP|8000749636719722411</stp>
        <tr r="K413" s="5"/>
      </tp>
      <tp t="e">
        <v>#N/A</v>
        <stp/>
        <stp>BDP|5749891349990072836</stp>
        <tr r="AM220" s="5"/>
      </tp>
      <tp t="e">
        <v>#N/A</v>
        <stp/>
        <stp>BDP|2922019536866260689</stp>
        <tr r="AM503" s="5"/>
      </tp>
      <tp t="e">
        <v>#N/A</v>
        <stp/>
        <stp>BDP|9099365324721506837</stp>
        <tr r="AB145" s="5"/>
      </tp>
      <tp t="e">
        <v>#N/A</v>
        <stp/>
        <stp>BDP|6249146335616683310</stp>
        <tr r="M599" s="5"/>
      </tp>
      <tp t="e">
        <v>#N/A</v>
        <stp/>
        <stp>BDP|8621011902608899193</stp>
        <tr r="Q514" s="5"/>
      </tp>
      <tp t="e">
        <v>#N/A</v>
        <stp/>
        <stp>BDP|3064715298948986443</stp>
        <tr r="K177" s="5"/>
      </tp>
      <tp t="e">
        <v>#N/A</v>
        <stp/>
        <stp>BDP|3192210622612693007</stp>
        <tr r="AQ498" s="5"/>
      </tp>
      <tp t="e">
        <v>#N/A</v>
        <stp/>
        <stp>BDP|6877899361268789135</stp>
        <tr r="W103" s="5"/>
      </tp>
      <tp t="e">
        <v>#N/A</v>
        <stp/>
        <stp>BDP|3780548637256306232</stp>
        <tr r="M178" s="5"/>
      </tp>
      <tp t="e">
        <v>#N/A</v>
        <stp/>
        <stp>BDP|7673754707079176817</stp>
        <tr r="M33" s="12"/>
        <tr r="M502" s="5"/>
      </tp>
      <tp t="e">
        <v>#N/A</v>
        <stp/>
        <stp>BDP|1716594527364514384</stp>
        <tr r="AQ130" s="5"/>
      </tp>
      <tp t="e">
        <v>#N/A</v>
        <stp/>
        <stp>BDP|5852202966088252881</stp>
        <tr r="AQ460" s="5"/>
      </tp>
      <tp t="e">
        <v>#N/A</v>
        <stp/>
        <stp>BDP|3362653211616159325</stp>
        <tr r="AD335" s="5"/>
      </tp>
      <tp t="e">
        <v>#N/A</v>
        <stp/>
        <stp>BDP|1576776663259485819</stp>
        <tr r="M635" s="5"/>
      </tp>
      <tp t="e">
        <v>#N/A</v>
        <stp/>
        <stp>BDP|5432703211990639278</stp>
        <tr r="AH254" s="5"/>
      </tp>
      <tp t="e">
        <v>#N/A</v>
        <stp/>
        <stp>BDP|9103050071048667774</stp>
        <tr r="K340" s="5"/>
      </tp>
      <tp t="e">
        <v>#N/A</v>
        <stp/>
        <stp>BDP|1360039975160392725</stp>
        <tr r="AB549" s="5"/>
      </tp>
      <tp t="e">
        <v>#N/A</v>
        <stp/>
        <stp>BDP|8809094004328065113</stp>
        <tr r="J220" s="5"/>
      </tp>
      <tp t="e">
        <v>#N/A</v>
        <stp/>
        <stp>BDP|1579154837491244316</stp>
        <tr r="AD40" s="5"/>
      </tp>
      <tp t="e">
        <v>#N/A</v>
        <stp/>
        <stp>BDP|8748461195400825486</stp>
        <tr r="U632" s="5"/>
      </tp>
      <tp t="e">
        <v>#N/A</v>
        <stp/>
        <stp>BDP|8254852812730900085</stp>
        <tr r="O644" s="5"/>
      </tp>
      <tp t="e">
        <v>#N/A</v>
        <stp/>
        <stp>BDP|5322353221063426677</stp>
        <tr r="I424" s="5"/>
      </tp>
      <tp t="e">
        <v>#N/A</v>
        <stp/>
        <stp>BDP|1676979192866719603</stp>
        <tr r="AD22" s="5"/>
      </tp>
      <tp t="e">
        <v>#N/A</v>
        <stp/>
        <stp>BDP|1615379035852254222</stp>
        <tr r="AF155" s="5"/>
      </tp>
      <tp t="e">
        <v>#N/A</v>
        <stp/>
        <stp>BDP|2419707375341510203</stp>
        <tr r="I577" s="5"/>
      </tp>
      <tp t="e">
        <v>#N/A</v>
        <stp/>
        <stp>BDP|3212861083401616353</stp>
        <tr r="U638" s="5"/>
      </tp>
      <tp t="e">
        <v>#N/A</v>
        <stp/>
        <stp>BDP|8360442964009028270</stp>
        <tr r="AM392" s="5"/>
      </tp>
      <tp t="e">
        <v>#N/A</v>
        <stp/>
        <stp>BDP|3289099158783249454</stp>
        <tr r="AG489" s="5"/>
      </tp>
      <tp t="e">
        <v>#N/A</v>
        <stp/>
        <stp>BDP|2389509856165812688</stp>
        <tr r="N340" s="5"/>
      </tp>
      <tp t="e">
        <v>#N/A</v>
        <stp/>
        <stp>BDP|7018493155926119183</stp>
        <tr r="S167" s="5"/>
      </tp>
      <tp t="e">
        <v>#N/A</v>
        <stp/>
        <stp>BDP|1733155394361791944</stp>
        <tr r="AF575" s="5"/>
      </tp>
      <tp t="e">
        <v>#N/A</v>
        <stp/>
        <stp>BDP|9011012274006524959</stp>
        <tr r="O493" s="5"/>
      </tp>
      <tp t="e">
        <v>#N/A</v>
        <stp/>
        <stp>BDP|7715594321889865823</stp>
        <tr r="AD235" s="5"/>
      </tp>
      <tp t="e">
        <v>#N/A</v>
        <stp/>
        <stp>BDP|3792694910155854032</stp>
        <tr r="AF357" s="5"/>
      </tp>
      <tp t="e">
        <v>#N/A</v>
        <stp/>
        <stp>BDP|8102069512799314134</stp>
        <tr r="J222" s="5"/>
      </tp>
      <tp t="e">
        <v>#N/A</v>
        <stp/>
        <stp>BDP|4160373100762702448</stp>
        <tr r="N359" s="5"/>
      </tp>
      <tp t="e">
        <v>#N/A</v>
        <stp/>
        <stp>BDP|2751292486931444890</stp>
        <tr r="R468" s="5"/>
      </tp>
      <tp t="e">
        <v>#N/A</v>
        <stp/>
        <stp>BDP|7249794753545996146</stp>
        <tr r="AM193" s="5"/>
      </tp>
      <tp t="e">
        <v>#N/A</v>
        <stp/>
        <stp>BDP|3845927813442988852</stp>
        <tr r="W83" s="5"/>
      </tp>
      <tp t="e">
        <v>#N/A</v>
        <stp/>
        <stp>BDP|2485741743085508534</stp>
        <tr r="I21" s="12"/>
      </tp>
      <tp t="e">
        <v>#N/A</v>
        <stp/>
        <stp>BDP|2136621052566234668</stp>
        <tr r="I117" s="5"/>
      </tp>
      <tp t="e">
        <v>#N/A</v>
        <stp/>
        <stp>BDP|7712068966187533777</stp>
        <tr r="W342" s="5"/>
      </tp>
      <tp t="e">
        <v>#N/A</v>
        <stp/>
        <stp>BDP|2314979754289523604</stp>
        <tr r="AQ375" s="5"/>
      </tp>
      <tp t="e">
        <v>#N/A</v>
        <stp/>
        <stp>BDP|1154634745020784256</stp>
        <tr r="P323" s="5"/>
      </tp>
      <tp t="s">
        <v>#N/A N/A</v>
        <stp/>
        <stp>BDP|6383947623929382521</stp>
        <tr r="R86" s="12"/>
      </tp>
      <tp t="e">
        <v>#N/A</v>
        <stp/>
        <stp>BDP|6768011916164591200</stp>
        <tr r="W494" s="5"/>
      </tp>
      <tp t="e">
        <v>#N/A</v>
        <stp/>
        <stp>BDP|1245788373474922455</stp>
        <tr r="M77" s="12"/>
        <tr r="M368" s="5"/>
      </tp>
      <tp t="e">
        <v>#N/A</v>
        <stp/>
        <stp>BDP|3167668743370044017</stp>
        <tr r="AK322" s="5"/>
      </tp>
      <tp t="e">
        <v>#N/A</v>
        <stp/>
        <stp>BDP|3695003016084476713</stp>
        <tr r="AI535" s="5"/>
      </tp>
      <tp t="e">
        <v>#N/A</v>
        <stp/>
        <stp>BDP|4365528720181321373</stp>
        <tr r="AM174" s="5"/>
      </tp>
      <tp t="e">
        <v>#N/A</v>
        <stp/>
        <stp>BDP|2512558765105511558</stp>
        <tr r="AQ359" s="5"/>
      </tp>
      <tp t="e">
        <v>#N/A</v>
        <stp/>
        <stp>BDP|1449951613298573021</stp>
        <tr r="AB458" s="5"/>
      </tp>
      <tp t="e">
        <v>#N/A</v>
        <stp/>
        <stp>BDP|5210772891083214932</stp>
        <tr r="W290" s="5"/>
      </tp>
      <tp t="e">
        <v>#N/A</v>
        <stp/>
        <stp>BDP|6639477451674458217</stp>
        <tr r="AK483" s="5"/>
      </tp>
      <tp t="e">
        <v>#N/A</v>
        <stp/>
        <stp>BDP|7809528407920142395</stp>
        <tr r="AI163" s="5"/>
      </tp>
      <tp t="e">
        <v>#N/A</v>
        <stp/>
        <stp>BDP|1992273023924876407</stp>
        <tr r="AD128" s="5"/>
      </tp>
      <tp t="e">
        <v>#N/A</v>
        <stp/>
        <stp>BDP|3481518160254196518</stp>
        <tr r="AH241" s="5"/>
      </tp>
      <tp t="e">
        <v>#N/A</v>
        <stp/>
        <stp>BDP|8815315248648220663</stp>
        <tr r="AD515" s="5"/>
      </tp>
      <tp t="e">
        <v>#N/A</v>
        <stp/>
        <stp>BDP|2021013034421928194</stp>
        <tr r="M275" s="5"/>
      </tp>
      <tp t="e">
        <v>#N/A</v>
        <stp/>
        <stp>BDP|5873508967584202388</stp>
        <tr r="AH208" s="5"/>
      </tp>
      <tp t="e">
        <v>#N/A</v>
        <stp/>
        <stp>BDP|2379810699857886565</stp>
        <tr r="J377" s="5"/>
      </tp>
      <tp t="e">
        <v>#N/A</v>
        <stp/>
        <stp>BDP|6290156752725148619</stp>
        <tr r="W209" s="5"/>
      </tp>
      <tp t="e">
        <v>#N/A</v>
        <stp/>
        <stp>BDP|3998324228066592531</stp>
        <tr r="O113" s="5"/>
      </tp>
      <tp t="e">
        <v>#N/A</v>
        <stp/>
        <stp>BDP|2236810417793302921</stp>
        <tr r="N426" s="5"/>
      </tp>
      <tp t="e">
        <v>#N/A</v>
        <stp/>
        <stp>BDP|9708882742134846002</stp>
        <tr r="R491" s="5"/>
      </tp>
      <tp t="s">
        <v>#N/A N/A</v>
        <stp/>
        <stp>BDP|3044491996797960830</stp>
        <tr r="S71" s="12"/>
      </tp>
      <tp t="e">
        <v>#N/A</v>
        <stp/>
        <stp>BDP|7670684189979670149</stp>
        <tr r="AD224" s="5"/>
      </tp>
      <tp t="e">
        <v>#N/A</v>
        <stp/>
        <stp>BDP|4138672684403761807</stp>
        <tr r="AQ376" s="5"/>
      </tp>
      <tp t="e">
        <v>#N/A</v>
        <stp/>
        <stp>BDP|4599424023830735362</stp>
        <tr r="T232" s="5"/>
      </tp>
      <tp t="e">
        <v>#N/A</v>
        <stp/>
        <stp>BDP|1273496927257026195</stp>
        <tr r="AG162" s="5"/>
      </tp>
      <tp t="e">
        <v>#N/A</v>
        <stp/>
        <stp>BDP|1733336848663164481</stp>
        <tr r="U255" s="5"/>
      </tp>
      <tp t="e">
        <v>#N/A</v>
        <stp/>
        <stp>BDP|6063872337705310965</stp>
        <tr r="AI100" s="5"/>
      </tp>
      <tp t="e">
        <v>#N/A</v>
        <stp/>
        <stp>BDP|7193560259996238094</stp>
        <tr r="R98" s="5"/>
      </tp>
      <tp t="e">
        <v>#N/A</v>
        <stp/>
        <stp>BDP|1356361028871832008</stp>
        <tr r="AQ264" s="5"/>
      </tp>
      <tp t="e">
        <v>#N/A</v>
        <stp/>
        <stp>BDP|3456285643387821326</stp>
        <tr r="I212" s="5"/>
      </tp>
      <tp t="e">
        <v>#N/A</v>
        <stp/>
        <stp>BDP|2516835963654438947</stp>
        <tr r="AG92" s="5"/>
      </tp>
      <tp t="e">
        <v>#N/A</v>
        <stp/>
        <stp>BDP|5072199885314999902</stp>
        <tr r="W336" s="5"/>
      </tp>
      <tp t="s">
        <v>#N/A N/A</v>
        <stp/>
        <stp>BDP|7908262605745674194</stp>
        <tr r="P68" s="12"/>
      </tp>
    </main>
    <main first="bofaddin.rtdserver">
      <tp t="s">
        <v>#N/A N/A</v>
        <stp/>
        <stp>BQL|7516009364541878261</stp>
        <tr r="AJ175" s="5"/>
      </tp>
      <tp t="s">
        <v>#N/A N/A</v>
        <stp/>
        <stp>BQL|3588658648146278542</stp>
        <tr r="AJ409" s="5"/>
      </tp>
      <tp t="s">
        <v>#N/A N/A</v>
        <stp/>
        <stp>BQL|9035848229062000330</stp>
        <tr r="AJ82" s="5"/>
      </tp>
      <tp t="s">
        <v>#N/A N/A</v>
        <stp/>
        <stp>BQL|4582666335067863422</stp>
        <tr r="AJ323" s="5"/>
      </tp>
      <tp t="s">
        <v>#N/A N/A</v>
        <stp/>
        <stp>BQL|4868268369213888164</stp>
        <tr r="AJ445" s="5"/>
      </tp>
      <tp t="s">
        <v>#N/A N/A</v>
        <stp/>
        <stp>BQL|1436980784826990496</stp>
        <tr r="AJ55" s="12"/>
      </tp>
      <tp t="s">
        <v>#N/A N/A</v>
        <stp/>
        <stp>BQL|1032320856937804243</stp>
        <tr r="AJ638" s="5"/>
      </tp>
      <tp t="s">
        <v>#N/A N/A</v>
        <stp/>
        <stp>BQL|9357862266732468708</stp>
        <tr r="AJ582" s="5"/>
      </tp>
      <tp t="s">
        <v>#N/A N/A</v>
        <stp/>
        <stp>BQL|7054646436928359861</stp>
        <tr r="AJ123" s="5"/>
      </tp>
      <tp t="s">
        <v>#N/A N/A</v>
        <stp/>
        <stp>BQL|2685041283490658817</stp>
        <tr r="AJ322" s="5"/>
      </tp>
      <tp t="s">
        <v>#N/A N/A</v>
        <stp/>
        <stp>BQL|4536802670810776944</stp>
        <tr r="AJ377" s="5"/>
      </tp>
      <tp t="s">
        <v>#N/A N/A</v>
        <stp/>
        <stp>BQL|9549910155395358248</stp>
        <tr r="AJ467" s="5"/>
      </tp>
      <tp t="s">
        <v>#N/A N/A</v>
        <stp/>
        <stp>BQL|5396198878329446837</stp>
        <tr r="AJ532" s="5"/>
      </tp>
      <tp t="s">
        <v>#N/A N/A</v>
        <stp/>
        <stp>BQL|1171673220982243510</stp>
        <tr r="AJ288" s="5"/>
      </tp>
      <tp t="s">
        <v>#N/A N/A</v>
        <stp/>
        <stp>BQL|5573440757311148735</stp>
        <tr r="AJ44" s="12"/>
        <tr r="AJ439" s="5"/>
      </tp>
      <tp t="s">
        <v>#N/A N/A</v>
        <stp/>
        <stp>BQL|9271940102807242522</stp>
        <tr r="AJ93" s="5"/>
      </tp>
      <tp t="s">
        <v>#N/A N/A</v>
        <stp/>
        <stp>BQL|1146709046344709446</stp>
        <tr r="AJ46" s="12"/>
      </tp>
      <tp t="s">
        <v>#N/A N/A</v>
        <stp/>
        <stp>BQL|4670088177681280085</stp>
        <tr r="AJ27" s="5"/>
      </tp>
      <tp t="s">
        <v>#N/A N/A</v>
        <stp/>
        <stp>BQL|3347333328094356485</stp>
        <tr r="AJ110" s="5"/>
      </tp>
      <tp t="s">
        <v>#N/A N/A</v>
        <stp/>
        <stp>BQL|5464180721953834761</stp>
        <tr r="AJ160" s="5"/>
      </tp>
      <tp t="s">
        <v>#N/A N/A</v>
        <stp/>
        <stp>BQL|5898488577890532409</stp>
        <tr r="AJ230" s="5"/>
      </tp>
      <tp t="s">
        <v>#N/A N/A</v>
        <stp/>
        <stp>BQL|1220207936716007461</stp>
        <tr r="AJ95" s="5"/>
      </tp>
      <tp t="s">
        <v>#N/A N/A</v>
        <stp/>
        <stp>BQL|4873999231618641443</stp>
        <tr r="AJ446" s="5"/>
      </tp>
      <tp t="s">
        <v>#N/A N/A</v>
        <stp/>
        <stp>BQL|7269039331787404154</stp>
        <tr r="AJ574" s="5"/>
      </tp>
      <tp t="e">
        <v>#N/A</v>
        <stp/>
        <stp>BDP|7846786348414081226</stp>
        <tr r="I305" s="5"/>
      </tp>
      <tp t="s">
        <v>#N/A N/A</v>
        <stp/>
        <stp>BDP|6111699623149015910</stp>
        <tr r="AP26" s="12"/>
      </tp>
      <tp t="s">
        <v>#N/A N/A</v>
        <stp/>
        <stp>BDP|4708344603657398293</stp>
        <tr r="L80" s="12"/>
      </tp>
      <tp t="e">
        <v>#N/A</v>
        <stp/>
        <stp>BDP|4711081400381081750</stp>
        <tr r="AI415" s="5"/>
      </tp>
      <tp t="e">
        <v>#N/A</v>
        <stp/>
        <stp>BDP|3960566227396796051</stp>
        <tr r="N432" s="5"/>
      </tp>
      <tp t="e">
        <v>#N/A</v>
        <stp/>
        <stp>BDP|1742465478865111522</stp>
        <tr r="N47" s="5"/>
      </tp>
      <tp t="e">
        <v>#N/A</v>
        <stp/>
        <stp>BDP|6879817614834241956</stp>
        <tr r="Q556" s="5"/>
      </tp>
      <tp t="e">
        <v>#N/A</v>
        <stp/>
        <stp>BDP|7817039544521029055</stp>
        <tr r="AF204" s="5"/>
      </tp>
      <tp t="e">
        <v>#N/A</v>
        <stp/>
        <stp>BDP|8983319138713325999</stp>
        <tr r="P311" s="5"/>
      </tp>
      <tp t="e">
        <v>#N/A</v>
        <stp/>
        <stp>BDP|7773943247610763899</stp>
        <tr r="AM389" s="5"/>
      </tp>
      <tp t="e">
        <v>#N/A</v>
        <stp/>
        <stp>BDP|5041434370630824418</stp>
        <tr r="AQ183" s="5"/>
      </tp>
      <tp t="e">
        <v>#N/A</v>
        <stp/>
        <stp>BDP|6596046373503972011</stp>
        <tr r="J60" s="5"/>
      </tp>
      <tp t="e">
        <v>#N/A</v>
        <stp/>
        <stp>BDP|2647361618142585070</stp>
        <tr r="Q476" s="5"/>
      </tp>
      <tp t="e">
        <v>#N/A</v>
        <stp/>
        <stp>BDP|4859754594711437979</stp>
        <tr r="R431" s="5"/>
      </tp>
      <tp t="e">
        <v>#N/A</v>
        <stp/>
        <stp>BDP|6791730376095122195</stp>
        <tr r="AP126" s="5"/>
      </tp>
      <tp t="e">
        <v>#N/A</v>
        <stp/>
        <stp>BDP|1707462508896601154</stp>
        <tr r="P58" s="5"/>
      </tp>
      <tp t="e">
        <v>#N/A</v>
        <stp/>
        <stp>BDP|7582470623531886235</stp>
        <tr r="J287" s="5"/>
      </tp>
      <tp t="s">
        <v>#N/A N/A</v>
        <stp/>
        <stp>BDP|7769182567545654744</stp>
        <tr r="AP85" s="12"/>
      </tp>
      <tp t="s">
        <v>#N/A N/A</v>
        <stp/>
        <stp>BDP|7839634760416761365</stp>
        <tr r="M59" s="12"/>
      </tp>
      <tp t="e">
        <v>#N/A</v>
        <stp/>
        <stp>BDP|3048395030654536564</stp>
        <tr r="L404" s="5"/>
      </tp>
      <tp t="e">
        <v>#N/A</v>
        <stp/>
        <stp>BDP|3046486287629343463</stp>
        <tr r="L501" s="5"/>
      </tp>
      <tp t="e">
        <v>#N/A</v>
        <stp/>
        <stp>BDP|5107942380691608797</stp>
        <tr r="J457" s="5"/>
      </tp>
      <tp t="e">
        <v>#N/A</v>
        <stp/>
        <stp>BDP|9558633750479819140</stp>
        <tr r="S230" s="5"/>
      </tp>
      <tp t="e">
        <v>#N/A</v>
        <stp/>
        <stp>BDP|5454347598919083421</stp>
        <tr r="AP274" s="5"/>
      </tp>
      <tp t="s">
        <v>#N/A N/A</v>
        <stp/>
        <stp>BDP|3879737667115132570</stp>
        <tr r="K76" s="12"/>
      </tp>
      <tp t="e">
        <v>#N/A</v>
        <stp/>
        <stp>BDP|6602701168884193152</stp>
        <tr r="AB285" s="5"/>
      </tp>
      <tp t="e">
        <v>#N/A</v>
        <stp/>
        <stp>BDP|1372226248732202713</stp>
        <tr r="N395" s="5"/>
      </tp>
      <tp t="e">
        <v>#N/A</v>
        <stp/>
        <stp>BDP|5419089325871329406</stp>
        <tr r="N486" s="5"/>
      </tp>
      <tp t="e">
        <v>#N/A</v>
        <stp/>
        <stp>BDP|7745892549131942847</stp>
        <tr r="AM243" s="5"/>
      </tp>
      <tp t="e">
        <v>#N/A</v>
        <stp/>
        <stp>BDP|8497949533350976000</stp>
        <tr r="Q286" s="5"/>
      </tp>
      <tp t="e">
        <v>#N/A</v>
        <stp/>
        <stp>BDP|1840513633452561751</stp>
        <tr r="J46" s="5"/>
      </tp>
      <tp t="e">
        <v>#N/A</v>
        <stp/>
        <stp>BDP|9050680365092332942</stp>
        <tr r="Q411" s="5"/>
      </tp>
      <tp t="e">
        <v>#N/A</v>
        <stp/>
        <stp>BDP|5915690149113324605</stp>
        <tr r="T174" s="5"/>
      </tp>
      <tp t="e">
        <v>#N/A</v>
        <stp/>
        <stp>BDP|3662415144482075397</stp>
        <tr r="J75" s="5"/>
      </tp>
      <tp t="e">
        <v>#N/A</v>
        <stp/>
        <stp>BDP|7507855382036093395</stp>
        <tr r="S505" s="5"/>
      </tp>
      <tp t="e">
        <v>#N/A</v>
        <stp/>
        <stp>BDP|6944231677857227646</stp>
        <tr r="AI364" s="5"/>
      </tp>
      <tp t="e">
        <v>#N/A</v>
        <stp/>
        <stp>BDP|9006598587001253774</stp>
        <tr r="J487" s="5"/>
      </tp>
      <tp t="e">
        <v>#N/A</v>
        <stp/>
        <stp>BDP|4500597526357350629</stp>
        <tr r="AD247" s="5"/>
      </tp>
      <tp t="e">
        <v>#N/A</v>
        <stp/>
        <stp>BDP|8454967918804851697</stp>
        <tr r="I52" s="5"/>
      </tp>
      <tp t="e">
        <v>#N/A</v>
        <stp/>
        <stp>BDP|4786730929446576533</stp>
        <tr r="L611" s="5"/>
      </tp>
      <tp t="e">
        <v>#N/A</v>
        <stp/>
        <stp>BDP|2662399909320526386</stp>
        <tr r="W512" s="5"/>
      </tp>
      <tp t="e">
        <v>#N/A</v>
        <stp/>
        <stp>BDP|2282233820378336893</stp>
        <tr r="U3" s="5"/>
      </tp>
      <tp t="e">
        <v>#N/A</v>
        <stp/>
        <stp>BDP|1095505718865175229</stp>
        <tr r="I548" s="5"/>
      </tp>
      <tp t="e">
        <v>#N/A</v>
        <stp/>
        <stp>BDP|4226421228818604851</stp>
        <tr r="S52" s="5"/>
      </tp>
      <tp t="e">
        <v>#N/A</v>
        <stp/>
        <stp>BDP|2209166947064944118</stp>
        <tr r="P544" s="5"/>
      </tp>
      <tp t="e">
        <v>#N/A</v>
        <stp/>
        <stp>BDP|1737298811734134455</stp>
        <tr r="AA25" s="5"/>
      </tp>
      <tp t="e">
        <v>#N/A</v>
        <stp/>
        <stp>BDP|6170789409284245792</stp>
        <tr r="AD360" s="5"/>
      </tp>
      <tp t="e">
        <v>#N/A</v>
        <stp/>
        <stp>BDP|2435446752210088192</stp>
        <tr r="W54" s="5"/>
      </tp>
      <tp t="e">
        <v>#N/A</v>
        <stp/>
        <stp>BDP|6693459763473807538</stp>
        <tr r="P401" s="5"/>
      </tp>
      <tp t="e">
        <v>#N/A</v>
        <stp/>
        <stp>BDP|3622007520582448198</stp>
        <tr r="P452" s="5"/>
      </tp>
      <tp t="e">
        <v>#N/A</v>
        <stp/>
        <stp>BDP|3457426922300642798</stp>
        <tr r="K164" s="5"/>
      </tp>
      <tp t="e">
        <v>#N/A</v>
        <stp/>
        <stp>BDP|1439184176832782768</stp>
        <tr r="N477" s="5"/>
      </tp>
      <tp t="e">
        <v>#N/A</v>
        <stp/>
        <stp>BDP|2163579512763627794</stp>
        <tr r="AD512" s="5"/>
      </tp>
      <tp t="e">
        <v>#N/A</v>
        <stp/>
        <stp>BDP|1571163783633989924</stp>
        <tr r="J636" s="5"/>
      </tp>
      <tp t="e">
        <v>#N/A</v>
        <stp/>
        <stp>BDP|4576441803457823511</stp>
        <tr r="AH229" s="5"/>
      </tp>
      <tp t="e">
        <v>#N/A</v>
        <stp/>
        <stp>BDP|3381952039179036248</stp>
        <tr r="K266" s="5"/>
      </tp>
      <tp t="e">
        <v>#N/A</v>
        <stp/>
        <stp>BDP|8359624256939596091</stp>
        <tr r="AQ607" s="5"/>
      </tp>
      <tp t="e">
        <v>#N/A</v>
        <stp/>
        <stp>BDP|6239198017665746109</stp>
        <tr r="I472" s="5"/>
      </tp>
      <tp t="e">
        <v>#N/A</v>
        <stp/>
        <stp>BDP|7701116759565246464</stp>
        <tr r="AP381" s="5"/>
      </tp>
      <tp t="s">
        <v>#N/A N/A</v>
        <stp/>
        <stp>BDP|4455298562012298067</stp>
        <tr r="U14" s="12"/>
      </tp>
      <tp t="s">
        <v>#N/A N/A</v>
        <stp/>
        <stp>BDP|6882209363603978393</stp>
        <tr r="AP30" s="12"/>
      </tp>
      <tp t="e">
        <v>#N/A</v>
        <stp/>
        <stp>BDP|7543797037412652360</stp>
        <tr r="AB364" s="5"/>
      </tp>
      <tp t="e">
        <v>#N/A</v>
        <stp/>
        <stp>BDP|7537292310697100165</stp>
        <tr r="R273" s="5"/>
      </tp>
      <tp t="e">
        <v>#N/A</v>
        <stp/>
        <stp>BDP|2135751028581312444</stp>
        <tr r="J453" s="5"/>
      </tp>
      <tp t="e">
        <v>#N/A</v>
        <stp/>
        <stp>BDP|3382587139823879412</stp>
        <tr r="R8" s="5"/>
      </tp>
      <tp t="e">
        <v>#N/A</v>
        <stp/>
        <stp>BDP|9843520639558937517</stp>
        <tr r="O10" s="12"/>
      </tp>
      <tp t="s">
        <v>#N/A N/A</v>
        <stp/>
        <stp>BDP|3547968798193798271</stp>
        <tr r="I85" s="12"/>
      </tp>
      <tp t="e">
        <v>#N/A</v>
        <stp/>
        <stp>BDP|8539140874925970979</stp>
        <tr r="I583" s="5"/>
      </tp>
      <tp t="e">
        <v>#N/A</v>
        <stp/>
        <stp>BDP|7815185964275826770</stp>
        <tr r="M639" s="5"/>
      </tp>
      <tp t="e">
        <v>#N/A</v>
        <stp/>
        <stp>BDP|1005270211440907043</stp>
        <tr r="I29" s="12"/>
        <tr r="I365" s="5"/>
      </tp>
      <tp t="e">
        <v>#N/A</v>
        <stp/>
        <stp>BDP|9077461474078927003</stp>
        <tr r="Q414" s="5"/>
      </tp>
      <tp t="e">
        <v>#N/A</v>
        <stp/>
        <stp>BDP|1841983287014906651</stp>
        <tr r="I198" s="5"/>
      </tp>
      <tp t="e">
        <v>#N/A</v>
        <stp/>
        <stp>BDP|5123017822036869315</stp>
        <tr r="AG126" s="5"/>
      </tp>
      <tp t="e">
        <v>#N/A</v>
        <stp/>
        <stp>BDP|3022223781799140294</stp>
        <tr r="T399" s="5"/>
      </tp>
      <tp t="e">
        <v>#N/A</v>
        <stp/>
        <stp>BDP|9942826101143538046</stp>
        <tr r="AI481" s="5"/>
      </tp>
      <tp t="e">
        <v>#N/A</v>
        <stp/>
        <stp>BDP|2051202199169273239</stp>
        <tr r="U180" s="5"/>
      </tp>
      <tp t="e">
        <v>#N/A</v>
        <stp/>
        <stp>BDP|6276048505146240292</stp>
        <tr r="AB492" s="5"/>
      </tp>
      <tp t="e">
        <v>#N/A</v>
        <stp/>
        <stp>BDP|3702153425960709282</stp>
        <tr r="J129" s="5"/>
      </tp>
      <tp t="e">
        <v>#N/A</v>
        <stp/>
        <stp>BDP|7872582328490022209</stp>
        <tr r="AI98" s="5"/>
      </tp>
      <tp t="s">
        <v>#N/A N/A</v>
        <stp/>
        <stp>BDP|6460008238003242467</stp>
        <tr r="AI36" s="12"/>
      </tp>
      <tp t="e">
        <v>#N/A</v>
        <stp/>
        <stp>BDP|8233889460577733351</stp>
        <tr r="AM594" s="5"/>
      </tp>
      <tp t="e">
        <v>#N/A</v>
        <stp/>
        <stp>BDP|6604789904024450761</stp>
        <tr r="J49" s="5"/>
      </tp>
      <tp t="e">
        <v>#N/A</v>
        <stp/>
        <stp>BDP|2756287958843601497</stp>
        <tr r="W503" s="5"/>
      </tp>
      <tp t="e">
        <v>#N/A</v>
        <stp/>
        <stp>BDP|2847398039209873985</stp>
        <tr r="AG466" s="5"/>
      </tp>
      <tp t="e">
        <v>#N/A</v>
        <stp/>
        <stp>BDP|7424864694476874269</stp>
        <tr r="AH177" s="5"/>
      </tp>
      <tp t="e">
        <v>#N/A</v>
        <stp/>
        <stp>BDP|4983678472683331479</stp>
        <tr r="AH490" s="5"/>
      </tp>
      <tp t="e">
        <v>#N/A</v>
        <stp/>
        <stp>BDP|2006807449494762869</stp>
        <tr r="Q351" s="5"/>
      </tp>
      <tp t="e">
        <v>#N/A</v>
        <stp/>
        <stp>BDP|8326995083313321829</stp>
        <tr r="AM433" s="5"/>
      </tp>
      <tp t="e">
        <v>#N/A</v>
        <stp/>
        <stp>BDP|7215654002764584785</stp>
        <tr r="AQ63" s="5"/>
      </tp>
      <tp t="e">
        <v>#N/A</v>
        <stp/>
        <stp>BDP|8776829406350856237</stp>
        <tr r="AP154" s="5"/>
      </tp>
      <tp t="e">
        <v>#N/A</v>
        <stp/>
        <stp>BDP|5603416008693675018</stp>
        <tr r="N487" s="5"/>
      </tp>
      <tp t="e">
        <v>#N/A</v>
        <stp/>
        <stp>BDP|5986258211093495716</stp>
        <tr r="L581" s="5"/>
      </tp>
      <tp t="e">
        <v>#N/A</v>
        <stp/>
        <stp>BDP|1694995461724075862</stp>
        <tr r="Q6" s="5"/>
      </tp>
      <tp t="e">
        <v>#N/A</v>
        <stp/>
        <stp>BDP|3857998212401954822</stp>
        <tr r="Q322" s="5"/>
      </tp>
      <tp t="e">
        <v>#N/A</v>
        <stp/>
        <stp>BDP|1083782973974043739</stp>
        <tr r="U552" s="5"/>
      </tp>
      <tp t="e">
        <v>#N/A</v>
        <stp/>
        <stp>BDP|2741743601112203587</stp>
        <tr r="S475" s="5"/>
      </tp>
      <tp t="e">
        <v>#N/A</v>
        <stp/>
        <stp>BDP|7321651729378364947</stp>
        <tr r="AK567" s="5"/>
      </tp>
      <tp t="e">
        <v>#N/A</v>
        <stp/>
        <stp>BDP|5345381223511035702</stp>
        <tr r="AB536" s="5"/>
      </tp>
      <tp t="e">
        <v>#N/A</v>
        <stp/>
        <stp>BDP|6816525819549219991</stp>
        <tr r="AB312" s="5"/>
      </tp>
      <tp t="e">
        <v>#N/A</v>
        <stp/>
        <stp>BDP|1559566979265177436</stp>
        <tr r="R44" s="5"/>
      </tp>
      <tp t="e">
        <v>#N/A</v>
        <stp/>
        <stp>BDP|1001730006293456797</stp>
        <tr r="AH200" s="5"/>
      </tp>
      <tp t="e">
        <v>#N/A</v>
        <stp/>
        <stp>BDP|5821629216881110152</stp>
        <tr r="N582" s="5"/>
      </tp>
      <tp t="e">
        <v>#N/A</v>
        <stp/>
        <stp>BDP|5543866137249531590</stp>
        <tr r="AH639" s="5"/>
      </tp>
      <tp t="e">
        <v>#N/A</v>
        <stp/>
        <stp>BDP|9091659169459115257</stp>
        <tr r="R451" s="5"/>
      </tp>
      <tp t="e">
        <v>#N/A</v>
        <stp/>
        <stp>BDP|2659014501304880468</stp>
        <tr r="K103" s="5"/>
      </tp>
      <tp t="e">
        <v>#N/A</v>
        <stp/>
        <stp>BDP|6882448992508131174</stp>
        <tr r="Q272" s="5"/>
      </tp>
      <tp t="e">
        <v>#N/A</v>
        <stp/>
        <stp>BDP|7908190363597379587</stp>
        <tr r="AK536" s="5"/>
      </tp>
      <tp t="e">
        <v>#N/A</v>
        <stp/>
        <stp>BDP|1313333085989862159</stp>
        <tr r="I146" s="5"/>
      </tp>
      <tp t="s">
        <v>#N/A N/A</v>
        <stp/>
        <stp>BDP|5573364329884098225</stp>
        <tr r="AB63" s="12"/>
      </tp>
      <tp t="e">
        <v>#N/A</v>
        <stp/>
        <stp>BDP|2821725230081226503</stp>
        <tr r="M23" s="5"/>
      </tp>
      <tp t="e">
        <v>#N/A</v>
        <stp/>
        <stp>BDP|5127928580314887228</stp>
        <tr r="AG202" s="5"/>
      </tp>
      <tp t="e">
        <v>#N/A</v>
        <stp/>
        <stp>BDP|4491669898940094939</stp>
        <tr r="AQ480" s="5"/>
      </tp>
      <tp t="e">
        <v>#N/A</v>
        <stp/>
        <stp>BDP|7288973942231793998</stp>
        <tr r="I479" s="5"/>
      </tp>
      <tp t="e">
        <v>#N/A</v>
        <stp/>
        <stp>BDP|7261625297463686984</stp>
        <tr r="S137" s="5"/>
      </tp>
      <tp t="e">
        <v>#N/A</v>
        <stp/>
        <stp>BDP|8925111175835588918</stp>
        <tr r="O331" s="5"/>
      </tp>
      <tp t="e">
        <v>#N/A</v>
        <stp/>
        <stp>BDP|1776827884682156199</stp>
        <tr r="O609" s="5"/>
      </tp>
      <tp t="e">
        <v>#N/A</v>
        <stp/>
        <stp>BDP|1028629657897474789</stp>
        <tr r="AQ184" s="5"/>
      </tp>
      <tp t="e">
        <v>#N/A</v>
        <stp/>
        <stp>BDP|3746685765355097436</stp>
        <tr r="AB166" s="5"/>
      </tp>
      <tp t="e">
        <v>#N/A</v>
        <stp/>
        <stp>BDP|5958716134140071358</stp>
        <tr r="AH107" s="5"/>
      </tp>
      <tp t="e">
        <v>#N/A</v>
        <stp/>
        <stp>BDP|6586375908212443576</stp>
        <tr r="AM508" s="5"/>
      </tp>
      <tp t="e">
        <v>#N/A</v>
        <stp/>
        <stp>BDP|4643483256786091114</stp>
        <tr r="AI471" s="5"/>
      </tp>
      <tp t="e">
        <v>#N/A</v>
        <stp/>
        <stp>BDP|3487625307607046083</stp>
        <tr r="M581" s="5"/>
      </tp>
      <tp t="e">
        <v>#N/A</v>
        <stp/>
        <stp>BDP|9513785892051205448</stp>
        <tr r="K33" s="12"/>
        <tr r="K502" s="5"/>
      </tp>
      <tp t="e">
        <v>#N/A</v>
        <stp/>
        <stp>BDP|8019347463807792898</stp>
        <tr r="AK121" s="5"/>
      </tp>
      <tp t="e">
        <v>#N/A</v>
        <stp/>
        <stp>BDP|3369073602009628899</stp>
        <tr r="AP141" s="5"/>
      </tp>
      <tp t="e">
        <v>#N/A</v>
        <stp/>
        <stp>BDP|4116243835894950301</stp>
        <tr r="S181" s="5"/>
      </tp>
      <tp t="e">
        <v>#N/A</v>
        <stp/>
        <stp>BDP|6100492465071726731</stp>
        <tr r="L379" s="5"/>
      </tp>
      <tp t="e">
        <v>#N/A</v>
        <stp/>
        <stp>BDP|2066791692677430961</stp>
        <tr r="AB390" s="5"/>
      </tp>
      <tp t="e">
        <v>#N/A</v>
        <stp/>
        <stp>BDP|9810829765503586636</stp>
        <tr r="W548" s="5"/>
      </tp>
      <tp t="e">
        <v>#N/A</v>
        <stp/>
        <stp>BDP|7681070187805653896</stp>
        <tr r="S229" s="5"/>
      </tp>
      <tp t="e">
        <v>#N/A</v>
        <stp/>
        <stp>BDP|2973395959967380130</stp>
        <tr r="R76" s="5"/>
      </tp>
      <tp t="e">
        <v>#N/A</v>
        <stp/>
        <stp>BDP|5893073062303336278</stp>
        <tr r="AI568" s="5"/>
      </tp>
      <tp t="e">
        <v>#N/A</v>
        <stp/>
        <stp>BDP|9937957346047133125</stp>
        <tr r="AQ191" s="5"/>
      </tp>
      <tp t="e">
        <v>#N/A</v>
        <stp/>
        <stp>BDP|9783843090459980333</stp>
        <tr r="N594" s="5"/>
      </tp>
      <tp t="e">
        <v>#N/A</v>
        <stp/>
        <stp>BDP|5151335857187822647</stp>
        <tr r="O568" s="5"/>
      </tp>
      <tp t="e">
        <v>#N/A</v>
        <stp/>
        <stp>BDP|2498558934457942156</stp>
        <tr r="S49" s="5"/>
      </tp>
      <tp t="e">
        <v>#N/A</v>
        <stp/>
        <stp>BDP|8566632334966385982</stp>
        <tr r="R74" s="5"/>
      </tp>
      <tp t="e">
        <v>#N/A</v>
        <stp/>
        <stp>BDP|1907708751060299137</stp>
        <tr r="Q609" s="5"/>
      </tp>
      <tp t="e">
        <v>#N/A</v>
        <stp/>
        <stp>BDP|2550287971694028150</stp>
        <tr r="O77" s="5"/>
      </tp>
      <tp t="e">
        <v>#N/A</v>
        <stp/>
        <stp>BDP|3095366806264020699</stp>
        <tr r="AK459" s="5"/>
      </tp>
      <tp t="e">
        <v>#N/A</v>
        <stp/>
        <stp>BDP|1068242349922651751</stp>
        <tr r="S259" s="5"/>
      </tp>
      <tp t="e">
        <v>#N/A</v>
        <stp/>
        <stp>BDP|2552565943608990976</stp>
        <tr r="N626" s="5"/>
      </tp>
      <tp t="e">
        <v>#N/A</v>
        <stp/>
        <stp>BDP|8693088176804069966</stp>
        <tr r="J189" s="5"/>
      </tp>
      <tp t="s">
        <v>#N/A N/A</v>
        <stp/>
        <stp>BDP|4519491672685755078</stp>
        <tr r="M36" s="12"/>
      </tp>
      <tp t="e">
        <v>#N/A</v>
        <stp/>
        <stp>BDP|3493095002362453350</stp>
        <tr r="N545" s="5"/>
      </tp>
      <tp t="s">
        <v>#N/A N/A</v>
        <stp/>
        <stp>BDP|7879204666707083606</stp>
        <tr r="S56" s="12"/>
      </tp>
      <tp t="e">
        <v>#N/A</v>
        <stp/>
        <stp>BDP|2916608066060559046</stp>
        <tr r="S144" s="5"/>
      </tp>
      <tp t="e">
        <v>#N/A</v>
        <stp/>
        <stp>BDP|4439199965269473822</stp>
        <tr r="AD568" s="5"/>
      </tp>
      <tp t="e">
        <v>#N/A</v>
        <stp/>
        <stp>BDP|5818088618096264042</stp>
        <tr r="N190" s="5"/>
      </tp>
      <tp t="e">
        <v>#N/A</v>
        <stp/>
        <stp>BDP|5087471767004711194</stp>
        <tr r="R235" s="5"/>
      </tp>
      <tp t="e">
        <v>#N/A</v>
        <stp/>
        <stp>BDP|4218418402095774781</stp>
        <tr r="L347" s="5"/>
      </tp>
      <tp t="e">
        <v>#N/A</v>
        <stp/>
        <stp>BDP|4610274868627049578</stp>
        <tr r="W226" s="5"/>
      </tp>
      <tp t="e">
        <v>#N/A</v>
        <stp/>
        <stp>BDP|6414422854832849741</stp>
        <tr r="S337" s="5"/>
      </tp>
      <tp t="e">
        <v>#N/A</v>
        <stp/>
        <stp>BDP|9175316732733413889</stp>
        <tr r="L532" s="5"/>
      </tp>
      <tp t="e">
        <v>#N/A</v>
        <stp/>
        <stp>BDP|6416440173527515084</stp>
        <tr r="AG63" s="5"/>
      </tp>
      <tp t="e">
        <v>#N/A</v>
        <stp/>
        <stp>BDP|3720688785907115853</stp>
        <tr r="T620" s="5"/>
      </tp>
      <tp t="e">
        <v>#N/A</v>
        <stp/>
        <stp>BDP|9220492525528776572</stp>
        <tr r="O491" s="5"/>
      </tp>
      <tp t="e">
        <v>#N/A</v>
        <stp/>
        <stp>BDP|9217934485009239386</stp>
        <tr r="AQ24" s="12"/>
      </tp>
      <tp t="e">
        <v>#N/A</v>
        <stp/>
        <stp>BDP|1189675998878523454</stp>
        <tr r="AH320" s="5"/>
      </tp>
      <tp t="e">
        <v>#N/A</v>
        <stp/>
        <stp>BDP|1510102519247463464</stp>
        <tr r="J239" s="5"/>
      </tp>
      <tp t="e">
        <v>#N/A</v>
        <stp/>
        <stp>BDP|4340788104744109508</stp>
        <tr r="AD345" s="5"/>
      </tp>
      <tp t="e">
        <v>#N/A</v>
        <stp/>
        <stp>BDP|2549380421304268503</stp>
        <tr r="AF304" s="5"/>
      </tp>
      <tp t="e">
        <v>#N/A</v>
        <stp/>
        <stp>BDP|7975180431687672084</stp>
        <tr r="W279" s="5"/>
      </tp>
      <tp t="e">
        <v>#N/A</v>
        <stp/>
        <stp>BDP|3833132866390254612</stp>
        <tr r="J2" s="5"/>
      </tp>
      <tp t="e">
        <v>#N/A</v>
        <stp/>
        <stp>BDP|9621198964845110946</stp>
        <tr r="Q193" s="5"/>
      </tp>
      <tp t="e">
        <v>#N/A</v>
        <stp/>
        <stp>BDP|6975216830097745212</stp>
        <tr r="AF284" s="5"/>
      </tp>
      <tp t="e">
        <v>#N/A</v>
        <stp/>
        <stp>BDP|2532053478456738110</stp>
        <tr r="AH340" s="5"/>
      </tp>
      <tp t="e">
        <v>#N/A</v>
        <stp/>
        <stp>BDP|2520524999049175517</stp>
        <tr r="N529" s="5"/>
      </tp>
      <tp t="e">
        <v>#N/A</v>
        <stp/>
        <stp>BDP|6383694387519062326</stp>
        <tr r="S27" s="5"/>
      </tp>
      <tp t="e">
        <v>#N/A</v>
        <stp/>
        <stp>BDP|5685321927743451582</stp>
        <tr r="AF499" s="5"/>
      </tp>
      <tp t="e">
        <v>#N/A</v>
        <stp/>
        <stp>BDP|7745318767604848467</stp>
        <tr r="O394" s="5"/>
      </tp>
      <tp t="e">
        <v>#N/A</v>
        <stp/>
        <stp>BDP|1393073018411313307</stp>
        <tr r="AI13" s="5"/>
      </tp>
      <tp t="e">
        <v>#N/A</v>
        <stp/>
        <stp>BDP|3670024916566960648</stp>
        <tr r="U319" s="5"/>
      </tp>
      <tp t="e">
        <v>#N/A</v>
        <stp/>
        <stp>BDP|3596130309768449842</stp>
        <tr r="K356" s="5"/>
      </tp>
      <tp t="e">
        <v>#N/A</v>
        <stp/>
        <stp>BDP|7719407847695886073</stp>
        <tr r="AF321" s="5"/>
      </tp>
      <tp t="e">
        <v>#N/A</v>
        <stp/>
        <stp>BDP|2870836732199735218</stp>
        <tr r="U586" s="5"/>
      </tp>
      <tp t="e">
        <v>#N/A</v>
        <stp/>
        <stp>BDP|8941334162166523929</stp>
        <tr r="M309" s="5"/>
      </tp>
      <tp t="e">
        <v>#N/A</v>
        <stp/>
        <stp>BDP|9431320588800113000</stp>
        <tr r="AG540" s="5"/>
      </tp>
      <tp t="e">
        <v>#N/A</v>
        <stp/>
        <stp>BDP|2599301770134920031</stp>
        <tr r="AQ423" s="5"/>
      </tp>
      <tp t="e">
        <v>#N/A</v>
        <stp/>
        <stp>BDP|4704647567986943020</stp>
        <tr r="U642" s="5"/>
      </tp>
      <tp t="e">
        <v>#N/A</v>
        <stp/>
        <stp>BDP|5796690642166723347</stp>
        <tr r="AF168" s="5"/>
      </tp>
      <tp t="e">
        <v>#N/A</v>
        <stp/>
        <stp>BDP|6882808347671693962</stp>
        <tr r="AQ83" s="5"/>
      </tp>
      <tp t="e">
        <v>#N/A</v>
        <stp/>
        <stp>BDP|4924072411556791170</stp>
        <tr r="U510" s="5"/>
      </tp>
      <tp t="e">
        <v>#N/A</v>
        <stp/>
        <stp>BDP|9733225298097135739</stp>
        <tr r="AK340" s="5"/>
      </tp>
      <tp t="e">
        <v>#N/A</v>
        <stp/>
        <stp>BDP|6592711769203360613</stp>
        <tr r="AH608" s="5"/>
      </tp>
      <tp t="e">
        <v>#N/A</v>
        <stp/>
        <stp>BDP|8304327423629473299</stp>
        <tr r="AA15" s="5"/>
      </tp>
      <tp t="e">
        <v>#N/A</v>
        <stp/>
        <stp>BDP|1712112275150952556</stp>
        <tr r="AF402" s="5"/>
      </tp>
      <tp t="e">
        <v>#N/A</v>
        <stp/>
        <stp>BDP|6550595990528469072</stp>
        <tr r="S420" s="5"/>
      </tp>
      <tp t="e">
        <v>#N/A</v>
        <stp/>
        <stp>BDP|7650765112335927642</stp>
        <tr r="M438" s="5"/>
      </tp>
      <tp t="e">
        <v>#N/A</v>
        <stp/>
        <stp>BDP|7642074130322880468</stp>
        <tr r="O298" s="5"/>
      </tp>
      <tp t="e">
        <v>#N/A</v>
        <stp/>
        <stp>BDP|5640312958727832681</stp>
        <tr r="N513" s="5"/>
      </tp>
      <tp t="e">
        <v>#N/A</v>
        <stp/>
        <stp>BDP|5838054363294040513</stp>
        <tr r="P374" s="5"/>
      </tp>
      <tp t="e">
        <v>#N/A</v>
        <stp/>
        <stp>BDP|3939667656494255647</stp>
        <tr r="AM216" s="5"/>
      </tp>
      <tp t="s">
        <v>#N/A N/A</v>
        <stp/>
        <stp>BDP|5972339310844610130</stp>
        <tr r="AB18" s="12"/>
      </tp>
      <tp t="e">
        <v>#N/A</v>
        <stp/>
        <stp>BDP|2474899435153301849</stp>
        <tr r="AG297" s="5"/>
      </tp>
      <tp t="e">
        <v>#N/A</v>
        <stp/>
        <stp>BDP|2205163775377633185</stp>
        <tr r="AK634" s="5"/>
      </tp>
      <tp t="e">
        <v>#N/A</v>
        <stp/>
        <stp>BDP|3481873441938732598</stp>
        <tr r="M532" s="5"/>
      </tp>
      <tp t="e">
        <v>#N/A</v>
        <stp/>
        <stp>BDP|8041051335279570099</stp>
        <tr r="AI36" s="5"/>
      </tp>
      <tp t="e">
        <v>#N/A</v>
        <stp/>
        <stp>BDP|7845195393644668988</stp>
        <tr r="AB608" s="5"/>
      </tp>
      <tp t="e">
        <v>#N/A</v>
        <stp/>
        <stp>BDP|4873738493770254865</stp>
        <tr r="AQ434" s="5"/>
      </tp>
      <tp t="e">
        <v>#N/A</v>
        <stp/>
        <stp>BDP|8967162966328165549</stp>
        <tr r="J99" s="5"/>
      </tp>
      <tp t="s">
        <v>#N/A N/A</v>
        <stp/>
        <stp>BDP|8772492573228190105</stp>
        <tr r="AI48" s="12"/>
      </tp>
      <tp t="e">
        <v>#N/A</v>
        <stp/>
        <stp>BDP|4156770279946456072</stp>
        <tr r="T4" s="5"/>
      </tp>
      <tp t="s">
        <v>#N/A N/A</v>
        <stp/>
        <stp>BDP|7227013122931505683</stp>
        <tr r="AP25" s="12"/>
      </tp>
      <tp t="e">
        <v>#N/A</v>
        <stp/>
        <stp>BDP|5226094794787580962</stp>
        <tr r="U15" s="5"/>
      </tp>
      <tp t="s">
        <v>#N/A N/A</v>
        <stp/>
        <stp>BDP|8569958465435894018</stp>
        <tr r="O60" s="12"/>
      </tp>
      <tp t="e">
        <v>#N/A</v>
        <stp/>
        <stp>BDP|7927239133104495019</stp>
        <tr r="AF391" s="5"/>
      </tp>
      <tp t="s">
        <v>#N/A N/A</v>
        <stp/>
        <stp>BDP|9987597086286917036</stp>
        <tr r="M50" s="12"/>
      </tp>
      <tp t="e">
        <v>#N/A</v>
        <stp/>
        <stp>BDP|2018571617113925759</stp>
        <tr r="O49" s="5"/>
      </tp>
      <tp t="e">
        <v>#N/A</v>
        <stp/>
        <stp>BDP|2040166381769310089</stp>
        <tr r="N147" s="5"/>
      </tp>
      <tp t="e">
        <v>#N/A</v>
        <stp/>
        <stp>BDP|3388665438982993680</stp>
        <tr r="T562" s="5"/>
      </tp>
      <tp t="e">
        <v>#N/A</v>
        <stp/>
        <stp>BDP|6390064454525476492</stp>
        <tr r="O137" s="5"/>
      </tp>
      <tp t="s">
        <v>#N/A N/A</v>
        <stp/>
        <stp>BDP|2784366038395085558</stp>
        <tr r="W5" s="12"/>
      </tp>
      <tp t="e">
        <v>#N/A</v>
        <stp/>
        <stp>BDP|7831464702877866685</stp>
        <tr r="N334" s="5"/>
      </tp>
      <tp t="e">
        <v>#N/A</v>
        <stp/>
        <stp>BDP|3901058400548740975</stp>
        <tr r="K81" s="5"/>
      </tp>
      <tp t="s">
        <v>#N/A N/A</v>
        <stp/>
        <stp>BDP|9621334593167986630</stp>
        <tr r="AQ17" s="12"/>
      </tp>
      <tp t="s">
        <v>#N/A N/A</v>
        <stp/>
        <stp>BDP|6799562070175581383</stp>
        <tr r="P52" s="12"/>
      </tp>
      <tp t="e">
        <v>#N/A</v>
        <stp/>
        <stp>BDP|1569748517011379499</stp>
        <tr r="J248" s="5"/>
      </tp>
      <tp t="e">
        <v>#N/A</v>
        <stp/>
        <stp>BDP|1946478704926750110</stp>
        <tr r="AI603" s="5"/>
      </tp>
      <tp t="e">
        <v>#N/A</v>
        <stp/>
        <stp>BDP|9808046884591637220</stp>
        <tr r="AP65" s="12"/>
        <tr r="AP260" s="5"/>
      </tp>
      <tp t="e">
        <v>#N/A</v>
        <stp/>
        <stp>BDP|3049834703868892141</stp>
        <tr r="P604" s="5"/>
      </tp>
      <tp t="e">
        <v>#N/A</v>
        <stp/>
        <stp>BDP|7133915589327232374</stp>
        <tr r="P268" s="5"/>
      </tp>
      <tp t="s">
        <v>#N/A N/A</v>
        <stp/>
        <stp>BDP|7805633436781135105</stp>
        <tr r="L35" s="12"/>
      </tp>
      <tp t="e">
        <v>#N/A</v>
        <stp/>
        <stp>BDP|7767967087882981633</stp>
        <tr r="AD134" s="5"/>
      </tp>
      <tp t="e">
        <v>#N/A</v>
        <stp/>
        <stp>BDP|7204712212835598686</stp>
        <tr r="I476" s="5"/>
      </tp>
      <tp t="e">
        <v>#N/A</v>
        <stp/>
        <stp>BDP|5439719711191093086</stp>
        <tr r="AP467" s="5"/>
      </tp>
      <tp t="e">
        <v>#N/A</v>
        <stp/>
        <stp>BDP|8753094495272134164</stp>
        <tr r="O478" s="5"/>
      </tp>
      <tp t="e">
        <v>#N/A</v>
        <stp/>
        <stp>BDP|6015082804354006004</stp>
        <tr r="AO92" s="5"/>
      </tp>
      <tp t="e">
        <v>#N/A</v>
        <stp/>
        <stp>BDP|2628460745779907901</stp>
        <tr r="P590" s="5"/>
      </tp>
      <tp t="e">
        <v>#N/A</v>
        <stp/>
        <stp>BDP|8062620674599319295</stp>
        <tr r="AB579" s="5"/>
      </tp>
      <tp t="e">
        <v>#N/A</v>
        <stp/>
        <stp>BDP|5136186240184537600</stp>
        <tr r="AD531" s="5"/>
      </tp>
      <tp t="e">
        <v>#N/A</v>
        <stp/>
        <stp>BDP|2626706932640151491</stp>
        <tr r="K286" s="5"/>
      </tp>
      <tp t="e">
        <v>#N/A</v>
        <stp/>
        <stp>BDP|5819917029335501993</stp>
        <tr r="AF40" s="5"/>
      </tp>
      <tp t="e">
        <v>#N/A</v>
        <stp/>
        <stp>BDP|3845939335528042335</stp>
        <tr r="AI280" s="5"/>
      </tp>
      <tp t="e">
        <v>#N/A</v>
        <stp/>
        <stp>BDP|7624442893760488886</stp>
        <tr r="AI122" s="5"/>
      </tp>
      <tp t="e">
        <v>#N/A</v>
        <stp/>
        <stp>BDP|3038207931819932957</stp>
        <tr r="R606" s="5"/>
      </tp>
      <tp t="s">
        <v>#N/A N/A</v>
        <stp/>
        <stp>BDP|4347860799495525249</stp>
        <tr r="M82" s="12"/>
      </tp>
      <tp t="e">
        <v>#N/A</v>
        <stp/>
        <stp>BDP|9396385895222603355</stp>
        <tr r="AK20" s="5"/>
      </tp>
      <tp t="e">
        <v>#N/A</v>
        <stp/>
        <stp>BDP|3784415237243448580</stp>
        <tr r="AA167" s="5"/>
      </tp>
      <tp t="e">
        <v>#N/A</v>
        <stp/>
        <stp>BDP|5392583514184124732</stp>
        <tr r="AQ290" s="5"/>
      </tp>
      <tp t="e">
        <v>#N/A</v>
        <stp/>
        <stp>BDP|6317781846036197112</stp>
        <tr r="O257" s="5"/>
      </tp>
      <tp t="e">
        <v>#N/A</v>
        <stp/>
        <stp>BDP|8799041390751874263</stp>
        <tr r="AO431" s="5"/>
      </tp>
      <tp t="e">
        <v>#N/A</v>
        <stp/>
        <stp>BDP|4758981452409122318</stp>
        <tr r="K72" s="5"/>
      </tp>
      <tp t="s">
        <v>#N/A N/A</v>
        <stp/>
        <stp>BDP|8689426984193822557</stp>
        <tr r="AQ63" s="12"/>
      </tp>
      <tp t="e">
        <v>#N/A</v>
        <stp/>
        <stp>BDP|4086435541371716782</stp>
        <tr r="M173" s="5"/>
      </tp>
      <tp t="e">
        <v>#N/A</v>
        <stp/>
        <stp>BDP|2570380460752799774</stp>
        <tr r="L150" s="5"/>
      </tp>
      <tp t="e">
        <v>#N/A</v>
        <stp/>
        <stp>BDP|3537922329392695856</stp>
        <tr r="O98" s="5"/>
      </tp>
      <tp t="e">
        <v>#N/A</v>
        <stp/>
        <stp>BDP|8703384391811465176</stp>
        <tr r="W573" s="5"/>
      </tp>
      <tp t="e">
        <v>#N/A</v>
        <stp/>
        <stp>BDP|5697023257475854767</stp>
        <tr r="U92" s="5"/>
      </tp>
      <tp t="e">
        <v>#N/A</v>
        <stp/>
        <stp>BDP|7538780260001561559</stp>
        <tr r="AK370" s="5"/>
      </tp>
      <tp t="e">
        <v>#N/A</v>
        <stp/>
        <stp>BDP|5192687840855108059</stp>
        <tr r="AO94" s="5"/>
      </tp>
      <tp t="e">
        <v>#N/A</v>
        <stp/>
        <stp>BDP|4943052638652999706</stp>
        <tr r="AH445" s="5"/>
      </tp>
      <tp t="e">
        <v>#N/A</v>
        <stp/>
        <stp>BDP|6697553099680709802</stp>
        <tr r="AK315" s="5"/>
      </tp>
      <tp t="e">
        <v>#N/A</v>
        <stp/>
        <stp>BDP|9617719176399986252</stp>
        <tr r="K7" s="5"/>
      </tp>
      <tp t="e">
        <v>#N/A</v>
        <stp/>
        <stp>BDP|7630309416824466394</stp>
        <tr r="P414" s="5"/>
      </tp>
      <tp t="e">
        <v>#N/A</v>
        <stp/>
        <stp>BDP|1464181154271779622</stp>
        <tr r="K245" s="5"/>
      </tp>
      <tp t="e">
        <v>#N/A</v>
        <stp/>
        <stp>BDP|9573181642336604846</stp>
        <tr r="AO144" s="5"/>
      </tp>
      <tp t="e">
        <v>#N/A</v>
        <stp/>
        <stp>BDP|4162603324783945115</stp>
        <tr r="I238" s="5"/>
      </tp>
      <tp t="e">
        <v>#N/A</v>
        <stp/>
        <stp>BDP|6757763534171901115</stp>
        <tr r="AQ116" s="5"/>
      </tp>
      <tp t="e">
        <v>#N/A</v>
        <stp/>
        <stp>BDP|2609553037011836712</stp>
        <tr r="Q72" s="5"/>
      </tp>
      <tp t="e">
        <v>#N/A</v>
        <stp/>
        <stp>BDP|9025553297351975660</stp>
        <tr r="I370" s="5"/>
      </tp>
      <tp t="e">
        <v>#N/A</v>
        <stp/>
        <stp>BDP|4963498645964846207</stp>
        <tr r="AK446" s="5"/>
      </tp>
      <tp t="e">
        <v>#N/A</v>
        <stp/>
        <stp>BDP|5833151763215052531</stp>
        <tr r="S561" s="5"/>
      </tp>
      <tp t="e">
        <v>#N/A</v>
        <stp/>
        <stp>BDP|1544138171961252484</stp>
        <tr r="AH568" s="5"/>
      </tp>
      <tp t="e">
        <v>#N/A</v>
        <stp/>
        <stp>BDP|7802703274543328620</stp>
        <tr r="T270" s="5"/>
      </tp>
      <tp t="e">
        <v>#N/A</v>
        <stp/>
        <stp>BDP|6173591323345324650</stp>
        <tr r="AK298" s="5"/>
      </tp>
      <tp t="e">
        <v>#N/A</v>
        <stp/>
        <stp>BDP|5037121545407260587</stp>
        <tr r="R343" s="5"/>
      </tp>
      <tp t="s">
        <v>#N/A N/A</v>
        <stp/>
        <stp>BDP|9251406284406908120</stp>
        <tr r="R56" s="12"/>
      </tp>
      <tp t="e">
        <v>#N/A</v>
        <stp/>
        <stp>BDP|7923160205064163062</stp>
        <tr r="AD11" s="12"/>
      </tp>
      <tp t="e">
        <v>#N/A</v>
        <stp/>
        <stp>BDP|2895707464416297735</stp>
        <tr r="N245" s="5"/>
      </tp>
      <tp t="e">
        <v>#N/A</v>
        <stp/>
        <stp>BDP|3627631409045364223</stp>
        <tr r="AP372" s="5"/>
      </tp>
      <tp t="e">
        <v>#N/A</v>
        <stp/>
        <stp>BDP|4045624764744074249</stp>
        <tr r="AO43" s="5"/>
      </tp>
      <tp t="e">
        <v>#N/A</v>
        <stp/>
        <stp>BDP|3048853440975748803</stp>
        <tr r="R580" s="5"/>
      </tp>
      <tp t="e">
        <v>#N/A</v>
        <stp/>
        <stp>BDP|3737563867592798035</stp>
        <tr r="AH223" s="5"/>
      </tp>
      <tp t="e">
        <v>#N/A</v>
        <stp/>
        <stp>BDP|3397446961735180658</stp>
        <tr r="I613" s="5"/>
      </tp>
      <tp t="e">
        <v>#N/A</v>
        <stp/>
        <stp>BDP|3686632704035074236</stp>
        <tr r="Q535" s="5"/>
      </tp>
      <tp t="e">
        <v>#N/A</v>
        <stp/>
        <stp>BDP|5421341253357381623</stp>
        <tr r="P123" s="5"/>
      </tp>
      <tp t="e">
        <v>#N/A</v>
        <stp/>
        <stp>BDP|5814788873347011010</stp>
        <tr r="M376" s="5"/>
      </tp>
      <tp t="e">
        <v>#N/A</v>
        <stp/>
        <stp>BDP|4986991392243317530</stp>
        <tr r="W154" s="5"/>
      </tp>
      <tp t="e">
        <v>#N/A</v>
        <stp/>
        <stp>BDP|4994950199940497633</stp>
        <tr r="N294" s="5"/>
      </tp>
      <tp t="e">
        <v>#N/A</v>
        <stp/>
        <stp>BDP|6098354126535669074</stp>
        <tr r="AB118" s="5"/>
      </tp>
      <tp t="e">
        <v>#N/A</v>
        <stp/>
        <stp>BDP|8054937821968454944</stp>
        <tr r="S190" s="5"/>
      </tp>
      <tp t="e">
        <v>#N/A</v>
        <stp/>
        <stp>BDP|6171324320297140208</stp>
        <tr r="K394" s="5"/>
      </tp>
      <tp t="e">
        <v>#N/A</v>
        <stp/>
        <stp>BDP|2030026019465183485</stp>
        <tr r="I416" s="5"/>
      </tp>
      <tp t="e">
        <v>#N/A</v>
        <stp/>
        <stp>BDP|7088358835876229306</stp>
        <tr r="AM7" s="5"/>
      </tp>
      <tp t="e">
        <v>#N/A</v>
        <stp/>
        <stp>BDP|3858877918919048153</stp>
        <tr r="R383" s="5"/>
      </tp>
      <tp t="e">
        <v>#N/A</v>
        <stp/>
        <stp>BDP|4259968247728147301</stp>
        <tr r="O610" s="5"/>
      </tp>
      <tp t="e">
        <v>#N/A</v>
        <stp/>
        <stp>BDP|4881497906592276073</stp>
        <tr r="AG94" s="5"/>
      </tp>
      <tp t="e">
        <v>#N/A</v>
        <stp/>
        <stp>BDP|8978829937695808466</stp>
        <tr r="I539" s="5"/>
      </tp>
      <tp t="e">
        <v>#N/A</v>
        <stp/>
        <stp>BDP|3306036062956508151</stp>
        <tr r="AM338" s="5"/>
      </tp>
      <tp t="e">
        <v>#N/A</v>
        <stp/>
        <stp>BDP|1905497162018503956</stp>
        <tr r="L441" s="5"/>
      </tp>
      <tp t="e">
        <v>#N/A</v>
        <stp/>
        <stp>BDP|3568141701480546076</stp>
        <tr r="U72" s="5"/>
      </tp>
      <tp t="e">
        <v>#N/A</v>
        <stp/>
        <stp>BDP|6653472831476353517</stp>
        <tr r="AQ307" s="5"/>
      </tp>
      <tp t="e">
        <v>#N/A</v>
        <stp/>
        <stp>BDP|4357381616937958369</stp>
        <tr r="L390" s="5"/>
      </tp>
      <tp t="e">
        <v>#N/A</v>
        <stp/>
        <stp>BDP|5264212128552801512</stp>
        <tr r="AB65" s="5"/>
      </tp>
      <tp t="e">
        <v>#N/A</v>
        <stp/>
        <stp>BDP|7472986194792323797</stp>
        <tr r="U630" s="5"/>
      </tp>
      <tp t="e">
        <v>#N/A</v>
        <stp/>
        <stp>BDP|8440612389527884369</stp>
        <tr r="M477" s="5"/>
      </tp>
      <tp t="e">
        <v>#N/A</v>
        <stp/>
        <stp>BDP|3560055126160442303</stp>
        <tr r="K643" s="5"/>
      </tp>
      <tp t="e">
        <v>#N/A</v>
        <stp/>
        <stp>BDP|1380949684450265236</stp>
        <tr r="AO34" s="12"/>
        <tr r="AO482" s="5"/>
      </tp>
      <tp t="e">
        <v>#N/A</v>
        <stp/>
        <stp>BDP|3735828150359197564</stp>
        <tr r="U142" s="5"/>
      </tp>
      <tp t="e">
        <v>#N/A</v>
        <stp/>
        <stp>BDP|4360351175075907782</stp>
        <tr r="AP377" s="5"/>
      </tp>
      <tp t="e">
        <v>#N/A</v>
        <stp/>
        <stp>BDP|1198495559646065439</stp>
        <tr r="U55" s="5"/>
      </tp>
      <tp t="e">
        <v>#N/A</v>
        <stp/>
        <stp>BDP|9429351404151257952</stp>
        <tr r="AP229" s="5"/>
      </tp>
      <tp t="e">
        <v>#N/A</v>
        <stp/>
        <stp>BDP|3113190345262908667</stp>
        <tr r="N297" s="5"/>
      </tp>
      <tp t="e">
        <v>#N/A</v>
        <stp/>
        <stp>BDP|6706681654415921200</stp>
        <tr r="AP348" s="5"/>
      </tp>
      <tp t="e">
        <v>#N/A</v>
        <stp/>
        <stp>BDP|1828822639730031813</stp>
        <tr r="N158" s="5"/>
      </tp>
      <tp t="e">
        <v>#N/A</v>
        <stp/>
        <stp>BDP|5240464437745186509</stp>
        <tr r="AH140" s="5"/>
      </tp>
      <tp t="e">
        <v>#N/A</v>
        <stp/>
        <stp>BDP|1071256568655775299</stp>
        <tr r="AM139" s="5"/>
      </tp>
      <tp t="e">
        <v>#N/A</v>
        <stp/>
        <stp>BDP|9642642224619714629</stp>
        <tr r="AP153" s="5"/>
      </tp>
      <tp t="e">
        <v>#N/A</v>
        <stp/>
        <stp>BDP|1504976555539435608</stp>
        <tr r="AF246" s="5"/>
      </tp>
      <tp t="e">
        <v>#N/A</v>
        <stp/>
        <stp>BDP|9208675294587285300</stp>
        <tr r="N440" s="5"/>
      </tp>
      <tp t="e">
        <v>#N/A</v>
        <stp/>
        <stp>BDP|3295074623037600435</stp>
        <tr r="AD607" s="5"/>
      </tp>
      <tp t="e">
        <v>#N/A</v>
        <stp/>
        <stp>BDP|2183423341422231234</stp>
        <tr r="O510" s="5"/>
      </tp>
      <tp t="e">
        <v>#N/A</v>
        <stp/>
        <stp>BDP|9259347091716442709</stp>
        <tr r="AA79" s="5"/>
      </tp>
      <tp t="e">
        <v>#N/A</v>
        <stp/>
        <stp>BDP|1557079239365863502</stp>
        <tr r="AB46" s="5"/>
      </tp>
      <tp t="s">
        <v>#N/A N/A</v>
        <stp/>
        <stp>BDP|2021134594820565813</stp>
        <tr r="AD2" s="12"/>
      </tp>
      <tp t="e">
        <v>#N/A</v>
        <stp/>
        <stp>BDP|8585862947631766701</stp>
        <tr r="AK203" s="5"/>
      </tp>
      <tp t="e">
        <v>#N/A</v>
        <stp/>
        <stp>BDP|7273726368916243291</stp>
        <tr r="AM100" s="5"/>
      </tp>
      <tp t="e">
        <v>#N/A</v>
        <stp/>
        <stp>BDP|9827769507414826821</stp>
        <tr r="P190" s="5"/>
      </tp>
      <tp t="e">
        <v>#N/A</v>
        <stp/>
        <stp>BDP|6113019720594718243</stp>
        <tr r="J81" s="12"/>
        <tr r="J332" s="5"/>
      </tp>
      <tp t="e">
        <v>#N/A</v>
        <stp/>
        <stp>BDP|6159481771193982422</stp>
        <tr r="AD242" s="5"/>
      </tp>
      <tp t="e">
        <v>#N/A</v>
        <stp/>
        <stp>BDP|9566515593133186454</stp>
        <tr r="AF336" s="5"/>
      </tp>
      <tp t="e">
        <v>#N/A</v>
        <stp/>
        <stp>BDP|4014679742064744012</stp>
        <tr r="K290" s="5"/>
      </tp>
      <tp t="e">
        <v>#N/A</v>
        <stp/>
        <stp>BDP|4084997651163818931</stp>
        <tr r="K517" s="5"/>
      </tp>
      <tp t="e">
        <v>#N/A</v>
        <stp/>
        <stp>BDP|7876121918525495054</stp>
        <tr r="S16" s="12"/>
      </tp>
      <tp t="e">
        <v>#N/A</v>
        <stp/>
        <stp>BDP|7879038555966991641</stp>
        <tr r="T77" s="5"/>
      </tp>
      <tp t="e">
        <v>#N/A</v>
        <stp/>
        <stp>BDP|4270465114702105124</stp>
        <tr r="S388" s="5"/>
      </tp>
      <tp t="e">
        <v>#N/A</v>
        <stp/>
        <stp>BDP|4461563782552632952</stp>
        <tr r="K32" s="5"/>
      </tp>
      <tp t="e">
        <v>#N/A</v>
        <stp/>
        <stp>BDP|4769366531142299419</stp>
        <tr r="AQ360" s="5"/>
      </tp>
      <tp t="e">
        <v>#N/A</v>
        <stp/>
        <stp>BDP|6140129359242186286</stp>
        <tr r="AK129" s="5"/>
      </tp>
      <tp t="s">
        <v>#N/A N/A</v>
        <stp/>
        <stp>BDP|8455848702623899193</stp>
        <tr r="AF66" s="12"/>
      </tp>
      <tp t="s">
        <v>#N/A N/A</v>
        <stp/>
        <stp>BDP|5738661271707435176</stp>
        <tr r="K36" s="12"/>
      </tp>
      <tp t="e">
        <v>#N/A</v>
        <stp/>
        <stp>BDP|2093058364401273701</stp>
        <tr r="P451" s="5"/>
      </tp>
      <tp t="e">
        <v>#N/A</v>
        <stp/>
        <stp>BDP|2735531997345103912</stp>
        <tr r="N300" s="5"/>
      </tp>
      <tp t="e">
        <v>#N/A</v>
        <stp/>
        <stp>BDP|6824206166540975044</stp>
        <tr r="M257" s="5"/>
      </tp>
      <tp t="e">
        <v>#N/A</v>
        <stp/>
        <stp>BDP|8367926576407134352</stp>
        <tr r="I641" s="5"/>
      </tp>
      <tp t="e">
        <v>#N/A</v>
        <stp/>
        <stp>BDP|3358056773097514137</stp>
        <tr r="AI524" s="5"/>
      </tp>
      <tp t="e">
        <v>#N/A</v>
        <stp/>
        <stp>BDP|6791444435036208578</stp>
        <tr r="O139" s="5"/>
      </tp>
      <tp t="e">
        <v>#N/A</v>
        <stp/>
        <stp>BDP|1690146803927404562</stp>
        <tr r="AQ32" s="12"/>
        <tr r="AQ622" s="5"/>
      </tp>
      <tp t="e">
        <v>#N/A</v>
        <stp/>
        <stp>BDP|9491930410502029149</stp>
        <tr r="U376" s="5"/>
      </tp>
      <tp t="e">
        <v>#N/A</v>
        <stp/>
        <stp>BDP|4939016340276884438</stp>
        <tr r="R494" s="5"/>
      </tp>
      <tp t="e">
        <v>#N/A</v>
        <stp/>
        <stp>BDP|9402500154973061806</stp>
        <tr r="W269" s="5"/>
      </tp>
      <tp t="e">
        <v>#N/A</v>
        <stp/>
        <stp>BDP|9579930947616894091</stp>
        <tr r="AM319" s="5"/>
      </tp>
      <tp t="e">
        <v>#N/A</v>
        <stp/>
        <stp>BDP|9190962341251651705</stp>
        <tr r="U212" s="5"/>
      </tp>
      <tp t="e">
        <v>#N/A</v>
        <stp/>
        <stp>BDP|5706162649564186696</stp>
        <tr r="AH304" s="5"/>
      </tp>
      <tp t="e">
        <v>#N/A</v>
        <stp/>
        <stp>BDP|3200185254800661582</stp>
        <tr r="AB59" s="5"/>
      </tp>
      <tp t="s">
        <v>#N/A N/A</v>
        <stp/>
        <stp>BDP|6691629997519650259</stp>
        <tr r="Q45" s="12"/>
      </tp>
      <tp t="e">
        <v>#N/A</v>
        <stp/>
        <stp>BDP|3315529202580268410</stp>
        <tr r="AA113" s="5"/>
      </tp>
      <tp t="e">
        <v>#N/A</v>
        <stp/>
        <stp>BDP|3894384348533825501</stp>
        <tr r="O527" s="5"/>
      </tp>
      <tp t="e">
        <v>#N/A</v>
        <stp/>
        <stp>BDP|7399779350991412603</stp>
        <tr r="AM450" s="5"/>
      </tp>
      <tp t="e">
        <v>#N/A</v>
        <stp/>
        <stp>BDP|4699041884346542835</stp>
        <tr r="AF441" s="5"/>
      </tp>
      <tp t="e">
        <v>#N/A</v>
        <stp/>
        <stp>BDP|8631180693952572080</stp>
        <tr r="AO594" s="5"/>
      </tp>
      <tp t="e">
        <v>#N/A</v>
        <stp/>
        <stp>BDP|6726553810269585976</stp>
        <tr r="U357" s="5"/>
      </tp>
      <tp t="e">
        <v>#N/A</v>
        <stp/>
        <stp>BDP|5323056923121281470</stp>
        <tr r="S18" s="5"/>
      </tp>
      <tp t="e">
        <v>#N/A</v>
        <stp/>
        <stp>BDP|7026514181251695961</stp>
        <tr r="AH67" s="5"/>
      </tp>
      <tp t="e">
        <v>#N/A</v>
        <stp/>
        <stp>BDP|9814862954616894020</stp>
        <tr r="M68" s="5"/>
      </tp>
      <tp t="e">
        <v>#N/A</v>
        <stp/>
        <stp>BDP|2667121713158100868</stp>
        <tr r="M27" s="5"/>
      </tp>
      <tp t="e">
        <v>#N/A</v>
        <stp/>
        <stp>BDP|9870089453449577763</stp>
        <tr r="P328" s="5"/>
      </tp>
      <tp t="e">
        <v>#N/A</v>
        <stp/>
        <stp>BDP|7335243583876227964</stp>
        <tr r="AI461" s="5"/>
      </tp>
      <tp t="e">
        <v>#N/A</v>
        <stp/>
        <stp>BDP|6128753278805552192</stp>
        <tr r="I42" s="5"/>
      </tp>
      <tp t="s">
        <v>#N/A N/A</v>
        <stp/>
        <stp>BDP|5468094959584600629</stp>
        <tr r="AQ86" s="12"/>
      </tp>
      <tp t="e">
        <v>#N/A</v>
        <stp/>
        <stp>BDP|5738145353387467442</stp>
        <tr r="AP36" s="5"/>
      </tp>
      <tp t="s">
        <v>#N/A N/A</v>
        <stp/>
        <stp>BDP|3324198300220814028</stp>
        <tr r="AP22" s="12"/>
      </tp>
      <tp t="e">
        <v>#N/A</v>
        <stp/>
        <stp>BDP|2379852496164100515</stp>
        <tr r="AI147" s="5"/>
      </tp>
      <tp t="s">
        <v>#N/A N/A</v>
        <stp/>
        <stp>BDP|4660221174731580258</stp>
        <tr r="R83" s="12"/>
      </tp>
      <tp t="e">
        <v>#N/A</v>
        <stp/>
        <stp>BDP|7455693078905168149</stp>
        <tr r="AG74" s="5"/>
      </tp>
      <tp t="e">
        <v>#N/A</v>
        <stp/>
        <stp>BDP|8077579393293593515</stp>
        <tr r="W85" s="5"/>
      </tp>
      <tp t="e">
        <v>#N/A</v>
        <stp/>
        <stp>BDP|5106131273511723065</stp>
        <tr r="AF311" s="5"/>
      </tp>
      <tp t="e">
        <v>#N/A</v>
        <stp/>
        <stp>BDP|2965704519815206329</stp>
        <tr r="AB488" s="5"/>
      </tp>
      <tp t="e">
        <v>#N/A</v>
        <stp/>
        <stp>BDP|1772866882840384302</stp>
        <tr r="M290" s="5"/>
      </tp>
      <tp t="e">
        <v>#N/A</v>
        <stp/>
        <stp>BDP|2364293816131858243</stp>
        <tr r="U254" s="5"/>
      </tp>
      <tp t="e">
        <v>#N/A</v>
        <stp/>
        <stp>BDP|3186489290525965900</stp>
        <tr r="AQ88" s="5"/>
      </tp>
      <tp t="e">
        <v>#N/A</v>
        <stp/>
        <stp>BDP|1050045565347978286</stp>
        <tr r="AP91" s="12"/>
        <tr r="AP326" s="5"/>
      </tp>
      <tp t="e">
        <v>#N/A</v>
        <stp/>
        <stp>BDP|2477199431612944059</stp>
        <tr r="W65" s="5"/>
      </tp>
      <tp t="e">
        <v>#N/A</v>
        <stp/>
        <stp>BDP|4193015461428555848</stp>
        <tr r="J171" s="5"/>
      </tp>
      <tp t="e">
        <v>#N/A</v>
        <stp/>
        <stp>BDP|3975409079937864584</stp>
        <tr r="AG337" s="5"/>
      </tp>
      <tp t="s">
        <v>#N/A N/A</v>
        <stp/>
        <stp>BDP|1210001576651613523</stp>
        <tr r="AP15" s="12"/>
      </tp>
      <tp t="e">
        <v>#N/A</v>
        <stp/>
        <stp>BDP|1225110480603025931</stp>
        <tr r="AQ109" s="5"/>
      </tp>
      <tp t="e">
        <v>#N/A</v>
        <stp/>
        <stp>BDP|1460753295304287969</stp>
        <tr r="S398" s="5"/>
      </tp>
      <tp t="e">
        <v>#N/A</v>
        <stp/>
        <stp>BDP|2403875572978631778</stp>
        <tr r="AB466" s="5"/>
      </tp>
      <tp t="e">
        <v>#N/A</v>
        <stp/>
        <stp>BDP|2677756245827397457</stp>
        <tr r="S336" s="5"/>
      </tp>
      <tp t="e">
        <v>#N/A</v>
        <stp/>
        <stp>BDP|2427569290624036829</stp>
        <tr r="AK205" s="5"/>
      </tp>
      <tp t="e">
        <v>#N/A</v>
        <stp/>
        <stp>BDP|2157203384778630235</stp>
        <tr r="AO320" s="5"/>
      </tp>
      <tp t="e">
        <v>#N/A</v>
        <stp/>
        <stp>BDP|1435175107805595711</stp>
        <tr r="AM375" s="5"/>
      </tp>
      <tp t="s">
        <v>#N/A N/A</v>
        <stp/>
        <stp>BDP|3323851394389144932</stp>
        <tr r="AQ80" s="12"/>
      </tp>
      <tp t="e">
        <v>#N/A</v>
        <stp/>
        <stp>BDP|4547720170235378359</stp>
        <tr r="K410" s="5"/>
      </tp>
      <tp t="s">
        <v>#N/A N/A</v>
        <stp/>
        <stp>BDP|5926128409496374001</stp>
        <tr r="AP48" s="12"/>
      </tp>
      <tp t="e">
        <v>#N/A</v>
        <stp/>
        <stp>BDP|7183453377187687148</stp>
        <tr r="L305" s="5"/>
      </tp>
      <tp t="e">
        <v>#N/A</v>
        <stp/>
        <stp>BDP|4170070059333904079</stp>
        <tr r="AA105" s="5"/>
      </tp>
      <tp t="e">
        <v>#N/A</v>
        <stp/>
        <stp>BDP|9579452309508082785</stp>
        <tr r="S406" s="5"/>
      </tp>
      <tp t="e">
        <v>#N/A</v>
        <stp/>
        <stp>BDP|1182391352396353382</stp>
        <tr r="K473" s="5"/>
      </tp>
      <tp t="e">
        <v>#N/A</v>
        <stp/>
        <stp>BDP|3894492710441917592</stp>
        <tr r="P366" s="5"/>
      </tp>
      <tp t="e">
        <v>#N/A</v>
        <stp/>
        <stp>BDP|8482504013178187679</stp>
        <tr r="N226" s="5"/>
      </tp>
      <tp t="e">
        <v>#N/A</v>
        <stp/>
        <stp>BDP|5183826583174770367</stp>
        <tr r="U587" s="5"/>
      </tp>
      <tp t="e">
        <v>#N/A</v>
        <stp/>
        <stp>BDP|4450173678338397893</stp>
        <tr r="AD627" s="5"/>
      </tp>
      <tp t="s">
        <v>#N/A N/A</v>
        <stp/>
        <stp>BDP|7478020656011487150</stp>
        <tr r="K31" s="12"/>
      </tp>
      <tp t="e">
        <v>#N/A</v>
        <stp/>
        <stp>BDP|2635544166884706720</stp>
        <tr r="T572" s="5"/>
      </tp>
      <tp t="s">
        <v>#N/A N/A</v>
        <stp/>
        <stp>BDP|5091340189235444981</stp>
        <tr r="K51" s="12"/>
      </tp>
      <tp t="e">
        <v>#N/A</v>
        <stp/>
        <stp>BDP|3039608547243209047</stp>
        <tr r="T145" s="5"/>
      </tp>
      <tp t="e">
        <v>#N/A</v>
        <stp/>
        <stp>BDP|3029508644843488314</stp>
        <tr r="AO549" s="5"/>
      </tp>
      <tp t="e">
        <v>#N/A</v>
        <stp/>
        <stp>BDP|1135237038012229098</stp>
        <tr r="J567" s="5"/>
      </tp>
      <tp t="e">
        <v>#N/A</v>
        <stp/>
        <stp>BDP|2179216747603100579</stp>
        <tr r="AG603" s="5"/>
      </tp>
      <tp t="s">
        <v>#N/A N/A</v>
        <stp/>
        <stp>BDP|1255932998682172197</stp>
        <tr r="AK41" s="12"/>
      </tp>
      <tp t="e">
        <v>#N/A</v>
        <stp/>
        <stp>BDP|5257694444902805769</stp>
        <tr r="J6" s="5"/>
      </tp>
      <tp t="e">
        <v>#N/A</v>
        <stp/>
        <stp>BDP|7727754662744087018</stp>
        <tr r="L100" s="5"/>
      </tp>
      <tp t="e">
        <v>#N/A</v>
        <stp/>
        <stp>BDP|8289463716906615953</stp>
        <tr r="AB324" s="5"/>
      </tp>
      <tp t="e">
        <v>#N/A</v>
        <stp/>
        <stp>BDP|5652462725052550311</stp>
        <tr r="O114" s="5"/>
      </tp>
      <tp t="e">
        <v>#N/A</v>
        <stp/>
        <stp>BDP|1053399819222395324</stp>
        <tr r="AO636" s="5"/>
      </tp>
      <tp t="e">
        <v>#N/A</v>
        <stp/>
        <stp>BDP|2008876479106676993</stp>
        <tr r="Q215" s="5"/>
      </tp>
      <tp t="e">
        <v>#N/A</v>
        <stp/>
        <stp>BDP|3077697997947631999</stp>
        <tr r="J358" s="5"/>
      </tp>
      <tp t="e">
        <v>#N/A</v>
        <stp/>
        <stp>BDP|1709125432085172470</stp>
        <tr r="AH334" s="5"/>
      </tp>
      <tp t="e">
        <v>#N/A</v>
        <stp/>
        <stp>BDP|2013041552430304546</stp>
        <tr r="AQ238" s="5"/>
      </tp>
      <tp t="e">
        <v>#N/A</v>
        <stp/>
        <stp>BDP|2706223550297509013</stp>
        <tr r="Q90" s="5"/>
      </tp>
      <tp t="e">
        <v>#N/A</v>
        <stp/>
        <stp>BDP|7073145102467558321</stp>
        <tr r="U90" s="5"/>
      </tp>
      <tp t="e">
        <v>#N/A</v>
        <stp/>
        <stp>BDP|1452047356903319548</stp>
        <tr r="AF560" s="5"/>
      </tp>
      <tp t="e">
        <v>#N/A</v>
        <stp/>
        <stp>BDP|3405647524712144741</stp>
        <tr r="AK541" s="5"/>
      </tp>
      <tp t="e">
        <v>#N/A</v>
        <stp/>
        <stp>BDP|6452760356966716028</stp>
        <tr r="M398" s="5"/>
      </tp>
      <tp t="e">
        <v>#N/A</v>
        <stp/>
        <stp>BDP|1767930924491874990</stp>
        <tr r="I281" s="5"/>
      </tp>
      <tp t="e">
        <v>#N/A</v>
        <stp/>
        <stp>BDP|8375286928783564974</stp>
        <tr r="P624" s="5"/>
      </tp>
      <tp t="e">
        <v>#N/A</v>
        <stp/>
        <stp>BDP|5595420273193396765</stp>
        <tr r="T426" s="5"/>
      </tp>
      <tp t="e">
        <v>#N/A</v>
        <stp/>
        <stp>BDP|1958865922089812045</stp>
        <tr r="R510" s="5"/>
      </tp>
      <tp t="e">
        <v>#N/A</v>
        <stp/>
        <stp>BDP|8717113052057379961</stp>
        <tr r="J519" s="5"/>
      </tp>
      <tp t="e">
        <v>#N/A</v>
        <stp/>
        <stp>BDP|4018362236365219336</stp>
        <tr r="AB64" s="5"/>
      </tp>
      <tp t="e">
        <v>#N/A</v>
        <stp/>
        <stp>BDP|1511390159383254661</stp>
        <tr r="AG428" s="5"/>
      </tp>
      <tp t="e">
        <v>#N/A</v>
        <stp/>
        <stp>BDP|4602007950726627514</stp>
        <tr r="P153" s="5"/>
      </tp>
      <tp t="e">
        <v>#N/A</v>
        <stp/>
        <stp>BDP|5518733537083520029</stp>
        <tr r="U248" s="5"/>
      </tp>
      <tp t="e">
        <v>#N/A</v>
        <stp/>
        <stp>BDP|5804333367534963639</stp>
        <tr r="AM97" s="5"/>
      </tp>
      <tp t="e">
        <v>#N/A</v>
        <stp/>
        <stp>BDP|6391454848134106095</stp>
        <tr r="AG35" s="5"/>
      </tp>
      <tp t="e">
        <v>#N/A</v>
        <stp/>
        <stp>BDP|4949354419802147625</stp>
        <tr r="AG335" s="5"/>
      </tp>
      <tp t="e">
        <v>#N/A</v>
        <stp/>
        <stp>BDP|1742423138447987323</stp>
        <tr r="AI397" s="5"/>
      </tp>
      <tp t="e">
        <v>#N/A</v>
        <stp/>
        <stp>BDP|5301792612848601982</stp>
        <tr r="R115" s="5"/>
      </tp>
      <tp t="e">
        <v>#N/A</v>
        <stp/>
        <stp>BDP|2599207942113218536</stp>
        <tr r="AG525" s="5"/>
      </tp>
      <tp t="s">
        <v>#N/A N/A</v>
        <stp/>
        <stp>BDP|3269444005554287177</stp>
        <tr r="P43" s="12"/>
      </tp>
      <tp t="e">
        <v>#N/A</v>
        <stp/>
        <stp>BDP|2017609566313517351</stp>
        <tr r="O553" s="5"/>
      </tp>
      <tp t="e">
        <v>#N/A</v>
        <stp/>
        <stp>BDP|1486144146783834583</stp>
        <tr r="I33" s="12"/>
        <tr r="I502" s="5"/>
      </tp>
      <tp t="e">
        <v>#N/A</v>
        <stp/>
        <stp>BDP|1667330234306477538</stp>
        <tr r="AF564" s="5"/>
      </tp>
      <tp t="e">
        <v>#N/A</v>
        <stp/>
        <stp>BDP|3339667731176484267</stp>
        <tr r="O434" s="5"/>
      </tp>
      <tp t="e">
        <v>#N/A</v>
        <stp/>
        <stp>BDP|6737053204390303439</stp>
        <tr r="AD213" s="5"/>
      </tp>
      <tp t="s">
        <v>#N/A N/A</v>
        <stp/>
        <stp>BDP|2290181178951581714</stp>
        <tr r="L66" s="12"/>
      </tp>
      <tp t="e">
        <v>#N/A</v>
        <stp/>
        <stp>BDP|3314066746854151147</stp>
        <tr r="AG65" s="5"/>
      </tp>
      <tp t="s">
        <v>#N/A N/A</v>
        <stp/>
        <stp>BDP|2531539825373306464</stp>
        <tr r="AQ39" s="12"/>
      </tp>
      <tp t="e">
        <v>#N/A</v>
        <stp/>
        <stp>BDP|8642563409038621799</stp>
        <tr r="AI265" s="5"/>
      </tp>
      <tp t="e">
        <v>#N/A</v>
        <stp/>
        <stp>BDP|5517631048543093680</stp>
        <tr r="AK119" s="5"/>
      </tp>
      <tp t="s">
        <v>#N/A N/A</v>
        <stp/>
        <stp>BDP|1713058174630905490</stp>
        <tr r="AP83" s="12"/>
      </tp>
      <tp t="e">
        <v>#N/A</v>
        <stp/>
        <stp>BDP|2705019564037667120</stp>
        <tr r="AB564" s="5"/>
      </tp>
      <tp t="e">
        <v>#N/A</v>
        <stp/>
        <stp>BDP|4889291885919785557</stp>
        <tr r="AP634" s="5"/>
      </tp>
      <tp t="e">
        <v>#N/A</v>
        <stp/>
        <stp>BDP|6915459750271915434</stp>
        <tr r="I632" s="5"/>
      </tp>
      <tp t="s">
        <v>#N/A N/A</v>
        <stp/>
        <stp>BDP|7054555257965722034</stp>
        <tr r="O35" s="12"/>
      </tp>
      <tp t="e">
        <v>#N/A</v>
        <stp/>
        <stp>BDP|3659945386750512077</stp>
        <tr r="R399" s="5"/>
      </tp>
      <tp t="e">
        <v>#N/A</v>
        <stp/>
        <stp>BDP|2348350864885583015</stp>
        <tr r="N196" s="5"/>
      </tp>
      <tp t="e">
        <v>#N/A</v>
        <stp/>
        <stp>BDP|7540714335251527020</stp>
        <tr r="S394" s="5"/>
      </tp>
      <tp t="e">
        <v>#N/A</v>
        <stp/>
        <stp>BDP|9507913722618600865</stp>
        <tr r="P182" s="5"/>
      </tp>
      <tp t="e">
        <v>#N/A</v>
        <stp/>
        <stp>BDP|1748583506171603796</stp>
        <tr r="M83" s="5"/>
      </tp>
      <tp t="e">
        <v>#N/A</v>
        <stp/>
        <stp>BDP|5720531136090401103</stp>
        <tr r="Q249" s="5"/>
      </tp>
      <tp t="e">
        <v>#N/A</v>
        <stp/>
        <stp>BDP|6283417834481293231</stp>
        <tr r="S264" s="5"/>
      </tp>
      <tp t="e">
        <v>#N/A</v>
        <stp/>
        <stp>BDP|8916657126548463686</stp>
        <tr r="AA195" s="5"/>
      </tp>
      <tp t="s">
        <v>#N/A N/A</v>
        <stp/>
        <stp>BDP|6098549541675008034</stp>
        <tr r="L63" s="12"/>
      </tp>
      <tp t="e">
        <v>#N/A</v>
        <stp/>
        <stp>BDP|4426830685731079740</stp>
        <tr r="J454" s="5"/>
      </tp>
      <tp t="e">
        <v>#N/A</v>
        <stp/>
        <stp>BDP|4563717316147443701</stp>
        <tr r="AP81" s="12"/>
        <tr r="AP332" s="5"/>
      </tp>
      <tp t="e">
        <v>#N/A</v>
        <stp/>
        <stp>BDP|9360874322475207423</stp>
        <tr r="AQ435" s="5"/>
      </tp>
      <tp t="e">
        <v>#N/A</v>
        <stp/>
        <stp>BDP|7443413775452168470</stp>
        <tr r="R511" s="5"/>
      </tp>
      <tp t="e">
        <v>#N/A</v>
        <stp/>
        <stp>BDP|1443140480299669304</stp>
        <tr r="N167" s="5"/>
      </tp>
      <tp t="e">
        <v>#N/A</v>
        <stp/>
        <stp>BDP|2797223702961755362</stp>
        <tr r="AI232" s="5"/>
      </tp>
      <tp t="e">
        <v>#N/A</v>
        <stp/>
        <stp>BDP|5509427653717113135</stp>
        <tr r="Q629" s="5"/>
      </tp>
      <tp t="e">
        <v>#N/A</v>
        <stp/>
        <stp>BDP|1739157438866899742</stp>
        <tr r="I401" s="5"/>
      </tp>
      <tp t="e">
        <v>#N/A</v>
        <stp/>
        <stp>BDP|6896194558009896972</stp>
        <tr r="M522" s="5"/>
      </tp>
      <tp t="e">
        <v>#N/A</v>
        <stp/>
        <stp>BDP|4155376613775456177</stp>
        <tr r="AK44" s="12"/>
        <tr r="AK439" s="5"/>
      </tp>
      <tp t="e">
        <v>#N/A</v>
        <stp/>
        <stp>BDP|5259770954842729709</stp>
        <tr r="J539" s="5"/>
      </tp>
      <tp t="e">
        <v>#N/A</v>
        <stp/>
        <stp>BDP|1266663575866157473</stp>
        <tr r="M335" s="5"/>
      </tp>
      <tp t="e">
        <v>#N/A</v>
        <stp/>
        <stp>BDP|7767079423601471605</stp>
        <tr r="AH436" s="5"/>
      </tp>
      <tp t="e">
        <v>#N/A</v>
        <stp/>
        <stp>BDP|2753884859159426459</stp>
        <tr r="L585" s="5"/>
      </tp>
      <tp t="e">
        <v>#N/A</v>
        <stp/>
        <stp>BDP|7265043231584985293</stp>
        <tr r="O57" s="5"/>
      </tp>
      <tp t="e">
        <v>#N/A</v>
        <stp/>
        <stp>BDP|2055127409212885342</stp>
        <tr r="AK378" s="5"/>
      </tp>
      <tp t="e">
        <v>#N/A</v>
        <stp/>
        <stp>BDP|2871539917756365285</stp>
        <tr r="AB23" s="5"/>
      </tp>
      <tp t="e">
        <v>#N/A</v>
        <stp/>
        <stp>BDP|7437651067692166708</stp>
        <tr r="AD524" s="5"/>
      </tp>
      <tp t="s">
        <v>#N/A N/A</v>
        <stp/>
        <stp>BDP|4555408825336358646</stp>
        <tr r="AK46" s="12"/>
      </tp>
      <tp t="e">
        <v>#N/A</v>
        <stp/>
        <stp>BDP|5952584303414692631</stp>
        <tr r="L489" s="5"/>
      </tp>
      <tp t="e">
        <v>#N/A</v>
        <stp/>
        <stp>BDP|5653328960903110128</stp>
        <tr r="O315" s="5"/>
      </tp>
      <tp t="s">
        <v>#N/A N/A</v>
        <stp/>
        <stp>BDP|7861928813679734497</stp>
        <tr r="AO11" s="12"/>
      </tp>
      <tp t="e">
        <v>#N/A</v>
        <stp/>
        <stp>BDP|5992666158052282628</stp>
        <tr r="M531" s="5"/>
      </tp>
      <tp t="s">
        <v>#N/A N/A</v>
        <stp/>
        <stp>BDP|8211274414170186973</stp>
        <tr r="W76" s="12"/>
      </tp>
      <tp t="e">
        <v>#N/A</v>
        <stp/>
        <stp>BDP|5330386704734957019</stp>
        <tr r="P13" s="5"/>
      </tp>
      <tp t="e">
        <v>#N/A</v>
        <stp/>
        <stp>BDP|2262109363773328454</stp>
        <tr r="AH302" s="5"/>
      </tp>
      <tp t="e">
        <v>#N/A</v>
        <stp/>
        <stp>BDP|8816056877978541584</stp>
        <tr r="AM151" s="5"/>
      </tp>
      <tp t="e">
        <v>#N/A</v>
        <stp/>
        <stp>BDP|1213062453214573257</stp>
        <tr r="AO576" s="5"/>
      </tp>
      <tp t="e">
        <v>#N/A</v>
        <stp/>
        <stp>BDP|4787058422085686119</stp>
        <tr r="AF318" s="5"/>
      </tp>
      <tp t="e">
        <v>#N/A</v>
        <stp/>
        <stp>BDP|4592518270103656756</stp>
        <tr r="W495" s="5"/>
      </tp>
      <tp t="e">
        <v>#N/A</v>
        <stp/>
        <stp>BDP|4434540454743033534</stp>
        <tr r="M33" s="5"/>
      </tp>
      <tp t="e">
        <v>#N/A</v>
        <stp/>
        <stp>BDP|1832073129700640170</stp>
        <tr r="W141" s="5"/>
      </tp>
      <tp t="e">
        <v>#N/A</v>
        <stp/>
        <stp>BDP|1332522593549219676</stp>
        <tr r="R158" s="5"/>
      </tp>
      <tp t="e">
        <v>#N/A</v>
        <stp/>
        <stp>BDP|5914191000341180769</stp>
        <tr r="Q8" s="12"/>
      </tp>
      <tp t="e">
        <v>#N/A</v>
        <stp/>
        <stp>BDP|7775169650818212945</stp>
        <tr r="L431" s="5"/>
      </tp>
      <tp t="e">
        <v>#N/A</v>
        <stp/>
        <stp>BDP|8269911166377248205</stp>
        <tr r="R53" s="5"/>
      </tp>
      <tp t="e">
        <v>#N/A</v>
        <stp/>
        <stp>BDP|3879111206204047485</stp>
        <tr r="O43" s="5"/>
      </tp>
      <tp t="e">
        <v>#N/A</v>
        <stp/>
        <stp>BDP|6297579384760458927</stp>
        <tr r="J90" s="5"/>
      </tp>
      <tp t="e">
        <v>#N/A</v>
        <stp/>
        <stp>BDP|4652625572454904380</stp>
        <tr r="AP521" s="5"/>
      </tp>
      <tp t="e">
        <v>#N/A</v>
        <stp/>
        <stp>BDP|1677300723147417563</stp>
        <tr r="S400" s="5"/>
      </tp>
      <tp t="e">
        <v>#N/A</v>
        <stp/>
        <stp>BDP|8187820276916317314</stp>
        <tr r="AO544" s="5"/>
      </tp>
      <tp t="e">
        <v>#N/A</v>
        <stp/>
        <stp>BDP|5821763919779541856</stp>
        <tr r="N67" s="12"/>
        <tr r="N589" s="5"/>
      </tp>
      <tp t="e">
        <v>#N/A</v>
        <stp/>
        <stp>BDP|6305277517404010345</stp>
        <tr r="AP17" s="5"/>
      </tp>
      <tp t="e">
        <v>#N/A</v>
        <stp/>
        <stp>BDP|2892637879207589603</stp>
        <tr r="Q2" s="5"/>
      </tp>
      <tp t="e">
        <v>#N/A</v>
        <stp/>
        <stp>BDP|6247244070749009810</stp>
        <tr r="O85" s="5"/>
      </tp>
      <tp t="e">
        <v>#N/A</v>
        <stp/>
        <stp>BDP|7183610054984518266</stp>
        <tr r="O48" s="5"/>
      </tp>
      <tp t="e">
        <v>#N/A</v>
        <stp/>
        <stp>BDP|7554454174630718640</stp>
        <tr r="I433" s="5"/>
      </tp>
      <tp t="e">
        <v>#N/A</v>
        <stp/>
        <stp>BDP|9560647011525379945</stp>
        <tr r="M587" s="5"/>
      </tp>
      <tp t="e">
        <v>#N/A</v>
        <stp/>
        <stp>BDP|2489741326382154736</stp>
        <tr r="AO38" s="5"/>
      </tp>
      <tp t="e">
        <v>#N/A</v>
        <stp/>
        <stp>BDP|8029760923906116903</stp>
        <tr r="AM543" s="5"/>
      </tp>
      <tp t="e">
        <v>#N/A</v>
        <stp/>
        <stp>BDP|4748961526844431977</stp>
        <tr r="N22" s="5"/>
      </tp>
      <tp t="e">
        <v>#N/A</v>
        <stp/>
        <stp>BDP|6774924294134594003</stp>
        <tr r="S353" s="5"/>
      </tp>
      <tp t="e">
        <v>#N/A</v>
        <stp/>
        <stp>BDP|9924492957562497874</stp>
        <tr r="M9" s="5"/>
      </tp>
      <tp t="e">
        <v>#N/A</v>
        <stp/>
        <stp>BDP|5732383061584991634</stp>
        <tr r="I309" s="5"/>
      </tp>
      <tp t="e">
        <v>#N/A</v>
        <stp/>
        <stp>BDP|3705423658243930309</stp>
        <tr r="R11" s="12"/>
      </tp>
      <tp t="e">
        <v>#N/A</v>
        <stp/>
        <stp>BDP|8471156236830228810</stp>
        <tr r="J175" s="5"/>
      </tp>
      <tp t="e">
        <v>#N/A</v>
        <stp/>
        <stp>BDP|2871196202331390041</stp>
        <tr r="AB513" s="5"/>
      </tp>
      <tp t="e">
        <v>#N/A</v>
        <stp/>
        <stp>BDP|2391086026584816611</stp>
        <tr r="AD243" s="5"/>
      </tp>
      <tp t="e">
        <v>#N/A</v>
        <stp/>
        <stp>BDP|8601298879326006926</stp>
        <tr r="U19" s="5"/>
      </tp>
      <tp t="e">
        <v>#N/A</v>
        <stp/>
        <stp>BDP|7250999326519163783</stp>
        <tr r="Q469" s="5"/>
      </tp>
      <tp t="e">
        <v>#N/A</v>
        <stp/>
        <stp>BDP|3419412376961343342</stp>
        <tr r="AA53" s="5"/>
      </tp>
      <tp t="e">
        <v>#N/A</v>
        <stp/>
        <stp>BDP|4201049212586990199</stp>
        <tr r="AD637" s="5"/>
      </tp>
      <tp t="e">
        <v>#N/A</v>
        <stp/>
        <stp>BDP|6742158452215031542</stp>
        <tr r="AB196" s="5"/>
      </tp>
      <tp t="e">
        <v>#N/A</v>
        <stp/>
        <stp>BDP|3355039272004527231</stp>
        <tr r="AF372" s="5"/>
      </tp>
      <tp t="e">
        <v>#N/A</v>
        <stp/>
        <stp>BDP|7249660221889640877</stp>
        <tr r="I28" s="5"/>
      </tp>
      <tp t="e">
        <v>#N/A</v>
        <stp/>
        <stp>BDP|3692257336419744960</stp>
        <tr r="AM609" s="5"/>
      </tp>
      <tp t="e">
        <v>#N/A</v>
        <stp/>
        <stp>BDP|7313642832038599844</stp>
        <tr r="AB185" s="5"/>
      </tp>
      <tp t="e">
        <v>#N/A</v>
        <stp/>
        <stp>BDP|2028364892448748278</stp>
        <tr r="AH562" s="5"/>
      </tp>
      <tp t="e">
        <v>#N/A</v>
        <stp/>
        <stp>BDP|7578055531956405015</stp>
        <tr r="J21" s="12"/>
      </tp>
      <tp t="e">
        <v>#N/A</v>
        <stp/>
        <stp>BDP|5737467046780254718</stp>
        <tr r="AK235" s="5"/>
      </tp>
      <tp t="e">
        <v>#N/A</v>
        <stp/>
        <stp>BDP|1246456824782653711</stp>
        <tr r="N21" s="5"/>
      </tp>
      <tp t="e">
        <v>#N/A</v>
        <stp/>
        <stp>BDP|2256678101814466242</stp>
        <tr r="W10" s="5"/>
      </tp>
      <tp t="e">
        <v>#N/A</v>
        <stp/>
        <stp>BDP|6587114410590302438</stp>
        <tr r="AH604" s="5"/>
      </tp>
      <tp t="e">
        <v>#N/A</v>
        <stp/>
        <stp>BDP|3518991678776300936</stp>
        <tr r="AH521" s="5"/>
      </tp>
      <tp t="e">
        <v>#N/A</v>
        <stp/>
        <stp>BDP|7032626481352758902</stp>
        <tr r="I541" s="5"/>
      </tp>
      <tp t="e">
        <v>#N/A</v>
        <stp/>
        <stp>BDP|8587674982312377678</stp>
        <tr r="AG176" s="5"/>
      </tp>
      <tp t="e">
        <v>#N/A</v>
        <stp/>
        <stp>BDP|1075076315771663303</stp>
        <tr r="L60" s="5"/>
      </tp>
      <tp t="e">
        <v>#N/A</v>
        <stp/>
        <stp>BDP|9311244712900468859</stp>
        <tr r="L434" s="5"/>
      </tp>
      <tp t="e">
        <v>#N/A</v>
        <stp/>
        <stp>BDP|6294090350486677799</stp>
        <tr r="AO271" s="5"/>
      </tp>
      <tp t="e">
        <v>#N/A</v>
        <stp/>
        <stp>BDP|8576218145999139547</stp>
        <tr r="W533" s="5"/>
      </tp>
      <tp t="e">
        <v>#N/A</v>
        <stp/>
        <stp>BDP|2086185433655814778</stp>
        <tr r="AD90" s="5"/>
      </tp>
      <tp t="e">
        <v>#N/A</v>
        <stp/>
        <stp>BDP|2590534906997763230</stp>
        <tr r="AA313" s="5"/>
      </tp>
      <tp t="e">
        <v>#N/A</v>
        <stp/>
        <stp>BDP|1590066060884177162</stp>
        <tr r="AH626" s="5"/>
      </tp>
      <tp t="e">
        <v>#N/A</v>
        <stp/>
        <stp>BDP|6911655434943599296</stp>
        <tr r="AF146" s="5"/>
      </tp>
      <tp t="e">
        <v>#N/A</v>
        <stp/>
        <stp>BDP|9312146384984180664</stp>
        <tr r="AF262" s="5"/>
      </tp>
      <tp t="e">
        <v>#N/A</v>
        <stp/>
        <stp>BDP|6447901380085768076</stp>
        <tr r="AO269" s="5"/>
      </tp>
      <tp t="e">
        <v>#N/A</v>
        <stp/>
        <stp>BDP|2618304161213258617</stp>
        <tr r="W379" s="5"/>
      </tp>
      <tp t="e">
        <v>#N/A</v>
        <stp/>
        <stp>BDP|9525966758022890578</stp>
        <tr r="AA348" s="5"/>
      </tp>
      <tp t="e">
        <v>#N/A</v>
        <stp/>
        <stp>BDP|3210396559262451525</stp>
        <tr r="M258" s="5"/>
      </tp>
      <tp t="e">
        <v>#N/A</v>
        <stp/>
        <stp>BDP|1340257138282234087</stp>
        <tr r="W152" s="5"/>
      </tp>
      <tp t="e">
        <v>#N/A</v>
        <stp/>
        <stp>BDP|9570406555299252363</stp>
        <tr r="AP403" s="5"/>
      </tp>
      <tp t="e">
        <v>#N/A</v>
        <stp/>
        <stp>BDP|4863665580301300994</stp>
        <tr r="R118" s="5"/>
      </tp>
      <tp t="e">
        <v>#N/A</v>
        <stp/>
        <stp>BDP|1792302661416686043</stp>
        <tr r="AO105" s="5"/>
      </tp>
      <tp t="e">
        <v>#N/A</v>
        <stp/>
        <stp>BDP|7110511160596124053</stp>
        <tr r="N183" s="5"/>
      </tp>
      <tp t="e">
        <v>#N/A</v>
        <stp/>
        <stp>BDP|4447865000659516731</stp>
        <tr r="K199" s="5"/>
      </tp>
      <tp t="e">
        <v>#N/A</v>
        <stp/>
        <stp>BDP|3710869543549227448</stp>
        <tr r="L510" s="5"/>
      </tp>
      <tp t="e">
        <v>#N/A</v>
        <stp/>
        <stp>BDP|6447406606207342753</stp>
        <tr r="AP590" s="5"/>
      </tp>
      <tp t="e">
        <v>#N/A</v>
        <stp/>
        <stp>BDP|3440934888918377889</stp>
        <tr r="AF581" s="5"/>
      </tp>
      <tp t="e">
        <v>#N/A</v>
        <stp/>
        <stp>BDP|4213587004654222784</stp>
        <tr r="AI63" s="5"/>
      </tp>
      <tp t="e">
        <v>#N/A</v>
        <stp/>
        <stp>BDP|4933638778733420428</stp>
        <tr r="AO434" s="5"/>
      </tp>
      <tp t="e">
        <v>#N/A</v>
        <stp/>
        <stp>BDP|7393143756966135746</stp>
        <tr r="R195" s="5"/>
      </tp>
      <tp t="e">
        <v>#N/A</v>
        <stp/>
        <stp>BDP|6331846703568400446</stp>
        <tr r="N631" s="5"/>
      </tp>
      <tp t="s">
        <v>#N/A N/A</v>
        <stp/>
        <stp>BDP|8289527421964164946</stp>
        <tr r="P17" s="12"/>
      </tp>
      <tp t="e">
        <v>#N/A</v>
        <stp/>
        <stp>BDP|2628290259272644542</stp>
        <tr r="AO369" s="5"/>
      </tp>
      <tp t="e">
        <v>#N/A</v>
        <stp/>
        <stp>BDP|5840728204904369495</stp>
        <tr r="Q640" s="5"/>
      </tp>
      <tp t="e">
        <v>#N/A</v>
        <stp/>
        <stp>BDP|6537859893680122577</stp>
        <tr r="T300" s="5"/>
      </tp>
      <tp t="e">
        <v>#N/A</v>
        <stp/>
        <stp>BDP|8224409757513564851</stp>
        <tr r="L349" s="5"/>
      </tp>
      <tp t="e">
        <v>#N/A</v>
        <stp/>
        <stp>BDP|2380230751970087740</stp>
        <tr r="AM259" s="5"/>
      </tp>
      <tp t="e">
        <v>#N/A</v>
        <stp/>
        <stp>BDP|7099523777055179214</stp>
        <tr r="S512" s="5"/>
      </tp>
      <tp t="e">
        <v>#N/A</v>
        <stp/>
        <stp>BDP|7593919821909009700</stp>
        <tr r="K19" s="12"/>
      </tp>
      <tp t="e">
        <v>#N/A</v>
        <stp/>
        <stp>BDP|1461662098495791980</stp>
        <tr r="AG597" s="5"/>
      </tp>
      <tp t="e">
        <v>#N/A</v>
        <stp/>
        <stp>BDP|7814088846585644450</stp>
        <tr r="AB31" s="5"/>
      </tp>
      <tp t="e">
        <v>#N/A</v>
        <stp/>
        <stp>BDP|4346312530933330547</stp>
        <tr r="AK466" s="5"/>
      </tp>
      <tp t="e">
        <v>#N/A</v>
        <stp/>
        <stp>BDP|9483048237939753156</stp>
        <tr r="AQ194" s="5"/>
      </tp>
      <tp t="e">
        <v>#N/A</v>
        <stp/>
        <stp>BDP|3920582862222411029</stp>
        <tr r="AK455" s="5"/>
      </tp>
      <tp t="e">
        <v>#N/A</v>
        <stp/>
        <stp>BDP|2670562378014995640</stp>
        <tr r="L425" s="5"/>
      </tp>
      <tp t="e">
        <v>#N/A</v>
        <stp/>
        <stp>BDP|5388928607106083835</stp>
        <tr r="L621" s="5"/>
      </tp>
      <tp t="e">
        <v>#N/A</v>
        <stp/>
        <stp>BDP|5206364052761051039</stp>
        <tr r="AD530" s="5"/>
      </tp>
      <tp t="e">
        <v>#N/A</v>
        <stp/>
        <stp>BDP|2828011457811324486</stp>
        <tr r="U303" s="5"/>
      </tp>
      <tp t="e">
        <v>#N/A</v>
        <stp/>
        <stp>BDP|4804875057838805353</stp>
        <tr r="AF515" s="5"/>
      </tp>
      <tp t="s">
        <v>#N/A N/A</v>
        <stp/>
        <stp>BDP|9027824855042309418</stp>
        <tr r="AP9" s="12"/>
      </tp>
      <tp t="s">
        <v>#N/A N/A</v>
        <stp/>
        <stp>BDP|1008887800992963946</stp>
        <tr r="AG85" s="12"/>
      </tp>
      <tp t="e">
        <v>#N/A</v>
        <stp/>
        <stp>BDP|9813721499667234244</stp>
        <tr r="AH299" s="5"/>
      </tp>
      <tp t="e">
        <v>#N/A</v>
        <stp/>
        <stp>BDP|4569407637640410137</stp>
        <tr r="K602" s="5"/>
      </tp>
      <tp t="e">
        <v>#N/A</v>
        <stp/>
        <stp>BDP|9055134728778922074</stp>
        <tr r="S521" s="5"/>
      </tp>
      <tp t="e">
        <v>#N/A</v>
        <stp/>
        <stp>BDP|3804538334546983135</stp>
        <tr r="R34" s="5"/>
      </tp>
      <tp t="e">
        <v>#N/A</v>
        <stp/>
        <stp>BDP|7443367660126006671</stp>
        <tr r="R19" s="5"/>
      </tp>
      <tp t="e">
        <v>#N/A</v>
        <stp/>
        <stp>BDP|3272878945725224879</stp>
        <tr r="AB82" s="5"/>
      </tp>
      <tp t="e">
        <v>#N/A</v>
        <stp/>
        <stp>BDP|9178170811008545371</stp>
        <tr r="Q642" s="5"/>
      </tp>
      <tp t="e">
        <v>#N/A</v>
        <stp/>
        <stp>BDP|4267075458210072384</stp>
        <tr r="U22" s="5"/>
      </tp>
      <tp t="e">
        <v>#N/A</v>
        <stp/>
        <stp>BDP|6229183015002870624</stp>
        <tr r="AH83" s="5"/>
      </tp>
      <tp t="e">
        <v>#N/A</v>
        <stp/>
        <stp>BDP|2325571976126569421</stp>
        <tr r="AQ266" s="5"/>
      </tp>
      <tp t="s">
        <v>#N/A N/A</v>
        <stp/>
        <stp>BDP|6593495755032810748</stp>
        <tr r="AQ73" s="12"/>
      </tp>
      <tp t="e">
        <v>#N/A</v>
        <stp/>
        <stp>BDP|3907490711971747538</stp>
        <tr r="L68" s="5"/>
      </tp>
      <tp t="e">
        <v>#N/A</v>
        <stp/>
        <stp>BDP|4343445566143243761</stp>
        <tr r="J403" s="5"/>
      </tp>
      <tp t="e">
        <v>#N/A</v>
        <stp/>
        <stp>BDP|5585721207534788421</stp>
        <tr r="AB609" s="5"/>
      </tp>
      <tp t="e">
        <v>#N/A</v>
        <stp/>
        <stp>BDP|5163543963531161522</stp>
        <tr r="AH508" s="5"/>
      </tp>
      <tp t="e">
        <v>#N/A</v>
        <stp/>
        <stp>BDP|4092161293917604966</stp>
        <tr r="L474" s="5"/>
      </tp>
      <tp t="e">
        <v>#N/A</v>
        <stp/>
        <stp>BDP|6055272673943509249</stp>
        <tr r="I85" s="5"/>
      </tp>
      <tp t="e">
        <v>#N/A</v>
        <stp/>
        <stp>BDP|9728225293062127222</stp>
        <tr r="AK233" s="5"/>
      </tp>
      <tp t="e">
        <v>#N/A</v>
        <stp/>
        <stp>BDP|8883912829008145948</stp>
        <tr r="AO311" s="5"/>
      </tp>
      <tp t="s">
        <v>#N/A N/A</v>
        <stp/>
        <stp>BDP|7541337282337849992</stp>
        <tr r="W86" s="12"/>
      </tp>
      <tp t="s">
        <v>#N/A N/A</v>
        <stp/>
        <stp>BQL|5000585626432594340</stp>
        <tr r="AJ364" s="5"/>
      </tp>
      <tp t="s">
        <v>#N/A N/A</v>
        <stp/>
        <stp>BQL|9333817802401934372</stp>
        <tr r="AJ512" s="5"/>
      </tp>
      <tp t="s">
        <v>#N/A N/A</v>
        <stp/>
        <stp>BQL|2488138779685728279</stp>
        <tr r="AJ408" s="5"/>
      </tp>
      <tp t="s">
        <v>#N/A N/A</v>
        <stp/>
        <stp>BQL|9526886420355456555</stp>
        <tr r="AJ590" s="5"/>
      </tp>
      <tp t="s">
        <v>#N/A N/A</v>
        <stp/>
        <stp>BQL|8354911232311560091</stp>
        <tr r="AJ333" s="5"/>
      </tp>
      <tp t="s">
        <v>#N/A N/A</v>
        <stp/>
        <stp>BQL|9636427933534991928</stp>
        <tr r="AJ644" s="5"/>
      </tp>
      <tp t="s">
        <v>#N/A N/A</v>
        <stp/>
        <stp>BQL|3236501478880666268</stp>
        <tr r="AJ45" s="5"/>
      </tp>
      <tp t="s">
        <v>#N/A N/A</v>
        <stp/>
        <stp>BQL|5594521774445036199</stp>
        <tr r="AJ152" s="5"/>
      </tp>
      <tp t="s">
        <v>#N/A N/A</v>
        <stp/>
        <stp>BQL|6641635178373370773</stp>
        <tr r="AJ474" s="5"/>
      </tp>
      <tp t="s">
        <v>#N/A N/A</v>
        <stp/>
        <stp>BQL|2217242587753623826</stp>
        <tr r="AJ21" s="5"/>
      </tp>
      <tp t="s">
        <v>#N/A N/A</v>
        <stp/>
        <stp>BQL|5321598158802470420</stp>
        <tr r="AJ47" s="5"/>
      </tp>
      <tp t="s">
        <v>#N/A N/A</v>
        <stp/>
        <stp>BQL|1461052471132774735</stp>
        <tr r="AJ138" s="5"/>
      </tp>
      <tp t="s">
        <v>#N/A N/A</v>
        <stp/>
        <stp>BQL|5670928981022658573</stp>
        <tr r="AJ281" s="5"/>
      </tp>
      <tp t="s">
        <v>#N/A N/A</v>
        <stp/>
        <stp>BQL|4473958035695794807</stp>
        <tr r="AJ305" s="5"/>
      </tp>
      <tp t="s">
        <v>#N/A N/A</v>
        <stp/>
        <stp>BQL|6873165548204087448</stp>
        <tr r="AJ619" s="5"/>
      </tp>
      <tp t="s">
        <v>#N/A N/A</v>
        <stp/>
        <stp>BQL|5317250421695028377</stp>
        <tr r="AJ366" s="5"/>
      </tp>
      <tp t="s">
        <v>#N/A N/A</v>
        <stp/>
        <stp>BQL|5549049261079765975</stp>
        <tr r="AJ39" s="12"/>
      </tp>
      <tp t="s">
        <v>#N/A N/A</v>
        <stp/>
        <stp>BQL|4725363340860582048</stp>
        <tr r="AJ78" s="5"/>
      </tp>
      <tp t="e">
        <v>#N/A</v>
        <stp/>
        <stp>BDP|9140337519749645178</stp>
        <tr r="I264" s="5"/>
      </tp>
      <tp t="e">
        <v>#N/A</v>
        <stp/>
        <stp>BDP|1124359939644237656</stp>
        <tr r="AG143" s="5"/>
      </tp>
      <tp t="e">
        <v>#N/A</v>
        <stp/>
        <stp>BDP|2591584848397734786</stp>
        <tr r="AK503" s="5"/>
      </tp>
      <tp t="e">
        <v>#N/A</v>
        <stp/>
        <stp>BDP|5556803932614882953</stp>
        <tr r="AB41" s="5"/>
      </tp>
      <tp t="e">
        <v>#N/A</v>
        <stp/>
        <stp>BDP|9595989866706854399</stp>
        <tr r="T324" s="5"/>
      </tp>
      <tp t="e">
        <v>#N/A</v>
        <stp/>
        <stp>BDP|9662389284217110616</stp>
        <tr r="AQ348" s="5"/>
      </tp>
      <tp t="e">
        <v>#N/A</v>
        <stp/>
        <stp>BDP|9339520393434001288</stp>
        <tr r="L241" s="5"/>
      </tp>
      <tp t="e">
        <v>#N/A</v>
        <stp/>
        <stp>BDP|1295348139341549308</stp>
        <tr r="W205" s="5"/>
      </tp>
      <tp t="e">
        <v>#N/A</v>
        <stp/>
        <stp>BDP|9849081203783805913</stp>
        <tr r="AM538" s="5"/>
      </tp>
      <tp t="e">
        <v>#N/A</v>
        <stp/>
        <stp>BDP|6475693446932885594</stp>
        <tr r="AO75" s="5"/>
      </tp>
      <tp t="e">
        <v>#N/A</v>
        <stp/>
        <stp>BDP|3782443018127232238</stp>
        <tr r="AQ531" s="5"/>
      </tp>
      <tp t="e">
        <v>#N/A</v>
        <stp/>
        <stp>BDP|1917032946187725110</stp>
        <tr r="W554" s="5"/>
      </tp>
      <tp t="e">
        <v>#N/A</v>
        <stp/>
        <stp>BDP|1584325170491900749</stp>
        <tr r="AO4" s="5"/>
      </tp>
      <tp t="e">
        <v>#N/A</v>
        <stp/>
        <stp>BDP|2959230717554105660</stp>
        <tr r="M353" s="5"/>
      </tp>
      <tp t="e">
        <v>#N/A</v>
        <stp/>
        <stp>BDP|4567381177292704175</stp>
        <tr r="AB550" s="5"/>
      </tp>
      <tp t="e">
        <v>#N/A</v>
        <stp/>
        <stp>BDP|1707580356106260414</stp>
        <tr r="J433" s="5"/>
      </tp>
      <tp t="e">
        <v>#N/A</v>
        <stp/>
        <stp>BDP|1115294872472848586</stp>
        <tr r="J443" s="5"/>
      </tp>
      <tp t="e">
        <v>#N/A</v>
        <stp/>
        <stp>BDP|4320927519508444766</stp>
        <tr r="N140" s="5"/>
      </tp>
      <tp t="e">
        <v>#N/A</v>
        <stp/>
        <stp>BDP|4775080125630135510</stp>
        <tr r="AI135" s="5"/>
      </tp>
      <tp t="e">
        <v>#N/A</v>
        <stp/>
        <stp>BDP|9916560619429475787</stp>
        <tr r="N95" s="5"/>
      </tp>
      <tp t="e">
        <v>#N/A</v>
        <stp/>
        <stp>BDP|2066064187411234890</stp>
        <tr r="T290" s="5"/>
      </tp>
      <tp t="e">
        <v>#N/A</v>
        <stp/>
        <stp>BDP|1915271394480002901</stp>
        <tr r="R475" s="5"/>
      </tp>
      <tp t="e">
        <v>#N/A</v>
        <stp/>
        <stp>BDP|3966270746297155134</stp>
        <tr r="I467" s="5"/>
      </tp>
      <tp t="e">
        <v>#N/A</v>
        <stp/>
        <stp>BDP|2849576755343302234</stp>
        <tr r="U266" s="5"/>
      </tp>
      <tp t="e">
        <v>#N/A</v>
        <stp/>
        <stp>BDP|5587788792589590109</stp>
        <tr r="I425" s="5"/>
      </tp>
      <tp t="e">
        <v>#N/A</v>
        <stp/>
        <stp>BDP|7988138320313021404</stp>
        <tr r="AG487" s="5"/>
      </tp>
      <tp t="e">
        <v>#N/A</v>
        <stp/>
        <stp>BDP|1442981687633663071</stp>
        <tr r="L136" s="5"/>
      </tp>
      <tp t="e">
        <v>#N/A</v>
        <stp/>
        <stp>BDP|7483200059887649413</stp>
        <tr r="O330" s="5"/>
      </tp>
      <tp t="e">
        <v>#N/A</v>
        <stp/>
        <stp>BDP|2933065465907063010</stp>
        <tr r="T461" s="5"/>
      </tp>
      <tp t="e">
        <v>#N/A</v>
        <stp/>
        <stp>BDP|9434089361459713516</stp>
        <tr r="AO370" s="5"/>
      </tp>
      <tp t="e">
        <v>#N/A</v>
        <stp/>
        <stp>BDP|7385090310507920287</stp>
        <tr r="AQ95" s="5"/>
      </tp>
      <tp t="s">
        <v>#N/A N/A</v>
        <stp/>
        <stp>BDP|2516809404580811924</stp>
        <tr r="AG90" s="12"/>
      </tp>
      <tp t="e">
        <v>#N/A</v>
        <stp/>
        <stp>BDP|2003629348203550045</stp>
        <tr r="L163" s="5"/>
      </tp>
      <tp t="e">
        <v>#N/A</v>
        <stp/>
        <stp>BDP|3444379718254428646</stp>
        <tr r="AH19" s="12"/>
      </tp>
      <tp t="e">
        <v>#N/A</v>
        <stp/>
        <stp>BDP|6098890155238379040</stp>
        <tr r="S67" s="12"/>
        <tr r="S589" s="5"/>
      </tp>
      <tp t="e">
        <v>#N/A</v>
        <stp/>
        <stp>BDP|2108869755669022591</stp>
        <tr r="M453" s="5"/>
      </tp>
      <tp t="e">
        <v>#N/A</v>
        <stp/>
        <stp>BDP|3964239511536755571</stp>
        <tr r="M107" s="5"/>
      </tp>
      <tp t="e">
        <v>#N/A</v>
        <stp/>
        <stp>BDP|2132171459676239369</stp>
        <tr r="T472" s="5"/>
      </tp>
      <tp t="e">
        <v>#N/A</v>
        <stp/>
        <stp>BDP|3062585941265648444</stp>
        <tr r="AK180" s="5"/>
      </tp>
      <tp t="e">
        <v>#N/A</v>
        <stp/>
        <stp>BDP|1711244288471862986</stp>
        <tr r="Q255" s="5"/>
      </tp>
      <tp t="e">
        <v>#N/A</v>
        <stp/>
        <stp>BDP|3177804887473554383</stp>
        <tr r="K8" s="12"/>
      </tp>
      <tp t="e">
        <v>#N/A</v>
        <stp/>
        <stp>BDP|2804649728781860479</stp>
        <tr r="AH262" s="5"/>
      </tp>
      <tp t="e">
        <v>#N/A</v>
        <stp/>
        <stp>BDP|4097245690235784986</stp>
        <tr r="Q115" s="5"/>
      </tp>
      <tp t="e">
        <v>#N/A</v>
        <stp/>
        <stp>BDP|1887273602955191578</stp>
        <tr r="L141" s="5"/>
      </tp>
      <tp t="e">
        <v>#N/A</v>
        <stp/>
        <stp>BDP|3520538661997878441</stp>
        <tr r="AO425" s="5"/>
      </tp>
      <tp t="e">
        <v>#N/A</v>
        <stp/>
        <stp>BDP|1879715864081075260</stp>
        <tr r="T132" s="5"/>
      </tp>
      <tp t="e">
        <v>#N/A</v>
        <stp/>
        <stp>BDP|5148833306986737889</stp>
        <tr r="R213" s="5"/>
      </tp>
      <tp t="s">
        <v>#N/A N/A</v>
        <stp/>
        <stp>BDP|6571464118601614163</stp>
        <tr r="AQ69" s="12"/>
      </tp>
      <tp t="e">
        <v>#N/A</v>
        <stp/>
        <stp>BDP|1133507311923384582</stp>
        <tr r="K115" s="5"/>
      </tp>
      <tp t="e">
        <v>#N/A</v>
        <stp/>
        <stp>BDP|5064525137917899764</stp>
        <tr r="AI70" s="5"/>
      </tp>
      <tp t="e">
        <v>#N/A</v>
        <stp/>
        <stp>BDP|9994370555315492945</stp>
        <tr r="AG257" s="5"/>
      </tp>
      <tp t="e">
        <v>#N/A</v>
        <stp/>
        <stp>BDP|2255144740696546285</stp>
        <tr r="L79" s="5"/>
      </tp>
      <tp t="e">
        <v>#N/A</v>
        <stp/>
        <stp>BDP|5566645683598993009</stp>
        <tr r="AF296" s="5"/>
      </tp>
      <tp t="e">
        <v>#N/A</v>
        <stp/>
        <stp>BDP|5086518143583855429</stp>
        <tr r="AQ634" s="5"/>
      </tp>
      <tp t="e">
        <v>#N/A</v>
        <stp/>
        <stp>BDP|7045699633144706554</stp>
        <tr r="L411" s="5"/>
      </tp>
      <tp t="e">
        <v>#N/A</v>
        <stp/>
        <stp>BDP|4345817955668647299</stp>
        <tr r="S118" s="5"/>
      </tp>
      <tp t="s">
        <v>#N/A N/A</v>
        <stp/>
        <stp>BDP|5402355469926372530</stp>
        <tr r="AO71" s="12"/>
      </tp>
      <tp t="s">
        <v>#N/A N/A</v>
        <stp/>
        <stp>BDP|7041146336183387590</stp>
        <tr r="I55" s="12"/>
      </tp>
      <tp t="e">
        <v>#N/A</v>
        <stp/>
        <stp>BDP|7078458137614246786</stp>
        <tr r="S255" s="5"/>
      </tp>
      <tp t="e">
        <v>#N/A</v>
        <stp/>
        <stp>BDP|9478588004878944798</stp>
        <tr r="AQ572" s="5"/>
      </tp>
      <tp t="e">
        <v>#N/A</v>
        <stp/>
        <stp>BDP|8432844964892537796</stp>
        <tr r="J397" s="5"/>
      </tp>
      <tp t="e">
        <v>#N/A</v>
        <stp/>
        <stp>BDP|5928636954117418229</stp>
        <tr r="AP94" s="5"/>
      </tp>
      <tp t="e">
        <v>#N/A</v>
        <stp/>
        <stp>BDP|3920343604912330127</stp>
        <tr r="K354" s="5"/>
      </tp>
      <tp t="e">
        <v>#N/A</v>
        <stp/>
        <stp>BDP|6280108958658587972</stp>
        <tr r="J12" s="5"/>
      </tp>
      <tp t="e">
        <v>#N/A</v>
        <stp/>
        <stp>BDP|2500194089531587986</stp>
        <tr r="P436" s="5"/>
      </tp>
      <tp t="e">
        <v>#N/A</v>
        <stp/>
        <stp>BDP|6626290397787590953</stp>
        <tr r="P249" s="5"/>
      </tp>
      <tp t="e">
        <v>#N/A</v>
        <stp/>
        <stp>BDP|6356188234712150561</stp>
        <tr r="AD137" s="5"/>
      </tp>
      <tp t="e">
        <v>#N/A</v>
        <stp/>
        <stp>BDP|7866513320935844696</stp>
        <tr r="AG403" s="5"/>
      </tp>
      <tp t="e">
        <v>#N/A</v>
        <stp/>
        <stp>BDP|6929706891188434348</stp>
        <tr r="N63" s="5"/>
      </tp>
      <tp t="e">
        <v>#N/A</v>
        <stp/>
        <stp>BDP|6417011809042364777</stp>
        <tr r="AM393" s="5"/>
      </tp>
      <tp t="e">
        <v>#N/A</v>
        <stp/>
        <stp>BDP|1234050426302891219</stp>
        <tr r="U65" s="12"/>
        <tr r="U260" s="5"/>
      </tp>
      <tp t="e">
        <v>#N/A</v>
        <stp/>
        <stp>BDP|3380488264264435631</stp>
        <tr r="AF236" s="5"/>
      </tp>
      <tp t="e">
        <v>#N/A</v>
        <stp/>
        <stp>BDP|3799573565981451295</stp>
        <tr r="M311" s="5"/>
      </tp>
      <tp t="e">
        <v>#N/A</v>
        <stp/>
        <stp>BDP|4642831941492857947</stp>
        <tr r="S449" s="5"/>
      </tp>
      <tp t="e">
        <v>#N/A</v>
        <stp/>
        <stp>BDP|5644118239252153678</stp>
        <tr r="T525" s="5"/>
      </tp>
      <tp t="e">
        <v>#N/A</v>
        <stp/>
        <stp>BDP|7241417654002739782</stp>
        <tr r="P427" s="5"/>
      </tp>
      <tp t="e">
        <v>#N/A</v>
        <stp/>
        <stp>BDP|8581963838915216411</stp>
        <tr r="N40" s="5"/>
      </tp>
      <tp t="e">
        <v>#N/A</v>
        <stp/>
        <stp>BDP|6562504253423736690</stp>
        <tr r="O437" s="5"/>
      </tp>
      <tp t="e">
        <v>#N/A</v>
        <stp/>
        <stp>BDP|4552213725315171286</stp>
        <tr r="Q204" s="5"/>
      </tp>
      <tp t="e">
        <v>#N/A</v>
        <stp/>
        <stp>BDP|2373717753307017496</stp>
        <tr r="P313" s="5"/>
      </tp>
      <tp t="e">
        <v>#N/A</v>
        <stp/>
        <stp>BDP|8563997022660157075</stp>
        <tr r="R224" s="5"/>
      </tp>
      <tp t="e">
        <v>#N/A</v>
        <stp/>
        <stp>BDP|7521685134752602369</stp>
        <tr r="AB519" s="5"/>
      </tp>
      <tp t="e">
        <v>#N/A</v>
        <stp/>
        <stp>BDP|2168140126251291384</stp>
        <tr r="AO7" s="5"/>
      </tp>
      <tp t="e">
        <v>#N/A</v>
        <stp/>
        <stp>BDP|9207807839654011529</stp>
        <tr r="AH156" s="5"/>
      </tp>
      <tp t="e">
        <v>#N/A</v>
        <stp/>
        <stp>BDP|3576549783254869932</stp>
        <tr r="AG508" s="5"/>
      </tp>
      <tp t="e">
        <v>#N/A</v>
        <stp/>
        <stp>BDP|1208298464206577037</stp>
        <tr r="T339" s="5"/>
      </tp>
      <tp t="e">
        <v>#N/A</v>
        <stp/>
        <stp>BDP|8712980826503508359</stp>
        <tr r="O259" s="5"/>
      </tp>
      <tp t="e">
        <v>#N/A</v>
        <stp/>
        <stp>BDP|8518386475968914783</stp>
        <tr r="I2" s="5"/>
      </tp>
      <tp t="e">
        <v>#N/A</v>
        <stp/>
        <stp>BDP|1758280774005597270</stp>
        <tr r="AM489" s="5"/>
      </tp>
      <tp t="e">
        <v>#N/A</v>
        <stp/>
        <stp>BDP|9089396093484358400</stp>
        <tr r="AB4" s="5"/>
      </tp>
      <tp t="e">
        <v>#N/A</v>
        <stp/>
        <stp>BDP|6287115364753817165</stp>
        <tr r="AK433" s="5"/>
      </tp>
      <tp t="e">
        <v>#N/A</v>
        <stp/>
        <stp>BDP|5438768645291650482</stp>
        <tr r="AH135" s="5"/>
      </tp>
      <tp t="e">
        <v>#N/A</v>
        <stp/>
        <stp>BDP|2462671038071584571</stp>
        <tr r="K58" s="12"/>
        <tr r="K387" s="5"/>
      </tp>
      <tp t="e">
        <v>#N/A</v>
        <stp/>
        <stp>BDP|5601280994975734844</stp>
        <tr r="K377" s="5"/>
      </tp>
      <tp t="e">
        <v>#N/A</v>
        <stp/>
        <stp>BDP|6169388451294280734</stp>
        <tr r="I601" s="5"/>
      </tp>
      <tp t="e">
        <v>#N/A</v>
        <stp/>
        <stp>BDP|7099610104872459084</stp>
        <tr r="AO490" s="5"/>
      </tp>
      <tp t="e">
        <v>#N/A</v>
        <stp/>
        <stp>BDP|8415683997423434765</stp>
        <tr r="AQ457" s="5"/>
      </tp>
      <tp t="e">
        <v>#N/A</v>
        <stp/>
        <stp>BDP|3964066611718145960</stp>
        <tr r="AO583" s="5"/>
      </tp>
      <tp t="e">
        <v>#N/A</v>
        <stp/>
        <stp>BDP|1532184605146362523</stp>
        <tr r="AP6" s="5"/>
      </tp>
      <tp t="e">
        <v>#N/A</v>
        <stp/>
        <stp>BDP|8482958643971221798</stp>
        <tr r="AK163" s="5"/>
      </tp>
      <tp t="e">
        <v>#N/A</v>
        <stp/>
        <stp>BDP|1996641070193723038</stp>
        <tr r="AD186" s="5"/>
      </tp>
      <tp t="e">
        <v>#N/A</v>
        <stp/>
        <stp>BDP|4925352222815395343</stp>
        <tr r="T451" s="5"/>
      </tp>
      <tp t="e">
        <v>#N/A</v>
        <stp/>
        <stp>BDP|5144384355437419717</stp>
        <tr r="Q436" s="5"/>
      </tp>
      <tp t="e">
        <v>#N/A</v>
        <stp/>
        <stp>BDP|9433516625638861510</stp>
        <tr r="AH309" s="5"/>
      </tp>
      <tp t="e">
        <v>#N/A</v>
        <stp/>
        <stp>BDP|1992199979630938490</stp>
        <tr r="AK224" s="5"/>
      </tp>
      <tp t="e">
        <v>#N/A</v>
        <stp/>
        <stp>BDP|9180967759487461138</stp>
        <tr r="AH186" s="5"/>
      </tp>
      <tp t="e">
        <v>#N/A</v>
        <stp/>
        <stp>BDP|1560469038963049627</stp>
        <tr r="I585" s="5"/>
      </tp>
      <tp t="e">
        <v>#N/A</v>
        <stp/>
        <stp>BDP|8469711956589831024</stp>
        <tr r="P599" s="5"/>
      </tp>
      <tp t="e">
        <v>#N/A</v>
        <stp/>
        <stp>BDP|7967907382871043429</stp>
        <tr r="AB220" s="5"/>
      </tp>
      <tp t="e">
        <v>#N/A</v>
        <stp/>
        <stp>BDP|5948309638767855108</stp>
        <tr r="I395" s="5"/>
      </tp>
      <tp t="e">
        <v>#N/A</v>
        <stp/>
        <stp>BDP|2502934826408711299</stp>
        <tr r="AD388" s="5"/>
      </tp>
      <tp t="e">
        <v>#N/A</v>
        <stp/>
        <stp>BDP|4957781045953345792</stp>
        <tr r="AO83" s="5"/>
      </tp>
      <tp t="e">
        <v>#N/A</v>
        <stp/>
        <stp>BDP|4649218121011149693</stp>
        <tr r="K610" s="5"/>
      </tp>
      <tp t="e">
        <v>#N/A</v>
        <stp/>
        <stp>BDP|2944456603162482751</stp>
        <tr r="AK109" s="5"/>
      </tp>
      <tp t="e">
        <v>#N/A</v>
        <stp/>
        <stp>BDP|2159379912283366092</stp>
        <tr r="L302" s="5"/>
      </tp>
      <tp t="e">
        <v>#N/A</v>
        <stp/>
        <stp>BDP|2396954088835685560</stp>
        <tr r="T486" s="5"/>
      </tp>
      <tp t="e">
        <v>#N/A</v>
        <stp/>
        <stp>BDP|7812325572753198377</stp>
        <tr r="S627" s="5"/>
      </tp>
      <tp t="e">
        <v>#N/A</v>
        <stp/>
        <stp>BDP|3184085654526446370</stp>
        <tr r="AK391" s="5"/>
      </tp>
      <tp t="e">
        <v>#N/A</v>
        <stp/>
        <stp>BDP|9028755588635498077</stp>
        <tr r="W375" s="5"/>
      </tp>
      <tp t="e">
        <v>#N/A</v>
        <stp/>
        <stp>BDP|5677564271615999163</stp>
        <tr r="AP427" s="5"/>
      </tp>
      <tp t="e">
        <v>#N/A</v>
        <stp/>
        <stp>BDP|8493928693063875838</stp>
        <tr r="S292" s="5"/>
      </tp>
      <tp t="e">
        <v>#N/A</v>
        <stp/>
        <stp>BDP|4672072218223308549</stp>
        <tr r="W129" s="5"/>
      </tp>
      <tp t="e">
        <v>#N/A</v>
        <stp/>
        <stp>BDP|1490029434967486680</stp>
        <tr r="M449" s="5"/>
      </tp>
      <tp t="e">
        <v>#N/A</v>
        <stp/>
        <stp>BDP|7552149542352887356</stp>
        <tr r="AB572" s="5"/>
      </tp>
      <tp t="e">
        <v>#N/A</v>
        <stp/>
        <stp>BDP|2995490318201496523</stp>
        <tr r="AH451" s="5"/>
      </tp>
      <tp t="e">
        <v>#N/A</v>
        <stp/>
        <stp>BDP|4060000844770373397</stp>
        <tr r="L102" s="5"/>
      </tp>
      <tp t="e">
        <v>#N/A</v>
        <stp/>
        <stp>BDP|8865779661998612266</stp>
        <tr r="R128" s="5"/>
      </tp>
      <tp t="e">
        <v>#N/A</v>
        <stp/>
        <stp>BDP|5403755580179966062</stp>
        <tr r="AA66" s="5"/>
      </tp>
      <tp t="e">
        <v>#N/A</v>
        <stp/>
        <stp>BDP|6482607317667590580</stp>
        <tr r="J43" s="5"/>
      </tp>
      <tp t="e">
        <v>#N/A</v>
        <stp/>
        <stp>BDP|1459485527384004053</stp>
        <tr r="AD629" s="5"/>
      </tp>
      <tp t="e">
        <v>#N/A</v>
        <stp/>
        <stp>BDP|5809939045842677966</stp>
        <tr r="AG199" s="5"/>
      </tp>
      <tp t="e">
        <v>#N/A</v>
        <stp/>
        <stp>BDP|3096451351431882027</stp>
        <tr r="AO319" s="5"/>
      </tp>
      <tp t="e">
        <v>#N/A</v>
        <stp/>
        <stp>BDP|5588060944830943207</stp>
        <tr r="Q86" s="5"/>
      </tp>
      <tp t="e">
        <v>#N/A</v>
        <stp/>
        <stp>BDP|6211106046375264581</stp>
        <tr r="K176" s="5"/>
      </tp>
      <tp t="e">
        <v>#N/A</v>
        <stp/>
        <stp>BDP|8293565597951511687</stp>
        <tr r="L428" s="5"/>
      </tp>
      <tp t="e">
        <v>#N/A</v>
        <stp/>
        <stp>BDP|3211559220897978005</stp>
        <tr r="K101" s="5"/>
      </tp>
      <tp t="e">
        <v>#N/A</v>
        <stp/>
        <stp>BDP|1279989006123486865</stp>
        <tr r="AP232" s="5"/>
      </tp>
      <tp t="e">
        <v>#N/A</v>
        <stp/>
        <stp>BDP|1059156715352755097</stp>
        <tr r="AM438" s="5"/>
      </tp>
      <tp t="e">
        <v>#N/A</v>
        <stp/>
        <stp>BDP|7536584715136168672</stp>
        <tr r="AD626" s="5"/>
      </tp>
      <tp t="e">
        <v>#N/A</v>
        <stp/>
        <stp>BDP|1192087775850537570</stp>
        <tr r="P220" s="5"/>
      </tp>
      <tp t="e">
        <v>#N/A</v>
        <stp/>
        <stp>BDP|2654273755380870627</stp>
        <tr r="AD462" s="5"/>
      </tp>
      <tp t="e">
        <v>#N/A</v>
        <stp/>
        <stp>BDP|9918962945616385179</stp>
        <tr r="AQ295" s="5"/>
      </tp>
      <tp t="e">
        <v>#N/A</v>
        <stp/>
        <stp>BDP|2649212825628800944</stp>
        <tr r="P534" s="5"/>
      </tp>
      <tp t="e">
        <v>#N/A</v>
        <stp/>
        <stp>BDP|8922191928238409026</stp>
        <tr r="AM60" s="5"/>
      </tp>
      <tp t="e">
        <v>#N/A</v>
        <stp/>
        <stp>BDP|4369646126406974564</stp>
        <tr r="AD67" s="5"/>
      </tp>
      <tp t="s">
        <v>#N/A N/A</v>
        <stp/>
        <stp>BDP|2729169413972802345</stp>
        <tr r="O62" s="12"/>
      </tp>
      <tp t="e">
        <v>#N/A</v>
        <stp/>
        <stp>BDP|5241351008500609577</stp>
        <tr r="AP81" s="5"/>
      </tp>
      <tp t="e">
        <v>#N/A</v>
        <stp/>
        <stp>BDP|7422819898821712445</stp>
        <tr r="AQ354" s="5"/>
      </tp>
      <tp t="e">
        <v>#N/A</v>
        <stp/>
        <stp>BDP|6523069433487694181</stp>
        <tr r="AA32" s="5"/>
      </tp>
      <tp t="e">
        <v>#N/A</v>
        <stp/>
        <stp>BDP|2652732686748801656</stp>
        <tr r="AP490" s="5"/>
      </tp>
      <tp t="e">
        <v>#N/A</v>
        <stp/>
        <stp>BDP|1973976190683139112</stp>
        <tr r="AB200" s="5"/>
      </tp>
      <tp t="e">
        <v>#N/A</v>
        <stp/>
        <stp>BDP|7985208436561174404</stp>
        <tr r="AB498" s="5"/>
      </tp>
      <tp t="e">
        <v>#N/A</v>
        <stp/>
        <stp>BDP|8866856322223379223</stp>
        <tr r="S641" s="5"/>
      </tp>
      <tp t="e">
        <v>#N/A</v>
        <stp/>
        <stp>BDP|3048050818878032926</stp>
        <tr r="M340" s="5"/>
      </tp>
      <tp t="e">
        <v>#N/A</v>
        <stp/>
        <stp>BDP|6678384511891944696</stp>
        <tr r="AG357" s="5"/>
      </tp>
      <tp t="e">
        <v>#N/A</v>
        <stp/>
        <stp>BDP|7382393505435666260</stp>
        <tr r="N69" s="5"/>
      </tp>
      <tp t="s">
        <v>#N/A N/A</v>
        <stp/>
        <stp>BDP|1849996545536386986</stp>
        <tr r="AH59" s="12"/>
      </tp>
      <tp t="e">
        <v>#N/A</v>
        <stp/>
        <stp>BDP|3621708268428945982</stp>
        <tr r="N58" s="5"/>
      </tp>
      <tp t="e">
        <v>#N/A</v>
        <stp/>
        <stp>BDP|2269690128880937555</stp>
        <tr r="AP615" s="5"/>
      </tp>
      <tp t="e">
        <v>#N/A</v>
        <stp/>
        <stp>BDP|1984989044857221883</stp>
        <tr r="U404" s="5"/>
      </tp>
      <tp t="e">
        <v>#N/A</v>
        <stp/>
        <stp>BDP|3301249179292212731</stp>
        <tr r="AF16" s="12"/>
      </tp>
      <tp t="e">
        <v>#N/A</v>
        <stp/>
        <stp>BDP|8903832103923421024</stp>
        <tr r="Q363" s="5"/>
      </tp>
      <tp t="e">
        <v>#N/A</v>
        <stp/>
        <stp>BDP|6994744082609519357</stp>
        <tr r="AA375" s="5"/>
      </tp>
      <tp t="e">
        <v>#N/A</v>
        <stp/>
        <stp>BDP|5462248459356466724</stp>
        <tr r="AA196" s="5"/>
      </tp>
      <tp t="e">
        <v>#N/A</v>
        <stp/>
        <stp>BDP|3497291743693751564</stp>
        <tr r="Q444" s="5"/>
      </tp>
      <tp t="e">
        <v>#N/A</v>
        <stp/>
        <stp>BDP|6061776705485426799</stp>
        <tr r="N524" s="5"/>
      </tp>
      <tp t="e">
        <v>#N/A</v>
        <stp/>
        <stp>BDP|1850046171792621749</stp>
        <tr r="N585" s="5"/>
      </tp>
      <tp t="e">
        <v>#N/A</v>
        <stp/>
        <stp>BDP|1712372221870710394</stp>
        <tr r="AP476" s="5"/>
      </tp>
      <tp t="e">
        <v>#N/A</v>
        <stp/>
        <stp>BDP|2836066504063238278</stp>
        <tr r="L217" s="5"/>
      </tp>
      <tp t="e">
        <v>#N/A</v>
        <stp/>
        <stp>BDP|8617093285386096556</stp>
        <tr r="M56" s="5"/>
      </tp>
      <tp t="e">
        <v>#N/A</v>
        <stp/>
        <stp>BDP|7968429473726703109</stp>
        <tr r="Q221" s="5"/>
      </tp>
      <tp t="s">
        <v>#N/A N/A</v>
        <stp/>
        <stp>BDP|8784638989110302510</stp>
        <tr r="P70" s="12"/>
      </tp>
      <tp t="e">
        <v>#N/A</v>
        <stp/>
        <stp>BDP|2724846934238807207</stp>
        <tr r="AD63" s="5"/>
      </tp>
      <tp t="e">
        <v>#N/A</v>
        <stp/>
        <stp>BDP|5115820585156051096</stp>
        <tr r="R504" s="5"/>
      </tp>
      <tp t="e">
        <v>#N/A</v>
        <stp/>
        <stp>BDP|5838042321792510674</stp>
        <tr r="AD352" s="5"/>
      </tp>
      <tp t="s">
        <v>#N/A N/A</v>
        <stp/>
        <stp>BDP|6680597872801224606</stp>
        <tr r="Q5" s="12"/>
      </tp>
      <tp t="e">
        <v>#N/A</v>
        <stp/>
        <stp>BDP|1713444679680794129</stp>
        <tr r="K16" s="12"/>
      </tp>
      <tp t="e">
        <v>#N/A</v>
        <stp/>
        <stp>BDP|6960580509703445337</stp>
        <tr r="AH448" s="5"/>
      </tp>
      <tp t="e">
        <v>#N/A</v>
        <stp/>
        <stp>BDP|3978022306301509173</stp>
        <tr r="Q450" s="5"/>
      </tp>
      <tp t="e">
        <v>#N/A</v>
        <stp/>
        <stp>BDP|1835011501743377147</stp>
        <tr r="AH12" s="12"/>
        <tr r="AH263" s="5"/>
      </tp>
      <tp t="e">
        <v>#N/A</v>
        <stp/>
        <stp>BDP|5901408163607339368</stp>
        <tr r="M496" s="5"/>
      </tp>
      <tp t="e">
        <v>#N/A</v>
        <stp/>
        <stp>BDP|4467906358482528962</stp>
        <tr r="AH354" s="5"/>
      </tp>
      <tp t="e">
        <v>#N/A</v>
        <stp/>
        <stp>BDP|8130066058979581750</stp>
        <tr r="AG246" s="5"/>
      </tp>
      <tp t="s">
        <v>#N/A N/A</v>
        <stp/>
        <stp>BDP|9331055330150071994</stp>
        <tr r="S26" s="12"/>
      </tp>
      <tp t="e">
        <v>#N/A</v>
        <stp/>
        <stp>BDP|2895120137414707759</stp>
        <tr r="AI114" s="5"/>
      </tp>
      <tp t="e">
        <v>#N/A</v>
        <stp/>
        <stp>BDP|3990283982333578999</stp>
        <tr r="AB450" s="5"/>
      </tp>
      <tp t="e">
        <v>#N/A</v>
        <stp/>
        <stp>BDP|5149069007945911363</stp>
        <tr r="N205" s="5"/>
      </tp>
      <tp t="e">
        <v>#N/A</v>
        <stp/>
        <stp>BDP|6061848351768171087</stp>
        <tr r="AO167" s="5"/>
      </tp>
      <tp t="e">
        <v>#N/A</v>
        <stp/>
        <stp>BDP|1445507954035882742</stp>
        <tr r="AF44" s="12"/>
        <tr r="AF439" s="5"/>
      </tp>
      <tp t="e">
        <v>#N/A</v>
        <stp/>
        <stp>BDP|1784890686735061741</stp>
        <tr r="N148" s="5"/>
      </tp>
      <tp t="e">
        <v>#N/A</v>
        <stp/>
        <stp>BDP|7338560561473867409</stp>
        <tr r="AA7" s="12"/>
      </tp>
      <tp t="e">
        <v>#N/A</v>
        <stp/>
        <stp>BDP|4250947491836848136</stp>
        <tr r="AF116" s="5"/>
      </tp>
      <tp t="e">
        <v>#N/A</v>
        <stp/>
        <stp>BDP|9098426399687178065</stp>
        <tr r="AM267" s="5"/>
      </tp>
      <tp t="e">
        <v>#N/A</v>
        <stp/>
        <stp>BDP|1101396775173354528</stp>
        <tr r="Q459" s="5"/>
      </tp>
      <tp t="e">
        <v>#N/A</v>
        <stp/>
        <stp>BDP|9771324648058513548</stp>
        <tr r="O23" s="5"/>
      </tp>
      <tp t="e">
        <v>#N/A</v>
        <stp/>
        <stp>BDP|8380767703608918432</stp>
        <tr r="P441" s="5"/>
      </tp>
      <tp t="e">
        <v>#N/A</v>
        <stp/>
        <stp>BDP|9234177100553138888</stp>
        <tr r="AI467" s="5"/>
      </tp>
      <tp t="e">
        <v>#N/A</v>
        <stp/>
        <stp>BDP|6062755399008598350</stp>
        <tr r="S419" s="5"/>
      </tp>
      <tp t="e">
        <v>#N/A</v>
        <stp/>
        <stp>BDP|6331514056791854408</stp>
        <tr r="AK120" s="5"/>
      </tp>
      <tp t="e">
        <v>#N/A</v>
        <stp/>
        <stp>BDP|3613605968368091823</stp>
        <tr r="AF16" s="5"/>
      </tp>
      <tp t="e">
        <v>#N/A</v>
        <stp/>
        <stp>BDP|6483767809263354145</stp>
        <tr r="AH305" s="5"/>
      </tp>
      <tp t="e">
        <v>#N/A</v>
        <stp/>
        <stp>BDP|2267125205173075399</stp>
        <tr r="N460" s="5"/>
      </tp>
      <tp t="e">
        <v>#N/A</v>
        <stp/>
        <stp>BDP|2798197358003949636</stp>
        <tr r="AF295" s="5"/>
      </tp>
      <tp t="e">
        <v>#N/A</v>
        <stp/>
        <stp>BDP|4337096547585987684</stp>
        <tr r="AK80" s="5"/>
      </tp>
      <tp t="s">
        <v>#N/A N/A</v>
        <stp/>
        <stp>BDP|4403579688723041975</stp>
        <tr r="T71" s="12"/>
      </tp>
      <tp t="e">
        <v>#N/A</v>
        <stp/>
        <stp>BDP|2947799926747971332</stp>
        <tr r="K379" s="5"/>
      </tp>
      <tp t="e">
        <v>#N/A</v>
        <stp/>
        <stp>BDP|9448854910636902548</stp>
        <tr r="AK53" s="12"/>
        <tr r="AK124" s="5"/>
      </tp>
      <tp t="e">
        <v>#N/A</v>
        <stp/>
        <stp>BDP|9724856707771886315</stp>
        <tr r="U107" s="5"/>
      </tp>
      <tp t="e">
        <v>#N/A</v>
        <stp/>
        <stp>BDP|3002256535728921952</stp>
        <tr r="AP90" s="5"/>
      </tp>
      <tp t="e">
        <v>#N/A</v>
        <stp/>
        <stp>BDP|8516380359544174992</stp>
        <tr r="AM385" s="5"/>
      </tp>
      <tp t="e">
        <v>#N/A</v>
        <stp/>
        <stp>BDP|4227410842500844752</stp>
        <tr r="M644" s="5"/>
      </tp>
      <tp t="e">
        <v>#N/A</v>
        <stp/>
        <stp>BDP|4631227515461933543</stp>
        <tr r="K442" s="5"/>
      </tp>
      <tp t="e">
        <v>#N/A</v>
        <stp/>
        <stp>BDP|9385590308757670888</stp>
        <tr r="Q323" s="5"/>
      </tp>
      <tp t="e">
        <v>#N/A</v>
        <stp/>
        <stp>BDP|3936174225435138660</stp>
        <tr r="AA123" s="5"/>
      </tp>
      <tp t="e">
        <v>#N/A</v>
        <stp/>
        <stp>BDP|1769384062360929780</stp>
        <tr r="AQ358" s="5"/>
      </tp>
      <tp t="e">
        <v>#N/A</v>
        <stp/>
        <stp>BDP|5647726774252423480</stp>
        <tr r="AK321" s="5"/>
      </tp>
      <tp t="e">
        <v>#N/A</v>
        <stp/>
        <stp>BDP|1311670643735253591</stp>
        <tr r="T223" s="5"/>
      </tp>
      <tp t="e">
        <v>#N/A</v>
        <stp/>
        <stp>BDP|2537383441615805384</stp>
        <tr r="AA21" s="12"/>
      </tp>
      <tp t="e">
        <v>#N/A</v>
        <stp/>
        <stp>BDP|7563220128087265312</stp>
        <tr r="M98" s="5"/>
      </tp>
      <tp t="e">
        <v>#N/A</v>
        <stp/>
        <stp>BDP|1890521170479497920</stp>
        <tr r="N580" s="5"/>
      </tp>
      <tp t="e">
        <v>#N/A</v>
        <stp/>
        <stp>BDP|1638926688190475346</stp>
        <tr r="AB25" s="5"/>
      </tp>
      <tp t="e">
        <v>#N/A</v>
        <stp/>
        <stp>BDP|2300582916642808790</stp>
        <tr r="W403" s="5"/>
      </tp>
      <tp t="e">
        <v>#N/A</v>
        <stp/>
        <stp>BDP|2491698070223304327</stp>
        <tr r="R96" s="5"/>
      </tp>
      <tp t="e">
        <v>#N/A</v>
        <stp/>
        <stp>BDP|1830557040250804392</stp>
        <tr r="AM112" s="5"/>
      </tp>
      <tp t="e">
        <v>#N/A</v>
        <stp/>
        <stp>BDP|8816713944199655172</stp>
        <tr r="AG158" s="5"/>
      </tp>
      <tp t="s">
        <v>#N/A N/A</v>
        <stp/>
        <stp>BDP|7038232581076724897</stp>
        <tr r="R52" s="12"/>
      </tp>
      <tp t="e">
        <v>#N/A</v>
        <stp/>
        <stp>BDP|8322154712679124295</stp>
        <tr r="AI559" s="5"/>
      </tp>
      <tp t="e">
        <v>#N/A</v>
        <stp/>
        <stp>BDP|2973732370913032268</stp>
        <tr r="T337" s="5"/>
      </tp>
      <tp t="s">
        <v>#N/A N/A</v>
        <stp/>
        <stp>BDP|7528085281514541851</stp>
        <tr r="O2" s="12"/>
      </tp>
      <tp t="e">
        <v>#N/A</v>
        <stp/>
        <stp>BDP|5217050996466513983</stp>
        <tr r="R388" s="5"/>
      </tp>
      <tp t="s">
        <v>#N/A N/A</v>
        <stp/>
        <stp>BDP|7141190053706335646</stp>
        <tr r="AQ30" s="12"/>
      </tp>
      <tp t="e">
        <v>#N/A</v>
        <stp/>
        <stp>BDP|7010218728710513409</stp>
        <tr r="I245" s="5"/>
      </tp>
      <tp t="e">
        <v>#N/A</v>
        <stp/>
        <stp>BDP|3724237292083251886</stp>
        <tr r="AI337" s="5"/>
      </tp>
      <tp t="e">
        <v>#N/A</v>
        <stp/>
        <stp>BDP|7153999615939029511</stp>
        <tr r="K511" s="5"/>
      </tp>
      <tp t="e">
        <v>#N/A</v>
        <stp/>
        <stp>BDP|9775549821339640490</stp>
        <tr r="AP164" s="5"/>
      </tp>
      <tp t="s">
        <v>#N/A N/A</v>
        <stp/>
        <stp>BDP|9578807268823395739</stp>
        <tr r="S38" s="12"/>
      </tp>
      <tp t="e">
        <v>#N/A</v>
        <stp/>
        <stp>BDP|8708305094508611989</stp>
        <tr r="S90" s="5"/>
      </tp>
      <tp t="e">
        <v>#N/A</v>
        <stp/>
        <stp>BDP|3342031916130893135</stp>
        <tr r="L499" s="5"/>
      </tp>
      <tp t="e">
        <v>#N/A</v>
        <stp/>
        <stp>BDP|5702690652537385227</stp>
        <tr r="N244" s="5"/>
      </tp>
      <tp t="e">
        <v>#N/A</v>
        <stp/>
        <stp>BDP|1379988850168223641</stp>
        <tr r="I611" s="5"/>
      </tp>
      <tp t="e">
        <v>#N/A</v>
        <stp/>
        <stp>BDP|7653336039684312029</stp>
        <tr r="M7" s="12"/>
      </tp>
      <tp t="e">
        <v>#N/A</v>
        <stp/>
        <stp>BDP|9901809478244925155</stp>
        <tr r="S32" s="12"/>
        <tr r="S622" s="5"/>
      </tp>
      <tp t="e">
        <v>#N/A</v>
        <stp/>
        <stp>BDP|7695579267694888332</stp>
        <tr r="R99" s="5"/>
      </tp>
      <tp t="e">
        <v>#N/A</v>
        <stp/>
        <stp>BDP|2659298523348950987</stp>
        <tr r="O110" s="5"/>
      </tp>
      <tp t="e">
        <v>#N/A</v>
        <stp/>
        <stp>BDP|4473484078923078792</stp>
        <tr r="U120" s="5"/>
      </tp>
      <tp t="s">
        <v>#N/A N/A</v>
        <stp/>
        <stp>BDP|5631099485048125666</stp>
        <tr r="I38" s="12"/>
      </tp>
      <tp t="e">
        <v>#N/A</v>
        <stp/>
        <stp>BDP|2483366791188978379</stp>
        <tr r="K540" s="5"/>
      </tp>
      <tp t="e">
        <v>#N/A</v>
        <stp/>
        <stp>BDP|3412287743542606442</stp>
        <tr r="AG530" s="5"/>
      </tp>
      <tp t="e">
        <v>#N/A</v>
        <stp/>
        <stp>BDP|3563472437454804300</stp>
        <tr r="R335" s="5"/>
      </tp>
      <tp t="e">
        <v>#N/A</v>
        <stp/>
        <stp>BDP|7596152261114835749</stp>
        <tr r="M169" s="5"/>
      </tp>
      <tp t="e">
        <v>#N/A</v>
        <stp/>
        <stp>BDP|7637441267032045486</stp>
        <tr r="J585" s="5"/>
      </tp>
      <tp t="e">
        <v>#N/A</v>
        <stp/>
        <stp>BDP|8327388385422679259</stp>
        <tr r="Q447" s="5"/>
      </tp>
      <tp t="e">
        <v>#N/A</v>
        <stp/>
        <stp>BDP|2961451844623392268</stp>
        <tr r="P369" s="5"/>
      </tp>
      <tp t="e">
        <v>#N/A</v>
        <stp/>
        <stp>BDP|1391388080200683909</stp>
        <tr r="Q512" s="5"/>
      </tp>
      <tp t="e">
        <v>#N/A</v>
        <stp/>
        <stp>BDP|7821952659411011990</stp>
        <tr r="W645" s="5"/>
      </tp>
      <tp t="e">
        <v>#N/A</v>
        <stp/>
        <stp>BDP|4495449652264976260</stp>
        <tr r="I9" s="5"/>
      </tp>
      <tp t="e">
        <v>#N/A</v>
        <stp/>
        <stp>BDP|2218854206739532094</stp>
        <tr r="W96" s="5"/>
      </tp>
      <tp t="e">
        <v>#N/A</v>
        <stp/>
        <stp>BDP|5404333083328113585</stp>
        <tr r="I570" s="5"/>
      </tp>
      <tp t="e">
        <v>#N/A</v>
        <stp/>
        <stp>BDP|4809161932445783069</stp>
        <tr r="W500" s="5"/>
      </tp>
      <tp t="e">
        <v>#N/A</v>
        <stp/>
        <stp>BDP|4473874336735881908</stp>
        <tr r="AB280" s="5"/>
      </tp>
      <tp t="e">
        <v>#N/A</v>
        <stp/>
        <stp>BDP|4273257918771165535</stp>
        <tr r="I73" s="5"/>
      </tp>
      <tp t="e">
        <v>#N/A</v>
        <stp/>
        <stp>BDP|4125490275265575150</stp>
        <tr r="J572" s="5"/>
      </tp>
      <tp t="e">
        <v>#N/A</v>
        <stp/>
        <stp>BDP|8929251688890043198</stp>
        <tr r="N236" s="5"/>
      </tp>
      <tp t="e">
        <v>#N/A</v>
        <stp/>
        <stp>BDP|1126085644052991498</stp>
        <tr r="W447" s="5"/>
      </tp>
      <tp t="e">
        <v>#N/A</v>
        <stp/>
        <stp>BDP|6449060848842190363</stp>
        <tr r="L549" s="5"/>
      </tp>
      <tp t="e">
        <v>#N/A</v>
        <stp/>
        <stp>BDP|1838878611163654859</stp>
        <tr r="N441" s="5"/>
      </tp>
      <tp t="e">
        <v>#N/A</v>
        <stp/>
        <stp>BDP|7717790987402222961</stp>
        <tr r="R426" s="5"/>
      </tp>
      <tp t="e">
        <v>#N/A</v>
        <stp/>
        <stp>BDP|9870429281585042369</stp>
        <tr r="AO587" s="5"/>
      </tp>
      <tp t="e">
        <v>#N/A</v>
        <stp/>
        <stp>BDP|7918620023521033151</stp>
        <tr r="Q302" s="5"/>
      </tp>
      <tp t="e">
        <v>#N/A</v>
        <stp/>
        <stp>BDP|6422256725074059197</stp>
        <tr r="AD99" s="5"/>
      </tp>
      <tp t="s">
        <v>#N/A N/A</v>
        <stp/>
        <stp>BDP|5175509757445613322</stp>
        <tr r="R84" s="12"/>
      </tp>
      <tp t="e">
        <v>#N/A</v>
        <stp/>
        <stp>BDP|6774019187304553961</stp>
        <tr r="R529" s="5"/>
      </tp>
      <tp t="e">
        <v>#N/A</v>
        <stp/>
        <stp>BDP|5143910483977162002</stp>
        <tr r="T415" s="5"/>
      </tp>
      <tp t="e">
        <v>#N/A</v>
        <stp/>
        <stp>BDP|1508810587511294335</stp>
        <tr r="AP193" s="5"/>
      </tp>
      <tp t="e">
        <v>#N/A</v>
        <stp/>
        <stp>BDP|2181275528377456683</stp>
        <tr r="AM513" s="5"/>
      </tp>
      <tp t="e">
        <v>#N/A</v>
        <stp/>
        <stp>BDP|6718612141153599403</stp>
        <tr r="AQ552" s="5"/>
      </tp>
      <tp t="s">
        <v>#N/A N/A</v>
        <stp/>
        <stp>BDP|8563962148137857118</stp>
        <tr r="AO14" s="12"/>
      </tp>
      <tp t="e">
        <v>#N/A</v>
        <stp/>
        <stp>BDP|5344324536640597607</stp>
        <tr r="L77" s="5"/>
      </tp>
      <tp t="e">
        <v>#N/A</v>
        <stp/>
        <stp>BDP|6516102957296883782</stp>
        <tr r="S214" s="5"/>
      </tp>
      <tp t="e">
        <v>#N/A</v>
        <stp/>
        <stp>BDP|8508338984632103214</stp>
        <tr r="W72" s="5"/>
      </tp>
      <tp t="e">
        <v>#N/A</v>
        <stp/>
        <stp>BDP|8862992264900241453</stp>
        <tr r="T9" s="5"/>
      </tp>
      <tp t="e">
        <v>#N/A</v>
        <stp/>
        <stp>BDP|1207249667017233117</stp>
        <tr r="R276" s="5"/>
      </tp>
      <tp t="e">
        <v>#N/A</v>
        <stp/>
        <stp>BDP|9099701651179305104</stp>
        <tr r="AQ309" s="5"/>
      </tp>
      <tp t="e">
        <v>#N/A</v>
        <stp/>
        <stp>BDP|2413282118094480627</stp>
        <tr r="AP462" s="5"/>
      </tp>
      <tp t="e">
        <v>#N/A</v>
        <stp/>
        <stp>BDP|3776150472092603448</stp>
        <tr r="M375" s="5"/>
      </tp>
      <tp t="e">
        <v>#N/A</v>
        <stp/>
        <stp>BDP|2461037003004186577</stp>
        <tr r="O91" s="5"/>
      </tp>
      <tp t="e">
        <v>#N/A</v>
        <stp/>
        <stp>BDP|6773230261908676917</stp>
        <tr r="M322" s="5"/>
      </tp>
      <tp t="e">
        <v>#N/A</v>
        <stp/>
        <stp>BDP|3833359538600307042</stp>
        <tr r="T483" s="5"/>
      </tp>
      <tp t="e">
        <v>#N/A</v>
        <stp/>
        <stp>BDP|1871407814625684280</stp>
        <tr r="I17" s="5"/>
      </tp>
      <tp t="e">
        <v>#N/A</v>
        <stp/>
        <stp>BDP|1893083720452729252</stp>
        <tr r="R358" s="5"/>
      </tp>
      <tp t="e">
        <v>#N/A</v>
        <stp/>
        <stp>BDP|2095905981877591763</stp>
        <tr r="J115" s="5"/>
      </tp>
      <tp t="e">
        <v>#N/A</v>
        <stp/>
        <stp>BDP|5100448634481789045</stp>
        <tr r="J32" s="12"/>
        <tr r="J622" s="5"/>
      </tp>
      <tp t="e">
        <v>#N/A</v>
        <stp/>
        <stp>BDP|4566735105350353024</stp>
        <tr r="S223" s="5"/>
      </tp>
      <tp t="e">
        <v>#N/A</v>
        <stp/>
        <stp>BDP|9355950374787334330</stp>
        <tr r="AD117" s="5"/>
      </tp>
      <tp t="e">
        <v>#N/A</v>
        <stp/>
        <stp>BDP|6275076914393222710</stp>
        <tr r="P82" s="5"/>
      </tp>
      <tp t="e">
        <v>#N/A</v>
        <stp/>
        <stp>BDP|2606742316213342457</stp>
        <tr r="O314" s="5"/>
      </tp>
      <tp t="e">
        <v>#N/A</v>
        <stp/>
        <stp>BDP|4252266027746130104</stp>
        <tr r="AD346" s="5"/>
      </tp>
      <tp t="e">
        <v>#N/A</v>
        <stp/>
        <stp>BDP|3043775660681617035</stp>
        <tr r="P179" s="5"/>
      </tp>
      <tp t="e">
        <v>#N/A</v>
        <stp/>
        <stp>BDP|8211950766021331507</stp>
        <tr r="T194" s="5"/>
      </tp>
      <tp t="e">
        <v>#N/A</v>
        <stp/>
        <stp>BDP|3537708145173199036</stp>
        <tr r="AH237" s="5"/>
      </tp>
      <tp t="e">
        <v>#N/A</v>
        <stp/>
        <stp>BDP|4177421523345182439</stp>
        <tr r="M418" s="5"/>
      </tp>
      <tp t="e">
        <v>#N/A</v>
        <stp/>
        <stp>BDP|5482049230365524074</stp>
        <tr r="AD228" s="5"/>
      </tp>
      <tp t="e">
        <v>#N/A</v>
        <stp/>
        <stp>BDP|8522101635890671948</stp>
        <tr r="P53" s="5"/>
      </tp>
      <tp t="e">
        <v>#N/A</v>
        <stp/>
        <stp>BDP|1794710910021656528</stp>
        <tr r="AF104" s="5"/>
      </tp>
      <tp t="e">
        <v>#N/A</v>
        <stp/>
        <stp>BDP|2498598255635349494</stp>
        <tr r="W461" s="5"/>
      </tp>
      <tp t="e">
        <v>#N/A</v>
        <stp/>
        <stp>BDP|5299451079917855243</stp>
        <tr r="AF176" s="5"/>
      </tp>
      <tp t="e">
        <v>#N/A</v>
        <stp/>
        <stp>BDP|5314664977040243726</stp>
        <tr r="I362" s="5"/>
      </tp>
      <tp t="e">
        <v>#N/A</v>
        <stp/>
        <stp>BDP|1489953698333877126</stp>
        <tr r="AI185" s="5"/>
      </tp>
      <tp t="e">
        <v>#N/A</v>
        <stp/>
        <stp>BDP|9677950561856600377</stp>
        <tr r="J88" s="5"/>
      </tp>
      <tp t="e">
        <v>#N/A</v>
        <stp/>
        <stp>BDP|1559504131893031772</stp>
        <tr r="AG218" s="5"/>
      </tp>
      <tp t="e">
        <v>#N/A</v>
        <stp/>
        <stp>BDP|3442844260898709640</stp>
        <tr r="AP163" s="5"/>
      </tp>
      <tp t="e">
        <v>#N/A</v>
        <stp/>
        <stp>BDP|7365779487773528852</stp>
        <tr r="O477" s="5"/>
      </tp>
      <tp t="s">
        <v>#N/A N/A</v>
        <stp/>
        <stp>BDP|6770332600247194165</stp>
        <tr r="AM56" s="12"/>
      </tp>
      <tp t="e">
        <v>#N/A</v>
        <stp/>
        <stp>BDP|4284227799719225580</stp>
        <tr r="I68" s="5"/>
      </tp>
      <tp t="e">
        <v>#N/A</v>
        <stp/>
        <stp>BDP|9459909933027645722</stp>
        <tr r="W22" s="5"/>
      </tp>
      <tp t="e">
        <v>#N/A</v>
        <stp/>
        <stp>BDP|1880208325827965573</stp>
        <tr r="AO533" s="5"/>
      </tp>
      <tp t="e">
        <v>#N/A</v>
        <stp/>
        <stp>BDP|9040144497060351238</stp>
        <tr r="AP420" s="5"/>
      </tp>
      <tp t="e">
        <v>#N/A</v>
        <stp/>
        <stp>BDP|9246449850763575800</stp>
        <tr r="J367" s="5"/>
      </tp>
      <tp t="e">
        <v>#N/A</v>
        <stp/>
        <stp>BDP|4628225007057694263</stp>
        <tr r="AA254" s="5"/>
      </tp>
      <tp t="e">
        <v>#N/A</v>
        <stp/>
        <stp>BDP|3574739431317037342</stp>
        <tr r="AK23" s="5"/>
      </tp>
      <tp t="s">
        <v>#N/A N/A</v>
        <stp/>
        <stp>BDP|5378158265658019904</stp>
        <tr r="M84" s="12"/>
      </tp>
      <tp t="e">
        <v>#N/A</v>
        <stp/>
        <stp>BDP|3706258256504479335</stp>
        <tr r="AH273" s="5"/>
      </tp>
      <tp t="e">
        <v>#N/A</v>
        <stp/>
        <stp>BDP|9754329834949733359</stp>
        <tr r="Q460" s="5"/>
      </tp>
      <tp t="e">
        <v>#N/A</v>
        <stp/>
        <stp>BDP|4691134743576306466</stp>
        <tr r="AH62" s="5"/>
      </tp>
      <tp t="e">
        <v>#N/A</v>
        <stp/>
        <stp>BDP|4818899083473366424</stp>
        <tr r="AQ530" s="5"/>
      </tp>
      <tp t="e">
        <v>#N/A</v>
        <stp/>
        <stp>BDP|3262636523255289134</stp>
        <tr r="I594" s="5"/>
      </tp>
      <tp t="e">
        <v>#N/A</v>
        <stp/>
        <stp>BDP|7153123591668614470</stp>
        <tr r="AB67" s="5"/>
      </tp>
      <tp t="e">
        <v>#N/A</v>
        <stp/>
        <stp>BDP|8345761301404582828</stp>
        <tr r="O151" s="5"/>
      </tp>
      <tp t="e">
        <v>#N/A</v>
        <stp/>
        <stp>BDP|5048480879627464265</stp>
        <tr r="U34" s="5"/>
      </tp>
      <tp t="e">
        <v>#N/A</v>
        <stp/>
        <stp>BDP|6209886607565666884</stp>
        <tr r="AK296" s="5"/>
      </tp>
      <tp t="e">
        <v>#N/A</v>
        <stp/>
        <stp>BDP|9400658093811975487</stp>
        <tr r="AP34" s="5"/>
      </tp>
      <tp t="e">
        <v>#N/A</v>
        <stp/>
        <stp>BDP|3277543302510030572</stp>
        <tr r="AK393" s="5"/>
      </tp>
      <tp t="e">
        <v>#N/A</v>
        <stp/>
        <stp>BDP|7747791834656072694</stp>
        <tr r="AH134" s="5"/>
      </tp>
      <tp t="e">
        <v>#N/A</v>
        <stp/>
        <stp>BDP|1514255705813677308</stp>
        <tr r="N403" s="5"/>
      </tp>
      <tp t="e">
        <v>#N/A</v>
        <stp/>
        <stp>BDP|2426848093840974096</stp>
        <tr r="AB294" s="5"/>
      </tp>
      <tp t="e">
        <v>#N/A</v>
        <stp/>
        <stp>BDP|1581105117261286334</stp>
        <tr r="AH494" s="5"/>
      </tp>
      <tp t="e">
        <v>#N/A</v>
        <stp/>
        <stp>BDP|1097037235475691430</stp>
        <tr r="O475" s="5"/>
      </tp>
      <tp t="e">
        <v>#N/A</v>
        <stp/>
        <stp>BDP|9175905364597541230</stp>
        <tr r="AB410" s="5"/>
      </tp>
      <tp t="e">
        <v>#N/A</v>
        <stp/>
        <stp>BDP|4794529861047260354</stp>
        <tr r="S495" s="5"/>
      </tp>
      <tp t="e">
        <v>#N/A</v>
        <stp/>
        <stp>BDP|3893480952563475259</stp>
        <tr r="Q78" s="5"/>
      </tp>
      <tp t="e">
        <v>#N/A</v>
        <stp/>
        <stp>BDP|9889824104490855258</stp>
        <tr r="AI580" s="5"/>
      </tp>
      <tp t="e">
        <v>#N/A</v>
        <stp/>
        <stp>BDP|3045847642265522906</stp>
        <tr r="Q140" s="5"/>
      </tp>
      <tp t="e">
        <v>#N/A</v>
        <stp/>
        <stp>BDP|2748475615442383658</stp>
        <tr r="AH142" s="5"/>
      </tp>
      <tp t="e">
        <v>#N/A</v>
        <stp/>
        <stp>BDP|6656060806620028555</stp>
        <tr r="AD189" s="5"/>
      </tp>
      <tp t="e">
        <v>#N/A</v>
        <stp/>
        <stp>BDP|8564711530329224652</stp>
        <tr r="AO557" s="5"/>
      </tp>
      <tp t="e">
        <v>#N/A</v>
        <stp/>
        <stp>BDP|6205746796533161821</stp>
        <tr r="K381" s="5"/>
      </tp>
      <tp t="e">
        <v>#N/A</v>
        <stp/>
        <stp>BDP|7966371092086877874</stp>
        <tr r="W176" s="5"/>
      </tp>
      <tp t="e">
        <v>#N/A</v>
        <stp/>
        <stp>BDP|5254141195576274821</stp>
        <tr r="Q503" s="5"/>
      </tp>
      <tp t="e">
        <v>#N/A</v>
        <stp/>
        <stp>BDP|2101592738451350604</stp>
        <tr r="R220" s="5"/>
      </tp>
      <tp t="e">
        <v>#N/A</v>
        <stp/>
        <stp>BDP|6804010753560879015</stp>
        <tr r="K601" s="5"/>
      </tp>
      <tp t="e">
        <v>#N/A</v>
        <stp/>
        <stp>BDP|2447347231554397526</stp>
        <tr r="I321" s="5"/>
      </tp>
      <tp t="e">
        <v>#N/A</v>
        <stp/>
        <stp>BDP|7787269656883227052</stp>
        <tr r="Q639" s="5"/>
      </tp>
      <tp t="e">
        <v>#N/A</v>
        <stp/>
        <stp>BDP|9197361392559230976</stp>
        <tr r="W17" s="5"/>
      </tp>
      <tp t="e">
        <v>#N/A</v>
        <stp/>
        <stp>BDP|6645732121861030146</stp>
        <tr r="L272" s="5"/>
      </tp>
      <tp t="s">
        <v>#N/A N/A</v>
        <stp/>
        <stp>BDP|1458963491916344400</stp>
        <tr r="M43" s="12"/>
      </tp>
      <tp t="e">
        <v>#N/A</v>
        <stp/>
        <stp>BDP|5717142473499497944</stp>
        <tr r="T612" s="5"/>
      </tp>
      <tp t="e">
        <v>#N/A</v>
        <stp/>
        <stp>BDP|1531013940112091442</stp>
        <tr r="W264" s="5"/>
      </tp>
      <tp t="e">
        <v>#N/A</v>
        <stp/>
        <stp>BDP|2070160700786593634</stp>
        <tr r="AF8" s="5"/>
      </tp>
      <tp t="e">
        <v>#N/A</v>
        <stp/>
        <stp>BDP|5253567879541939548</stp>
        <tr r="S47" s="12"/>
        <tr r="S566" s="5"/>
      </tp>
      <tp t="e">
        <v>#N/A</v>
        <stp/>
        <stp>BDP|4927410661794088192</stp>
        <tr r="K208" s="5"/>
      </tp>
      <tp t="s">
        <v>#N/A N/A</v>
        <stp/>
        <stp>BDP|7647540627245605639</stp>
        <tr r="N79" s="12"/>
      </tp>
      <tp t="e">
        <v>#N/A</v>
        <stp/>
        <stp>BDP|4222410401242379118</stp>
        <tr r="S470" s="5"/>
      </tp>
      <tp t="e">
        <v>#N/A</v>
        <stp/>
        <stp>BDP|4293512073240742573</stp>
        <tr r="K562" s="5"/>
      </tp>
      <tp t="s">
        <v>#N/A N/A</v>
        <stp/>
        <stp>BDP|2978768608507167162</stp>
        <tr r="AB72" s="12"/>
      </tp>
      <tp t="e">
        <v>#N/A</v>
        <stp/>
        <stp>BDP|4767853572668351037</stp>
        <tr r="Q325" s="5"/>
      </tp>
      <tp t="e">
        <v>#N/A</v>
        <stp/>
        <stp>BDP|1183680538157004018</stp>
        <tr r="AB464" s="5"/>
      </tp>
      <tp t="e">
        <v>#N/A</v>
        <stp/>
        <stp>BDP|2814484434125721337</stp>
        <tr r="AQ534" s="5"/>
      </tp>
      <tp t="e">
        <v>#N/A</v>
        <stp/>
        <stp>BDP|8096771747119208128</stp>
        <tr r="AG577" s="5"/>
      </tp>
      <tp t="e">
        <v>#N/A</v>
        <stp/>
        <stp>BDP|4125723375114299349</stp>
        <tr r="M408" s="5"/>
      </tp>
      <tp t="e">
        <v>#N/A</v>
        <stp/>
        <stp>BDP|3050456245486061601</stp>
        <tr r="J67" s="5"/>
      </tp>
      <tp t="e">
        <v>#N/A</v>
        <stp/>
        <stp>BDP|5216890058458170321</stp>
        <tr r="W348" s="5"/>
      </tp>
      <tp t="s">
        <v>#N/A N/A</v>
        <stp/>
        <stp>BDP|1269542261460251156</stp>
        <tr r="AB90" s="12"/>
      </tp>
      <tp t="e">
        <v>#N/A</v>
        <stp/>
        <stp>BDP|6525613305237569446</stp>
        <tr r="J199" s="5"/>
      </tp>
      <tp t="e">
        <v>#N/A</v>
        <stp/>
        <stp>BDP|1226674525305418347</stp>
        <tr r="S531" s="5"/>
      </tp>
      <tp t="e">
        <v>#N/A</v>
        <stp/>
        <stp>BDP|8986947347064893224</stp>
        <tr r="N281" s="5"/>
      </tp>
      <tp t="e">
        <v>#N/A</v>
        <stp/>
        <stp>BDP|9513867135384116576</stp>
        <tr r="AO602" s="5"/>
      </tp>
      <tp t="e">
        <v>#N/A</v>
        <stp/>
        <stp>BDP|1462028822564495400</stp>
        <tr r="N451" s="5"/>
      </tp>
      <tp t="e">
        <v>#N/A</v>
        <stp/>
        <stp>BDP|7341459522046789437</stp>
        <tr r="U290" s="5"/>
      </tp>
      <tp t="s">
        <v>#N/A N/A</v>
        <stp/>
        <stp>BDP|4979597048705902315</stp>
        <tr r="K86" s="12"/>
      </tp>
      <tp t="e">
        <v>#N/A</v>
        <stp/>
        <stp>BDP|7610162365603431013</stp>
        <tr r="Q212" s="5"/>
      </tp>
      <tp t="e">
        <v>#N/A</v>
        <stp/>
        <stp>BDP|6306346459407636485</stp>
        <tr r="AF356" s="5"/>
      </tp>
      <tp t="e">
        <v>#N/A</v>
        <stp/>
        <stp>BDP|4100655880479632026</stp>
        <tr r="Q452" s="5"/>
      </tp>
      <tp t="e">
        <v>#N/A</v>
        <stp/>
        <stp>BDP|7689303331721596521</stp>
        <tr r="N476" s="5"/>
      </tp>
      <tp t="e">
        <v>#N/A</v>
        <stp/>
        <stp>BDP|5305311732381113717</stp>
        <tr r="AP97" s="5"/>
      </tp>
      <tp t="e">
        <v>#N/A</v>
        <stp/>
        <stp>BDP|2840999292906044737</stp>
        <tr r="L158" s="5"/>
      </tp>
      <tp t="e">
        <v>#N/A</v>
        <stp/>
        <stp>BDP|3822562623677912040</stp>
        <tr r="Q277" s="5"/>
      </tp>
      <tp t="e">
        <v>#N/A</v>
        <stp/>
        <stp>BDP|5174593329491142002</stp>
        <tr r="R321" s="5"/>
      </tp>
      <tp t="e">
        <v>#N/A</v>
        <stp/>
        <stp>BDP|4935576530613627299</stp>
        <tr r="AO165" s="5"/>
      </tp>
      <tp t="s">
        <v>#N/A N/A</v>
        <stp/>
        <stp>BDP|9532693449331282963</stp>
        <tr r="AP35" s="12"/>
      </tp>
      <tp t="e">
        <v>#N/A</v>
        <stp/>
        <stp>BDP|9398800764391646506</stp>
        <tr r="AK369" s="5"/>
      </tp>
      <tp t="e">
        <v>#N/A</v>
        <stp/>
        <stp>BDP|5982995503616312911</stp>
        <tr r="K213" s="5"/>
      </tp>
      <tp t="e">
        <v>#N/A</v>
        <stp/>
        <stp>BDP|5778337500400398566</stp>
        <tr r="L375" s="5"/>
      </tp>
      <tp t="e">
        <v>#N/A</v>
        <stp/>
        <stp>BDP|9546959441892192517</stp>
        <tr r="I209" s="5"/>
      </tp>
      <tp t="e">
        <v>#N/A</v>
        <stp/>
        <stp>BDP|4966708410614016583</stp>
        <tr r="U65" s="5"/>
      </tp>
      <tp t="e">
        <v>#N/A</v>
        <stp/>
        <stp>BDP|1419528147677949491</stp>
        <tr r="AO364" s="5"/>
      </tp>
      <tp t="s">
        <v>#N/A N/A</v>
        <stp/>
        <stp>BDP|8990863721023730284</stp>
        <tr r="J26" s="12"/>
      </tp>
      <tp t="e">
        <v>#N/A</v>
        <stp/>
        <stp>BDP|7532393408607736028</stp>
        <tr r="AA644" s="5"/>
      </tp>
      <tp t="e">
        <v>#N/A</v>
        <stp/>
        <stp>BDP|9017819416625641607</stp>
        <tr r="U305" s="5"/>
      </tp>
      <tp t="e">
        <v>#N/A</v>
        <stp/>
        <stp>BDP|1066038560097138330</stp>
        <tr r="R593" s="5"/>
      </tp>
      <tp t="e">
        <v>#N/A</v>
        <stp/>
        <stp>BDP|8550021307299523249</stp>
        <tr r="S563" s="5"/>
      </tp>
      <tp t="e">
        <v>#N/A</v>
        <stp/>
        <stp>BDP|6261607884988174363</stp>
        <tr r="O180" s="5"/>
      </tp>
      <tp t="e">
        <v>#N/A</v>
        <stp/>
        <stp>BDP|7532819034547324821</stp>
        <tr r="K468" s="5"/>
      </tp>
      <tp t="e">
        <v>#N/A</v>
        <stp/>
        <stp>BDP|2722454701815268004</stp>
        <tr r="AB235" s="5"/>
      </tp>
      <tp t="e">
        <v>#N/A</v>
        <stp/>
        <stp>BDP|1588162805686050575</stp>
        <tr r="AO9" s="5"/>
      </tp>
      <tp t="e">
        <v>#N/A</v>
        <stp/>
        <stp>BDP|9196518672679292111</stp>
        <tr r="M557" s="5"/>
      </tp>
      <tp t="s">
        <v>#N/A N/A</v>
        <stp/>
        <stp>BDP|2285566524133846595</stp>
        <tr r="Q64" s="12"/>
      </tp>
      <tp t="e">
        <v>#N/A</v>
        <stp/>
        <stp>BDP|8746816366970751560</stp>
        <tr r="O411" s="5"/>
      </tp>
      <tp t="e">
        <v>#N/A</v>
        <stp/>
        <stp>BDP|8183155395185811683</stp>
        <tr r="AO245" s="5"/>
      </tp>
      <tp t="e">
        <v>#N/A</v>
        <stp/>
        <stp>BDP|2248306515736709514</stp>
        <tr r="W450" s="5"/>
      </tp>
      <tp t="e">
        <v>#N/A</v>
        <stp/>
        <stp>BDP|5563274753956521759</stp>
        <tr r="AQ628" s="5"/>
      </tp>
      <tp t="e">
        <v>#N/A</v>
        <stp/>
        <stp>BDP|6537046966452404121</stp>
        <tr r="AI328" s="5"/>
      </tp>
      <tp t="e">
        <v>#N/A</v>
        <stp/>
        <stp>BDP|9250140033351356970</stp>
        <tr r="L34" s="5"/>
      </tp>
      <tp t="e">
        <v>#N/A</v>
        <stp/>
        <stp>BDP|7962241166296277681</stp>
        <tr r="P351" s="5"/>
      </tp>
      <tp t="e">
        <v>#N/A</v>
        <stp/>
        <stp>BDP|1770706850470671001</stp>
        <tr r="AQ643" s="5"/>
      </tp>
      <tp t="e">
        <v>#N/A</v>
        <stp/>
        <stp>BDP|8376070890682045050</stp>
        <tr r="P207" s="5"/>
      </tp>
      <tp t="e">
        <v>#N/A</v>
        <stp/>
        <stp>BDP|5569294871783569097</stp>
        <tr r="AG394" s="5"/>
      </tp>
      <tp t="e">
        <v>#N/A</v>
        <stp/>
        <stp>BDP|6347159454423292214</stp>
        <tr r="AF73" s="5"/>
      </tp>
      <tp t="e">
        <v>#N/A</v>
        <stp/>
        <stp>BDP|4888478752744841247</stp>
        <tr r="J55" s="5"/>
      </tp>
      <tp t="e">
        <v>#N/A</v>
        <stp/>
        <stp>BDP|7063710887218750306</stp>
        <tr r="W559" s="5"/>
      </tp>
      <tp t="e">
        <v>#N/A</v>
        <stp/>
        <stp>BDP|8517172531419545075</stp>
        <tr r="T40" s="12"/>
        <tr r="T250" s="5"/>
      </tp>
      <tp t="e">
        <v>#N/A</v>
        <stp/>
        <stp>BDP|4866393355624626548</stp>
        <tr r="R166" s="5"/>
      </tp>
      <tp t="e">
        <v>#N/A</v>
        <stp/>
        <stp>BDP|5353576705581762209</stp>
        <tr r="R181" s="5"/>
      </tp>
      <tp t="e">
        <v>#N/A</v>
        <stp/>
        <stp>BDP|1931349577485543393</stp>
        <tr r="AB471" s="5"/>
      </tp>
      <tp t="e">
        <v>#N/A</v>
        <stp/>
        <stp>BDP|3147411719837663293</stp>
        <tr r="T574" s="5"/>
      </tp>
      <tp t="s">
        <v>#N/A N/A</v>
        <stp/>
        <stp>BDP|2241767727963122740</stp>
        <tr r="AA46" s="12"/>
      </tp>
      <tp t="e">
        <v>#N/A</v>
        <stp/>
        <stp>BDP|6209190281599880545</stp>
        <tr r="AQ120" s="5"/>
      </tp>
      <tp t="e">
        <v>#N/A</v>
        <stp/>
        <stp>BDP|3289960713519575142</stp>
        <tr r="AP441" s="5"/>
      </tp>
      <tp t="e">
        <v>#N/A</v>
        <stp/>
        <stp>BDP|4167649701815757458</stp>
        <tr r="O67" s="5"/>
      </tp>
      <tp t="e">
        <v>#N/A</v>
        <stp/>
        <stp>BDP|9367185931931971957</stp>
        <tr r="W15" s="12"/>
      </tp>
      <tp t="s">
        <v>#N/A N/A</v>
        <stp/>
        <stp>BDP|8368642782424033139</stp>
        <tr r="K59" s="12"/>
      </tp>
      <tp t="e">
        <v>#N/A</v>
        <stp/>
        <stp>BDP|2852063250566963218</stp>
        <tr r="AI125" s="5"/>
      </tp>
      <tp t="e">
        <v>#N/A</v>
        <stp/>
        <stp>BDP|9276929641111374645</stp>
        <tr r="AH239" s="5"/>
      </tp>
      <tp t="e">
        <v>#N/A</v>
        <stp/>
        <stp>BDP|8608165301448348248</stp>
        <tr r="W445" s="5"/>
      </tp>
      <tp t="e">
        <v>#N/A</v>
        <stp/>
        <stp>BDP|9535160740898532705</stp>
        <tr r="AD604" s="5"/>
      </tp>
      <tp t="e">
        <v>#N/A</v>
        <stp/>
        <stp>BDP|3385807182357596729</stp>
        <tr r="K552" s="5"/>
      </tp>
      <tp t="s">
        <v>#N/A N/A</v>
        <stp/>
        <stp>BDP|3049707781586684912</stp>
        <tr r="AA2" s="12"/>
      </tp>
      <tp t="e">
        <v>#N/A</v>
        <stp/>
        <stp>BDP|6298238877070895084</stp>
        <tr r="R310" s="5"/>
      </tp>
      <tp t="e">
        <v>#N/A</v>
        <stp/>
        <stp>BDP|6705586703501870128</stp>
        <tr r="AM645" s="5"/>
      </tp>
      <tp t="e">
        <v>#N/A</v>
        <stp/>
        <stp>BDP|2718935940284433869</stp>
        <tr r="M158" s="5"/>
      </tp>
      <tp t="e">
        <v>#N/A</v>
        <stp/>
        <stp>BDP|3257472327556241069</stp>
        <tr r="T193" s="5"/>
      </tp>
      <tp t="e">
        <v>#N/A</v>
        <stp/>
        <stp>BDP|6879799384749732345</stp>
        <tr r="AM56" s="5"/>
      </tp>
      <tp t="e">
        <v>#N/A</v>
        <stp/>
        <stp>BDP|1396767372786140402</stp>
        <tr r="N35" s="5"/>
      </tp>
      <tp t="e">
        <v>#N/A</v>
        <stp/>
        <stp>BDP|4042330762853229150</stp>
        <tr r="R364" s="5"/>
      </tp>
      <tp t="e">
        <v>#N/A</v>
        <stp/>
        <stp>BDP|9691949845795102206</stp>
        <tr r="AG469" s="5"/>
      </tp>
      <tp t="e">
        <v>#N/A</v>
        <stp/>
        <stp>BDP|1753944437150443864</stp>
        <tr r="W599" s="5"/>
      </tp>
      <tp t="e">
        <v>#N/A</v>
        <stp/>
        <stp>BDP|2027172215430275163</stp>
        <tr r="AK126" s="5"/>
      </tp>
      <tp t="e">
        <v>#N/A</v>
        <stp/>
        <stp>BDP|8768539631448789543</stp>
        <tr r="P526" s="5"/>
      </tp>
      <tp t="e">
        <v>#N/A</v>
        <stp/>
        <stp>BDP|2347249752636705048</stp>
        <tr r="R624" s="5"/>
      </tp>
      <tp t="e">
        <v>#N/A</v>
        <stp/>
        <stp>BDP|6249695305506938514</stp>
        <tr r="O567" s="5"/>
      </tp>
      <tp t="e">
        <v>#N/A</v>
        <stp/>
        <stp>BDP|7007934615629890588</stp>
        <tr r="L275" s="5"/>
      </tp>
      <tp t="e">
        <v>#N/A</v>
        <stp/>
        <stp>BDP|7503630245750344661</stp>
        <tr r="N312" s="5"/>
      </tp>
      <tp t="e">
        <v>#N/A</v>
        <stp/>
        <stp>BDP|3204303147256725146</stp>
        <tr r="AA37" s="12"/>
        <tr r="AA317" s="5"/>
      </tp>
      <tp t="e">
        <v>#N/A</v>
        <stp/>
        <stp>BDP|1725313762840457769</stp>
        <tr r="AG154" s="5"/>
      </tp>
      <tp t="e">
        <v>#N/A</v>
        <stp/>
        <stp>BDP|2074416352423477317</stp>
        <tr r="AF272" s="5"/>
      </tp>
      <tp t="e">
        <v>#N/A</v>
        <stp/>
        <stp>BDP|9168803225302478264</stp>
        <tr r="AD8" s="12"/>
      </tp>
      <tp t="e">
        <v>#N/A</v>
        <stp/>
        <stp>BDP|1069722810463278762</stp>
        <tr r="AG23" s="5"/>
      </tp>
      <tp t="e">
        <v>#N/A</v>
        <stp/>
        <stp>BDP|8483525791557348029</stp>
        <tr r="AB563" s="5"/>
      </tp>
      <tp t="e">
        <v>#N/A</v>
        <stp/>
        <stp>BDP|9570522781012542555</stp>
        <tr r="AP518" s="5"/>
      </tp>
      <tp t="e">
        <v>#N/A</v>
        <stp/>
        <stp>BDP|4636177964206477675</stp>
        <tr r="J219" s="5"/>
      </tp>
      <tp t="e">
        <v>#N/A</v>
        <stp/>
        <stp>BDP|5369914473109538127</stp>
        <tr r="R185" s="5"/>
      </tp>
      <tp t="e">
        <v>#N/A</v>
        <stp/>
        <stp>BDP|5500392839495654354</stp>
        <tr r="U23" s="5"/>
      </tp>
      <tp t="e">
        <v>#N/A</v>
        <stp/>
        <stp>BDP|2030569464986629427</stp>
        <tr r="W371" s="5"/>
      </tp>
      <tp t="e">
        <v>#N/A</v>
        <stp/>
        <stp>BDP|5810968508748409748</stp>
        <tr r="AM357" s="5"/>
      </tp>
      <tp t="e">
        <v>#N/A</v>
        <stp/>
        <stp>BDP|3501256160492670603</stp>
        <tr r="Q466" s="5"/>
      </tp>
      <tp t="e">
        <v>#N/A</v>
        <stp/>
        <stp>BDP|7664655937800477175</stp>
        <tr r="AB486" s="5"/>
      </tp>
      <tp t="e">
        <v>#N/A</v>
        <stp/>
        <stp>BDP|6583261343141251256</stp>
        <tr r="AF341" s="5"/>
      </tp>
      <tp t="e">
        <v>#N/A</v>
        <stp/>
        <stp>BDP|4795543251150355765</stp>
        <tr r="I417" s="5"/>
      </tp>
      <tp t="e">
        <v>#N/A</v>
        <stp/>
        <stp>BDP|3618959630929793333</stp>
        <tr r="S348" s="5"/>
      </tp>
      <tp t="e">
        <v>#N/A</v>
        <stp/>
        <stp>BDP|7910405449537696312</stp>
        <tr r="U453" s="5"/>
      </tp>
      <tp t="e">
        <v>#N/A</v>
        <stp/>
        <stp>BDP|2205277933271472158</stp>
        <tr r="AB645" s="5"/>
      </tp>
      <tp t="s">
        <v>#N/A N/A</v>
        <stp/>
        <stp>BDP|5227651520154463649</stp>
        <tr r="AI92" s="12"/>
      </tp>
      <tp t="e">
        <v>#N/A</v>
        <stp/>
        <stp>BDP|5068339295298036413</stp>
        <tr r="AO607" s="5"/>
      </tp>
      <tp t="e">
        <v>#N/A</v>
        <stp/>
        <stp>BDP|1435715970217197530</stp>
        <tr r="AB227" s="5"/>
      </tp>
      <tp t="s">
        <v>#N/A N/A</v>
        <stp/>
        <stp>BDP|1640622923384118218</stp>
        <tr r="S57" s="12"/>
      </tp>
      <tp t="e">
        <v>#N/A</v>
        <stp/>
        <stp>BDP|4545619461876023128</stp>
        <tr r="AG278" s="5"/>
      </tp>
      <tp t="s">
        <v>#N/A N/A</v>
        <stp/>
        <stp>BDP|9376954970223298737</stp>
        <tr r="AP51" s="12"/>
      </tp>
      <tp t="e">
        <v>#N/A</v>
        <stp/>
        <stp>BDP|7055529501403253262</stp>
        <tr r="AQ254" s="5"/>
      </tp>
      <tp t="e">
        <v>#N/A</v>
        <stp/>
        <stp>BDP|6006018924687368017</stp>
        <tr r="T580" s="5"/>
      </tp>
      <tp t="s">
        <v>#N/A N/A</v>
        <stp/>
        <stp>BDP|2020776206236298040</stp>
        <tr r="AM87" s="12"/>
      </tp>
      <tp t="e">
        <v>#N/A</v>
        <stp/>
        <stp>BDP|3353294483759604387</stp>
        <tr r="AO161" s="5"/>
      </tp>
      <tp t="e">
        <v>#N/A</v>
        <stp/>
        <stp>BDP|7574678353305448229</stp>
        <tr r="M106" s="5"/>
      </tp>
      <tp t="e">
        <v>#N/A</v>
        <stp/>
        <stp>BDP|9244167680787140421</stp>
        <tr r="I99" s="5"/>
      </tp>
      <tp t="e">
        <v>#N/A</v>
        <stp/>
        <stp>BDP|2380507172641301259</stp>
        <tr r="R180" s="5"/>
      </tp>
      <tp t="e">
        <v>#N/A</v>
        <stp/>
        <stp>BDP|4847582131762014360</stp>
        <tr r="AP159" s="5"/>
      </tp>
      <tp t="e">
        <v>#N/A</v>
        <stp/>
        <stp>BDP|3676828626668306269</stp>
        <tr r="W37" s="12"/>
        <tr r="W317" s="5"/>
      </tp>
      <tp t="e">
        <v>#N/A</v>
        <stp/>
        <stp>BDP|9564940871624350045</stp>
        <tr r="I507" s="5"/>
      </tp>
      <tp t="e">
        <v>#N/A</v>
        <stp/>
        <stp>BDP|8098751297543591604</stp>
        <tr r="W527" s="5"/>
      </tp>
      <tp t="e">
        <v>#N/A</v>
        <stp/>
        <stp>BDP|6666104631503647460</stp>
        <tr r="T231" s="5"/>
      </tp>
      <tp t="e">
        <v>#N/A</v>
        <stp/>
        <stp>BDP|8375921903425419710</stp>
        <tr r="U324" s="5"/>
      </tp>
      <tp t="e">
        <v>#N/A</v>
        <stp/>
        <stp>BDP|1054285846593928704</stp>
        <tr r="AQ17" s="5"/>
      </tp>
      <tp t="e">
        <v>#N/A</v>
        <stp/>
        <stp>BDP|4273572340236717052</stp>
        <tr r="AK607" s="5"/>
      </tp>
      <tp t="e">
        <v>#N/A</v>
        <stp/>
        <stp>BDP|3917785644175795658</stp>
        <tr r="AO595" s="5"/>
      </tp>
      <tp t="e">
        <v>#N/A</v>
        <stp/>
        <stp>BDP|1896198580793027860</stp>
        <tr r="T53" s="12"/>
        <tr r="T124" s="5"/>
      </tp>
      <tp t="e">
        <v>#N/A</v>
        <stp/>
        <stp>BDP|3309664067158378865</stp>
        <tr r="P643" s="5"/>
      </tp>
      <tp t="e">
        <v>#N/A</v>
        <stp/>
        <stp>BDP|2467611572162582259</stp>
        <tr r="AI271" s="5"/>
      </tp>
      <tp t="e">
        <v>#N/A</v>
        <stp/>
        <stp>BDP|8010983037249810807</stp>
        <tr r="I58" s="5"/>
      </tp>
      <tp t="e">
        <v>#N/A</v>
        <stp/>
        <stp>BDP|8237515639619505486</stp>
        <tr r="AQ229" s="5"/>
      </tp>
      <tp t="e">
        <v>#N/A</v>
        <stp/>
        <stp>BDP|7603042068723541187</stp>
        <tr r="AD372" s="5"/>
      </tp>
      <tp t="e">
        <v>#N/A</v>
        <stp/>
        <stp>BDP|1268326188628706180</stp>
        <tr r="AB515" s="5"/>
      </tp>
      <tp t="e">
        <v>#N/A</v>
        <stp/>
        <stp>BDP|3194462733425409279</stp>
        <tr r="AM131" s="5"/>
      </tp>
      <tp t="e">
        <v>#N/A</v>
        <stp/>
        <stp>BDP|7624557742820698502</stp>
        <tr r="M115" s="5"/>
      </tp>
      <tp t="e">
        <v>#N/A</v>
        <stp/>
        <stp>BDP|3392756552352574052</stp>
        <tr r="P491" s="5"/>
      </tp>
      <tp t="e">
        <v>#N/A</v>
        <stp/>
        <stp>BDP|7882065845046958661</stp>
        <tr r="AK104" s="5"/>
      </tp>
      <tp t="s">
        <v>#N/A N/A</v>
        <stp/>
        <stp>BDP|3199718355911328323</stp>
        <tr r="P35" s="12"/>
      </tp>
      <tp t="e">
        <v>#N/A</v>
        <stp/>
        <stp>BDP|1305008108147935562</stp>
        <tr r="U562" s="5"/>
      </tp>
      <tp t="e">
        <v>#N/A</v>
        <stp/>
        <stp>BDP|6331558341703307704</stp>
        <tr r="AD152" s="5"/>
      </tp>
      <tp t="e">
        <v>#N/A</v>
        <stp/>
        <stp>BDP|3790855204079563171</stp>
        <tr r="AI526" s="5"/>
      </tp>
      <tp t="e">
        <v>#N/A</v>
        <stp/>
        <stp>BDP|4600391694868900562</stp>
        <tr r="AB27" s="5"/>
      </tp>
      <tp t="e">
        <v>#N/A</v>
        <stp/>
        <stp>BDP|4975684234033997180</stp>
        <tr r="S157" s="5"/>
      </tp>
      <tp t="e">
        <v>#N/A</v>
        <stp/>
        <stp>BDP|7223514553864644027</stp>
        <tr r="J52" s="5"/>
      </tp>
      <tp t="s">
        <v>#N/A N/A</v>
        <stp/>
        <stp>BDP|5090782728237034447</stp>
        <tr r="AO25" s="12"/>
      </tp>
      <tp t="e">
        <v>#N/A</v>
        <stp/>
        <stp>BDP|9829419453632690989</stp>
        <tr r="AD474" s="5"/>
      </tp>
      <tp t="e">
        <v>#N/A</v>
        <stp/>
        <stp>BDP|6839189765016975481</stp>
        <tr r="M410" s="5"/>
      </tp>
      <tp t="e">
        <v>#N/A</v>
        <stp/>
        <stp>BDP|2005652138866827217</stp>
        <tr r="J11" s="5"/>
      </tp>
      <tp t="e">
        <v>#N/A</v>
        <stp/>
        <stp>BDP|5739608146507208371</stp>
        <tr r="AA65" s="12"/>
        <tr r="AA260" s="5"/>
      </tp>
      <tp t="e">
        <v>#N/A</v>
        <stp/>
        <stp>BDP|1810648528661519751</stp>
        <tr r="R24" s="12"/>
      </tp>
      <tp t="e">
        <v>#N/A</v>
        <stp/>
        <stp>BDP|2806839160056725985</stp>
        <tr r="AK422" s="5"/>
      </tp>
      <tp t="e">
        <v>#N/A</v>
        <stp/>
        <stp>BDP|5876645478580271721</stp>
        <tr r="AD83" s="5"/>
      </tp>
      <tp t="e">
        <v>#N/A</v>
        <stp/>
        <stp>BDP|4184844390331562749</stp>
        <tr r="AB198" s="5"/>
      </tp>
      <tp t="e">
        <v>#N/A</v>
        <stp/>
        <stp>BDP|4033435120016731705</stp>
        <tr r="T126" s="5"/>
      </tp>
      <tp t="e">
        <v>#N/A</v>
        <stp/>
        <stp>BDP|5207357701083357612</stp>
        <tr r="AI424" s="5"/>
      </tp>
      <tp t="e">
        <v>#N/A</v>
        <stp/>
        <stp>BDP|9467932464582023773</stp>
        <tr r="AO616" s="5"/>
      </tp>
      <tp t="e">
        <v>#N/A</v>
        <stp/>
        <stp>BDP|6313026582629166464</stp>
        <tr r="AP554" s="5"/>
      </tp>
      <tp t="e">
        <v>#N/A</v>
        <stp/>
        <stp>BDP|3957220649127475121</stp>
        <tr r="Q11" s="5"/>
      </tp>
      <tp t="e">
        <v>#N/A</v>
        <stp/>
        <stp>BDP|4477190763677800723</stp>
        <tr r="L90" s="5"/>
      </tp>
      <tp t="e">
        <v>#N/A</v>
        <stp/>
        <stp>BDP|3410655953600062366</stp>
        <tr r="U360" s="5"/>
      </tp>
      <tp t="e">
        <v>#N/A</v>
        <stp/>
        <stp>BDP|2276019761844013362</stp>
        <tr r="AP155" s="5"/>
      </tp>
      <tp t="e">
        <v>#N/A</v>
        <stp/>
        <stp>BDP|8744894088072473962</stp>
        <tr r="AP55" s="5"/>
      </tp>
      <tp t="e">
        <v>#N/A</v>
        <stp/>
        <stp>BDP|1235353674023733506</stp>
        <tr r="AH511" s="5"/>
      </tp>
      <tp t="e">
        <v>#N/A</v>
        <stp/>
        <stp>BDP|2025905381135369565</stp>
        <tr r="AM377" s="5"/>
      </tp>
      <tp t="e">
        <v>#N/A</v>
        <stp/>
        <stp>BDP|3457921870196368816</stp>
        <tr r="K49" s="5"/>
      </tp>
      <tp t="e">
        <v>#N/A</v>
        <stp/>
        <stp>BDP|2849131266081978707</stp>
        <tr r="AP628" s="5"/>
      </tp>
      <tp t="e">
        <v>#N/A</v>
        <stp/>
        <stp>BDP|2088921366929769772</stp>
        <tr r="AG573" s="5"/>
      </tp>
      <tp t="e">
        <v>#N/A</v>
        <stp/>
        <stp>BDP|7949190001163618632</stp>
        <tr r="R616" s="5"/>
      </tp>
      <tp t="s">
        <v>#N/A N/A</v>
        <stp/>
        <stp>BDP|1341023783442695813</stp>
        <tr r="L82" s="12"/>
      </tp>
      <tp t="e">
        <v>#N/A</v>
        <stp/>
        <stp>BDP|2668160957237552278</stp>
        <tr r="AP606" s="5"/>
      </tp>
      <tp t="e">
        <v>#N/A</v>
        <stp/>
        <stp>BDP|7231539304208931992</stp>
        <tr r="S605" s="5"/>
      </tp>
      <tp t="e">
        <v>#N/A</v>
        <stp/>
        <stp>BDP|9709386010529928138</stp>
        <tr r="J313" s="5"/>
      </tp>
      <tp t="e">
        <v>#N/A</v>
        <stp/>
        <stp>BDP|4424208363315569676</stp>
        <tr r="AD444" s="5"/>
      </tp>
      <tp t="e">
        <v>#N/A</v>
        <stp/>
        <stp>BDP|7749257841517689506</stp>
        <tr r="AM454" s="5"/>
      </tp>
      <tp t="s">
        <v>#N/A N/A</v>
        <stp/>
        <stp>BDP|6178365433995185008</stp>
        <tr r="AH60" s="12"/>
      </tp>
      <tp t="e">
        <v>#N/A</v>
        <stp/>
        <stp>BDP|5284216621282764401</stp>
        <tr r="N29" s="5"/>
      </tp>
      <tp t="e">
        <v>#N/A</v>
        <stp/>
        <stp>BDP|6479651305033942088</stp>
        <tr r="R253" s="5"/>
      </tp>
      <tp t="e">
        <v>#N/A</v>
        <stp/>
        <stp>BDP|8501259593410119071</stp>
        <tr r="P259" s="5"/>
      </tp>
      <tp t="e">
        <v>#N/A</v>
        <stp/>
        <stp>BDP|5543745267167258018</stp>
        <tr r="AP533" s="5"/>
      </tp>
      <tp t="e">
        <v>#N/A</v>
        <stp/>
        <stp>BDP|1598962877069434554</stp>
        <tr r="AK30" s="5"/>
      </tp>
      <tp t="e">
        <v>#N/A</v>
        <stp/>
        <stp>BDP|2405593994179968458</stp>
        <tr r="AP461" s="5"/>
      </tp>
      <tp t="e">
        <v>#N/A</v>
        <stp/>
        <stp>BDP|6941420332880806240</stp>
        <tr r="AM352" s="5"/>
      </tp>
      <tp t="e">
        <v>#N/A</v>
        <stp/>
        <stp>BDP|5044809523018474425</stp>
        <tr r="T616" s="5"/>
      </tp>
      <tp t="e">
        <v>#N/A</v>
        <stp/>
        <stp>BDP|9325049686763346177</stp>
        <tr r="AF119" s="5"/>
      </tp>
      <tp t="e">
        <v>#N/A</v>
        <stp/>
        <stp>BDP|1992080140027461101</stp>
        <tr r="P352" s="5"/>
      </tp>
      <tp t="e">
        <v>#N/A</v>
        <stp/>
        <stp>BDP|9065244315858213165</stp>
        <tr r="T289" s="5"/>
      </tp>
      <tp t="e">
        <v>#N/A</v>
        <stp/>
        <stp>BDP|7622539913918055836</stp>
        <tr r="I504" s="5"/>
      </tp>
      <tp t="e">
        <v>#N/A</v>
        <stp/>
        <stp>BDP|9782755258068750088</stp>
        <tr r="N118" s="5"/>
      </tp>
      <tp t="e">
        <v>#N/A</v>
        <stp/>
        <stp>BDP|2788214738381290196</stp>
        <tr r="AQ236" s="5"/>
      </tp>
      <tp t="e">
        <v>#N/A</v>
        <stp/>
        <stp>BDP|9752788200558318599</stp>
        <tr r="Q435" s="5"/>
      </tp>
      <tp t="e">
        <v>#N/A</v>
        <stp/>
        <stp>BDP|7295413632850679325</stp>
        <tr r="T346" s="5"/>
      </tp>
      <tp t="e">
        <v>#N/A</v>
        <stp/>
        <stp>BDP|4907861888334674345</stp>
        <tr r="AO639" s="5"/>
      </tp>
      <tp t="e">
        <v>#N/A</v>
        <stp/>
        <stp>BDP|3319475269227803506</stp>
        <tr r="T496" s="5"/>
      </tp>
      <tp t="e">
        <v>#N/A</v>
        <stp/>
        <stp>BDP|6635540476666635175</stp>
        <tr r="M379" s="5"/>
      </tp>
      <tp t="e">
        <v>#N/A</v>
        <stp/>
        <stp>BDP|1731531602835487270</stp>
        <tr r="AQ34" s="12"/>
        <tr r="AQ482" s="5"/>
      </tp>
      <tp t="e">
        <v>#N/A</v>
        <stp/>
        <stp>BDP|9563186911548166281</stp>
        <tr r="O532" s="5"/>
      </tp>
      <tp t="e">
        <v>#N/A</v>
        <stp/>
        <stp>BDP|6639475312510250044</stp>
        <tr r="M76" s="5"/>
      </tp>
      <tp t="e">
        <v>#N/A</v>
        <stp/>
        <stp>BDP|7974673672550161582</stp>
        <tr r="J216" s="5"/>
      </tp>
      <tp t="e">
        <v>#N/A</v>
        <stp/>
        <stp>BDP|9145153387373321053</stp>
        <tr r="AF175" s="5"/>
      </tp>
      <tp t="e">
        <v>#N/A</v>
        <stp/>
        <stp>BDP|1923771461544830720</stp>
        <tr r="AO270" s="5"/>
      </tp>
      <tp t="e">
        <v>#N/A</v>
        <stp/>
        <stp>BDP|4661509827035395573</stp>
        <tr r="AP605" s="5"/>
      </tp>
      <tp t="s">
        <v>#N/A N/A</v>
        <stp/>
        <stp>BDP|6082407038596871458</stp>
        <tr r="P9" s="12"/>
      </tp>
      <tp t="e">
        <v>#N/A</v>
        <stp/>
        <stp>BDP|1189658201624854087</stp>
        <tr r="AM251" s="5"/>
      </tp>
      <tp t="e">
        <v>#N/A</v>
        <stp/>
        <stp>BDP|9250892010382737193</stp>
        <tr r="U563" s="5"/>
      </tp>
      <tp t="e">
        <v>#N/A</v>
        <stp/>
        <stp>BDP|1411370467282266531</stp>
        <tr r="AF308" s="5"/>
      </tp>
      <tp t="e">
        <v>#N/A</v>
        <stp/>
        <stp>BDP|9724072710112317967</stp>
        <tr r="AH50" s="5"/>
      </tp>
      <tp t="e">
        <v>#N/A</v>
        <stp/>
        <stp>BDP|2537777423534720035</stp>
        <tr r="AG15" s="12"/>
      </tp>
      <tp t="e">
        <v>#N/A</v>
        <stp/>
        <stp>BDP|6291359543687892599</stp>
        <tr r="AI303" s="5"/>
      </tp>
      <tp t="e">
        <v>#N/A</v>
        <stp/>
        <stp>BDP|6530525117713718226</stp>
        <tr r="J142" s="5"/>
      </tp>
      <tp t="e">
        <v>#N/A</v>
        <stp/>
        <stp>BDP|9930143829531622871</stp>
        <tr r="AK157" s="5"/>
      </tp>
    </main>
    <main first="bofaddin.rtdserver">
      <tp t="e">
        <v>#N/A</v>
        <stp/>
        <stp>BDP|55526093155090074</stp>
        <tr r="AK420" s="5"/>
      </tp>
      <tp t="e">
        <v>#N/A</v>
        <stp/>
        <stp>BDP|18458820499560638</stp>
        <tr r="T228" s="5"/>
      </tp>
      <tp t="e">
        <v>#N/A</v>
        <stp/>
        <stp>BDP|23959574714177307</stp>
        <tr r="AA478" s="5"/>
      </tp>
      <tp t="e">
        <v>#N/A</v>
        <stp/>
        <stp>BDP|10066293946469682</stp>
        <tr r="P177" s="5"/>
      </tp>
    </main>
    <main first="bofaddin.rtdserver">
      <tp t="e">
        <v>#N/A</v>
        <stp/>
        <stp>BDP|15907005417957698</stp>
        <tr r="AB586" s="5"/>
      </tp>
      <tp t="e">
        <v>#N/A</v>
        <stp/>
        <stp>BDP|23010736412499903</stp>
        <tr r="Q386" s="5"/>
      </tp>
      <tp t="e">
        <v>#N/A</v>
        <stp/>
        <stp>BDP|30467772068192363</stp>
        <tr r="AK572" s="5"/>
      </tp>
      <tp t="e">
        <v>#N/A</v>
        <stp/>
        <stp>BDP|24644564199165101</stp>
        <tr r="AA224" s="5"/>
      </tp>
      <tp t="e">
        <v>#N/A</v>
        <stp/>
        <stp>BDP|35912382241854829</stp>
        <tr r="P116" s="5"/>
      </tp>
    </main>
    <main first="bofaddin.rtdserver">
      <tp t="e">
        <v>#N/A</v>
        <stp/>
        <stp>BDP|40883133135301557</stp>
        <tr r="AH424" s="5"/>
      </tp>
      <tp t="e">
        <v>#N/A</v>
        <stp/>
        <stp>BDP|37274562587978874</stp>
        <tr r="AP256" s="5"/>
      </tp>
    </main>
    <main first="bofaddin.rtdserver">
      <tp t="e">
        <v>#N/A</v>
        <stp/>
        <stp>BDP|97918241260048682</stp>
        <tr r="U361" s="5"/>
      </tp>
      <tp t="e">
        <v>#N/A</v>
        <stp/>
        <stp>BDP|72056779605403918</stp>
        <tr r="AO18" s="5"/>
      </tp>
    </main>
    <main first="bofaddin.rtdserver">
      <tp t="e">
        <v>#N/A</v>
        <stp/>
        <stp>BDP|53575897425505332</stp>
        <tr r="AQ313" s="5"/>
      </tp>
      <tp t="e">
        <v>#N/A</v>
        <stp/>
        <stp>BDP|58933922518504913</stp>
        <tr r="Q550" s="5"/>
      </tp>
    </main>
    <main first="bofaddin.rtdserver">
      <tp t="e">
        <v>#N/A</v>
        <stp/>
        <stp>BDP|89433077609767769</stp>
        <tr r="AQ355" s="5"/>
      </tp>
      <tp t="e">
        <v>#N/A</v>
        <stp/>
        <stp>BDP|25373302987496937</stp>
        <tr r="AK113" s="5"/>
      </tp>
      <tp t="e">
        <v>#N/A</v>
        <stp/>
        <stp>BDP|46351647778255224</stp>
        <tr r="J203" s="5"/>
      </tp>
      <tp t="e">
        <v>#N/A</v>
        <stp/>
        <stp>BDP|37487780481540029</stp>
        <tr r="AD203" s="5"/>
      </tp>
      <tp t="e">
        <v>#N/A</v>
        <stp/>
        <stp>BDP|34279799175264377</stp>
        <tr r="R54" s="5"/>
      </tp>
    </main>
    <main first="bofaddin.rtdserver">
      <tp t="e">
        <v>#N/A</v>
        <stp/>
        <stp>BDP|69862112534915198</stp>
        <tr r="AD178" s="5"/>
      </tp>
      <tp t="e">
        <v>#N/A</v>
        <stp/>
        <stp>BDP|46548659498823469</stp>
        <tr r="I515" s="5"/>
      </tp>
      <tp t="e">
        <v>#N/A</v>
        <stp/>
        <stp>BDP|96668429291308918</stp>
        <tr r="AK29" s="5"/>
      </tp>
      <tp t="e">
        <v>#N/A</v>
        <stp/>
        <stp>BDP|19965059690654036</stp>
        <tr r="J556" s="5"/>
      </tp>
    </main>
    <main first="bofaddin.rtdserver">
      <tp t="e">
        <v>#N/A</v>
        <stp/>
        <stp>BDP|32666418739485170</stp>
        <tr r="AG192" s="5"/>
      </tp>
    </main>
    <main first="bofaddin.rtdserver">
      <tp t="e">
        <v>#N/A</v>
        <stp/>
        <stp>BDP|91849170735210404</stp>
        <tr r="U8" s="5"/>
      </tp>
      <tp t="e">
        <v>#N/A</v>
        <stp/>
        <stp>BDP|65863666148682830</stp>
        <tr r="J33" s="12"/>
        <tr r="J502" s="5"/>
      </tp>
      <tp t="e">
        <v>#N/A</v>
        <stp/>
        <stp>BDP|25196331974907820</stp>
        <tr r="O497" s="5"/>
      </tp>
      <tp t="e">
        <v>#N/A</v>
        <stp/>
        <stp>BDP|13136092734645293</stp>
        <tr r="AQ52" s="5"/>
      </tp>
      <tp t="e">
        <v>#N/A</v>
        <stp/>
        <stp>BDP|37666213049032082</stp>
        <tr r="AH224" s="5"/>
      </tp>
    </main>
    <main first="bofaddin.rtdserver">
      <tp t="e">
        <v>#N/A</v>
        <stp/>
        <stp>BDP|13484601294945169</stp>
        <tr r="W453" s="5"/>
      </tp>
      <tp t="e">
        <v>#N/A</v>
        <stp/>
        <stp>BDP|22563019983833638</stp>
        <tr r="K383" s="5"/>
      </tp>
      <tp t="e">
        <v>#N/A</v>
        <stp/>
        <stp>BDP|21549648131106199</stp>
        <tr r="K420" s="5"/>
      </tp>
      <tp t="e">
        <v>#N/A</v>
        <stp/>
        <stp>BDP|29617817603325505</stp>
        <tr r="AQ544" s="5"/>
      </tp>
      <tp t="e">
        <v>#N/A</v>
        <stp/>
        <stp>BDP|13188308113938360</stp>
        <tr r="AQ632" s="5"/>
      </tp>
      <tp t="s">
        <v>#N/A N/A</v>
        <stp/>
        <stp>BDP|95464365294864711</stp>
        <tr r="R80" s="12"/>
      </tp>
      <tp t="e">
        <v>#N/A</v>
        <stp/>
        <stp>BDP|68190666487082175</stp>
        <tr r="AH551" s="5"/>
      </tp>
    </main>
    <main first="bofaddin.rtdserver">
      <tp t="e">
        <v>#N/A</v>
        <stp/>
        <stp>BDP|83153109529070882</stp>
        <tr r="T175" s="5"/>
      </tp>
      <tp t="s">
        <v>#N/A N/A</v>
        <stp/>
        <stp>BDP|72956185204629545</stp>
        <tr r="AD54" s="12"/>
      </tp>
      <tp t="e">
        <v>#N/A</v>
        <stp/>
        <stp>BDP|46115509632158367</stp>
        <tr r="AM582" s="5"/>
      </tp>
      <tp t="e">
        <v>#N/A</v>
        <stp/>
        <stp>BDP|58970204131682884</stp>
        <tr r="W468" s="5"/>
      </tp>
      <tp t="e">
        <v>#N/A</v>
        <stp/>
        <stp>BDP|72386983482026933</stp>
        <tr r="S342" s="5"/>
      </tp>
    </main>
    <main first="bofaddin.rtdserver">
      <tp t="e">
        <v>#N/A</v>
        <stp/>
        <stp>BDP|85128175605103010</stp>
        <tr r="N468" s="5"/>
      </tp>
      <tp t="e">
        <v>#N/A</v>
        <stp/>
        <stp>BDP|32993948898608644</stp>
        <tr r="AO461" s="5"/>
      </tp>
      <tp t="e">
        <v>#N/A</v>
        <stp/>
        <stp>BDP|49115654646312152</stp>
        <tr r="O358" s="5"/>
      </tp>
      <tp t="e">
        <v>#N/A</v>
        <stp/>
        <stp>BDP|10179221496465628</stp>
        <tr r="T384" s="5"/>
      </tp>
      <tp t="e">
        <v>#N/A</v>
        <stp/>
        <stp>BDP|36186629041795173</stp>
        <tr r="AP77" s="5"/>
      </tp>
      <tp t="e">
        <v>#N/A</v>
        <stp/>
        <stp>BDP|42360004132451277</stp>
        <tr r="AP612" s="5"/>
      </tp>
      <tp t="e">
        <v>#N/A</v>
        <stp/>
        <stp>BDP|79166857725630266</stp>
        <tr r="M642" s="5"/>
      </tp>
      <tp t="e">
        <v>#N/A</v>
        <stp/>
        <stp>BDP|96125478332206769</stp>
        <tr r="S81" s="12"/>
        <tr r="S332" s="5"/>
      </tp>
      <tp t="e">
        <v>#N/A</v>
        <stp/>
        <stp>BDP|11012517536862458</stp>
        <tr r="U138" s="5"/>
      </tp>
    </main>
    <main first="bofaddin.rtdserver">
      <tp t="e">
        <v>#N/A</v>
        <stp/>
        <stp>BDP|38268359611835459</stp>
        <tr r="AD159" s="5"/>
      </tp>
      <tp t="e">
        <v>#N/A</v>
        <stp/>
        <stp>BDP|27761830432290451</stp>
        <tr r="AA396" s="5"/>
      </tp>
      <tp t="e">
        <v>#N/A</v>
        <stp/>
        <stp>BDP|13049499383127822</stp>
        <tr r="AI552" s="5"/>
      </tp>
      <tp t="e">
        <v>#N/A</v>
        <stp/>
        <stp>BDP|82555474105954568</stp>
        <tr r="AP459" s="5"/>
      </tp>
      <tp t="e">
        <v>#N/A</v>
        <stp/>
        <stp>BDP|79006573101610487</stp>
        <tr r="AK42" s="5"/>
      </tp>
    </main>
    <main first="bloomberg.rtd">
      <tp t="s">
        <v>0{%d},0{%d}##BQR_RS##</v>
        <stp/>
        <stp>##V3_BQRV12</stp>
        <stp>94974BGQ7 @MSG1 CORP</stp>
        <stp>2021-08-20T23:59:59</stp>
        <stp>2021-08-27T23:59:59</stp>
        <stp>n_a_</stp>
        <stp>query=max(asksize),max(bidsize)</stp>
        <stp>sort=time d</stp>
        <stp>dir=v</stp>
        <stp>headers=false</stp>
        <stp>window=</stp>
        <stp>points=1</stp>
        <stp>fill=b</stp>
        <stp>filter=</stp>
        <stp>rawdates=-1W#</stp>
        <stp>1</stp>
        <stp>2</stp>
        <stp>Settings!$AH$60:$AI$60</stp>
        <stp>0</stp>
        <tr r="AI60" s="2"/>
        <tr r="AH60" s="2"/>
      </tp>
    </main>
    <main first="bofaddin.rtdserver">
      <tp t="e">
        <v>#N/A</v>
        <stp/>
        <stp>BDP|52255460288310903</stp>
        <tr r="S431" s="5"/>
      </tp>
      <tp t="e">
        <v>#N/A</v>
        <stp/>
        <stp>BDP|33513032251675208</stp>
        <tr r="W530" s="5"/>
      </tp>
      <tp t="e">
        <v>#N/A</v>
        <stp/>
        <stp>BDP|19756441970316655</stp>
        <tr r="O161" s="5"/>
      </tp>
      <tp t="s">
        <v>#N/A N/A</v>
        <stp/>
        <stp>BDP|45086332671903700</stp>
        <tr r="T86" s="12"/>
      </tp>
      <tp t="e">
        <v>#N/A</v>
        <stp/>
        <stp>BDP|71364961121353170</stp>
        <tr r="AK497" s="5"/>
      </tp>
      <tp t="e">
        <v>#N/A</v>
        <stp/>
        <stp>BDP|56185029073448555</stp>
        <tr r="AI548" s="5"/>
      </tp>
      <tp t="e">
        <v>#N/A</v>
        <stp/>
        <stp>BDP|99297040922227173</stp>
        <tr r="U576" s="5"/>
      </tp>
      <tp t="e">
        <v>#N/A</v>
        <stp/>
        <stp>BDP|58694707761732244</stp>
        <tr r="AO619" s="5"/>
      </tp>
    </main>
    <main first="bofaddin.rtdserver">
      <tp t="e">
        <v>#N/A</v>
        <stp/>
        <stp>BDP|73715926539447846</stp>
        <tr r="I549" s="5"/>
      </tp>
      <tp t="e">
        <v>#N/A</v>
        <stp/>
        <stp>BDP|46966631126335806</stp>
        <tr r="L429" s="5"/>
      </tp>
      <tp t="e">
        <v>#N/A</v>
        <stp/>
        <stp>BDP|73553459761103592</stp>
        <tr r="J44" s="5"/>
      </tp>
      <tp t="e">
        <v>#N/A</v>
        <stp/>
        <stp>BDP|50298582179986704</stp>
        <tr r="AG381" s="5"/>
      </tp>
      <tp t="s">
        <v>#N/A N/A</v>
        <stp/>
        <stp>BDP|11667975323681651</stp>
        <tr r="J92" s="12"/>
      </tp>
      <tp t="e">
        <v>#N/A</v>
        <stp/>
        <stp>BDP|55019044762379274</stp>
        <tr r="W98" s="5"/>
      </tp>
      <tp t="e">
        <v>#N/A</v>
        <stp/>
        <stp>BDP|57845522638820604</stp>
        <tr r="M157" s="5"/>
      </tp>
      <tp t="s">
        <v>#N/A N/A</v>
        <stp/>
        <stp>BDP|34796351797680284</stp>
        <tr r="O55" s="12"/>
      </tp>
      <tp t="s">
        <v>#N/A N/A</v>
        <stp/>
        <stp>BDP|44664606357079674</stp>
        <tr r="AB20" s="12"/>
      </tp>
      <tp t="e">
        <v>#N/A</v>
        <stp/>
        <stp>BDP|90125548712026084</stp>
        <tr r="R291" s="5"/>
      </tp>
      <tp t="e">
        <v>#N/A</v>
        <stp/>
        <stp>BDP|89934702129674776</stp>
        <tr r="W66" s="5"/>
      </tp>
      <tp t="s">
        <v>#N/A N/A</v>
        <stp/>
        <stp>BDP|56501036609896824</stp>
        <tr r="AQ85" s="12"/>
      </tp>
      <tp t="e">
        <v>#N/A</v>
        <stp/>
        <stp>BDP|79126633222962745</stp>
        <tr r="AI190" s="5"/>
      </tp>
      <tp t="e">
        <v>#N/A</v>
        <stp/>
        <stp>BDP|45404828596793761</stp>
        <tr r="N357" s="5"/>
      </tp>
      <tp t="e">
        <v>#N/A</v>
        <stp/>
        <stp>BDP|15866732454967842</stp>
        <tr r="AG374" s="5"/>
      </tp>
      <tp t="e">
        <v>#N/A</v>
        <stp/>
        <stp>BDP|98565256977615130</stp>
        <tr r="U45" s="5"/>
      </tp>
      <tp t="e">
        <v>#N/A</v>
        <stp/>
        <stp>BDP|94149321891065450</stp>
        <tr r="W29" s="12"/>
        <tr r="W365" s="5"/>
      </tp>
      <tp t="e">
        <v>#N/A</v>
        <stp/>
        <stp>BDP|42437863994133082</stp>
        <tr r="K16" s="5"/>
      </tp>
      <tp t="e">
        <v>#N/A</v>
        <stp/>
        <stp>BDP|563678312400938254</stp>
        <tr r="P109" s="5"/>
      </tp>
      <tp t="e">
        <v>#N/A</v>
        <stp/>
        <stp>BDP|990419861182739520</stp>
        <tr r="J465" s="5"/>
      </tp>
      <tp t="e">
        <v>#N/A</v>
        <stp/>
        <stp>BDP|750767278995295070</stp>
        <tr r="AK209" s="5"/>
      </tp>
      <tp t="e">
        <v>#N/A</v>
        <stp/>
        <stp>BDP|712322435184941155</stp>
        <tr r="O96" s="5"/>
      </tp>
      <tp t="e">
        <v>#N/A</v>
        <stp/>
        <stp>BDP|982767576956124345</stp>
        <tr r="L406" s="5"/>
      </tp>
      <tp t="e">
        <v>#N/A</v>
        <stp/>
        <stp>BDP|143752833393964224</stp>
        <tr r="M495" s="5"/>
      </tp>
      <tp t="e">
        <v>#N/A</v>
        <stp/>
        <stp>BDP|815698003397893466</stp>
        <tr r="AK311" s="5"/>
      </tp>
      <tp t="e">
        <v>#N/A</v>
        <stp/>
        <stp>BDP|775041630553863561</stp>
        <tr r="T19" s="5"/>
      </tp>
      <tp t="s">
        <v>#N/A N/A</v>
        <stp/>
        <stp>BDP|304652257312854478</stp>
        <tr r="AP66" s="12"/>
      </tp>
      <tp t="e">
        <v>#N/A</v>
        <stp/>
        <stp>BDP|851592362273587581</stp>
        <tr r="AI251" s="5"/>
      </tp>
      <tp t="e">
        <v>#N/A</v>
        <stp/>
        <stp>BDP|393028173664806647</stp>
        <tr r="R91" s="12"/>
        <tr r="R326" s="5"/>
      </tp>
      <tp t="e">
        <v>#N/A</v>
        <stp/>
        <stp>BDP|728117188018042404</stp>
        <tr r="K526" s="5"/>
      </tp>
      <tp t="e">
        <v>#N/A</v>
        <stp/>
        <stp>BDP|850757872392200734</stp>
        <tr r="Q314" s="5"/>
      </tp>
      <tp t="e">
        <v>#N/A</v>
        <stp/>
        <stp>BDP|689009419806375234</stp>
        <tr r="L449" s="5"/>
      </tp>
      <tp t="e">
        <v>#N/A</v>
        <stp/>
        <stp>BDP|356852909554754978</stp>
        <tr r="P216" s="5"/>
      </tp>
      <tp t="e">
        <v>#N/A</v>
        <stp/>
        <stp>BDP|104445397910504883</stp>
        <tr r="AB577" s="5"/>
      </tp>
      <tp t="e">
        <v>#N/A</v>
        <stp/>
        <stp>BDP|182891088251971463</stp>
        <tr r="O630" s="5"/>
      </tp>
      <tp t="e">
        <v>#N/A</v>
        <stp/>
        <stp>BDP|908952114204569921</stp>
        <tr r="Q632" s="5"/>
      </tp>
      <tp t="e">
        <v>#N/A</v>
        <stp/>
        <stp>BDP|692225346472452198</stp>
        <tr r="T277" s="5"/>
      </tp>
      <tp t="e">
        <v>#N/A</v>
        <stp/>
        <stp>BDP|182972968549138371</stp>
        <tr r="AD160" s="5"/>
      </tp>
      <tp t="e">
        <v>#N/A</v>
        <stp/>
        <stp>BDP|495490944652090711</stp>
        <tr r="AG136" s="5"/>
      </tp>
      <tp t="e">
        <v>#N/A</v>
        <stp/>
        <stp>BDP|744762970596044392</stp>
        <tr r="Q382" s="5"/>
      </tp>
      <tp t="e">
        <v>#N/A</v>
        <stp/>
        <stp>BDP|618091920555137263</stp>
        <tr r="I552" s="5"/>
      </tp>
      <tp t="e">
        <v>#N/A</v>
        <stp/>
        <stp>BDP|883083154196952641</stp>
        <tr r="AI170" s="5"/>
      </tp>
      <tp t="e">
        <v>#N/A</v>
        <stp/>
        <stp>BDP|232236363411863039</stp>
        <tr r="AK418" s="5"/>
      </tp>
      <tp t="s">
        <v>#N/A N/A</v>
        <stp/>
        <stp>BDP|453172208751041525</stp>
        <tr r="AG55" s="12"/>
      </tp>
      <tp t="e">
        <v>#N/A</v>
        <stp/>
        <stp>BDP|328493459017333396</stp>
        <tr r="AI274" s="5"/>
      </tp>
      <tp t="e">
        <v>#N/A</v>
        <stp/>
        <stp>BDP|874687709280478341</stp>
        <tr r="P470" s="5"/>
      </tp>
      <tp t="e">
        <v>#N/A</v>
        <stp/>
        <stp>BDP|329099035346212077</stp>
        <tr r="M457" s="5"/>
      </tp>
      <tp t="e">
        <v>#N/A</v>
        <stp/>
        <stp>BDP|725924530568952767</stp>
        <tr r="AK582" s="5"/>
      </tp>
      <tp t="e">
        <v>#N/A</v>
        <stp/>
        <stp>BDP|394196957871602012</stp>
        <tr r="AF314" s="5"/>
      </tp>
      <tp t="e">
        <v>#N/A</v>
        <stp/>
        <stp>BDP|806354730435587030</stp>
        <tr r="T16" s="12"/>
      </tp>
      <tp t="e">
        <v>#N/A</v>
        <stp/>
        <stp>BDP|159041278276489421</stp>
        <tr r="AI23" s="5"/>
      </tp>
      <tp t="e">
        <v>#N/A</v>
        <stp/>
        <stp>BDP|144972069712447809</stp>
        <tr r="Q24" s="5"/>
      </tp>
      <tp t="e">
        <v>#N/A</v>
        <stp/>
        <stp>BDP|190092435186060061</stp>
        <tr r="N61" s="5"/>
      </tp>
      <tp t="e">
        <v>#N/A</v>
        <stp/>
        <stp>BDP|376895363189008224</stp>
        <tr r="AG392" s="5"/>
      </tp>
      <tp t="e">
        <v>#N/A</v>
        <stp/>
        <stp>BDP|292197249335203545</stp>
        <tr r="T371" s="5"/>
      </tp>
      <tp t="e">
        <v>#N/A</v>
        <stp/>
        <stp>BDP|394292075157906725</stp>
        <tr r="N390" s="5"/>
      </tp>
      <tp t="e">
        <v>#N/A</v>
        <stp/>
        <stp>BDP|538105413154688143</stp>
        <tr r="AB252" s="5"/>
      </tp>
      <tp t="e">
        <v>#N/A</v>
        <stp/>
        <stp>BDP|167821815805092927</stp>
        <tr r="AK318" s="5"/>
      </tp>
      <tp t="e">
        <v>#N/A</v>
        <stp/>
        <stp>BDP|526807582437523278</stp>
        <tr r="I51" s="5"/>
      </tp>
      <tp t="e">
        <v>#N/A</v>
        <stp/>
        <stp>BDP|916405513062893274</stp>
        <tr r="M497" s="5"/>
      </tp>
      <tp t="e">
        <v>#N/A</v>
        <stp/>
        <stp>BDP|386264422434511143</stp>
        <tr r="K314" s="5"/>
      </tp>
      <tp t="e">
        <v>#N/A</v>
        <stp/>
        <stp>BDP|466863743998725103</stp>
        <tr r="U645" s="5"/>
      </tp>
      <tp t="e">
        <v>#N/A</v>
        <stp/>
        <stp>BDP|338264536925283169</stp>
        <tr r="M116" s="5"/>
      </tp>
      <tp t="e">
        <v>#N/A</v>
        <stp/>
        <stp>BDP|693152731747277074</stp>
        <tr r="AF150" s="5"/>
      </tp>
      <tp t="e">
        <v>#N/A</v>
        <stp/>
        <stp>BDP|620145055323930297</stp>
        <tr r="L372" s="5"/>
      </tp>
      <tp t="e">
        <v>#N/A</v>
        <stp/>
        <stp>BDP|118929542198654076</stp>
        <tr r="I449" s="5"/>
      </tp>
      <tp t="e">
        <v>#N/A</v>
        <stp/>
        <stp>BDP|617059828570924726</stp>
        <tr r="O241" s="5"/>
      </tp>
      <tp t="e">
        <v>#N/A</v>
        <stp/>
        <stp>BDP|414962595500118568</stp>
        <tr r="AG47" s="5"/>
      </tp>
      <tp t="e">
        <v>#N/A</v>
        <stp/>
        <stp>BDP|317422572062459477</stp>
        <tr r="R546" s="5"/>
      </tp>
      <tp t="e">
        <v>#N/A</v>
        <stp/>
        <stp>BDP|104284311796009099</stp>
        <tr r="R239" s="5"/>
      </tp>
      <tp t="s">
        <v>#N/A N/A</v>
        <stp/>
        <stp>BDP|788021740100443102</stp>
        <tr r="AH50" s="12"/>
      </tp>
      <tp t="e">
        <v>#N/A</v>
        <stp/>
        <stp>BDP|737738226878493875</stp>
        <tr r="AP61" s="5"/>
      </tp>
      <tp t="s">
        <v>#N/A N/A</v>
        <stp/>
        <stp>BDP|624893775753314987</stp>
        <tr r="AQ28" s="12"/>
      </tp>
      <tp t="e">
        <v>#N/A</v>
        <stp/>
        <stp>BDP|485386179508290965</stp>
        <tr r="AD554" s="5"/>
      </tp>
      <tp t="e">
        <v>#N/A</v>
        <stp/>
        <stp>BDP|417409442477176250</stp>
        <tr r="L512" s="5"/>
      </tp>
      <tp t="s">
        <v>#N/A N/A</v>
        <stp/>
        <stp>BDP|543204861300483123</stp>
        <tr r="AM11" s="12"/>
      </tp>
      <tp t="s">
        <v>#N/A N/A</v>
        <stp/>
        <stp>BDP|996853066729021286</stp>
        <tr r="O75" s="12"/>
      </tp>
      <tp t="e">
        <v>#N/A</v>
        <stp/>
        <stp>BDP|311532727227355566</stp>
        <tr r="AB376" s="5"/>
      </tp>
      <tp t="e">
        <v>#N/A</v>
        <stp/>
        <stp>BDP|347628000486385503</stp>
        <tr r="L161" s="5"/>
      </tp>
      <tp t="e">
        <v>#N/A</v>
        <stp/>
        <stp>BDP|578519094080763959</stp>
        <tr r="AQ397" s="5"/>
      </tp>
      <tp t="s">
        <v>#N/A N/A</v>
        <stp/>
        <stp>BDP|708503577591044625</stp>
        <tr r="K45" s="12"/>
      </tp>
      <tp t="e">
        <v>#N/A</v>
        <stp/>
        <stp>BDP|526117116023636679</stp>
        <tr r="K574" s="5"/>
      </tp>
      <tp t="e">
        <v>#N/A</v>
        <stp/>
        <stp>BDP|102305407751657730</stp>
        <tr r="P99" s="5"/>
      </tp>
      <tp t="s">
        <v>#N/A N/A</v>
        <stp/>
        <stp>BDP|344449834504457649</stp>
        <tr r="S39" s="12"/>
      </tp>
    </main>
    <main first="bofaddin.rtdserver">
      <tp t="e">
        <v>#N/A</v>
        <stp/>
        <stp>BDP|720458533736438596</stp>
        <tr r="W545" s="5"/>
      </tp>
      <tp t="e">
        <v>#N/A</v>
        <stp/>
        <stp>BDP|258852148691343904</stp>
        <tr r="AP275" s="5"/>
      </tp>
      <tp t="e">
        <v>#N/A</v>
        <stp/>
        <stp>BDP|323509320767997476</stp>
        <tr r="L561" s="5"/>
      </tp>
      <tp t="e">
        <v>#N/A</v>
        <stp/>
        <stp>BDP|560656200427543581</stp>
        <tr r="R126" s="5"/>
      </tp>
      <tp t="e">
        <v>#N/A</v>
        <stp/>
        <stp>BDP|767615439322128335</stp>
        <tr r="I23" s="5"/>
      </tp>
      <tp t="e">
        <v>#N/A</v>
        <stp/>
        <stp>BDP|841557179337969101</stp>
        <tr r="AB225" s="5"/>
      </tp>
      <tp t="e">
        <v>#N/A</v>
        <stp/>
        <stp>BDP|945066362707533551</stp>
        <tr r="K590" s="5"/>
      </tp>
      <tp t="s">
        <v>#N/A N/A</v>
        <stp/>
        <stp>BDP|488976433007818967</stp>
        <tr r="AO23" s="12"/>
      </tp>
      <tp t="e">
        <v>#N/A</v>
        <stp/>
        <stp>BDP|672251141485924752</stp>
        <tr r="AO343" s="5"/>
      </tp>
      <tp t="e">
        <v>#N/A</v>
        <stp/>
        <stp>BDP|601239214424662385</stp>
        <tr r="AD442" s="5"/>
      </tp>
      <tp t="e">
        <v>#N/A</v>
        <stp/>
        <stp>BDP|783423848055241175</stp>
        <tr r="AP212" s="5"/>
      </tp>
      <tp t="e">
        <v>#N/A</v>
        <stp/>
        <stp>BDP|856189839622171405</stp>
        <tr r="R575" s="5"/>
      </tp>
      <tp t="e">
        <v>#N/A</v>
        <stp/>
        <stp>BDP|310927005105886841</stp>
        <tr r="AK630" s="5"/>
      </tp>
      <tp t="e">
        <v>#N/A</v>
        <stp/>
        <stp>BDP|588699767991788543</stp>
        <tr r="O232" s="5"/>
      </tp>
      <tp t="e">
        <v>#N/A</v>
        <stp/>
        <stp>BDP|918557609273439297</stp>
        <tr r="AH447" s="5"/>
      </tp>
      <tp t="e">
        <v>#N/A</v>
        <stp/>
        <stp>BDP|615086855375504461</stp>
        <tr r="AG616" s="5"/>
      </tp>
      <tp t="e">
        <v>#N/A</v>
        <stp/>
        <stp>BDP|736021169137022559</stp>
        <tr r="M10" s="5"/>
      </tp>
      <tp t="e">
        <v>#N/A</v>
        <stp/>
        <stp>BDP|313854559809747010</stp>
        <tr r="AH71" s="5"/>
      </tp>
      <tp t="e">
        <v>#N/A</v>
        <stp/>
        <stp>BDP|282439709276943684</stp>
        <tr r="N401" s="5"/>
      </tp>
      <tp t="e">
        <v>#N/A</v>
        <stp/>
        <stp>BDP|187565219325605520</stp>
        <tr r="AH375" s="5"/>
      </tp>
      <tp t="e">
        <v>#N/A</v>
        <stp/>
        <stp>BDP|479539801834906558</stp>
        <tr r="AM98" s="5"/>
      </tp>
      <tp t="s">
        <v>#N/A N/A</v>
        <stp/>
        <stp>BDP|265460641436709298</stp>
        <tr r="AO54" s="12"/>
      </tp>
      <tp t="s">
        <v>#N/A N/A</v>
        <stp/>
        <stp>BDP|969898767769506393</stp>
        <tr r="K26" s="12"/>
      </tp>
      <tp t="e">
        <v>#N/A</v>
        <stp/>
        <stp>BDP|738115460156515586</stp>
        <tr r="AG58" s="5"/>
      </tp>
      <tp t="e">
        <v>#N/A</v>
        <stp/>
        <stp>BDP|880449772194300360</stp>
        <tr r="J58" s="5"/>
      </tp>
      <tp t="e">
        <v>#N/A</v>
        <stp/>
        <stp>BDP|270791474023475700</stp>
        <tr r="AK69" s="5"/>
      </tp>
      <tp t="e">
        <v>#N/A</v>
        <stp/>
        <stp>BDP|647870630207888829</stp>
        <tr r="U140" s="5"/>
      </tp>
      <tp t="e">
        <v>#N/A</v>
        <stp/>
        <stp>BDP|798035378172945113</stp>
        <tr r="U342" s="5"/>
      </tp>
      <tp t="e">
        <v>#N/A</v>
        <stp/>
        <stp>BDP|226718537292418241</stp>
        <tr r="AP106" s="5"/>
      </tp>
      <tp t="e">
        <v>#N/A</v>
        <stp/>
        <stp>BDP|384690659273111464</stp>
        <tr r="Q123" s="5"/>
      </tp>
      <tp t="e">
        <v>#N/A</v>
        <stp/>
        <stp>BDP|232201432321431402</stp>
        <tr r="R568" s="5"/>
      </tp>
      <tp t="e">
        <v>#N/A</v>
        <stp/>
        <stp>BDP|243044263673141104</stp>
        <tr r="U40" s="5"/>
      </tp>
      <tp t="e">
        <v>#N/A</v>
        <stp/>
        <stp>BDP|675634512504417770</stp>
        <tr r="AI298" s="5"/>
      </tp>
      <tp t="s">
        <v>#N/A N/A</v>
        <stp/>
        <stp>BDP|979423961845940361</stp>
        <tr r="AD57" s="12"/>
      </tp>
      <tp t="e">
        <v>#N/A</v>
        <stp/>
        <stp>BDP|459332464653165279</stp>
        <tr r="T84" s="5"/>
      </tp>
      <tp t="e">
        <v>#N/A</v>
        <stp/>
        <stp>BDP|379527101852262371</stp>
        <tr r="P253" s="5"/>
      </tp>
      <tp t="e">
        <v>#N/A</v>
        <stp/>
        <stp>BDP|391510915868052828</stp>
        <tr r="S207" s="5"/>
      </tp>
      <tp t="s">
        <v>#N/A N/A</v>
        <stp/>
        <stp>BQL|300725318966647492</stp>
        <tr r="AJ177" s="5"/>
      </tp>
      <tp t="e">
        <v>#N/A</v>
        <stp/>
        <stp>BDP|716961870758039276</stp>
        <tr r="AD522" s="5"/>
      </tp>
      <tp t="e">
        <v>#N/A</v>
        <stp/>
        <stp>BDP|470688115426737588</stp>
        <tr r="AF593" s="5"/>
      </tp>
      <tp t="e">
        <v>#N/A</v>
        <stp/>
        <stp>BDP|413554710066558627</stp>
        <tr r="AO501" s="5"/>
      </tp>
      <tp t="s">
        <v>#N/A N/A</v>
        <stp/>
        <stp>BQL|890428308405479519</stp>
        <tr r="AJ583" s="5"/>
      </tp>
      <tp t="e">
        <v>#N/A</v>
        <stp/>
        <stp>BDP|477632804316135456</stp>
        <tr r="J576" s="5"/>
      </tp>
      <tp t="e">
        <v>#N/A</v>
        <stp/>
        <stp>BDP|527150021342552534</stp>
        <tr r="R256" s="5"/>
      </tp>
      <tp t="s">
        <v>#N/A N/A</v>
        <stp/>
        <stp>BQL|664659611471709258</stp>
        <tr r="AJ248" s="5"/>
      </tp>
      <tp t="e">
        <v>#N/A</v>
        <stp/>
        <stp>BDP|955508615656925653</stp>
        <tr r="N197" s="5"/>
      </tp>
      <tp t="e">
        <v>#N/A</v>
        <stp/>
        <stp>BDP|553180844859040892</stp>
        <tr r="J16" s="5"/>
      </tp>
      <tp t="e">
        <v>#N/A</v>
        <stp/>
        <stp>BDP|499141541873189201</stp>
        <tr r="AO421" s="5"/>
      </tp>
      <tp t="e">
        <v>#N/A</v>
        <stp/>
        <stp>BDP|419240461460202035</stp>
        <tr r="AI310" s="5"/>
      </tp>
      <tp t="e">
        <v>#N/A</v>
        <stp/>
        <stp>BDP|380055605944402072</stp>
        <tr r="K521" s="5"/>
      </tp>
      <tp t="e">
        <v>#N/A</v>
        <stp/>
        <stp>BDP|700609157620956781</stp>
        <tr r="AB111" s="5"/>
      </tp>
      <tp t="e">
        <v>#N/A</v>
        <stp/>
        <stp>BDP|240406214943785200</stp>
        <tr r="U94" s="5"/>
      </tp>
      <tp t="e">
        <v>#N/A</v>
        <stp/>
        <stp>BDP|458332096657071906</stp>
        <tr r="AK156" s="5"/>
      </tp>
      <tp t="e">
        <v>#N/A</v>
        <stp/>
        <stp>BDP|751531801347795638</stp>
        <tr r="AI488" s="5"/>
      </tp>
      <tp t="e">
        <v>#N/A</v>
        <stp/>
        <stp>BDP|564480098699621018</stp>
        <tr r="R221" s="5"/>
      </tp>
      <tp t="e">
        <v>#N/A</v>
        <stp/>
        <stp>BDP|137731101163113008</stp>
        <tr r="K347" s="5"/>
      </tp>
      <tp t="e">
        <v>#N/A</v>
        <stp/>
        <stp>BDP|134407053815565056</stp>
        <tr r="Q335" s="5"/>
      </tp>
      <tp t="e">
        <v>#N/A</v>
        <stp/>
        <stp>BDP|671972399734918031</stp>
        <tr r="S595" s="5"/>
      </tp>
      <tp t="e">
        <v>#N/A</v>
        <stp/>
        <stp>BDP|253182356319696991</stp>
        <tr r="AB85" s="5"/>
      </tp>
    </main>
    <main first="bofaddin.rtdserver">
      <tp t="e">
        <v>#N/A</v>
        <stp/>
        <stp>BDP|921179111601546667</stp>
        <tr r="T200" s="5"/>
      </tp>
      <tp t="s">
        <v>#N/A N/A</v>
        <stp/>
        <stp>BQL|153802286645995235</stp>
        <tr r="AJ415" s="5"/>
      </tp>
      <tp t="e">
        <v>#N/A</v>
        <stp/>
        <stp>BDP|841295709670056558</stp>
        <tr r="AA438" s="5"/>
      </tp>
      <tp t="e">
        <v>#N/A</v>
        <stp/>
        <stp>BDP|110050638291057519</stp>
        <tr r="AF479" s="5"/>
      </tp>
      <tp t="e">
        <v>#N/A</v>
        <stp/>
        <stp>BDP|270371886049865562</stp>
        <tr r="I271" s="5"/>
      </tp>
      <tp t="e">
        <v>#N/A</v>
        <stp/>
        <stp>BDP|803012677382007230</stp>
        <tr r="AA531" s="5"/>
      </tp>
      <tp t="e">
        <v>#N/A</v>
        <stp/>
        <stp>BDP|388542861076009289</stp>
        <tr r="AO554" s="5"/>
      </tp>
      <tp t="e">
        <v>#N/A</v>
        <stp/>
        <stp>BDP|996934895962772563</stp>
        <tr r="O270" s="5"/>
      </tp>
      <tp t="e">
        <v>#N/A</v>
        <stp/>
        <stp>BDP|183503903880837240</stp>
        <tr r="AD127" s="5"/>
      </tp>
      <tp t="e">
        <v>#N/A</v>
        <stp/>
        <stp>BDP|219852921878182592</stp>
        <tr r="U539" s="5"/>
      </tp>
      <tp t="s">
        <v>#N/A N/A</v>
        <stp/>
        <stp>BDP|439049360982966373</stp>
        <tr r="L30" s="12"/>
      </tp>
      <tp t="e">
        <v>#N/A</v>
        <stp/>
        <stp>BDP|972974552239552273</stp>
        <tr r="AK234" s="5"/>
      </tp>
      <tp t="e">
        <v>#N/A</v>
        <stp/>
        <stp>BDP|570226959797690776</stp>
        <tr r="I496" s="5"/>
      </tp>
      <tp t="e">
        <v>#N/A</v>
        <stp/>
        <stp>BDP|929139665486804683</stp>
        <tr r="Q515" s="5"/>
      </tp>
      <tp t="e">
        <v>#N/A</v>
        <stp/>
        <stp>BDP|841094273844452491</stp>
        <tr r="AM556" s="5"/>
      </tp>
      <tp t="e">
        <v>#N/A</v>
        <stp/>
        <stp>BDP|340144611773961401</stp>
        <tr r="J135" s="5"/>
      </tp>
      <tp t="e">
        <v>#N/A</v>
        <stp/>
        <stp>BDP|658063824276814331</stp>
        <tr r="AP321" s="5"/>
      </tp>
      <tp t="e">
        <v>#N/A</v>
        <stp/>
        <stp>BDP|848379818501778489</stp>
        <tr r="R645" s="5"/>
      </tp>
      <tp t="e">
        <v>#N/A</v>
        <stp/>
        <stp>BDP|753852736655929956</stp>
        <tr r="N394" s="5"/>
      </tp>
      <tp t="e">
        <v>#N/A</v>
        <stp/>
        <stp>BDP|164482871970043416</stp>
        <tr r="AM295" s="5"/>
      </tp>
      <tp t="e">
        <v>#N/A</v>
        <stp/>
        <stp>BDP|300341015475906029</stp>
        <tr r="AI370" s="5"/>
      </tp>
      <tp t="e">
        <v>#N/A</v>
        <stp/>
        <stp>BDP|407664946762890759</stp>
        <tr r="L493" s="5"/>
      </tp>
      <tp t="s">
        <v>#N/A N/A</v>
        <stp/>
        <stp>BDP|279845947158061385</stp>
        <tr r="AH36" s="12"/>
      </tp>
      <tp t="e">
        <v>#N/A</v>
        <stp/>
        <stp>BDP|722376568475392728</stp>
        <tr r="AF504" s="5"/>
      </tp>
      <tp t="s">
        <v>#N/A N/A</v>
        <stp/>
        <stp>BQL|680084374343097309</stp>
        <tr r="AJ30" s="5"/>
      </tp>
      <tp t="e">
        <v>#N/A</v>
        <stp/>
        <stp>BDP|577347458039613858</stp>
        <tr r="J380" s="5"/>
      </tp>
      <tp t="e">
        <v>#N/A</v>
        <stp/>
        <stp>BDP|250689976026746017</stp>
        <tr r="U514" s="5"/>
      </tp>
      <tp t="e">
        <v>#N/A</v>
        <stp/>
        <stp>BDP|730897417799316707</stp>
        <tr r="J89" s="5"/>
      </tp>
      <tp t="e">
        <v>#N/A</v>
        <stp/>
        <stp>BDP|138399743551403141</stp>
        <tr r="AK530" s="5"/>
      </tp>
      <tp t="e">
        <v>#N/A</v>
        <stp/>
        <stp>BDP|193970238559447416</stp>
        <tr r="R200" s="5"/>
      </tp>
      <tp t="s">
        <v>#N/A N/A</v>
        <stp/>
        <stp>BDP|157476218814736625</stp>
        <tr r="S60" s="12"/>
      </tp>
      <tp t="e">
        <v>#N/A</v>
        <stp/>
        <stp>BDP|595394207482977699</stp>
        <tr r="M72" s="5"/>
      </tp>
      <tp t="e">
        <v>#N/A</v>
        <stp/>
        <stp>BDP|519569238436988791</stp>
        <tr r="AH168" s="5"/>
      </tp>
      <tp t="s">
        <v>#N/A N/A</v>
        <stp/>
        <stp>BQL|124105730805080054</stp>
        <tr r="AJ279" s="5"/>
      </tp>
      <tp t="e">
        <v>#N/A</v>
        <stp/>
        <stp>BDP|198322657631365032</stp>
        <tr r="AB130" s="5"/>
      </tp>
      <tp t="e">
        <v>#N/A</v>
        <stp/>
        <stp>BDP|623158313161342671</stp>
        <tr r="AH499" s="5"/>
      </tp>
      <tp t="e">
        <v>#N/A</v>
        <stp/>
        <stp>BDP|271748557436048350</stp>
        <tr r="M17" s="5"/>
      </tp>
      <tp t="e">
        <v>#N/A</v>
        <stp/>
        <stp>BDP|819235726424108382</stp>
        <tr r="T350" s="5"/>
      </tp>
      <tp t="e">
        <v>#N/A</v>
        <stp/>
        <stp>BDP|913615456010811427</stp>
        <tr r="J54" s="5"/>
      </tp>
      <tp t="e">
        <v>#N/A</v>
        <stp/>
        <stp>BDP|170023381518357755</stp>
        <tr r="AH282" s="5"/>
      </tp>
      <tp t="e">
        <v>#N/A</v>
        <stp/>
        <stp>BDP|367107247667447545</stp>
        <tr r="AP218" s="5"/>
      </tp>
      <tp t="e">
        <v>#N/A</v>
        <stp/>
        <stp>BDP|513173514364366312</stp>
        <tr r="T390" s="5"/>
      </tp>
      <tp t="e">
        <v>#N/A</v>
        <stp/>
        <stp>BDP|551276715304568049</stp>
        <tr r="AO410" s="5"/>
      </tp>
      <tp t="s">
        <v>#N/A N/A</v>
        <stp/>
        <stp>BDP|184253813074267030</stp>
        <tr r="AG38" s="12"/>
      </tp>
      <tp t="e">
        <v>#N/A</v>
        <stp/>
        <stp>BDP|421459914081419379</stp>
        <tr r="L422" s="5"/>
      </tp>
      <tp t="e">
        <v>#N/A</v>
        <stp/>
        <stp>BDP|562245107417495248</stp>
        <tr r="M266" s="5"/>
      </tp>
      <tp t="s">
        <v>#N/A N/A</v>
        <stp/>
        <stp>BDP|630268931097094162</stp>
        <tr r="K70" s="12"/>
      </tp>
      <tp t="e">
        <v>#N/A</v>
        <stp/>
        <stp>BDP|837023638272343667</stp>
        <tr r="W456" s="5"/>
      </tp>
      <tp t="e">
        <v>#N/A</v>
        <stp/>
        <stp>BDP|901245024387888069</stp>
        <tr r="AA33" s="5"/>
      </tp>
      <tp t="e">
        <v>#N/A</v>
        <stp/>
        <stp>BDP|497930663250588816</stp>
        <tr r="J349" s="5"/>
      </tp>
      <tp t="e">
        <v>#N/A</v>
        <stp/>
        <stp>BDP|794195869133160371</stp>
        <tr r="AQ277" s="5"/>
      </tp>
      <tp t="e">
        <v>#N/A</v>
        <stp/>
        <stp>BDP|920823027975424890</stp>
        <tr r="R161" s="5"/>
      </tp>
      <tp t="e">
        <v>#N/A</v>
        <stp/>
        <stp>BDP|190798423512295080</stp>
        <tr r="AI180" s="5"/>
      </tp>
      <tp t="e">
        <v>#N/A</v>
        <stp/>
        <stp>BDP|630035509772975547</stp>
        <tr r="J463" s="5"/>
      </tp>
      <tp t="e">
        <v>#N/A</v>
        <stp/>
        <stp>BDP|199675037707435570</stp>
        <tr r="L274" s="5"/>
      </tp>
      <tp t="e">
        <v>#N/A</v>
        <stp/>
        <stp>BDP|851008747794927745</stp>
        <tr r="AQ172" s="5"/>
      </tp>
      <tp t="s">
        <v>#N/A N/A</v>
        <stp/>
        <stp>BDP|523753464726171071</stp>
        <tr r="AA71" s="12"/>
      </tp>
      <tp t="e">
        <v>#N/A</v>
        <stp/>
        <stp>BDP|118760454090407554</stp>
        <tr r="AQ611" s="5"/>
      </tp>
      <tp t="e">
        <v>#N/A</v>
        <stp/>
        <stp>BDP|414536670544389173</stp>
        <tr r="AQ165" s="5"/>
      </tp>
      <tp t="s">
        <v>#N/A N/A</v>
        <stp/>
        <stp>BDP|377045007556135129</stp>
        <tr r="R89" s="12"/>
      </tp>
    </main>
    <main first="bofaddin.rtdserver">
      <tp t="e">
        <v>#N/A</v>
        <stp/>
        <stp>BDP|672533028691297030</stp>
        <tr r="AI449" s="5"/>
      </tp>
      <tp t="e">
        <v>#N/A</v>
        <stp/>
        <stp>BDP|276140146372525196</stp>
        <tr r="M417" s="5"/>
      </tp>
      <tp t="e">
        <v>#N/A</v>
        <stp/>
        <stp>BDP|940570934322782207</stp>
        <tr r="AK379" s="5"/>
      </tp>
      <tp t="e">
        <v>#N/A</v>
        <stp/>
        <stp>BDP|694031541167216581</stp>
        <tr r="AK89" s="5"/>
      </tp>
      <tp t="e">
        <v>#N/A</v>
        <stp/>
        <stp>BDP|586547023587964650</stp>
        <tr r="L545" s="5"/>
      </tp>
      <tp t="e">
        <v>#N/A</v>
        <stp/>
        <stp>BDP|938742465682321559</stp>
        <tr r="AG214" s="5"/>
      </tp>
      <tp t="e">
        <v>#N/A</v>
        <stp/>
        <stp>BDP|849285239674421335</stp>
        <tr r="R540" s="5"/>
      </tp>
      <tp t="e">
        <v>#N/A</v>
        <stp/>
        <stp>BDP|377512021604540599</stp>
        <tr r="P117" s="5"/>
      </tp>
      <tp t="e">
        <v>#N/A</v>
        <stp/>
        <stp>BDP|568794407993784236</stp>
        <tr r="M544" s="5"/>
      </tp>
      <tp t="s">
        <v>#N/A N/A</v>
        <stp/>
        <stp>BDP|971516715747429518</stp>
        <tr r="U5" s="12"/>
      </tp>
      <tp t="e">
        <v>#N/A</v>
        <stp/>
        <stp>BDP|452969612547934918</stp>
        <tr r="M278" s="5"/>
      </tp>
      <tp t="e">
        <v>#N/A</v>
        <stp/>
        <stp>BDP|883259701092233663</stp>
        <tr r="AA166" s="5"/>
      </tp>
      <tp t="e">
        <v>#N/A</v>
        <stp/>
        <stp>BDP|941676306908876896</stp>
        <tr r="M299" s="5"/>
      </tp>
      <tp t="e">
        <v>#N/A</v>
        <stp/>
        <stp>BDP|293435399749034217</stp>
        <tr r="S436" s="5"/>
      </tp>
      <tp t="e">
        <v>#N/A</v>
        <stp/>
        <stp>BDP|380112677567748781</stp>
        <tr r="U594" s="5"/>
      </tp>
      <tp t="e">
        <v>#N/A</v>
        <stp/>
        <stp>BDP|707065119133193433</stp>
        <tr r="P635" s="5"/>
      </tp>
      <tp t="e">
        <v>#N/A</v>
        <stp/>
        <stp>BDP|103054576253915215</stp>
        <tr r="AO464" s="5"/>
      </tp>
      <tp t="e">
        <v>#N/A</v>
        <stp/>
        <stp>BDP|974056870393354256</stp>
        <tr r="AP448" s="5"/>
      </tp>
      <tp t="e">
        <v>#N/A</v>
        <stp/>
        <stp>BDP|561562690932996805</stp>
        <tr r="W363" s="5"/>
      </tp>
      <tp t="e">
        <v>#N/A</v>
        <stp/>
        <stp>BDP|723671889778268014</stp>
        <tr r="AM42" s="12"/>
        <tr r="AM592" s="5"/>
      </tp>
      <tp t="e">
        <v>#N/A</v>
        <stp/>
        <stp>BDP|180652819918436935</stp>
        <tr r="N45" s="5"/>
      </tp>
      <tp t="s">
        <v>#N/A N/A</v>
        <stp/>
        <stp>BQL|951213765493044169</stp>
        <tr r="AJ545" s="5"/>
      </tp>
      <tp t="e">
        <v>#N/A</v>
        <stp/>
        <stp>BDP|528012455957826426</stp>
        <tr r="AG159" s="5"/>
      </tp>
      <tp t="e">
        <v>#N/A</v>
        <stp/>
        <stp>BDP|618945353738311290</stp>
        <tr r="AO148" s="5"/>
      </tp>
      <tp t="e">
        <v>#N/A</v>
        <stp/>
        <stp>BDP|663884281791453700</stp>
        <tr r="AH318" s="5"/>
      </tp>
      <tp t="e">
        <v>#N/A</v>
        <stp/>
        <stp>BDP|508699847450286422</stp>
        <tr r="AB195" s="5"/>
      </tp>
      <tp t="e">
        <v>#N/A</v>
        <stp/>
        <stp>BDP|546139435855198161</stp>
        <tr r="AI442" s="5"/>
      </tp>
      <tp t="e">
        <v>#N/A</v>
        <stp/>
        <stp>BDP|921337862477423486</stp>
        <tr r="AK344" s="5"/>
      </tp>
      <tp t="e">
        <v>#N/A</v>
        <stp/>
        <stp>BDP|718365991124341869</stp>
        <tr r="N481" s="5"/>
      </tp>
      <tp t="e">
        <v>#N/A</v>
        <stp/>
        <stp>BDP|334744282608082105</stp>
        <tr r="AO37" s="5"/>
      </tp>
      <tp t="e">
        <v>#N/A</v>
        <stp/>
        <stp>BDP|531405541816577048</stp>
        <tr r="AI475" s="5"/>
      </tp>
      <tp t="e">
        <v>#N/A</v>
        <stp/>
        <stp>BDP|895196451954128677</stp>
        <tr r="AB501" s="5"/>
      </tp>
      <tp t="e">
        <v>#N/A</v>
        <stp/>
        <stp>BDP|464058060104201459</stp>
        <tr r="AM221" s="5"/>
      </tp>
      <tp t="e">
        <v>#N/A</v>
        <stp/>
        <stp>BDP|670838175271093861</stp>
        <tr r="I228" s="5"/>
      </tp>
      <tp t="e">
        <v>#N/A</v>
        <stp/>
        <stp>BDP|122360873331231310</stp>
        <tr r="AH11" s="12"/>
      </tp>
      <tp t="e">
        <v>#N/A</v>
        <stp/>
        <stp>BDP|634002302790269612</stp>
        <tr r="Q32" s="5"/>
      </tp>
      <tp t="s">
        <v>#N/A N/A</v>
        <stp/>
        <stp>BDP|779208677652058179</stp>
        <tr r="AB3" s="12"/>
      </tp>
      <tp t="e">
        <v>#N/A</v>
        <stp/>
        <stp>BDP|341455852640200760</stp>
        <tr r="AH344" s="5"/>
      </tp>
      <tp t="e">
        <v>#N/A</v>
        <stp/>
        <stp>BDP|711038500671305778</stp>
        <tr r="R371" s="5"/>
      </tp>
      <tp t="e">
        <v>#N/A</v>
        <stp/>
        <stp>BDP|966786842264262111</stp>
        <tr r="AO458" s="5"/>
      </tp>
      <tp t="e">
        <v>#N/A</v>
        <stp/>
        <stp>BDP|723252257927175655</stp>
        <tr r="AQ390" s="5"/>
      </tp>
      <tp t="e">
        <v>#N/A</v>
        <stp/>
        <stp>BDP|788133761995691425</stp>
        <tr r="P100" s="5"/>
      </tp>
      <tp t="e">
        <v>#N/A</v>
        <stp/>
        <stp>BDP|401063927125454108</stp>
        <tr r="R282" s="5"/>
      </tp>
      <tp t="e">
        <v>#N/A</v>
        <stp/>
        <stp>BDP|230452257197153008</stp>
        <tr r="AG624" s="5"/>
      </tp>
      <tp t="e">
        <v>#N/A</v>
        <stp/>
        <stp>BDP|127529322564254529</stp>
        <tr r="I293" s="5"/>
      </tp>
      <tp t="e">
        <v>#N/A</v>
        <stp/>
        <stp>BDP|665372515666255270</stp>
        <tr r="I406" s="5"/>
      </tp>
      <tp t="e">
        <v>#N/A</v>
        <stp/>
        <stp>BDP|520017175795406446</stp>
        <tr r="L54" s="5"/>
      </tp>
      <tp t="e">
        <v>#N/A</v>
        <stp/>
        <stp>BDP|372309857363329354</stp>
        <tr r="AO560" s="5"/>
      </tp>
      <tp t="e">
        <v>#N/A</v>
        <stp/>
        <stp>BDP|902296242894719471</stp>
        <tr r="I628" s="5"/>
      </tp>
      <tp t="s">
        <v>#N/A N/A</v>
        <stp/>
        <stp>BDP|770263111401597477</stp>
        <tr r="AH55" s="12"/>
      </tp>
      <tp t="s">
        <v>#N/A N/A</v>
        <stp/>
        <stp>BDP|388055494559358632</stp>
        <tr r="AD52" s="12"/>
      </tp>
      <tp t="e">
        <v>#N/A</v>
        <stp/>
        <stp>BDP|731554826282560331</stp>
        <tr r="L333" s="5"/>
      </tp>
      <tp t="e">
        <v>#N/A</v>
        <stp/>
        <stp>BDP|429162450132959096</stp>
        <tr r="K53" s="5"/>
      </tp>
      <tp t="e">
        <v>#N/A</v>
        <stp/>
        <stp>BDP|466543384253539834</stp>
        <tr r="L286" s="5"/>
      </tp>
      <tp t="e">
        <v>#N/A</v>
        <stp/>
        <stp>BDP|120600865540267641</stp>
        <tr r="L614" s="5"/>
      </tp>
      <tp t="s">
        <v>#N/A N/A</v>
        <stp/>
        <stp>BDP|717743507984043577</stp>
        <tr r="O5" s="12"/>
      </tp>
      <tp t="e">
        <v>#N/A</v>
        <stp/>
        <stp>BDP|174864156469709255</stp>
        <tr r="U60" s="5"/>
      </tp>
      <tp t="e">
        <v>#N/A</v>
        <stp/>
        <stp>BDP|223846794951141609</stp>
        <tr r="AK384" s="5"/>
      </tp>
      <tp t="e">
        <v>#N/A</v>
        <stp/>
        <stp>BDP|517122323682765702</stp>
        <tr r="T216" s="5"/>
      </tp>
      <tp t="e">
        <v>#N/A</v>
        <stp/>
        <stp>BDP|556936841253301875</stp>
        <tr r="AQ40" s="5"/>
      </tp>
    </main>
    <main first="bofaddin.rtdserver">
      <tp t="s">
        <v>#N/A N/A</v>
        <stp/>
        <stp>BQL|288297115174611640</stp>
        <tr r="AJ87" s="5"/>
      </tp>
      <tp t="e">
        <v>#N/A</v>
        <stp/>
        <stp>BDP|712322938291481055</stp>
        <tr r="Q462" s="5"/>
      </tp>
      <tp t="e">
        <v>#N/A</v>
        <stp/>
        <stp>BDP|424357298418629332</stp>
        <tr r="M236" s="5"/>
      </tp>
      <tp t="s">
        <v>#N/A N/A</v>
        <stp/>
        <stp>BDP|137686900382735524</stp>
        <tr r="U89" s="12"/>
      </tp>
      <tp t="s">
        <v>#N/A N/A</v>
        <stp/>
        <stp>BQL|368251214992955065</stp>
        <tr r="AJ40" s="12"/>
        <tr r="AJ250" s="5"/>
      </tp>
      <tp t="e">
        <v>#N/A</v>
        <stp/>
        <stp>BDP|137142919573757262</stp>
        <tr r="AP532" s="5"/>
      </tp>
      <tp t="e">
        <v>#N/A</v>
        <stp/>
        <stp>BDP|139516909200410406</stp>
        <tr r="AI202" s="5"/>
      </tp>
      <tp t="e">
        <v>#N/A</v>
        <stp/>
        <stp>BDP|806417138782881472</stp>
        <tr r="AQ323" s="5"/>
      </tp>
      <tp t="e">
        <v>#N/A</v>
        <stp/>
        <stp>BDP|708516677764687792</stp>
        <tr r="K151" s="5"/>
      </tp>
      <tp t="e">
        <v>#N/A</v>
        <stp/>
        <stp>BDP|299054527233723091</stp>
        <tr r="Q70" s="5"/>
      </tp>
      <tp t="e">
        <v>#N/A</v>
        <stp/>
        <stp>BDP|368144148323660774</stp>
        <tr r="AQ314" s="5"/>
      </tp>
      <tp t="e">
        <v>#N/A</v>
        <stp/>
        <stp>BDP|698481582148747542</stp>
        <tr r="J190" s="5"/>
      </tp>
      <tp t="e">
        <v>#N/A</v>
        <stp/>
        <stp>BDP|187789235171163424</stp>
        <tr r="AD279" s="5"/>
      </tp>
      <tp t="e">
        <v>#N/A</v>
        <stp/>
        <stp>BDP|970862988443013283</stp>
        <tr r="O498" s="5"/>
      </tp>
      <tp t="e">
        <v>#N/A</v>
        <stp/>
        <stp>BDP|412023010511047190</stp>
        <tr r="S432" s="5"/>
      </tp>
      <tp t="e">
        <v>#N/A</v>
        <stp/>
        <stp>BDP|892488081754601985</stp>
        <tr r="Q265" s="5"/>
      </tp>
      <tp t="e">
        <v>#N/A</v>
        <stp/>
        <stp>BDP|450961187565385599</stp>
        <tr r="AP108" s="5"/>
      </tp>
      <tp t="e">
        <v>#N/A</v>
        <stp/>
        <stp>BDP|917249554282485427</stp>
        <tr r="P602" s="5"/>
      </tp>
      <tp t="e">
        <v>#N/A</v>
        <stp/>
        <stp>BDP|119722942340085290</stp>
        <tr r="K445" s="5"/>
      </tp>
      <tp t="e">
        <v>#N/A</v>
        <stp/>
        <stp>BDP|374305229473707352</stp>
        <tr r="Q334" s="5"/>
      </tp>
      <tp t="e">
        <v>#N/A</v>
        <stp/>
        <stp>BDP|953508241621321125</stp>
        <tr r="AF461" s="5"/>
      </tp>
      <tp t="s">
        <v>#N/A N/A</v>
        <stp/>
        <stp>BDP|164315201671801308</stp>
        <tr r="T3" s="12"/>
      </tp>
      <tp t="e">
        <v>#N/A</v>
        <stp/>
        <stp>BDP|724412672302528083</stp>
        <tr r="AM523" s="5"/>
      </tp>
      <tp t="e">
        <v>#N/A</v>
        <stp/>
        <stp>BDP|613569172967851436</stp>
        <tr r="W466" s="5"/>
      </tp>
      <tp t="e">
        <v>#N/A</v>
        <stp/>
        <stp>BDP|268308824269677998</stp>
        <tr r="AD429" s="5"/>
      </tp>
      <tp t="e">
        <v>#N/A</v>
        <stp/>
        <stp>BDP|383480405803383648</stp>
        <tr r="AQ44" s="5"/>
      </tp>
      <tp t="e">
        <v>#N/A</v>
        <stp/>
        <stp>BDP|818780788787215902</stp>
        <tr r="AH232" s="5"/>
      </tp>
      <tp t="e">
        <v>#N/A</v>
        <stp/>
        <stp>BDP|125313232077804619</stp>
        <tr r="Q471" s="5"/>
      </tp>
      <tp t="s">
        <v>#N/A N/A</v>
        <stp/>
        <stp>BDP|197350522002527282</stp>
        <tr r="AF38" s="12"/>
      </tp>
      <tp t="e">
        <v>#N/A</v>
        <stp/>
        <stp>BDP|805973744138863489</stp>
        <tr r="U316" s="5"/>
      </tp>
      <tp t="e">
        <v>#N/A</v>
        <stp/>
        <stp>BDP|256375250623655481</stp>
        <tr r="AK586" s="5"/>
      </tp>
      <tp t="e">
        <v>#N/A</v>
        <stp/>
        <stp>BDP|822565694014623973</stp>
        <tr r="AP338" s="5"/>
      </tp>
      <tp t="e">
        <v>#N/A</v>
        <stp/>
        <stp>BDP|385068622372977150</stp>
        <tr r="AI588" s="5"/>
      </tp>
      <tp t="e">
        <v>#N/A</v>
        <stp/>
        <stp>BDP|736035769773931409</stp>
        <tr r="AD456" s="5"/>
      </tp>
      <tp t="s">
        <v>#N/A N/A</v>
        <stp/>
        <stp>BDP|988105579186728137</stp>
        <tr r="R46" s="12"/>
      </tp>
      <tp t="e">
        <v>#N/A</v>
        <stp/>
        <stp>BDP|149866299998966827</stp>
        <tr r="M244" s="5"/>
      </tp>
      <tp t="e">
        <v>#N/A</v>
        <stp/>
        <stp>BDP|139217461447399277</stp>
        <tr r="AB270" s="5"/>
      </tp>
      <tp t="e">
        <v>#N/A</v>
        <stp/>
        <stp>BDP|335541459934212596</stp>
        <tr r="Q29" s="5"/>
      </tp>
      <tp t="e">
        <v>#N/A</v>
        <stp/>
        <stp>BDP|647358172557541210</stp>
        <tr r="AB570" s="5"/>
      </tp>
      <tp t="e">
        <v>#N/A</v>
        <stp/>
        <stp>BDP|203019855011455579</stp>
        <tr r="T325" s="5"/>
      </tp>
      <tp t="e">
        <v>#N/A</v>
        <stp/>
        <stp>BDP|725174708310875057</stp>
        <tr r="Q404" s="5"/>
      </tp>
      <tp t="e">
        <v>#N/A</v>
        <stp/>
        <stp>BDP|699612929260055586</stp>
        <tr r="AG70" s="5"/>
      </tp>
      <tp t="e">
        <v>#N/A</v>
        <stp/>
        <stp>BDP|982765924370950443</stp>
        <tr r="J209" s="5"/>
      </tp>
      <tp t="e">
        <v>#N/A</v>
        <stp/>
        <stp>BDP|471210053450498647</stp>
        <tr r="W517" s="5"/>
      </tp>
      <tp t="s">
        <v>#N/A N/A</v>
        <stp/>
        <stp>BDP|178234032495476524</stp>
        <tr r="AA52" s="12"/>
      </tp>
      <tp t="s">
        <v>#N/A N/A</v>
        <stp/>
        <stp>BDP|875482804891575465</stp>
        <tr r="AB2" s="12"/>
      </tp>
      <tp t="e">
        <v>#N/A</v>
        <stp/>
        <stp>BDP|978302558120740713</stp>
        <tr r="L535" s="5"/>
      </tp>
      <tp t="e">
        <v>#N/A</v>
        <stp/>
        <stp>BDP|930701255916847541</stp>
        <tr r="W407" s="5"/>
      </tp>
      <tp t="e">
        <v>#N/A</v>
        <stp/>
        <stp>BDP|880541247107227796</stp>
        <tr r="U369" s="5"/>
      </tp>
      <tp t="e">
        <v>#N/A</v>
        <stp/>
        <stp>BDP|345290998102675840</stp>
        <tr r="Q360" s="5"/>
      </tp>
      <tp t="e">
        <v>#N/A</v>
        <stp/>
        <stp>BDP|452903801209542101</stp>
        <tr r="AI606" s="5"/>
      </tp>
      <tp t="e">
        <v>#N/A</v>
        <stp/>
        <stp>BDP|559190797740251989</stp>
        <tr r="U6" s="5"/>
      </tp>
      <tp t="e">
        <v>#N/A</v>
        <stp/>
        <stp>BDP|759620075695628573</stp>
        <tr r="AD102" s="5"/>
      </tp>
      <tp t="e">
        <v>#N/A</v>
        <stp/>
        <stp>BDP|475889226743312889</stp>
        <tr r="T358" s="5"/>
      </tp>
      <tp t="e">
        <v>#N/A</v>
        <stp/>
        <stp>BDP|984422164426792596</stp>
        <tr r="AK276" s="5"/>
      </tp>
      <tp t="e">
        <v>#N/A</v>
        <stp/>
        <stp>BDP|104839509091880825</stp>
        <tr r="AG550" s="5"/>
      </tp>
      <tp t="s">
        <v>#N/A N/A</v>
        <stp/>
        <stp>BQL|229899649395561857</stp>
        <tr r="AJ29" s="5"/>
      </tp>
      <tp t="e">
        <v>#N/A</v>
        <stp/>
        <stp>BDP|433524539731892653</stp>
        <tr r="AO73" s="5"/>
      </tp>
      <tp t="e">
        <v>#N/A</v>
        <stp/>
        <stp>BDP|232801776077298946</stp>
        <tr r="AG275" s="5"/>
      </tp>
      <tp t="s">
        <v>#N/A N/A</v>
        <stp/>
        <stp>BDP|800727788648529651</stp>
        <tr r="I78" s="12"/>
      </tp>
      <tp t="e">
        <v>#N/A</v>
        <stp/>
        <stp>BDP|458415674140257215</stp>
        <tr r="K12" s="5"/>
      </tp>
      <tp t="e">
        <v>#N/A</v>
        <stp/>
        <stp>BDP|436952938303903824</stp>
        <tr r="K114" s="5"/>
      </tp>
      <tp t="e">
        <v>#N/A</v>
        <stp/>
        <stp>BDP|763936025562641855</stp>
        <tr r="AP479" s="5"/>
      </tp>
      <tp t="s">
        <v>#N/A N/A</v>
        <stp/>
        <stp>BQL|803601369283540271</stp>
        <tr r="AJ490" s="5"/>
      </tp>
      <tp t="e">
        <v>#N/A</v>
        <stp/>
        <stp>BDP|978973993055862468</stp>
        <tr r="J565" s="5"/>
      </tp>
      <tp t="e">
        <v>#N/A</v>
        <stp/>
        <stp>BDP|898086851614458065</stp>
        <tr r="P95" s="5"/>
      </tp>
      <tp t="s">
        <v>#N/A N/A</v>
        <stp/>
        <stp>BDP|985847127958093392</stp>
        <tr r="AG35" s="12"/>
      </tp>
      <tp t="e">
        <v>#N/A</v>
        <stp/>
        <stp>BDP|418728020897249377</stp>
        <tr r="S437" s="5"/>
      </tp>
      <tp t="e">
        <v>#N/A</v>
        <stp/>
        <stp>BDP|109197028472215015</stp>
        <tr r="AK245" s="5"/>
      </tp>
      <tp t="e">
        <v>#N/A</v>
        <stp/>
        <stp>BDP|864659509405680214</stp>
        <tr r="W298" s="5"/>
      </tp>
      <tp t="e">
        <v>#N/A</v>
        <stp/>
        <stp>BDP|870843290879795981</stp>
        <tr r="AA205" s="5"/>
      </tp>
      <tp t="e">
        <v>#N/A</v>
        <stp/>
        <stp>BDP|486730283966534827</stp>
        <tr r="W474" s="5"/>
      </tp>
      <tp t="e">
        <v>#N/A</v>
        <stp/>
        <stp>BDP|475597210273400752</stp>
        <tr r="AF468" s="5"/>
      </tp>
      <tp t="e">
        <v>#N/A</v>
        <stp/>
        <stp>BDP|709848395933292289</stp>
        <tr r="AG510" s="5"/>
      </tp>
      <tp t="e">
        <v>#N/A</v>
        <stp/>
        <stp>BDP|141678502724147285</stp>
        <tr r="AK461" s="5"/>
      </tp>
      <tp t="e">
        <v>#N/A</v>
        <stp/>
        <stp>BDP|892901493751746115</stp>
        <tr r="L159" s="5"/>
      </tp>
      <tp t="e">
        <v>#N/A</v>
        <stp/>
        <stp>BDP|682933655255801956</stp>
        <tr r="AP515" s="5"/>
      </tp>
      <tp t="e">
        <v>#N/A</v>
        <stp/>
        <stp>BDP|993572371027641540</stp>
        <tr r="AK114" s="5"/>
      </tp>
      <tp t="e">
        <v>#N/A</v>
        <stp/>
        <stp>BDP|115143863207379080</stp>
        <tr r="R542" s="5"/>
      </tp>
      <tp t="e">
        <v>#N/A</v>
        <stp/>
        <stp>BDP|884209080273392957</stp>
        <tr r="AD486" s="5"/>
      </tp>
      <tp t="e">
        <v>#N/A</v>
        <stp/>
        <stp>BDP|333783453867505535</stp>
        <tr r="AO303" s="5"/>
      </tp>
      <tp t="s">
        <v>#N/A N/A</v>
        <stp/>
        <stp>BDP|717098953120286508</stp>
        <tr r="AM48" s="12"/>
      </tp>
      <tp t="e">
        <v>#N/A</v>
        <stp/>
        <stp>BDP|604192642525541073</stp>
        <tr r="AO386" s="5"/>
      </tp>
      <tp t="e">
        <v>#N/A</v>
        <stp/>
        <stp>BDP|842345135081144170</stp>
        <tr r="AI157" s="5"/>
      </tp>
      <tp t="e">
        <v>#N/A</v>
        <stp/>
        <stp>BDP|219638521746173292</stp>
        <tr r="AO362" s="5"/>
      </tp>
      <tp t="e">
        <v>#N/A</v>
        <stp/>
        <stp>BDP|929112153581598560</stp>
        <tr r="AF58" s="5"/>
      </tp>
      <tp t="e">
        <v>#N/A</v>
        <stp/>
        <stp>BDP|751770357813990164</stp>
        <tr r="AH184" s="5"/>
      </tp>
      <tp t="e">
        <v>#N/A</v>
        <stp/>
        <stp>BDP|728530209621668433</stp>
        <tr r="AI466" s="5"/>
      </tp>
      <tp t="s">
        <v>#N/A N/A</v>
        <stp/>
        <stp>BQL|395564551775534582</stp>
        <tr r="AJ29" s="12"/>
        <tr r="AJ365" s="5"/>
      </tp>
      <tp t="s">
        <v>#N/A N/A</v>
        <stp/>
        <stp>BDP|471307722603990264</stp>
        <tr r="W61" s="12"/>
      </tp>
      <tp t="e">
        <v>#N/A</v>
        <stp/>
        <stp>BDP|868134137422338064</stp>
        <tr r="I136" s="5"/>
      </tp>
      <tp t="s">
        <v>#N/A N/A</v>
        <stp/>
        <stp>BDP|769602192218559795</stp>
        <tr r="AI84" s="12"/>
      </tp>
      <tp t="e">
        <v>#N/A</v>
        <stp/>
        <stp>BDP|464191240224789100</stp>
        <tr r="N157" s="5"/>
      </tp>
      <tp t="e">
        <v>#N/A</v>
        <stp/>
        <stp>BDP|328180848894979100</stp>
        <tr r="AH491" s="5"/>
      </tp>
      <tp t="e">
        <v>#N/A</v>
        <stp/>
        <stp>BDP|322738851962903021</stp>
        <tr r="AI87" s="5"/>
      </tp>
      <tp t="e">
        <v>#N/A</v>
        <stp/>
        <stp>BDP|942665091976720938</stp>
        <tr r="AF20" s="5"/>
      </tp>
      <tp t="e">
        <v>#N/A</v>
        <stp/>
        <stp>BDP|595557211656296295</stp>
        <tr r="AO643" s="5"/>
      </tp>
      <tp t="s">
        <v>#N/A N/A</v>
        <stp/>
        <stp>BQL|195133150032834610</stp>
        <tr r="AJ316" s="5"/>
      </tp>
      <tp t="e">
        <v>#N/A</v>
        <stp/>
        <stp>BDP|824127223320045329</stp>
        <tr r="AH380" s="5"/>
      </tp>
      <tp t="e">
        <v>#N/A</v>
        <stp/>
        <stp>BDP|435804394516233798</stp>
        <tr r="AB613" s="5"/>
      </tp>
      <tp t="e">
        <v>#N/A</v>
        <stp/>
        <stp>BDP|831614569471318186</stp>
        <tr r="N517" s="5"/>
      </tp>
      <tp t="e">
        <v>#N/A</v>
        <stp/>
        <stp>BDP|546257911005588600</stp>
        <tr r="AF213" s="5"/>
      </tp>
      <tp t="e">
        <v>#N/A</v>
        <stp/>
        <stp>BDP|240306724895520475</stp>
        <tr r="S123" s="5"/>
      </tp>
      <tp t="e">
        <v>#N/A</v>
        <stp/>
        <stp>BDP|809170754010944466</stp>
        <tr r="I314" s="5"/>
      </tp>
      <tp t="e">
        <v>#N/A</v>
        <stp/>
        <stp>BDP|656040804577450765</stp>
        <tr r="N296" s="5"/>
      </tp>
      <tp t="e">
        <v>#N/A</v>
        <stp/>
        <stp>BDP|827727378438502836</stp>
        <tr r="T282" s="5"/>
      </tp>
      <tp t="e">
        <v>#N/A</v>
        <stp/>
        <stp>BDP|951055462292378491</stp>
        <tr r="AO152" s="5"/>
      </tp>
      <tp t="e">
        <v>#N/A</v>
        <stp/>
        <stp>BDP|739440414433251617</stp>
        <tr r="AD133" s="5"/>
      </tp>
      <tp t="e">
        <v>#N/A</v>
        <stp/>
        <stp>BDP|354541828063995436</stp>
        <tr r="Q420" s="5"/>
      </tp>
      <tp t="s">
        <v>#N/A N/A</v>
        <stp/>
        <stp>BDP|861333318191237340</stp>
        <tr r="K63" s="12"/>
      </tp>
      <tp t="e">
        <v>#N/A</v>
        <stp/>
        <stp>BDP|839802877957950838</stp>
        <tr r="Q42" s="12"/>
        <tr r="Q592" s="5"/>
      </tp>
      <tp t="e">
        <v>#N/A</v>
        <stp/>
        <stp>BDP|907142503250926119</stp>
        <tr r="AG638" s="5"/>
      </tp>
      <tp t="e">
        <v>#N/A</v>
        <stp/>
        <stp>BDP|176818254338084527</stp>
        <tr r="AO213" s="5"/>
      </tp>
      <tp t="e">
        <v>#N/A</v>
        <stp/>
        <stp>BDP|449602985858599622</stp>
        <tr r="M618" s="5"/>
      </tp>
      <tp t="e">
        <v>#N/A</v>
        <stp/>
        <stp>BDP|692285519746224522</stp>
        <tr r="J555" s="5"/>
      </tp>
      <tp t="e">
        <v>#N/A</v>
        <stp/>
        <stp>BDP|556829895224013553</stp>
        <tr r="W282" s="5"/>
      </tp>
      <tp t="e">
        <v>#N/A</v>
        <stp/>
        <stp>BDP|272139056063893785</stp>
        <tr r="AQ186" s="5"/>
      </tp>
      <tp t="e">
        <v>#N/A</v>
        <stp/>
        <stp>BDP|279357093489239313</stp>
        <tr r="T264" s="5"/>
      </tp>
      <tp t="s">
        <v>#N/A N/A</v>
        <stp/>
        <stp>BQL|690274715171262264</stp>
        <tr r="AJ294" s="5"/>
      </tp>
      <tp t="e">
        <v>#N/A</v>
        <stp/>
        <stp>BDP|507661515990402721</stp>
        <tr r="N193" s="5"/>
      </tp>
      <tp t="e">
        <v>#N/A</v>
        <stp/>
        <stp>BDP|788280798148367341</stp>
        <tr r="AK8" s="12"/>
      </tp>
      <tp t="e">
        <v>#N/A</v>
        <stp/>
        <stp>BDP|794427529273553596</stp>
        <tr r="AH279" s="5"/>
      </tp>
      <tp t="e">
        <v>#N/A</v>
        <stp/>
        <stp>BDP|211813293696391730</stp>
        <tr r="AQ122" s="5"/>
      </tp>
      <tp t="e">
        <v>#N/A</v>
        <stp/>
        <stp>BDP|864076360691738786</stp>
        <tr r="R280" s="5"/>
      </tp>
      <tp t="e">
        <v>#N/A</v>
        <stp/>
        <stp>BDP|270144315742716240</stp>
        <tr r="AH516" s="5"/>
      </tp>
      <tp t="s">
        <v>#N/A N/A</v>
        <stp/>
        <stp>BDP|783681338371042465</stp>
        <tr r="AH74" s="12"/>
      </tp>
      <tp t="e">
        <v>#N/A</v>
        <stp/>
        <stp>BDP|216196732193093186</stp>
        <tr r="I277" s="5"/>
      </tp>
      <tp t="e">
        <v>#N/A</v>
        <stp/>
        <stp>BDP|696330067367259210</stp>
        <tr r="M180" s="5"/>
      </tp>
      <tp t="s">
        <v>#N/A N/A</v>
        <stp/>
        <stp>BDP|763203042813774535</stp>
        <tr r="P75" s="12"/>
      </tp>
      <tp t="s">
        <v>#N/A N/A</v>
        <stp/>
        <stp>BDP|177251435577254626</stp>
        <tr r="AK80" s="12"/>
      </tp>
      <tp t="e">
        <v>#N/A</v>
        <stp/>
        <stp>BDP|475730050627174548</stp>
        <tr r="AD21" s="12"/>
      </tp>
      <tp t="e">
        <v>#N/A</v>
        <stp/>
        <stp>BDP|986919784750654187</stp>
        <tr r="O143" s="5"/>
      </tp>
      <tp t="e">
        <v>#N/A</v>
        <stp/>
        <stp>BDP|138814387496203676</stp>
        <tr r="M426" s="5"/>
      </tp>
      <tp t="e">
        <v>#N/A</v>
        <stp/>
        <stp>BDP|928888490947385610</stp>
        <tr r="AI428" s="5"/>
      </tp>
      <tp t="e">
        <v>#N/A</v>
        <stp/>
        <stp>BDP|308529578201929337</stp>
        <tr r="M221" s="5"/>
      </tp>
      <tp t="e">
        <v>#N/A</v>
        <stp/>
        <stp>BDP|676004137666035529</stp>
        <tr r="U308" s="5"/>
      </tp>
      <tp t="e">
        <v>#N/A</v>
        <stp/>
        <stp>BDP|590292143282512494</stp>
        <tr r="AB203" s="5"/>
      </tp>
      <tp t="e">
        <v>#N/A</v>
        <stp/>
        <stp>BDP|453731712104613209</stp>
        <tr r="AM92" s="5"/>
      </tp>
      <tp t="e">
        <v>#N/A</v>
        <stp/>
        <stp>BDP|891429163151358393</stp>
        <tr r="W481" s="5"/>
      </tp>
      <tp t="e">
        <v>#N/A</v>
        <stp/>
        <stp>BDP|689416343841006172</stp>
        <tr r="M264" s="5"/>
      </tp>
    </main>
    <main first="bofaddin.rtdserver">
      <tp t="e">
        <v>#N/A</v>
        <stp/>
        <stp>BDP|128490831682556608</stp>
        <tr r="I505" s="5"/>
      </tp>
      <tp t="e">
        <v>#N/A</v>
        <stp/>
        <stp>BDP|492543649285412707</stp>
        <tr r="I294" s="5"/>
      </tp>
      <tp t="e">
        <v>#N/A</v>
        <stp/>
        <stp>BDP|522386976275587233</stp>
        <tr r="I486" s="5"/>
      </tp>
      <tp t="e">
        <v>#N/A</v>
        <stp/>
        <stp>BDP|245409069232748316</stp>
        <tr r="T104" s="5"/>
      </tp>
      <tp t="e">
        <v>#N/A</v>
        <stp/>
        <stp>BDP|125929441437650997</stp>
        <tr r="AD276" s="5"/>
      </tp>
      <tp t="s">
        <v>#N/A N/A</v>
        <stp/>
        <stp>BDP|926259955686166263</stp>
        <tr r="R2" s="12"/>
      </tp>
      <tp t="e">
        <v>#N/A</v>
        <stp/>
        <stp>BDP|145709038595129262</stp>
        <tr r="AH645" s="5"/>
      </tp>
      <tp t="e">
        <v>#N/A</v>
        <stp/>
        <stp>BDP|323610112806843262</stp>
        <tr r="AH201" s="5"/>
      </tp>
      <tp t="e">
        <v>#N/A</v>
        <stp/>
        <stp>BDP|882166360542427652</stp>
        <tr r="J451" s="5"/>
      </tp>
      <tp t="e">
        <v>#N/A</v>
        <stp/>
        <stp>BDP|777497778875903506</stp>
        <tr r="J472" s="5"/>
      </tp>
      <tp t="e">
        <v>#N/A</v>
        <stp/>
        <stp>BDP|438095952210031608</stp>
        <tr r="AH3" s="5"/>
      </tp>
      <tp t="e">
        <v>#N/A</v>
        <stp/>
        <stp>BDP|992401176952142210</stp>
        <tr r="AF80" s="5"/>
      </tp>
      <tp t="e">
        <v>#N/A</v>
        <stp/>
        <stp>BDP|577781379655593695</stp>
        <tr r="L360" s="5"/>
      </tp>
      <tp t="e">
        <v>#N/A</v>
        <stp/>
        <stp>BDP|822893917348703294</stp>
        <tr r="W82" s="5"/>
      </tp>
      <tp t="s">
        <v>#N/A N/A</v>
        <stp/>
        <stp>BQL|701590256833471054</stp>
        <tr r="AJ634" s="5"/>
      </tp>
      <tp t="e">
        <v>#N/A</v>
        <stp/>
        <stp>BDP|747668252917913734</stp>
        <tr r="AF54" s="5"/>
      </tp>
      <tp t="e">
        <v>#N/A</v>
        <stp/>
        <stp>BDP|934171050177415035</stp>
        <tr r="U448" s="5"/>
      </tp>
      <tp t="e">
        <v>#N/A</v>
        <stp/>
        <stp>BDP|686289603725495436</stp>
        <tr r="AG491" s="5"/>
      </tp>
      <tp t="e">
        <v>#N/A</v>
        <stp/>
        <stp>BDP|693521423964892056</stp>
        <tr r="W319" s="5"/>
      </tp>
      <tp t="e">
        <v>#N/A</v>
        <stp/>
        <stp>BDP|717170248110682655</stp>
        <tr r="P29" s="5"/>
      </tp>
      <tp t="e">
        <v>#N/A</v>
        <stp/>
        <stp>BDP|607661888389765440</stp>
        <tr r="T369" s="5"/>
      </tp>
      <tp t="e">
        <v>#N/A</v>
        <stp/>
        <stp>BDP|215510256813989086</stp>
        <tr r="AB279" s="5"/>
      </tp>
      <tp t="s">
        <v>#N/A N/A</v>
        <stp/>
        <stp>BQL|534219972045645357</stp>
        <tr r="AJ384" s="5"/>
      </tp>
      <tp t="e">
        <v>#N/A</v>
        <stp/>
        <stp>BDP|433157801886205474</stp>
        <tr r="R578" s="5"/>
      </tp>
      <tp t="e">
        <v>#N/A</v>
        <stp/>
        <stp>BDP|672043964482544754</stp>
        <tr r="T10" s="12"/>
      </tp>
      <tp t="e">
        <v>#N/A</v>
        <stp/>
        <stp>BDP|364616976941580370</stp>
        <tr r="P580" s="5"/>
      </tp>
      <tp t="s">
        <v>#N/A N/A</v>
        <stp/>
        <stp>BDP|453195728578755846</stp>
        <tr r="O14" s="12"/>
      </tp>
      <tp t="e">
        <v>#N/A</v>
        <stp/>
        <stp>BDP|502095128021738051</stp>
        <tr r="M425" s="5"/>
      </tp>
      <tp t="s">
        <v>#N/A N/A</v>
        <stp/>
        <stp>BQL|406476963221027077</stp>
        <tr r="AJ189" s="5"/>
      </tp>
      <tp t="e">
        <v>#N/A</v>
        <stp/>
        <stp>BDP|491467175039902991</stp>
        <tr r="U528" s="5"/>
      </tp>
      <tp t="e">
        <v>#N/A</v>
        <stp/>
        <stp>BDP|511621726044545338</stp>
        <tr r="AQ616" s="5"/>
      </tp>
      <tp t="e">
        <v>#N/A</v>
        <stp/>
        <stp>BDP|399559043696608444</stp>
        <tr r="AF473" s="5"/>
      </tp>
      <tp t="e">
        <v>#N/A</v>
        <stp/>
        <stp>BDP|585778380729231575</stp>
        <tr r="I133" s="5"/>
      </tp>
      <tp t="e">
        <v>#N/A</v>
        <stp/>
        <stp>BDP|453119138899341895</stp>
        <tr r="I22" s="5"/>
      </tp>
      <tp t="e">
        <v>#N/A</v>
        <stp/>
        <stp>BDP|545123387262061806</stp>
        <tr r="AK96" s="5"/>
      </tp>
      <tp t="e">
        <v>#N/A</v>
        <stp/>
        <stp>BDP|135182129118671862</stp>
        <tr r="O226" s="5"/>
      </tp>
      <tp t="e">
        <v>#N/A</v>
        <stp/>
        <stp>BDP|783237704804961582</stp>
        <tr r="AG107" s="5"/>
      </tp>
      <tp t="e">
        <v>#N/A</v>
        <stp/>
        <stp>BDP|905362238394669706</stp>
        <tr r="J604" s="5"/>
      </tp>
      <tp t="e">
        <v>#N/A</v>
        <stp/>
        <stp>BDP|354903511469471249</stp>
        <tr r="Q465" s="5"/>
      </tp>
      <tp t="e">
        <v>#N/A</v>
        <stp/>
        <stp>BDP|317910933741157821</stp>
        <tr r="AO159" s="5"/>
      </tp>
      <tp t="e">
        <v>#N/A</v>
        <stp/>
        <stp>BDP|190669163550357351</stp>
        <tr r="AH301" s="5"/>
      </tp>
      <tp t="e">
        <v>#N/A</v>
        <stp/>
        <stp>BDP|388469275625793558</stp>
        <tr r="AI335" s="5"/>
      </tp>
      <tp t="e">
        <v>#N/A</v>
        <stp/>
        <stp>BDP|159878181866008552</stp>
        <tr r="AM575" s="5"/>
      </tp>
      <tp t="e">
        <v>#N/A</v>
        <stp/>
        <stp>BDP|437823328819951059</stp>
        <tr r="AD313" s="5"/>
      </tp>
      <tp t="e">
        <v>#N/A</v>
        <stp/>
        <stp>BDP|652361772323472445</stp>
        <tr r="AB186" s="5"/>
      </tp>
      <tp t="e">
        <v>#N/A</v>
        <stp/>
        <stp>BDP|638128036122121300</stp>
        <tr r="Q389" s="5"/>
      </tp>
      <tp t="s">
        <v>#N/A N/A</v>
        <stp/>
        <stp>BDP|900044869166252358</stp>
        <tr r="Q43" s="12"/>
      </tp>
      <tp t="e">
        <v>#N/A</v>
        <stp/>
        <stp>BDP|362145633506077778</stp>
        <tr r="K329" s="5"/>
      </tp>
      <tp t="e">
        <v>#N/A</v>
        <stp/>
        <stp>BDP|988033076105768188</stp>
        <tr r="O172" s="5"/>
      </tp>
    </main>
    <main first="bofaddin.rtdserver">
      <tp t="e">
        <v>#N/A</v>
        <stp/>
        <stp>BDP|505485373501071028</stp>
        <tr r="J346" s="5"/>
      </tp>
      <tp t="e">
        <v>#N/A</v>
        <stp/>
        <stp>BDP|775243190730863976</stp>
        <tr r="AM299" s="5"/>
      </tp>
      <tp t="e">
        <v>#N/A</v>
        <stp/>
        <stp>BDP|150266020545212792</stp>
        <tr r="S446" s="5"/>
      </tp>
      <tp t="e">
        <v>#N/A</v>
        <stp/>
        <stp>BDP|346673532643881431</stp>
        <tr r="AO65" s="5"/>
      </tp>
      <tp t="e">
        <v>#N/A</v>
        <stp/>
        <stp>BDP|195652376167838477</stp>
        <tr r="AB463" s="5"/>
      </tp>
      <tp t="e">
        <v>#N/A</v>
        <stp/>
        <stp>BDP|429466701350626687</stp>
        <tr r="I78" s="5"/>
      </tp>
      <tp t="s">
        <v>#N/A N/A</v>
        <stp/>
        <stp>BDP|122402469273545304</stp>
        <tr r="N87" s="12"/>
      </tp>
      <tp t="e">
        <v>#N/A</v>
        <stp/>
        <stp>BDP|495846113573761898</stp>
        <tr r="AG363" s="5"/>
      </tp>
      <tp t="e">
        <v>#N/A</v>
        <stp/>
        <stp>BDP|724110272227826316</stp>
        <tr r="AO77" s="5"/>
      </tp>
      <tp t="e">
        <v>#N/A</v>
        <stp/>
        <stp>BDP|188175947590833775</stp>
        <tr r="R476" s="5"/>
      </tp>
      <tp t="e">
        <v>#N/A</v>
        <stp/>
        <stp>BDP|331257518552187319</stp>
        <tr r="J179" s="5"/>
      </tp>
      <tp t="e">
        <v>#N/A</v>
        <stp/>
        <stp>BDP|309386950235356176</stp>
        <tr r="AA100" s="5"/>
      </tp>
      <tp t="e">
        <v>#N/A</v>
        <stp/>
        <stp>BDP|263469759116719525</stp>
        <tr r="AO204" s="5"/>
      </tp>
      <tp t="e">
        <v>#N/A</v>
        <stp/>
        <stp>BDP|973172198869644383</stp>
        <tr r="R551" s="5"/>
      </tp>
      <tp t="e">
        <v>#N/A</v>
        <stp/>
        <stp>BDP|640021801372928048</stp>
        <tr r="AA104" s="5"/>
      </tp>
      <tp t="e">
        <v>#N/A</v>
        <stp/>
        <stp>BDP|824315822830651345</stp>
        <tr r="T69" s="5"/>
      </tp>
      <tp t="e">
        <v>#N/A</v>
        <stp/>
        <stp>BDP|384955971405791992</stp>
        <tr r="AB107" s="5"/>
      </tp>
      <tp t="e">
        <v>#N/A</v>
        <stp/>
        <stp>BDP|944632936680562701</stp>
        <tr r="AI24" s="12"/>
      </tp>
      <tp t="s">
        <v>#N/A N/A</v>
        <stp/>
        <stp>BQL|132945783145487688</stp>
        <tr r="AJ414" s="5"/>
      </tp>
      <tp t="e">
        <v>#N/A</v>
        <stp/>
        <stp>BDP|461230887351984933</stp>
        <tr r="AO114" s="5"/>
      </tp>
      <tp t="e">
        <v>#N/A</v>
        <stp/>
        <stp>BDP|292569859573701104</stp>
        <tr r="P183" s="5"/>
      </tp>
      <tp t="s">
        <v>#N/A N/A</v>
        <stp/>
        <stp>BQL|989801582187574556</stp>
        <tr r="AJ309" s="5"/>
      </tp>
      <tp t="e">
        <v>#N/A</v>
        <stp/>
        <stp>BDP|418591693957363965</stp>
        <tr r="U61" s="5"/>
      </tp>
      <tp t="e">
        <v>#N/A</v>
        <stp/>
        <stp>BDP|396612138891855699</stp>
        <tr r="P363" s="5"/>
      </tp>
      <tp t="e">
        <v>#N/A</v>
        <stp/>
        <stp>BDP|333395178093003594</stp>
        <tr r="AD634" s="5"/>
      </tp>
      <tp t="e">
        <v>#N/A</v>
        <stp/>
        <stp>BDP|153476533033879666</stp>
        <tr r="AM437" s="5"/>
      </tp>
      <tp t="e">
        <v>#N/A</v>
        <stp/>
        <stp>BDP|409457086437576990</stp>
        <tr r="W381" s="5"/>
      </tp>
      <tp t="e">
        <v>#N/A</v>
        <stp/>
        <stp>BDP|371417598507905881</stp>
        <tr r="J217" s="5"/>
      </tp>
      <tp t="e">
        <v>#N/A</v>
        <stp/>
        <stp>BDP|613196634097828773</stp>
        <tr r="AM524" s="5"/>
      </tp>
      <tp t="e">
        <v>#N/A</v>
        <stp/>
        <stp>BDP|219535202676106167</stp>
        <tr r="AQ100" s="5"/>
      </tp>
      <tp t="e">
        <v>#N/A</v>
        <stp/>
        <stp>BDP|887451072401844023</stp>
        <tr r="AQ285" s="5"/>
      </tp>
      <tp t="e">
        <v>#N/A</v>
        <stp/>
        <stp>BDP|207704409833857663</stp>
        <tr r="S599" s="5"/>
      </tp>
      <tp t="e">
        <v>#N/A</v>
        <stp/>
        <stp>BDP|162396238175732729</stp>
        <tr r="P558" s="5"/>
      </tp>
      <tp t="e">
        <v>#N/A</v>
        <stp/>
        <stp>BDP|985884068625926957</stp>
        <tr r="J25" s="5"/>
      </tp>
      <tp t="e">
        <v>#N/A</v>
        <stp/>
        <stp>BDP|806749056008621899</stp>
        <tr r="AP500" s="5"/>
      </tp>
      <tp t="e">
        <v>#N/A</v>
        <stp/>
        <stp>BDP|467419459786012599</stp>
        <tr r="W301" s="5"/>
      </tp>
      <tp t="e">
        <v>#N/A</v>
        <stp/>
        <stp>BDP|454054209012851052</stp>
        <tr r="M230" s="5"/>
      </tp>
      <tp t="e">
        <v>#N/A</v>
        <stp/>
        <stp>BDP|657555124154977188</stp>
        <tr r="AP262" s="5"/>
      </tp>
      <tp t="e">
        <v>#N/A</v>
        <stp/>
        <stp>BDP|618017715895191659</stp>
        <tr r="M637" s="5"/>
      </tp>
      <tp t="e">
        <v>#N/A</v>
        <stp/>
        <stp>BDP|825131335101893107</stp>
        <tr r="AF628" s="5"/>
      </tp>
      <tp t="e">
        <v>#N/A</v>
        <stp/>
        <stp>BDP|359442432757390204</stp>
        <tr r="AP148" s="5"/>
      </tp>
      <tp t="e">
        <v>#N/A</v>
        <stp/>
        <stp>BDP|187439913026784108</stp>
        <tr r="M516" s="5"/>
      </tp>
      <tp t="e">
        <v>#N/A</v>
        <stp/>
        <stp>BDP|539806491183667045</stp>
        <tr r="AB104" s="5"/>
      </tp>
      <tp t="e">
        <v>#N/A</v>
        <stp/>
        <stp>BDP|588165003773234057</stp>
        <tr r="W515" s="5"/>
      </tp>
      <tp t="e">
        <v>#N/A</v>
        <stp/>
        <stp>BDP|951535778189317963</stp>
        <tr r="AH214" s="5"/>
      </tp>
      <tp t="s">
        <v>#N/A N/A</v>
        <stp/>
        <stp>BDP|360003870687602227</stp>
        <tr r="K25" s="12"/>
      </tp>
      <tp t="e">
        <v>#N/A</v>
        <stp/>
        <stp>BDP|296793819136105231</stp>
        <tr r="T422" s="5"/>
      </tp>
      <tp t="e">
        <v>#N/A</v>
        <stp/>
        <stp>BDP|727157653693292536</stp>
        <tr r="W505" s="5"/>
      </tp>
      <tp t="s">
        <v>#N/A N/A</v>
        <stp/>
        <stp>BDP|137753823143570427</stp>
        <tr r="AM75" s="12"/>
      </tp>
      <tp t="e">
        <v>#N/A</v>
        <stp/>
        <stp>BDP|871349170014904244</stp>
        <tr r="AD423" s="5"/>
      </tp>
      <tp t="e">
        <v>#N/A</v>
        <stp/>
        <stp>BDP|643272412300220104</stp>
        <tr r="O639" s="5"/>
      </tp>
      <tp t="e">
        <v>#N/A</v>
        <stp/>
        <stp>BDP|417873370964540979</stp>
        <tr r="AQ205" s="5"/>
      </tp>
      <tp t="e">
        <v>#N/A</v>
        <stp/>
        <stp>BDP|228465209992939458</stp>
        <tr r="AI279" s="5"/>
      </tp>
      <tp t="e">
        <v>#N/A</v>
        <stp/>
        <stp>BDP|214447329736756291</stp>
        <tr r="L278" s="5"/>
      </tp>
      <tp t="e">
        <v>#N/A</v>
        <stp/>
        <stp>BDP|640112311696744436</stp>
        <tr r="Q228" s="5"/>
      </tp>
      <tp t="e">
        <v>#N/A</v>
        <stp/>
        <stp>BDP|594838530048521111</stp>
        <tr r="AH38" s="5"/>
      </tp>
      <tp t="e">
        <v>#N/A</v>
        <stp/>
        <stp>BDP|744687674225902601</stp>
        <tr r="AH498" s="5"/>
      </tp>
      <tp t="e">
        <v>#N/A</v>
        <stp/>
        <stp>BDP|931284265743055565</stp>
        <tr r="T468" s="5"/>
      </tp>
      <tp t="e">
        <v>#N/A</v>
        <stp/>
        <stp>BDP|725325238177923561</stp>
        <tr r="O285" s="5"/>
      </tp>
      <tp t="s">
        <v>#N/A N/A</v>
        <stp/>
        <stp>BQL|459495520743874760</stp>
        <tr r="AJ217" s="5"/>
      </tp>
      <tp t="e">
        <v>#N/A</v>
        <stp/>
        <stp>BDP|518809896475568650</stp>
        <tr r="M315" s="5"/>
      </tp>
      <tp t="e">
        <v>#N/A</v>
        <stp/>
        <stp>BDP|111303776577691124</stp>
        <tr r="T321" s="5"/>
      </tp>
      <tp t="e">
        <v>#N/A</v>
        <stp/>
        <stp>BDP|333574266749707868</stp>
        <tr r="S112" s="5"/>
      </tp>
      <tp t="s">
        <v>#N/A N/A</v>
        <stp/>
        <stp>BDP|553265761106285037</stp>
        <tr r="AA74" s="12"/>
      </tp>
      <tp t="e">
        <v>#N/A</v>
        <stp/>
        <stp>BDP|550225344007387335</stp>
        <tr r="L170" s="5"/>
      </tp>
      <tp t="e">
        <v>#N/A</v>
        <stp/>
        <stp>BDP|318500060215520453</stp>
        <tr r="AQ223" s="5"/>
      </tp>
      <tp t="e">
        <v>#N/A</v>
        <stp/>
        <stp>BDP|803724139197402146</stp>
        <tr r="K362" s="5"/>
      </tp>
    </main>
    <main first="bofaddin.rtdserver">
      <tp t="e">
        <v>#N/A</v>
        <stp/>
        <stp>BDP|880856603990703555</stp>
        <tr r="K484" s="5"/>
      </tp>
      <tp t="e">
        <v>#N/A</v>
        <stp/>
        <stp>BDP|807766393317663477</stp>
        <tr r="K612" s="5"/>
      </tp>
      <tp t="e">
        <v>#N/A</v>
        <stp/>
        <stp>BDP|774262148303758830</stp>
        <tr r="AI585" s="5"/>
      </tp>
      <tp t="e">
        <v>#N/A</v>
        <stp/>
        <stp>BDP|316339901026731883</stp>
        <tr r="N41" s="5"/>
      </tp>
      <tp t="e">
        <v>#N/A</v>
        <stp/>
        <stp>BDP|889947774972762119</stp>
        <tr r="O8" s="5"/>
      </tp>
      <tp t="e">
        <v>#N/A</v>
        <stp/>
        <stp>BDP|900919122813077542</stp>
        <tr r="R301" s="5"/>
      </tp>
      <tp t="e">
        <v>#N/A</v>
        <stp/>
        <stp>BDP|105849359570718041</stp>
        <tr r="AM209" s="5"/>
      </tp>
      <tp t="e">
        <v>#N/A</v>
        <stp/>
        <stp>BDP|502904177414562786</stp>
        <tr r="AA339" s="5"/>
      </tp>
      <tp t="e">
        <v>#N/A</v>
        <stp/>
        <stp>BDP|409733089262620074</stp>
        <tr r="AD223" s="5"/>
      </tp>
      <tp t="e">
        <v>#N/A</v>
        <stp/>
        <stp>BDP|575681789536873549</stp>
        <tr r="S349" s="5"/>
      </tp>
      <tp t="e">
        <v>#N/A</v>
        <stp/>
        <stp>BDP|122918441298088892</stp>
        <tr r="AG574" s="5"/>
      </tp>
      <tp t="e">
        <v>#N/A</v>
        <stp/>
        <stp>BDP|571184435878742779</stp>
        <tr r="N66" s="5"/>
      </tp>
      <tp t="e">
        <v>#N/A</v>
        <stp/>
        <stp>BDP|501806245855889411</stp>
        <tr r="AB391" s="5"/>
      </tp>
      <tp t="e">
        <v>#N/A</v>
        <stp/>
        <stp>BDP|843214396335101374</stp>
        <tr r="AB72" s="5"/>
      </tp>
      <tp t="s">
        <v>#N/A N/A</v>
        <stp/>
        <stp>BQL|724885722755641213</stp>
        <tr r="AJ398" s="5"/>
      </tp>
      <tp t="e">
        <v>#N/A</v>
        <stp/>
        <stp>BDP|889484280365319492</stp>
        <tr r="AM144" s="5"/>
      </tp>
      <tp t="e">
        <v>#N/A</v>
        <stp/>
        <stp>BDP|438373487713944574</stp>
        <tr r="AH13" s="5"/>
      </tp>
      <tp t="e">
        <v>#N/A</v>
        <stp/>
        <stp>BDP|737319667609846120</stp>
        <tr r="AD50" s="5"/>
      </tp>
      <tp t="e">
        <v>#N/A</v>
        <stp/>
        <stp>BDP|110288092657436143</stp>
        <tr r="T142" s="5"/>
      </tp>
      <tp t="e">
        <v>#N/A</v>
        <stp/>
        <stp>BDP|784523988103373350</stp>
        <tr r="AK476" s="5"/>
      </tp>
      <tp t="e">
        <v>#N/A</v>
        <stp/>
        <stp>BDP|337023509398110522</stp>
        <tr r="N358" s="5"/>
      </tp>
      <tp t="e">
        <v>#N/A</v>
        <stp/>
        <stp>BDP|276666543166836944</stp>
        <tr r="AF209" s="5"/>
      </tp>
      <tp t="s">
        <v>#N/A N/A</v>
        <stp/>
        <stp>BQL|197567982819704965</stp>
        <tr r="AJ469" s="5"/>
      </tp>
      <tp t="e">
        <v>#N/A</v>
        <stp/>
        <stp>BDP|888928776513080083</stp>
        <tr r="S228" s="5"/>
      </tp>
      <tp t="e">
        <v>#N/A</v>
        <stp/>
        <stp>BDP|595960216154462151</stp>
        <tr r="P286" s="5"/>
      </tp>
      <tp t="e">
        <v>#N/A</v>
        <stp/>
        <stp>BDP|124328321419310544</stp>
        <tr r="AM520" s="5"/>
      </tp>
      <tp t="e">
        <v>#N/A</v>
        <stp/>
        <stp>BDP|916840606787834268</stp>
        <tr r="I518" s="5"/>
      </tp>
      <tp t="e">
        <v>#N/A</v>
        <stp/>
        <stp>BDP|429925450554539564</stp>
        <tr r="AO474" s="5"/>
      </tp>
      <tp t="e">
        <v>#N/A</v>
        <stp/>
        <stp>BDP|116430154964843882</stp>
        <tr r="AP356" s="5"/>
      </tp>
      <tp t="e">
        <v>#N/A</v>
        <stp/>
        <stp>BDP|691141654400411943</stp>
        <tr r="R151" s="5"/>
      </tp>
      <tp t="e">
        <v>#N/A</v>
        <stp/>
        <stp>BDP|131502788318644896</stp>
        <tr r="AB141" s="5"/>
      </tp>
      <tp t="e">
        <v>#N/A</v>
        <stp/>
        <stp>BDP|661926143129014915</stp>
        <tr r="M170" s="5"/>
      </tp>
      <tp t="e">
        <v>#N/A</v>
        <stp/>
        <stp>BDP|235774486951562312</stp>
        <tr r="N31" s="5"/>
      </tp>
      <tp t="e">
        <v>#N/A</v>
        <stp/>
        <stp>BDP|786800152479433967</stp>
        <tr r="T394" s="5"/>
      </tp>
      <tp t="e">
        <v>#N/A</v>
        <stp/>
        <stp>BDP|242686639850443801</stp>
        <tr r="AM284" s="5"/>
      </tp>
      <tp t="e">
        <v>#N/A</v>
        <stp/>
        <stp>BDP|865628029790379971</stp>
        <tr r="AB344" s="5"/>
      </tp>
      <tp t="e">
        <v>#N/A</v>
        <stp/>
        <stp>BDP|255946761534262623</stp>
        <tr r="AF579" s="5"/>
      </tp>
      <tp t="e">
        <v>#N/A</v>
        <stp/>
        <stp>BDP|393467781631195021</stp>
        <tr r="AK462" s="5"/>
      </tp>
      <tp t="e">
        <v>#N/A</v>
        <stp/>
        <stp>BDP|190799443206816847</stp>
        <tr r="AQ517" s="5"/>
      </tp>
      <tp t="e">
        <v>#N/A</v>
        <stp/>
        <stp>BDP|803471993245870531</stp>
        <tr r="AK293" s="5"/>
      </tp>
      <tp t="e">
        <v>#N/A</v>
        <stp/>
        <stp>BDP|886593501721117914</stp>
        <tr r="AB15" s="12"/>
      </tp>
      <tp t="e">
        <v>#N/A</v>
        <stp/>
        <stp>BDP|601211153869018346</stp>
        <tr r="Q516" s="5"/>
      </tp>
      <tp t="e">
        <v>#N/A</v>
        <stp/>
        <stp>BDP|479377514666091979</stp>
        <tr r="AQ67" s="12"/>
        <tr r="AQ589" s="5"/>
      </tp>
      <tp t="e">
        <v>#N/A</v>
        <stp/>
        <stp>BDP|508473481355055432</stp>
        <tr r="U99" s="5"/>
      </tp>
      <tp t="e">
        <v>#N/A</v>
        <stp/>
        <stp>BDP|739004550291412930</stp>
        <tr r="K376" s="5"/>
      </tp>
      <tp t="e">
        <v>#N/A</v>
        <stp/>
        <stp>BDP|523882517912356684</stp>
        <tr r="AK517" s="5"/>
      </tp>
      <tp t="s">
        <v>#N/A N/A</v>
        <stp/>
        <stp>BDP|756673873745700958</stp>
        <tr r="Q63" s="12"/>
      </tp>
      <tp t="e">
        <v>#N/A</v>
        <stp/>
        <stp>BDP|813085172409448376</stp>
        <tr r="J259" s="5"/>
      </tp>
      <tp t="s">
        <v>#N/A N/A</v>
        <stp/>
        <stp>BDP|256527302039655154</stp>
        <tr r="AO62" s="12"/>
      </tp>
      <tp t="e">
        <v>#N/A</v>
        <stp/>
        <stp>BDP|160705189241199389</stp>
        <tr r="M24" s="12"/>
      </tp>
      <tp t="e">
        <v>#N/A</v>
        <stp/>
        <stp>BDP|265180037218873769</stp>
        <tr r="AA282" s="5"/>
      </tp>
      <tp t="e">
        <v>#N/A</v>
        <stp/>
        <stp>BDP|629414254304486846</stp>
        <tr r="AG43" s="5"/>
      </tp>
      <tp t="e">
        <v>#N/A</v>
        <stp/>
        <stp>BDP|966316132725969809</stp>
        <tr r="K406" s="5"/>
      </tp>
      <tp t="e">
        <v>#N/A</v>
        <stp/>
        <stp>BDP|527053316378193447</stp>
        <tr r="L590" s="5"/>
      </tp>
      <tp t="e">
        <v>#N/A</v>
        <stp/>
        <stp>BDP|320024037496122842</stp>
        <tr r="AQ22" s="5"/>
      </tp>
      <tp t="e">
        <v>#N/A</v>
        <stp/>
        <stp>BDP|621173026516547815</stp>
        <tr r="AP400" s="5"/>
      </tp>
      <tp t="e">
        <v>#N/A</v>
        <stp/>
        <stp>BDP|943790648937735835</stp>
        <tr r="AH103" s="5"/>
      </tp>
      <tp t="e">
        <v>#N/A</v>
        <stp/>
        <stp>BDP|160790497165178728</stp>
        <tr r="P505" s="5"/>
      </tp>
      <tp t="e">
        <v>#N/A</v>
        <stp/>
        <stp>BDP|864167183200896592</stp>
        <tr r="AI2" s="5"/>
      </tp>
      <tp t="e">
        <v>#N/A</v>
        <stp/>
        <stp>BDP|916369158599858331</stp>
        <tr r="AH353" s="5"/>
      </tp>
      <tp t="e">
        <v>#N/A</v>
        <stp/>
        <stp>BDP|881551559659158598</stp>
        <tr r="AG195" s="5"/>
      </tp>
      <tp t="e">
        <v>#N/A</v>
        <stp/>
        <stp>BDP|159970741814971538</stp>
        <tr r="J165" s="5"/>
      </tp>
      <tp t="e">
        <v>#N/A</v>
        <stp/>
        <stp>BDP|400759498922602022</stp>
        <tr r="W423" s="5"/>
      </tp>
      <tp t="e">
        <v>#N/A</v>
        <stp/>
        <stp>BDP|900830112763748623</stp>
        <tr r="K472" s="5"/>
      </tp>
      <tp t="e">
        <v>#N/A</v>
        <stp/>
        <stp>BDP|378811769645639706</stp>
        <tr r="S201" s="5"/>
      </tp>
      <tp t="e">
        <v>#N/A</v>
        <stp/>
        <stp>BDP|168758075768831476</stp>
        <tr r="P42" s="5"/>
      </tp>
      <tp t="e">
        <v>#N/A</v>
        <stp/>
        <stp>BDP|135855260694800621</stp>
        <tr r="AG276" s="5"/>
      </tp>
      <tp t="e">
        <v>#N/A</v>
        <stp/>
        <stp>BDP|667202459558057315</stp>
        <tr r="AB438" s="5"/>
      </tp>
      <tp t="s">
        <v>#N/A N/A</v>
        <stp/>
        <stp>BQL|940064190184823180</stp>
        <tr r="AJ85" s="12"/>
      </tp>
      <tp t="e">
        <v>#N/A</v>
        <stp/>
        <stp>BDP|877778614538285268</stp>
        <tr r="R463" s="5"/>
      </tp>
      <tp t="e">
        <v>#N/A</v>
        <stp/>
        <stp>BDP|217303511626485880</stp>
        <tr r="AQ471" s="5"/>
      </tp>
      <tp t="e">
        <v>#N/A</v>
        <stp/>
        <stp>BDP|780633019929446262</stp>
        <tr r="AO184" s="5"/>
      </tp>
      <tp t="e">
        <v>#N/A</v>
        <stp/>
        <stp>BDP|810606174318286567</stp>
        <tr r="AB404" s="5"/>
      </tp>
      <tp t="e">
        <v>#N/A</v>
        <stp/>
        <stp>BDP|335728324239817056</stp>
        <tr r="L426" s="5"/>
      </tp>
      <tp t="e">
        <v>#N/A</v>
        <stp/>
        <stp>BDP|831515076696057869</stp>
        <tr r="AD521" s="5"/>
      </tp>
      <tp t="e">
        <v>#N/A</v>
        <stp/>
        <stp>BDP|221916935284955258</stp>
        <tr r="T593" s="5"/>
      </tp>
      <tp t="e">
        <v>#N/A</v>
        <stp/>
        <stp>BDP|546630133488799182</stp>
        <tr r="AD164" s="5"/>
      </tp>
      <tp t="e">
        <v>#N/A</v>
        <stp/>
        <stp>BDP|712495364508809683</stp>
        <tr r="AI470" s="5"/>
      </tp>
      <tp t="e">
        <v>#N/A</v>
        <stp/>
        <stp>BDP|425875204285994152</stp>
        <tr r="J505" s="5"/>
      </tp>
      <tp t="e">
        <v>#N/A</v>
        <stp/>
        <stp>BDP|720991324702382521</stp>
        <tr r="M519" s="5"/>
      </tp>
      <tp t="e">
        <v>#N/A</v>
        <stp/>
        <stp>BDP|530413545054235881</stp>
        <tr r="U29" s="5"/>
      </tp>
      <tp t="e">
        <v>#N/A</v>
        <stp/>
        <stp>BDP|820427381669114913</stp>
        <tr r="W384" s="5"/>
      </tp>
      <tp t="e">
        <v>#N/A</v>
        <stp/>
        <stp>BDP|124550902449556084</stp>
        <tr r="T98" s="5"/>
      </tp>
      <tp t="e">
        <v>#N/A</v>
        <stp/>
        <stp>BDP|831657676508638565</stp>
        <tr r="AB157" s="5"/>
      </tp>
      <tp t="e">
        <v>#N/A</v>
        <stp/>
        <stp>BDP|862420063318543674</stp>
        <tr r="J553" s="5"/>
      </tp>
      <tp t="e">
        <v>#N/A</v>
        <stp/>
        <stp>BDP|754149004478100522</stp>
        <tr r="O186" s="5"/>
      </tp>
      <tp t="e">
        <v>#N/A</v>
        <stp/>
        <stp>BDP|277808401095279153</stp>
        <tr r="U408" s="5"/>
      </tp>
      <tp t="e">
        <v>#N/A</v>
        <stp/>
        <stp>BDP|308439292714172577</stp>
        <tr r="W92" s="5"/>
      </tp>
      <tp t="e">
        <v>#N/A</v>
        <stp/>
        <stp>BDP|783918034192043463</stp>
        <tr r="AP47" s="12"/>
        <tr r="AP566" s="5"/>
      </tp>
      <tp t="s">
        <v>#N/A N/A</v>
        <stp/>
        <stp>BDP|555166563409078245</stp>
        <tr r="AK2" s="12"/>
      </tp>
      <tp t="e">
        <v>#N/A</v>
        <stp/>
        <stp>BDP|372469685370247072</stp>
        <tr r="T47" s="5"/>
      </tp>
      <tp t="e">
        <v>#N/A</v>
        <stp/>
        <stp>BDP|123462383843473357</stp>
        <tr r="W516" s="5"/>
      </tp>
      <tp t="e">
        <v>#N/A</v>
        <stp/>
        <stp>BDP|903352529904807988</stp>
        <tr r="AD370" s="5"/>
      </tp>
      <tp t="e">
        <v>#N/A</v>
        <stp/>
        <stp>BDP|327594586174036594</stp>
        <tr r="U474" s="5"/>
      </tp>
      <tp t="e">
        <v>#N/A</v>
        <stp/>
        <stp>BDP|884257734874842944</stp>
        <tr r="AH102" s="5"/>
      </tp>
      <tp t="e">
        <v>#N/A</v>
        <stp/>
        <stp>BDP|327071194953759616</stp>
        <tr r="AH396" s="5"/>
      </tp>
      <tp t="e">
        <v>#N/A</v>
        <stp/>
        <stp>BDP|375201565099206128</stp>
        <tr r="O47" s="5"/>
      </tp>
      <tp t="e">
        <v>#N/A</v>
        <stp/>
        <stp>BDP|168515580109278848</stp>
        <tr r="AG58" s="12"/>
        <tr r="AG387" s="5"/>
      </tp>
      <tp t="e">
        <v>#N/A</v>
        <stp/>
        <stp>BDP|733267947672771876</stp>
        <tr r="AO255" s="5"/>
      </tp>
      <tp t="e">
        <v>#N/A</v>
        <stp/>
        <stp>BDP|189957312672707663</stp>
        <tr r="AK328" s="5"/>
      </tp>
      <tp t="e">
        <v>#N/A</v>
        <stp/>
        <stp>BDP|155395838054371844</stp>
        <tr r="AI556" s="5"/>
      </tp>
      <tp t="e">
        <v>#N/A</v>
        <stp/>
        <stp>BDP|882108198964480035</stp>
        <tr r="AG82" s="5"/>
      </tp>
      <tp t="e">
        <v>#N/A</v>
        <stp/>
        <stp>BDP|180650483671114364</stp>
        <tr r="S132" s="5"/>
      </tp>
      <tp t="e">
        <v>#N/A</v>
        <stp/>
        <stp>BDP|349042787825745172</stp>
        <tr r="N72" s="5"/>
      </tp>
      <tp t="e">
        <v>#N/A</v>
        <stp/>
        <stp>BDP|904183286964480130</stp>
        <tr r="O528" s="5"/>
      </tp>
      <tp t="e">
        <v>#N/A</v>
        <stp/>
        <stp>BDP|482866190978223507</stp>
        <tr r="AG364" s="5"/>
      </tp>
      <tp t="e">
        <v>#N/A</v>
        <stp/>
        <stp>BDP|575452542715313915</stp>
        <tr r="P36" s="5"/>
      </tp>
      <tp t="e">
        <v>#N/A</v>
        <stp/>
        <stp>BDP|908740724850123992</stp>
        <tr r="W355" s="5"/>
      </tp>
      <tp t="e">
        <v>#N/A</v>
        <stp/>
        <stp>BDP|164622770135009829</stp>
        <tr r="AF60" s="5"/>
      </tp>
      <tp t="e">
        <v>#N/A</v>
        <stp/>
        <stp>BDP|883017193907832209</stp>
        <tr r="AM64" s="5"/>
      </tp>
      <tp t="e">
        <v>#N/A</v>
        <stp/>
        <stp>BDP|860983434631587721</stp>
        <tr r="R322" s="5"/>
      </tp>
      <tp t="e">
        <v>#N/A</v>
        <stp/>
        <stp>BDP|472492743246002923</stp>
        <tr r="U199" s="5"/>
      </tp>
      <tp t="e">
        <v>#N/A</v>
        <stp/>
        <stp>BDP|938700637362763945</stp>
        <tr r="AH386" s="5"/>
      </tp>
      <tp t="e">
        <v>#N/A</v>
        <stp/>
        <stp>BDP|808240874043020951</stp>
        <tr r="P283" s="5"/>
      </tp>
      <tp t="e">
        <v>#N/A</v>
        <stp/>
        <stp>BDP|504690003759189007</stp>
        <tr r="AH590" s="5"/>
      </tp>
      <tp t="e">
        <v>#N/A</v>
        <stp/>
        <stp>BDP|929879403487256017</stp>
        <tr r="L626" s="5"/>
      </tp>
      <tp t="s">
        <v>#N/A N/A</v>
        <stp/>
        <stp>BDP|162685433422244863</stp>
        <tr r="AM35" s="12"/>
      </tp>
      <tp t="e">
        <v>#N/A</v>
        <stp/>
        <stp>BDP|772033855623856972</stp>
        <tr r="T442" s="5"/>
      </tp>
      <tp t="e">
        <v>#N/A</v>
        <stp/>
        <stp>BDP|710570289870007261</stp>
        <tr r="O65" s="5"/>
      </tp>
      <tp t="e">
        <v>#N/A</v>
        <stp/>
        <stp>BDP|980209022017253816</stp>
        <tr r="AG41" s="5"/>
      </tp>
      <tp t="e">
        <v>#N/A</v>
        <stp/>
        <stp>BDP|568572338209260000</stp>
        <tr r="AQ312" s="5"/>
      </tp>
      <tp t="e">
        <v>#N/A</v>
        <stp/>
        <stp>BDP|239096050473587972</stp>
        <tr r="AM364" s="5"/>
      </tp>
      <tp t="e">
        <v>#N/A</v>
        <stp/>
        <stp>BDP|577351406975797988</stp>
        <tr r="AM194" s="5"/>
      </tp>
      <tp t="e">
        <v>#N/A</v>
        <stp/>
        <stp>BDP|175979820155980168</stp>
        <tr r="AG538" s="5"/>
      </tp>
      <tp t="e">
        <v>#N/A</v>
        <stp/>
        <stp>BDP|874568260619785504</stp>
        <tr r="AF43" s="5"/>
      </tp>
      <tp t="e">
        <v>#N/A</v>
        <stp/>
        <stp>BDP|907340456399847095</stp>
        <tr r="AD337" s="5"/>
      </tp>
      <tp t="e">
        <v>#N/A</v>
        <stp/>
        <stp>BDP|624052390167942104</stp>
        <tr r="J4" s="5"/>
      </tp>
      <tp t="s">
        <v>#N/A N/A</v>
        <stp/>
        <stp>BDP|257871615250320693</stp>
        <tr r="AK28" s="12"/>
      </tp>
      <tp t="e">
        <v>#N/A</v>
        <stp/>
        <stp>BDP|259016358249233337</stp>
        <tr r="AM518" s="5"/>
      </tp>
      <tp t="e">
        <v>#N/A</v>
        <stp/>
        <stp>BDP|264613696848919877</stp>
        <tr r="J528" s="5"/>
      </tp>
      <tp t="e">
        <v>#N/A</v>
        <stp/>
        <stp>BDP|479468689651874286</stp>
        <tr r="AM552" s="5"/>
      </tp>
      <tp t="e">
        <v>#N/A</v>
        <stp/>
        <stp>BDP|447885954257642558</stp>
        <tr r="AG152" s="5"/>
      </tp>
      <tp t="e">
        <v>#N/A</v>
        <stp/>
        <stp>BDP|675910347587331581</stp>
        <tr r="AA21" s="5"/>
      </tp>
      <tp t="e">
        <v>#N/A</v>
        <stp/>
        <stp>BDP|793944365687216704</stp>
        <tr r="AF39" s="5"/>
      </tp>
      <tp t="e">
        <v>#N/A</v>
        <stp/>
        <stp>BDP|769823642372257113</stp>
        <tr r="J508" s="5"/>
      </tp>
      <tp t="e">
        <v>#N/A</v>
        <stp/>
        <stp>BDP|741923617671720612</stp>
        <tr r="J254" s="5"/>
      </tp>
      <tp t="s">
        <v>#N/A N/A</v>
        <stp/>
        <stp>BDP|270836142133651014</stp>
        <tr r="AF2" s="12"/>
      </tp>
      <tp t="e">
        <v>#N/A</v>
        <stp/>
        <stp>BDP|478964777066093703</stp>
        <tr r="AK278" s="5"/>
      </tp>
      <tp t="e">
        <v>#N/A</v>
        <stp/>
        <stp>BDP|118004477399348101</stp>
        <tr r="O181" s="5"/>
      </tp>
      <tp t="e">
        <v>#N/A</v>
        <stp/>
        <stp>BDP|781033283643738459</stp>
        <tr r="O62" s="5"/>
      </tp>
      <tp t="e">
        <v>#N/A</v>
        <stp/>
        <stp>BDP|171989209390673600</stp>
        <tr r="AF407" s="5"/>
      </tp>
      <tp t="s">
        <v>#N/A N/A</v>
        <stp/>
        <stp>BDP|609942827677477373</stp>
        <tr r="AO9" s="12"/>
      </tp>
      <tp t="e">
        <v>#N/A</v>
        <stp/>
        <stp>BDP|546903290888042722</stp>
        <tr r="R528" s="5"/>
      </tp>
      <tp t="e">
        <v>#N/A</v>
        <stp/>
        <stp>BDP|506858536086231237</stp>
        <tr r="M108" s="5"/>
      </tp>
      <tp t="e">
        <v>#N/A</v>
        <stp/>
        <stp>BDP|483555670709530434</stp>
        <tr r="M428" s="5"/>
      </tp>
      <tp t="e">
        <v>#N/A</v>
        <stp/>
        <stp>BDP|147654645315634800</stp>
        <tr r="AA223" s="5"/>
      </tp>
      <tp t="e">
        <v>#N/A</v>
        <stp/>
        <stp>BDP|650123343653859984</stp>
        <tr r="AF403" s="5"/>
      </tp>
      <tp t="e">
        <v>#N/A</v>
        <stp/>
        <stp>BDP|650811847643212055</stp>
        <tr r="AH628" s="5"/>
      </tp>
      <tp t="e">
        <v>#N/A</v>
        <stp/>
        <stp>BDP|651371722658416605</stp>
        <tr r="O6" s="12"/>
      </tp>
      <tp t="e">
        <v>#N/A</v>
        <stp/>
        <stp>BDP|301850951405665765</stp>
        <tr r="AK545" s="5"/>
      </tp>
      <tp t="s">
        <v>#N/A N/A</v>
        <stp/>
        <stp>BQL|664701985004569469</stp>
        <tr r="AJ501" s="5"/>
      </tp>
      <tp t="e">
        <v>#N/A</v>
        <stp/>
        <stp>BDP|236258149771671880</stp>
        <tr r="I163" s="5"/>
      </tp>
      <tp t="e">
        <v>#N/A</v>
        <stp/>
        <stp>BDP|521157020745691963</stp>
        <tr r="AG78" s="5"/>
      </tp>
      <tp t="e">
        <v>#N/A</v>
        <stp/>
        <stp>BDP|531999809730646639</stp>
        <tr r="Q468" s="5"/>
      </tp>
      <tp t="e">
        <v>#N/A</v>
        <stp/>
        <stp>BDP|321223445730073947</stp>
        <tr r="L17" s="5"/>
      </tp>
      <tp t="e">
        <v>#N/A</v>
        <stp/>
        <stp>BDP|235359732309143648</stp>
        <tr r="AM360" s="5"/>
      </tp>
      <tp t="e">
        <v>#N/A</v>
        <stp/>
        <stp>BDP|496061083951002608</stp>
        <tr r="M164" s="5"/>
      </tp>
      <tp t="e">
        <v>#N/A</v>
        <stp/>
        <stp>BDP|711209896235959191</stp>
        <tr r="K345" s="5"/>
      </tp>
      <tp t="e">
        <v>#N/A</v>
        <stp/>
        <stp>BDP|927399743251557972</stp>
        <tr r="P449" s="5"/>
      </tp>
      <tp t="e">
        <v>#N/A</v>
        <stp/>
        <stp>BDP|933004089852232533</stp>
        <tr r="AK598" s="5"/>
      </tp>
      <tp t="e">
        <v>#N/A</v>
        <stp/>
        <stp>BDP|678921077527077627</stp>
        <tr r="AG524" s="5"/>
      </tp>
      <tp t="e">
        <v>#N/A</v>
        <stp/>
        <stp>BDP|111449116072009812</stp>
        <tr r="O267" s="5"/>
      </tp>
      <tp t="e">
        <v>#N/A</v>
        <stp/>
        <stp>BDP|779608866759307602</stp>
        <tr r="AK644" s="5"/>
      </tp>
      <tp t="s">
        <v>#N/A N/A</v>
        <stp/>
        <stp>BDP|356449272105013973</stp>
        <tr r="I2" s="12"/>
      </tp>
      <tp t="e">
        <v>#N/A</v>
        <stp/>
        <stp>BDP|263564215213264815</stp>
        <tr r="N180" s="5"/>
      </tp>
      <tp t="e">
        <v>#N/A</v>
        <stp/>
        <stp>BDP|648041837335065968</stp>
        <tr r="AM225" s="5"/>
      </tp>
      <tp t="e">
        <v>#N/A</v>
        <stp/>
        <stp>BDP|207905420287917382</stp>
        <tr r="AD498" s="5"/>
      </tp>
    </main>
    <main first="bofaddin.rtdserver">
      <tp t="s">
        <v>#N/A N/A</v>
        <stp/>
        <stp>BQL|161799487144317507</stp>
        <tr r="AJ159" s="5"/>
      </tp>
      <tp t="s">
        <v>#N/A N/A</v>
        <stp/>
        <stp>BDP|383381799683747782</stp>
        <tr r="AB36" s="12"/>
      </tp>
      <tp t="e">
        <v>#N/A</v>
        <stp/>
        <stp>BDP|973521063755565808</stp>
        <tr r="L533" s="5"/>
      </tp>
      <tp t="e">
        <v>#N/A</v>
        <stp/>
        <stp>BDP|321042643412123886</stp>
        <tr r="AI85" s="5"/>
      </tp>
      <tp t="e">
        <v>#N/A</v>
        <stp/>
        <stp>BDP|209389251379760126</stp>
        <tr r="M582" s="5"/>
      </tp>
      <tp t="e">
        <v>#N/A</v>
        <stp/>
        <stp>BDP|975443301248256204</stp>
        <tr r="P579" s="5"/>
      </tp>
      <tp t="s">
        <v>#N/A N/A</v>
        <stp/>
        <stp>BQL|880375512489497514</stp>
        <tr r="AJ576" s="5"/>
      </tp>
      <tp t="e">
        <v>#N/A</v>
        <stp/>
        <stp>BDP|916288981153043782</stp>
        <tr r="M354" s="5"/>
      </tp>
      <tp t="e">
        <v>#N/A</v>
        <stp/>
        <stp>BDP|408034451178898362</stp>
        <tr r="AB217" s="5"/>
      </tp>
      <tp t="e">
        <v>#N/A</v>
        <stp/>
        <stp>BDP|291331844239545082</stp>
        <tr r="AO211" s="5"/>
      </tp>
      <tp t="s">
        <v>#N/A N/A</v>
        <stp/>
        <stp>BDP|675516316832075893</stp>
        <tr r="AF13" s="12"/>
      </tp>
      <tp t="e">
        <v>#N/A</v>
        <stp/>
        <stp>BDP|370570966789330493</stp>
        <tr r="W477" s="5"/>
      </tp>
      <tp t="e">
        <v>#N/A</v>
        <stp/>
        <stp>BDP|896058853949092264</stp>
        <tr r="K11" s="5"/>
      </tp>
      <tp t="e">
        <v>#N/A</v>
        <stp/>
        <stp>BDP|291480962718611475</stp>
        <tr r="N169" s="5"/>
      </tp>
      <tp t="e">
        <v>#N/A</v>
        <stp/>
        <stp>BDP|942685199652487355</stp>
        <tr r="AI76" s="5"/>
      </tp>
      <tp t="e">
        <v>#N/A</v>
        <stp/>
        <stp>BDP|514108120839846447</stp>
        <tr r="AH8" s="5"/>
      </tp>
      <tp t="e">
        <v>#N/A</v>
        <stp/>
        <stp>BDP|700701565818208799</stp>
        <tr r="AH339" s="5"/>
      </tp>
      <tp t="e">
        <v>#N/A</v>
        <stp/>
        <stp>BDP|176493126988377075</stp>
        <tr r="AF259" s="5"/>
      </tp>
      <tp t="s">
        <v>#N/A N/A</v>
        <stp/>
        <stp>BDP|978990314867725192</stp>
        <tr r="AK4" s="12"/>
      </tp>
      <tp t="s">
        <v>#N/A N/A</v>
        <stp/>
        <stp>BDP|268285143259245110</stp>
        <tr r="L26" s="12"/>
      </tp>
      <tp t="e">
        <v>#N/A</v>
        <stp/>
        <stp>BDP|136486984371593334</stp>
        <tr r="P440" s="5"/>
      </tp>
      <tp t="e">
        <v>#N/A</v>
        <stp/>
        <stp>BDP|792416359787502817</stp>
        <tr r="W501" s="5"/>
      </tp>
      <tp t="e">
        <v>#N/A</v>
        <stp/>
        <stp>BDP|622911150236118428</stp>
        <tr r="AQ526" s="5"/>
      </tp>
      <tp t="e">
        <v>#N/A</v>
        <stp/>
        <stp>BDP|793969667910319115</stp>
        <tr r="I102" s="5"/>
      </tp>
      <tp t="e">
        <v>#N/A</v>
        <stp/>
        <stp>BDP|950770957475823950</stp>
        <tr r="AM37" s="5"/>
      </tp>
      <tp t="e">
        <v>#N/A</v>
        <stp/>
        <stp>BDP|682696229398526263</stp>
        <tr r="K34" s="12"/>
        <tr r="K482" s="5"/>
      </tp>
      <tp t="e">
        <v>#N/A</v>
        <stp/>
        <stp>BDP|351165995166113042</stp>
        <tr r="I407" s="5"/>
      </tp>
      <tp t="e">
        <v>#N/A</v>
        <stp/>
        <stp>BDP|807005488952599403</stp>
        <tr r="AG228" s="5"/>
      </tp>
      <tp t="e">
        <v>#N/A</v>
        <stp/>
        <stp>BDP|546512633201743957</stp>
        <tr r="K82" s="5"/>
      </tp>
      <tp t="e">
        <v>#N/A</v>
        <stp/>
        <stp>BDP|280366072653286929</stp>
        <tr r="AO548" s="5"/>
      </tp>
      <tp t="e">
        <v>#N/A</v>
        <stp/>
        <stp>BDP|774564211042470834</stp>
        <tr r="I600" s="5"/>
      </tp>
      <tp t="e">
        <v>#N/A</v>
        <stp/>
        <stp>BDP|969285866312801886</stp>
        <tr r="AO143" s="5"/>
      </tp>
      <tp t="e">
        <v>#N/A</v>
        <stp/>
        <stp>BDP|277354056359237145</stp>
        <tr r="R293" s="5"/>
      </tp>
      <tp t="e">
        <v>#N/A</v>
        <stp/>
        <stp>BDP|763814997719812693</stp>
        <tr r="W484" s="5"/>
      </tp>
      <tp t="e">
        <v>#N/A</v>
        <stp/>
        <stp>BDP|387197658748488264</stp>
        <tr r="AP600" s="5"/>
      </tp>
      <tp t="s">
        <v>#N/A N/A</v>
        <stp/>
        <stp>BDP|664744122472074913</stp>
        <tr r="AF3" s="12"/>
      </tp>
      <tp t="e">
        <v>#N/A</v>
        <stp/>
        <stp>BDP|836013189294662272</stp>
        <tr r="AI357" s="5"/>
      </tp>
      <tp t="e">
        <v>#N/A</v>
        <stp/>
        <stp>BDP|824412328149594160</stp>
        <tr r="J601" s="5"/>
      </tp>
      <tp t="e">
        <v>#N/A</v>
        <stp/>
        <stp>BDP|613113996161484772</stp>
        <tr r="AA273" s="5"/>
      </tp>
      <tp t="e">
        <v>#N/A</v>
        <stp/>
        <stp>BDP|316026176690750927</stp>
        <tr r="AD425" s="5"/>
      </tp>
      <tp t="s">
        <v>#N/A N/A</v>
        <stp/>
        <stp>BDP|475226808195896948</stp>
        <tr r="U87" s="12"/>
      </tp>
      <tp t="e">
        <v>#N/A</v>
        <stp/>
        <stp>BDP|830063157363231894</stp>
        <tr r="AI362" s="5"/>
      </tp>
      <tp t="e">
        <v>#N/A</v>
        <stp/>
        <stp>BDP|899844208921087777</stp>
        <tr r="AH509" s="5"/>
      </tp>
      <tp t="e">
        <v>#N/A</v>
        <stp/>
        <stp>BDP|689023135125734854</stp>
        <tr r="Q209" s="5"/>
      </tp>
      <tp t="s">
        <v>#N/A N/A</v>
        <stp/>
        <stp>BDP|127230014919365460</stp>
        <tr r="AQ9" s="12"/>
      </tp>
      <tp t="e">
        <v>#N/A</v>
        <stp/>
        <stp>BDP|574243060129211307</stp>
        <tr r="J578" s="5"/>
      </tp>
      <tp t="e">
        <v>#N/A</v>
        <stp/>
        <stp>BDP|606896708316563013</stp>
        <tr r="I168" s="5"/>
      </tp>
      <tp t="e">
        <v>#N/A</v>
        <stp/>
        <stp>BDP|834765619051562911</stp>
        <tr r="U503" s="5"/>
      </tp>
      <tp t="e">
        <v>#N/A</v>
        <stp/>
        <stp>BDP|510751489575527309</stp>
        <tr r="S253" s="5"/>
      </tp>
      <tp t="e">
        <v>#N/A</v>
        <stp/>
        <stp>BDP|878985107495998522</stp>
        <tr r="R306" s="5"/>
      </tp>
      <tp t="e">
        <v>#N/A</v>
        <stp/>
        <stp>BDP|725851411479995968</stp>
        <tr r="R169" s="5"/>
      </tp>
      <tp t="e">
        <v>#N/A</v>
        <stp/>
        <stp>BDP|236207322818408196</stp>
        <tr r="AG285" s="5"/>
      </tp>
      <tp t="e">
        <v>#N/A</v>
        <stp/>
        <stp>BDP|227329188007478516</stp>
        <tr r="AG526" s="5"/>
      </tp>
      <tp t="e">
        <v>#N/A</v>
        <stp/>
        <stp>BDP|944854484019393060</stp>
        <tr r="M498" s="5"/>
      </tp>
      <tp t="s">
        <v>#N/A N/A</v>
        <stp/>
        <stp>BDP|717697232819677577</stp>
        <tr r="AQ83" s="12"/>
      </tp>
      <tp t="e">
        <v>#N/A</v>
        <stp/>
        <stp>BDP|749046591638964861</stp>
        <tr r="J512" s="5"/>
      </tp>
      <tp t="s">
        <v>#N/A N/A</v>
        <stp/>
        <stp>BDP|847009812900441837</stp>
        <tr r="P92" s="12"/>
      </tp>
      <tp t="e">
        <v>#N/A</v>
        <stp/>
        <stp>BDP|820353168169887531</stp>
        <tr r="J396" s="5"/>
      </tp>
      <tp t="e">
        <v>#N/A</v>
        <stp/>
        <stp>BDP|506619158853131928</stp>
        <tr r="AH180" s="5"/>
      </tp>
      <tp t="e">
        <v>#N/A</v>
        <stp/>
        <stp>BDP|986147290680559177</stp>
        <tr r="P586" s="5"/>
      </tp>
      <tp t="e">
        <v>#N/A</v>
        <stp/>
        <stp>BDP|558014085072883366</stp>
        <tr r="W497" s="5"/>
      </tp>
      <tp t="e">
        <v>#N/A</v>
        <stp/>
        <stp>BDP|949238267318757556</stp>
        <tr r="O220" s="5"/>
      </tp>
      <tp t="e">
        <v>#N/A</v>
        <stp/>
        <stp>BDP|792338734708851170</stp>
        <tr r="U612" s="5"/>
      </tp>
      <tp t="s">
        <v>#N/A N/A</v>
        <stp/>
        <stp>BDP|267087344075162807</stp>
        <tr r="U82" s="12"/>
      </tp>
      <tp t="s">
        <v>#N/A N/A</v>
        <stp/>
        <stp>BDP|665096089647886666</stp>
        <tr r="AI88" s="12"/>
      </tp>
      <tp t="e">
        <v>#N/A</v>
        <stp/>
        <stp>BDP|848735417189098640</stp>
        <tr r="N364" s="5"/>
      </tp>
      <tp t="e">
        <v>#N/A</v>
        <stp/>
        <stp>BDP|432676397513574582</stp>
        <tr r="J493" s="5"/>
      </tp>
      <tp t="e">
        <v>#N/A</v>
        <stp/>
        <stp>BDP|937023502841112823</stp>
        <tr r="P642" s="5"/>
      </tp>
      <tp t="e">
        <v>#N/A</v>
        <stp/>
        <stp>BDP|876448194922272608</stp>
        <tr r="AH328" s="5"/>
      </tp>
      <tp t="e">
        <v>#N/A</v>
        <stp/>
        <stp>BDP|805955927260200229</stp>
        <tr r="N59" s="5"/>
      </tp>
      <tp t="e">
        <v>#N/A</v>
        <stp/>
        <stp>BDP|436272935209591199</stp>
        <tr r="M62" s="5"/>
      </tp>
      <tp t="s">
        <v>#N/A N/A</v>
        <stp/>
        <stp>BDP|128085806530134942</stp>
        <tr r="AQ64" s="12"/>
      </tp>
      <tp t="e">
        <v>#N/A</v>
        <stp/>
        <stp>BDP|955344711323737808</stp>
        <tr r="AK295" s="5"/>
      </tp>
      <tp t="e">
        <v>#N/A</v>
        <stp/>
        <stp>BDP|628066778287680952</stp>
        <tr r="AQ82" s="5"/>
      </tp>
      <tp t="e">
        <v>#N/A</v>
        <stp/>
        <stp>BDP|384301690111385248</stp>
        <tr r="AD197" s="5"/>
      </tp>
      <tp t="e">
        <v>#N/A</v>
        <stp/>
        <stp>BDP|105166378896979927</stp>
        <tr r="R51" s="5"/>
      </tp>
      <tp t="e">
        <v>#N/A</v>
        <stp/>
        <stp>BDP|694618074201274957</stp>
        <tr r="K73" s="5"/>
      </tp>
      <tp t="e">
        <v>#N/A</v>
        <stp/>
        <stp>BDP|854083137453728945</stp>
        <tr r="J15" s="12"/>
      </tp>
      <tp t="e">
        <v>#N/A</v>
        <stp/>
        <stp>BDP|179720177318795166</stp>
        <tr r="O514" s="5"/>
      </tp>
      <tp t="e">
        <v>#N/A</v>
        <stp/>
        <stp>BDP|686134893337164621</stp>
        <tr r="R244" s="5"/>
      </tp>
      <tp t="s">
        <v>#N/A N/A</v>
        <stp/>
        <stp>BDP|548285682987985438</stp>
        <tr r="AP89" s="12"/>
      </tp>
      <tp t="e">
        <v>#N/A</v>
        <stp/>
        <stp>BDP|944724692996991151</stp>
        <tr r="AI597" s="5"/>
      </tp>
      <tp t="e">
        <v>#N/A</v>
        <stp/>
        <stp>BDP|165940751722531744</stp>
        <tr r="AO624" s="5"/>
      </tp>
      <tp t="e">
        <v>#N/A</v>
        <stp/>
        <stp>BDP|672597790690062599</stp>
        <tr r="AB353" s="5"/>
      </tp>
      <tp t="e">
        <v>#N/A</v>
        <stp/>
        <stp>BDP|205697199217222168</stp>
        <tr r="AQ105" s="5"/>
      </tp>
      <tp t="s">
        <v>#N/A N/A</v>
        <stp/>
        <stp>BDP|542620591505723363</stp>
        <tr r="AA39" s="12"/>
      </tp>
      <tp t="e">
        <v>#N/A</v>
        <stp/>
        <stp>BDP|395740861010333857</stp>
        <tr r="T441" s="5"/>
      </tp>
      <tp t="e">
        <v>#N/A</v>
        <stp/>
        <stp>BDP|532860123470996399</stp>
        <tr r="AB400" s="5"/>
      </tp>
      <tp t="e">
        <v>#N/A</v>
        <stp/>
        <stp>BDP|777922230750664330</stp>
        <tr r="U53" s="12"/>
        <tr r="U124" s="5"/>
      </tp>
      <tp t="e">
        <v>#N/A</v>
        <stp/>
        <stp>BDP|992056779996307878</stp>
        <tr r="W293" s="5"/>
      </tp>
      <tp t="e">
        <v>#N/A</v>
        <stp/>
        <stp>BDP|297135160088511660</stp>
        <tr r="W12" s="5"/>
      </tp>
      <tp t="e">
        <v>#N/A</v>
        <stp/>
        <stp>BDP|199850950824432023</stp>
        <tr r="AD562" s="5"/>
      </tp>
      <tp t="e">
        <v>#N/A</v>
        <stp/>
        <stp>BDP|475472982730137527</stp>
        <tr r="Q82" s="5"/>
      </tp>
      <tp t="e">
        <v>#N/A</v>
        <stp/>
        <stp>BDP|555961746792497628</stp>
        <tr r="O421" s="5"/>
      </tp>
      <tp t="e">
        <v>#N/A</v>
        <stp/>
        <stp>BDP|149727282215710351</stp>
        <tr r="K29" s="5"/>
      </tp>
      <tp t="e">
        <v>#N/A</v>
        <stp/>
        <stp>BDP|241339691062746148</stp>
        <tr r="R247" s="5"/>
      </tp>
      <tp t="e">
        <v>#N/A</v>
        <stp/>
        <stp>BDP|257071245344443974</stp>
        <tr r="AO609" s="5"/>
      </tp>
      <tp t="e">
        <v>#N/A</v>
        <stp/>
        <stp>BDP|386181746894071915</stp>
        <tr r="U292" s="5"/>
      </tp>
      <tp t="e">
        <v>#N/A</v>
        <stp/>
        <stp>BDP|374723847078265382</stp>
        <tr r="AM275" s="5"/>
      </tp>
      <tp t="s">
        <v>#N/A N/A</v>
        <stp/>
        <stp>BDP|205567515925885956</stp>
        <tr r="W71" s="12"/>
      </tp>
      <tp t="e">
        <v>#N/A</v>
        <stp/>
        <stp>BDP|244543435026836873</stp>
        <tr r="U40" s="12"/>
        <tr r="U250" s="5"/>
      </tp>
      <tp t="e">
        <v>#N/A</v>
        <stp/>
        <stp>BDP|783850278234244363</stp>
        <tr r="AI56" s="5"/>
      </tp>
      <tp t="e">
        <v>#N/A</v>
        <stp/>
        <stp>BDP|725453473953625888</stp>
        <tr r="AH606" s="5"/>
      </tp>
      <tp t="e">
        <v>#N/A</v>
        <stp/>
        <stp>BDP|866417854181300862</stp>
        <tr r="L239" s="5"/>
      </tp>
      <tp t="e">
        <v>#N/A</v>
        <stp/>
        <stp>BDP|744561040509928003</stp>
        <tr r="U561" s="5"/>
      </tp>
      <tp t="e">
        <v>#N/A</v>
        <stp/>
        <stp>BDP|593094895938913981</stp>
        <tr r="AF569" s="5"/>
      </tp>
      <tp t="e">
        <v>#N/A</v>
        <stp/>
        <stp>BDP|706918300545910479</stp>
        <tr r="AB446" s="5"/>
      </tp>
      <tp t="e">
        <v>#N/A</v>
        <stp/>
        <stp>BDP|378154627102092987</stp>
        <tr r="U379" s="5"/>
      </tp>
      <tp t="e">
        <v>#N/A</v>
        <stp/>
        <stp>BDP|861835773563998488</stp>
        <tr r="AG320" s="5"/>
      </tp>
      <tp t="s">
        <v>#N/A N/A</v>
        <stp/>
        <stp>BDP|292242398964534724</stp>
        <tr r="N18" s="12"/>
      </tp>
      <tp t="e">
        <v>#N/A</v>
        <stp/>
        <stp>BDP|115871389701741920</stp>
        <tr r="AG86" s="5"/>
      </tp>
      <tp t="e">
        <v>#N/A</v>
        <stp/>
        <stp>BDP|476035998577631630</stp>
        <tr r="AI583" s="5"/>
      </tp>
      <tp t="e">
        <v>#N/A</v>
        <stp/>
        <stp>BDP|608972124067846472</stp>
        <tr r="R307" s="5"/>
      </tp>
      <tp t="e">
        <v>#N/A</v>
        <stp/>
        <stp>BDP|883001386100764022</stp>
        <tr r="AD571" s="5"/>
      </tp>
      <tp t="s">
        <v>#N/A N/A</v>
        <stp/>
        <stp>BDP|310402629427046917</stp>
        <tr r="S46" s="12"/>
      </tp>
      <tp t="e">
        <v>#N/A</v>
        <stp/>
        <stp>BDP|789454888251664581</stp>
        <tr r="N108" s="5"/>
      </tp>
      <tp t="e">
        <v>#N/A</v>
        <stp/>
        <stp>BDP|424296594020941349</stp>
        <tr r="AD238" s="5"/>
      </tp>
      <tp t="e">
        <v>#N/A</v>
        <stp/>
        <stp>BDP|570165290113461330</stp>
        <tr r="S540" s="5"/>
      </tp>
      <tp t="e">
        <v>#N/A</v>
        <stp/>
        <stp>BDP|571544123277093876</stp>
        <tr r="R385" s="5"/>
      </tp>
      <tp t="e">
        <v>#N/A</v>
        <stp/>
        <stp>BDP|851744487600974777</stp>
        <tr r="U410" s="5"/>
      </tp>
      <tp t="e">
        <v>#N/A</v>
        <stp/>
        <stp>BDP|467153184424702574</stp>
        <tr r="T102" s="5"/>
      </tp>
      <tp t="e">
        <v>#N/A</v>
        <stp/>
        <stp>BDP|182919007464744569</stp>
        <tr r="AK549" s="5"/>
      </tp>
      <tp t="e">
        <v>#N/A</v>
        <stp/>
        <stp>BDP|430366433818496035</stp>
        <tr r="AG447" s="5"/>
      </tp>
      <tp t="e">
        <v>#N/A</v>
        <stp/>
        <stp>BDP|127984299841209954</stp>
        <tr r="L67" s="12"/>
        <tr r="L589" s="5"/>
      </tp>
      <tp t="e">
        <v>#N/A</v>
        <stp/>
        <stp>BDP|856571768602554954</stp>
        <tr r="AB115" s="5"/>
      </tp>
      <tp t="s">
        <v>#N/A N/A</v>
        <stp/>
        <stp>BDP|304540480322560751</stp>
        <tr r="N71" s="12"/>
      </tp>
      <tp t="e">
        <v>#N/A</v>
        <stp/>
        <stp>BDP|687426139099926646</stp>
        <tr r="W585" s="5"/>
      </tp>
      <tp t="e">
        <v>#N/A</v>
        <stp/>
        <stp>BDP|587066279777221888</stp>
        <tr r="AM309" s="5"/>
      </tp>
      <tp t="e">
        <v>#N/A</v>
        <stp/>
        <stp>BDP|691890076937850016</stp>
        <tr r="U118" s="5"/>
      </tp>
      <tp t="e">
        <v>#N/A</v>
        <stp/>
        <stp>BDP|337272184254023601</stp>
        <tr r="M71" s="5"/>
      </tp>
      <tp t="e">
        <v>#N/A</v>
        <stp/>
        <stp>BDP|532855311633554244</stp>
        <tr r="AQ135" s="5"/>
      </tp>
      <tp t="e">
        <v>#N/A</v>
        <stp/>
        <stp>BDP|882784011986440855</stp>
        <tr r="J183" s="5"/>
      </tp>
      <tp t="e">
        <v>#N/A</v>
        <stp/>
        <stp>BDP|883045099100072140</stp>
        <tr r="U75" s="5"/>
      </tp>
      <tp t="e">
        <v>#N/A</v>
        <stp/>
        <stp>BDP|772522776398322214</stp>
        <tr r="U484" s="5"/>
      </tp>
      <tp t="e">
        <v>#N/A</v>
        <stp/>
        <stp>BDP|243838057020384576</stp>
        <tr r="N408" s="5"/>
      </tp>
      <tp t="e">
        <v>#N/A</v>
        <stp/>
        <stp>BDP|351076582832526205</stp>
        <tr r="AQ16" s="5"/>
      </tp>
      <tp t="e">
        <v>#N/A</v>
        <stp/>
        <stp>BDP|195139086400039176</stp>
        <tr r="K240" s="5"/>
      </tp>
      <tp t="e">
        <v>#N/A</v>
        <stp/>
        <stp>BDP|504876342637338302</stp>
        <tr r="R229" s="5"/>
      </tp>
    </main>
    <main first="bofaddin.rtdserver">
      <tp t="e">
        <v>#N/A</v>
        <stp/>
        <stp>BDP|182374809310360816</stp>
        <tr r="AO457" s="5"/>
      </tp>
      <tp t="e">
        <v>#N/A</v>
        <stp/>
        <stp>BDP|341700379649355278</stp>
        <tr r="AK499" s="5"/>
      </tp>
      <tp t="e">
        <v>#N/A</v>
        <stp/>
        <stp>BDP|981270197175341542</stp>
        <tr r="W614" s="5"/>
      </tp>
      <tp t="e">
        <v>#N/A</v>
        <stp/>
        <stp>BDP|451832973026843230</stp>
        <tr r="AP170" s="5"/>
      </tp>
      <tp t="e">
        <v>#N/A</v>
        <stp/>
        <stp>BDP|703306028452399838</stp>
        <tr r="AD476" s="5"/>
      </tp>
      <tp t="e">
        <v>#N/A</v>
        <stp/>
        <stp>BDP|450716551640954926</stp>
        <tr r="P11" s="5"/>
      </tp>
      <tp t="e">
        <v>#N/A</v>
        <stp/>
        <stp>BDP|769576049663059965</stp>
        <tr r="S257" s="5"/>
      </tp>
      <tp t="s">
        <v>#N/A N/A</v>
        <stp/>
        <stp>BDP|839428787421401617</stp>
        <tr r="Q17" s="12"/>
      </tp>
      <tp t="e">
        <v>#N/A</v>
        <stp/>
        <stp>BDP|457586643612166862</stp>
        <tr r="J154" s="5"/>
      </tp>
      <tp t="e">
        <v>#N/A</v>
        <stp/>
        <stp>BDP|515322819270103977</stp>
        <tr r="K333" s="5"/>
      </tp>
      <tp t="e">
        <v>#N/A</v>
        <stp/>
        <stp>BDP|595798942781010963</stp>
        <tr r="Q596" s="5"/>
      </tp>
      <tp t="s">
        <v>#N/A N/A</v>
        <stp/>
        <stp>BDP|379397838502982928</stp>
        <tr r="AH4" s="12"/>
      </tp>
      <tp t="e">
        <v>#N/A</v>
        <stp/>
        <stp>BDP|691193486397714544</stp>
        <tr r="AO22" s="5"/>
      </tp>
      <tp t="e">
        <v>#N/A</v>
        <stp/>
        <stp>BDP|342304061617992906</stp>
        <tr r="AF2" s="5"/>
      </tp>
      <tp t="e">
        <v>#N/A</v>
        <stp/>
        <stp>BDP|686782997980098527</stp>
        <tr r="S496" s="5"/>
      </tp>
      <tp t="e">
        <v>#N/A</v>
        <stp/>
        <stp>BDP|442908502830467290</stp>
        <tr r="AF37" s="12"/>
        <tr r="AF317" s="5"/>
      </tp>
      <tp t="e">
        <v>#N/A</v>
        <stp/>
        <stp>BDP|136828135898989849</stp>
        <tr r="R437" s="5"/>
      </tp>
      <tp t="e">
        <v>#N/A</v>
        <stp/>
        <stp>BDP|635540238758223533</stp>
        <tr r="L166" s="5"/>
      </tp>
      <tp t="s">
        <v>#N/A N/A</v>
        <stp/>
        <stp>BQL|206890627693129291</stp>
        <tr r="AJ33" s="12"/>
        <tr r="AJ502" s="5"/>
      </tp>
      <tp t="e">
        <v>#N/A</v>
        <stp/>
        <stp>BDP|281221602440543931</stp>
        <tr r="P152" s="5"/>
      </tp>
      <tp t="e">
        <v>#N/A</v>
        <stp/>
        <stp>BDP|185914660095260167</stp>
        <tr r="S543" s="5"/>
      </tp>
      <tp t="e">
        <v>#N/A</v>
        <stp/>
        <stp>BDP|393158147666244874</stp>
        <tr r="N91" s="5"/>
      </tp>
      <tp t="e">
        <v>#N/A</v>
        <stp/>
        <stp>BDP|568989484892407890</stp>
        <tr r="AG37" s="5"/>
      </tp>
      <tp t="e">
        <v>#N/A</v>
        <stp/>
        <stp>BDP|749337192790374114</stp>
        <tr r="I624" s="5"/>
      </tp>
      <tp t="s">
        <v>#N/A N/A</v>
        <stp/>
        <stp>BDP|666871113543673114</stp>
        <tr r="AQ82" s="12"/>
      </tp>
      <tp t="e">
        <v>#N/A</v>
        <stp/>
        <stp>BDP|210516835339079436</stp>
        <tr r="M42" s="12"/>
        <tr r="M592" s="5"/>
      </tp>
      <tp t="e">
        <v>#N/A</v>
        <stp/>
        <stp>BDP|824412299103688502</stp>
        <tr r="T388" s="5"/>
      </tp>
      <tp t="e">
        <v>#N/A</v>
        <stp/>
        <stp>BDP|503934863167202319</stp>
        <tr r="AK165" s="5"/>
      </tp>
      <tp t="e">
        <v>#N/A</v>
        <stp/>
        <stp>BDP|767612155571483914</stp>
        <tr r="M213" s="5"/>
      </tp>
      <tp t="e">
        <v>#N/A</v>
        <stp/>
        <stp>BDP|468531330035010817</stp>
        <tr r="Q161" s="5"/>
      </tp>
      <tp t="e">
        <v>#N/A</v>
        <stp/>
        <stp>BDP|179223372397032973</stp>
        <tr r="AG29" s="12"/>
        <tr r="AG365" s="5"/>
      </tp>
      <tp t="e">
        <v>#N/A</v>
        <stp/>
        <stp>BDP|558760626989552772</stp>
        <tr r="AK12" s="12"/>
        <tr r="AK263" s="5"/>
      </tp>
      <tp t="e">
        <v>#N/A</v>
        <stp/>
        <stp>BDP|159106394126131531</stp>
        <tr r="N258" s="5"/>
      </tp>
      <tp t="e">
        <v>#N/A</v>
        <stp/>
        <stp>BDP|771994832860447186</stp>
        <tr r="S241" s="5"/>
      </tp>
      <tp t="e">
        <v>#N/A</v>
        <stp/>
        <stp>BDP|135974397252288934</stp>
        <tr r="AI269" s="5"/>
      </tp>
      <tp t="e">
        <v>#N/A</v>
        <stp/>
        <stp>BDP|105939916331653222</stp>
        <tr r="AQ239" s="5"/>
      </tp>
      <tp t="e">
        <v>#N/A</v>
        <stp/>
        <stp>BDP|231055053197311977</stp>
        <tr r="AK65" s="5"/>
      </tp>
      <tp t="e">
        <v>#N/A</v>
        <stp/>
        <stp>BDP|813319505081563998</stp>
        <tr r="N349" s="5"/>
      </tp>
      <tp t="s">
        <v>#N/A N/A</v>
        <stp/>
        <stp>BQL|654390784773367399</stp>
        <tr r="AJ64" s="5"/>
      </tp>
      <tp t="e">
        <v>#N/A</v>
        <stp/>
        <stp>BDP|551350563966477866</stp>
        <tr r="P34" s="12"/>
        <tr r="P482" s="5"/>
      </tp>
      <tp t="e">
        <v>#N/A</v>
        <stp/>
        <stp>BDP|173214892657675750</stp>
        <tr r="AM120" s="5"/>
      </tp>
      <tp t="e">
        <v>#N/A</v>
        <stp/>
        <stp>BDP|893903579983469644</stp>
        <tr r="J243" s="5"/>
      </tp>
      <tp t="e">
        <v>#N/A</v>
        <stp/>
        <stp>BDP|514663874769275346</stp>
        <tr r="W203" s="5"/>
      </tp>
      <tp t="e">
        <v>#N/A</v>
        <stp/>
        <stp>BDP|870391984341634116</stp>
        <tr r="P159" s="5"/>
      </tp>
      <tp t="e">
        <v>#N/A</v>
        <stp/>
        <stp>BDP|617635852319740138</stp>
        <tr r="M80" s="5"/>
      </tp>
      <tp t="e">
        <v>#N/A</v>
        <stp/>
        <stp>BDP|954998406785340767</stp>
        <tr r="AP71" s="5"/>
      </tp>
      <tp t="e">
        <v>#N/A</v>
        <stp/>
        <stp>BDP|469817649301679698</stp>
        <tr r="O301" s="5"/>
      </tp>
      <tp t="e">
        <v>#N/A</v>
        <stp/>
        <stp>BDP|590623846220776958</stp>
        <tr r="AH401" s="5"/>
      </tp>
      <tp t="e">
        <v>#N/A</v>
        <stp/>
        <stp>BDP|934856860531900465</stp>
        <tr r="O375" s="5"/>
      </tp>
      <tp t="e">
        <v>#N/A</v>
        <stp/>
        <stp>BDP|683294739903344964</stp>
        <tr r="T470" s="5"/>
      </tp>
    </main>
    <main first="bofaddin.rtdserver">
      <tp t="e">
        <v>#N/A</v>
        <stp/>
        <stp>BDP|952941240043621478</stp>
        <tr r="AG96" s="5"/>
      </tp>
      <tp t="e">
        <v>#N/A</v>
        <stp/>
        <stp>BDP|744836624047491785</stp>
        <tr r="J214" s="5"/>
      </tp>
      <tp t="e">
        <v>#N/A</v>
        <stp/>
        <stp>BDP|684631534936494995</stp>
        <tr r="T258" s="5"/>
      </tp>
      <tp t="e">
        <v>#N/A</v>
        <stp/>
        <stp>BDP|964637521868479633</stp>
        <tr r="AM626" s="5"/>
      </tp>
      <tp t="e">
        <v>#N/A</v>
        <stp/>
        <stp>BDP|167239351998934564</stp>
        <tr r="L385" s="5"/>
      </tp>
      <tp t="e">
        <v>#N/A</v>
        <stp/>
        <stp>BDP|721020484023426196</stp>
        <tr r="L511" s="5"/>
      </tp>
      <tp t="e">
        <v>#N/A</v>
        <stp/>
        <stp>BDP|932810736469017823</stp>
        <tr r="AP380" s="5"/>
      </tp>
      <tp t="e">
        <v>#N/A</v>
        <stp/>
        <stp>BDP|596368356615170992</stp>
        <tr r="M564" s="5"/>
      </tp>
      <tp t="e">
        <v>#N/A</v>
        <stp/>
        <stp>BDP|459907509245735677</stp>
        <tr r="I521" s="5"/>
      </tp>
      <tp t="e">
        <v>#N/A</v>
        <stp/>
        <stp>BDP|418601423738920604</stp>
        <tr r="AB272" s="5"/>
      </tp>
      <tp t="e">
        <v>#N/A</v>
        <stp/>
        <stp>BDP|706389737188451230</stp>
        <tr r="T471" s="5"/>
      </tp>
      <tp t="e">
        <v>#N/A</v>
        <stp/>
        <stp>BDP|447786684607600219</stp>
        <tr r="N536" s="5"/>
      </tp>
      <tp t="e">
        <v>#N/A</v>
        <stp/>
        <stp>BDP|914462374308115152</stp>
        <tr r="U512" s="5"/>
      </tp>
      <tp t="e">
        <v>#N/A</v>
        <stp/>
        <stp>BDP|693394989416877718</stp>
        <tr r="AI400" s="5"/>
      </tp>
      <tp t="e">
        <v>#N/A</v>
        <stp/>
        <stp>BDP|271984373454894090</stp>
        <tr r="N568" s="5"/>
      </tp>
      <tp t="e">
        <v>#N/A</v>
        <stp/>
        <stp>BDP|685372274366895851</stp>
        <tr r="AH37" s="12"/>
        <tr r="AH317" s="5"/>
      </tp>
      <tp t="e">
        <v>#N/A</v>
        <stp/>
        <stp>BDP|645691834557720844</stp>
        <tr r="AP96" s="5"/>
      </tp>
      <tp t="e">
        <v>#N/A</v>
        <stp/>
        <stp>BDP|420406368171683906</stp>
        <tr r="AH361" s="5"/>
      </tp>
      <tp t="e">
        <v>#N/A</v>
        <stp/>
        <stp>BDP|195363365608181776</stp>
        <tr r="AQ108" s="5"/>
      </tp>
      <tp t="e">
        <v>#N/A</v>
        <stp/>
        <stp>BDP|303002211588752316</stp>
        <tr r="AK33" s="5"/>
      </tp>
      <tp t="e">
        <v>#N/A</v>
        <stp/>
        <stp>BDP|496638503939676571</stp>
        <tr r="K276" s="5"/>
      </tp>
      <tp t="e">
        <v>#N/A</v>
        <stp/>
        <stp>BDP|189692761909491385</stp>
        <tr r="U63" s="5"/>
      </tp>
      <tp t="e">
        <v>#N/A</v>
        <stp/>
        <stp>BDP|469864164113445777</stp>
        <tr r="AM213" s="5"/>
      </tp>
      <tp t="e">
        <v>#N/A</v>
        <stp/>
        <stp>BDP|395357369048294780</stp>
        <tr r="AH149" s="5"/>
      </tp>
      <tp t="e">
        <v>#N/A</v>
        <stp/>
        <stp>BDP|455375103198000154</stp>
        <tr r="P573" s="5"/>
      </tp>
      <tp t="e">
        <v>#N/A</v>
        <stp/>
        <stp>BDP|850654298554360108</stp>
        <tr r="AD89" s="5"/>
      </tp>
      <tp t="e">
        <v>#N/A</v>
        <stp/>
        <stp>BDP|293850016712193169</stp>
        <tr r="P594" s="5"/>
      </tp>
      <tp t="e">
        <v>#N/A</v>
        <stp/>
        <stp>BDP|206820698998639385</stp>
        <tr r="L280" s="5"/>
      </tp>
      <tp t="e">
        <v>#N/A</v>
        <stp/>
        <stp>BDP|423146597181476353</stp>
        <tr r="AD378" s="5"/>
      </tp>
      <tp t="e">
        <v>#N/A</v>
        <stp/>
        <stp>BDP|484853885133607952</stp>
        <tr r="AD546" s="5"/>
      </tp>
      <tp t="e">
        <v>#N/A</v>
        <stp/>
        <stp>BDP|408229058005085898</stp>
        <tr r="L20" s="5"/>
      </tp>
      <tp t="e">
        <v>#N/A</v>
        <stp/>
        <stp>BDP|939936957774382297</stp>
        <tr r="I576" s="5"/>
      </tp>
      <tp t="e">
        <v>#N/A</v>
        <stp/>
        <stp>BDP|903975609067793415</stp>
        <tr r="AF203" s="5"/>
      </tp>
      <tp t="e">
        <v>#N/A</v>
        <stp/>
        <stp>BDP|855256988708194850</stp>
        <tr r="AG138" s="5"/>
      </tp>
      <tp t="e">
        <v>#N/A</v>
        <stp/>
        <stp>BDP|460854848233943515</stp>
        <tr r="AK637" s="5"/>
      </tp>
      <tp t="e">
        <v>#N/A</v>
        <stp/>
        <stp>BDP|536564065159662014</stp>
        <tr r="AF367" s="5"/>
      </tp>
      <tp t="e">
        <v>#N/A</v>
        <stp/>
        <stp>BDP|851224089853604371</stp>
        <tr r="I519" s="5"/>
      </tp>
      <tp t="e">
        <v>#N/A</v>
        <stp/>
        <stp>BDP|969920772992963627</stp>
        <tr r="S603" s="5"/>
      </tp>
      <tp t="e">
        <v>#N/A</v>
        <stp/>
        <stp>BDP|450787001964865979</stp>
        <tr r="R304" s="5"/>
      </tp>
      <tp t="e">
        <v>#N/A</v>
        <stp/>
        <stp>BDP|299380336258872272</stp>
        <tr r="M133" s="5"/>
      </tp>
      <tp t="e">
        <v>#N/A</v>
        <stp/>
        <stp>BDP|689473908118321697</stp>
        <tr r="I150" s="5"/>
      </tp>
      <tp t="e">
        <v>#N/A</v>
        <stp/>
        <stp>BDP|636331041284177960</stp>
        <tr r="AD92" s="5"/>
      </tp>
      <tp t="e">
        <v>#N/A</v>
        <stp/>
        <stp>BDP|802305597715399</stp>
        <tr r="AD150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volatileDependencies" Target="volatileDependencies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_TopDow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free_bnchmrk"/>
      <sheetName val="credit_yield"/>
      <sheetName val="xccy"/>
      <sheetName val="credit_movement"/>
      <sheetName val="credit_movement_raw"/>
      <sheetName val="IMGR_dealer"/>
    </sheetNames>
    <sheetDataSet>
      <sheetData sheetId="0" refreshError="1"/>
      <sheetData sheetId="1" refreshError="1">
        <row r="1">
          <cell r="A1" t="str">
            <v>ID</v>
          </cell>
          <cell r="C1" t="str">
            <v>sprd_50</v>
          </cell>
        </row>
        <row r="2">
          <cell r="A2" t="str">
            <v>A:10:CAD:Corp</v>
          </cell>
          <cell r="C2">
            <v>135.27205810546869</v>
          </cell>
        </row>
        <row r="3">
          <cell r="A3" t="str">
            <v>A:10:CAD:Govt</v>
          </cell>
          <cell r="C3">
            <v>86.340196228027338</v>
          </cell>
        </row>
        <row r="4">
          <cell r="A4" t="str">
            <v>A:10:EUR:Corp</v>
          </cell>
          <cell r="C4">
            <v>82.260948181152344</v>
          </cell>
        </row>
        <row r="5">
          <cell r="A5" t="str">
            <v>A:10:EUR:Govt</v>
          </cell>
          <cell r="C5">
            <v>80.783332061767581</v>
          </cell>
        </row>
        <row r="6">
          <cell r="A6" t="str">
            <v>A:10:GBP:Corp</v>
          </cell>
          <cell r="C6">
            <v>89.174860636393234</v>
          </cell>
        </row>
        <row r="7">
          <cell r="A7" t="str">
            <v>A:10:JPY:Govt</v>
          </cell>
          <cell r="C7">
            <v>-1.7905934651692709E-2</v>
          </cell>
        </row>
        <row r="8">
          <cell r="A8" t="str">
            <v>A:10:USD:Corp</v>
          </cell>
          <cell r="C8">
            <v>86.597433870488942</v>
          </cell>
        </row>
        <row r="9">
          <cell r="A9" t="str">
            <v>A:11:CAD:Govt</v>
          </cell>
          <cell r="C9">
            <v>78.773746490478516</v>
          </cell>
        </row>
        <row r="10">
          <cell r="A10" t="str">
            <v>A:11:EUR:Govt</v>
          </cell>
          <cell r="C10">
            <v>75.382096608479813</v>
          </cell>
        </row>
        <row r="11">
          <cell r="A11" t="str">
            <v>A:11:GBP:Corp</v>
          </cell>
          <cell r="C11">
            <v>89.928291320800781</v>
          </cell>
        </row>
        <row r="12">
          <cell r="A12" t="str">
            <v>A:11:JPY:Govt</v>
          </cell>
          <cell r="C12">
            <v>-5.2075550726481854</v>
          </cell>
        </row>
        <row r="13">
          <cell r="A13" t="str">
            <v>A:11:USD:Corp</v>
          </cell>
          <cell r="C13">
            <v>78.883738708496097</v>
          </cell>
        </row>
        <row r="14">
          <cell r="A14" t="str">
            <v>A:12:CAD:Govt</v>
          </cell>
          <cell r="C14">
            <v>78.222175598144531</v>
          </cell>
        </row>
        <row r="15">
          <cell r="A15" t="str">
            <v>A:12:EUR:Corp</v>
          </cell>
          <cell r="C15">
            <v>130.22125053405759</v>
          </cell>
        </row>
        <row r="16">
          <cell r="A16" t="str">
            <v>A:12:EUR:Govt</v>
          </cell>
          <cell r="C16">
            <v>95.419811884562179</v>
          </cell>
        </row>
        <row r="17">
          <cell r="A17" t="str">
            <v>A:12:JPY:Govt</v>
          </cell>
          <cell r="C17">
            <v>-4.2359775437249079</v>
          </cell>
        </row>
        <row r="18">
          <cell r="A18" t="str">
            <v>A:13:EUR:Corp</v>
          </cell>
          <cell r="C18">
            <v>95.978775024414063</v>
          </cell>
        </row>
        <row r="19">
          <cell r="A19" t="str">
            <v>A:13:JPY:Govt</v>
          </cell>
          <cell r="C19">
            <v>-2.3533918658005342</v>
          </cell>
        </row>
        <row r="20">
          <cell r="A20" t="str">
            <v>A:14:EUR:Govt</v>
          </cell>
          <cell r="C20">
            <v>57.453099568684898</v>
          </cell>
        </row>
        <row r="21">
          <cell r="A21" t="str">
            <v>A:14:JPY:Govt</v>
          </cell>
          <cell r="C21">
            <v>2.7718268871307372</v>
          </cell>
        </row>
        <row r="22">
          <cell r="A22" t="str">
            <v>A:1:CAD:Corp</v>
          </cell>
          <cell r="C22">
            <v>36.603867212931313</v>
          </cell>
        </row>
        <row r="23">
          <cell r="A23" t="str">
            <v>A:1:CAD:Govt</v>
          </cell>
          <cell r="C23">
            <v>8.4413005246056443</v>
          </cell>
        </row>
        <row r="24">
          <cell r="A24" t="str">
            <v>A:1:CHF:Corp</v>
          </cell>
          <cell r="C24">
            <v>30.085382461547852</v>
          </cell>
        </row>
        <row r="25">
          <cell r="A25" t="str">
            <v>A:1:EUR:Corp</v>
          </cell>
          <cell r="C25">
            <v>28.768058036108439</v>
          </cell>
        </row>
        <row r="26">
          <cell r="A26" t="str">
            <v>A:1:EUR:Govt</v>
          </cell>
          <cell r="C26">
            <v>13.820696316267311</v>
          </cell>
        </row>
        <row r="27">
          <cell r="A27" t="str">
            <v>A:1:GBP:Corp</v>
          </cell>
          <cell r="C27">
            <v>34.513146430253983</v>
          </cell>
        </row>
        <row r="28">
          <cell r="A28" t="str">
            <v>A:1:GBP:Govt</v>
          </cell>
          <cell r="C28">
            <v>31.392926534016929</v>
          </cell>
        </row>
        <row r="29">
          <cell r="A29" t="str">
            <v>A:1:JPY:Govt</v>
          </cell>
          <cell r="C29">
            <v>4.7248644530920991</v>
          </cell>
        </row>
        <row r="30">
          <cell r="A30" t="str">
            <v>A:1:USD:Corp</v>
          </cell>
          <cell r="C30">
            <v>25.7640051963633</v>
          </cell>
        </row>
        <row r="31">
          <cell r="A31" t="str">
            <v>A:2:CAD:Corp</v>
          </cell>
          <cell r="C31">
            <v>58.743112953341743</v>
          </cell>
        </row>
        <row r="32">
          <cell r="A32" t="str">
            <v>A:2:CAD:Govt</v>
          </cell>
          <cell r="C32">
            <v>22.75570923349132</v>
          </cell>
        </row>
        <row r="33">
          <cell r="A33" t="str">
            <v>A:2:CHF:Corp</v>
          </cell>
          <cell r="C33">
            <v>39.304352951049808</v>
          </cell>
        </row>
        <row r="34">
          <cell r="A34" t="str">
            <v>A:2:EUR:Corp</v>
          </cell>
          <cell r="C34">
            <v>54.910380300814218</v>
          </cell>
        </row>
        <row r="35">
          <cell r="A35" t="str">
            <v>A:2:EUR:Govt</v>
          </cell>
          <cell r="C35">
            <v>28.08181819031315</v>
          </cell>
        </row>
        <row r="36">
          <cell r="A36" t="str">
            <v>A:2:GBP:Corp</v>
          </cell>
          <cell r="C36">
            <v>69.415427669402092</v>
          </cell>
        </row>
        <row r="37">
          <cell r="A37" t="str">
            <v>A:2:JPY:Corp</v>
          </cell>
          <cell r="C37">
            <v>67.339562733968094</v>
          </cell>
        </row>
        <row r="38">
          <cell r="A38" t="str">
            <v>A:2:JPY:Govt</v>
          </cell>
          <cell r="C38">
            <v>6.3382636771762169</v>
          </cell>
        </row>
        <row r="39">
          <cell r="A39" t="str">
            <v>A:2:USD:Corp</v>
          </cell>
          <cell r="C39">
            <v>40.107136229828043</v>
          </cell>
        </row>
        <row r="40">
          <cell r="A40" t="str">
            <v>A:3:CAD:Corp</v>
          </cell>
          <cell r="C40">
            <v>74.475019727434429</v>
          </cell>
        </row>
        <row r="41">
          <cell r="A41" t="str">
            <v>A:3:CAD:Govt</v>
          </cell>
          <cell r="C41">
            <v>35.610160403781457</v>
          </cell>
        </row>
        <row r="42">
          <cell r="A42" t="str">
            <v>A:3:CHF:Corp</v>
          </cell>
          <cell r="C42">
            <v>46.892941951751709</v>
          </cell>
        </row>
        <row r="43">
          <cell r="A43" t="str">
            <v>A:3:EUR:Corp</v>
          </cell>
          <cell r="C43">
            <v>70.392501541330844</v>
          </cell>
        </row>
        <row r="44">
          <cell r="A44" t="str">
            <v>A:3:EUR:Govt</v>
          </cell>
          <cell r="C44">
            <v>42.136535497812133</v>
          </cell>
        </row>
        <row r="45">
          <cell r="A45" t="str">
            <v>A:3:GBP:Corp</v>
          </cell>
          <cell r="C45">
            <v>76.643888791402176</v>
          </cell>
        </row>
        <row r="46">
          <cell r="A46" t="str">
            <v>A:3:GBP:Govt</v>
          </cell>
          <cell r="C46">
            <v>41.375354290008538</v>
          </cell>
        </row>
        <row r="47">
          <cell r="A47" t="str">
            <v>A:3:JPY:Corp</v>
          </cell>
          <cell r="C47">
            <v>19.217777252197269</v>
          </cell>
        </row>
        <row r="48">
          <cell r="A48" t="str">
            <v>A:3:JPY:Govt</v>
          </cell>
          <cell r="C48">
            <v>5.1579218653341137</v>
          </cell>
        </row>
        <row r="49">
          <cell r="A49" t="str">
            <v>A:3:USD:Corp</v>
          </cell>
          <cell r="C49">
            <v>52.173696080721342</v>
          </cell>
        </row>
        <row r="50">
          <cell r="A50" t="str">
            <v>A:4:CAD:Corp</v>
          </cell>
          <cell r="C50">
            <v>100.86319331118931</v>
          </cell>
        </row>
        <row r="51">
          <cell r="A51" t="str">
            <v>A:4:CAD:Govt</v>
          </cell>
          <cell r="C51">
            <v>56.122129540694388</v>
          </cell>
        </row>
        <row r="52">
          <cell r="A52" t="str">
            <v>A:4:CHF:Corp</v>
          </cell>
          <cell r="C52">
            <v>58.871502685546872</v>
          </cell>
        </row>
        <row r="53">
          <cell r="A53" t="str">
            <v>A:4:CHF:Govt</v>
          </cell>
          <cell r="C53">
            <v>30.529478836059571</v>
          </cell>
        </row>
        <row r="54">
          <cell r="A54" t="str">
            <v>A:4:EUR:Corp</v>
          </cell>
          <cell r="C54">
            <v>78.631533566643213</v>
          </cell>
        </row>
        <row r="55">
          <cell r="A55" t="str">
            <v>A:4:EUR:Govt</v>
          </cell>
          <cell r="C55">
            <v>46.401158014933273</v>
          </cell>
        </row>
        <row r="56">
          <cell r="A56" t="str">
            <v>A:4:GBP:Corp</v>
          </cell>
          <cell r="C56">
            <v>86.677812171704844</v>
          </cell>
        </row>
        <row r="57">
          <cell r="A57" t="str">
            <v>A:4:JPY:Govt</v>
          </cell>
          <cell r="C57">
            <v>7.1713721261165722</v>
          </cell>
        </row>
        <row r="58">
          <cell r="A58" t="str">
            <v>A:4:USD:Corp</v>
          </cell>
          <cell r="C58">
            <v>64.695592666340772</v>
          </cell>
        </row>
        <row r="59">
          <cell r="A59" t="str">
            <v>A:5:CAD:Corp</v>
          </cell>
          <cell r="C59">
            <v>111.2829290536734</v>
          </cell>
        </row>
        <row r="60">
          <cell r="A60" t="str">
            <v>A:5:CAD:Govt</v>
          </cell>
          <cell r="C60">
            <v>68.781405228834885</v>
          </cell>
        </row>
        <row r="61">
          <cell r="A61" t="str">
            <v>A:5:CHF:Corp</v>
          </cell>
          <cell r="C61">
            <v>56.069358825683587</v>
          </cell>
        </row>
        <row r="62">
          <cell r="A62" t="str">
            <v>A:5:EUR:Corp</v>
          </cell>
          <cell r="C62">
            <v>84.78378910064697</v>
          </cell>
        </row>
        <row r="63">
          <cell r="A63" t="str">
            <v>A:5:EUR:Govt</v>
          </cell>
          <cell r="C63">
            <v>55.37776618533664</v>
          </cell>
        </row>
        <row r="64">
          <cell r="A64" t="str">
            <v>A:5:GBP:Corp</v>
          </cell>
          <cell r="C64">
            <v>90.926376674486249</v>
          </cell>
        </row>
        <row r="65">
          <cell r="A65" t="str">
            <v>A:5:JPY:Corp</v>
          </cell>
          <cell r="C65">
            <v>25.850883483886719</v>
          </cell>
        </row>
        <row r="66">
          <cell r="A66" t="str">
            <v>A:5:JPY:Govt</v>
          </cell>
          <cell r="C66">
            <v>6.0054885494536254</v>
          </cell>
        </row>
        <row r="67">
          <cell r="A67" t="str">
            <v>A:5:USD:Corp</v>
          </cell>
          <cell r="C67">
            <v>73.928243448068429</v>
          </cell>
        </row>
        <row r="68">
          <cell r="A68" t="str">
            <v>A:6:CAD:Corp</v>
          </cell>
          <cell r="C68">
            <v>140.02370656331379</v>
          </cell>
        </row>
        <row r="69">
          <cell r="A69" t="str">
            <v>A:6:CAD:Govt</v>
          </cell>
          <cell r="C69">
            <v>86.119502476283486</v>
          </cell>
        </row>
        <row r="70">
          <cell r="A70" t="str">
            <v>A:6:CHF:Corp</v>
          </cell>
          <cell r="C70">
            <v>42.918878555297852</v>
          </cell>
        </row>
        <row r="71">
          <cell r="A71" t="str">
            <v>A:6:EUR:Corp</v>
          </cell>
          <cell r="C71">
            <v>87.306776537214006</v>
          </cell>
        </row>
        <row r="72">
          <cell r="A72" t="str">
            <v>A:6:EUR:Govt</v>
          </cell>
          <cell r="C72">
            <v>53.982119242350258</v>
          </cell>
        </row>
        <row r="73">
          <cell r="A73" t="str">
            <v>A:6:GBP:Corp</v>
          </cell>
          <cell r="C73">
            <v>82.594524985865547</v>
          </cell>
        </row>
        <row r="74">
          <cell r="A74" t="str">
            <v>A:6:JPY:Govt</v>
          </cell>
          <cell r="C74">
            <v>1.6173414156354711</v>
          </cell>
        </row>
        <row r="75">
          <cell r="A75" t="str">
            <v>A:6:USD:Corp</v>
          </cell>
          <cell r="C75">
            <v>97.700504166739321</v>
          </cell>
        </row>
        <row r="76">
          <cell r="A76" t="str">
            <v>A:7:CAD:Corp</v>
          </cell>
          <cell r="C76">
            <v>137.66306864420571</v>
          </cell>
        </row>
        <row r="77">
          <cell r="A77" t="str">
            <v>A:7:CAD:Govt</v>
          </cell>
          <cell r="C77">
            <v>87.46877797444661</v>
          </cell>
        </row>
        <row r="78">
          <cell r="A78" t="str">
            <v>A:7:CHF:Corp</v>
          </cell>
          <cell r="C78">
            <v>39.226633071899407</v>
          </cell>
        </row>
        <row r="79">
          <cell r="A79" t="str">
            <v>A:7:EUR:Corp</v>
          </cell>
          <cell r="C79">
            <v>95.158923012869693</v>
          </cell>
        </row>
        <row r="80">
          <cell r="A80" t="str">
            <v>A:7:EUR:Govt</v>
          </cell>
          <cell r="C80">
            <v>64.670375823974609</v>
          </cell>
        </row>
        <row r="81">
          <cell r="A81" t="str">
            <v>A:7:GBP:Corp</v>
          </cell>
          <cell r="C81">
            <v>88.780877765856289</v>
          </cell>
        </row>
        <row r="82">
          <cell r="A82" t="str">
            <v>A:7:JPY:Govt</v>
          </cell>
          <cell r="C82">
            <v>5.2898331913683139</v>
          </cell>
        </row>
        <row r="83">
          <cell r="A83" t="str">
            <v>A:7:USD:Corp</v>
          </cell>
          <cell r="C83">
            <v>93.300624564841939</v>
          </cell>
        </row>
        <row r="84">
          <cell r="A84" t="str">
            <v>A:8:CAD:Corp</v>
          </cell>
          <cell r="C84">
            <v>139.28053149055029</v>
          </cell>
        </row>
        <row r="85">
          <cell r="A85" t="str">
            <v>A:8:CAD:Govt</v>
          </cell>
          <cell r="C85">
            <v>83.625783284505204</v>
          </cell>
        </row>
        <row r="86">
          <cell r="A86" t="str">
            <v>A:8:EUR:Corp</v>
          </cell>
          <cell r="C86">
            <v>94.926271820068365</v>
          </cell>
        </row>
        <row r="87">
          <cell r="A87" t="str">
            <v>A:8:EUR:Govt</v>
          </cell>
          <cell r="C87">
            <v>71.227080027262375</v>
          </cell>
        </row>
        <row r="88">
          <cell r="A88" t="str">
            <v>A:8:GBP:Corp</v>
          </cell>
          <cell r="C88">
            <v>83.581267674763993</v>
          </cell>
        </row>
        <row r="89">
          <cell r="A89" t="str">
            <v>A:8:JPY:Govt</v>
          </cell>
          <cell r="C89">
            <v>-1.6929946451314859</v>
          </cell>
        </row>
        <row r="90">
          <cell r="A90" t="str">
            <v>A:8:USD:Corp</v>
          </cell>
          <cell r="C90">
            <v>91.128770930426455</v>
          </cell>
        </row>
        <row r="91">
          <cell r="A91" t="str">
            <v>A:9:CAD:Corp</v>
          </cell>
          <cell r="C91">
            <v>139.83568050986841</v>
          </cell>
        </row>
        <row r="92">
          <cell r="A92" t="str">
            <v>A:9:CAD:Govt</v>
          </cell>
          <cell r="C92">
            <v>94.865496317545578</v>
          </cell>
        </row>
        <row r="93">
          <cell r="A93" t="str">
            <v>A:9:EUR:Corp</v>
          </cell>
          <cell r="C93">
            <v>117.0846574571398</v>
          </cell>
        </row>
        <row r="94">
          <cell r="A94" t="str">
            <v>A:9:EUR:Govt</v>
          </cell>
          <cell r="C94">
            <v>101.0766647338867</v>
          </cell>
        </row>
        <row r="95">
          <cell r="A95" t="str">
            <v>A:9:GBP:Corp</v>
          </cell>
          <cell r="C95">
            <v>88.877168655395508</v>
          </cell>
        </row>
        <row r="96">
          <cell r="A96" t="str">
            <v>A:9:JPY:Govt</v>
          </cell>
          <cell r="C96">
            <v>-1.9763521020300689</v>
          </cell>
        </row>
        <row r="97">
          <cell r="A97" t="str">
            <v>A:9:USD:Corp</v>
          </cell>
          <cell r="C97">
            <v>92.54536525273727</v>
          </cell>
        </row>
        <row r="98">
          <cell r="A98" t="str">
            <v>AA:10:CAD:Corp</v>
          </cell>
          <cell r="C98">
            <v>125.3211669921875</v>
          </cell>
        </row>
        <row r="99">
          <cell r="A99" t="str">
            <v>AA:10:CAD:Govt</v>
          </cell>
          <cell r="C99">
            <v>85.018358503069194</v>
          </cell>
        </row>
        <row r="100">
          <cell r="A100" t="str">
            <v>AA:10:EUR:Corp</v>
          </cell>
          <cell r="C100">
            <v>59.076909255981448</v>
          </cell>
        </row>
        <row r="101">
          <cell r="A101" t="str">
            <v>AA:10:EUR:Govt</v>
          </cell>
          <cell r="C101">
            <v>55.20257241385324</v>
          </cell>
        </row>
        <row r="102">
          <cell r="A102" t="str">
            <v>AA:10:USD:Corp</v>
          </cell>
          <cell r="C102">
            <v>81.51320620945522</v>
          </cell>
        </row>
        <row r="103">
          <cell r="A103" t="str">
            <v>AA:11:CAD:Govt</v>
          </cell>
          <cell r="C103">
            <v>80.673288981119796</v>
          </cell>
        </row>
        <row r="104">
          <cell r="A104" t="str">
            <v>AA:11:EUR:Corp</v>
          </cell>
          <cell r="C104">
            <v>45.192508697509773</v>
          </cell>
        </row>
        <row r="105">
          <cell r="A105" t="str">
            <v>AA:11:EUR:Govt</v>
          </cell>
          <cell r="C105">
            <v>77.487497329711914</v>
          </cell>
        </row>
        <row r="106">
          <cell r="A106" t="str">
            <v>AA:11:USD:Corp</v>
          </cell>
          <cell r="C106">
            <v>68.247456141880576</v>
          </cell>
        </row>
        <row r="107">
          <cell r="A107" t="str">
            <v>AA:12:EUR:Corp</v>
          </cell>
          <cell r="C107">
            <v>42.735044860839842</v>
          </cell>
        </row>
        <row r="108">
          <cell r="A108" t="str">
            <v>AA:12:EUR:Govt</v>
          </cell>
          <cell r="C108">
            <v>49.290110179356169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9024994-8EAC-4C2D-9619-A0613879AA70}" name="SaleTable" displayName="SaleTable" ref="A1:BB92" totalsRowShown="0" headerRowDxfId="131" dataDxfId="130">
  <autoFilter ref="A1:BB92" xr:uid="{C9024994-8EAC-4C2D-9619-A0613879AA70}"/>
  <tableColumns count="54">
    <tableColumn id="1" xr3:uid="{7DD94086-65E5-435E-9135-5256EE0E6C1A}" name="Cat"/>
    <tableColumn id="3" xr3:uid="{D8E270C9-B791-4145-B861-AE959455EF96}" name="Update">
      <calculatedColumnFormula>IF(ISNUMBER(MATCH(I2,Sellside_PastID!A:A,0)),"","NEW")</calculatedColumnFormula>
    </tableColumn>
    <tableColumn id="4" xr3:uid="{3548FAAA-DF8A-4C29-B731-5E0E886F3181}" name="ID" dataDxfId="129"/>
    <tableColumn id="5" xr3:uid="{E10150C5-BB05-4E2C-AC9B-DD66726A5077}" name="Yld_Z_BB" dataDxfId="128"/>
    <tableColumn id="6" xr3:uid="{4B9F195E-95E9-47BA-B4EB-CA9264C5BC52}" name="Yld_Z_RBCI" dataDxfId="127"/>
    <tableColumn id="2" xr3:uid="{E0102619-AEE6-4F38-9572-5D0419D7C053}" name="MSG_Request" dataDxfId="126"/>
    <tableColumn id="7" xr3:uid="{D4ADB500-6E03-4BBC-8B01-67F3B0F2C887}" name="MSG_AskSize" dataDxfId="125" dataCellStyle="Comma"/>
    <tableColumn id="8" xr3:uid="{C344FC79-4261-4CC8-BB8A-8B9C1F38C08E}" name="MSG_BidSize" dataDxfId="124"/>
    <tableColumn id="9" xr3:uid="{D8001BFF-F592-43BA-88AC-FDA757069570}" name="ID_CUSIP" dataDxfId="123"/>
    <tableColumn id="10" xr3:uid="{E85F4E75-562A-4248-A64A-51D44B1386DB}" name="Security_Name" dataDxfId="122"/>
    <tableColumn id="11" xr3:uid="{2B402A44-33A9-4526-9D26-9A64824C3988}" name="ID_BB_ULTIMATE_PARENT_CO" dataDxfId="121"/>
    <tableColumn id="12" xr3:uid="{C7817047-3325-4CCD-9A05-7428FAF564AC}" name="ID_BB_COMPANY" dataDxfId="120"/>
    <tableColumn id="13" xr3:uid="{079DBF57-58E8-4E2F-856B-7964E7139761}" name="Currency" dataDxfId="119"/>
    <tableColumn id="14" xr3:uid="{073C9226-4664-4FFF-AC87-DFAA73AFBFED}" name="Country" dataDxfId="118"/>
    <tableColumn id="15" xr3:uid="{1AC8CDF9-2BD0-4F5D-B636-4AEF059A9C72}" name="MARKET_SECTOR_DES" dataDxfId="117"/>
    <tableColumn id="16" xr3:uid="{F1AABD28-6A02-4140-A81D-7F0BC2093E63}" name="BICS_LEVEL_1_SECTOR_NAME" dataDxfId="116"/>
    <tableColumn id="17" xr3:uid="{884F220E-BDB5-4B44-BE57-4CC58CDD6383}" name="Issuer" dataDxfId="115"/>
    <tableColumn id="18" xr3:uid="{1BBFE485-A78D-408D-8266-7C2AE9AF6DF4}" name="BB_COMPOSITE" dataDxfId="114"/>
    <tableColumn id="19" xr3:uid="{9FF3BFD7-6293-42C6-80FA-DF4006AEC306}" name="RTG_MOODY_NO_WATCH" dataDxfId="113"/>
    <tableColumn id="20" xr3:uid="{20999156-4D33-4DFA-A0B7-2F18D7DF0972}" name="RTG_FITCH_NO_WATCH" dataDxfId="112"/>
    <tableColumn id="21" xr3:uid="{D65D295A-A47D-4446-A39C-8D274234DCC0}" name="RTG_SP_NO_WATCH" dataDxfId="111"/>
    <tableColumn id="22" xr3:uid="{71C4FA96-AC05-4C95-B204-B14767D54DE0}" name="RTG_RBCI" dataDxfId="110"/>
    <tableColumn id="23" xr3:uid="{4F369EA9-5BC6-42EB-84EE-EAD6A0C23DE4}" name="YAS_MOD_DUR" dataDxfId="109"/>
    <tableColumn id="24" xr3:uid="{F7834385-219E-482C-8756-AF627F67D3A6}" name="Dur Bin" dataDxfId="108"/>
    <tableColumn id="25" xr3:uid="{323E4804-3EBD-4F63-80B6-881EDE89BA8C}" name="Net Yield" dataDxfId="107"/>
    <tableColumn id="26" xr3:uid="{760AADF6-3FF2-4B13-843D-3E8F260A9C97}" name="Default_Sprd" dataDxfId="106"/>
    <tableColumn id="27" xr3:uid="{BD262C2F-1B2F-4D16-A094-063459C8017E}" name="YAS_XCCY_FIXED_COUPON_EQUIVALENT" dataDxfId="105"/>
    <tableColumn id="28" xr3:uid="{ED79B37B-B89B-4435-B880-9CCF84250A27}" name="YAS_BOND_YLD" dataDxfId="104"/>
    <tableColumn id="29" xr3:uid="{FDCC8030-FA6E-4135-BB81-38E655A5AE2F}" name="XCCY_sprd" dataDxfId="103"/>
    <tableColumn id="30" xr3:uid="{0CBF99C6-8BAF-4235-BC4D-ED7F07CB15FD}" name="YAS_YLD_SPREAD" dataDxfId="102"/>
    <tableColumn id="31" xr3:uid="{9DD9A7DA-4138-4B29-82B2-7632D8128F04}" name="Bnchmrk_GSprd" dataDxfId="101"/>
    <tableColumn id="32" xr3:uid="{8FC85FCA-5F70-42A6-AD99-EC364B62F237}" name="YAS_XCCY_BENCHMARK_SPREAD" dataDxfId="100"/>
    <tableColumn id="33" xr3:uid="{0D0963EA-2C98-410E-B64A-4913BC7DC7E8}" name="YAS_BNCHMRK_BOND_YLD" dataDxfId="99"/>
    <tableColumn id="34" xr3:uid="{02FB9DFA-3E17-4048-B0E5-A6EF9B3AED35}" name="YAS_BNCHMRK_SECURITY_DES" dataDxfId="98"/>
    <tableColumn id="35" xr3:uid="{8C0F481D-BE55-46A6-9E5E-C28A5FEC53D7}" name="YAS_XCCY_BENCHMARK_SECURITY_DESC" dataDxfId="97"/>
    <tableColumn id="36" xr3:uid="{FFCF2E56-FF91-4573-8EF6-BDD65D6D7729}" name="Bidask" dataDxfId="96"/>
    <tableColumn id="37" xr3:uid="{8345EB27-3F8F-424E-A087-4DC395D4C4C5}" name="AMT_OUTSTANDING" dataDxfId="95"/>
    <tableColumn id="38" xr3:uid="{ABFE7BDD-6F78-4C62-9D97-B00156DBDF5D}" name="Perc_Traded" dataDxfId="94" dataCellStyle="Percent"/>
    <tableColumn id="39" xr3:uid="{77F1068E-949F-4940-B0A7-2BCE7C7328E0}" name="PX_VOLUME" dataDxfId="93" dataCellStyle="Percent"/>
    <tableColumn id="40" xr3:uid="{E95457F2-731F-4495-8F08-460D3CBF26E8}" name="DealerClient Net" dataDxfId="92" dataCellStyle="Percent"/>
    <tableColumn id="41" xr3:uid="{35ABF787-1188-458C-BF69-C75172B6B01C}" name="DLR_TO_CLIENT_BUY_VOLUME" dataDxfId="91" dataCellStyle="Percent"/>
    <tableColumn id="42" xr3:uid="{C2003D71-5FF6-417E-9F9B-7788A49E7780}" name="DLR_TO_CLIENT_SELL_VOLUME" dataDxfId="90" dataCellStyle="Percent"/>
    <tableColumn id="43" xr3:uid="{7F1674E5-4729-46D9-80A4-CD4C8D9606F8}" name="LQA_LIQUIDITY_SCORE" dataDxfId="89"/>
    <tableColumn id="44" xr3:uid="{80C49964-7137-4BB1-A0E6-C785B1B0F2D9}" name="Utilization" dataDxfId="88" dataCellStyle="Percent"/>
    <tableColumn id="45" xr3:uid="{1C48C117-CF2F-4264-ADF2-42D9E9D76403}" name="Remaining" dataDxfId="87" dataCellStyle="Currency"/>
    <tableColumn id="46" xr3:uid="{39EF9159-5099-4787-87CE-4EA4E48CCAE5}" name="Zscore_Cat" dataDxfId="86">
      <calculatedColumnFormula>INDEX(Table11[Z_category],MATCH(MAX(SaleTable[[#This Row],[Yld_Z_BB]:[Yld_Z_RBCI]]),Table11[Z_score_Vale],1))</calculatedColumnFormula>
    </tableColumn>
    <tableColumn id="50" xr3:uid="{72A0327F-04EC-44EC-9C4C-426385BE1C9A}" name="TRAC_Cat" dataDxfId="85">
      <calculatedColumnFormula>INDEX(Table12[TRAC_Category],MATCH(SaleTable[[#This Row],[Perc_Traded]],Table12[TRAC_Value],1))</calculatedColumnFormula>
    </tableColumn>
    <tableColumn id="51" xr3:uid="{95DE80E5-C676-4245-B2CB-6D1B1CC5A577}" name="NetDlrClient_Cat" dataDxfId="84">
      <calculatedColumnFormula>INDEX(Table13[NetDlrInv_Category],MATCH(SaleTable[[#This Row],[DealerClient Net]],Table13[NetDlrInv_Value],1))</calculatedColumnFormula>
    </tableColumn>
    <tableColumn id="52" xr3:uid="{F4E12262-9B13-46EB-A190-212B5DC701EA}" name="Bidsize_Cat" dataDxfId="83">
      <calculatedColumnFormula>IF(OR(ISBLANK(SaleTable[[#This Row],[MSG_BidSize]]),NOT(ISNUMBER(SaleTable[[#This Row],[MSG_BidSize]]))),"NA",INDEX(Table14[AskSize_Category],MATCH(SaleTable[[#This Row],[MSG_BidSize]],Table14[AskSize_Value],1)))</calculatedColumnFormula>
    </tableColumn>
    <tableColumn id="53" xr3:uid="{D1344D60-536A-4147-9BCE-149DFE3D5C59}" name="XCCY_Cat" dataDxfId="82">
      <calculatedColumnFormula>INDEX(Table15[XCCY_Cat],MATCH(SaleTable[[#This Row],[XCCY_sprd]],Table15[XCCY_Value],1))</calculatedColumnFormula>
    </tableColumn>
    <tableColumn id="54" xr3:uid="{C7640760-CF8C-4FED-A2F7-9D3C82F866A0}" name="Sprd_ID" dataDxfId="81"/>
    <tableColumn id="55" xr3:uid="{B4E0120A-9732-4CBF-8731-FD579D8F634E}" name="LQA_Cat" dataDxfId="80">
      <calculatedColumnFormula>INDEX(Table9[LQA_Bucket],MATCH(SaleTable[[#This Row],[LQA_LIQUIDITY_SCORE]],Table9[LQA_Val],1))</calculatedColumnFormula>
    </tableColumn>
    <tableColumn id="56" xr3:uid="{3F7DD36F-563D-434D-AA42-89FBC62BEE8E}" name="Utilization_Cat" dataDxfId="79">
      <calculatedColumnFormula>INDEX(Table10[Utilization_Bucket],MATCH(_xlfn.IFNA(ROUND(SaleTable[[#This Row],[Remaining]]/1000000,0),-1),Table10[Utilization_Val],1))</calculatedColumnFormula>
    </tableColumn>
    <tableColumn id="47" xr3:uid="{1E7E2EC7-F834-47FF-A4AF-47F5387861FD}" name="Category" dataDxfId="78">
      <calculatedColumnFormula>IF(OR(SaleTable[[#This Row],[MSG_BidSize]]&lt;Settings!$C$6,SaleTable[[#This Row],[Bidsize_Cat]]="NA"),"Market Constrained",IF(SaleTable[[#This Row],[MSG_BidSize]]&gt;=Settings!$C$10,"ACTIONABLE","Other-CHECK"))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0DC5506-AB78-4D97-8B63-AE3E0BB610C3}" name="BuyTable" displayName="BuyTable" ref="A1:BB645" totalsRowShown="0" headerRowDxfId="77" dataDxfId="76">
  <autoFilter ref="A1:BB645" xr:uid="{A0DC5506-AB78-4D97-8B63-AE3E0BB610C3}"/>
  <tableColumns count="54">
    <tableColumn id="1" xr3:uid="{D6F7F3A2-06EC-4D73-81BC-0401789C6AD4}" name="Cat" dataDxfId="75"/>
    <tableColumn id="3" xr3:uid="{E395EB82-77F4-4E8F-A703-CF960696B65D}" name="Update" dataDxfId="74"/>
    <tableColumn id="4" xr3:uid="{4409203A-BA66-4E4C-9530-11FE4E2BEA96}" name="ID" dataDxfId="73"/>
    <tableColumn id="5" xr3:uid="{4BE6E78E-A48E-475E-B10F-4A9A4C41B7D9}" name="Yld_Z_BB" dataDxfId="72"/>
    <tableColumn id="6" xr3:uid="{8AD7A5BB-DED7-40B5-920B-D2AFDDD76298}" name="Yld_Z_RBCI" dataDxfId="71"/>
    <tableColumn id="2" xr3:uid="{940E59AE-5FB8-444C-8C61-67B85C645253}" name="MSG_Request" dataDxfId="70"/>
    <tableColumn id="7" xr3:uid="{D5313BAC-A395-4BEF-94AE-0A30AFFAB1C4}" name="MSG_AskSize" dataDxfId="69"/>
    <tableColumn id="8" xr3:uid="{C0C1B211-2007-498B-9B0F-58BBA54E3015}" name="MSG_BidSize" dataDxfId="68"/>
    <tableColumn id="9" xr3:uid="{21F0A044-8AC2-44D9-A42D-2468C80BF99A}" name="ID_CUSIP" dataDxfId="67">
      <calculatedColumnFormula array="1">_xll.BDP($C2,I$1)</calculatedColumnFormula>
    </tableColumn>
    <tableColumn id="10" xr3:uid="{BE604791-4244-404F-96C4-EF91FB2DF477}" name="Security_Name" dataDxfId="66">
      <calculatedColumnFormula array="1">_xll.BDP($C2,J$1)</calculatedColumnFormula>
    </tableColumn>
    <tableColumn id="11" xr3:uid="{C00EDB26-227E-4105-93C1-4E41A7CBDEF4}" name="ID_BB_ULTIMATE_PARENT_CO" dataDxfId="65">
      <calculatedColumnFormula array="1">_xll.BDP($C2,K$1)</calculatedColumnFormula>
    </tableColumn>
    <tableColumn id="12" xr3:uid="{3067885A-8BF3-4B5F-BC6A-F1D4C4F18E5D}" name="ID_BB_COMPANY" dataDxfId="64">
      <calculatedColumnFormula array="1">_xll.BDP($C2,L$1)</calculatedColumnFormula>
    </tableColumn>
    <tableColumn id="13" xr3:uid="{5984BB6B-4DB3-431E-A6D0-2DBB4FF80105}" name="Currency" dataDxfId="63">
      <calculatedColumnFormula array="1">_xll.BDP($C2,M$1)</calculatedColumnFormula>
    </tableColumn>
    <tableColumn id="14" xr3:uid="{0D4A6E7E-30BB-4926-AD64-AE57C5587241}" name="Country" dataDxfId="62">
      <calculatedColumnFormula array="1">_xll.BDP($C2,N$1)</calculatedColumnFormula>
    </tableColumn>
    <tableColumn id="15" xr3:uid="{FBC72F8D-2741-4517-99BA-C99C45B4BBDB}" name="MARKET_SECTOR_DES" dataDxfId="61">
      <calculatedColumnFormula array="1">_xll.BDP($C2,O$1)</calculatedColumnFormula>
    </tableColumn>
    <tableColumn id="16" xr3:uid="{208C4406-3E3E-4E52-AC5A-447D3E987877}" name="BICS_LEVEL_1_SECTOR_NAME" dataDxfId="60">
      <calculatedColumnFormula array="1">_xll.BDP($C2,P$1)</calculatedColumnFormula>
    </tableColumn>
    <tableColumn id="17" xr3:uid="{2D094CF7-EA20-4B88-BB61-1CA3EB710F37}" name="Issuer" dataDxfId="59">
      <calculatedColumnFormula array="1">_xll.BDP($C2,Q$1)</calculatedColumnFormula>
    </tableColumn>
    <tableColumn id="18" xr3:uid="{38839E9A-1E17-4347-B668-FA42A647A85F}" name="BB_COMPOSITE" dataDxfId="58">
      <calculatedColumnFormula array="1">_xll.BDP($C2,R$1)</calculatedColumnFormula>
    </tableColumn>
    <tableColumn id="19" xr3:uid="{AD4CDD74-BF9C-4418-A391-AE837A8D6709}" name="RTG_MOODY_NO_WATCH" dataDxfId="57">
      <calculatedColumnFormula array="1">_xlfn.IFNA(MATCH(_xll.BDP($C2,S$1),Convert_RBCIRTG[RTG_MDY],0),0)</calculatedColumnFormula>
    </tableColumn>
    <tableColumn id="20" xr3:uid="{FAF5E1F4-0270-413B-B299-78F9393C591F}" name="RTG_FITCH_NO_WATCH" dataDxfId="56">
      <calculatedColumnFormula array="1">_xlfn.IFNA(MATCH(_xll.BDP($C2,T$1),Convert_RBCIRTG[RTG_FITCH_SP],0),0)</calculatedColumnFormula>
    </tableColumn>
    <tableColumn id="21" xr3:uid="{F6F073FE-FEDB-42AA-B2D7-547F3D663D19}" name="RTG_SP_NO_WATCH" dataDxfId="55">
      <calculatedColumnFormula array="1">_xlfn.IFNA(MATCH(_xll.BDP($C2,U$1),Convert_RBCIRTG[RTG_FITCH_SP],0),0)</calculatedColumnFormula>
    </tableColumn>
    <tableColumn id="22" xr3:uid="{C9BA48C0-8411-4B6B-BD36-0711EC3BC1F3}" name="RTG_RBCI" dataDxfId="54">
      <calculatedColumnFormula array="1">INDEX(Convert_RBCIRTG[RTG_FITCH_SP],IF(MEDIAN($S2:$U2)&gt;0,MEDIAN($S2:$U2),MAX($S2:$U2)))</calculatedColumnFormula>
    </tableColumn>
    <tableColumn id="23" xr3:uid="{2CC51C89-0590-4726-A0E1-48982EC5BFFF}" name="YAS_MOD_DUR" dataDxfId="53">
      <calculatedColumnFormula array="1">_xll.BDP($C2,W$1,"YAS_YLD_FLAG = 15")</calculatedColumnFormula>
    </tableColumn>
    <tableColumn id="24" xr3:uid="{D4F94532-C834-4941-997C-CD09C9123F65}" name="Dur Bin" dataDxfId="52">
      <calculatedColumnFormula>INDEX(Convert_DurBins[Dur_Bucket],MATCH($W2,Convert_DurBins[Dur_Val],1))</calculatedColumnFormula>
    </tableColumn>
    <tableColumn id="25" xr3:uid="{59EC4EB5-F32C-447F-9537-910DDBE2CA9B}" name="Net Yield" dataDxfId="51">
      <calculatedColumnFormula>AA2+Z2/100</calculatedColumnFormula>
    </tableColumn>
    <tableColumn id="26" xr3:uid="{D26B5BC8-4471-4CC1-902A-F5BF2447DA72}" name="Default_Sprd" dataDxfId="50">
      <calculatedColumnFormula>-INDEX(DefProv[Default],MATCH($O2&amp;$R2,DefProv[KEY],0))</calculatedColumnFormula>
    </tableColumn>
    <tableColumn id="27" xr3:uid="{3CAD24E8-5AC3-4C72-9A22-10A8DDB7F247}" name="YAS_XCCY_FIXED_COUPON_EQUIVALENT" dataDxfId="49">
      <calculatedColumnFormula array="1">IF($M2="CAD",AB2,_xll.BDP($C2,AA$1,"YAS_XCCY_FOREIGN_CURRENCY=CAD","YAS_YLD_FLAG = 15","PRICING_SOURCE=BVAL"))</calculatedColumnFormula>
    </tableColumn>
    <tableColumn id="28" xr3:uid="{EE8E923B-7AA4-4D2F-B86E-2FD4C10B08E3}" name="YAS_BOND_YLD" dataDxfId="48">
      <calculatedColumnFormula array="1">_xll.BDP($C2,AB$1,"YAS_YLD_FLAG = 15","PRICING_SOURCE=BVAL")</calculatedColumnFormula>
    </tableColumn>
    <tableColumn id="29" xr3:uid="{84B2AE0D-A405-4964-A049-F9F97CFDAC98}" name="XCCY_sprd" dataDxfId="47">
      <calculatedColumnFormula>AA2-AB2</calculatedColumnFormula>
    </tableColumn>
    <tableColumn id="30" xr3:uid="{5BACA366-8207-43AF-9571-49331B4E95FA}" name="YAS_YLD_SPREAD" dataDxfId="46">
      <calculatedColumnFormula array="1">_xll.BDP($C2,AD$1,"YAS_YLD_FLAG = 15","PRICING_SOURCE=BVAL")</calculatedColumnFormula>
    </tableColumn>
    <tableColumn id="31" xr3:uid="{884692A2-298D-411F-9987-5D935B8F964B}" name="Bnchmrk_GSprd" dataDxfId="45">
      <calculatedColumnFormula>INDEX([1]credit_yield!$C$1:$C$108,MATCH($AY2,[1]credit_yield!$A$1:$A$108,0))</calculatedColumnFormula>
    </tableColumn>
    <tableColumn id="32" xr3:uid="{BCA1ED06-2F9F-423D-9B64-415B4AC40E46}" name="YAS_XCCY_BENCHMARK_SPREAD" dataDxfId="44">
      <calculatedColumnFormula array="1">_xll.BDP($C2,AF$1,"YAS_YLD_FLAG = 15","YAS_XCCY_FOREIGN_CURRENCY=CAD","PRICING_SOURCE=BVAL")</calculatedColumnFormula>
    </tableColumn>
    <tableColumn id="33" xr3:uid="{516D7AEF-E1B0-4B16-8278-9001709D64CD}" name="YAS_BNCHMRK_BOND_YLD" dataDxfId="43">
      <calculatedColumnFormula array="1">_xll.BDP($C2,AG$1,"YAS_YLD_FLAG = 15","PRICING_SOURCE=BVAL")</calculatedColumnFormula>
    </tableColumn>
    <tableColumn id="34" xr3:uid="{87688EA3-F43B-4FA9-B475-BD9C9F367D77}" name="YAS_BNCHMRK_SECURITY_DES" dataDxfId="42">
      <calculatedColumnFormula array="1">_xll.BDP($C2,AH$1,"YAS_YLD_FLAG = 15","PRICING_SOURCE=BVAL")</calculatedColumnFormula>
    </tableColumn>
    <tableColumn id="35" xr3:uid="{968F0F75-E6B4-4CEB-B2F7-E02A02D3413C}" name="YAS_XCCY_BENCHMARK_SECURITY_DESC" dataDxfId="41">
      <calculatedColumnFormula array="1">_xll.BDP($C2,AI$1,"YAS_YLD_FLAG = 15","YAS_XCCY_FOREIGN_CURRENCY=CAD","PRICING_SOURCE=BVAL")</calculatedColumnFormula>
    </tableColumn>
    <tableColumn id="36" xr3:uid="{FDD9A464-27DB-4E6B-8D44-CC8B120E6F76}" name="Bidask" dataDxfId="40">
      <calculatedColumnFormula array="1">_xll.BQL($C2, "yield(fill=PREV, pricing_source=BVN4, side=Bid, yield_type=YTW) - yield(fill=PREV, pricing_source=BVN4, side=Ask, yield_type=YTW)")</calculatedColumnFormula>
    </tableColumn>
    <tableColumn id="37" xr3:uid="{2E39A6EC-6DAF-4B67-86FE-0CFDBD338C68}" name="AMT_OUTSTANDING" dataDxfId="39">
      <calculatedColumnFormula array="1">_xll.BDP($C2,AK$1,"YAS_YLD_FLAG = 1")</calculatedColumnFormula>
    </tableColumn>
    <tableColumn id="38" xr3:uid="{11C72357-8139-4C12-9F5D-E195EA668F79}" name="Perc_Traded" dataDxfId="38" dataCellStyle="Percent">
      <calculatedColumnFormula>AM2/AK2</calculatedColumnFormula>
    </tableColumn>
    <tableColumn id="39" xr3:uid="{FC1D2198-87A3-48A5-89C8-EEDD7AA28284}" name="PX_VOLUME" dataDxfId="37" dataCellStyle="Percent">
      <calculatedColumnFormula array="1">_xll.BDP($C2&amp;"@"&amp;Settings!$B$1&amp;" "&amp;$O2,"INTERVAL_SUM","MARKET_DATA_OVERRIDE="&amp;AM$1,"CALC_INTERVAL="&amp;Settings!$B$2,"FILL=0")*1000</calculatedColumnFormula>
    </tableColumn>
    <tableColumn id="40" xr3:uid="{A067CE58-DAB5-4EBA-B682-8F999E3D4074}" name="DealerClient Net" dataDxfId="36" dataCellStyle="Percent">
      <calculatedColumnFormula>AO2-AP2</calculatedColumnFormula>
    </tableColumn>
    <tableColumn id="41" xr3:uid="{9CD25614-77D1-476A-8133-82F2DE2C8F47}" name="DLR_TO_CLIENT_BUY_VOLUME" dataDxfId="35" dataCellStyle="Percent">
      <calculatedColumnFormula array="1">_xll.BDP($I2&amp;"@"&amp;Settings!$B$1&amp;" "&amp;$O2,"INTERVAL_SUM","MARKET_DATA_OVERRIDE="&amp;AO$1,"CALC_INTERVAL="&amp;Settings!$B$2,"FILL=0")*1000</calculatedColumnFormula>
    </tableColumn>
    <tableColumn id="42" xr3:uid="{68C76AB1-960B-4F21-8C69-D466A538F4D8}" name="DLR_TO_CLIENT_SELL_VOLUME" dataDxfId="34" dataCellStyle="Percent">
      <calculatedColumnFormula array="1">_xll.BDP($I2&amp;"@"&amp;Settings!$B$1&amp;" "&amp;$O2,"INTERVAL_SUM","MARKET_DATA_OVERRIDE="&amp;AP$1,"CALC_INTERVAL="&amp;Settings!$B$2,"FILL=0")*1000</calculatedColumnFormula>
    </tableColumn>
    <tableColumn id="43" xr3:uid="{3A2E9298-61A3-4782-901E-6372118B68C9}" name="LQA_LIQUIDITY_SCORE" dataDxfId="33">
      <calculatedColumnFormula array="1">_xll.BDP($C2,AQ$1)</calculatedColumnFormula>
    </tableColumn>
    <tableColumn id="44" xr3:uid="{3AAB506B-1BB9-4485-9FAB-A1A649A7B081}" name="Utilization" dataDxfId="32" dataCellStyle="Percent">
      <calculatedColumnFormula>_xlfn.IFNA(IF(ISNUMBER($K2),INDEX(SN_Limit[UTILIZATION],MATCH($K2,SN_Limit[BB_ID],0)),"#N/A"),
IF(ISNUMBER($L2),INDEX(SN_Limit[UTILIZATION],MATCH($L2,SN_Limit[BB_ID],0)),"#N/A"))</calculatedColumnFormula>
    </tableColumn>
    <tableColumn id="45" xr3:uid="{86FC0C45-CF46-417D-BA6B-03607EE7B6BF}" name="Remaining" dataDxfId="31" dataCellStyle="Currency">
      <calculatedColumnFormula>_xlfn.IFNA(IF(ISNUMBER($K2),INDEX(SN_Limit[REMAINING],MATCH($K2,SN_Limit[BB_ID],0)),"#N/A"),
IF(ISNUMBER($L2),INDEX(SN_Limit[REMAINING],MATCH($L2,SN_Limit[BB_ID],0)),"#N/A"))</calculatedColumnFormula>
    </tableColumn>
    <tableColumn id="46" xr3:uid="{2C59544F-86DA-46C5-B5B0-A3D14179650A}" name="Zscore_Cat" dataDxfId="30">
      <calculatedColumnFormula>INDEX(Table11[Z_category],MATCH(MAX(BuyTable[[#This Row],[Yld_Z_BB]:[Yld_Z_RBCI]]),Table11[Z_score_Vale],1))</calculatedColumnFormula>
    </tableColumn>
    <tableColumn id="50" xr3:uid="{78D8BE71-76B4-44F5-B9A9-9C6DE9147EA5}" name="TRAC_Cat" dataDxfId="29">
      <calculatedColumnFormula>INDEX(Table12[TRAC_Category],MATCH(BuyTable[[#This Row],[Perc_Traded]],Table12[TRAC_Value],1))</calculatedColumnFormula>
    </tableColumn>
    <tableColumn id="51" xr3:uid="{EB3098F2-DE6C-4B27-A5A8-B8BF3F3E576D}" name="NetDlrClient_Cat" dataDxfId="28">
      <calculatedColumnFormula>INDEX(Table13[NetDlrInv_Category],MATCH(BuyTable[[#This Row],[DealerClient Net]],Table13[NetDlrInv_Value],1))</calculatedColumnFormula>
    </tableColumn>
    <tableColumn id="52" xr3:uid="{97FD7A86-1319-434E-842B-5B55D8535133}" name="Asksize_Cat" dataDxfId="27">
      <calculatedColumnFormula>IF(OR(ISBLANK(BuyTable[[#This Row],[MSG_AskSize]]),NOT(ISNUMBER(BuyTable[[#This Row],[MSG_AskSize]]))),"NA",INDEX(Table14[AskSize_Category],MATCH(BuyTable[[#This Row],[MSG_AskSize]],Table14[AskSize_Value],1)))</calculatedColumnFormula>
    </tableColumn>
    <tableColumn id="53" xr3:uid="{F1AA6C88-9556-4703-843C-C9B1B5E36717}" name="XCCY_Cat" dataDxfId="26">
      <calculatedColumnFormula>INDEX(Table15[XCCY_Cat],MATCH(BuyTable[[#This Row],[XCCY_sprd]],Table15[XCCY_Value],1))</calculatedColumnFormula>
    </tableColumn>
    <tableColumn id="54" xr3:uid="{45B9775C-B60A-4073-8B4F-675068785790}" name="Sprd_ID" dataDxfId="25">
      <calculatedColumnFormula>INDEX(Group_RTG[RTG_Value],MATCH($R2,Group_RTG[RTG_Key],0))&amp;":"&amp;INDEX(Map_DurBQNT[Dur_Val],MATCH($X2,Map_DurBQNT[Dur_Key],0))&amp;":"&amp;$M2&amp;":"&amp;$O2</calculatedColumnFormula>
    </tableColumn>
    <tableColumn id="55" xr3:uid="{7DB6C0E4-7632-4677-A9ED-53B48B0694B7}" name="LQA_Cat" dataDxfId="24">
      <calculatedColumnFormula>INDEX(Table9[LQA_Bucket],MATCH(BuyTable[[#This Row],[LQA_LIQUIDITY_SCORE]],Table9[LQA_Val],1))</calculatedColumnFormula>
    </tableColumn>
    <tableColumn id="56" xr3:uid="{887B12D7-DE10-4E90-A662-5CC6A3510265}" name="Utilization_Cat" dataDxfId="23">
      <calculatedColumnFormula>INDEX(Table10[Utilization_Bucket],MATCH(_xlfn.IFNA(ROUND(BuyTable[[#This Row],[Remaining]]/1000000,0),-1),Table10[Utilization_Val],1))</calculatedColumnFormula>
    </tableColumn>
    <tableColumn id="47" xr3:uid="{1C1F6517-3E72-40A1-8C8A-1F5086B96C34}" name="Category" dataDxfId="22">
      <calculatedColumnFormula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572C0F-993B-4CB0-972C-48B1BD4DE3EB}" name="Convert_DurBins" displayName="Convert_DurBins" ref="A1:B14" totalsRowShown="0">
  <autoFilter ref="A1:B14" xr:uid="{14DBC821-95DF-4936-89EA-93E677A8D7D0}"/>
  <tableColumns count="2">
    <tableColumn id="1" xr3:uid="{00E469C2-8E47-49C7-A696-A90B90D137E6}" name="Dur_Val"/>
    <tableColumn id="2" xr3:uid="{25B1A5F0-DA3F-4049-85CE-F4934A6BE395}" name="Dur_Bucke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A8A8850-D554-4ABD-AE7C-5EA7A953C49D}" name="Convert_RBCIRTG" displayName="Convert_RBCIRTG" ref="D1:G11" totalsRowShown="0">
  <autoFilter ref="D1:G11" xr:uid="{0C1E32D9-37B7-4D84-9761-887D36997A7C}"/>
  <tableColumns count="4">
    <tableColumn id="1" xr3:uid="{0CA9EF09-EB10-4D50-A05B-0124A58215EE}" name="RTG_MDY"/>
    <tableColumn id="2" xr3:uid="{99BF6900-755D-4698-8148-FF52A547D571}" name="RTG_FITCH_SP"/>
    <tableColumn id="3" xr3:uid="{63360ECB-9B9E-4E68-B340-A81DB03A01BD}" name="RTG_WTC"/>
    <tableColumn id="4" xr3:uid="{676CFF21-B8CB-441D-99C5-D15F216861D0}" name="RTG_NUM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F5A6B87-B736-49D8-AD4D-A8968D9D7813}" name="Map_DurBQNT" displayName="Map_DurBQNT" ref="I1:J14" totalsRowShown="0">
  <autoFilter ref="I1:J14" xr:uid="{6F5A6B87-B736-49D8-AD4D-A8968D9D7813}"/>
  <tableColumns count="2">
    <tableColumn id="1" xr3:uid="{93A98460-32DD-4019-B9E0-1BC4F29FD064}" name="Dur_Key"/>
    <tableColumn id="2" xr3:uid="{7B1F0C4A-D942-4C4A-B0FA-68052F7CDFE1}" name="Dur_Val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65AF35-B33F-44DF-8BA8-5684BDA9B4EF}" name="Group_RTG" displayName="Group_RTG" ref="L1:N11" totalsRowShown="0">
  <autoFilter ref="L1:N11" xr:uid="{7565AF35-B33F-44DF-8BA8-5684BDA9B4EF}"/>
  <tableColumns count="3">
    <tableColumn id="1" xr3:uid="{06FF8DA0-55AC-4131-9E80-DF43A6304F24}" name="RTG_Key"/>
    <tableColumn id="2" xr3:uid="{64CC3E70-8E05-4B6A-BB5B-BBD36FFFA3F7}" name="RTG_Value"/>
    <tableColumn id="3" xr3:uid="{8EBE4BD4-F13D-4FC4-8277-8BE93297EAC6}" name="Num_Valu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18865E3-591C-4195-BCD7-6A2C83A54F54}" name="Table9" displayName="Table9" ref="P1:Q5" totalsRowShown="0">
  <autoFilter ref="P1:Q5" xr:uid="{C18865E3-591C-4195-BCD7-6A2C83A54F54}"/>
  <tableColumns count="2">
    <tableColumn id="1" xr3:uid="{B0DFD55D-39D8-466F-B695-74157ADBEE38}" name="LQA_Val"/>
    <tableColumn id="2" xr3:uid="{5BB3E291-7723-41C5-BED5-FF257388669F}" name="LQA_Bucket" dataDxfId="2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689F855-4BC5-4BFC-A0E0-2224047793CF}" name="Table10" displayName="Table10" ref="S1:T7" totalsRowShown="0" headerRowDxfId="20" dataDxfId="19">
  <autoFilter ref="S1:T7" xr:uid="{B689F855-4BC5-4BFC-A0E0-2224047793CF}"/>
  <tableColumns count="2">
    <tableColumn id="1" xr3:uid="{AB4C1278-39ED-448B-865E-C8409AD26852}" name="Utilization_Val" dataDxfId="18"/>
    <tableColumn id="2" xr3:uid="{26E16A64-DB4C-4437-8E31-1CB0DAABD7D1}" name="Utilization_Bucket" dataDxfId="1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02A6D3B-F4E3-4E11-BDE1-EF8006FA39FB}" name="Table11" displayName="Table11" ref="V1:W7" totalsRowShown="0">
  <autoFilter ref="V1:W7" xr:uid="{402A6D3B-F4E3-4E11-BDE1-EF8006FA39FB}"/>
  <tableColumns count="2">
    <tableColumn id="1" xr3:uid="{1ACD4D24-21E8-4FEB-A05E-8A61A3700B95}" name="Z_score_Vale"/>
    <tableColumn id="2" xr3:uid="{5B06DCA3-28DA-4110-B2C0-ABD2283850A2}" name="Z_category" dataDxfId="1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667C9FE-A07F-43B5-BA15-7D47DBFF8700}" name="Table12" displayName="Table12" ref="Y1:Z8" totalsRowShown="0">
  <autoFilter ref="Y1:Z8" xr:uid="{8667C9FE-A07F-43B5-BA15-7D47DBFF8700}"/>
  <tableColumns count="2">
    <tableColumn id="1" xr3:uid="{10DD0728-6541-42B6-9D87-C72E05DCD1F3}" name="TRAC_Value" dataDxfId="15"/>
    <tableColumn id="2" xr3:uid="{6D259F00-9C11-4839-A206-8A367365F07E}" name="TRAC_Category" dataDxfId="14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4D8B144-DD98-4D6C-8AAF-C64012785A2C}" name="Table13" displayName="Table13" ref="AB1:AC14" totalsRowShown="0" headerRowDxfId="13" dataDxfId="12">
  <autoFilter ref="AB1:AC14" xr:uid="{94D8B144-DD98-4D6C-8AAF-C64012785A2C}"/>
  <tableColumns count="2">
    <tableColumn id="1" xr3:uid="{6C41A054-7CA3-4219-90E6-F36A5C1E4F82}" name="NetDlrInv_Value" dataDxfId="11"/>
    <tableColumn id="2" xr3:uid="{BD6E5528-AE42-4AB5-80AC-F181841BB77A}" name="NetDlrInv_Category" dataDxfId="10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0365BE1-BA47-493A-8AB0-18034714081E}" name="Table14" displayName="Table14" ref="AE1:AF7" totalsRowShown="0">
  <autoFilter ref="AE1:AF7" xr:uid="{80365BE1-BA47-493A-8AB0-18034714081E}"/>
  <tableColumns count="2">
    <tableColumn id="1" xr3:uid="{518FC901-7D2B-45AB-B046-B7E970F6D23E}" name="AskSize_Value" dataDxfId="9"/>
    <tableColumn id="2" xr3:uid="{1F32B0B9-C7E9-4398-9035-482B45D4FB32}" name="AskSize_Category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CFFEB7D-27A6-48C6-BF73-2AA9D458F09E}" name="Table15" displayName="Table15" ref="AH1:AI17" totalsRowShown="0">
  <autoFilter ref="AH1:AI17" xr:uid="{4CFFEB7D-27A6-48C6-BF73-2AA9D458F09E}"/>
  <tableColumns count="2">
    <tableColumn id="1" xr3:uid="{ABFC011D-0DF4-43E4-9AE0-B0D8BFF51460}" name="XCCY_Value"/>
    <tableColumn id="2" xr3:uid="{CE01958F-E4C4-4177-A611-193FDA232404}" name="XCCY_Cat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F52A4D-28BA-4905-99BD-03AA2D28F069}" name="SN_Limit" displayName="SN_Limit" ref="A1:G770" totalsRowShown="0">
  <autoFilter ref="A1:G770" xr:uid="{00000000-0009-0000-0000-000003000000}">
    <filterColumn colId="1">
      <filters>
        <filter val="125968"/>
      </filters>
    </filterColumn>
  </autoFilter>
  <tableColumns count="7">
    <tableColumn id="1" xr3:uid="{70B3C703-5120-4A22-8AB9-4EBB35C5066B}" name="FamilyName"/>
    <tableColumn id="2" xr3:uid="{BEDDD826-0E0F-4DCE-A6BF-A433BB22C408}" name="BB_ID"/>
    <tableColumn id="3" xr3:uid="{D975EFCF-4583-437E-8A74-59FCF1A34AF2}" name="RBCIRtg"/>
    <tableColumn id="4" xr3:uid="{7BCA5BB3-5F84-4CDD-A5D3-ABF718079E20}" name="SNLimit " dataDxfId="8"/>
    <tableColumn id="5" xr3:uid="{0AAAE3AD-22AC-4B80-A52D-B83D6E667145}" name="TOTMV " dataDxfId="7"/>
    <tableColumn id="6" xr3:uid="{28BFFBF9-EF2E-43D3-AC34-52E26D8A162D}" name="UTILIZATION" dataDxfId="6"/>
    <tableColumn id="7" xr3:uid="{361D6668-F93C-4C39-9BA0-EA58DAAD7422}" name="REMAINING" dataDxfId="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5877F4-C524-44B9-97DE-9C9A85A6741B}" name="DefProv" displayName="DefProv" ref="A1:D41" totalsRowShown="0" dataDxfId="4">
  <autoFilter ref="A1:D41" xr:uid="{F2553948-5486-4706-A0FD-6F38FE123E3D}"/>
  <tableColumns count="4">
    <tableColumn id="1" xr3:uid="{83482052-212A-4148-870B-643857A342DC}" name="KEY" dataDxfId="3">
      <calculatedColumnFormula>B2&amp;C2</calculatedColumnFormula>
    </tableColumn>
    <tableColumn id="2" xr3:uid="{DC001EED-FECD-4E17-A07E-6BA60B3DA67D}" name="Class" dataDxfId="2"/>
    <tableColumn id="3" xr3:uid="{F9295FC0-D026-4534-8A89-C1A994190EB0}" name="Rating" dataDxfId="1"/>
    <tableColumn id="4" xr3:uid="{53F9B85A-77ED-4013-A817-716535F16F68}" name="Defaul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11" Type="http://schemas.openxmlformats.org/officeDocument/2006/relationships/table" Target="../tables/table13.xml"/><Relationship Id="rId5" Type="http://schemas.openxmlformats.org/officeDocument/2006/relationships/table" Target="../tables/table7.xml"/><Relationship Id="rId10" Type="http://schemas.openxmlformats.org/officeDocument/2006/relationships/table" Target="../tables/table12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29226-CCA7-488E-9D2C-FAE9B2E1C2E2}">
  <sheetPr>
    <tabColor rgb="FFFFFF00"/>
  </sheetPr>
  <dimension ref="A1:BH506"/>
  <sheetViews>
    <sheetView tabSelected="1" topLeftCell="A39" zoomScale="70" zoomScaleNormal="70" workbookViewId="0">
      <selection activeCell="A92" sqref="A92"/>
    </sheetView>
  </sheetViews>
  <sheetFormatPr defaultColWidth="9.109375" defaultRowHeight="14.4" x14ac:dyDescent="0.3"/>
  <cols>
    <col min="1" max="1" width="12.21875" style="8" bestFit="1" customWidth="1"/>
    <col min="2" max="2" width="9.6640625" style="8" bestFit="1" customWidth="1"/>
    <col min="3" max="3" width="19.109375" style="8" bestFit="1" customWidth="1"/>
    <col min="4" max="4" width="14.6640625" style="8" bestFit="1" customWidth="1"/>
    <col min="5" max="5" width="14.6640625" style="8" customWidth="1"/>
    <col min="6" max="6" width="61.33203125" style="8" bestFit="1" customWidth="1"/>
    <col min="7" max="7" width="19.5546875" style="37" bestFit="1" customWidth="1"/>
    <col min="8" max="8" width="16.77734375" style="8" bestFit="1" customWidth="1"/>
    <col min="9" max="9" width="13" style="8" bestFit="1" customWidth="1"/>
    <col min="10" max="10" width="24.109375" style="8" bestFit="1" customWidth="1"/>
    <col min="11" max="11" width="21.5546875" style="8" bestFit="1" customWidth="1"/>
    <col min="12" max="12" width="28.77734375" style="8" customWidth="1"/>
    <col min="13" max="13" width="21.5546875" style="8" customWidth="1"/>
    <col min="14" max="14" width="11.6640625" style="8" customWidth="1"/>
    <col min="15" max="15" width="11.5546875" style="8" customWidth="1"/>
    <col min="16" max="16" width="21.77734375" style="8" customWidth="1"/>
    <col min="17" max="17" width="28.5546875" style="8" customWidth="1"/>
    <col min="18" max="18" width="26.33203125" style="8" bestFit="1" customWidth="1"/>
    <col min="19" max="19" width="16.33203125" style="8" customWidth="1"/>
    <col min="20" max="20" width="25.5546875" style="8" customWidth="1"/>
    <col min="21" max="21" width="23.33203125" style="8" customWidth="1"/>
    <col min="22" max="22" width="20.6640625" style="8" customWidth="1"/>
    <col min="23" max="23" width="14.88671875" style="3" customWidth="1"/>
    <col min="24" max="24" width="16.33203125" style="8" customWidth="1"/>
    <col min="25" max="25" width="9.33203125" style="8" customWidth="1"/>
    <col min="26" max="26" width="11.109375" style="8" customWidth="1"/>
    <col min="27" max="27" width="14.33203125" style="8" customWidth="1"/>
    <col min="28" max="28" width="38.109375" style="8" customWidth="1"/>
    <col min="29" max="29" width="16.77734375" style="8" customWidth="1"/>
    <col min="30" max="30" width="12.21875" style="8" customWidth="1"/>
    <col min="31" max="31" width="18.21875" style="8" customWidth="1"/>
    <col min="32" max="32" width="16.77734375" style="8" customWidth="1"/>
    <col min="33" max="33" width="31.44140625" style="8" customWidth="1"/>
    <col min="34" max="34" width="26.6640625" style="8" customWidth="1"/>
    <col min="35" max="35" width="30.5546875" style="8" bestFit="1" customWidth="1"/>
    <col min="36" max="36" width="37.88671875" style="8" customWidth="1"/>
    <col min="37" max="37" width="24.6640625" style="8" bestFit="1" customWidth="1"/>
    <col min="38" max="38" width="20.6640625" style="8" customWidth="1"/>
    <col min="39" max="39" width="16" style="8" customWidth="1"/>
    <col min="40" max="40" width="19.6640625" style="8" bestFit="1" customWidth="1"/>
    <col min="41" max="41" width="17.6640625" style="8" customWidth="1"/>
    <col min="42" max="42" width="29.5546875" style="8" customWidth="1"/>
    <col min="43" max="43" width="29.88671875" style="8" customWidth="1"/>
    <col min="44" max="44" width="15.77734375" style="8" bestFit="1" customWidth="1"/>
    <col min="45" max="45" width="18.77734375" style="8" bestFit="1" customWidth="1"/>
    <col min="46" max="46" width="17.6640625" style="8" bestFit="1" customWidth="1"/>
    <col min="47" max="47" width="16.21875" style="3" bestFit="1" customWidth="1"/>
    <col min="48" max="48" width="23.33203125" style="3" bestFit="1" customWidth="1"/>
    <col min="49" max="49" width="18" style="3" bestFit="1" customWidth="1"/>
    <col min="50" max="50" width="16.33203125" style="3" bestFit="1" customWidth="1"/>
    <col min="51" max="51" width="18" style="3" customWidth="1"/>
    <col min="52" max="52" width="14.88671875" style="3" bestFit="1" customWidth="1"/>
    <col min="53" max="53" width="21.109375" style="3" bestFit="1" customWidth="1"/>
    <col min="54" max="54" width="23.33203125" style="3" bestFit="1" customWidth="1"/>
    <col min="55" max="55" width="16" style="3" bestFit="1" customWidth="1"/>
    <col min="56" max="56" width="21.88671875" bestFit="1" customWidth="1"/>
    <col min="57" max="57" width="18" bestFit="1" customWidth="1"/>
    <col min="58" max="58" width="3.88671875" style="8" bestFit="1" customWidth="1"/>
    <col min="59" max="59" width="7.44140625" style="8" bestFit="1" customWidth="1"/>
    <col min="60" max="60" width="8.88671875" customWidth="1"/>
    <col min="61" max="16384" width="9.109375" style="8"/>
  </cols>
  <sheetData>
    <row r="1" spans="1:55" customFormat="1" x14ac:dyDescent="0.3">
      <c r="A1" s="22" t="s">
        <v>49</v>
      </c>
      <c r="B1" s="22" t="s">
        <v>51</v>
      </c>
      <c r="C1" s="23" t="s">
        <v>54</v>
      </c>
      <c r="D1" s="23" t="s">
        <v>57</v>
      </c>
      <c r="E1" s="23" t="s">
        <v>58</v>
      </c>
      <c r="F1" s="23" t="s">
        <v>1441</v>
      </c>
      <c r="G1" s="35" t="s">
        <v>1172</v>
      </c>
      <c r="H1" s="23" t="s">
        <v>1173</v>
      </c>
      <c r="I1" s="24" t="s">
        <v>0</v>
      </c>
      <c r="J1" s="24" t="s">
        <v>47</v>
      </c>
      <c r="K1" s="24" t="s">
        <v>2</v>
      </c>
      <c r="L1" s="24" t="s">
        <v>3</v>
      </c>
      <c r="M1" s="24" t="s">
        <v>1</v>
      </c>
      <c r="N1" s="24" t="s">
        <v>23</v>
      </c>
      <c r="O1" s="24" t="s">
        <v>5</v>
      </c>
      <c r="P1" s="24" t="s">
        <v>4</v>
      </c>
      <c r="Q1" s="24" t="s">
        <v>24</v>
      </c>
      <c r="R1" s="24" t="s">
        <v>9</v>
      </c>
      <c r="S1" s="24" t="s">
        <v>6</v>
      </c>
      <c r="T1" s="24" t="s">
        <v>7</v>
      </c>
      <c r="U1" s="24" t="s">
        <v>8</v>
      </c>
      <c r="V1" s="22" t="s">
        <v>80</v>
      </c>
      <c r="W1" s="24" t="s">
        <v>17</v>
      </c>
      <c r="X1" s="22" t="s">
        <v>28</v>
      </c>
      <c r="Y1" s="22" t="s">
        <v>61</v>
      </c>
      <c r="Z1" s="22" t="s">
        <v>52</v>
      </c>
      <c r="AA1" s="24" t="s">
        <v>11</v>
      </c>
      <c r="AB1" s="24" t="s">
        <v>10</v>
      </c>
      <c r="AC1" s="25" t="s">
        <v>55</v>
      </c>
      <c r="AD1" s="24" t="s">
        <v>12</v>
      </c>
      <c r="AE1" s="22" t="s">
        <v>56</v>
      </c>
      <c r="AF1" s="24" t="s">
        <v>15</v>
      </c>
      <c r="AG1" s="1" t="s">
        <v>13</v>
      </c>
      <c r="AH1" s="1" t="s">
        <v>14</v>
      </c>
      <c r="AI1" s="24" t="s">
        <v>16</v>
      </c>
      <c r="AJ1" s="24" t="s">
        <v>29</v>
      </c>
      <c r="AK1" s="1" t="s">
        <v>19</v>
      </c>
      <c r="AL1" s="1" t="s">
        <v>937</v>
      </c>
      <c r="AM1" s="24" t="s">
        <v>48</v>
      </c>
      <c r="AN1" s="22" t="s">
        <v>30</v>
      </c>
      <c r="AO1" s="1" t="s">
        <v>20</v>
      </c>
      <c r="AP1" s="1" t="s">
        <v>21</v>
      </c>
      <c r="AQ1" s="1" t="s">
        <v>18</v>
      </c>
      <c r="AR1" s="22" t="s">
        <v>26</v>
      </c>
      <c r="AS1" s="22" t="s">
        <v>27</v>
      </c>
      <c r="AT1" s="22" t="s">
        <v>1446</v>
      </c>
      <c r="AU1" s="22" t="s">
        <v>1447</v>
      </c>
      <c r="AV1" s="22" t="s">
        <v>1448</v>
      </c>
      <c r="AW1" s="22" t="s">
        <v>1500</v>
      </c>
      <c r="AX1" s="22" t="s">
        <v>1468</v>
      </c>
      <c r="AY1" s="22" t="s">
        <v>59</v>
      </c>
      <c r="AZ1" s="22" t="s">
        <v>1426</v>
      </c>
      <c r="BA1" s="22" t="s">
        <v>1433</v>
      </c>
      <c r="BB1" s="22" t="s">
        <v>1490</v>
      </c>
      <c r="BC1" s="8"/>
    </row>
    <row r="2" spans="1:55" customFormat="1" x14ac:dyDescent="0.3">
      <c r="A2" t="s">
        <v>1556</v>
      </c>
      <c r="B2" t="str">
        <f>IF(ISNUMBER(MATCH(I2,Sellside_PastID!A:A,0)),"","NEW")</f>
        <v/>
      </c>
      <c r="C2" s="12" t="s">
        <v>2913</v>
      </c>
      <c r="D2" s="12">
        <v>-0.43022019584196475</v>
      </c>
      <c r="E2" s="12">
        <v>-0.53280113823663722</v>
      </c>
      <c r="F2" s="12" t="s">
        <v>2914</v>
      </c>
      <c r="G2" s="36">
        <v>4000000</v>
      </c>
      <c r="H2" s="12">
        <v>6000000</v>
      </c>
      <c r="I2" s="8" t="str" cm="1">
        <f t="array" ref="I2">_xll.BDP($C2,I$1)</f>
        <v>084659AR2</v>
      </c>
      <c r="J2" s="8" t="str" cm="1">
        <f t="array" ref="J2">_xll.BDP($C2,J$1)</f>
        <v>BRKHEC 4.45 01/15/49</v>
      </c>
      <c r="K2" s="8" cm="1">
        <f t="array" ref="K2">_xll.BDP($C2,K$1)</f>
        <v>100193</v>
      </c>
      <c r="L2" s="8" cm="1">
        <f t="array" ref="L2">_xll.BDP($C2,L$1)</f>
        <v>102793</v>
      </c>
      <c r="M2" s="8" t="str" cm="1">
        <f t="array" ref="M2">_xll.BDP($C2,M$1)</f>
        <v>USD</v>
      </c>
      <c r="N2" s="8" t="str" cm="1">
        <f t="array" ref="N2">_xll.BDP($C2,N$1)</f>
        <v>US</v>
      </c>
      <c r="O2" s="8" t="str" cm="1">
        <f t="array" ref="O2">_xll.BDP($C2,O$1)</f>
        <v>Corp</v>
      </c>
      <c r="P2" s="8" t="str" cm="1">
        <f t="array" ref="P2">_xll.BDP($C2,P$1)</f>
        <v>Utilities</v>
      </c>
      <c r="Q2" s="8" t="str" cm="1">
        <f t="array" ref="Q2">_xll.BDP($C2,Q$1)</f>
        <v>BERKSHIRE HATHAWAY ENERG</v>
      </c>
      <c r="R2" s="8" t="str" cm="1">
        <f t="array" ref="R2">_xll.BDP($C2,R$1)</f>
        <v>A-</v>
      </c>
      <c r="S2" s="8" cm="1">
        <f t="array" ref="S2">_xlfn.IFNA(MATCH(_xll.BDP($C2,S$1),Convert_RBCIRTG[RTG_MDY],0),0)</f>
        <v>4</v>
      </c>
      <c r="T2" s="8" cm="1">
        <f t="array" ref="T2">_xlfn.IFNA(MATCH(_xll.BDP($C2,T$1),Convert_RBCIRTG[RTG_FITCH_SP],0),0)</f>
        <v>0</v>
      </c>
      <c r="U2" s="8" cm="1">
        <f t="array" ref="U2">_xlfn.IFNA(MATCH(_xll.BDP($C2,U$1),Convert_RBCIRTG[RTG_FITCH_SP],0),0)</f>
        <v>4</v>
      </c>
      <c r="V2" s="20" t="str" cm="1">
        <f t="array" ref="V2">INDEX(Convert_RBCIRTG[RTG_FITCH_SP],IF(MEDIAN($S2:$U2)&gt;0,MEDIAN($S2:$U2),MAX($S2:$U2)))</f>
        <v>A-</v>
      </c>
      <c r="W2" s="15" cm="1">
        <f t="array" ref="W2">_xll.BDP($C2,W$1,"YAS_YLD_FLAG = 15")</f>
        <v>16.668307088645122</v>
      </c>
      <c r="X2" s="3" t="str">
        <f>INDEX(Convert_DurBins[Dur_Bucket],MATCH($W2,Convert_DurBins[Dur_Val],1))</f>
        <v>16-18</v>
      </c>
      <c r="Y2" s="14">
        <f>AA2+Z2/100</f>
        <v>3.6379121397675367</v>
      </c>
      <c r="Z2" s="3">
        <f>-INDEX(DefProv[Default],MATCH($O2&amp;$R2,DefProv[KEY],0))</f>
        <v>-13</v>
      </c>
      <c r="AA2" s="9" cm="1">
        <f t="array" ref="AA2">IF($M2="CAD",AB2,_xll.BDP($C2,AA$1,"YAS_XCCY_FOREIGN_CURRENCY=CAD","YAS_YLD_FLAG = 15","PRICING_SOURCE=BVAL"))</f>
        <v>3.7679121397675366</v>
      </c>
      <c r="AB2" s="9" cm="1">
        <f t="array" ref="AB2">_xll.BDP($C2,AB$1,"YAS_YLD_FLAG = 15","PRICING_SOURCE=BVAL")</f>
        <v>3.090932</v>
      </c>
      <c r="AC2" s="14">
        <f>AA2-AB2</f>
        <v>0.67698013976753657</v>
      </c>
      <c r="AD2" s="9" cm="1">
        <f t="array" ref="AD2">_xll.BDP($C2,AD$1,"YAS_YLD_FLAG = 15","PRICING_SOURCE=BVAL")</f>
        <v>103.077</v>
      </c>
      <c r="AE2" s="14">
        <f>INDEX([1]credit_yield!$C$1:$C$108,MATCH($AY2,[1]credit_yield!$A$1:$A$108,0))</f>
        <v>92.54536525273727</v>
      </c>
      <c r="AF2" s="9" cm="1">
        <f t="array" ref="AF2">_xll.BDP($C2,AF$1,"YAS_YLD_FLAG = 15","YAS_XCCY_FOREIGN_CURRENCY=CAD","PRICING_SOURCE=BVAL")</f>
        <v>176.57101544151845</v>
      </c>
      <c r="AG2" s="9" cm="1">
        <f t="array" ref="AG2">_xll.BDP($C2,AG$1,"YAS_YLD_FLAG = 15","PRICING_SOURCE=BVAL")</f>
        <v>2.060162</v>
      </c>
      <c r="AH2" s="9" t="str" cm="1">
        <f t="array" ref="AH2">_xll.BDP($C2,AH$1,"YAS_YLD_FLAG = 15","PRICING_SOURCE=BVAL")</f>
        <v>T 2 3/8 05/15/51</v>
      </c>
      <c r="AI2" s="9" t="str" cm="1">
        <f t="array" ref="AI2">_xll.BDP($C2,AI$1,"YAS_YLD_FLAG = 15","YAS_XCCY_FOREIGN_CURRENCY=CAD","PRICING_SOURCE=BVAL")</f>
        <v>CAN 2 12/01/51</v>
      </c>
      <c r="AJ2" s="9" cm="1">
        <f t="array" ref="AJ2">_xll.BQL($C2, "yield(fill=PREV, pricing_source=BVN4, side=Bid, yield_type=YTW) - yield(fill=PREV, pricing_source=BVN4, side=Ask, yield_type=YTW)")</f>
        <v>1.9657699999999778E-2</v>
      </c>
      <c r="AK2" s="16" cm="1">
        <f t="array" ref="AK2">_xll.BDP($C2,AK$1,"YAS_YLD_FLAG = 1")</f>
        <v>999898000</v>
      </c>
      <c r="AL2" s="5">
        <f>AM2/AK2</f>
        <v>5.4315540185098883E-2</v>
      </c>
      <c r="AM2" s="17" cm="1">
        <f t="array" ref="AM2">_xll.BDP($I2&amp;"@"&amp;Settings!$B$1&amp;" "&amp;$O2,"INTERVAL_SUM","MARKET_DATA_OVERRIDE="&amp;AM$1,"CALC_INTERVAL="&amp;Settings!$B$2,"FILL=0")*1000</f>
        <v>54310000</v>
      </c>
      <c r="AN2" s="18">
        <f>AO2-AP2</f>
        <v>3955000</v>
      </c>
      <c r="AO2" s="17" cm="1">
        <f t="array" ref="AO2">_xll.BDP($I2&amp;"@"&amp;Settings!$B$1&amp;" "&amp;$O2,"INTERVAL_SUM","MARKET_DATA_OVERRIDE="&amp;AO$1,"CALC_INTERVAL="&amp;Settings!$B$2,"FILL=0")*1000</f>
        <v>24280000</v>
      </c>
      <c r="AP2" s="17" cm="1">
        <f t="array" ref="AP2">_xll.BDP($I2&amp;"@"&amp;Settings!$B$1&amp;" "&amp;$O2,"INTERVAL_SUM","MARKET_DATA_OVERRIDE="&amp;AP$1,"CALC_INTERVAL="&amp;Settings!$B$2,"FILL=0")*1000</f>
        <v>20325000</v>
      </c>
      <c r="AQ2" s="8" cm="1">
        <f t="array" ref="AQ2">_xll.BDP($C2,AQ$1)</f>
        <v>96</v>
      </c>
      <c r="AR2" s="21">
        <f>_xlfn.IFNA(IF(ISNUMBER($K2),INDEX(SN_Limit[UTILIZATION],MATCH($K2,SN_Limit[BB_ID],0)),"#N/A"),
IF(ISNUMBER($L2),INDEX(SN_Limit[UTILIZATION],MATCH($L2,SN_Limit[BB_ID],0)),"#N/A"))</f>
        <v>0.39810000000000001</v>
      </c>
      <c r="AS2" s="6">
        <f>_xlfn.IFNA(IF(ISNUMBER($K2),INDEX(SN_Limit[REMAINING],MATCH($K2,SN_Limit[BB_ID],0)),"#N/A"),
IF(ISNUMBER($L2),INDEX(SN_Limit[REMAINING],MATCH($L2,SN_Limit[BB_ID],0)),"#N/A"))</f>
        <v>75292254.789999992</v>
      </c>
      <c r="AT2" s="3" t="str">
        <f>INDEX(Table11[Z_category],MATCH(MAX(SaleTable[[#This Row],[Yld_Z_BB]:[Yld_Z_RBCI]]),Table11[Z_score_Vale],1))</f>
        <v>25 to 50</v>
      </c>
      <c r="AU2" s="27" t="str">
        <f>INDEX(Table12[TRAC_Category],MATCH(SaleTable[[#This Row],[Perc_Traded]],Table12[TRAC_Value],1))</f>
        <v>5-10%</v>
      </c>
      <c r="AV2" s="27" t="str">
        <f>INDEX(Table13[NetDlrInv_Category],MATCH(SaleTable[[#This Row],[DealerClient Net]],Table13[NetDlrInv_Value],1))</f>
        <v>0 to 5MM</v>
      </c>
      <c r="AW2" s="27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2" s="27" t="str">
        <f>INDEX(Table15[XCCY_Cat],MATCH(SaleTable[[#This Row],[XCCY_sprd]],Table15[XCCY_Value],1))</f>
        <v>0.5 to 0.8</v>
      </c>
      <c r="AY2" s="3" t="str">
        <f>INDEX(Group_RTG[RTG_Value],MATCH($R2,Group_RTG[RTG_Key],0))&amp;":"&amp;INDEX(Map_DurBQNT[Dur_Val],MATCH($X2,Map_DurBQNT[Dur_Key],0))&amp;":"&amp;$M2&amp;":"&amp;$O2</f>
        <v>A:9:USD:Corp</v>
      </c>
      <c r="AZ2" s="3" t="str">
        <f>INDEX(Table9[LQA_Bucket],MATCH(SaleTable[[#This Row],[LQA_LIQUIDITY_SCORE]],Table9[LQA_Val],1))</f>
        <v>80-100</v>
      </c>
      <c r="BA2" s="27" t="str">
        <f>INDEX(Table10[Utilization_Bucket],MATCH(_xlfn.IFNA(ROUND(SaleTable[[#This Row],[Remaining]]/1000000,0),-1),Table10[Utilization_Val],1))</f>
        <v>50-100MM</v>
      </c>
      <c r="BB2" s="3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2" s="8"/>
    </row>
    <row r="3" spans="1:55" customFormat="1" x14ac:dyDescent="0.3">
      <c r="A3" t="s">
        <v>1556</v>
      </c>
      <c r="B3" t="str">
        <f>IF(ISNUMBER(MATCH(I3,Sellside_PastID!A:A,0)),"","NEW")</f>
        <v>NEW</v>
      </c>
      <c r="C3" s="12" t="s">
        <v>2915</v>
      </c>
      <c r="D3" s="12">
        <v>-0.53440710484374088</v>
      </c>
      <c r="E3" s="12">
        <v>-0.31781295320334213</v>
      </c>
      <c r="F3" s="12" t="s">
        <v>2916</v>
      </c>
      <c r="G3" s="36">
        <v>5000000</v>
      </c>
      <c r="H3" s="12">
        <v>0</v>
      </c>
      <c r="I3" s="8" t="str" cm="1">
        <f t="array" ref="I3">_xll.BDP($C3,I$1)</f>
        <v>878091BG1</v>
      </c>
      <c r="J3" s="8" t="str" cm="1">
        <f t="array" ref="J3">_xll.BDP($C3,J$1)</f>
        <v>TIAAGL 3.3 05/15/50</v>
      </c>
      <c r="K3" s="8" cm="1">
        <f t="array" ref="K3">_xll.BDP($C3,K$1)</f>
        <v>28450377</v>
      </c>
      <c r="L3" s="8" cm="1">
        <f t="array" ref="L3">_xll.BDP($C3,L$1)</f>
        <v>143026</v>
      </c>
      <c r="M3" s="8" t="str" cm="1">
        <f t="array" ref="M3">_xll.BDP($C3,M$1)</f>
        <v>USD</v>
      </c>
      <c r="N3" s="8" t="str" cm="1">
        <f t="array" ref="N3">_xll.BDP($C3,N$1)</f>
        <v>US</v>
      </c>
      <c r="O3" s="8" t="str" cm="1">
        <f t="array" ref="O3">_xll.BDP($C3,O$1)</f>
        <v>Corp</v>
      </c>
      <c r="P3" s="8" t="str" cm="1">
        <f t="array" ref="P3">_xll.BDP($C3,P$1)</f>
        <v>Financials</v>
      </c>
      <c r="Q3" s="8" t="str" cm="1">
        <f t="array" ref="Q3">_xll.BDP($C3,Q$1)</f>
        <v>TEACHERS INSUR &amp; ANNUITY</v>
      </c>
      <c r="R3" s="8" t="str" cm="1">
        <f t="array" ref="R3">_xll.BDP($C3,R$1)</f>
        <v>AA-</v>
      </c>
      <c r="S3" s="8" cm="1">
        <f t="array" ref="S3">_xlfn.IFNA(MATCH(_xll.BDP($C3,S$1),Convert_RBCIRTG[RTG_MDY],0),0)</f>
        <v>7</v>
      </c>
      <c r="T3" s="8" cm="1">
        <f t="array" ref="T3">_xlfn.IFNA(MATCH(_xll.BDP($C3,T$1),Convert_RBCIRTG[RTG_FITCH_SP],0),0)</f>
        <v>8</v>
      </c>
      <c r="U3" s="8" cm="1">
        <f t="array" ref="U3">_xlfn.IFNA(MATCH(_xll.BDP($C3,U$1),Convert_RBCIRTG[RTG_FITCH_SP],0),0)</f>
        <v>7</v>
      </c>
      <c r="V3" s="20" t="str" cm="1">
        <f t="array" ref="V3">INDEX(Convert_RBCIRTG[RTG_FITCH_SP],IF(MEDIAN($S3:$U3)&gt;0,MEDIAN($S3:$U3),MAX($S3:$U3)))</f>
        <v>AA-</v>
      </c>
      <c r="W3" s="15" cm="1">
        <f t="array" ref="W3">_xll.BDP($C3,W$1,"YAS_YLD_FLAG = 15")</f>
        <v>18.184594358088891</v>
      </c>
      <c r="X3" s="3" t="str">
        <f>INDEX(Convert_DurBins[Dur_Bucket],MATCH($W3,Convert_DurBins[Dur_Val],1))</f>
        <v>18-20</v>
      </c>
      <c r="Y3" s="14">
        <f t="shared" ref="Y3:Y34" si="0">AA3+Z3/100</f>
        <v>3.4872652288834427</v>
      </c>
      <c r="Z3" s="3">
        <f>-INDEX(DefProv[Default],MATCH($O3&amp;$R3,DefProv[KEY],0))</f>
        <v>-7</v>
      </c>
      <c r="AA3" s="9" cm="1">
        <f t="array" ref="AA3">IF($M3="CAD",AB3,_xll.BDP($C3,AA$1,"YAS_XCCY_FOREIGN_CURRENCY=CAD","YAS_YLD_FLAG = 15","PRICING_SOURCE=BVAL"))</f>
        <v>3.5572652288834425</v>
      </c>
      <c r="AB3" s="9" cm="1">
        <f t="array" ref="AB3">_xll.BDP($C3,AB$1,"YAS_YLD_FLAG = 15","PRICING_SOURCE=BVAL")</f>
        <v>3.0515970000000001</v>
      </c>
      <c r="AC3" s="14">
        <f t="shared" ref="AC3:AC34" si="1">AA3-AB3</f>
        <v>0.50566822888344243</v>
      </c>
      <c r="AD3" s="9" cm="1">
        <f t="array" ref="AD3">_xll.BDP($C3,AD$1,"YAS_YLD_FLAG = 15","PRICING_SOURCE=BVAL")</f>
        <v>99.143500000000003</v>
      </c>
      <c r="AE3" s="14">
        <f>INDEX([1]credit_yield!$C$1:$C$108,MATCH($AY3,[1]credit_yield!$A$1:$A$108,0))</f>
        <v>81.51320620945522</v>
      </c>
      <c r="AF3" s="9" cm="1">
        <f t="array" ref="AF3">_xll.BDP($C3,AF$1,"YAS_YLD_FLAG = 15","YAS_XCCY_FOREIGN_CURRENCY=CAD","PRICING_SOURCE=BVAL")</f>
        <v>155.50632435310905</v>
      </c>
      <c r="AG3" s="9" cm="1">
        <f t="array" ref="AG3">_xll.BDP($C3,AG$1,"YAS_YLD_FLAG = 15","PRICING_SOURCE=BVAL")</f>
        <v>2.060162</v>
      </c>
      <c r="AH3" s="9" t="str" cm="1">
        <f t="array" ref="AH3">_xll.BDP($C3,AH$1,"YAS_YLD_FLAG = 15","PRICING_SOURCE=BVAL")</f>
        <v>T 2 3/8 05/15/51</v>
      </c>
      <c r="AI3" s="9" t="str" cm="1">
        <f t="array" ref="AI3">_xll.BDP($C3,AI$1,"YAS_YLD_FLAG = 15","YAS_XCCY_FOREIGN_CURRENCY=CAD","PRICING_SOURCE=BVAL")</f>
        <v>CAN 2 12/01/51</v>
      </c>
      <c r="AJ3" s="9" cm="1">
        <f t="array" ref="AJ3">_xll.BQL($C3, "yield(fill=PREV, pricing_source=BVN4, side=Bid, yield_type=YTW) - yield(fill=PREV, pricing_source=BVN4, side=Ask, yield_type=YTW)")</f>
        <v>2.6474120000000045E-2</v>
      </c>
      <c r="AK3" s="16" cm="1">
        <f t="array" ref="AK3">_xll.BDP($C3,AK$1,"YAS_YLD_FLAG = 1")</f>
        <v>1250000000</v>
      </c>
      <c r="AL3" s="5">
        <f t="shared" ref="AL3:AL34" si="2">AM3/AK3</f>
        <v>3.78328E-2</v>
      </c>
      <c r="AM3" s="17" cm="1">
        <f t="array" ref="AM3">_xll.BDP($C3&amp;"@"&amp;Settings!$B$1&amp;" "&amp;$O3,"INTERVAL_SUM","MARKET_DATA_OVERRIDE="&amp;AM$1,"CALC_INTERVAL="&amp;Settings!$B$2,"FILL=0")*1000</f>
        <v>47291000</v>
      </c>
      <c r="AN3" s="18">
        <f t="shared" ref="AN3:AN34" si="3">AO3-AP3</f>
        <v>1035000</v>
      </c>
      <c r="AO3" s="17" cm="1">
        <f t="array" ref="AO3">_xll.BDP($I3&amp;"@"&amp;Settings!$B$1&amp;" "&amp;$O3,"INTERVAL_SUM","MARKET_DATA_OVERRIDE="&amp;AO$1,"CALC_INTERVAL="&amp;Settings!$B$2,"FILL=0")*1000</f>
        <v>24163000</v>
      </c>
      <c r="AP3" s="17" cm="1">
        <f t="array" ref="AP3">_xll.BDP($I3&amp;"@"&amp;Settings!$B$1&amp;" "&amp;$O3,"INTERVAL_SUM","MARKET_DATA_OVERRIDE="&amp;AP$1,"CALC_INTERVAL="&amp;Settings!$B$2,"FILL=0")*1000</f>
        <v>23128000</v>
      </c>
      <c r="AQ3" s="8" cm="1">
        <f t="array" ref="AQ3">_xll.BDP($C3,AQ$1)</f>
        <v>97</v>
      </c>
      <c r="AR3" s="21">
        <f>_xlfn.IFNA(IF(ISNUMBER($K3),INDEX(SN_Limit[UTILIZATION],MATCH($K3,SN_Limit[BB_ID],0)),"#N/A"),
IF(ISNUMBER($L3),INDEX(SN_Limit[UTILIZATION],MATCH($L3,SN_Limit[BB_ID],0)),"#N/A"))</f>
        <v>0.74650000000000005</v>
      </c>
      <c r="AS3" s="6">
        <f>_xlfn.IFNA(IF(ISNUMBER($K3),INDEX(SN_Limit[REMAINING],MATCH($K3,SN_Limit[BB_ID],0)),"#N/A"),
IF(ISNUMBER($L3),INDEX(SN_Limit[REMAINING],MATCH($L3,SN_Limit[BB_ID],0)),"#N/A"))</f>
        <v>13815314.019999996</v>
      </c>
      <c r="AT3" s="3" t="str">
        <f>INDEX(Table11[Z_category],MATCH(MAX(SaleTable[[#This Row],[Yld_Z_BB]:[Yld_Z_RBCI]]),Table11[Z_score_Vale],1))</f>
        <v>25 to 50</v>
      </c>
      <c r="AU3" s="27" t="str">
        <f>INDEX(Table12[TRAC_Category],MATCH(SaleTable[[#This Row],[Perc_Traded]],Table12[TRAC_Value],1))</f>
        <v>0-5%</v>
      </c>
      <c r="AV3" s="27" t="str">
        <f>INDEX(Table13[NetDlrInv_Category],MATCH(SaleTable[[#This Row],[DealerClient Net]],Table13[NetDlrInv_Value],1))</f>
        <v>0 to 5MM</v>
      </c>
      <c r="AW3" s="27">
        <f>IF(OR(ISBLANK(SaleTable[[#This Row],[MSG_BidSize]]),NOT(ISNUMBER(SaleTable[[#This Row],[MSG_BidSize]]))),"NA",INDEX(Table14[AskSize_Category],MATCH(SaleTable[[#This Row],[MSG_BidSize]],Table14[AskSize_Value],1)))</f>
        <v>0</v>
      </c>
      <c r="AX3" s="27" t="str">
        <f>INDEX(Table15[XCCY_Cat],MATCH(SaleTable[[#This Row],[XCCY_sprd]],Table15[XCCY_Value],1))</f>
        <v>0.5 to 0.8</v>
      </c>
      <c r="AY3" s="3" t="str">
        <f>INDEX(Group_RTG[RTG_Value],MATCH($R3,Group_RTG[RTG_Key],0))&amp;":"&amp;INDEX(Map_DurBQNT[Dur_Val],MATCH($X3,Map_DurBQNT[Dur_Key],0))&amp;":"&amp;$M3&amp;":"&amp;$O3</f>
        <v>AA:10:USD:Corp</v>
      </c>
      <c r="AZ3" s="3" t="str">
        <f>INDEX(Table9[LQA_Bucket],MATCH(SaleTable[[#This Row],[LQA_LIQUIDITY_SCORE]],Table9[LQA_Val],1))</f>
        <v>80-100</v>
      </c>
      <c r="BA3" s="27" t="str">
        <f>INDEX(Table10[Utilization_Bucket],MATCH(_xlfn.IFNA(ROUND(SaleTable[[#This Row],[Remaining]]/1000000,0),-1),Table10[Utilization_Val],1))</f>
        <v>10-50MM</v>
      </c>
      <c r="BB3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3" s="8"/>
    </row>
    <row r="4" spans="1:55" customFormat="1" x14ac:dyDescent="0.3">
      <c r="A4" t="s">
        <v>1556</v>
      </c>
      <c r="B4" t="str">
        <f>IF(ISNUMBER(MATCH(I4,Sellside_PastID!A:A,0)),"","NEW")</f>
        <v/>
      </c>
      <c r="C4" s="12" t="s">
        <v>2917</v>
      </c>
      <c r="D4" s="12">
        <v>-1.1511457328963823</v>
      </c>
      <c r="E4" s="12">
        <v>-0.63614581459054498</v>
      </c>
      <c r="F4" s="12" t="s">
        <v>2918</v>
      </c>
      <c r="G4" s="36">
        <v>0</v>
      </c>
      <c r="H4" s="12">
        <v>0</v>
      </c>
      <c r="I4" s="8" t="str" cm="1">
        <f t="array" ref="I4">_xll.BDP($C4,I$1)</f>
        <v>49338CAA1</v>
      </c>
      <c r="J4" s="8" t="str" cm="1">
        <f t="array" ref="J4">_xll.BDP($C4,J$1)</f>
        <v>NGGLN 5.819 04/01/41</v>
      </c>
      <c r="K4" s="8" cm="1">
        <f t="array" ref="K4">_xll.BDP($C4,K$1)</f>
        <v>179563</v>
      </c>
      <c r="L4" s="8" cm="1">
        <f t="array" ref="L4">_xll.BDP($C4,L$1)</f>
        <v>1084293</v>
      </c>
      <c r="M4" s="8" t="str" cm="1">
        <f t="array" ref="M4">_xll.BDP($C4,M$1)</f>
        <v>USD</v>
      </c>
      <c r="N4" s="8" t="str" cm="1">
        <f t="array" ref="N4">_xll.BDP($C4,N$1)</f>
        <v>US</v>
      </c>
      <c r="O4" s="8" t="str" cm="1">
        <f t="array" ref="O4">_xll.BDP($C4,O$1)</f>
        <v>Corp</v>
      </c>
      <c r="P4" s="8" t="str" cm="1">
        <f t="array" ref="P4">_xll.BDP($C4,P$1)</f>
        <v>Utilities</v>
      </c>
      <c r="Q4" s="8" t="str" cm="1">
        <f t="array" ref="Q4">_xll.BDP($C4,Q$1)</f>
        <v>KEYSPAN GAS EAST CORP</v>
      </c>
      <c r="R4" s="8" t="str" cm="1">
        <f t="array" ref="R4">_xll.BDP($C4,R$1)</f>
        <v>BBB+</v>
      </c>
      <c r="S4" s="8" cm="1">
        <f t="array" ref="S4">_xlfn.IFNA(MATCH(_xll.BDP($C4,S$1),Convert_RBCIRTG[RTG_MDY],0),0)</f>
        <v>3</v>
      </c>
      <c r="T4" s="8" cm="1">
        <f t="array" ref="T4">_xlfn.IFNA(MATCH(_xll.BDP($C4,T$1),Convert_RBCIRTG[RTG_FITCH_SP],0),0)</f>
        <v>4</v>
      </c>
      <c r="U4" s="8" cm="1">
        <f t="array" ref="U4">_xlfn.IFNA(MATCH(_xll.BDP($C4,U$1),Convert_RBCIRTG[RTG_FITCH_SP],0),0)</f>
        <v>3</v>
      </c>
      <c r="V4" s="20" t="str" cm="1">
        <f t="array" ref="V4">INDEX(Convert_RBCIRTG[RTG_FITCH_SP],IF(MEDIAN($S4:$U4)&gt;0,MEDIAN($S4:$U4),MAX($S4:$U4)))</f>
        <v>BBB+</v>
      </c>
      <c r="W4" s="15" cm="1">
        <f t="array" ref="W4">_xll.BDP($C4,W$1,"YAS_YLD_FLAG = 15")</f>
        <v>12.713913660497688</v>
      </c>
      <c r="X4" s="3" t="str">
        <f>INDEX(Convert_DurBins[Dur_Bucket],MATCH($W4,Convert_DurBins[Dur_Val],1))</f>
        <v>12-14</v>
      </c>
      <c r="Y4" s="14">
        <f t="shared" si="0"/>
        <v>3.8750015099716451</v>
      </c>
      <c r="Z4" s="3">
        <f>-INDEX(DefProv[Default],MATCH($O4&amp;$R4,DefProv[KEY],0))</f>
        <v>-36</v>
      </c>
      <c r="AA4" s="9" cm="1">
        <f t="array" ref="AA4">IF($M4="CAD",AB4,_xll.BDP($C4,AA$1,"YAS_XCCY_FOREIGN_CURRENCY=CAD","YAS_YLD_FLAG = 15","PRICING_SOURCE=BVAL"))</f>
        <v>4.2350015099716449</v>
      </c>
      <c r="AB4" s="9" cm="1">
        <f t="array" ref="AB4">_xll.BDP($C4,AB$1,"YAS_YLD_FLAG = 15","PRICING_SOURCE=BVAL")</f>
        <v>3.4139490000000001</v>
      </c>
      <c r="AC4" s="14">
        <f t="shared" si="1"/>
        <v>0.82105250997164481</v>
      </c>
      <c r="AD4" s="9" cm="1">
        <f t="array" ref="AD4">_xll.BDP($C4,AD$1,"YAS_YLD_FLAG = 15","PRICING_SOURCE=BVAL")</f>
        <v>136.7422</v>
      </c>
      <c r="AE4" s="14" t="e">
        <f>INDEX([1]credit_yield!$C$1:$C$108,MATCH($AY4,[1]credit_yield!$A$1:$A$108,0))</f>
        <v>#N/A</v>
      </c>
      <c r="AF4" s="9" cm="1">
        <f t="array" ref="AF4">_xll.BDP($C4,AF$1,"YAS_YLD_FLAG = 15","YAS_XCCY_FOREIGN_CURRENCY=CAD","PRICING_SOURCE=BVAL")</f>
        <v>233.25869239501955</v>
      </c>
      <c r="AG4" s="9" cm="1">
        <f t="array" ref="AG4">_xll.BDP($C4,AG$1,"YAS_YLD_FLAG = 15","PRICING_SOURCE=BVAL")</f>
        <v>2.0465270000000002</v>
      </c>
      <c r="AH4" s="9" t="str" cm="1">
        <f t="array" ref="AH4">_xll.BDP($C4,AH$1,"YAS_YLD_FLAG = 15","PRICING_SOURCE=BVAL")</f>
        <v>T 1 3/4 08/15/41</v>
      </c>
      <c r="AI4" s="9" t="str" cm="1">
        <f t="array" ref="AI4">_xll.BDP($C4,AI$1,"YAS_YLD_FLAG = 15","YAS_XCCY_FOREIGN_CURRENCY=CAD","PRICING_SOURCE=BVAL")</f>
        <v>CAN 4 06/01/41</v>
      </c>
      <c r="AJ4" s="9" cm="1">
        <f t="array" ref="AJ4">_xll.BQL($C4, "yield(fill=PREV, pricing_source=BVN4, side=Bid, yield_type=YTW) - yield(fill=PREV, pricing_source=BVN4, side=Ask, yield_type=YTW)")</f>
        <v>1.3389748858308792E-2</v>
      </c>
      <c r="AK4" s="16" cm="1">
        <f t="array" ref="AK4">_xll.BDP($C4,AK$1,"YAS_YLD_FLAG = 1")</f>
        <v>500000000</v>
      </c>
      <c r="AL4" s="5">
        <f t="shared" si="2"/>
        <v>1.7215999999999999E-2</v>
      </c>
      <c r="AM4" s="17" cm="1">
        <f t="array" ref="AM4">_xll.BDP($C4&amp;"@"&amp;Settings!$B$1&amp;" "&amp;$O4,"INTERVAL_SUM","MARKET_DATA_OVERRIDE="&amp;AM$1,"CALC_INTERVAL="&amp;Settings!$B$2,"FILL=0")*1000</f>
        <v>8608000</v>
      </c>
      <c r="AN4" s="18">
        <f t="shared" si="3"/>
        <v>5000000</v>
      </c>
      <c r="AO4" s="17" cm="1">
        <f t="array" ref="AO4">_xll.BDP($I4&amp;"@"&amp;Settings!$B$1&amp;" "&amp;$O4,"INTERVAL_SUM","MARKET_DATA_OVERRIDE="&amp;AO$1,"CALC_INTERVAL="&amp;Settings!$B$2,"FILL=0")*1000</f>
        <v>5000000</v>
      </c>
      <c r="AP4" s="17" cm="1">
        <f t="array" ref="AP4">_xll.BDP($I4&amp;"@"&amp;Settings!$B$1&amp;" "&amp;$O4,"INTERVAL_SUM","MARKET_DATA_OVERRIDE="&amp;AP$1,"CALC_INTERVAL="&amp;Settings!$B$2,"FILL=0")*1000</f>
        <v>0</v>
      </c>
      <c r="AQ4" s="8" cm="1">
        <f t="array" ref="AQ4">_xll.BDP($C4,AQ$1)</f>
        <v>86</v>
      </c>
      <c r="AR4" s="21">
        <f>_xlfn.IFNA(IF(ISNUMBER($K4),INDEX(SN_Limit[UTILIZATION],MATCH($K4,SN_Limit[BB_ID],0)),"#N/A"),
IF(ISNUMBER($L4),INDEX(SN_Limit[UTILIZATION],MATCH($L4,SN_Limit[BB_ID],0)),"#N/A"))</f>
        <v>0.4748</v>
      </c>
      <c r="AS4" s="6">
        <f>_xlfn.IFNA(IF(ISNUMBER($K4),INDEX(SN_Limit[REMAINING],MATCH($K4,SN_Limit[BB_ID],0)),"#N/A"),
IF(ISNUMBER($L4),INDEX(SN_Limit[REMAINING],MATCH($L4,SN_Limit[BB_ID],0)),"#N/A"))</f>
        <v>31888561.960000001</v>
      </c>
      <c r="AT4" s="3" t="str">
        <f>INDEX(Table11[Z_category],MATCH(MAX(SaleTable[[#This Row],[Yld_Z_BB]:[Yld_Z_RBCI]]),Table11[Z_score_Vale],1))</f>
        <v>25 to 50</v>
      </c>
      <c r="AU4" s="27" t="str">
        <f>INDEX(Table12[TRAC_Category],MATCH(SaleTable[[#This Row],[Perc_Traded]],Table12[TRAC_Value],1))</f>
        <v>0-5%</v>
      </c>
      <c r="AV4" s="27" t="str">
        <f>INDEX(Table13[NetDlrInv_Category],MATCH(SaleTable[[#This Row],[DealerClient Net]],Table13[NetDlrInv_Value],1))</f>
        <v>5 to 10MM</v>
      </c>
      <c r="AW4" s="27">
        <f>IF(OR(ISBLANK(SaleTable[[#This Row],[MSG_BidSize]]),NOT(ISNUMBER(SaleTable[[#This Row],[MSG_BidSize]]))),"NA",INDEX(Table14[AskSize_Category],MATCH(SaleTable[[#This Row],[MSG_BidSize]],Table14[AskSize_Value],1)))</f>
        <v>0</v>
      </c>
      <c r="AX4" s="27" t="str">
        <f>INDEX(Table15[XCCY_Cat],MATCH(SaleTable[[#This Row],[XCCY_sprd]],Table15[XCCY_Value],1))</f>
        <v>0.8 to 1</v>
      </c>
      <c r="AY4" s="3" t="str">
        <f>INDEX(Group_RTG[RTG_Value],MATCH($R4,Group_RTG[RTG_Key],0))&amp;":"&amp;INDEX(Map_DurBQNT[Dur_Val],MATCH($X4,Map_DurBQNT[Dur_Key],0))&amp;":"&amp;$M4&amp;":"&amp;$O4</f>
        <v>BBB:7:USD:Corp</v>
      </c>
      <c r="AZ4" s="3" t="str">
        <f>INDEX(Table9[LQA_Bucket],MATCH(SaleTable[[#This Row],[LQA_LIQUIDITY_SCORE]],Table9[LQA_Val],1))</f>
        <v>80-100</v>
      </c>
      <c r="BA4" s="27" t="str">
        <f>INDEX(Table10[Utilization_Bucket],MATCH(_xlfn.IFNA(ROUND(SaleTable[[#This Row],[Remaining]]/1000000,0),-1),Table10[Utilization_Val],1))</f>
        <v>10-50MM</v>
      </c>
      <c r="BB4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4" s="8"/>
    </row>
    <row r="5" spans="1:55" customFormat="1" x14ac:dyDescent="0.3">
      <c r="A5" t="s">
        <v>1556</v>
      </c>
      <c r="B5" t="str">
        <f>IF(ISNUMBER(MATCH(I5,Sellside_PastID!A:A,0)),"","NEW")</f>
        <v/>
      </c>
      <c r="C5" s="12" t="s">
        <v>2919</v>
      </c>
      <c r="D5" s="12">
        <v>-0.93756681922823737</v>
      </c>
      <c r="E5" s="12">
        <v>-0.57439982336868023</v>
      </c>
      <c r="F5" s="12" t="s">
        <v>2920</v>
      </c>
      <c r="G5" s="36"/>
      <c r="H5" s="12"/>
      <c r="I5" s="8" t="str" cm="1">
        <f t="array" ref="I5">_xll.BDP($C5,I$1)</f>
        <v>16876YAA0</v>
      </c>
      <c r="J5" s="8" t="str" cm="1">
        <f t="array" ref="J5">_xll.BDP($C5,J$1)</f>
        <v>CHIHEA 3.448 08/15/49</v>
      </c>
      <c r="K5" s="8" cm="1">
        <f t="array" ref="K5">_xll.BDP($C5,K$1)</f>
        <v>8221190</v>
      </c>
      <c r="L5" s="8" cm="1">
        <f t="array" ref="L5">_xll.BDP($C5,L$1)</f>
        <v>8221190</v>
      </c>
      <c r="M5" s="8" t="str" cm="1">
        <f t="array" ref="M5">_xll.BDP($C5,M$1)</f>
        <v>USD</v>
      </c>
      <c r="N5" s="8" t="str" cm="1">
        <f t="array" ref="N5">_xll.BDP($C5,N$1)</f>
        <v>US</v>
      </c>
      <c r="O5" s="8" t="str" cm="1">
        <f t="array" ref="O5">_xll.BDP($C5,O$1)</f>
        <v>Corp</v>
      </c>
      <c r="P5" s="8" t="str" cm="1">
        <f t="array" ref="P5">_xll.BDP($C5,P$1)</f>
        <v>Health Care</v>
      </c>
      <c r="Q5" s="8" t="str" cm="1">
        <f t="array" ref="Q5">_xll.BDP($C5,Q$1)</f>
        <v>CHILDREN'S HEALTH CARE</v>
      </c>
      <c r="R5" s="8" t="str" cm="1">
        <f t="array" ref="R5">_xll.BDP($C5,R$1)</f>
        <v>AA-</v>
      </c>
      <c r="S5" s="8" cm="1">
        <f t="array" ref="S5">_xlfn.IFNA(MATCH(_xll.BDP($C5,S$1),Convert_RBCIRTG[RTG_MDY],0),0)</f>
        <v>0</v>
      </c>
      <c r="T5" s="8" cm="1">
        <f t="array" ref="T5">_xlfn.IFNA(MATCH(_xll.BDP($C5,T$1),Convert_RBCIRTG[RTG_FITCH_SP],0),0)</f>
        <v>8</v>
      </c>
      <c r="U5" s="8" cm="1">
        <f t="array" ref="U5">_xlfn.IFNA(MATCH(_xll.BDP($C5,U$1),Convert_RBCIRTG[RTG_FITCH_SP],0),0)</f>
        <v>7</v>
      </c>
      <c r="V5" s="20" t="str" cm="1">
        <f t="array" ref="V5">INDEX(Convert_RBCIRTG[RTG_FITCH_SP],IF(MEDIAN($S5:$U5)&gt;0,MEDIAN($S5:$U5),MAX($S5:$U5)))</f>
        <v>AA-</v>
      </c>
      <c r="W5" s="15" cm="1">
        <f t="array" ref="W5">_xll.BDP($C5,W$1,"YAS_YLD_FLAG = 15")</f>
        <v>17.957444248572568</v>
      </c>
      <c r="X5" s="3" t="str">
        <f>INDEX(Convert_DurBins[Dur_Bucket],MATCH($W5,Convert_DurBins[Dur_Val],1))</f>
        <v>16-18</v>
      </c>
      <c r="Y5" s="14">
        <f t="shared" si="0"/>
        <v>3.4578042037417371</v>
      </c>
      <c r="Z5" s="3">
        <f>-INDEX(DefProv[Default],MATCH($O5&amp;$R5,DefProv[KEY],0))</f>
        <v>-7</v>
      </c>
      <c r="AA5" s="9" cm="1">
        <f t="array" ref="AA5">IF($M5="CAD",AB5,_xll.BDP($C5,AA$1,"YAS_XCCY_FOREIGN_CURRENCY=CAD","YAS_YLD_FLAG = 15","PRICING_SOURCE=BVAL"))</f>
        <v>3.527804203741737</v>
      </c>
      <c r="AB5" s="9" cm="1">
        <f t="array" ref="AB5">_xll.BDP($C5,AB$1,"YAS_YLD_FLAG = 15","PRICING_SOURCE=BVAL")</f>
        <v>2.9993499999999997</v>
      </c>
      <c r="AC5" s="14">
        <f t="shared" si="1"/>
        <v>0.52845420374173724</v>
      </c>
      <c r="AD5" s="9" cm="1">
        <f t="array" ref="AD5">_xll.BDP($C5,AD$1,"YAS_YLD_FLAG = 15","PRICING_SOURCE=BVAL")</f>
        <v>93.918799999999976</v>
      </c>
      <c r="AE5" s="14" t="e">
        <f>INDEX([1]credit_yield!$C$1:$C$108,MATCH($AY5,[1]credit_yield!$A$1:$A$108,0))</f>
        <v>#N/A</v>
      </c>
      <c r="AF5" s="9" cm="1">
        <f t="array" ref="AF5">_xll.BDP($C5,AF$1,"YAS_YLD_FLAG = 15","YAS_XCCY_FOREIGN_CURRENCY=CAD","PRICING_SOURCE=BVAL")</f>
        <v>152.5602218389385</v>
      </c>
      <c r="AG5" s="9" cm="1">
        <f t="array" ref="AG5">_xll.BDP($C5,AG$1,"YAS_YLD_FLAG = 15","PRICING_SOURCE=BVAL")</f>
        <v>2.060162</v>
      </c>
      <c r="AH5" s="9" t="str" cm="1">
        <f t="array" ref="AH5">_xll.BDP($C5,AH$1,"YAS_YLD_FLAG = 15","PRICING_SOURCE=BVAL")</f>
        <v>T 2 3/8 05/15/51</v>
      </c>
      <c r="AI5" s="9" t="str" cm="1">
        <f t="array" ref="AI5">_xll.BDP($C5,AI$1,"YAS_YLD_FLAG = 15","YAS_XCCY_FOREIGN_CURRENCY=CAD","PRICING_SOURCE=BVAL")</f>
        <v>CAN 2 12/01/51</v>
      </c>
      <c r="AJ5" s="9" cm="1">
        <f t="array" ref="AJ5">_xll.BQL($C5, "yield(fill=PREV, pricing_source=BVN4, side=Bid, yield_type=YTW) - yield(fill=PREV, pricing_source=BVN4, side=Ask, yield_type=YTW)")</f>
        <v>9.4975465673157178E-2</v>
      </c>
      <c r="AK5" s="16" cm="1">
        <f t="array" ref="AK5">_xll.BDP($C5,AK$1,"YAS_YLD_FLAG = 1")</f>
        <v>214095000</v>
      </c>
      <c r="AL5" s="5">
        <f t="shared" si="2"/>
        <v>0</v>
      </c>
      <c r="AM5" s="17" cm="1">
        <f t="array" ref="AM5">_xll.BDP($C5&amp;"@"&amp;Settings!$B$1&amp;" "&amp;$O5,"INTERVAL_SUM","MARKET_DATA_OVERRIDE="&amp;AM$1,"CALC_INTERVAL="&amp;Settings!$B$2,"FILL=0")*1000</f>
        <v>0</v>
      </c>
      <c r="AN5" s="18">
        <f t="shared" si="3"/>
        <v>0</v>
      </c>
      <c r="AO5" s="17" cm="1">
        <f t="array" ref="AO5">_xll.BDP($I5&amp;"@"&amp;Settings!$B$1&amp;" "&amp;$O5,"INTERVAL_SUM","MARKET_DATA_OVERRIDE="&amp;AO$1,"CALC_INTERVAL="&amp;Settings!$B$2,"FILL=0")*1000</f>
        <v>0</v>
      </c>
      <c r="AP5" s="17" cm="1">
        <f t="array" ref="AP5">_xll.BDP($I5&amp;"@"&amp;Settings!$B$1&amp;" "&amp;$O5,"INTERVAL_SUM","MARKET_DATA_OVERRIDE="&amp;AP$1,"CALC_INTERVAL="&amp;Settings!$B$2,"FILL=0")*1000</f>
        <v>0</v>
      </c>
      <c r="AQ5" s="8" cm="1">
        <f t="array" ref="AQ5">_xll.BDP($C5,AQ$1)</f>
        <v>72</v>
      </c>
      <c r="AR5" s="21">
        <f>_xlfn.IFNA(IF(ISNUMBER($K5),INDEX(SN_Limit[UTILIZATION],MATCH($K5,SN_Limit[BB_ID],0)),"#N/A"),
IF(ISNUMBER($L5),INDEX(SN_Limit[UTILIZATION],MATCH($L5,SN_Limit[BB_ID],0)),"#N/A"))</f>
        <v>0.23669999999999999</v>
      </c>
      <c r="AS5" s="6">
        <f>_xlfn.IFNA(IF(ISNUMBER($K5),INDEX(SN_Limit[REMAINING],MATCH($K5,SN_Limit[BB_ID],0)),"#N/A"),
IF(ISNUMBER($L5),INDEX(SN_Limit[REMAINING],MATCH($L5,SN_Limit[BB_ID],0)),"#N/A"))</f>
        <v>59698408.969999999</v>
      </c>
      <c r="AT5" s="3" t="str">
        <f>INDEX(Table11[Z_category],MATCH(MAX(SaleTable[[#This Row],[Yld_Z_BB]:[Yld_Z_RBCI]]),Table11[Z_score_Vale],1))</f>
        <v>25 to 50</v>
      </c>
      <c r="AU5" s="27">
        <f>INDEX(Table12[TRAC_Category],MATCH(SaleTable[[#This Row],[Perc_Traded]],Table12[TRAC_Value],1))</f>
        <v>0</v>
      </c>
      <c r="AV5" s="27">
        <f>INDEX(Table13[NetDlrInv_Category],MATCH(SaleTable[[#This Row],[DealerClient Net]],Table13[NetDlrInv_Value],1))</f>
        <v>0</v>
      </c>
      <c r="AW5" s="27" t="str">
        <f>IF(OR(ISBLANK(SaleTable[[#This Row],[MSG_BidSize]]),NOT(ISNUMBER(SaleTable[[#This Row],[MSG_BidSize]]))),"NA",INDEX(Table14[AskSize_Category],MATCH(SaleTable[[#This Row],[MSG_BidSize]],Table14[AskSize_Value],1)))</f>
        <v>NA</v>
      </c>
      <c r="AX5" s="27" t="str">
        <f>INDEX(Table15[XCCY_Cat],MATCH(SaleTable[[#This Row],[XCCY_sprd]],Table15[XCCY_Value],1))</f>
        <v>0.5 to 0.8</v>
      </c>
      <c r="AY5" s="3" t="str">
        <f>INDEX(Group_RTG[RTG_Value],MATCH($R5,Group_RTG[RTG_Key],0))&amp;":"&amp;INDEX(Map_DurBQNT[Dur_Val],MATCH($X5,Map_DurBQNT[Dur_Key],0))&amp;":"&amp;$M5&amp;":"&amp;$O5</f>
        <v>AA:9:USD:Corp</v>
      </c>
      <c r="AZ5" s="3" t="str">
        <f>INDEX(Table9[LQA_Bucket],MATCH(SaleTable[[#This Row],[LQA_LIQUIDITY_SCORE]],Table9[LQA_Val],1))</f>
        <v>60-80</v>
      </c>
      <c r="BA5" s="27" t="str">
        <f>INDEX(Table10[Utilization_Bucket],MATCH(_xlfn.IFNA(ROUND(SaleTable[[#This Row],[Remaining]]/1000000,0),-1),Table10[Utilization_Val],1))</f>
        <v>50-100MM</v>
      </c>
      <c r="BB5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5" s="8"/>
    </row>
    <row r="6" spans="1:55" customFormat="1" x14ac:dyDescent="0.3">
      <c r="A6" t="s">
        <v>1556</v>
      </c>
      <c r="B6" t="str">
        <f>IF(ISNUMBER(MATCH(I6,Sellside_PastID!A:A,0)),"","NEW")</f>
        <v/>
      </c>
      <c r="C6" s="12" t="s">
        <v>1418</v>
      </c>
      <c r="D6" s="12">
        <v>-0.94163215955043622</v>
      </c>
      <c r="E6" s="12">
        <v>-1.0483521372084603</v>
      </c>
      <c r="F6" s="12" t="s">
        <v>1517</v>
      </c>
      <c r="G6" s="36">
        <v>2000000</v>
      </c>
      <c r="H6" s="12">
        <v>0</v>
      </c>
      <c r="I6" s="8" t="str" cm="1">
        <f t="array" ref="I6">_xll.BDP($C6,I$1)</f>
        <v>110122DL9</v>
      </c>
      <c r="J6" s="8" t="str" cm="1">
        <f t="array" ref="J6">_xll.BDP($C6,J$1)</f>
        <v>BMY 4.55 02/20/48</v>
      </c>
      <c r="K6" s="8" cm="1">
        <f t="array" ref="K6">_xll.BDP($C6,K$1)</f>
        <v>100225</v>
      </c>
      <c r="L6" s="8" cm="1">
        <f t="array" ref="L6">_xll.BDP($C6,L$1)</f>
        <v>100225</v>
      </c>
      <c r="M6" s="8" t="str" cm="1">
        <f t="array" ref="M6">_xll.BDP($C6,M$1)</f>
        <v>USD</v>
      </c>
      <c r="N6" s="8" t="str" cm="1">
        <f t="array" ref="N6">_xll.BDP($C6,N$1)</f>
        <v>US</v>
      </c>
      <c r="O6" s="8" t="str" cm="1">
        <f t="array" ref="O6">_xll.BDP($C6,O$1)</f>
        <v>Corp</v>
      </c>
      <c r="P6" s="8" t="str" cm="1">
        <f t="array" ref="P6">_xll.BDP($C6,P$1)</f>
        <v>Health Care</v>
      </c>
      <c r="Q6" s="8" t="str" cm="1">
        <f t="array" ref="Q6">_xll.BDP($C6,Q$1)</f>
        <v>BRISTOL-MYERS SQUIBB CO</v>
      </c>
      <c r="R6" s="8" t="str" cm="1">
        <f t="array" ref="R6">_xll.BDP($C6,R$1)</f>
        <v>A</v>
      </c>
      <c r="S6" s="8" cm="1">
        <f t="array" ref="S6">_xlfn.IFNA(MATCH(_xll.BDP($C6,S$1),Convert_RBCIRTG[RTG_MDY],0),0)</f>
        <v>5</v>
      </c>
      <c r="T6" s="8" cm="1">
        <f t="array" ref="T6">_xlfn.IFNA(MATCH(_xll.BDP($C6,T$1),Convert_RBCIRTG[RTG_FITCH_SP],0),0)</f>
        <v>0</v>
      </c>
      <c r="U6" s="8" cm="1">
        <f t="array" ref="U6">_xlfn.IFNA(MATCH(_xll.BDP($C6,U$1),Convert_RBCIRTG[RTG_FITCH_SP],0),0)</f>
        <v>6</v>
      </c>
      <c r="V6" s="20" t="str" cm="1">
        <f t="array" ref="V6">INDEX(Convert_RBCIRTG[RTG_FITCH_SP],IF(MEDIAN($S6:$U6)&gt;0,MEDIAN($S6:$U6),MAX($S6:$U6)))</f>
        <v>A</v>
      </c>
      <c r="W6" s="15" cm="1">
        <f t="array" ref="W6">_xll.BDP($C6,W$1,"YAS_YLD_FLAG = 15")</f>
        <v>16.428325713297504</v>
      </c>
      <c r="X6" s="3" t="str">
        <f>INDEX(Convert_DurBins[Dur_Bucket],MATCH($W6,Convert_DurBins[Dur_Val],1))</f>
        <v>16-18</v>
      </c>
      <c r="Y6" s="14">
        <f t="shared" si="0"/>
        <v>3.480793806267493</v>
      </c>
      <c r="Z6" s="3">
        <f>-INDEX(DefProv[Default],MATCH($O6&amp;$R6,DefProv[KEY],0))</f>
        <v>-13</v>
      </c>
      <c r="AA6" s="9" cm="1">
        <f t="array" ref="AA6">IF($M6="CAD",AB6,_xll.BDP($C6,AA$1,"YAS_XCCY_FOREIGN_CURRENCY=CAD","YAS_YLD_FLAG = 15","PRICING_SOURCE=BVAL"))</f>
        <v>3.6107938062674929</v>
      </c>
      <c r="AB6" s="9" cm="1">
        <f t="array" ref="AB6">_xll.BDP($C6,AB$1,"YAS_YLD_FLAG = 15","PRICING_SOURCE=BVAL")</f>
        <v>2.935988</v>
      </c>
      <c r="AC6" s="14">
        <f t="shared" si="1"/>
        <v>0.67480580626749287</v>
      </c>
      <c r="AD6" s="9" cm="1">
        <f t="array" ref="AD6">_xll.BDP($C6,AD$1,"YAS_YLD_FLAG = 15","PRICING_SOURCE=BVAL")</f>
        <v>87.582599999999999</v>
      </c>
      <c r="AE6" s="14">
        <f>INDEX([1]credit_yield!$C$1:$C$108,MATCH($AY6,[1]credit_yield!$A$1:$A$108,0))</f>
        <v>92.54536525273727</v>
      </c>
      <c r="AF6" s="9" cm="1">
        <f t="array" ref="AF6">_xll.BDP($C6,AF$1,"YAS_YLD_FLAG = 15","YAS_XCCY_FOREIGN_CURRENCY=CAD","PRICING_SOURCE=BVAL")</f>
        <v>160.85918209151407</v>
      </c>
      <c r="AG6" s="9" cm="1">
        <f t="array" ref="AG6">_xll.BDP($C6,AG$1,"YAS_YLD_FLAG = 15","PRICING_SOURCE=BVAL")</f>
        <v>2.060162</v>
      </c>
      <c r="AH6" s="9" t="str" cm="1">
        <f t="array" ref="AH6">_xll.BDP($C6,AH$1,"YAS_YLD_FLAG = 15","PRICING_SOURCE=BVAL")</f>
        <v>T 2 3/8 05/15/51</v>
      </c>
      <c r="AI6" s="9" t="str" cm="1">
        <f t="array" ref="AI6">_xll.BDP($C6,AI$1,"YAS_YLD_FLAG = 15","YAS_XCCY_FOREIGN_CURRENCY=CAD","PRICING_SOURCE=BVAL")</f>
        <v>CAN 2 12/01/51</v>
      </c>
      <c r="AJ6" s="9" cm="1">
        <f t="array" ref="AJ6">_xll.BQL($C6, "yield(fill=PREV, pricing_source=BVN4, side=Bid, yield_type=YTW) - yield(fill=PREV, pricing_source=BVN4, side=Ask, yield_type=YTW)")</f>
        <v>1.7535130000000176E-2</v>
      </c>
      <c r="AK6" s="16" cm="1">
        <f t="array" ref="AK6">_xll.BDP($C6,AK$1,"YAS_YLD_FLAG = 1")</f>
        <v>1447340000</v>
      </c>
      <c r="AL6" s="5">
        <f t="shared" si="2"/>
        <v>3.1275305042353561E-2</v>
      </c>
      <c r="AM6" s="17" cm="1">
        <f t="array" ref="AM6">_xll.BDP($C6&amp;"@"&amp;Settings!$B$1&amp;" "&amp;$O6,"INTERVAL_SUM","MARKET_DATA_OVERRIDE="&amp;AM$1,"CALC_INTERVAL="&amp;Settings!$B$2,"FILL=0")*1000</f>
        <v>45266000</v>
      </c>
      <c r="AN6" s="18">
        <f t="shared" si="3"/>
        <v>-6650000</v>
      </c>
      <c r="AO6" s="17" cm="1">
        <f t="array" ref="AO6">_xll.BDP($I6&amp;"@"&amp;Settings!$B$1&amp;" "&amp;$O6,"INTERVAL_SUM","MARKET_DATA_OVERRIDE="&amp;AO$1,"CALC_INTERVAL="&amp;Settings!$B$2,"FILL=0")*1000</f>
        <v>10725000</v>
      </c>
      <c r="AP6" s="17" cm="1">
        <f t="array" ref="AP6">_xll.BDP($I6&amp;"@"&amp;Settings!$B$1&amp;" "&amp;$O6,"INTERVAL_SUM","MARKET_DATA_OVERRIDE="&amp;AP$1,"CALC_INTERVAL="&amp;Settings!$B$2,"FILL=0")*1000</f>
        <v>17375000</v>
      </c>
      <c r="AQ6" s="8" cm="1">
        <f t="array" ref="AQ6">_xll.BDP($C6,AQ$1)</f>
        <v>99</v>
      </c>
      <c r="AR6" s="21">
        <f>_xlfn.IFNA(IF(ISNUMBER($K6),INDEX(SN_Limit[UTILIZATION],MATCH($K6,SN_Limit[BB_ID],0)),"#N/A"),
IF(ISNUMBER($L6),INDEX(SN_Limit[UTILIZATION],MATCH($L6,SN_Limit[BB_ID],0)),"#N/A"))</f>
        <v>0.55820000000000003</v>
      </c>
      <c r="AS6" s="6">
        <f>_xlfn.IFNA(IF(ISNUMBER($K6),INDEX(SN_Limit[REMAINING],MATCH($K6,SN_Limit[BB_ID],0)),"#N/A"),
IF(ISNUMBER($L6),INDEX(SN_Limit[REMAINING],MATCH($L6,SN_Limit[BB_ID],0)),"#N/A"))</f>
        <v>51268486.810000002</v>
      </c>
      <c r="AT6" s="3" t="str">
        <f>INDEX(Table11[Z_category],MATCH(MAX(SaleTable[[#This Row],[Yld_Z_BB]:[Yld_Z_RBCI]]),Table11[Z_score_Vale],1))</f>
        <v>10 to 25</v>
      </c>
      <c r="AU6" s="27" t="str">
        <f>INDEX(Table12[TRAC_Category],MATCH(SaleTable[[#This Row],[Perc_Traded]],Table12[TRAC_Value],1))</f>
        <v>0-5%</v>
      </c>
      <c r="AV6" s="27" t="str">
        <f>INDEX(Table13[NetDlrInv_Category],MATCH(SaleTable[[#This Row],[DealerClient Net]],Table13[NetDlrInv_Value],1))</f>
        <v>-10MM to -5MM</v>
      </c>
      <c r="AW6" s="27">
        <f>IF(OR(ISBLANK(SaleTable[[#This Row],[MSG_BidSize]]),NOT(ISNUMBER(SaleTable[[#This Row],[MSG_BidSize]]))),"NA",INDEX(Table14[AskSize_Category],MATCH(SaleTable[[#This Row],[MSG_BidSize]],Table14[AskSize_Value],1)))</f>
        <v>0</v>
      </c>
      <c r="AX6" s="27" t="str">
        <f>INDEX(Table15[XCCY_Cat],MATCH(SaleTable[[#This Row],[XCCY_sprd]],Table15[XCCY_Value],1))</f>
        <v>0.5 to 0.8</v>
      </c>
      <c r="AY6" s="3" t="str">
        <f>INDEX(Group_RTG[RTG_Value],MATCH($R6,Group_RTG[RTG_Key],0))&amp;":"&amp;INDEX(Map_DurBQNT[Dur_Val],MATCH($X6,Map_DurBQNT[Dur_Key],0))&amp;":"&amp;$M6&amp;":"&amp;$O6</f>
        <v>A:9:USD:Corp</v>
      </c>
      <c r="AZ6" s="3" t="str">
        <f>INDEX(Table9[LQA_Bucket],MATCH(SaleTable[[#This Row],[LQA_LIQUIDITY_SCORE]],Table9[LQA_Val],1))</f>
        <v>80-100</v>
      </c>
      <c r="BA6" s="27" t="str">
        <f>INDEX(Table10[Utilization_Bucket],MATCH(_xlfn.IFNA(ROUND(SaleTable[[#This Row],[Remaining]]/1000000,0),-1),Table10[Utilization_Val],1))</f>
        <v>50-100MM</v>
      </c>
      <c r="BB6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6" s="8"/>
    </row>
    <row r="7" spans="1:55" customFormat="1" x14ac:dyDescent="0.3">
      <c r="A7" t="s">
        <v>1556</v>
      </c>
      <c r="B7" t="str">
        <f>IF(ISNUMBER(MATCH(I7,Sellside_PastID!A:A,0)),"","NEW")</f>
        <v/>
      </c>
      <c r="C7" s="12" t="s">
        <v>1405</v>
      </c>
      <c r="D7" s="12">
        <v>-1.0821522448237468</v>
      </c>
      <c r="E7" s="12">
        <v>-1.1900095005069813</v>
      </c>
      <c r="F7" s="12" t="s">
        <v>1518</v>
      </c>
      <c r="G7" s="36">
        <v>5000000</v>
      </c>
      <c r="H7" s="12">
        <v>20000000</v>
      </c>
      <c r="I7" s="8" t="str" cm="1">
        <f t="array" ref="I7">_xll.BDP($C7,I$1)</f>
        <v>911312BW5</v>
      </c>
      <c r="J7" s="8" t="str" cm="1">
        <f t="array" ref="J7">_xll.BDP($C7,J$1)</f>
        <v>UPS 5.3 04/01/50</v>
      </c>
      <c r="K7" s="8" cm="1">
        <f t="array" ref="K7">_xll.BDP($C7,K$1)</f>
        <v>143027</v>
      </c>
      <c r="L7" s="8" cm="1">
        <f t="array" ref="L7">_xll.BDP($C7,L$1)</f>
        <v>143027</v>
      </c>
      <c r="M7" s="8" t="str" cm="1">
        <f t="array" ref="M7">_xll.BDP($C7,M$1)</f>
        <v>USD</v>
      </c>
      <c r="N7" s="8" t="str" cm="1">
        <f t="array" ref="N7">_xll.BDP($C7,N$1)</f>
        <v>US</v>
      </c>
      <c r="O7" s="8" t="str" cm="1">
        <f t="array" ref="O7">_xll.BDP($C7,O$1)</f>
        <v>Corp</v>
      </c>
      <c r="P7" s="8" t="str" cm="1">
        <f t="array" ref="P7">_xll.BDP($C7,P$1)</f>
        <v>Industrials</v>
      </c>
      <c r="Q7" s="8" t="str" cm="1">
        <f t="array" ref="Q7">_xll.BDP($C7,Q$1)</f>
        <v>UNITED PARCEL SERVICE</v>
      </c>
      <c r="R7" s="8" t="str" cm="1">
        <f t="array" ref="R7">_xll.BDP($C7,R$1)</f>
        <v>A-</v>
      </c>
      <c r="S7" s="8" cm="1">
        <f t="array" ref="S7">_xlfn.IFNA(MATCH(_xll.BDP($C7,S$1),Convert_RBCIRTG[RTG_MDY],0),0)</f>
        <v>5</v>
      </c>
      <c r="T7" s="8" cm="1">
        <f t="array" ref="T7">_xlfn.IFNA(MATCH(_xll.BDP($C7,T$1),Convert_RBCIRTG[RTG_FITCH_SP],0),0)</f>
        <v>0</v>
      </c>
      <c r="U7" s="8" cm="1">
        <f t="array" ref="U7">_xlfn.IFNA(MATCH(_xll.BDP($C7,U$1),Convert_RBCIRTG[RTG_FITCH_SP],0),0)</f>
        <v>4</v>
      </c>
      <c r="V7" s="20" t="str" cm="1">
        <f t="array" ref="V7">INDEX(Convert_RBCIRTG[RTG_FITCH_SP],IF(MEDIAN($S7:$U7)&gt;0,MEDIAN($S7:$U7),MAX($S7:$U7)))</f>
        <v>A-</v>
      </c>
      <c r="W7" s="15" cm="1">
        <f t="array" ref="W7">_xll.BDP($C7,W$1,"YAS_YLD_FLAG = 15")</f>
        <v>16.844490103288582</v>
      </c>
      <c r="X7" s="3" t="str">
        <f>INDEX(Convert_DurBins[Dur_Bucket],MATCH($W7,Convert_DurBins[Dur_Val],1))</f>
        <v>16-18</v>
      </c>
      <c r="Y7" s="14">
        <f t="shared" si="0"/>
        <v>3.559178176588885</v>
      </c>
      <c r="Z7" s="3">
        <f>-INDEX(DefProv[Default],MATCH($O7&amp;$R7,DefProv[KEY],0))</f>
        <v>-13</v>
      </c>
      <c r="AA7" s="9" cm="1">
        <f t="array" ref="AA7">IF($M7="CAD",AB7,_xll.BDP($C7,AA$1,"YAS_XCCY_FOREIGN_CURRENCY=CAD","YAS_YLD_FLAG = 15","PRICING_SOURCE=BVAL"))</f>
        <v>3.6891781765888849</v>
      </c>
      <c r="AB7" s="9" cm="1">
        <f t="array" ref="AB7">_xll.BDP($C7,AB$1,"YAS_YLD_FLAG = 15","PRICING_SOURCE=BVAL")</f>
        <v>2.8942380000000001</v>
      </c>
      <c r="AC7" s="14">
        <f t="shared" si="1"/>
        <v>0.79494017658888483</v>
      </c>
      <c r="AD7" s="9" cm="1">
        <f t="array" ref="AD7">_xll.BDP($C7,AD$1,"YAS_YLD_FLAG = 15","PRICING_SOURCE=BVAL")</f>
        <v>83.407600000000002</v>
      </c>
      <c r="AE7" s="14">
        <f>INDEX([1]credit_yield!$C$1:$C$108,MATCH($AY7,[1]credit_yield!$A$1:$A$108,0))</f>
        <v>92.54536525273727</v>
      </c>
      <c r="AF7" s="9" cm="1">
        <f t="array" ref="AF7">_xll.BDP($C7,AF$1,"YAS_YLD_FLAG = 15","YAS_XCCY_FOREIGN_CURRENCY=CAD","PRICING_SOURCE=BVAL")</f>
        <v>168.69761912365328</v>
      </c>
      <c r="AG7" s="9" cm="1">
        <f t="array" ref="AG7">_xll.BDP($C7,AG$1,"YAS_YLD_FLAG = 15","PRICING_SOURCE=BVAL")</f>
        <v>2.060162</v>
      </c>
      <c r="AH7" s="9" t="str" cm="1">
        <f t="array" ref="AH7">_xll.BDP($C7,AH$1,"YAS_YLD_FLAG = 15","PRICING_SOURCE=BVAL")</f>
        <v>T 2 3/8 05/15/51</v>
      </c>
      <c r="AI7" s="9" t="str" cm="1">
        <f t="array" ref="AI7">_xll.BDP($C7,AI$1,"YAS_YLD_FLAG = 15","YAS_XCCY_FOREIGN_CURRENCY=CAD","PRICING_SOURCE=BVAL")</f>
        <v>CAN 2 12/01/51</v>
      </c>
      <c r="AJ7" s="9" cm="1">
        <f t="array" ref="AJ7">_xll.BQL($C7, "yield(fill=PREV, pricing_source=BVN4, side=Bid, yield_type=YTW) - yield(fill=PREV, pricing_source=BVN4, side=Ask, yield_type=YTW)")</f>
        <v>1.6383719999999879E-2</v>
      </c>
      <c r="AK7" s="16" cm="1">
        <f t="array" ref="AK7">_xll.BDP($C7,AK$1,"YAS_YLD_FLAG = 1")</f>
        <v>1250000000</v>
      </c>
      <c r="AL7" s="5">
        <f t="shared" si="2"/>
        <v>0.10759680000000001</v>
      </c>
      <c r="AM7" s="17" cm="1">
        <f t="array" ref="AM7">_xll.BDP($C7&amp;"@"&amp;Settings!$B$1&amp;" "&amp;$O7,"INTERVAL_SUM","MARKET_DATA_OVERRIDE="&amp;AM$1,"CALC_INTERVAL="&amp;Settings!$B$2,"FILL=0")*1000</f>
        <v>134496000</v>
      </c>
      <c r="AN7" s="18">
        <f t="shared" si="3"/>
        <v>-5115000</v>
      </c>
      <c r="AO7" s="17" cm="1">
        <f t="array" ref="AO7">_xll.BDP($I7&amp;"@"&amp;Settings!$B$1&amp;" "&amp;$O7,"INTERVAL_SUM","MARKET_DATA_OVERRIDE="&amp;AO$1,"CALC_INTERVAL="&amp;Settings!$B$2,"FILL=0")*1000</f>
        <v>42925000</v>
      </c>
      <c r="AP7" s="17" cm="1">
        <f t="array" ref="AP7">_xll.BDP($I7&amp;"@"&amp;Settings!$B$1&amp;" "&amp;$O7,"INTERVAL_SUM","MARKET_DATA_OVERRIDE="&amp;AP$1,"CALC_INTERVAL="&amp;Settings!$B$2,"FILL=0")*1000</f>
        <v>48040000</v>
      </c>
      <c r="AQ7" s="8" cm="1">
        <f t="array" ref="AQ7">_xll.BDP($C7,AQ$1)</f>
        <v>98</v>
      </c>
      <c r="AR7" s="21">
        <f>_xlfn.IFNA(IF(ISNUMBER($K7),INDEX(SN_Limit[UTILIZATION],MATCH($K7,SN_Limit[BB_ID],0)),"#N/A"),
IF(ISNUMBER($L7),INDEX(SN_Limit[UTILIZATION],MATCH($L7,SN_Limit[BB_ID],0)),"#N/A"))</f>
        <v>0.81910000000000005</v>
      </c>
      <c r="AS7" s="6">
        <f>_xlfn.IFNA(IF(ISNUMBER($K7),INDEX(SN_Limit[REMAINING],MATCH($K7,SN_Limit[BB_ID],0)),"#N/A"),
IF(ISNUMBER($L7),INDEX(SN_Limit[REMAINING],MATCH($L7,SN_Limit[BB_ID],0)),"#N/A"))</f>
        <v>8085741.150000006</v>
      </c>
      <c r="AT7" s="3" t="str">
        <f>INDEX(Table11[Z_category],MATCH(MAX(SaleTable[[#This Row],[Yld_Z_BB]:[Yld_Z_RBCI]]),Table11[Z_score_Vale],1))</f>
        <v>10 to 25</v>
      </c>
      <c r="AU7" s="27" t="str">
        <f>INDEX(Table12[TRAC_Category],MATCH(SaleTable[[#This Row],[Perc_Traded]],Table12[TRAC_Value],1))</f>
        <v>10-15%</v>
      </c>
      <c r="AV7" s="27" t="str">
        <f>INDEX(Table13[NetDlrInv_Category],MATCH(SaleTable[[#This Row],[DealerClient Net]],Table13[NetDlrInv_Value],1))</f>
        <v>-10MM to -5MM</v>
      </c>
      <c r="AW7" s="27" t="str">
        <f>IF(OR(ISBLANK(SaleTable[[#This Row],[MSG_BidSize]]),NOT(ISNUMBER(SaleTable[[#This Row],[MSG_BidSize]]))),"NA",INDEX(Table14[AskSize_Category],MATCH(SaleTable[[#This Row],[MSG_BidSize]],Table14[AskSize_Value],1)))</f>
        <v>20 to 50MM</v>
      </c>
      <c r="AX7" s="27" t="str">
        <f>INDEX(Table15[XCCY_Cat],MATCH(SaleTable[[#This Row],[XCCY_sprd]],Table15[XCCY_Value],1))</f>
        <v>0.5 to 0.8</v>
      </c>
      <c r="AY7" s="3" t="str">
        <f>INDEX(Group_RTG[RTG_Value],MATCH($R7,Group_RTG[RTG_Key],0))&amp;":"&amp;INDEX(Map_DurBQNT[Dur_Val],MATCH($X7,Map_DurBQNT[Dur_Key],0))&amp;":"&amp;$M7&amp;":"&amp;$O7</f>
        <v>A:9:USD:Corp</v>
      </c>
      <c r="AZ7" s="3" t="str">
        <f>INDEX(Table9[LQA_Bucket],MATCH(SaleTable[[#This Row],[LQA_LIQUIDITY_SCORE]],Table9[LQA_Val],1))</f>
        <v>80-100</v>
      </c>
      <c r="BA7" s="27" t="str">
        <f>INDEX(Table10[Utilization_Bucket],MATCH(_xlfn.IFNA(ROUND(SaleTable[[#This Row],[Remaining]]/1000000,0),-1),Table10[Utilization_Val],1))</f>
        <v>1-10MM</v>
      </c>
      <c r="BB7" s="3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7" s="8"/>
    </row>
    <row r="8" spans="1:55" customFormat="1" x14ac:dyDescent="0.3">
      <c r="A8" t="s">
        <v>1556</v>
      </c>
      <c r="B8" t="str">
        <f>IF(ISNUMBER(MATCH(I8,Sellside_PastID!A:A,0)),"","NEW")</f>
        <v/>
      </c>
      <c r="C8" s="12" t="s">
        <v>1407</v>
      </c>
      <c r="D8" s="12">
        <v>-1.3415689445147341</v>
      </c>
      <c r="E8" s="12">
        <v>-1.130991718941845</v>
      </c>
      <c r="F8" s="12" t="s">
        <v>1519</v>
      </c>
      <c r="G8" s="36">
        <v>0</v>
      </c>
      <c r="H8" s="12">
        <v>0</v>
      </c>
      <c r="I8" s="8" t="str" cm="1">
        <f t="array" ref="I8">_xll.BDP($C8,I$1)</f>
        <v>268317AQ7</v>
      </c>
      <c r="J8" s="8" t="str" cm="1">
        <f t="array" ref="J8">_xll.BDP($C8,J$1)</f>
        <v>EDF 4.95 10/13/45</v>
      </c>
      <c r="K8" s="8" cm="1">
        <f t="array" ref="K8">_xll.BDP($C8,K$1)</f>
        <v>180969</v>
      </c>
      <c r="L8" s="8" cm="1">
        <f t="array" ref="L8">_xll.BDP($C8,L$1)</f>
        <v>162060</v>
      </c>
      <c r="M8" s="8" t="str" cm="1">
        <f t="array" ref="M8">_xll.BDP($C8,M$1)</f>
        <v>USD</v>
      </c>
      <c r="N8" s="8" t="str" cm="1">
        <f t="array" ref="N8">_xll.BDP($C8,N$1)</f>
        <v>FR</v>
      </c>
      <c r="O8" s="8" t="str" cm="1">
        <f t="array" ref="O8">_xll.BDP($C8,O$1)</f>
        <v>Corp</v>
      </c>
      <c r="P8" s="8" t="str" cm="1">
        <f t="array" ref="P8">_xll.BDP($C8,P$1)</f>
        <v>Utilities</v>
      </c>
      <c r="Q8" s="8" t="str" cm="1">
        <f t="array" ref="Q8">_xll.BDP($C8,Q$1)</f>
        <v>ELECTRICITE DE FRANCE SA</v>
      </c>
      <c r="R8" s="8" t="str" cm="1">
        <f t="array" ref="R8">_xll.BDP($C8,R$1)</f>
        <v>BBB+</v>
      </c>
      <c r="S8" s="8" cm="1">
        <f t="array" ref="S8">_xlfn.IFNA(MATCH(_xll.BDP($C8,S$1),Convert_RBCIRTG[RTG_MDY],0),0)</f>
        <v>4</v>
      </c>
      <c r="T8" s="8" cm="1">
        <f t="array" ref="T8">_xlfn.IFNA(MATCH(_xll.BDP($C8,T$1),Convert_RBCIRTG[RTG_FITCH_SP],0),0)</f>
        <v>4</v>
      </c>
      <c r="U8" s="8" cm="1">
        <f t="array" ref="U8">_xlfn.IFNA(MATCH(_xll.BDP($C8,U$1),Convert_RBCIRTG[RTG_FITCH_SP],0),0)</f>
        <v>3</v>
      </c>
      <c r="V8" s="20" t="str" cm="1">
        <f t="array" ref="V8">INDEX(Convert_RBCIRTG[RTG_FITCH_SP],IF(MEDIAN($S8:$U8)&gt;0,MEDIAN($S8:$U8),MAX($S8:$U8)))</f>
        <v>A-</v>
      </c>
      <c r="W8" s="15" cm="1">
        <f t="array" ref="W8">_xll.BDP($C8,W$1,"YAS_YLD_FLAG = 15")</f>
        <v>15.032509793667945</v>
      </c>
      <c r="X8" s="3" t="str">
        <f>INDEX(Convert_DurBins[Dur_Bucket],MATCH($W8,Convert_DurBins[Dur_Val],1))</f>
        <v>14-16</v>
      </c>
      <c r="Y8" s="14">
        <f t="shared" si="0"/>
        <v>3.5663044433250719</v>
      </c>
      <c r="Z8" s="3">
        <f>-INDEX(DefProv[Default],MATCH($O8&amp;$R8,DefProv[KEY],0))</f>
        <v>-36</v>
      </c>
      <c r="AA8" s="9" cm="1">
        <f t="array" ref="AA8">IF($M8="CAD",AB8,_xll.BDP($C8,AA$1,"YAS_XCCY_FOREIGN_CURRENCY=CAD","YAS_YLD_FLAG = 15","PRICING_SOURCE=BVAL"))</f>
        <v>3.9263044433250718</v>
      </c>
      <c r="AB8" s="9" cm="1">
        <f t="array" ref="AB8">_xll.BDP($C8,AB$1,"YAS_YLD_FLAG = 15","PRICING_SOURCE=BVAL")</f>
        <v>3.1979649999999999</v>
      </c>
      <c r="AC8" s="14">
        <f t="shared" si="1"/>
        <v>0.72833944332507183</v>
      </c>
      <c r="AD8" s="9" cm="1">
        <f t="array" ref="AD8">_xll.BDP($C8,AD$1,"YAS_YLD_FLAG = 15","PRICING_SOURCE=BVAL")</f>
        <v>113.78029999999998</v>
      </c>
      <c r="AE8" s="14" t="e">
        <f>INDEX([1]credit_yield!$C$1:$C$108,MATCH($AY8,[1]credit_yield!$A$1:$A$108,0))</f>
        <v>#N/A</v>
      </c>
      <c r="AF8" s="9" cm="1">
        <f t="array" ref="AF8">_xll.BDP($C8,AF$1,"YAS_YLD_FLAG = 15","YAS_XCCY_FOREIGN_CURRENCY=CAD","PRICING_SOURCE=BVAL")</f>
        <v>202.38898573036224</v>
      </c>
      <c r="AG8" s="9" cm="1">
        <f t="array" ref="AG8">_xll.BDP($C8,AG$1,"YAS_YLD_FLAG = 15","PRICING_SOURCE=BVAL")</f>
        <v>2.060162</v>
      </c>
      <c r="AH8" s="9" t="str" cm="1">
        <f t="array" ref="AH8">_xll.BDP($C8,AH$1,"YAS_YLD_FLAG = 15","PRICING_SOURCE=BVAL")</f>
        <v>T 2 3/8 05/15/51</v>
      </c>
      <c r="AI8" s="9" t="str" cm="1">
        <f t="array" ref="AI8">_xll.BDP($C8,AI$1,"YAS_YLD_FLAG = 15","YAS_XCCY_FOREIGN_CURRENCY=CAD","PRICING_SOURCE=BVAL")</f>
        <v>CAN 4 06/01/41</v>
      </c>
      <c r="AJ8" s="9" cm="1">
        <f t="array" ref="AJ8">_xll.BQL($C8, "yield(fill=PREV, pricing_source=BVN4, side=Bid, yield_type=YTW) - yield(fill=PREV, pricing_source=BVN4, side=Ask, yield_type=YTW)")</f>
        <v>5.9939789999999604E-2</v>
      </c>
      <c r="AK8" s="16" cm="1">
        <f t="array" ref="AK8">_xll.BDP($C8,AK$1,"YAS_YLD_FLAG = 1")</f>
        <v>1150000000</v>
      </c>
      <c r="AL8" s="5">
        <f t="shared" si="2"/>
        <v>1.4608695652173913E-2</v>
      </c>
      <c r="AM8" s="17" cm="1">
        <f t="array" ref="AM8">_xll.BDP($C8&amp;"@"&amp;Settings!$B$1&amp;" "&amp;$O8,"INTERVAL_SUM","MARKET_DATA_OVERRIDE="&amp;AM$1,"CALC_INTERVAL="&amp;Settings!$B$2,"FILL=0")*1000</f>
        <v>16800000</v>
      </c>
      <c r="AN8" s="18">
        <f t="shared" si="3"/>
        <v>6600000</v>
      </c>
      <c r="AO8" s="17" cm="1">
        <f t="array" ref="AO8">_xll.BDP($I8&amp;"@"&amp;Settings!$B$1&amp;" "&amp;$O8,"INTERVAL_SUM","MARKET_DATA_OVERRIDE="&amp;AO$1,"CALC_INTERVAL="&amp;Settings!$B$2,"FILL=0")*1000</f>
        <v>6600000</v>
      </c>
      <c r="AP8" s="17" cm="1">
        <f t="array" ref="AP8">_xll.BDP($I8&amp;"@"&amp;Settings!$B$1&amp;" "&amp;$O8,"INTERVAL_SUM","MARKET_DATA_OVERRIDE="&amp;AP$1,"CALC_INTERVAL="&amp;Settings!$B$2,"FILL=0")*1000</f>
        <v>0</v>
      </c>
      <c r="AQ8" s="8" cm="1">
        <f t="array" ref="AQ8">_xll.BDP($C8,AQ$1)</f>
        <v>90</v>
      </c>
      <c r="AR8" s="21">
        <f>_xlfn.IFNA(IF(ISNUMBER($K8),INDEX(SN_Limit[UTILIZATION],MATCH($K8,SN_Limit[BB_ID],0)),"#N/A"),
IF(ISNUMBER($L8),INDEX(SN_Limit[UTILIZATION],MATCH($L8,SN_Limit[BB_ID],0)),"#N/A"))</f>
        <v>0.8407</v>
      </c>
      <c r="AS8" s="6">
        <f>_xlfn.IFNA(IF(ISNUMBER($K8),INDEX(SN_Limit[REMAINING],MATCH($K8,SN_Limit[BB_ID],0)),"#N/A"),
IF(ISNUMBER($L8),INDEX(SN_Limit[REMAINING],MATCH($L8,SN_Limit[BB_ID],0)),"#N/A"))</f>
        <v>8888128.2399999946</v>
      </c>
      <c r="AT8" s="3" t="str">
        <f>INDEX(Table11[Z_category],MATCH(MAX(SaleTable[[#This Row],[Yld_Z_BB]:[Yld_Z_RBCI]]),Table11[Z_score_Vale],1))</f>
        <v>10 to 25</v>
      </c>
      <c r="AU8" s="27" t="str">
        <f>INDEX(Table12[TRAC_Category],MATCH(SaleTable[[#This Row],[Perc_Traded]],Table12[TRAC_Value],1))</f>
        <v>0-5%</v>
      </c>
      <c r="AV8" s="27" t="str">
        <f>INDEX(Table13[NetDlrInv_Category],MATCH(SaleTable[[#This Row],[DealerClient Net]],Table13[NetDlrInv_Value],1))</f>
        <v>5 to 10MM</v>
      </c>
      <c r="AW8" s="27">
        <f>IF(OR(ISBLANK(SaleTable[[#This Row],[MSG_BidSize]]),NOT(ISNUMBER(SaleTable[[#This Row],[MSG_BidSize]]))),"NA",INDEX(Table14[AskSize_Category],MATCH(SaleTable[[#This Row],[MSG_BidSize]],Table14[AskSize_Value],1)))</f>
        <v>0</v>
      </c>
      <c r="AX8" s="27" t="str">
        <f>INDEX(Table15[XCCY_Cat],MATCH(SaleTable[[#This Row],[XCCY_sprd]],Table15[XCCY_Value],1))</f>
        <v>0.5 to 0.8</v>
      </c>
      <c r="AY8" s="3" t="str">
        <f>INDEX(Group_RTG[RTG_Value],MATCH($R8,Group_RTG[RTG_Key],0))&amp;":"&amp;INDEX(Map_DurBQNT[Dur_Val],MATCH($X8,Map_DurBQNT[Dur_Key],0))&amp;":"&amp;$M8&amp;":"&amp;$O8</f>
        <v>BBB:8:USD:Corp</v>
      </c>
      <c r="AZ8" s="3" t="str">
        <f>INDEX(Table9[LQA_Bucket],MATCH(SaleTable[[#This Row],[LQA_LIQUIDITY_SCORE]],Table9[LQA_Val],1))</f>
        <v>80-100</v>
      </c>
      <c r="BA8" s="27" t="str">
        <f>INDEX(Table10[Utilization_Bucket],MATCH(_xlfn.IFNA(ROUND(SaleTable[[#This Row],[Remaining]]/1000000,0),-1),Table10[Utilization_Val],1))</f>
        <v>1-10MM</v>
      </c>
      <c r="BB8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8" s="8"/>
    </row>
    <row r="9" spans="1:55" s="2" customFormat="1" x14ac:dyDescent="0.3">
      <c r="A9" t="s">
        <v>1556</v>
      </c>
      <c r="B9" t="str">
        <f>IF(ISNUMBER(MATCH(I9,Sellside_PastID!A:A,0)),"","NEW")</f>
        <v/>
      </c>
      <c r="C9" s="12" t="s">
        <v>2921</v>
      </c>
      <c r="D9" s="12">
        <v>-0.64998941563184554</v>
      </c>
      <c r="E9" s="12">
        <v>-1.4833241669993316</v>
      </c>
      <c r="F9" s="12" t="s">
        <v>2922</v>
      </c>
      <c r="G9" s="36">
        <v>0</v>
      </c>
      <c r="H9" s="12">
        <v>10000000</v>
      </c>
      <c r="I9" s="8" t="str" cm="1">
        <f t="array" ref="I9">_xll.BDP($C9,I$1)</f>
        <v>931142DK6</v>
      </c>
      <c r="J9" s="8" t="str" cm="1">
        <f t="array" ref="J9">_xll.BDP($C9,J$1)</f>
        <v>WMT 4 3/4 10/02/43</v>
      </c>
      <c r="K9" s="8" cm="1">
        <f t="array" ref="K9">_xll.BDP($C9,K$1)</f>
        <v>101616</v>
      </c>
      <c r="L9" s="8" cm="1">
        <f t="array" ref="L9">_xll.BDP($C9,L$1)</f>
        <v>101616</v>
      </c>
      <c r="M9" s="8" t="str" cm="1">
        <f t="array" ref="M9">_xll.BDP($C9,M$1)</f>
        <v>USD</v>
      </c>
      <c r="N9" s="8" t="str" cm="1">
        <f t="array" ref="N9">_xll.BDP($C9,N$1)</f>
        <v>US</v>
      </c>
      <c r="O9" s="8" t="str" cm="1">
        <f t="array" ref="O9">_xll.BDP($C9,O$1)</f>
        <v>Corp</v>
      </c>
      <c r="P9" s="8" t="str" cm="1">
        <f t="array" ref="P9">_xll.BDP($C9,P$1)</f>
        <v>Consumer Staples</v>
      </c>
      <c r="Q9" s="8" t="str" cm="1">
        <f t="array" ref="Q9">_xll.BDP($C9,Q$1)</f>
        <v>WALMART INC</v>
      </c>
      <c r="R9" s="8" t="str" cm="1">
        <f t="array" ref="R9">_xll.BDP($C9,R$1)</f>
        <v>AA</v>
      </c>
      <c r="S9" s="8" cm="1">
        <f t="array" ref="S9">_xlfn.IFNA(MATCH(_xll.BDP($C9,S$1),Convert_RBCIRTG[RTG_MDY],0),0)</f>
        <v>8</v>
      </c>
      <c r="T9" s="8" cm="1">
        <f t="array" ref="T9">_xlfn.IFNA(MATCH(_xll.BDP($C9,T$1),Convert_RBCIRTG[RTG_FITCH_SP],0),0)</f>
        <v>8</v>
      </c>
      <c r="U9" s="8" cm="1">
        <f t="array" ref="U9">_xlfn.IFNA(MATCH(_xll.BDP($C9,U$1),Convert_RBCIRTG[RTG_FITCH_SP],0),0)</f>
        <v>8</v>
      </c>
      <c r="V9" s="20" t="str" cm="1">
        <f t="array" ref="V9">INDEX(Convert_RBCIRTG[RTG_FITCH_SP],IF(MEDIAN($S9:$U9)&gt;0,MEDIAN($S9:$U9),MAX($S9:$U9)))</f>
        <v>AA</v>
      </c>
      <c r="W9" s="15" cm="1">
        <f t="array" ref="W9">_xll.BDP($C9,W$1,"YAS_YLD_FLAG = 15")</f>
        <v>14.543081250656986</v>
      </c>
      <c r="X9" s="3" t="str">
        <f>INDEX(Convert_DurBins[Dur_Bucket],MATCH($W9,Convert_DurBins[Dur_Val],1))</f>
        <v>14-16</v>
      </c>
      <c r="Y9" s="14">
        <f t="shared" si="0"/>
        <v>3.3463458862373647</v>
      </c>
      <c r="Z9" s="3">
        <f>-INDEX(DefProv[Default],MATCH($O9&amp;$R9,DefProv[KEY],0))</f>
        <v>-7</v>
      </c>
      <c r="AA9" s="9" cm="1">
        <f t="array" ref="AA9">IF($M9="CAD",AB9,_xll.BDP($C9,AA$1,"YAS_XCCY_FOREIGN_CURRENCY=CAD","YAS_YLD_FLAG = 15","PRICING_SOURCE=BVAL"))</f>
        <v>3.4163458862373646</v>
      </c>
      <c r="AB9" s="9" cm="1">
        <f t="array" ref="AB9">_xll.BDP($C9,AB$1,"YAS_YLD_FLAG = 15","PRICING_SOURCE=BVAL")</f>
        <v>2.7657159999999998</v>
      </c>
      <c r="AC9" s="14">
        <f t="shared" si="1"/>
        <v>0.65062988623736473</v>
      </c>
      <c r="AD9" s="9" cm="1">
        <f t="array" ref="AD9">_xll.BDP($C9,AD$1,"YAS_YLD_FLAG = 15","PRICING_SOURCE=BVAL")</f>
        <v>71.918899999999965</v>
      </c>
      <c r="AE9" s="14" t="e">
        <f>INDEX([1]credit_yield!$C$1:$C$108,MATCH($AY9,[1]credit_yield!$A$1:$A$108,0))</f>
        <v>#N/A</v>
      </c>
      <c r="AF9" s="9" cm="1">
        <f t="array" ref="AF9">_xll.BDP($C9,AF$1,"YAS_YLD_FLAG = 15","YAS_XCCY_FOREIGN_CURRENCY=CAD","PRICING_SOURCE=BVAL")</f>
        <v>151.3931300215915</v>
      </c>
      <c r="AG9" s="9" cm="1">
        <f t="array" ref="AG9">_xll.BDP($C9,AG$1,"YAS_YLD_FLAG = 15","PRICING_SOURCE=BVAL")</f>
        <v>2.0465270000000002</v>
      </c>
      <c r="AH9" s="9" t="str" cm="1">
        <f t="array" ref="AH9">_xll.BDP($C9,AH$1,"YAS_YLD_FLAG = 15","PRICING_SOURCE=BVAL")</f>
        <v>T 1 3/4 08/15/41</v>
      </c>
      <c r="AI9" s="9" t="str" cm="1">
        <f t="array" ref="AI9">_xll.BDP($C9,AI$1,"YAS_YLD_FLAG = 15","YAS_XCCY_FOREIGN_CURRENCY=CAD","PRICING_SOURCE=BVAL")</f>
        <v>CAN 4 06/01/41</v>
      </c>
      <c r="AJ9" s="9" cm="1">
        <f t="array" ref="AJ9">_xll.BQL($C9, "yield(fill=PREV, pricing_source=BVN4, side=Bid, yield_type=YTW) - yield(fill=PREV, pricing_source=BVN4, side=Ask, yield_type=YTW)")</f>
        <v>6.6153710000000032E-2</v>
      </c>
      <c r="AK9" s="16" cm="1">
        <f t="array" ref="AK9">_xll.BDP($C9,AK$1,"YAS_YLD_FLAG = 1")</f>
        <v>231195000</v>
      </c>
      <c r="AL9" s="5">
        <f t="shared" si="2"/>
        <v>2.231882177382729E-2</v>
      </c>
      <c r="AM9" s="17" cm="1">
        <f t="array" ref="AM9">_xll.BDP($C9&amp;"@"&amp;Settings!$B$1&amp;" "&amp;$O9,"INTERVAL_SUM","MARKET_DATA_OVERRIDE="&amp;AM$1,"CALC_INTERVAL="&amp;Settings!$B$2,"FILL=0")*1000</f>
        <v>5160000</v>
      </c>
      <c r="AN9" s="18">
        <f t="shared" si="3"/>
        <v>0</v>
      </c>
      <c r="AO9" s="17" cm="1">
        <f t="array" ref="AO9">_xll.BDP($I9&amp;"@"&amp;Settings!$B$1&amp;" "&amp;$O9,"INTERVAL_SUM","MARKET_DATA_OVERRIDE="&amp;AO$1,"CALC_INTERVAL="&amp;Settings!$B$2,"FILL=0")*1000</f>
        <v>2580000</v>
      </c>
      <c r="AP9" s="17" cm="1">
        <f t="array" ref="AP9">_xll.BDP($I9&amp;"@"&amp;Settings!$B$1&amp;" "&amp;$O9,"INTERVAL_SUM","MARKET_DATA_OVERRIDE="&amp;AP$1,"CALC_INTERVAL="&amp;Settings!$B$2,"FILL=0")*1000</f>
        <v>2580000</v>
      </c>
      <c r="AQ9" s="8" cm="1">
        <f t="array" ref="AQ9">_xll.BDP($C9,AQ$1)</f>
        <v>75</v>
      </c>
      <c r="AR9" s="21">
        <f>_xlfn.IFNA(IF(ISNUMBER($K9),INDEX(SN_Limit[UTILIZATION],MATCH($K9,SN_Limit[BB_ID],0)),"#N/A"),
IF(ISNUMBER($L9),INDEX(SN_Limit[UTILIZATION],MATCH($L9,SN_Limit[BB_ID],0)),"#N/A"))</f>
        <v>0.28570000000000001</v>
      </c>
      <c r="AS9" s="6">
        <f>_xlfn.IFNA(IF(ISNUMBER($K9),INDEX(SN_Limit[REMAINING],MATCH($K9,SN_Limit[BB_ID],0)),"#N/A"),
IF(ISNUMBER($L9),INDEX(SN_Limit[REMAINING],MATCH($L9,SN_Limit[BB_ID],0)),"#N/A"))</f>
        <v>55289608.549999997</v>
      </c>
      <c r="AT9" s="3" t="str">
        <f>INDEX(Table11[Z_category],MATCH(MAX(SaleTable[[#This Row],[Yld_Z_BB]:[Yld_Z_RBCI]]),Table11[Z_score_Vale],1))</f>
        <v>25 to 50</v>
      </c>
      <c r="AU9" s="27" t="str">
        <f>INDEX(Table12[TRAC_Category],MATCH(SaleTable[[#This Row],[Perc_Traded]],Table12[TRAC_Value],1))</f>
        <v>0-5%</v>
      </c>
      <c r="AV9" s="27">
        <f>INDEX(Table13[NetDlrInv_Category],MATCH(SaleTable[[#This Row],[DealerClient Net]],Table13[NetDlrInv_Value],1))</f>
        <v>0</v>
      </c>
      <c r="AW9" s="27" t="str">
        <f>IF(OR(ISBLANK(SaleTable[[#This Row],[MSG_BidSize]]),NOT(ISNUMBER(SaleTable[[#This Row],[MSG_BidSize]]))),"NA",INDEX(Table14[AskSize_Category],MATCH(SaleTable[[#This Row],[MSG_BidSize]],Table14[AskSize_Value],1)))</f>
        <v>10 to 20MM</v>
      </c>
      <c r="AX9" s="27" t="str">
        <f>INDEX(Table15[XCCY_Cat],MATCH(SaleTable[[#This Row],[XCCY_sprd]],Table15[XCCY_Value],1))</f>
        <v>0.5 to 0.8</v>
      </c>
      <c r="AY9" s="3" t="str">
        <f>INDEX(Group_RTG[RTG_Value],MATCH($R9,Group_RTG[RTG_Key],0))&amp;":"&amp;INDEX(Map_DurBQNT[Dur_Val],MATCH($X9,Map_DurBQNT[Dur_Key],0))&amp;":"&amp;$M9&amp;":"&amp;$O9</f>
        <v>AA:8:USD:Corp</v>
      </c>
      <c r="AZ9" s="4" t="str">
        <f>INDEX(Table9[LQA_Bucket],MATCH(SaleTable[[#This Row],[LQA_LIQUIDITY_SCORE]],Table9[LQA_Val],1))</f>
        <v>60-80</v>
      </c>
      <c r="BA9" s="28" t="str">
        <f>INDEX(Table10[Utilization_Bucket],MATCH(_xlfn.IFNA(ROUND(SaleTable[[#This Row],[Remaining]]/1000000,0),-1),Table10[Utilization_Val],1))</f>
        <v>50-100MM</v>
      </c>
      <c r="BB9" s="4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9" s="8"/>
    </row>
    <row r="10" spans="1:55" customFormat="1" x14ac:dyDescent="0.3">
      <c r="A10" t="s">
        <v>1556</v>
      </c>
      <c r="B10" t="str">
        <f>IF(ISNUMBER(MATCH(I10,Sellside_PastID!A:A,0)),"","NEW")</f>
        <v/>
      </c>
      <c r="C10" s="12" t="s">
        <v>1413</v>
      </c>
      <c r="D10" s="12">
        <v>-1.0423421503233654</v>
      </c>
      <c r="E10" s="12">
        <v>-1.5913265852054648</v>
      </c>
      <c r="F10" s="12" t="s">
        <v>1520</v>
      </c>
      <c r="G10" s="36">
        <v>0</v>
      </c>
      <c r="H10" s="12">
        <v>1000</v>
      </c>
      <c r="I10" s="8" t="str" cm="1">
        <f t="array" ref="I10">_xll.BDP($C10,I$1)</f>
        <v>67103MAB2</v>
      </c>
      <c r="J10" s="8" t="str" cm="1">
        <f t="array" ref="J10">_xll.BDP($C10,J$1)</f>
        <v>OPBFIN 3.87 07/04/62</v>
      </c>
      <c r="K10" s="8" cm="1">
        <f t="array" ref="K10">_xll.BDP($C10,K$1)</f>
        <v>941030</v>
      </c>
      <c r="L10" s="8" cm="1">
        <f t="array" ref="L10">_xll.BDP($C10,L$1)</f>
        <v>31890820</v>
      </c>
      <c r="M10" s="8" t="str" cm="1">
        <f t="array" ref="M10">_xll.BDP($C10,M$1)</f>
        <v>CAD</v>
      </c>
      <c r="N10" s="8" t="str" cm="1">
        <f t="array" ref="N10">_xll.BDP($C10,N$1)</f>
        <v>CA</v>
      </c>
      <c r="O10" s="8" t="str" cm="1">
        <f t="array" ref="O10">_xll.BDP($C10,O$1)</f>
        <v>Corp</v>
      </c>
      <c r="P10" s="8" t="str" cm="1">
        <f t="array" ref="P10">_xll.BDP($C10,P$1)</f>
        <v>Government</v>
      </c>
      <c r="Q10" s="8" t="str" cm="1">
        <f t="array" ref="Q10">_xll.BDP($C10,Q$1)</f>
        <v>OPB FINANCE TRUST</v>
      </c>
      <c r="R10" s="8" t="str" cm="1">
        <f t="array" ref="R10">_xll.BDP($C10,R$1)</f>
        <v>AA+</v>
      </c>
      <c r="S10" s="8" cm="1">
        <f t="array" ref="S10">_xlfn.IFNA(MATCH(_xll.BDP($C10,S$1),Convert_RBCIRTG[RTG_MDY],0),0)</f>
        <v>0</v>
      </c>
      <c r="T10" s="8" cm="1">
        <f t="array" ref="T10">_xlfn.IFNA(MATCH(_xll.BDP($C10,T$1),Convert_RBCIRTG[RTG_FITCH_SP],0),0)</f>
        <v>0</v>
      </c>
      <c r="U10" s="8" cm="1">
        <f t="array" ref="U10">_xlfn.IFNA(MATCH(_xll.BDP($C10,U$1),Convert_RBCIRTG[RTG_FITCH_SP],0),0)</f>
        <v>9</v>
      </c>
      <c r="V10" s="20" t="str" cm="1">
        <f t="array" ref="V10">INDEX(Convert_RBCIRTG[RTG_FITCH_SP],IF(MEDIAN($S10:$U10)&gt;0,MEDIAN($S10:$U10),MAX($S10:$U10)))</f>
        <v>AA+</v>
      </c>
      <c r="W10" s="15" cm="1">
        <f t="array" ref="W10">_xll.BDP($C10,W$1,"YAS_YLD_FLAG = 15")</f>
        <v>21.427645005400009</v>
      </c>
      <c r="X10" s="3" t="str">
        <f>INDEX(Convert_DurBins[Dur_Bucket],MATCH($W10,Convert_DurBins[Dur_Val],1))</f>
        <v>20-22</v>
      </c>
      <c r="Y10" s="14">
        <f t="shared" si="0"/>
        <v>3.204542</v>
      </c>
      <c r="Z10" s="3">
        <f>-INDEX(DefProv[Default],MATCH($O10&amp;$R10,DefProv[KEY],0))</f>
        <v>-7</v>
      </c>
      <c r="AA10" s="9" cm="1">
        <f t="array" ref="AA10">IF($M10="CAD",AB10,_xll.BDP($C10,AA$1,"YAS_XCCY_FOREIGN_CURRENCY=CAD","YAS_YLD_FLAG = 15","PRICING_SOURCE=BVAL"))</f>
        <v>3.2745419999999998</v>
      </c>
      <c r="AB10" s="9" cm="1">
        <f t="array" ref="AB10">_xll.BDP($C10,AB$1,"YAS_YLD_FLAG = 15","PRICING_SOURCE=BVAL")</f>
        <v>3.2745419999999998</v>
      </c>
      <c r="AC10" s="14">
        <f t="shared" si="1"/>
        <v>0</v>
      </c>
      <c r="AD10" s="9" cm="1">
        <f t="array" ref="AD10">_xll.BDP($C10,AD$1,"YAS_YLD_FLAG = 15","PRICING_SOURCE=BVAL")</f>
        <v>137.2328</v>
      </c>
      <c r="AE10" s="14" t="e">
        <f>INDEX([1]credit_yield!$C$1:$C$108,MATCH($AY10,[1]credit_yield!$A$1:$A$108,0))</f>
        <v>#N/A</v>
      </c>
      <c r="AF10" s="9" cm="1">
        <f t="array" ref="AF10">_xll.BDP($C10,AF$1,"YAS_YLD_FLAG = 15","YAS_XCCY_FOREIGN_CURRENCY=CAD","PRICING_SOURCE=BVAL")</f>
        <v>136.26468889967103</v>
      </c>
      <c r="AG10" s="9" cm="1">
        <f t="array" ref="AG10">_xll.BDP($C10,AG$1,"YAS_YLD_FLAG = 15","PRICING_SOURCE=BVAL")</f>
        <v>1.9022139999999998</v>
      </c>
      <c r="AH10" s="9" t="str" cm="1">
        <f t="array" ref="AH10">_xll.BDP($C10,AH$1,"YAS_YLD_FLAG = 15","PRICING_SOURCE=BVAL")</f>
        <v>CAN 4 06/01/41</v>
      </c>
      <c r="AI10" s="9" t="str" cm="1">
        <f t="array" ref="AI10">_xll.BDP($C10,AI$1,"YAS_YLD_FLAG = 15","YAS_XCCY_FOREIGN_CURRENCY=CAD","PRICING_SOURCE=BVAL")</f>
        <v>CAN 2 12/01/51</v>
      </c>
      <c r="AJ10" s="9" cm="1">
        <f t="array" ref="AJ10">_xll.BQL($C10, "yield(fill=PREV, pricing_source=BVN4, side=Bid, yield_type=YTW) - yield(fill=PREV, pricing_source=BVN4, side=Ask, yield_type=YTW)")</f>
        <v>5.9355602903330862E-2</v>
      </c>
      <c r="AK10" s="16" cm="1">
        <f t="array" ref="AK10">_xll.BDP($C10,AK$1,"YAS_YLD_FLAG = 1")</f>
        <v>150000000</v>
      </c>
      <c r="AL10" s="5">
        <f t="shared" si="2"/>
        <v>0</v>
      </c>
      <c r="AM10" s="17" cm="1">
        <f t="array" ref="AM10">_xll.BDP($C10&amp;"@"&amp;Settings!$B$1&amp;" "&amp;$O10,"INTERVAL_SUM","MARKET_DATA_OVERRIDE="&amp;AM$1,"CALC_INTERVAL="&amp;Settings!$B$2,"FILL=0")*1000</f>
        <v>0</v>
      </c>
      <c r="AN10" s="18">
        <f t="shared" si="3"/>
        <v>0</v>
      </c>
      <c r="AO10" s="17" cm="1">
        <f t="array" ref="AO10">_xll.BDP($I10&amp;"@"&amp;Settings!$B$1&amp;" "&amp;$O10,"INTERVAL_SUM","MARKET_DATA_OVERRIDE="&amp;AO$1,"CALC_INTERVAL="&amp;Settings!$B$2,"FILL=0")*1000</f>
        <v>0</v>
      </c>
      <c r="AP10" s="17" cm="1">
        <f t="array" ref="AP10">_xll.BDP($I10&amp;"@"&amp;Settings!$B$1&amp;" "&amp;$O10,"INTERVAL_SUM","MARKET_DATA_OVERRIDE="&amp;AP$1,"CALC_INTERVAL="&amp;Settings!$B$2,"FILL=0")*1000</f>
        <v>0</v>
      </c>
      <c r="AQ10" s="8" cm="1">
        <f t="array" ref="AQ10">_xll.BDP($C10,AQ$1)</f>
        <v>64</v>
      </c>
      <c r="AR10" s="21">
        <f>_xlfn.IFNA(IF(ISNUMBER($K10),INDEX(SN_Limit[UTILIZATION],MATCH($K10,SN_Limit[BB_ID],0)),"#N/A"),
IF(ISNUMBER($L10),INDEX(SN_Limit[UTILIZATION],MATCH($L10,SN_Limit[BB_ID],0)),"#N/A"))</f>
        <v>0.69869999999999999</v>
      </c>
      <c r="AS10" s="6">
        <f>_xlfn.IFNA(IF(ISNUMBER($K10),INDEX(SN_Limit[REMAINING],MATCH($K10,SN_Limit[BB_ID],0)),"#N/A"),
IF(ISNUMBER($L10),INDEX(SN_Limit[REMAINING],MATCH($L10,SN_Limit[BB_ID],0)),"#N/A"))</f>
        <v>14090233.149999999</v>
      </c>
      <c r="AT10" s="3" t="str">
        <f>INDEX(Table11[Z_category],MATCH(MAX(SaleTable[[#This Row],[Yld_Z_BB]:[Yld_Z_RBCI]]),Table11[Z_score_Vale],1))</f>
        <v>10 to 25</v>
      </c>
      <c r="AU10" s="27">
        <f>INDEX(Table12[TRAC_Category],MATCH(SaleTable[[#This Row],[Perc_Traded]],Table12[TRAC_Value],1))</f>
        <v>0</v>
      </c>
      <c r="AV10" s="27">
        <f>INDEX(Table13[NetDlrInv_Category],MATCH(SaleTable[[#This Row],[DealerClient Net]],Table13[NetDlrInv_Value],1))</f>
        <v>0</v>
      </c>
      <c r="AW10" s="27">
        <f>IF(OR(ISBLANK(SaleTable[[#This Row],[MSG_BidSize]]),NOT(ISNUMBER(SaleTable[[#This Row],[MSG_BidSize]]))),"NA",INDEX(Table14[AskSize_Category],MATCH(SaleTable[[#This Row],[MSG_BidSize]],Table14[AskSize_Value],1)))</f>
        <v>0</v>
      </c>
      <c r="AX10" s="27">
        <f>INDEX(Table15[XCCY_Cat],MATCH(SaleTable[[#This Row],[XCCY_sprd]],Table15[XCCY_Value],1))</f>
        <v>0</v>
      </c>
      <c r="AY10" s="3" t="str">
        <f>INDEX(Group_RTG[RTG_Value],MATCH($R10,Group_RTG[RTG_Key],0))&amp;":"&amp;INDEX(Map_DurBQNT[Dur_Val],MATCH($X10,Map_DurBQNT[Dur_Key],0))&amp;":"&amp;$M10&amp;":"&amp;$O10</f>
        <v>AA:11:CAD:Corp</v>
      </c>
      <c r="AZ10" s="3" t="str">
        <f>INDEX(Table9[LQA_Bucket],MATCH(SaleTable[[#This Row],[LQA_LIQUIDITY_SCORE]],Table9[LQA_Val],1))</f>
        <v>60-80</v>
      </c>
      <c r="BA10" s="27" t="str">
        <f>INDEX(Table10[Utilization_Bucket],MATCH(_xlfn.IFNA(ROUND(SaleTable[[#This Row],[Remaining]]/1000000,0),-1),Table10[Utilization_Val],1))</f>
        <v>10-50MM</v>
      </c>
      <c r="BB10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10" s="8"/>
    </row>
    <row r="11" spans="1:55" customFormat="1" x14ac:dyDescent="0.3">
      <c r="A11" t="s">
        <v>1556</v>
      </c>
      <c r="B11" t="str">
        <f>IF(ISNUMBER(MATCH(I11,Sellside_PastID!A:A,0)),"","NEW")</f>
        <v/>
      </c>
      <c r="C11" s="12" t="s">
        <v>1401</v>
      </c>
      <c r="D11" s="12">
        <v>-1.555472440727681</v>
      </c>
      <c r="E11" s="12">
        <v>-1.1269429978412104</v>
      </c>
      <c r="F11" s="12" t="s">
        <v>1521</v>
      </c>
      <c r="G11" s="36">
        <v>0</v>
      </c>
      <c r="H11" s="12">
        <v>0</v>
      </c>
      <c r="I11" s="8" t="str" cm="1">
        <f t="array" ref="I11">_xll.BDP($C11,I$1)</f>
        <v>67077MAP3</v>
      </c>
      <c r="J11" s="8" t="str" cm="1">
        <f t="array" ref="J11">_xll.BDP($C11,J$1)</f>
        <v>NTRCN 7 1/8 05/23/36</v>
      </c>
      <c r="K11" s="8" cm="1">
        <f t="array" ref="K11">_xll.BDP($C11,K$1)</f>
        <v>58121995</v>
      </c>
      <c r="L11" s="8" cm="1">
        <f t="array" ref="L11">_xll.BDP($C11,L$1)</f>
        <v>58121995</v>
      </c>
      <c r="M11" s="8" t="str" cm="1">
        <f t="array" ref="M11">_xll.BDP($C11,M$1)</f>
        <v>USD</v>
      </c>
      <c r="N11" s="8" t="str" cm="1">
        <f t="array" ref="N11">_xll.BDP($C11,N$1)</f>
        <v>CA</v>
      </c>
      <c r="O11" s="8" t="str" cm="1">
        <f t="array" ref="O11">_xll.BDP($C11,O$1)</f>
        <v>Corp</v>
      </c>
      <c r="P11" s="8" t="str" cm="1">
        <f t="array" ref="P11">_xll.BDP($C11,P$1)</f>
        <v>Materials</v>
      </c>
      <c r="Q11" s="8" t="str" cm="1">
        <f t="array" ref="Q11">_xll.BDP($C11,Q$1)</f>
        <v>NUTRIEN LTD</v>
      </c>
      <c r="R11" s="8" t="str" cm="1">
        <f t="array" ref="R11">_xll.BDP($C11,R$1)</f>
        <v>BBB</v>
      </c>
      <c r="S11" s="8" cm="1">
        <f t="array" ref="S11">_xlfn.IFNA(MATCH(_xll.BDP($C11,S$1),Convert_RBCIRTG[RTG_MDY],0),0)</f>
        <v>2</v>
      </c>
      <c r="T11" s="8" cm="1">
        <f t="array" ref="T11">_xlfn.IFNA(MATCH(_xll.BDP($C11,T$1),Convert_RBCIRTG[RTG_FITCH_SP],0),0)</f>
        <v>0</v>
      </c>
      <c r="U11" s="8" cm="1">
        <f t="array" ref="U11">_xlfn.IFNA(MATCH(_xll.BDP($C11,U$1),Convert_RBCIRTG[RTG_FITCH_SP],0),0)</f>
        <v>2</v>
      </c>
      <c r="V11" s="20" t="str" cm="1">
        <f t="array" ref="V11">INDEX(Convert_RBCIRTG[RTG_FITCH_SP],IF(MEDIAN($S11:$U11)&gt;0,MEDIAN($S11:$U11),MAX($S11:$U11)))</f>
        <v>BBB</v>
      </c>
      <c r="W11" s="15" cm="1">
        <f t="array" ref="W11">_xll.BDP($C11,W$1,"YAS_YLD_FLAG = 15")</f>
        <v>9.9341764612480752</v>
      </c>
      <c r="X11" s="3" t="str">
        <f>INDEX(Convert_DurBins[Dur_Bucket],MATCH($W11,Convert_DurBins[Dur_Val],1))</f>
        <v>0-10</v>
      </c>
      <c r="Y11" s="14">
        <f t="shared" si="0"/>
        <v>3.595868314415978</v>
      </c>
      <c r="Z11" s="3">
        <f>-INDEX(DefProv[Default],MATCH($O11&amp;$R11,DefProv[KEY],0))</f>
        <v>-36</v>
      </c>
      <c r="AA11" s="9" cm="1">
        <f t="array" ref="AA11">IF($M11="CAD",AB11,_xll.BDP($C11,AA$1,"YAS_XCCY_FOREIGN_CURRENCY=CAD","YAS_YLD_FLAG = 15","PRICING_SOURCE=BVAL"))</f>
        <v>3.9558683144159779</v>
      </c>
      <c r="AB11" s="9" cm="1">
        <f t="array" ref="AB11">_xll.BDP($C11,AB$1,"YAS_YLD_FLAG = 15","PRICING_SOURCE=BVAL")</f>
        <v>3.1310199999999999</v>
      </c>
      <c r="AC11" s="14">
        <f t="shared" si="1"/>
        <v>0.82484831441597795</v>
      </c>
      <c r="AD11" s="9" cm="1">
        <f t="array" ref="AD11">_xll.BDP($C11,AD$1,"YAS_YLD_FLAG = 15","PRICING_SOURCE=BVAL")</f>
        <v>151.75909999999999</v>
      </c>
      <c r="AE11" s="14" t="e">
        <f>INDEX([1]credit_yield!$C$1:$C$108,MATCH($AY11,[1]credit_yield!$A$1:$A$108,0))</f>
        <v>#N/A</v>
      </c>
      <c r="AF11" s="9" cm="1">
        <f t="array" ref="AF11">_xll.BDP($C11,AF$1,"YAS_YLD_FLAG = 15","YAS_XCCY_FOREIGN_CURRENCY=CAD","PRICING_SOURCE=BVAL")</f>
        <v>234.05688816002925</v>
      </c>
      <c r="AG11" s="9" cm="1">
        <f t="array" ref="AG11">_xll.BDP($C11,AG$1,"YAS_YLD_FLAG = 15","PRICING_SOURCE=BVAL")</f>
        <v>1.613429</v>
      </c>
      <c r="AH11" s="9" t="str" cm="1">
        <f t="array" ref="AH11">_xll.BDP($C11,AH$1,"YAS_YLD_FLAG = 15","PRICING_SOURCE=BVAL")</f>
        <v>T 1 1/4 08/15/31</v>
      </c>
      <c r="AI11" s="9" t="str" cm="1">
        <f t="array" ref="AI11">_xll.BDP($C11,AI$1,"YAS_YLD_FLAG = 15","YAS_XCCY_FOREIGN_CURRENCY=CAD","PRICING_SOURCE=BVAL")</f>
        <v>CAN 1 ½ 06/01/31</v>
      </c>
      <c r="AJ11" s="9" cm="1">
        <f t="array" ref="AJ11">_xll.BQL($C11, "yield(fill=PREV, pricing_source=BVN4, side=Bid, yield_type=YTW) - yield(fill=PREV, pricing_source=BVN4, side=Ask, yield_type=YTW)")</f>
        <v>3.7084271670822844E-2</v>
      </c>
      <c r="AK11" s="16" cm="1">
        <f t="array" ref="AK11">_xll.BDP($C11,AK$1,"YAS_YLD_FLAG = 1")</f>
        <v>292911000</v>
      </c>
      <c r="AL11" s="5">
        <f t="shared" si="2"/>
        <v>0</v>
      </c>
      <c r="AM11" s="17" cm="1">
        <f t="array" ref="AM11">_xll.BDP($C11&amp;"@"&amp;Settings!$B$1&amp;" "&amp;$O11,"INTERVAL_SUM","MARKET_DATA_OVERRIDE="&amp;AM$1,"CALC_INTERVAL="&amp;Settings!$B$2,"FILL=0")*1000</f>
        <v>0</v>
      </c>
      <c r="AN11" s="18">
        <f t="shared" si="3"/>
        <v>0</v>
      </c>
      <c r="AO11" s="17" cm="1">
        <f t="array" ref="AO11">_xll.BDP($I11&amp;"@"&amp;Settings!$B$1&amp;" "&amp;$O11,"INTERVAL_SUM","MARKET_DATA_OVERRIDE="&amp;AO$1,"CALC_INTERVAL="&amp;Settings!$B$2,"FILL=0")*1000</f>
        <v>0</v>
      </c>
      <c r="AP11" s="17" cm="1">
        <f t="array" ref="AP11">_xll.BDP($I11&amp;"@"&amp;Settings!$B$1&amp;" "&amp;$O11,"INTERVAL_SUM","MARKET_DATA_OVERRIDE="&amp;AP$1,"CALC_INTERVAL="&amp;Settings!$B$2,"FILL=0")*1000</f>
        <v>0</v>
      </c>
      <c r="AQ11" s="8" cm="1">
        <f t="array" ref="AQ11">_xll.BDP($C11,AQ$1)</f>
        <v>75</v>
      </c>
      <c r="AR11" s="21">
        <f>_xlfn.IFNA(IF(ISNUMBER($K11),INDEX(SN_Limit[UTILIZATION],MATCH($K11,SN_Limit[BB_ID],0)),"#N/A"),
IF(ISNUMBER($L11),INDEX(SN_Limit[UTILIZATION],MATCH($L11,SN_Limit[BB_ID],0)),"#N/A"))</f>
        <v>0.4869</v>
      </c>
      <c r="AS11" s="6">
        <f>_xlfn.IFNA(IF(ISNUMBER($K11),INDEX(SN_Limit[REMAINING],MATCH($K11,SN_Limit[BB_ID],0)),"#N/A"),
IF(ISNUMBER($L11),INDEX(SN_Limit[REMAINING],MATCH($L11,SN_Limit[BB_ID],0)),"#N/A"))</f>
        <v>20652561.539999999</v>
      </c>
      <c r="AT11" s="3" t="str">
        <f>INDEX(Table11[Z_category],MATCH(MAX(SaleTable[[#This Row],[Yld_Z_BB]:[Yld_Z_RBCI]]),Table11[Z_score_Vale],1))</f>
        <v>10 to 25</v>
      </c>
      <c r="AU11" s="27">
        <f>INDEX(Table12[TRAC_Category],MATCH(SaleTable[[#This Row],[Perc_Traded]],Table12[TRAC_Value],1))</f>
        <v>0</v>
      </c>
      <c r="AV11" s="27">
        <f>INDEX(Table13[NetDlrInv_Category],MATCH(SaleTable[[#This Row],[DealerClient Net]],Table13[NetDlrInv_Value],1))</f>
        <v>0</v>
      </c>
      <c r="AW11" s="27">
        <f>IF(OR(ISBLANK(SaleTable[[#This Row],[MSG_BidSize]]),NOT(ISNUMBER(SaleTable[[#This Row],[MSG_BidSize]]))),"NA",INDEX(Table14[AskSize_Category],MATCH(SaleTable[[#This Row],[MSG_BidSize]],Table14[AskSize_Value],1)))</f>
        <v>0</v>
      </c>
      <c r="AX11" s="27" t="str">
        <f>INDEX(Table15[XCCY_Cat],MATCH(SaleTable[[#This Row],[XCCY_sprd]],Table15[XCCY_Value],1))</f>
        <v>0.8 to 1</v>
      </c>
      <c r="AY11" s="3" t="str">
        <f>INDEX(Group_RTG[RTG_Value],MATCH($R11,Group_RTG[RTG_Key],0))&amp;":"&amp;INDEX(Map_DurBQNT[Dur_Val],MATCH($X11,Map_DurBQNT[Dur_Key],0))&amp;":"&amp;$M11&amp;":"&amp;$O11</f>
        <v>BBB:5:USD:Corp</v>
      </c>
      <c r="AZ11" s="3" t="str">
        <f>INDEX(Table9[LQA_Bucket],MATCH(SaleTable[[#This Row],[LQA_LIQUIDITY_SCORE]],Table9[LQA_Val],1))</f>
        <v>60-80</v>
      </c>
      <c r="BA11" s="27" t="str">
        <f>INDEX(Table10[Utilization_Bucket],MATCH(_xlfn.IFNA(ROUND(SaleTable[[#This Row],[Remaining]]/1000000,0),-1),Table10[Utilization_Val],1))</f>
        <v>10-50MM</v>
      </c>
      <c r="BB11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11" s="8"/>
    </row>
    <row r="12" spans="1:55" customFormat="1" x14ac:dyDescent="0.3">
      <c r="A12" t="s">
        <v>1556</v>
      </c>
      <c r="B12" t="str">
        <f>IF(ISNUMBER(MATCH(I12,Sellside_PastID!A:A,0)),"","NEW")</f>
        <v/>
      </c>
      <c r="C12" s="12" t="s">
        <v>1092</v>
      </c>
      <c r="D12" s="12">
        <v>-0.92909507437469163</v>
      </c>
      <c r="E12" s="12">
        <v>-0.5313281678003261</v>
      </c>
      <c r="F12" s="12" t="s">
        <v>1522</v>
      </c>
      <c r="G12" s="36">
        <v>5000000</v>
      </c>
      <c r="H12" s="12">
        <v>5000000</v>
      </c>
      <c r="I12" s="8" t="str" cm="1">
        <f t="array" ref="I12">_xll.BDP($C12,I$1)</f>
        <v>68389XAE5</v>
      </c>
      <c r="J12" s="8" t="str" cm="1">
        <f t="array" ref="J12">_xll.BDP($C12,J$1)</f>
        <v>ORCL 6 1/2 04/15/38</v>
      </c>
      <c r="K12" s="8" cm="1">
        <f t="array" ref="K12">_xll.BDP($C12,K$1)</f>
        <v>101752</v>
      </c>
      <c r="L12" s="8" cm="1">
        <f t="array" ref="L12">_xll.BDP($C12,L$1)</f>
        <v>101752</v>
      </c>
      <c r="M12" s="8" t="str" cm="1">
        <f t="array" ref="M12">_xll.BDP($C12,M$1)</f>
        <v>USD</v>
      </c>
      <c r="N12" s="8" t="str" cm="1">
        <f t="array" ref="N12">_xll.BDP($C12,N$1)</f>
        <v>US</v>
      </c>
      <c r="O12" s="8" t="str" cm="1">
        <f t="array" ref="O12">_xll.BDP($C12,O$1)</f>
        <v>Corp</v>
      </c>
      <c r="P12" s="8" t="str" cm="1">
        <f t="array" ref="P12">_xll.BDP($C12,P$1)</f>
        <v>Technology</v>
      </c>
      <c r="Q12" s="8" t="str" cm="1">
        <f t="array" ref="Q12">_xll.BDP($C12,Q$1)</f>
        <v>ORACLE CORP</v>
      </c>
      <c r="R12" s="8" t="str" cm="1">
        <f t="array" ref="R12">_xll.BDP($C12,R$1)</f>
        <v>BBB</v>
      </c>
      <c r="S12" s="8" cm="1">
        <f t="array" ref="S12">_xlfn.IFNA(MATCH(_xll.BDP($C12,S$1),Convert_RBCIRTG[RTG_MDY],0),0)</f>
        <v>2</v>
      </c>
      <c r="T12" s="8" cm="1">
        <f t="array" ref="T12">_xlfn.IFNA(MATCH(_xll.BDP($C12,T$1),Convert_RBCIRTG[RTG_FITCH_SP],0),0)</f>
        <v>3</v>
      </c>
      <c r="U12" s="8" cm="1">
        <f t="array" ref="U12">_xlfn.IFNA(MATCH(_xll.BDP($C12,U$1),Convert_RBCIRTG[RTG_FITCH_SP],0),0)</f>
        <v>3</v>
      </c>
      <c r="V12" s="20" t="str" cm="1">
        <f t="array" ref="V12">INDEX(Convert_RBCIRTG[RTG_FITCH_SP],IF(MEDIAN($S12:$U12)&gt;0,MEDIAN($S12:$U12),MAX($S12:$U12)))</f>
        <v>BBB+</v>
      </c>
      <c r="W12" s="15" cm="1">
        <f t="array" ref="W12">_xll.BDP($C12,W$1,"YAS_YLD_FLAG = 15")</f>
        <v>11.156192784896238</v>
      </c>
      <c r="X12" s="3" t="str">
        <f>INDEX(Convert_DurBins[Dur_Bucket],MATCH($W12,Convert_DurBins[Dur_Val],1))</f>
        <v>10-12</v>
      </c>
      <c r="Y12" s="14">
        <f t="shared" si="0"/>
        <v>3.8593550516587132</v>
      </c>
      <c r="Z12" s="3">
        <f>-INDEX(DefProv[Default],MATCH($O12&amp;$R12,DefProv[KEY],0))</f>
        <v>-36</v>
      </c>
      <c r="AA12" s="9" cm="1">
        <f t="array" ref="AA12">IF($M12="CAD",AB12,_xll.BDP($C12,AA$1,"YAS_XCCY_FOREIGN_CURRENCY=CAD","YAS_YLD_FLAG = 15","PRICING_SOURCE=BVAL"))</f>
        <v>4.2193550516587131</v>
      </c>
      <c r="AB12" s="9" cm="1">
        <f t="array" ref="AB12">_xll.BDP($C12,AB$1,"YAS_YLD_FLAG = 15","PRICING_SOURCE=BVAL")</f>
        <v>3.3813119999999999</v>
      </c>
      <c r="AC12" s="14">
        <f t="shared" si="1"/>
        <v>0.83804305165871318</v>
      </c>
      <c r="AD12" s="9" cm="1">
        <f t="array" ref="AD12">_xll.BDP($C12,AD$1,"YAS_YLD_FLAG = 15","PRICING_SOURCE=BVAL")</f>
        <v>133.47849999999997</v>
      </c>
      <c r="AE12" s="14" t="e">
        <f>INDEX([1]credit_yield!$C$1:$C$108,MATCH($AY12,[1]credit_yield!$A$1:$A$108,0))</f>
        <v>#N/A</v>
      </c>
      <c r="AF12" s="9" cm="1">
        <f t="array" ref="AF12">_xll.BDP($C12,AF$1,"YAS_YLD_FLAG = 15","YAS_XCCY_FOREIGN_CURRENCY=CAD","PRICING_SOURCE=BVAL")</f>
        <v>231.69404656372637</v>
      </c>
      <c r="AG12" s="9" cm="1">
        <f t="array" ref="AG12">_xll.BDP($C12,AG$1,"YAS_YLD_FLAG = 15","PRICING_SOURCE=BVAL")</f>
        <v>2.0465270000000002</v>
      </c>
      <c r="AH12" s="9" t="str" cm="1">
        <f t="array" ref="AH12">_xll.BDP($C12,AH$1,"YAS_YLD_FLAG = 15","PRICING_SOURCE=BVAL")</f>
        <v>T 1 3/4 08/15/41</v>
      </c>
      <c r="AI12" s="9" t="str" cm="1">
        <f t="array" ref="AI12">_xll.BDP($C12,AI$1,"YAS_YLD_FLAG = 15","YAS_XCCY_FOREIGN_CURRENCY=CAD","PRICING_SOURCE=BVAL")</f>
        <v>CAN 4 06/01/41</v>
      </c>
      <c r="AJ12" s="9" cm="1">
        <f t="array" ref="AJ12">_xll.BQL($C12, "yield(fill=PREV, pricing_source=BVN4, side=Bid, yield_type=YTW) - yield(fill=PREV, pricing_source=BVN4, side=Ask, yield_type=YTW)")</f>
        <v>1.2771306123215087E-2</v>
      </c>
      <c r="AK12" s="16" cm="1">
        <f t="array" ref="AK12">_xll.BDP($C12,AK$1,"YAS_YLD_FLAG = 1")</f>
        <v>1250000000</v>
      </c>
      <c r="AL12" s="5">
        <f t="shared" si="2"/>
        <v>1.6507999999999998E-2</v>
      </c>
      <c r="AM12" s="17" cm="1">
        <f t="array" ref="AM12">_xll.BDP($C12&amp;"@"&amp;Settings!$B$1&amp;" "&amp;$O12,"INTERVAL_SUM","MARKET_DATA_OVERRIDE="&amp;AM$1,"CALC_INTERVAL="&amp;Settings!$B$2,"FILL=0")*1000</f>
        <v>20635000</v>
      </c>
      <c r="AN12" s="18">
        <f t="shared" si="3"/>
        <v>-3855000</v>
      </c>
      <c r="AO12" s="17" cm="1">
        <f t="array" ref="AO12">_xll.BDP($I12&amp;"@"&amp;Settings!$B$1&amp;" "&amp;$O12,"INTERVAL_SUM","MARKET_DATA_OVERRIDE="&amp;AO$1,"CALC_INTERVAL="&amp;Settings!$B$2,"FILL=0")*1000</f>
        <v>4390000</v>
      </c>
      <c r="AP12" s="17" cm="1">
        <f t="array" ref="AP12">_xll.BDP($I12&amp;"@"&amp;Settings!$B$1&amp;" "&amp;$O12,"INTERVAL_SUM","MARKET_DATA_OVERRIDE="&amp;AP$1,"CALC_INTERVAL="&amp;Settings!$B$2,"FILL=0")*1000</f>
        <v>8245000</v>
      </c>
      <c r="AQ12" s="8" cm="1">
        <f t="array" ref="AQ12">_xll.BDP($C12,AQ$1)</f>
        <v>96</v>
      </c>
      <c r="AR12" s="21">
        <f>_xlfn.IFNA(IF(ISNUMBER($K12),INDEX(SN_Limit[UTILIZATION],MATCH($K12,SN_Limit[BB_ID],0)),"#N/A"),
IF(ISNUMBER($L12),INDEX(SN_Limit[UTILIZATION],MATCH($L12,SN_Limit[BB_ID],0)),"#N/A"))</f>
        <v>0.80210000000000004</v>
      </c>
      <c r="AS12" s="6">
        <f>_xlfn.IFNA(IF(ISNUMBER($K12),INDEX(SN_Limit[REMAINING],MATCH($K12,SN_Limit[BB_ID],0)),"#N/A"),
IF(ISNUMBER($L12),INDEX(SN_Limit[REMAINING],MATCH($L12,SN_Limit[BB_ID],0)),"#N/A"))</f>
        <v>14684600</v>
      </c>
      <c r="AT12" s="3" t="str">
        <f>INDEX(Table11[Z_category],MATCH(MAX(SaleTable[[#This Row],[Yld_Z_BB]:[Yld_Z_RBCI]]),Table11[Z_score_Vale],1))</f>
        <v>25 to 50</v>
      </c>
      <c r="AU12" s="27" t="str">
        <f>INDEX(Table12[TRAC_Category],MATCH(SaleTable[[#This Row],[Perc_Traded]],Table12[TRAC_Value],1))</f>
        <v>0-5%</v>
      </c>
      <c r="AV12" s="27" t="str">
        <f>INDEX(Table13[NetDlrInv_Category],MATCH(SaleTable[[#This Row],[DealerClient Net]],Table13[NetDlrInv_Value],1))</f>
        <v>-5MM to 0MM</v>
      </c>
      <c r="AW12" s="27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12" s="27" t="str">
        <f>INDEX(Table15[XCCY_Cat],MATCH(SaleTable[[#This Row],[XCCY_sprd]],Table15[XCCY_Value],1))</f>
        <v>0.8 to 1</v>
      </c>
      <c r="AY12" s="3" t="str">
        <f>INDEX(Group_RTG[RTG_Value],MATCH($R12,Group_RTG[RTG_Key],0))&amp;":"&amp;INDEX(Map_DurBQNT[Dur_Val],MATCH($X12,Map_DurBQNT[Dur_Key],0))&amp;":"&amp;$M12&amp;":"&amp;$O12</f>
        <v>BBB:6:USD:Corp</v>
      </c>
      <c r="AZ12" s="3" t="str">
        <f>INDEX(Table9[LQA_Bucket],MATCH(SaleTable[[#This Row],[LQA_LIQUIDITY_SCORE]],Table9[LQA_Val],1))</f>
        <v>80-100</v>
      </c>
      <c r="BA12" s="27" t="str">
        <f>INDEX(Table10[Utilization_Bucket],MATCH(_xlfn.IFNA(ROUND(SaleTable[[#This Row],[Remaining]]/1000000,0),-1),Table10[Utilization_Val],1))</f>
        <v>10-50MM</v>
      </c>
      <c r="BB12" s="3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12" s="8"/>
    </row>
    <row r="13" spans="1:55" customFormat="1" x14ac:dyDescent="0.3">
      <c r="A13" t="s">
        <v>1556</v>
      </c>
      <c r="B13" t="str">
        <f>IF(ISNUMBER(MATCH(I13,Sellside_PastID!A:A,0)),"","NEW")</f>
        <v>NEW</v>
      </c>
      <c r="C13" s="12" t="s">
        <v>2923</v>
      </c>
      <c r="D13" s="12">
        <v>-0.66510433101835098</v>
      </c>
      <c r="E13" s="12">
        <v>-0.4295847281256861</v>
      </c>
      <c r="F13" s="12" t="s">
        <v>2924</v>
      </c>
      <c r="G13" s="36">
        <v>2000</v>
      </c>
      <c r="H13" s="12">
        <v>2000000</v>
      </c>
      <c r="I13" s="8" t="str" cm="1">
        <f t="array" ref="I13">_xll.BDP($C13,I$1)</f>
        <v>12657ZAZ6</v>
      </c>
      <c r="J13" s="8" t="str" cm="1">
        <f t="array" ref="J13">_xll.BDP($C13,J$1)</f>
        <v>CUCN 3.825 09/11/62</v>
      </c>
      <c r="K13" s="8" cm="1">
        <f t="array" ref="K13">_xll.BDP($C13,K$1)</f>
        <v>108393</v>
      </c>
      <c r="L13" s="8" cm="1">
        <f t="array" ref="L13">_xll.BDP($C13,L$1)</f>
        <v>1180050</v>
      </c>
      <c r="M13" s="8" t="str" cm="1">
        <f t="array" ref="M13">_xll.BDP($C13,M$1)</f>
        <v>CAD</v>
      </c>
      <c r="N13" s="8" t="str" cm="1">
        <f t="array" ref="N13">_xll.BDP($C13,N$1)</f>
        <v>CA</v>
      </c>
      <c r="O13" s="8" t="str" cm="1">
        <f t="array" ref="O13">_xll.BDP($C13,O$1)</f>
        <v>Corp</v>
      </c>
      <c r="P13" s="8" t="str" cm="1">
        <f t="array" ref="P13">_xll.BDP($C13,P$1)</f>
        <v>Utilities</v>
      </c>
      <c r="Q13" s="8" t="str" cm="1">
        <f t="array" ref="Q13">_xll.BDP($C13,Q$1)</f>
        <v>CU INC</v>
      </c>
      <c r="R13" s="8" t="str" cm="1">
        <f t="array" ref="R13">_xll.BDP($C13,R$1)</f>
        <v>A</v>
      </c>
      <c r="S13" s="8" cm="1">
        <f t="array" ref="S13">_xlfn.IFNA(MATCH(_xll.BDP($C13,S$1),Convert_RBCIRTG[RTG_MDY],0),0)</f>
        <v>0</v>
      </c>
      <c r="T13" s="8" cm="1">
        <f t="array" ref="T13">_xlfn.IFNA(MATCH(_xll.BDP($C13,T$1),Convert_RBCIRTG[RTG_FITCH_SP],0),0)</f>
        <v>0</v>
      </c>
      <c r="U13" s="8" cm="1">
        <f t="array" ref="U13">_xlfn.IFNA(MATCH(_xll.BDP($C13,U$1),Convert_RBCIRTG[RTG_FITCH_SP],0),0)</f>
        <v>4</v>
      </c>
      <c r="V13" s="20" t="str" cm="1">
        <f t="array" ref="V13">INDEX(Convert_RBCIRTG[RTG_FITCH_SP],IF(MEDIAN($S13:$U13)&gt;0,MEDIAN($S13:$U13),MAX($S13:$U13)))</f>
        <v>A-</v>
      </c>
      <c r="W13" s="15" cm="1">
        <f t="array" ref="W13">_xll.BDP($C13,W$1,"YAS_YLD_FLAG = 15")</f>
        <v>21.381499836054832</v>
      </c>
      <c r="X13" s="3" t="str">
        <f>INDEX(Convert_DurBins[Dur_Bucket],MATCH($W13,Convert_DurBins[Dur_Val],1))</f>
        <v>20-22</v>
      </c>
      <c r="Y13" s="14">
        <f t="shared" si="0"/>
        <v>3.2366640000000002</v>
      </c>
      <c r="Z13" s="3">
        <f>-INDEX(DefProv[Default],MATCH($O13&amp;$R13,DefProv[KEY],0))</f>
        <v>-13</v>
      </c>
      <c r="AA13" s="9" cm="1">
        <f t="array" ref="AA13">IF($M13="CAD",AB13,_xll.BDP($C13,AA$1,"YAS_XCCY_FOREIGN_CURRENCY=CAD","YAS_YLD_FLAG = 15","PRICING_SOURCE=BVAL"))</f>
        <v>3.3666640000000001</v>
      </c>
      <c r="AB13" s="9" cm="1">
        <f t="array" ref="AB13">_xll.BDP($C13,AB$1,"YAS_YLD_FLAG = 15","PRICING_SOURCE=BVAL")</f>
        <v>3.3666640000000001</v>
      </c>
      <c r="AC13" s="14">
        <f t="shared" si="1"/>
        <v>0</v>
      </c>
      <c r="AD13" s="9" cm="1">
        <f t="array" ref="AD13">_xll.BDP($C13,AD$1,"YAS_YLD_FLAG = 15","PRICING_SOURCE=BVAL")</f>
        <v>146.44500000000002</v>
      </c>
      <c r="AE13" s="14" t="e">
        <f>INDEX([1]credit_yield!$C$1:$C$108,MATCH($AY13,[1]credit_yield!$A$1:$A$108,0))</f>
        <v>#N/A</v>
      </c>
      <c r="AF13" s="9" cm="1">
        <f t="array" ref="AF13">_xll.BDP($C13,AF$1,"YAS_YLD_FLAG = 15","YAS_XCCY_FOREIGN_CURRENCY=CAD","PRICING_SOURCE=BVAL")</f>
        <v>144.0006248322924</v>
      </c>
      <c r="AG13" s="9" cm="1">
        <f t="array" ref="AG13">_xll.BDP($C13,AG$1,"YAS_YLD_FLAG = 15","PRICING_SOURCE=BVAL")</f>
        <v>1.9022139999999998</v>
      </c>
      <c r="AH13" s="9" t="str" cm="1">
        <f t="array" ref="AH13">_xll.BDP($C13,AH$1,"YAS_YLD_FLAG = 15","PRICING_SOURCE=BVAL")</f>
        <v>CAN 4 06/01/41</v>
      </c>
      <c r="AI13" s="9" t="str" cm="1">
        <f t="array" ref="AI13">_xll.BDP($C13,AI$1,"YAS_YLD_FLAG = 15","YAS_XCCY_FOREIGN_CURRENCY=CAD","PRICING_SOURCE=BVAL")</f>
        <v>CAN 2 12/01/51</v>
      </c>
      <c r="AJ13" s="9" cm="1">
        <f t="array" ref="AJ13">_xll.BQL($C13, "yield(fill=PREV, pricing_source=BVN4, side=Bid, yield_type=YTW) - yield(fill=PREV, pricing_source=BVN4, side=Ask, yield_type=YTW)")</f>
        <v>8.140118022835674E-2</v>
      </c>
      <c r="AK13" s="16" cm="1">
        <f t="array" ref="AK13">_xll.BDP($C13,AK$1,"YAS_YLD_FLAG = 1")</f>
        <v>200000000</v>
      </c>
      <c r="AL13" s="5">
        <f t="shared" si="2"/>
        <v>0</v>
      </c>
      <c r="AM13" s="17" cm="1">
        <f t="array" ref="AM13">_xll.BDP($C13&amp;"@"&amp;Settings!$B$1&amp;" "&amp;$O13,"INTERVAL_SUM","MARKET_DATA_OVERRIDE="&amp;AM$1,"CALC_INTERVAL="&amp;Settings!$B$2,"FILL=0")*1000</f>
        <v>0</v>
      </c>
      <c r="AN13" s="18">
        <f t="shared" si="3"/>
        <v>0</v>
      </c>
      <c r="AO13" s="17" cm="1">
        <f t="array" ref="AO13">_xll.BDP($I13&amp;"@"&amp;Settings!$B$1&amp;" "&amp;$O13,"INTERVAL_SUM","MARKET_DATA_OVERRIDE="&amp;AO$1,"CALC_INTERVAL="&amp;Settings!$B$2,"FILL=0")*1000</f>
        <v>0</v>
      </c>
      <c r="AP13" s="17" cm="1">
        <f t="array" ref="AP13">_xll.BDP($I13&amp;"@"&amp;Settings!$B$1&amp;" "&amp;$O13,"INTERVAL_SUM","MARKET_DATA_OVERRIDE="&amp;AP$1,"CALC_INTERVAL="&amp;Settings!$B$2,"FILL=0")*1000</f>
        <v>0</v>
      </c>
      <c r="AQ13" s="8" cm="1">
        <f t="array" ref="AQ13">_xll.BDP($C13,AQ$1)</f>
        <v>77</v>
      </c>
      <c r="AR13" s="21">
        <f>_xlfn.IFNA(IF(ISNUMBER($K13),INDEX(SN_Limit[UTILIZATION],MATCH($K13,SN_Limit[BB_ID],0)),"#N/A"),
IF(ISNUMBER($L13),INDEX(SN_Limit[UTILIZATION],MATCH($L13,SN_Limit[BB_ID],0)),"#N/A"))</f>
        <v>0.53059999999999996</v>
      </c>
      <c r="AS13" s="6">
        <f>_xlfn.IFNA(IF(ISNUMBER($K13),INDEX(SN_Limit[REMAINING],MATCH($K13,SN_Limit[BB_ID],0)),"#N/A"),
IF(ISNUMBER($L13),INDEX(SN_Limit[REMAINING],MATCH($L13,SN_Limit[BB_ID],0)),"#N/A"))</f>
        <v>66489430.379999995</v>
      </c>
      <c r="AT13" s="3" t="str">
        <f>INDEX(Table11[Z_category],MATCH(MAX(SaleTable[[#This Row],[Yld_Z_BB]:[Yld_Z_RBCI]]),Table11[Z_score_Vale],1))</f>
        <v>25 to 50</v>
      </c>
      <c r="AU13" s="27">
        <f>INDEX(Table12[TRAC_Category],MATCH(SaleTable[[#This Row],[Perc_Traded]],Table12[TRAC_Value],1))</f>
        <v>0</v>
      </c>
      <c r="AV13" s="27">
        <f>INDEX(Table13[NetDlrInv_Category],MATCH(SaleTable[[#This Row],[DealerClient Net]],Table13[NetDlrInv_Value],1))</f>
        <v>0</v>
      </c>
      <c r="AW13" s="27" t="str">
        <f>IF(OR(ISBLANK(SaleTable[[#This Row],[MSG_BidSize]]),NOT(ISNUMBER(SaleTable[[#This Row],[MSG_BidSize]]))),"NA",INDEX(Table14[AskSize_Category],MATCH(SaleTable[[#This Row],[MSG_BidSize]],Table14[AskSize_Value],1)))</f>
        <v>0 to 5MM</v>
      </c>
      <c r="AX13" s="27">
        <f>INDEX(Table15[XCCY_Cat],MATCH(SaleTable[[#This Row],[XCCY_sprd]],Table15[XCCY_Value],1))</f>
        <v>0</v>
      </c>
      <c r="AY13" s="3" t="str">
        <f>INDEX(Group_RTG[RTG_Value],MATCH($R13,Group_RTG[RTG_Key],0))&amp;":"&amp;INDEX(Map_DurBQNT[Dur_Val],MATCH($X13,Map_DurBQNT[Dur_Key],0))&amp;":"&amp;$M13&amp;":"&amp;$O13</f>
        <v>A:11:CAD:Corp</v>
      </c>
      <c r="AZ13" s="3" t="str">
        <f>INDEX(Table9[LQA_Bucket],MATCH(SaleTable[[#This Row],[LQA_LIQUIDITY_SCORE]],Table9[LQA_Val],1))</f>
        <v>60-80</v>
      </c>
      <c r="BA13" s="27" t="str">
        <f>INDEX(Table10[Utilization_Bucket],MATCH(_xlfn.IFNA(ROUND(SaleTable[[#This Row],[Remaining]]/1000000,0),-1),Table10[Utilization_Val],1))</f>
        <v>50-100MM</v>
      </c>
      <c r="BB13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13" s="8"/>
    </row>
    <row r="14" spans="1:55" customFormat="1" x14ac:dyDescent="0.3">
      <c r="A14" t="s">
        <v>1556</v>
      </c>
      <c r="B14" t="str">
        <f>IF(ISNUMBER(MATCH(I14,Sellside_PastID!A:A,0)),"","NEW")</f>
        <v/>
      </c>
      <c r="C14" s="12" t="s">
        <v>2925</v>
      </c>
      <c r="D14" s="12">
        <v>-0.67688033097358624</v>
      </c>
      <c r="E14" s="12">
        <v>-0.73342950908854343</v>
      </c>
      <c r="F14" s="12" t="s">
        <v>2926</v>
      </c>
      <c r="G14" s="36">
        <v>2000000</v>
      </c>
      <c r="H14" s="12">
        <v>3000000</v>
      </c>
      <c r="I14" s="8" t="str" cm="1">
        <f t="array" ref="I14">_xll.BDP($C14,I$1)</f>
        <v>110574AJ9</v>
      </c>
      <c r="J14" s="8" t="str" cm="1">
        <f t="array" ref="J14">_xll.BDP($C14,J$1)</f>
        <v>BCFERR 4.289 04/28/44</v>
      </c>
      <c r="K14" s="8" cm="1">
        <f t="array" ref="K14">_xll.BDP($C14,K$1)</f>
        <v>51790205</v>
      </c>
      <c r="L14" s="8" cm="1">
        <f t="array" ref="L14">_xll.BDP($C14,L$1)</f>
        <v>8913974</v>
      </c>
      <c r="M14" s="8" t="str" cm="1">
        <f t="array" ref="M14">_xll.BDP($C14,M$1)</f>
        <v>CAD</v>
      </c>
      <c r="N14" s="8" t="str" cm="1">
        <f t="array" ref="N14">_xll.BDP($C14,N$1)</f>
        <v>CA</v>
      </c>
      <c r="O14" s="8" t="str" cm="1">
        <f t="array" ref="O14">_xll.BDP($C14,O$1)</f>
        <v>Corp</v>
      </c>
      <c r="P14" s="8" t="str" cm="1">
        <f t="array" ref="P14">_xll.BDP($C14,P$1)</f>
        <v>Consumer Discretionary</v>
      </c>
      <c r="Q14" s="8" t="str" cm="1">
        <f t="array" ref="Q14">_xll.BDP($C14,Q$1)</f>
        <v>BC FERRY SERVICES INC</v>
      </c>
      <c r="R14" s="8" t="str" cm="1">
        <f t="array" ref="R14">_xll.BDP($C14,R$1)</f>
        <v>A+</v>
      </c>
      <c r="S14" s="8" cm="1">
        <f t="array" ref="S14">_xlfn.IFNA(MATCH(_xll.BDP($C14,S$1),Convert_RBCIRTG[RTG_MDY],0),0)</f>
        <v>0</v>
      </c>
      <c r="T14" s="8" cm="1">
        <f t="array" ref="T14">_xlfn.IFNA(MATCH(_xll.BDP($C14,T$1),Convert_RBCIRTG[RTG_FITCH_SP],0),0)</f>
        <v>0</v>
      </c>
      <c r="U14" s="8" cm="1">
        <f t="array" ref="U14">_xlfn.IFNA(MATCH(_xll.BDP($C14,U$1),Convert_RBCIRTG[RTG_FITCH_SP],0),0)</f>
        <v>7</v>
      </c>
      <c r="V14" s="20" t="str" cm="1">
        <f t="array" ref="V14">INDEX(Convert_RBCIRTG[RTG_FITCH_SP],IF(MEDIAN($S14:$U14)&gt;0,MEDIAN($S14:$U14),MAX($S14:$U14)))</f>
        <v>AA-</v>
      </c>
      <c r="W14" s="15" cm="1">
        <f t="array" ref="W14">_xll.BDP($C14,W$1,"YAS_YLD_FLAG = 15")</f>
        <v>14.652576616401658</v>
      </c>
      <c r="X14" s="3" t="str">
        <f>INDEX(Convert_DurBins[Dur_Bucket],MATCH($W14,Convert_DurBins[Dur_Val],1))</f>
        <v>14-16</v>
      </c>
      <c r="Y14" s="14">
        <f t="shared" si="0"/>
        <v>2.9899750000000003</v>
      </c>
      <c r="Z14" s="3">
        <f>-INDEX(DefProv[Default],MATCH($O14&amp;$R14,DefProv[KEY],0))</f>
        <v>-13</v>
      </c>
      <c r="AA14" s="9" cm="1">
        <f t="array" ref="AA14">IF($M14="CAD",AB14,_xll.BDP($C14,AA$1,"YAS_XCCY_FOREIGN_CURRENCY=CAD","YAS_YLD_FLAG = 15","PRICING_SOURCE=BVAL"))</f>
        <v>3.1199750000000002</v>
      </c>
      <c r="AB14" s="9" cm="1">
        <f t="array" ref="AB14">_xll.BDP($C14,AB$1,"YAS_YLD_FLAG = 15","PRICING_SOURCE=BVAL")</f>
        <v>3.1199750000000002</v>
      </c>
      <c r="AC14" s="14">
        <f t="shared" si="1"/>
        <v>0</v>
      </c>
      <c r="AD14" s="9" cm="1">
        <f t="array" ref="AD14">_xll.BDP($C14,AD$1,"YAS_YLD_FLAG = 15","PRICING_SOURCE=BVAL")</f>
        <v>114.95630000000001</v>
      </c>
      <c r="AE14" s="14">
        <f>INDEX([1]credit_yield!$C$1:$C$108,MATCH($AY14,[1]credit_yield!$A$1:$A$108,0))</f>
        <v>139.28053149055029</v>
      </c>
      <c r="AF14" s="9" cm="1">
        <f t="array" ref="AF14">_xll.BDP($C14,AF$1,"YAS_YLD_FLAG = 15","YAS_XCCY_FOREIGN_CURRENCY=CAD","PRICING_SOURCE=BVAL")</f>
        <v>132.133256318777</v>
      </c>
      <c r="AG14" s="9" cm="1">
        <f t="array" ref="AG14">_xll.BDP($C14,AG$1,"YAS_YLD_FLAG = 15","PRICING_SOURCE=BVAL")</f>
        <v>1.9704120000000001</v>
      </c>
      <c r="AH14" s="9" t="str" cm="1">
        <f t="array" ref="AH14">_xll.BDP($C14,AH$1,"YAS_YLD_FLAG = 15","PRICING_SOURCE=BVAL")</f>
        <v>CAN 3 1/2 12/01/45</v>
      </c>
      <c r="AI14" s="9" t="str" cm="1">
        <f t="array" ref="AI14">_xll.BDP($C14,AI$1,"YAS_YLD_FLAG = 15","YAS_XCCY_FOREIGN_CURRENCY=CAD","PRICING_SOURCE=BVAL")</f>
        <v>CAN 4 06/01/41</v>
      </c>
      <c r="AJ14" s="9" cm="1">
        <f t="array" ref="AJ14">_xll.BQL($C14, "yield(fill=PREV, pricing_source=BVN4, side=Bid, yield_type=YTW) - yield(fill=PREV, pricing_source=BVN4, side=Ask, yield_type=YTW)")</f>
        <v>2.3761350000000014E-2</v>
      </c>
      <c r="AK14" s="16" cm="1">
        <f t="array" ref="AK14">_xll.BDP($C14,AK$1,"YAS_YLD_FLAG = 1")</f>
        <v>200000000</v>
      </c>
      <c r="AL14" s="5">
        <f t="shared" si="2"/>
        <v>0</v>
      </c>
      <c r="AM14" s="17" cm="1">
        <f t="array" ref="AM14">_xll.BDP($C14&amp;"@"&amp;Settings!$B$1&amp;" "&amp;$O14,"INTERVAL_SUM","MARKET_DATA_OVERRIDE="&amp;AM$1,"CALC_INTERVAL="&amp;Settings!$B$2,"FILL=0")*1000</f>
        <v>0</v>
      </c>
      <c r="AN14" s="18">
        <f t="shared" si="3"/>
        <v>0</v>
      </c>
      <c r="AO14" s="17" cm="1">
        <f t="array" ref="AO14">_xll.BDP($I14&amp;"@"&amp;Settings!$B$1&amp;" "&amp;$O14,"INTERVAL_SUM","MARKET_DATA_OVERRIDE="&amp;AO$1,"CALC_INTERVAL="&amp;Settings!$B$2,"FILL=0")*1000</f>
        <v>0</v>
      </c>
      <c r="AP14" s="17" cm="1">
        <f t="array" ref="AP14">_xll.BDP($I14&amp;"@"&amp;Settings!$B$1&amp;" "&amp;$O14,"INTERVAL_SUM","MARKET_DATA_OVERRIDE="&amp;AP$1,"CALC_INTERVAL="&amp;Settings!$B$2,"FILL=0")*1000</f>
        <v>0</v>
      </c>
      <c r="AQ14" s="8" cm="1">
        <f t="array" ref="AQ14">_xll.BDP($C14,AQ$1)</f>
        <v>73</v>
      </c>
      <c r="AR14" s="21">
        <f>_xlfn.IFNA(IF(ISNUMBER($K14),INDEX(SN_Limit[UTILIZATION],MATCH($K14,SN_Limit[BB_ID],0)),"#N/A"),
IF(ISNUMBER($L14),INDEX(SN_Limit[UTILIZATION],MATCH($L14,SN_Limit[BB_ID],0)),"#N/A"))</f>
        <v>0.112</v>
      </c>
      <c r="AS14" s="6">
        <f>_xlfn.IFNA(IF(ISNUMBER($K14),INDEX(SN_Limit[REMAINING],MATCH($K14,SN_Limit[BB_ID],0)),"#N/A"),
IF(ISNUMBER($L14),INDEX(SN_Limit[REMAINING],MATCH($L14,SN_Limit[BB_ID],0)),"#N/A"))</f>
        <v>118195648.75</v>
      </c>
      <c r="AT14" s="3" t="str">
        <f>INDEX(Table11[Z_category],MATCH(MAX(SaleTable[[#This Row],[Yld_Z_BB]:[Yld_Z_RBCI]]),Table11[Z_score_Vale],1))</f>
        <v>10 to 25</v>
      </c>
      <c r="AU14" s="27">
        <f>INDEX(Table12[TRAC_Category],MATCH(SaleTable[[#This Row],[Perc_Traded]],Table12[TRAC_Value],1))</f>
        <v>0</v>
      </c>
      <c r="AV14" s="27">
        <f>INDEX(Table13[NetDlrInv_Category],MATCH(SaleTable[[#This Row],[DealerClient Net]],Table13[NetDlrInv_Value],1))</f>
        <v>0</v>
      </c>
      <c r="AW14" s="27" t="str">
        <f>IF(OR(ISBLANK(SaleTable[[#This Row],[MSG_BidSize]]),NOT(ISNUMBER(SaleTable[[#This Row],[MSG_BidSize]]))),"NA",INDEX(Table14[AskSize_Category],MATCH(SaleTable[[#This Row],[MSG_BidSize]],Table14[AskSize_Value],1)))</f>
        <v>0 to 5MM</v>
      </c>
      <c r="AX14" s="27">
        <f>INDEX(Table15[XCCY_Cat],MATCH(SaleTable[[#This Row],[XCCY_sprd]],Table15[XCCY_Value],1))</f>
        <v>0</v>
      </c>
      <c r="AY14" s="3" t="str">
        <f>INDEX(Group_RTG[RTG_Value],MATCH($R14,Group_RTG[RTG_Key],0))&amp;":"&amp;INDEX(Map_DurBQNT[Dur_Val],MATCH($X14,Map_DurBQNT[Dur_Key],0))&amp;":"&amp;$M14&amp;":"&amp;$O14</f>
        <v>A:8:CAD:Corp</v>
      </c>
      <c r="AZ14" s="3" t="str">
        <f>INDEX(Table9[LQA_Bucket],MATCH(SaleTable[[#This Row],[LQA_LIQUIDITY_SCORE]],Table9[LQA_Val],1))</f>
        <v>60-80</v>
      </c>
      <c r="BA14" s="27" t="str">
        <f>INDEX(Table10[Utilization_Bucket],MATCH(_xlfn.IFNA(ROUND(SaleTable[[#This Row],[Remaining]]/1000000,0),-1),Table10[Utilization_Val],1))</f>
        <v>100MM+</v>
      </c>
      <c r="BB14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14" s="8"/>
    </row>
    <row r="15" spans="1:55" customFormat="1" x14ac:dyDescent="0.3">
      <c r="A15" t="s">
        <v>1556</v>
      </c>
      <c r="B15" t="str">
        <f>IF(ISNUMBER(MATCH(I15,Sellside_PastID!A:A,0)),"","NEW")</f>
        <v/>
      </c>
      <c r="C15" s="12" t="s">
        <v>1409</v>
      </c>
      <c r="D15" s="12">
        <v>-1.1613285326341276</v>
      </c>
      <c r="E15" s="12">
        <v>-1.2698265896097136</v>
      </c>
      <c r="F15" s="12" t="s">
        <v>1523</v>
      </c>
      <c r="G15" s="36">
        <v>0</v>
      </c>
      <c r="H15" s="12">
        <v>0</v>
      </c>
      <c r="I15" s="8" t="str" cm="1">
        <f t="array" ref="I15">_xll.BDP($C15,I$1)</f>
        <v>88579YBD2</v>
      </c>
      <c r="J15" s="8" t="str" cm="1">
        <f t="array" ref="J15">_xll.BDP($C15,J$1)</f>
        <v>MMM 4 09/14/48</v>
      </c>
      <c r="K15" s="8" cm="1">
        <f t="array" ref="K15">_xll.BDP($C15,K$1)</f>
        <v>101001</v>
      </c>
      <c r="L15" s="8" cm="1">
        <f t="array" ref="L15">_xll.BDP($C15,L$1)</f>
        <v>101001</v>
      </c>
      <c r="M15" s="8" t="str" cm="1">
        <f t="array" ref="M15">_xll.BDP($C15,M$1)</f>
        <v>USD</v>
      </c>
      <c r="N15" s="8" t="str" cm="1">
        <f t="array" ref="N15">_xll.BDP($C15,N$1)</f>
        <v>US</v>
      </c>
      <c r="O15" s="8" t="str" cm="1">
        <f t="array" ref="O15">_xll.BDP($C15,O$1)</f>
        <v>Corp</v>
      </c>
      <c r="P15" s="8" t="str" cm="1">
        <f t="array" ref="P15">_xll.BDP($C15,P$1)</f>
        <v>Industrials</v>
      </c>
      <c r="Q15" s="8" t="str" cm="1">
        <f t="array" ref="Q15">_xll.BDP($C15,Q$1)</f>
        <v>3M COMPANY</v>
      </c>
      <c r="R15" s="8" t="str" cm="1">
        <f t="array" ref="R15">_xll.BDP($C15,R$1)</f>
        <v>A+</v>
      </c>
      <c r="S15" s="8" cm="1">
        <f t="array" ref="S15">_xlfn.IFNA(MATCH(_xll.BDP($C15,S$1),Convert_RBCIRTG[RTG_MDY],0),0)</f>
        <v>6</v>
      </c>
      <c r="T15" s="8" cm="1">
        <f t="array" ref="T15">_xlfn.IFNA(MATCH(_xll.BDP($C15,T$1),Convert_RBCIRTG[RTG_FITCH_SP],0),0)</f>
        <v>0</v>
      </c>
      <c r="U15" s="8" cm="1">
        <f t="array" ref="U15">_xlfn.IFNA(MATCH(_xll.BDP($C15,U$1),Convert_RBCIRTG[RTG_FITCH_SP],0),0)</f>
        <v>6</v>
      </c>
      <c r="V15" s="20" t="str" cm="1">
        <f t="array" ref="V15">INDEX(Convert_RBCIRTG[RTG_FITCH_SP],IF(MEDIAN($S15:$U15)&gt;0,MEDIAN($S15:$U15),MAX($S15:$U15)))</f>
        <v>A+</v>
      </c>
      <c r="W15" s="15" cm="1">
        <f t="array" ref="W15">_xll.BDP($C15,W$1,"YAS_YLD_FLAG = 15")</f>
        <v>17.158493948752984</v>
      </c>
      <c r="X15" s="3" t="str">
        <f>INDEX(Convert_DurBins[Dur_Bucket],MATCH($W15,Convert_DurBins[Dur_Val],1))</f>
        <v>16-18</v>
      </c>
      <c r="Y15" s="14">
        <f t="shared" si="0"/>
        <v>3.340976986891238</v>
      </c>
      <c r="Z15" s="3">
        <f>-INDEX(DefProv[Default],MATCH($O15&amp;$R15,DefProv[KEY],0))</f>
        <v>-13</v>
      </c>
      <c r="AA15" s="9" cm="1">
        <f t="array" ref="AA15">IF($M15="CAD",AB15,_xll.BDP($C15,AA$1,"YAS_XCCY_FOREIGN_CURRENCY=CAD","YAS_YLD_FLAG = 15","PRICING_SOURCE=BVAL"))</f>
        <v>3.4709769868912379</v>
      </c>
      <c r="AB15" s="9" cm="1">
        <f t="array" ref="AB15">_xll.BDP($C15,AB$1,"YAS_YLD_FLAG = 15","PRICING_SOURCE=BVAL")</f>
        <v>2.8697010000000001</v>
      </c>
      <c r="AC15" s="14">
        <f t="shared" si="1"/>
        <v>0.60127598689123785</v>
      </c>
      <c r="AD15" s="9" cm="1">
        <f t="array" ref="AD15">_xll.BDP($C15,AD$1,"YAS_YLD_FLAG = 15","PRICING_SOURCE=BVAL")</f>
        <v>80.953900000000004</v>
      </c>
      <c r="AE15" s="14">
        <f>INDEX([1]credit_yield!$C$1:$C$108,MATCH($AY15,[1]credit_yield!$A$1:$A$108,0))</f>
        <v>92.54536525273727</v>
      </c>
      <c r="AF15" s="9" cm="1">
        <f t="array" ref="AF15">_xll.BDP($C15,AF$1,"YAS_YLD_FLAG = 15","YAS_XCCY_FOREIGN_CURRENCY=CAD","PRICING_SOURCE=BVAL")</f>
        <v>146.87750015388858</v>
      </c>
      <c r="AG15" s="9" cm="1">
        <f t="array" ref="AG15">_xll.BDP($C15,AG$1,"YAS_YLD_FLAG = 15","PRICING_SOURCE=BVAL")</f>
        <v>2.060162</v>
      </c>
      <c r="AH15" s="9" t="str" cm="1">
        <f t="array" ref="AH15">_xll.BDP($C15,AH$1,"YAS_YLD_FLAG = 15","PRICING_SOURCE=BVAL")</f>
        <v>T 2 3/8 05/15/51</v>
      </c>
      <c r="AI15" s="9" t="str" cm="1">
        <f t="array" ref="AI15">_xll.BDP($C15,AI$1,"YAS_YLD_FLAG = 15","YAS_XCCY_FOREIGN_CURRENCY=CAD","PRICING_SOURCE=BVAL")</f>
        <v>CAN 2 12/01/51</v>
      </c>
      <c r="AJ15" s="9" cm="1">
        <f t="array" ref="AJ15">_xll.BQL($C15, "yield(fill=PREV, pricing_source=BVN4, side=Bid, yield_type=YTW) - yield(fill=PREV, pricing_source=BVN4, side=Ask, yield_type=YTW)")</f>
        <v>2.4540369999999978E-2</v>
      </c>
      <c r="AK15" s="16" cm="1">
        <f t="array" ref="AK15">_xll.BDP($C15,AK$1,"YAS_YLD_FLAG = 1")</f>
        <v>1150000000</v>
      </c>
      <c r="AL15" s="5">
        <f t="shared" si="2"/>
        <v>1.5652173913043479E-2</v>
      </c>
      <c r="AM15" s="17" cm="1">
        <f t="array" ref="AM15">_xll.BDP($C15&amp;"@"&amp;Settings!$B$1&amp;" "&amp;$O15,"INTERVAL_SUM","MARKET_DATA_OVERRIDE="&amp;AM$1,"CALC_INTERVAL="&amp;Settings!$B$2,"FILL=0")*1000</f>
        <v>18000000</v>
      </c>
      <c r="AN15" s="18">
        <f t="shared" si="3"/>
        <v>-5000000</v>
      </c>
      <c r="AO15" s="17" cm="1">
        <f t="array" ref="AO15">_xll.BDP($I15&amp;"@"&amp;Settings!$B$1&amp;" "&amp;$O15,"INTERVAL_SUM","MARKET_DATA_OVERRIDE="&amp;AO$1,"CALC_INTERVAL="&amp;Settings!$B$2,"FILL=0")*1000</f>
        <v>1000000</v>
      </c>
      <c r="AP15" s="17" cm="1">
        <f t="array" ref="AP15">_xll.BDP($I15&amp;"@"&amp;Settings!$B$1&amp;" "&amp;$O15,"INTERVAL_SUM","MARKET_DATA_OVERRIDE="&amp;AP$1,"CALC_INTERVAL="&amp;Settings!$B$2,"FILL=0")*1000</f>
        <v>6000000</v>
      </c>
      <c r="AQ15" s="8" cm="1">
        <f t="array" ref="AQ15">_xll.BDP($C15,AQ$1)</f>
        <v>92</v>
      </c>
      <c r="AR15" s="21">
        <f>_xlfn.IFNA(IF(ISNUMBER($K15),INDEX(SN_Limit[UTILIZATION],MATCH($K15,SN_Limit[BB_ID],0)),"#N/A"),
IF(ISNUMBER($L15),INDEX(SN_Limit[UTILIZATION],MATCH($L15,SN_Limit[BB_ID],0)),"#N/A"))</f>
        <v>0.30320000000000003</v>
      </c>
      <c r="AS15" s="6">
        <f>_xlfn.IFNA(IF(ISNUMBER($K15),INDEX(SN_Limit[REMAINING],MATCH($K15,SN_Limit[BB_ID],0)),"#N/A"),
IF(ISNUMBER($L15),INDEX(SN_Limit[REMAINING],MATCH($L15,SN_Limit[BB_ID],0)),"#N/A"))</f>
        <v>44760308.010000005</v>
      </c>
      <c r="AT15" s="3" t="str">
        <f>INDEX(Table11[Z_category],MATCH(MAX(SaleTable[[#This Row],[Yld_Z_BB]:[Yld_Z_RBCI]]),Table11[Z_score_Vale],1))</f>
        <v>10 to 25</v>
      </c>
      <c r="AU15" s="27" t="str">
        <f>INDEX(Table12[TRAC_Category],MATCH(SaleTable[[#This Row],[Perc_Traded]],Table12[TRAC_Value],1))</f>
        <v>0-5%</v>
      </c>
      <c r="AV15" s="27" t="str">
        <f>INDEX(Table13[NetDlrInv_Category],MATCH(SaleTable[[#This Row],[DealerClient Net]],Table13[NetDlrInv_Value],1))</f>
        <v>-5MM to 0MM</v>
      </c>
      <c r="AW15" s="27">
        <f>IF(OR(ISBLANK(SaleTable[[#This Row],[MSG_BidSize]]),NOT(ISNUMBER(SaleTable[[#This Row],[MSG_BidSize]]))),"NA",INDEX(Table14[AskSize_Category],MATCH(SaleTable[[#This Row],[MSG_BidSize]],Table14[AskSize_Value],1)))</f>
        <v>0</v>
      </c>
      <c r="AX15" s="27" t="str">
        <f>INDEX(Table15[XCCY_Cat],MATCH(SaleTable[[#This Row],[XCCY_sprd]],Table15[XCCY_Value],1))</f>
        <v>0.5 to 0.8</v>
      </c>
      <c r="AY15" s="3" t="str">
        <f>INDEX(Group_RTG[RTG_Value],MATCH($R15,Group_RTG[RTG_Key],0))&amp;":"&amp;INDEX(Map_DurBQNT[Dur_Val],MATCH($X15,Map_DurBQNT[Dur_Key],0))&amp;":"&amp;$M15&amp;":"&amp;$O15</f>
        <v>A:9:USD:Corp</v>
      </c>
      <c r="AZ15" s="3" t="str">
        <f>INDEX(Table9[LQA_Bucket],MATCH(SaleTable[[#This Row],[LQA_LIQUIDITY_SCORE]],Table9[LQA_Val],1))</f>
        <v>80-100</v>
      </c>
      <c r="BA15" s="27" t="str">
        <f>INDEX(Table10[Utilization_Bucket],MATCH(_xlfn.IFNA(ROUND(SaleTable[[#This Row],[Remaining]]/1000000,0),-1),Table10[Utilization_Val],1))</f>
        <v>10-50MM</v>
      </c>
      <c r="BB15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15" s="8"/>
    </row>
    <row r="16" spans="1:55" customFormat="1" x14ac:dyDescent="0.3">
      <c r="A16" t="s">
        <v>1556</v>
      </c>
      <c r="B16" t="str">
        <f>IF(ISNUMBER(MATCH(I16,Sellside_PastID!A:A,0)),"","NEW")</f>
        <v/>
      </c>
      <c r="C16" s="12" t="s">
        <v>1414</v>
      </c>
      <c r="D16" s="12">
        <v>-1.7646723544917957</v>
      </c>
      <c r="E16" s="12">
        <v>-1.3887399482672338</v>
      </c>
      <c r="F16" s="12" t="s">
        <v>1524</v>
      </c>
      <c r="G16" s="36">
        <v>5000000</v>
      </c>
      <c r="H16" s="12">
        <v>5000000</v>
      </c>
      <c r="I16" s="8" t="str" cm="1">
        <f t="array" ref="I16">_xll.BDP($C16,I$1)</f>
        <v>747525AK9</v>
      </c>
      <c r="J16" s="8" t="str" cm="1">
        <f t="array" ref="J16">_xll.BDP($C16,J$1)</f>
        <v>QCOM 4.8 05/20/45</v>
      </c>
      <c r="K16" s="8" cm="1">
        <f t="array" ref="K16">_xll.BDP($C16,K$1)</f>
        <v>106370</v>
      </c>
      <c r="L16" s="8" cm="1">
        <f t="array" ref="L16">_xll.BDP($C16,L$1)</f>
        <v>106370</v>
      </c>
      <c r="M16" s="8" t="str" cm="1">
        <f t="array" ref="M16">_xll.BDP($C16,M$1)</f>
        <v>USD</v>
      </c>
      <c r="N16" s="8" t="str" cm="1">
        <f t="array" ref="N16">_xll.BDP($C16,N$1)</f>
        <v>US</v>
      </c>
      <c r="O16" s="8" t="str" cm="1">
        <f t="array" ref="O16">_xll.BDP($C16,O$1)</f>
        <v>Corp</v>
      </c>
      <c r="P16" s="8" t="str" cm="1">
        <f t="array" ref="P16">_xll.BDP($C16,P$1)</f>
        <v>Technology</v>
      </c>
      <c r="Q16" s="8" t="str" cm="1">
        <f t="array" ref="Q16">_xll.BDP($C16,Q$1)</f>
        <v>QUALCOMM INC</v>
      </c>
      <c r="R16" s="8" t="str" cm="1">
        <f t="array" ref="R16">_xll.BDP($C16,R$1)</f>
        <v>A-</v>
      </c>
      <c r="S16" s="8" cm="1">
        <f t="array" ref="S16">_xlfn.IFNA(MATCH(_xll.BDP($C16,S$1),Convert_RBCIRTG[RTG_MDY],0),0)</f>
        <v>5</v>
      </c>
      <c r="T16" s="8" cm="1">
        <f t="array" ref="T16">_xlfn.IFNA(MATCH(_xll.BDP($C16,T$1),Convert_RBCIRTG[RTG_FITCH_SP],0),0)</f>
        <v>0</v>
      </c>
      <c r="U16" s="8" cm="1">
        <f t="array" ref="U16">_xlfn.IFNA(MATCH(_xll.BDP($C16,U$1),Convert_RBCIRTG[RTG_FITCH_SP],0),0)</f>
        <v>4</v>
      </c>
      <c r="V16" s="20" t="str" cm="1">
        <f t="array" ref="V16">INDEX(Convert_RBCIRTG[RTG_FITCH_SP],IF(MEDIAN($S16:$U16)&gt;0,MEDIAN($S16:$U16),MAX($S16:$U16)))</f>
        <v>A-</v>
      </c>
      <c r="W16" s="15" cm="1">
        <f t="array" ref="W16">_xll.BDP($C16,W$1,"YAS_YLD_FLAG = 15")</f>
        <v>14.986622793683338</v>
      </c>
      <c r="X16" s="3" t="str">
        <f>INDEX(Convert_DurBins[Dur_Bucket],MATCH($W16,Convert_DurBins[Dur_Val],1))</f>
        <v>14-16</v>
      </c>
      <c r="Y16" s="14">
        <f t="shared" si="0"/>
        <v>3.4365139794386916</v>
      </c>
      <c r="Z16" s="3">
        <f>-INDEX(DefProv[Default],MATCH($O16&amp;$R16,DefProv[KEY],0))</f>
        <v>-13</v>
      </c>
      <c r="AA16" s="9" cm="1">
        <f t="array" ref="AA16">IF($M16="CAD",AB16,_xll.BDP($C16,AA$1,"YAS_XCCY_FOREIGN_CURRENCY=CAD","YAS_YLD_FLAG = 15","PRICING_SOURCE=BVAL"))</f>
        <v>3.5665139794386915</v>
      </c>
      <c r="AB16" s="9" cm="1">
        <f t="array" ref="AB16">_xll.BDP($C16,AB$1,"YAS_YLD_FLAG = 15","PRICING_SOURCE=BVAL")</f>
        <v>2.8852150000000001</v>
      </c>
      <c r="AC16" s="14">
        <f t="shared" si="1"/>
        <v>0.68129897943869144</v>
      </c>
      <c r="AD16" s="9" cm="1">
        <f t="array" ref="AD16">_xll.BDP($C16,AD$1,"YAS_YLD_FLAG = 15","PRICING_SOURCE=BVAL")</f>
        <v>82.505300000000005</v>
      </c>
      <c r="AE16" s="14">
        <f>INDEX([1]credit_yield!$C$1:$C$108,MATCH($AY16,[1]credit_yield!$A$1:$A$108,0))</f>
        <v>91.128770930426455</v>
      </c>
      <c r="AF16" s="9" cm="1">
        <f t="array" ref="AF16">_xll.BDP($C16,AF$1,"YAS_YLD_FLAG = 15","YAS_XCCY_FOREIGN_CURRENCY=CAD","PRICING_SOURCE=BVAL")</f>
        <v>166.4099393417242</v>
      </c>
      <c r="AG16" s="9" cm="1">
        <f t="array" ref="AG16">_xll.BDP($C16,AG$1,"YAS_YLD_FLAG = 15","PRICING_SOURCE=BVAL")</f>
        <v>2.060162</v>
      </c>
      <c r="AH16" s="9" t="str" cm="1">
        <f t="array" ref="AH16">_xll.BDP($C16,AH$1,"YAS_YLD_FLAG = 15","PRICING_SOURCE=BVAL")</f>
        <v>T 2 3/8 05/15/51</v>
      </c>
      <c r="AI16" s="9" t="str" cm="1">
        <f t="array" ref="AI16">_xll.BDP($C16,AI$1,"YAS_YLD_FLAG = 15","YAS_XCCY_FOREIGN_CURRENCY=CAD","PRICING_SOURCE=BVAL")</f>
        <v>CAN 4 06/01/41</v>
      </c>
      <c r="AJ16" s="9" cm="1">
        <f t="array" ref="AJ16">_xll.BQL($C16, "yield(fill=PREV, pricing_source=BVN4, side=Bid, yield_type=YTW) - yield(fill=PREV, pricing_source=BVN4, side=Ask, yield_type=YTW)")</f>
        <v>2.024676999999997E-2</v>
      </c>
      <c r="AK16" s="16" cm="1">
        <f t="array" ref="AK16">_xll.BDP($C16,AK$1,"YAS_YLD_FLAG = 1")</f>
        <v>1500000000</v>
      </c>
      <c r="AL16" s="5">
        <f t="shared" si="2"/>
        <v>9.1326666666666674E-3</v>
      </c>
      <c r="AM16" s="17" cm="1">
        <f t="array" ref="AM16">_xll.BDP($C16&amp;"@"&amp;Settings!$B$1&amp;" "&amp;$O16,"INTERVAL_SUM","MARKET_DATA_OVERRIDE="&amp;AM$1,"CALC_INTERVAL="&amp;Settings!$B$2,"FILL=0")*1000</f>
        <v>13699000</v>
      </c>
      <c r="AN16" s="18">
        <f t="shared" si="3"/>
        <v>9199000</v>
      </c>
      <c r="AO16" s="17" cm="1">
        <f t="array" ref="AO16">_xll.BDP($I16&amp;"@"&amp;Settings!$B$1&amp;" "&amp;$O16,"INTERVAL_SUM","MARKET_DATA_OVERRIDE="&amp;AO$1,"CALC_INTERVAL="&amp;Settings!$B$2,"FILL=0")*1000</f>
        <v>10699000</v>
      </c>
      <c r="AP16" s="17" cm="1">
        <f t="array" ref="AP16">_xll.BDP($I16&amp;"@"&amp;Settings!$B$1&amp;" "&amp;$O16,"INTERVAL_SUM","MARKET_DATA_OVERRIDE="&amp;AP$1,"CALC_INTERVAL="&amp;Settings!$B$2,"FILL=0")*1000</f>
        <v>1500000</v>
      </c>
      <c r="AQ16" s="8" cm="1">
        <f t="array" ref="AQ16">_xll.BDP($C16,AQ$1)</f>
        <v>97</v>
      </c>
      <c r="AR16" s="21">
        <f>_xlfn.IFNA(IF(ISNUMBER($K16),INDEX(SN_Limit[UTILIZATION],MATCH($K16,SN_Limit[BB_ID],0)),"#N/A"),
IF(ISNUMBER($L16),INDEX(SN_Limit[UTILIZATION],MATCH($L16,SN_Limit[BB_ID],0)),"#N/A"))</f>
        <v>0.77270000000000005</v>
      </c>
      <c r="AS16" s="6">
        <f>_xlfn.IFNA(IF(ISNUMBER($K16),INDEX(SN_Limit[REMAINING],MATCH($K16,SN_Limit[BB_ID],0)),"#N/A"),
IF(ISNUMBER($L16),INDEX(SN_Limit[REMAINING],MATCH($L16,SN_Limit[BB_ID],0)),"#N/A"))</f>
        <v>19101728.519999996</v>
      </c>
      <c r="AT16" s="3" t="str">
        <f>INDEX(Table11[Z_category],MATCH(MAX(SaleTable[[#This Row],[Yld_Z_BB]:[Yld_Z_RBCI]]),Table11[Z_score_Vale],1))</f>
        <v>&lt;10</v>
      </c>
      <c r="AU16" s="27">
        <f>INDEX(Table12[TRAC_Category],MATCH(SaleTable[[#This Row],[Perc_Traded]],Table12[TRAC_Value],1))</f>
        <v>0</v>
      </c>
      <c r="AV16" s="27" t="str">
        <f>INDEX(Table13[NetDlrInv_Category],MATCH(SaleTable[[#This Row],[DealerClient Net]],Table13[NetDlrInv_Value],1))</f>
        <v>5 to 10MM</v>
      </c>
      <c r="AW16" s="27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16" s="27" t="str">
        <f>INDEX(Table15[XCCY_Cat],MATCH(SaleTable[[#This Row],[XCCY_sprd]],Table15[XCCY_Value],1))</f>
        <v>0.5 to 0.8</v>
      </c>
      <c r="AY16" s="3" t="str">
        <f>INDEX(Group_RTG[RTG_Value],MATCH($R16,Group_RTG[RTG_Key],0))&amp;":"&amp;INDEX(Map_DurBQNT[Dur_Val],MATCH($X16,Map_DurBQNT[Dur_Key],0))&amp;":"&amp;$M16&amp;":"&amp;$O16</f>
        <v>A:8:USD:Corp</v>
      </c>
      <c r="AZ16" s="3" t="str">
        <f>INDEX(Table9[LQA_Bucket],MATCH(SaleTable[[#This Row],[LQA_LIQUIDITY_SCORE]],Table9[LQA_Val],1))</f>
        <v>80-100</v>
      </c>
      <c r="BA16" s="27" t="str">
        <f>INDEX(Table10[Utilization_Bucket],MATCH(_xlfn.IFNA(ROUND(SaleTable[[#This Row],[Remaining]]/1000000,0),-1),Table10[Utilization_Val],1))</f>
        <v>10-50MM</v>
      </c>
      <c r="BB16" s="3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16" s="8"/>
    </row>
    <row r="17" spans="1:55" customFormat="1" x14ac:dyDescent="0.3">
      <c r="A17" t="s">
        <v>1556</v>
      </c>
      <c r="B17" t="str">
        <f>IF(ISNUMBER(MATCH(I17,Sellside_PastID!A:A,0)),"","NEW")</f>
        <v/>
      </c>
      <c r="C17" s="12" t="s">
        <v>2927</v>
      </c>
      <c r="D17" s="12">
        <v>-0.29888891476549323</v>
      </c>
      <c r="E17" s="12">
        <v>-0.40040694732986987</v>
      </c>
      <c r="F17" s="12" t="s">
        <v>2928</v>
      </c>
      <c r="G17" s="36">
        <v>0</v>
      </c>
      <c r="H17" s="12" t="s">
        <v>1442</v>
      </c>
      <c r="I17" s="8" t="str" cm="1">
        <f t="array" ref="I17">_xll.BDP($C17,I$1)</f>
        <v>667274AC8</v>
      </c>
      <c r="J17" s="8" t="str" cm="1">
        <f t="array" ref="J17">_xll.BDP($C17,J$1)</f>
        <v>NSHRLI 4.26 11/01/47</v>
      </c>
      <c r="K17" s="8" cm="1">
        <f t="array" ref="K17">_xll.BDP($C17,K$1)</f>
        <v>939832</v>
      </c>
      <c r="L17" s="8" cm="1">
        <f t="array" ref="L17">_xll.BDP($C17,L$1)</f>
        <v>1087178</v>
      </c>
      <c r="M17" s="8" t="str" cm="1">
        <f t="array" ref="M17">_xll.BDP($C17,M$1)</f>
        <v>USD</v>
      </c>
      <c r="N17" s="8" t="str" cm="1">
        <f t="array" ref="N17">_xll.BDP($C17,N$1)</f>
        <v>US</v>
      </c>
      <c r="O17" s="8" t="str" cm="1">
        <f t="array" ref="O17">_xll.BDP($C17,O$1)</f>
        <v>Corp</v>
      </c>
      <c r="P17" s="8" t="str" cm="1">
        <f t="array" ref="P17">_xll.BDP($C17,P$1)</f>
        <v>Health Care</v>
      </c>
      <c r="Q17" s="8" t="str" cm="1">
        <f t="array" ref="Q17">_xll.BDP($C17,Q$1)</f>
        <v>NORTHWELL HEALTHCARE INC</v>
      </c>
      <c r="R17" s="8" t="str" cm="1">
        <f t="array" ref="R17">_xll.BDP($C17,R$1)</f>
        <v>A-</v>
      </c>
      <c r="S17" s="8" cm="1">
        <f t="array" ref="S17">_xlfn.IFNA(MATCH(_xll.BDP($C17,S$1),Convert_RBCIRTG[RTG_MDY],0),0)</f>
        <v>4</v>
      </c>
      <c r="T17" s="8" cm="1">
        <f t="array" ref="T17">_xlfn.IFNA(MATCH(_xll.BDP($C17,T$1),Convert_RBCIRTG[RTG_FITCH_SP],0),0)</f>
        <v>4</v>
      </c>
      <c r="U17" s="8" cm="1">
        <f t="array" ref="U17">_xlfn.IFNA(MATCH(_xll.BDP($C17,U$1),Convert_RBCIRTG[RTG_FITCH_SP],0),0)</f>
        <v>4</v>
      </c>
      <c r="V17" s="20" t="str" cm="1">
        <f t="array" ref="V17">INDEX(Convert_RBCIRTG[RTG_FITCH_SP],IF(MEDIAN($S17:$U17)&gt;0,MEDIAN($S17:$U17),MAX($S17:$U17)))</f>
        <v>A-</v>
      </c>
      <c r="W17" s="15" cm="1">
        <f t="array" ref="W17">_xll.BDP($C17,W$1,"YAS_YLD_FLAG = 15")</f>
        <v>15.925797909191601</v>
      </c>
      <c r="X17" s="3" t="str">
        <f>INDEX(Convert_DurBins[Dur_Bucket],MATCH($W17,Convert_DurBins[Dur_Val],1))</f>
        <v>14-16</v>
      </c>
      <c r="Y17" s="14">
        <f t="shared" si="0"/>
        <v>3.6442634288404498</v>
      </c>
      <c r="Z17" s="3">
        <f>-INDEX(DefProv[Default],MATCH($O17&amp;$R17,DefProv[KEY],0))</f>
        <v>-13</v>
      </c>
      <c r="AA17" s="9" cm="1">
        <f t="array" ref="AA17">IF($M17="CAD",AB17,_xll.BDP($C17,AA$1,"YAS_XCCY_FOREIGN_CURRENCY=CAD","YAS_YLD_FLAG = 15","PRICING_SOURCE=BVAL"))</f>
        <v>3.7742634288404497</v>
      </c>
      <c r="AB17" s="9" cm="1">
        <f t="array" ref="AB17">_xll.BDP($C17,AB$1,"YAS_YLD_FLAG = 15","PRICING_SOURCE=BVAL")</f>
        <v>3.1409980000000002</v>
      </c>
      <c r="AC17" s="14">
        <f t="shared" si="1"/>
        <v>0.63326542884044956</v>
      </c>
      <c r="AD17" s="9" cm="1">
        <f t="array" ref="AD17">_xll.BDP($C17,AD$1,"YAS_YLD_FLAG = 15","PRICING_SOURCE=BVAL")</f>
        <v>108.08360000000002</v>
      </c>
      <c r="AE17" s="14">
        <f>INDEX([1]credit_yield!$C$1:$C$108,MATCH($AY17,[1]credit_yield!$A$1:$A$108,0))</f>
        <v>91.128770930426455</v>
      </c>
      <c r="AF17" s="9" cm="1">
        <f t="array" ref="AF17">_xll.BDP($C17,AF$1,"YAS_YLD_FLAG = 15","YAS_XCCY_FOREIGN_CURRENCY=CAD","PRICING_SOURCE=BVAL")</f>
        <v>177.20614434880977</v>
      </c>
      <c r="AG17" s="9" cm="1">
        <f t="array" ref="AG17">_xll.BDP($C17,AG$1,"YAS_YLD_FLAG = 15","PRICING_SOURCE=BVAL")</f>
        <v>2.060162</v>
      </c>
      <c r="AH17" s="9" t="str" cm="1">
        <f t="array" ref="AH17">_xll.BDP($C17,AH$1,"YAS_YLD_FLAG = 15","PRICING_SOURCE=BVAL")</f>
        <v>T 2 3/8 05/15/51</v>
      </c>
      <c r="AI17" s="9" t="str" cm="1">
        <f t="array" ref="AI17">_xll.BDP($C17,AI$1,"YAS_YLD_FLAG = 15","YAS_XCCY_FOREIGN_CURRENCY=CAD","PRICING_SOURCE=BVAL")</f>
        <v>CAN 2 12/01/51</v>
      </c>
      <c r="AJ17" s="9" cm="1">
        <f t="array" ref="AJ17">_xll.BQL($C17, "yield(fill=PREV, pricing_source=BVN4, side=Bid, yield_type=YTW) - yield(fill=PREV, pricing_source=BVN4, side=Ask, yield_type=YTW)")</f>
        <v>2.9881399999999836E-2</v>
      </c>
      <c r="AK17" s="16" cm="1">
        <f t="array" ref="AK17">_xll.BDP($C17,AK$1,"YAS_YLD_FLAG = 1")</f>
        <v>848415000</v>
      </c>
      <c r="AL17" s="5">
        <f t="shared" si="2"/>
        <v>9.0392084062634447E-3</v>
      </c>
      <c r="AM17" s="17" cm="1">
        <f t="array" ref="AM17">_xll.BDP($C17&amp;"@"&amp;Settings!$B$1&amp;" "&amp;$O17,"INTERVAL_SUM","MARKET_DATA_OVERRIDE="&amp;AM$1,"CALC_INTERVAL="&amp;Settings!$B$2,"FILL=0")*1000</f>
        <v>7669000</v>
      </c>
      <c r="AN17" s="18">
        <f t="shared" si="3"/>
        <v>-325000</v>
      </c>
      <c r="AO17" s="17" cm="1">
        <f t="array" ref="AO17">_xll.BDP($I17&amp;"@"&amp;Settings!$B$1&amp;" "&amp;$O17,"INTERVAL_SUM","MARKET_DATA_OVERRIDE="&amp;AO$1,"CALC_INTERVAL="&amp;Settings!$B$2,"FILL=0")*1000</f>
        <v>1720000</v>
      </c>
      <c r="AP17" s="17" cm="1">
        <f t="array" ref="AP17">_xll.BDP($I17&amp;"@"&amp;Settings!$B$1&amp;" "&amp;$O17,"INTERVAL_SUM","MARKET_DATA_OVERRIDE="&amp;AP$1,"CALC_INTERVAL="&amp;Settings!$B$2,"FILL=0")*1000</f>
        <v>2045000</v>
      </c>
      <c r="AQ17" s="8" cm="1">
        <f t="array" ref="AQ17">_xll.BDP($C17,AQ$1)</f>
        <v>94</v>
      </c>
      <c r="AR17" s="21">
        <f>_xlfn.IFNA(IF(ISNUMBER($K17),INDEX(SN_Limit[UTILIZATION],MATCH($K17,SN_Limit[BB_ID],0)),"#N/A"),
IF(ISNUMBER($L17),INDEX(SN_Limit[UTILIZATION],MATCH($L17,SN_Limit[BB_ID],0)),"#N/A"))</f>
        <v>0.80859999999999999</v>
      </c>
      <c r="AS17" s="6">
        <f>_xlfn.IFNA(IF(ISNUMBER($K17),INDEX(SN_Limit[REMAINING],MATCH($K17,SN_Limit[BB_ID],0)),"#N/A"),
IF(ISNUMBER($L17),INDEX(SN_Limit[REMAINING],MATCH($L17,SN_Limit[BB_ID],0)),"#N/A"))</f>
        <v>6853972.9200000018</v>
      </c>
      <c r="AT17" s="3" t="str">
        <f>INDEX(Table11[Z_category],MATCH(MAX(SaleTable[[#This Row],[Yld_Z_BB]:[Yld_Z_RBCI]]),Table11[Z_score_Vale],1))</f>
        <v>25 to 50</v>
      </c>
      <c r="AU17" s="27">
        <f>INDEX(Table12[TRAC_Category],MATCH(SaleTable[[#This Row],[Perc_Traded]],Table12[TRAC_Value],1))</f>
        <v>0</v>
      </c>
      <c r="AV17" s="27">
        <f>INDEX(Table13[NetDlrInv_Category],MATCH(SaleTable[[#This Row],[DealerClient Net]],Table13[NetDlrInv_Value],1))</f>
        <v>0</v>
      </c>
      <c r="AW17" s="27" t="str">
        <f>IF(OR(ISBLANK(SaleTable[[#This Row],[MSG_BidSize]]),NOT(ISNUMBER(SaleTable[[#This Row],[MSG_BidSize]]))),"NA",INDEX(Table14[AskSize_Category],MATCH(SaleTable[[#This Row],[MSG_BidSize]],Table14[AskSize_Value],1)))</f>
        <v>NA</v>
      </c>
      <c r="AX17" s="27" t="str">
        <f>INDEX(Table15[XCCY_Cat],MATCH(SaleTable[[#This Row],[XCCY_sprd]],Table15[XCCY_Value],1))</f>
        <v>0.5 to 0.8</v>
      </c>
      <c r="AY17" s="3" t="str">
        <f>INDEX(Group_RTG[RTG_Value],MATCH($R17,Group_RTG[RTG_Key],0))&amp;":"&amp;INDEX(Map_DurBQNT[Dur_Val],MATCH($X17,Map_DurBQNT[Dur_Key],0))&amp;":"&amp;$M17&amp;":"&amp;$O17</f>
        <v>A:8:USD:Corp</v>
      </c>
      <c r="AZ17" s="3" t="str">
        <f>INDEX(Table9[LQA_Bucket],MATCH(SaleTable[[#This Row],[LQA_LIQUIDITY_SCORE]],Table9[LQA_Val],1))</f>
        <v>80-100</v>
      </c>
      <c r="BA17" s="27" t="str">
        <f>INDEX(Table10[Utilization_Bucket],MATCH(_xlfn.IFNA(ROUND(SaleTable[[#This Row],[Remaining]]/1000000,0),-1),Table10[Utilization_Val],1))</f>
        <v>1-10MM</v>
      </c>
      <c r="BB17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17" s="8"/>
    </row>
    <row r="18" spans="1:55" customFormat="1" x14ac:dyDescent="0.3">
      <c r="A18" t="s">
        <v>1556</v>
      </c>
      <c r="B18" t="str">
        <f>IF(ISNUMBER(MATCH(I18,Sellside_PastID!A:A,0)),"","NEW")</f>
        <v/>
      </c>
      <c r="C18" s="12" t="s">
        <v>2929</v>
      </c>
      <c r="D18" s="12">
        <v>-0.5015252977949064</v>
      </c>
      <c r="E18" s="12">
        <v>-1.3787412779731576</v>
      </c>
      <c r="F18" s="12" t="s">
        <v>2930</v>
      </c>
      <c r="G18" s="36">
        <v>10000000</v>
      </c>
      <c r="H18" s="12">
        <v>10000000</v>
      </c>
      <c r="I18" s="8" t="str" cm="1">
        <f t="array" ref="I18">_xll.BDP($C18,I$1)</f>
        <v>037833BX7</v>
      </c>
      <c r="J18" s="8" t="str" cm="1">
        <f t="array" ref="J18">_xll.BDP($C18,J$1)</f>
        <v>AAPL 4.65 02/23/46</v>
      </c>
      <c r="K18" s="8" cm="1">
        <f t="array" ref="K18">_xll.BDP($C18,K$1)</f>
        <v>101695</v>
      </c>
      <c r="L18" s="8" cm="1">
        <f t="array" ref="L18">_xll.BDP($C18,L$1)</f>
        <v>101695</v>
      </c>
      <c r="M18" s="8" t="str" cm="1">
        <f t="array" ref="M18">_xll.BDP($C18,M$1)</f>
        <v>USD</v>
      </c>
      <c r="N18" s="8" t="str" cm="1">
        <f t="array" ref="N18">_xll.BDP($C18,N$1)</f>
        <v>US</v>
      </c>
      <c r="O18" s="8" t="str" cm="1">
        <f t="array" ref="O18">_xll.BDP($C18,O$1)</f>
        <v>Corp</v>
      </c>
      <c r="P18" s="8" t="str" cm="1">
        <f t="array" ref="P18">_xll.BDP($C18,P$1)</f>
        <v>Technology</v>
      </c>
      <c r="Q18" s="8" t="str" cm="1">
        <f t="array" ref="Q18">_xll.BDP($C18,Q$1)</f>
        <v>APPLE INC</v>
      </c>
      <c r="R18" s="8" t="str" cm="1">
        <f t="array" ref="R18">_xll.BDP($C18,R$1)</f>
        <v>AA+</v>
      </c>
      <c r="S18" s="8" cm="1">
        <f t="array" ref="S18">_xlfn.IFNA(MATCH(_xll.BDP($C18,S$1),Convert_RBCIRTG[RTG_MDY],0),0)</f>
        <v>9</v>
      </c>
      <c r="T18" s="8" cm="1">
        <f t="array" ref="T18">_xlfn.IFNA(MATCH(_xll.BDP($C18,T$1),Convert_RBCIRTG[RTG_FITCH_SP],0),0)</f>
        <v>0</v>
      </c>
      <c r="U18" s="8" cm="1">
        <f t="array" ref="U18">_xlfn.IFNA(MATCH(_xll.BDP($C18,U$1),Convert_RBCIRTG[RTG_FITCH_SP],0),0)</f>
        <v>9</v>
      </c>
      <c r="V18" s="20" t="str" cm="1">
        <f t="array" ref="V18">INDEX(Convert_RBCIRTG[RTG_FITCH_SP],IF(MEDIAN($S18:$U18)&gt;0,MEDIAN($S18:$U18),MAX($S18:$U18)))</f>
        <v>AA+</v>
      </c>
      <c r="W18" s="15" cm="1">
        <f t="array" ref="W18">_xll.BDP($C18,W$1,"YAS_YLD_FLAG = 15")</f>
        <v>15.600779169821751</v>
      </c>
      <c r="X18" s="3" t="str">
        <f>INDEX(Convert_DurBins[Dur_Bucket],MATCH($W18,Convert_DurBins[Dur_Val],1))</f>
        <v>14-16</v>
      </c>
      <c r="Y18" s="14">
        <f t="shared" si="0"/>
        <v>3.4195829660857657</v>
      </c>
      <c r="Z18" s="3">
        <f>-INDEX(DefProv[Default],MATCH($O18&amp;$R18,DefProv[KEY],0))</f>
        <v>-7</v>
      </c>
      <c r="AA18" s="9" cm="1">
        <f t="array" ref="AA18">IF($M18="CAD",AB18,_xll.BDP($C18,AA$1,"YAS_XCCY_FOREIGN_CURRENCY=CAD","YAS_YLD_FLAG = 15","PRICING_SOURCE=BVAL"))</f>
        <v>3.4895829660857656</v>
      </c>
      <c r="AB18" s="9" cm="1">
        <f t="array" ref="AB18">_xll.BDP($C18,AB$1,"YAS_YLD_FLAG = 15","PRICING_SOURCE=BVAL")</f>
        <v>2.8271160000000002</v>
      </c>
      <c r="AC18" s="14">
        <f t="shared" si="1"/>
        <v>0.66246696608576539</v>
      </c>
      <c r="AD18" s="9" cm="1">
        <f t="array" ref="AD18">_xll.BDP($C18,AD$1,"YAS_YLD_FLAG = 15","PRICING_SOURCE=BVAL")</f>
        <v>76.695400000000006</v>
      </c>
      <c r="AE18" s="14" t="e">
        <f>INDEX([1]credit_yield!$C$1:$C$108,MATCH($AY18,[1]credit_yield!$A$1:$A$108,0))</f>
        <v>#N/A</v>
      </c>
      <c r="AF18" s="9" cm="1">
        <f t="array" ref="AF18">_xll.BDP($C18,AF$1,"YAS_YLD_FLAG = 15","YAS_XCCY_FOREIGN_CURRENCY=CAD","PRICING_SOURCE=BVAL")</f>
        <v>158.7168380064316</v>
      </c>
      <c r="AG18" s="9" cm="1">
        <f t="array" ref="AG18">_xll.BDP($C18,AG$1,"YAS_YLD_FLAG = 15","PRICING_SOURCE=BVAL")</f>
        <v>2.060162</v>
      </c>
      <c r="AH18" s="9" t="str" cm="1">
        <f t="array" ref="AH18">_xll.BDP($C18,AH$1,"YAS_YLD_FLAG = 15","PRICING_SOURCE=BVAL")</f>
        <v>T 2 3/8 05/15/51</v>
      </c>
      <c r="AI18" s="9" t="str" cm="1">
        <f t="array" ref="AI18">_xll.BDP($C18,AI$1,"YAS_YLD_FLAG = 15","YAS_XCCY_FOREIGN_CURRENCY=CAD","PRICING_SOURCE=BVAL")</f>
        <v>CAN 4 06/01/41</v>
      </c>
      <c r="AJ18" s="9" cm="1">
        <f t="array" ref="AJ18">_xll.BQL($C18, "yield(fill=PREV, pricing_source=BVN4, side=Bid, yield_type=YTW) - yield(fill=PREV, pricing_source=BVN4, side=Ask, yield_type=YTW)")</f>
        <v>8.1880299999999018E-3</v>
      </c>
      <c r="AK18" s="16" cm="1">
        <f t="array" ref="AK18">_xll.BDP($C18,AK$1,"YAS_YLD_FLAG = 1")</f>
        <v>4000000000</v>
      </c>
      <c r="AL18" s="5">
        <f t="shared" si="2"/>
        <v>2.4257250000000001E-2</v>
      </c>
      <c r="AM18" s="17" cm="1">
        <f t="array" ref="AM18">_xll.BDP($C18&amp;"@"&amp;Settings!$B$1&amp;" "&amp;$O18,"INTERVAL_SUM","MARKET_DATA_OVERRIDE="&amp;AM$1,"CALC_INTERVAL="&amp;Settings!$B$2,"FILL=0")*1000</f>
        <v>97029000</v>
      </c>
      <c r="AN18" s="18">
        <f t="shared" si="3"/>
        <v>-3717000</v>
      </c>
      <c r="AO18" s="17" cm="1">
        <f t="array" ref="AO18">_xll.BDP($I18&amp;"@"&amp;Settings!$B$1&amp;" "&amp;$O18,"INTERVAL_SUM","MARKET_DATA_OVERRIDE="&amp;AO$1,"CALC_INTERVAL="&amp;Settings!$B$2,"FILL=0")*1000</f>
        <v>28018000</v>
      </c>
      <c r="AP18" s="17" cm="1">
        <f t="array" ref="AP18">_xll.BDP($I18&amp;"@"&amp;Settings!$B$1&amp;" "&amp;$O18,"INTERVAL_SUM","MARKET_DATA_OVERRIDE="&amp;AP$1,"CALC_INTERVAL="&amp;Settings!$B$2,"FILL=0")*1000</f>
        <v>31735000</v>
      </c>
      <c r="AQ18" s="8" cm="1">
        <f t="array" ref="AQ18">_xll.BDP($C18,AQ$1)</f>
        <v>98</v>
      </c>
      <c r="AR18" s="21">
        <f>_xlfn.IFNA(IF(ISNUMBER($K18),INDEX(SN_Limit[UTILIZATION],MATCH($K18,SN_Limit[BB_ID],0)),"#N/A"),
IF(ISNUMBER($L18),INDEX(SN_Limit[UTILIZATION],MATCH($L18,SN_Limit[BB_ID],0)),"#N/A"))</f>
        <v>0.75860000000000005</v>
      </c>
      <c r="AS18" s="6">
        <f>_xlfn.IFNA(IF(ISNUMBER($K18),INDEX(SN_Limit[REMAINING],MATCH($K18,SN_Limit[BB_ID],0)),"#N/A"),
IF(ISNUMBER($L18),INDEX(SN_Limit[REMAINING],MATCH($L18,SN_Limit[BB_ID],0)),"#N/A"))</f>
        <v>28275776.219999999</v>
      </c>
      <c r="AT18" s="3" t="str">
        <f>INDEX(Table11[Z_category],MATCH(MAX(SaleTable[[#This Row],[Yld_Z_BB]:[Yld_Z_RBCI]]),Table11[Z_score_Vale],1))</f>
        <v>25 to 50</v>
      </c>
      <c r="AU18" s="27" t="str">
        <f>INDEX(Table12[TRAC_Category],MATCH(SaleTable[[#This Row],[Perc_Traded]],Table12[TRAC_Value],1))</f>
        <v>0-5%</v>
      </c>
      <c r="AV18" s="27" t="str">
        <f>INDEX(Table13[NetDlrInv_Category],MATCH(SaleTable[[#This Row],[DealerClient Net]],Table13[NetDlrInv_Value],1))</f>
        <v>-5MM to 0MM</v>
      </c>
      <c r="AW18" s="27" t="str">
        <f>IF(OR(ISBLANK(SaleTable[[#This Row],[MSG_BidSize]]),NOT(ISNUMBER(SaleTable[[#This Row],[MSG_BidSize]]))),"NA",INDEX(Table14[AskSize_Category],MATCH(SaleTable[[#This Row],[MSG_BidSize]],Table14[AskSize_Value],1)))</f>
        <v>10 to 20MM</v>
      </c>
      <c r="AX18" s="27" t="str">
        <f>INDEX(Table15[XCCY_Cat],MATCH(SaleTable[[#This Row],[XCCY_sprd]],Table15[XCCY_Value],1))</f>
        <v>0.5 to 0.8</v>
      </c>
      <c r="AY18" s="3" t="str">
        <f>INDEX(Group_RTG[RTG_Value],MATCH($R18,Group_RTG[RTG_Key],0))&amp;":"&amp;INDEX(Map_DurBQNT[Dur_Val],MATCH($X18,Map_DurBQNT[Dur_Key],0))&amp;":"&amp;$M18&amp;":"&amp;$O18</f>
        <v>AA:8:USD:Corp</v>
      </c>
      <c r="AZ18" s="3" t="str">
        <f>INDEX(Table9[LQA_Bucket],MATCH(SaleTable[[#This Row],[LQA_LIQUIDITY_SCORE]],Table9[LQA_Val],1))</f>
        <v>80-100</v>
      </c>
      <c r="BA18" s="27" t="str">
        <f>INDEX(Table10[Utilization_Bucket],MATCH(_xlfn.IFNA(ROUND(SaleTable[[#This Row],[Remaining]]/1000000,0),-1),Table10[Utilization_Val],1))</f>
        <v>10-50MM</v>
      </c>
      <c r="BB18" s="3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18" s="8"/>
    </row>
    <row r="19" spans="1:55" customFormat="1" x14ac:dyDescent="0.3">
      <c r="A19" t="s">
        <v>1556</v>
      </c>
      <c r="B19" t="str">
        <f>IF(ISNUMBER(MATCH(I19,Sellside_PastID!A:A,0)),"","NEW")</f>
        <v/>
      </c>
      <c r="C19" s="12" t="s">
        <v>1408</v>
      </c>
      <c r="D19" s="12">
        <v>-1.0895414268357757</v>
      </c>
      <c r="E19" s="12">
        <v>-1.2579410403863716</v>
      </c>
      <c r="F19" s="12" t="s">
        <v>1525</v>
      </c>
      <c r="G19" s="36">
        <v>0</v>
      </c>
      <c r="H19" s="12">
        <v>0</v>
      </c>
      <c r="I19" s="8" t="str" cm="1">
        <f t="array" ref="I19">_xll.BDP($C19,I$1)</f>
        <v>649840CR4</v>
      </c>
      <c r="J19" s="8" t="str" cm="1">
        <f t="array" ref="J19">_xll.BDP($C19,J$1)</f>
        <v>AGR 3.3 09/15/49</v>
      </c>
      <c r="K19" s="8" cm="1">
        <f t="array" ref="K19">_xll.BDP($C19,K$1)</f>
        <v>115724</v>
      </c>
      <c r="L19" s="8" cm="1">
        <f t="array" ref="L19">_xll.BDP($C19,L$1)</f>
        <v>384389</v>
      </c>
      <c r="M19" s="8" t="str" cm="1">
        <f t="array" ref="M19">_xll.BDP($C19,M$1)</f>
        <v>USD</v>
      </c>
      <c r="N19" s="8" t="str" cm="1">
        <f t="array" ref="N19">_xll.BDP($C19,N$1)</f>
        <v>US</v>
      </c>
      <c r="O19" s="8" t="str" cm="1">
        <f t="array" ref="O19">_xll.BDP($C19,O$1)</f>
        <v>Corp</v>
      </c>
      <c r="P19" s="8" t="str" cm="1">
        <f t="array" ref="P19">_xll.BDP($C19,P$1)</f>
        <v>Utilities</v>
      </c>
      <c r="Q19" s="8" t="str" cm="1">
        <f t="array" ref="Q19">_xll.BDP($C19,Q$1)</f>
        <v>NY STATE ELECTRIC &amp; GAS</v>
      </c>
      <c r="R19" s="8" t="str" cm="1">
        <f t="array" ref="R19">_xll.BDP($C19,R$1)</f>
        <v>BBB+</v>
      </c>
      <c r="S19" s="8" cm="1">
        <f t="array" ref="S19">_xlfn.IFNA(MATCH(_xll.BDP($C19,S$1),Convert_RBCIRTG[RTG_MDY],0),0)</f>
        <v>3</v>
      </c>
      <c r="T19" s="8" cm="1">
        <f t="array" ref="T19">_xlfn.IFNA(MATCH(_xll.BDP($C19,T$1),Convert_RBCIRTG[RTG_FITCH_SP],0),0)</f>
        <v>4</v>
      </c>
      <c r="U19" s="8" cm="1">
        <f t="array" ref="U19">_xlfn.IFNA(MATCH(_xll.BDP($C19,U$1),Convert_RBCIRTG[RTG_FITCH_SP],0),0)</f>
        <v>4</v>
      </c>
      <c r="V19" s="20" t="str" cm="1">
        <f t="array" ref="V19">INDEX(Convert_RBCIRTG[RTG_FITCH_SP],IF(MEDIAN($S19:$U19)&gt;0,MEDIAN($S19:$U19),MAX($S19:$U19)))</f>
        <v>A-</v>
      </c>
      <c r="W19" s="15" cm="1">
        <f t="array" ref="W19">_xll.BDP($C19,W$1,"YAS_YLD_FLAG = 15")</f>
        <v>18.085676834589499</v>
      </c>
      <c r="X19" s="3" t="str">
        <f>INDEX(Convert_DurBins[Dur_Bucket],MATCH($W19,Convert_DurBins[Dur_Val],1))</f>
        <v>18-20</v>
      </c>
      <c r="Y19" s="14">
        <f t="shared" si="0"/>
        <v>3.1974986377295513</v>
      </c>
      <c r="Z19" s="3">
        <f>-INDEX(DefProv[Default],MATCH($O19&amp;$R19,DefProv[KEY],0))</f>
        <v>-36</v>
      </c>
      <c r="AA19" s="9" cm="1">
        <f t="array" ref="AA19">IF($M19="CAD",AB19,_xll.BDP($C19,AA$1,"YAS_XCCY_FOREIGN_CURRENCY=CAD","YAS_YLD_FLAG = 15","PRICING_SOURCE=BVAL"))</f>
        <v>3.5574986377295512</v>
      </c>
      <c r="AB19" s="9" cm="1">
        <f t="array" ref="AB19">_xll.BDP($C19,AB$1,"YAS_YLD_FLAG = 15","PRICING_SOURCE=BVAL")</f>
        <v>3.0555669999999999</v>
      </c>
      <c r="AC19" s="14">
        <f t="shared" si="1"/>
        <v>0.50193163772955129</v>
      </c>
      <c r="AD19" s="9" cm="1">
        <f t="array" ref="AD19">_xll.BDP($C19,AD$1,"YAS_YLD_FLAG = 15","PRICING_SOURCE=BVAL")</f>
        <v>99.54049999999998</v>
      </c>
      <c r="AE19" s="14" t="e">
        <f>INDEX([1]credit_yield!$C$1:$C$108,MATCH($AY19,[1]credit_yield!$A$1:$A$108,0))</f>
        <v>#N/A</v>
      </c>
      <c r="AF19" s="9" cm="1">
        <f t="array" ref="AF19">_xll.BDP($C19,AF$1,"YAS_YLD_FLAG = 15","YAS_XCCY_FOREIGN_CURRENCY=CAD","PRICING_SOURCE=BVAL")</f>
        <v>155.52966523771991</v>
      </c>
      <c r="AG19" s="9" cm="1">
        <f t="array" ref="AG19">_xll.BDP($C19,AG$1,"YAS_YLD_FLAG = 15","PRICING_SOURCE=BVAL")</f>
        <v>2.060162</v>
      </c>
      <c r="AH19" s="9" t="str" cm="1">
        <f t="array" ref="AH19">_xll.BDP($C19,AH$1,"YAS_YLD_FLAG = 15","PRICING_SOURCE=BVAL")</f>
        <v>T 2 3/8 05/15/51</v>
      </c>
      <c r="AI19" s="9" t="str" cm="1">
        <f t="array" ref="AI19">_xll.BDP($C19,AI$1,"YAS_YLD_FLAG = 15","YAS_XCCY_FOREIGN_CURRENCY=CAD","PRICING_SOURCE=BVAL")</f>
        <v>CAN 2 12/01/51</v>
      </c>
      <c r="AJ19" s="9" cm="1">
        <f t="array" ref="AJ19">_xll.BQL($C19, "yield(fill=PREV, pricing_source=BVN4, side=Bid, yield_type=YTW) - yield(fill=PREV, pricing_source=BVN4, side=Ask, yield_type=YTW)")</f>
        <v>2.3652799999999807E-2</v>
      </c>
      <c r="AK19" s="16" cm="1">
        <f t="array" ref="AK19">_xll.BDP($C19,AK$1,"YAS_YLD_FLAG = 1")</f>
        <v>300000000</v>
      </c>
      <c r="AL19" s="5">
        <f t="shared" si="2"/>
        <v>6.9040000000000004E-2</v>
      </c>
      <c r="AM19" s="17" cm="1">
        <f t="array" ref="AM19">_xll.BDP($C19&amp;"@"&amp;Settings!$B$1&amp;" "&amp;$O19,"INTERVAL_SUM","MARKET_DATA_OVERRIDE="&amp;AM$1,"CALC_INTERVAL="&amp;Settings!$B$2,"FILL=0")*1000</f>
        <v>20712000</v>
      </c>
      <c r="AN19" s="18">
        <f t="shared" si="3"/>
        <v>100000</v>
      </c>
      <c r="AO19" s="17" cm="1">
        <f t="array" ref="AO19">_xll.BDP($I19&amp;"@"&amp;Settings!$B$1&amp;" "&amp;$O19,"INTERVAL_SUM","MARKET_DATA_OVERRIDE="&amp;AO$1,"CALC_INTERVAL="&amp;Settings!$B$2,"FILL=0")*1000</f>
        <v>6656000</v>
      </c>
      <c r="AP19" s="17" cm="1">
        <f t="array" ref="AP19">_xll.BDP($I19&amp;"@"&amp;Settings!$B$1&amp;" "&amp;$O19,"INTERVAL_SUM","MARKET_DATA_OVERRIDE="&amp;AP$1,"CALC_INTERVAL="&amp;Settings!$B$2,"FILL=0")*1000</f>
        <v>6556000</v>
      </c>
      <c r="AQ19" s="8" cm="1">
        <f t="array" ref="AQ19">_xll.BDP($C19,AQ$1)</f>
        <v>87</v>
      </c>
      <c r="AR19" s="21">
        <f>_xlfn.IFNA(IF(ISNUMBER($K19),INDEX(SN_Limit[UTILIZATION],MATCH($K19,SN_Limit[BB_ID],0)),"#N/A"),
IF(ISNUMBER($L19),INDEX(SN_Limit[UTILIZATION],MATCH($L19,SN_Limit[BB_ID],0)),"#N/A"))</f>
        <v>0.26069999999999999</v>
      </c>
      <c r="AS19" s="6">
        <f>_xlfn.IFNA(IF(ISNUMBER($K19),INDEX(SN_Limit[REMAINING],MATCH($K19,SN_Limit[BB_ID],0)),"#N/A"),
IF(ISNUMBER($L19),INDEX(SN_Limit[REMAINING],MATCH($L19,SN_Limit[BB_ID],0)),"#N/A"))</f>
        <v>31964575.009999998</v>
      </c>
      <c r="AT19" s="3" t="str">
        <f>INDEX(Table11[Z_category],MATCH(MAX(SaleTable[[#This Row],[Yld_Z_BB]:[Yld_Z_RBCI]]),Table11[Z_score_Vale],1))</f>
        <v>10 to 25</v>
      </c>
      <c r="AU19" s="27" t="str">
        <f>INDEX(Table12[TRAC_Category],MATCH(SaleTable[[#This Row],[Perc_Traded]],Table12[TRAC_Value],1))</f>
        <v>5-10%</v>
      </c>
      <c r="AV19" s="27">
        <f>INDEX(Table13[NetDlrInv_Category],MATCH(SaleTable[[#This Row],[DealerClient Net]],Table13[NetDlrInv_Value],1))</f>
        <v>0</v>
      </c>
      <c r="AW19" s="27">
        <f>IF(OR(ISBLANK(SaleTable[[#This Row],[MSG_BidSize]]),NOT(ISNUMBER(SaleTable[[#This Row],[MSG_BidSize]]))),"NA",INDEX(Table14[AskSize_Category],MATCH(SaleTable[[#This Row],[MSG_BidSize]],Table14[AskSize_Value],1)))</f>
        <v>0</v>
      </c>
      <c r="AX19" s="27" t="str">
        <f>INDEX(Table15[XCCY_Cat],MATCH(SaleTable[[#This Row],[XCCY_sprd]],Table15[XCCY_Value],1))</f>
        <v>0.5 to 0.8</v>
      </c>
      <c r="AY19" s="3" t="str">
        <f>INDEX(Group_RTG[RTG_Value],MATCH($R19,Group_RTG[RTG_Key],0))&amp;":"&amp;INDEX(Map_DurBQNT[Dur_Val],MATCH($X19,Map_DurBQNT[Dur_Key],0))&amp;":"&amp;$M19&amp;":"&amp;$O19</f>
        <v>BBB:10:USD:Corp</v>
      </c>
      <c r="AZ19" s="3" t="str">
        <f>INDEX(Table9[LQA_Bucket],MATCH(SaleTable[[#This Row],[LQA_LIQUIDITY_SCORE]],Table9[LQA_Val],1))</f>
        <v>80-100</v>
      </c>
      <c r="BA19" s="27" t="str">
        <f>INDEX(Table10[Utilization_Bucket],MATCH(_xlfn.IFNA(ROUND(SaleTable[[#This Row],[Remaining]]/1000000,0),-1),Table10[Utilization_Val],1))</f>
        <v>10-50MM</v>
      </c>
      <c r="BB19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19" s="8"/>
    </row>
    <row r="20" spans="1:55" customFormat="1" x14ac:dyDescent="0.3">
      <c r="A20" t="s">
        <v>1556</v>
      </c>
      <c r="B20" t="str">
        <f>IF(ISNUMBER(MATCH(I20,Sellside_PastID!A:A,0)),"","NEW")</f>
        <v/>
      </c>
      <c r="C20" s="12" t="s">
        <v>2931</v>
      </c>
      <c r="D20" s="12">
        <v>-1.3457536137494073</v>
      </c>
      <c r="E20" s="12">
        <v>-0.58806253021048926</v>
      </c>
      <c r="F20" s="12" t="s">
        <v>2932</v>
      </c>
      <c r="G20" s="36">
        <v>1000000</v>
      </c>
      <c r="H20" s="12">
        <v>2000000</v>
      </c>
      <c r="I20" s="8" t="str" cm="1">
        <f t="array" ref="I20">_xll.BDP($C20,I$1)</f>
        <v>46152HAE1</v>
      </c>
      <c r="J20" s="8" t="str" cm="1">
        <f t="array" ref="J20">_xll.BDP($C20,J$1)</f>
        <v>IGMCN 7 12/31/32</v>
      </c>
      <c r="K20" s="8" cm="1">
        <f t="array" ref="K20">_xll.BDP($C20,K$1)</f>
        <v>110255</v>
      </c>
      <c r="L20" s="8" cm="1">
        <f t="array" ref="L20">_xll.BDP($C20,L$1)</f>
        <v>109615</v>
      </c>
      <c r="M20" s="8" t="str" cm="1">
        <f t="array" ref="M20">_xll.BDP($C20,M$1)</f>
        <v>CAD</v>
      </c>
      <c r="N20" s="8" t="str" cm="1">
        <f t="array" ref="N20">_xll.BDP($C20,N$1)</f>
        <v>CA</v>
      </c>
      <c r="O20" s="8" t="str" cm="1">
        <f t="array" ref="O20">_xll.BDP($C20,O$1)</f>
        <v>Corp</v>
      </c>
      <c r="P20" s="8" t="str" cm="1">
        <f t="array" ref="P20">_xll.BDP($C20,P$1)</f>
        <v>Financials</v>
      </c>
      <c r="Q20" s="8" t="str" cm="1">
        <f t="array" ref="Q20">_xll.BDP($C20,Q$1)</f>
        <v>IGM FINANCIAL INC</v>
      </c>
      <c r="R20" s="8" t="str" cm="1">
        <f t="array" ref="R20">_xll.BDP($C20,R$1)</f>
        <v>A</v>
      </c>
      <c r="S20" s="8" cm="1">
        <f t="array" ref="S20">_xlfn.IFNA(MATCH(_xll.BDP($C20,S$1),Convert_RBCIRTG[RTG_MDY],0),0)</f>
        <v>0</v>
      </c>
      <c r="T20" s="8" cm="1">
        <f t="array" ref="T20">_xlfn.IFNA(MATCH(_xll.BDP($C20,T$1),Convert_RBCIRTG[RTG_FITCH_SP],0),0)</f>
        <v>0</v>
      </c>
      <c r="U20" s="8" cm="1">
        <f t="array" ref="U20">_xlfn.IFNA(MATCH(_xll.BDP($C20,U$1),Convert_RBCIRTG[RTG_FITCH_SP],0),0)</f>
        <v>5</v>
      </c>
      <c r="V20" s="20" t="str" cm="1">
        <f t="array" ref="V20">INDEX(Convert_RBCIRTG[RTG_FITCH_SP],IF(MEDIAN($S20:$U20)&gt;0,MEDIAN($S20:$U20),MAX($S20:$U20)))</f>
        <v>A</v>
      </c>
      <c r="W20" s="15" cm="1">
        <f t="array" ref="W20">_xll.BDP($C20,W$1,"YAS_YLD_FLAG = 15")</f>
        <v>8.1878761158249151</v>
      </c>
      <c r="X20" s="3" t="str">
        <f>INDEX(Convert_DurBins[Dur_Bucket],MATCH($W20,Convert_DurBins[Dur_Val],1))</f>
        <v>0-10</v>
      </c>
      <c r="Y20" s="14">
        <f t="shared" si="0"/>
        <v>3.0578370000000001</v>
      </c>
      <c r="Z20" s="3">
        <f>-INDEX(DefProv[Default],MATCH($O20&amp;$R20,DefProv[KEY],0))</f>
        <v>-13</v>
      </c>
      <c r="AA20" s="9" cm="1">
        <f t="array" ref="AA20">IF($M20="CAD",AB20,_xll.BDP($C20,AA$1,"YAS_XCCY_FOREIGN_CURRENCY=CAD","YAS_YLD_FLAG = 15","PRICING_SOURCE=BVAL"))</f>
        <v>3.187837</v>
      </c>
      <c r="AB20" s="9" cm="1">
        <f t="array" ref="AB20">_xll.BDP($C20,AB$1,"YAS_YLD_FLAG = 15","PRICING_SOURCE=BVAL")</f>
        <v>3.187837</v>
      </c>
      <c r="AC20" s="14">
        <f t="shared" si="1"/>
        <v>0</v>
      </c>
      <c r="AD20" s="9" cm="1">
        <f t="array" ref="AD20">_xll.BDP($C20,AD$1,"YAS_YLD_FLAG = 15","PRICING_SOURCE=BVAL")</f>
        <v>184.51589999999999</v>
      </c>
      <c r="AE20" s="14">
        <f>INDEX([1]credit_yield!$C$1:$C$108,MATCH($AY20,[1]credit_yield!$A$1:$A$108,0))</f>
        <v>111.2829290536734</v>
      </c>
      <c r="AF20" s="9" cm="1">
        <f t="array" ref="AF20">_xll.BDP($C20,AF$1,"YAS_YLD_FLAG = 15","YAS_XCCY_FOREIGN_CURRENCY=CAD","PRICING_SOURCE=BVAL")</f>
        <v>183.88163363877368</v>
      </c>
      <c r="AG20" s="9" cm="1">
        <f t="array" ref="AG20">_xll.BDP($C20,AG$1,"YAS_YLD_FLAG = 15","PRICING_SOURCE=BVAL")</f>
        <v>1.342678</v>
      </c>
      <c r="AH20" s="9" t="str" cm="1">
        <f t="array" ref="AH20">_xll.BDP($C20,AH$1,"YAS_YLD_FLAG = 15","PRICING_SOURCE=BVAL")</f>
        <v>CAN 8 06/01/27</v>
      </c>
      <c r="AI20" s="9" t="str" cm="1">
        <f t="array" ref="AI20">_xll.BDP($C20,AI$1,"YAS_YLD_FLAG = 15","YAS_XCCY_FOREIGN_CURRENCY=CAD","PRICING_SOURCE=BVAL")</f>
        <v>CAN 1 ½ 06/01/31</v>
      </c>
      <c r="AJ20" s="9" cm="1">
        <f t="array" ref="AJ20">_xll.BQL($C20, "yield(fill=PREV, pricing_source=BVN4, side=Bid, yield_type=YTW) - yield(fill=PREV, pricing_source=BVN4, side=Ask, yield_type=YTW)")</f>
        <v>9.4082198842235787E-2</v>
      </c>
      <c r="AK20" s="16" cm="1">
        <f t="array" ref="AK20">_xll.BDP($C20,AK$1,"YAS_YLD_FLAG = 1")</f>
        <v>175000000</v>
      </c>
      <c r="AL20" s="5">
        <f t="shared" si="2"/>
        <v>0</v>
      </c>
      <c r="AM20" s="17" cm="1">
        <f t="array" ref="AM20">_xll.BDP($C20&amp;"@"&amp;Settings!$B$1&amp;" "&amp;$O20,"INTERVAL_SUM","MARKET_DATA_OVERRIDE="&amp;AM$1,"CALC_INTERVAL="&amp;Settings!$B$2,"FILL=0")*1000</f>
        <v>0</v>
      </c>
      <c r="AN20" s="18">
        <f t="shared" si="3"/>
        <v>0</v>
      </c>
      <c r="AO20" s="17" cm="1">
        <f t="array" ref="AO20">_xll.BDP($I20&amp;"@"&amp;Settings!$B$1&amp;" "&amp;$O20,"INTERVAL_SUM","MARKET_DATA_OVERRIDE="&amp;AO$1,"CALC_INTERVAL="&amp;Settings!$B$2,"FILL=0")*1000</f>
        <v>0</v>
      </c>
      <c r="AP20" s="17" cm="1">
        <f t="array" ref="AP20">_xll.BDP($I20&amp;"@"&amp;Settings!$B$1&amp;" "&amp;$O20,"INTERVAL_SUM","MARKET_DATA_OVERRIDE="&amp;AP$1,"CALC_INTERVAL="&amp;Settings!$B$2,"FILL=0")*1000</f>
        <v>0</v>
      </c>
      <c r="AQ20" s="8" cm="1">
        <f t="array" ref="AQ20">_xll.BDP($C20,AQ$1)</f>
        <v>51</v>
      </c>
      <c r="AR20" s="21">
        <f>_xlfn.IFNA(IF(ISNUMBER($K20),INDEX(SN_Limit[UTILIZATION],MATCH($K20,SN_Limit[BB_ID],0)),"#N/A"),
IF(ISNUMBER($L20),INDEX(SN_Limit[UTILIZATION],MATCH($L20,SN_Limit[BB_ID],0)),"#N/A"))</f>
        <v>0.80630000000000002</v>
      </c>
      <c r="AS20" s="6">
        <f>_xlfn.IFNA(IF(ISNUMBER($K20),INDEX(SN_Limit[REMAINING],MATCH($K20,SN_Limit[BB_ID],0)),"#N/A"),
IF(ISNUMBER($L20),INDEX(SN_Limit[REMAINING],MATCH($L20,SN_Limit[BB_ID],0)),"#N/A"))</f>
        <v>18279630.520000011</v>
      </c>
      <c r="AT20" s="3" t="str">
        <f>INDEX(Table11[Z_category],MATCH(MAX(SaleTable[[#This Row],[Yld_Z_BB]:[Yld_Z_RBCI]]),Table11[Z_score_Vale],1))</f>
        <v>25 to 50</v>
      </c>
      <c r="AU20" s="27">
        <f>INDEX(Table12[TRAC_Category],MATCH(SaleTable[[#This Row],[Perc_Traded]],Table12[TRAC_Value],1))</f>
        <v>0</v>
      </c>
      <c r="AV20" s="27">
        <f>INDEX(Table13[NetDlrInv_Category],MATCH(SaleTable[[#This Row],[DealerClient Net]],Table13[NetDlrInv_Value],1))</f>
        <v>0</v>
      </c>
      <c r="AW20" s="27" t="str">
        <f>IF(OR(ISBLANK(SaleTable[[#This Row],[MSG_BidSize]]),NOT(ISNUMBER(SaleTable[[#This Row],[MSG_BidSize]]))),"NA",INDEX(Table14[AskSize_Category],MATCH(SaleTable[[#This Row],[MSG_BidSize]],Table14[AskSize_Value],1)))</f>
        <v>0 to 5MM</v>
      </c>
      <c r="AX20" s="27">
        <f>INDEX(Table15[XCCY_Cat],MATCH(SaleTable[[#This Row],[XCCY_sprd]],Table15[XCCY_Value],1))</f>
        <v>0</v>
      </c>
      <c r="AY20" s="3" t="str">
        <f>INDEX(Group_RTG[RTG_Value],MATCH($R20,Group_RTG[RTG_Key],0))&amp;":"&amp;INDEX(Map_DurBQNT[Dur_Val],MATCH($X20,Map_DurBQNT[Dur_Key],0))&amp;":"&amp;$M20&amp;":"&amp;$O20</f>
        <v>A:5:CAD:Corp</v>
      </c>
      <c r="AZ20" s="3" t="str">
        <f>INDEX(Table9[LQA_Bucket],MATCH(SaleTable[[#This Row],[LQA_LIQUIDITY_SCORE]],Table9[LQA_Val],1))</f>
        <v>40-60</v>
      </c>
      <c r="BA20" s="27" t="str">
        <f>INDEX(Table10[Utilization_Bucket],MATCH(_xlfn.IFNA(ROUND(SaleTable[[#This Row],[Remaining]]/1000000,0),-1),Table10[Utilization_Val],1))</f>
        <v>10-50MM</v>
      </c>
      <c r="BB20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20" s="8"/>
    </row>
    <row r="21" spans="1:55" customFormat="1" x14ac:dyDescent="0.3">
      <c r="A21" t="s">
        <v>1556</v>
      </c>
      <c r="B21" t="str">
        <f>IF(ISNUMBER(MATCH(I21,Sellside_PastID!A:A,0)),"","NEW")</f>
        <v/>
      </c>
      <c r="C21" s="12" t="s">
        <v>1419</v>
      </c>
      <c r="D21" s="12">
        <v>-1.157132667437607</v>
      </c>
      <c r="E21" s="12">
        <v>-0.9280355252420267</v>
      </c>
      <c r="F21" s="12" t="s">
        <v>2784</v>
      </c>
      <c r="G21" s="36">
        <v>0</v>
      </c>
      <c r="H21" s="12">
        <v>0</v>
      </c>
      <c r="I21" s="8" t="str" cm="1">
        <f t="array" ref="I21">_xll.BDP($C21,I$1)</f>
        <v>29278GAC2</v>
      </c>
      <c r="J21" s="8" t="str" cm="1">
        <f t="array" ref="J21">_xll.BDP($C21,J$1)</f>
        <v>ENELIM 4 3/4 05/25/47</v>
      </c>
      <c r="K21" s="8" cm="1">
        <f t="array" ref="K21">_xll.BDP($C21,K$1)</f>
        <v>918049</v>
      </c>
      <c r="L21" s="8" cm="1">
        <f t="array" ref="L21">_xll.BDP($C21,L$1)</f>
        <v>23013104</v>
      </c>
      <c r="M21" s="8" t="str" cm="1">
        <f t="array" ref="M21">_xll.BDP($C21,M$1)</f>
        <v>USD</v>
      </c>
      <c r="N21" s="8" t="str" cm="1">
        <f t="array" ref="N21">_xll.BDP($C21,N$1)</f>
        <v>NE</v>
      </c>
      <c r="O21" s="8" t="str" cm="1">
        <f t="array" ref="O21">_xll.BDP($C21,O$1)</f>
        <v>Corp</v>
      </c>
      <c r="P21" s="8" t="str" cm="1">
        <f t="array" ref="P21">_xll.BDP($C21,P$1)</f>
        <v>Utilities</v>
      </c>
      <c r="Q21" s="8" t="str" cm="1">
        <f t="array" ref="Q21">_xll.BDP($C21,Q$1)</f>
        <v>ENEL FINANCE INTL NV</v>
      </c>
      <c r="R21" s="8" t="str" cm="1">
        <f t="array" ref="R21">_xll.BDP($C21,R$1)</f>
        <v>BBB+</v>
      </c>
      <c r="S21" s="8" cm="1">
        <f t="array" ref="S21">_xlfn.IFNA(MATCH(_xll.BDP($C21,S$1),Convert_RBCIRTG[RTG_MDY],0),0)</f>
        <v>3</v>
      </c>
      <c r="T21" s="8" cm="1">
        <f t="array" ref="T21">_xlfn.IFNA(MATCH(_xll.BDP($C21,T$1),Convert_RBCIRTG[RTG_FITCH_SP],0),0)</f>
        <v>4</v>
      </c>
      <c r="U21" s="8" cm="1">
        <f t="array" ref="U21">_xlfn.IFNA(MATCH(_xll.BDP($C21,U$1),Convert_RBCIRTG[RTG_FITCH_SP],0),0)</f>
        <v>3</v>
      </c>
      <c r="V21" s="20" t="str" cm="1">
        <f t="array" ref="V21">INDEX(Convert_RBCIRTG[RTG_FITCH_SP],IF(MEDIAN($S21:$U21)&gt;0,MEDIAN($S21:$U21),MAX($S21:$U21)))</f>
        <v>BBB+</v>
      </c>
      <c r="W21" s="15" cm="1">
        <f t="array" ref="W21">_xll.BDP($C21,W$1,"YAS_YLD_FLAG = 15")</f>
        <v>15.703378243095994</v>
      </c>
      <c r="X21" s="3" t="str">
        <f>INDEX(Convert_DurBins[Dur_Bucket],MATCH($W21,Convert_DurBins[Dur_Val],1))</f>
        <v>14-16</v>
      </c>
      <c r="Y21" s="14">
        <f t="shared" si="0"/>
        <v>3.6454492293640102</v>
      </c>
      <c r="Z21" s="3">
        <f>-INDEX(DefProv[Default],MATCH($O21&amp;$R21,DefProv[KEY],0))</f>
        <v>-36</v>
      </c>
      <c r="AA21" s="9" cm="1">
        <f t="array" ref="AA21">IF($M21="CAD",AB21,_xll.BDP($C21,AA$1,"YAS_XCCY_FOREIGN_CURRENCY=CAD","YAS_YLD_FLAG = 15","PRICING_SOURCE=BVAL"))</f>
        <v>4.00544922936401</v>
      </c>
      <c r="AB21" s="9" cm="1">
        <f t="array" ref="AB21">_xll.BDP($C21,AB$1,"YAS_YLD_FLAG = 15","PRICING_SOURCE=BVAL")</f>
        <v>3.2854969999999999</v>
      </c>
      <c r="AC21" s="14">
        <f t="shared" si="1"/>
        <v>0.71995222936401015</v>
      </c>
      <c r="AD21" s="9" cm="1">
        <f t="array" ref="AD21">_xll.BDP($C21,AD$1,"YAS_YLD_FLAG = 15","PRICING_SOURCE=BVAL")</f>
        <v>122.53349999999999</v>
      </c>
      <c r="AE21" s="14" t="e">
        <f>INDEX([1]credit_yield!$C$1:$C$108,MATCH($AY21,[1]credit_yield!$A$1:$A$108,0))</f>
        <v>#N/A</v>
      </c>
      <c r="AF21" s="9" cm="1">
        <f t="array" ref="AF21">_xll.BDP($C21,AF$1,"YAS_YLD_FLAG = 15","YAS_XCCY_FOREIGN_CURRENCY=CAD","PRICING_SOURCE=BVAL")</f>
        <v>200.32472440116581</v>
      </c>
      <c r="AG21" s="9" cm="1">
        <f t="array" ref="AG21">_xll.BDP($C21,AG$1,"YAS_YLD_FLAG = 15","PRICING_SOURCE=BVAL")</f>
        <v>2.060162</v>
      </c>
      <c r="AH21" s="9" t="str" cm="1">
        <f t="array" ref="AH21">_xll.BDP($C21,AH$1,"YAS_YLD_FLAG = 15","PRICING_SOURCE=BVAL")</f>
        <v>T 2 3/8 05/15/51</v>
      </c>
      <c r="AI21" s="9" t="str" cm="1">
        <f t="array" ref="AI21">_xll.BDP($C21,AI$1,"YAS_YLD_FLAG = 15","YAS_XCCY_FOREIGN_CURRENCY=CAD","PRICING_SOURCE=BVAL")</f>
        <v>CAN 2 12/01/51</v>
      </c>
      <c r="AJ21" s="9" cm="1">
        <f t="array" ref="AJ21">_xll.BQL($C21, "yield(fill=PREV, pricing_source=BVN4, side=Bid, yield_type=YTW) - yield(fill=PREV, pricing_source=BVN4, side=Ask, yield_type=YTW)")</f>
        <v>3.0545544369966926E-2</v>
      </c>
      <c r="AK21" s="16" cm="1">
        <f t="array" ref="AK21">_xll.BDP($C21,AK$1,"YAS_YLD_FLAG = 1")</f>
        <v>1500000000</v>
      </c>
      <c r="AL21" s="5">
        <f t="shared" si="2"/>
        <v>1.7829999999999999E-2</v>
      </c>
      <c r="AM21" s="17" cm="1">
        <f t="array" ref="AM21">_xll.BDP($C21&amp;"@"&amp;Settings!$B$1&amp;" "&amp;$O21,"INTERVAL_SUM","MARKET_DATA_OVERRIDE="&amp;AM$1,"CALC_INTERVAL="&amp;Settings!$B$2,"FILL=0")*1000</f>
        <v>26745000</v>
      </c>
      <c r="AN21" s="18">
        <f t="shared" si="3"/>
        <v>-6300000</v>
      </c>
      <c r="AO21" s="17" cm="1">
        <f t="array" ref="AO21">_xll.BDP($I21&amp;"@"&amp;Settings!$B$1&amp;" "&amp;$O21,"INTERVAL_SUM","MARKET_DATA_OVERRIDE="&amp;AO$1,"CALC_INTERVAL="&amp;Settings!$B$2,"FILL=0")*1000</f>
        <v>1500000</v>
      </c>
      <c r="AP21" s="17" cm="1">
        <f t="array" ref="AP21">_xll.BDP($I21&amp;"@"&amp;Settings!$B$1&amp;" "&amp;$O21,"INTERVAL_SUM","MARKET_DATA_OVERRIDE="&amp;AP$1,"CALC_INTERVAL="&amp;Settings!$B$2,"FILL=0")*1000</f>
        <v>7800000</v>
      </c>
      <c r="AQ21" s="8" cm="1">
        <f t="array" ref="AQ21">_xll.BDP($C21,AQ$1)</f>
        <v>94</v>
      </c>
      <c r="AR21" s="21">
        <f>_xlfn.IFNA(IF(ISNUMBER($K21),INDEX(SN_Limit[UTILIZATION],MATCH($K21,SN_Limit[BB_ID],0)),"#N/A"),
IF(ISNUMBER($L21),INDEX(SN_Limit[UTILIZATION],MATCH($L21,SN_Limit[BB_ID],0)),"#N/A"))</f>
        <v>0.53010000000000002</v>
      </c>
      <c r="AS21" s="6">
        <f>_xlfn.IFNA(IF(ISNUMBER($K21),INDEX(SN_Limit[REMAINING],MATCH($K21,SN_Limit[BB_ID],0)),"#N/A"),
IF(ISNUMBER($L21),INDEX(SN_Limit[REMAINING],MATCH($L21,SN_Limit[BB_ID],0)),"#N/A"))</f>
        <v>27740634.399999999</v>
      </c>
      <c r="AT21" s="3" t="str">
        <f>INDEX(Table11[Z_category],MATCH(MAX(SaleTable[[#This Row],[Yld_Z_BB]:[Yld_Z_RBCI]]),Table11[Z_score_Vale],1))</f>
        <v>10 to 25</v>
      </c>
      <c r="AU21" s="27" t="str">
        <f>INDEX(Table12[TRAC_Category],MATCH(SaleTable[[#This Row],[Perc_Traded]],Table12[TRAC_Value],1))</f>
        <v>0-5%</v>
      </c>
      <c r="AV21" s="27" t="str">
        <f>INDEX(Table13[NetDlrInv_Category],MATCH(SaleTable[[#This Row],[DealerClient Net]],Table13[NetDlrInv_Value],1))</f>
        <v>-10MM to -5MM</v>
      </c>
      <c r="AW21" s="27">
        <f>IF(OR(ISBLANK(SaleTable[[#This Row],[MSG_BidSize]]),NOT(ISNUMBER(SaleTable[[#This Row],[MSG_BidSize]]))),"NA",INDEX(Table14[AskSize_Category],MATCH(SaleTable[[#This Row],[MSG_BidSize]],Table14[AskSize_Value],1)))</f>
        <v>0</v>
      </c>
      <c r="AX21" s="27" t="str">
        <f>INDEX(Table15[XCCY_Cat],MATCH(SaleTable[[#This Row],[XCCY_sprd]],Table15[XCCY_Value],1))</f>
        <v>0.5 to 0.8</v>
      </c>
      <c r="AY21" s="3" t="str">
        <f>INDEX(Group_RTG[RTG_Value],MATCH($R21,Group_RTG[RTG_Key],0))&amp;":"&amp;INDEX(Map_DurBQNT[Dur_Val],MATCH($X21,Map_DurBQNT[Dur_Key],0))&amp;":"&amp;$M21&amp;":"&amp;$O21</f>
        <v>BBB:8:USD:Corp</v>
      </c>
      <c r="AZ21" s="3" t="str">
        <f>INDEX(Table9[LQA_Bucket],MATCH(SaleTable[[#This Row],[LQA_LIQUIDITY_SCORE]],Table9[LQA_Val],1))</f>
        <v>80-100</v>
      </c>
      <c r="BA21" s="27" t="str">
        <f>INDEX(Table10[Utilization_Bucket],MATCH(_xlfn.IFNA(ROUND(SaleTable[[#This Row],[Remaining]]/1000000,0),-1),Table10[Utilization_Val],1))</f>
        <v>10-50MM</v>
      </c>
      <c r="BB21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21" s="8"/>
    </row>
    <row r="22" spans="1:55" customFormat="1" x14ac:dyDescent="0.3">
      <c r="A22" t="s">
        <v>1556</v>
      </c>
      <c r="B22" t="str">
        <f>IF(ISNUMBER(MATCH(I22,Sellside_PastID!A:A,0)),"","NEW")</f>
        <v/>
      </c>
      <c r="C22" s="12" t="s">
        <v>1406</v>
      </c>
      <c r="D22" s="12">
        <v>-1.4133796850016904</v>
      </c>
      <c r="E22" s="12">
        <v>-1.2100132367634358</v>
      </c>
      <c r="F22" s="12" t="s">
        <v>1526</v>
      </c>
      <c r="G22" s="36">
        <v>0</v>
      </c>
      <c r="H22" s="12">
        <v>10000000</v>
      </c>
      <c r="I22" s="8" t="str" cm="1">
        <f t="array" ref="I22">_xll.BDP($C22,I$1)</f>
        <v>09062XAD5</v>
      </c>
      <c r="J22" s="8" t="str" cm="1">
        <f t="array" ref="J22">_xll.BDP($C22,J$1)</f>
        <v>BIIB 5.2 09/15/45</v>
      </c>
      <c r="K22" s="8" cm="1">
        <f t="array" ref="K22">_xll.BDP($C22,K$1)</f>
        <v>104597</v>
      </c>
      <c r="L22" s="8" cm="1">
        <f t="array" ref="L22">_xll.BDP($C22,L$1)</f>
        <v>104597</v>
      </c>
      <c r="M22" s="8" t="str" cm="1">
        <f t="array" ref="M22">_xll.BDP($C22,M$1)</f>
        <v>USD</v>
      </c>
      <c r="N22" s="8" t="str" cm="1">
        <f t="array" ref="N22">_xll.BDP($C22,N$1)</f>
        <v>US</v>
      </c>
      <c r="O22" s="8" t="str" cm="1">
        <f t="array" ref="O22">_xll.BDP($C22,O$1)</f>
        <v>Corp</v>
      </c>
      <c r="P22" s="8" t="str" cm="1">
        <f t="array" ref="P22">_xll.BDP($C22,P$1)</f>
        <v>Health Care</v>
      </c>
      <c r="Q22" s="8" t="str" cm="1">
        <f t="array" ref="Q22">_xll.BDP($C22,Q$1)</f>
        <v>BIOGEN INC</v>
      </c>
      <c r="R22" s="8" t="str" cm="1">
        <f t="array" ref="R22">_xll.BDP($C22,R$1)</f>
        <v>BBB+</v>
      </c>
      <c r="S22" s="8" cm="1">
        <f t="array" ref="S22">_xlfn.IFNA(MATCH(_xll.BDP($C22,S$1),Convert_RBCIRTG[RTG_MDY],0),0)</f>
        <v>3</v>
      </c>
      <c r="T22" s="8" cm="1">
        <f t="array" ref="T22">_xlfn.IFNA(MATCH(_xll.BDP($C22,T$1),Convert_RBCIRTG[RTG_FITCH_SP],0),0)</f>
        <v>0</v>
      </c>
      <c r="U22" s="8" cm="1">
        <f t="array" ref="U22">_xlfn.IFNA(MATCH(_xll.BDP($C22,U$1),Convert_RBCIRTG[RTG_FITCH_SP],0),0)</f>
        <v>4</v>
      </c>
      <c r="V22" s="20" t="str" cm="1">
        <f t="array" ref="V22">INDEX(Convert_RBCIRTG[RTG_FITCH_SP],IF(MEDIAN($S22:$U22)&gt;0,MEDIAN($S22:$U22),MAX($S22:$U22)))</f>
        <v>BBB+</v>
      </c>
      <c r="W22" s="15" cm="1">
        <f t="array" ref="W22">_xll.BDP($C22,W$1,"YAS_YLD_FLAG = 15")</f>
        <v>14.848333938412377</v>
      </c>
      <c r="X22" s="3" t="str">
        <f>INDEX(Convert_DurBins[Dur_Bucket],MATCH($W22,Convert_DurBins[Dur_Val],1))</f>
        <v>14-16</v>
      </c>
      <c r="Y22" s="14">
        <f t="shared" si="0"/>
        <v>3.5891825893219389</v>
      </c>
      <c r="Z22" s="3">
        <f>-INDEX(DefProv[Default],MATCH($O22&amp;$R22,DefProv[KEY],0))</f>
        <v>-36</v>
      </c>
      <c r="AA22" s="9" cm="1">
        <f t="array" ref="AA22">IF($M22="CAD",AB22,_xll.BDP($C22,AA$1,"YAS_XCCY_FOREIGN_CURRENCY=CAD","YAS_YLD_FLAG = 15","PRICING_SOURCE=BVAL"))</f>
        <v>3.9491825893219388</v>
      </c>
      <c r="AB22" s="9" cm="1">
        <f t="array" ref="AB22">_xll.BDP($C22,AB$1,"YAS_YLD_FLAG = 15","PRICING_SOURCE=BVAL")</f>
        <v>3.1843539999999999</v>
      </c>
      <c r="AC22" s="14">
        <f t="shared" si="1"/>
        <v>0.76482858932193887</v>
      </c>
      <c r="AD22" s="9" cm="1">
        <f t="array" ref="AD22">_xll.BDP($C22,AD$1,"YAS_YLD_FLAG = 15","PRICING_SOURCE=BVAL")</f>
        <v>112.41919999999999</v>
      </c>
      <c r="AE22" s="14" t="e">
        <f>INDEX([1]credit_yield!$C$1:$C$108,MATCH($AY22,[1]credit_yield!$A$1:$A$108,0))</f>
        <v>#N/A</v>
      </c>
      <c r="AF22" s="9" cm="1">
        <f t="array" ref="AF22">_xll.BDP($C22,AF$1,"YAS_YLD_FLAG = 15","YAS_XCCY_FOREIGN_CURRENCY=CAD","PRICING_SOURCE=BVAL")</f>
        <v>204.67680033004888</v>
      </c>
      <c r="AG22" s="9" cm="1">
        <f t="array" ref="AG22">_xll.BDP($C22,AG$1,"YAS_YLD_FLAG = 15","PRICING_SOURCE=BVAL")</f>
        <v>2.060162</v>
      </c>
      <c r="AH22" s="9" t="str" cm="1">
        <f t="array" ref="AH22">_xll.BDP($C22,AH$1,"YAS_YLD_FLAG = 15","PRICING_SOURCE=BVAL")</f>
        <v>T 2 3/8 05/15/51</v>
      </c>
      <c r="AI22" s="9" t="str" cm="1">
        <f t="array" ref="AI22">_xll.BDP($C22,AI$1,"YAS_YLD_FLAG = 15","YAS_XCCY_FOREIGN_CURRENCY=CAD","PRICING_SOURCE=BVAL")</f>
        <v>CAN 4 06/01/41</v>
      </c>
      <c r="AJ22" s="9" cm="1">
        <f t="array" ref="AJ22">_xll.BQL($C22, "yield(fill=PREV, pricing_source=BVN4, side=Bid, yield_type=YTW) - yield(fill=PREV, pricing_source=BVN4, side=Ask, yield_type=YTW)")</f>
        <v>1.870004000000014E-2</v>
      </c>
      <c r="AK22" s="16" cm="1">
        <f t="array" ref="AK22">_xll.BDP($C22,AK$1,"YAS_YLD_FLAG = 1")</f>
        <v>1116526000</v>
      </c>
      <c r="AL22" s="5">
        <f t="shared" si="2"/>
        <v>3.5576421865679796E-2</v>
      </c>
      <c r="AM22" s="17" cm="1">
        <f t="array" ref="AM22">_xll.BDP($C22&amp;"@"&amp;Settings!$B$1&amp;" "&amp;$O22,"INTERVAL_SUM","MARKET_DATA_OVERRIDE="&amp;AM$1,"CALC_INTERVAL="&amp;Settings!$B$2,"FILL=0")*1000</f>
        <v>39722000</v>
      </c>
      <c r="AN22" s="18">
        <f t="shared" si="3"/>
        <v>-17798000</v>
      </c>
      <c r="AO22" s="17" cm="1">
        <f t="array" ref="AO22">_xll.BDP($I22&amp;"@"&amp;Settings!$B$1&amp;" "&amp;$O22,"INTERVAL_SUM","MARKET_DATA_OVERRIDE="&amp;AO$1,"CALC_INTERVAL="&amp;Settings!$B$2,"FILL=0")*1000</f>
        <v>4062000</v>
      </c>
      <c r="AP22" s="17" cm="1">
        <f t="array" ref="AP22">_xll.BDP($I22&amp;"@"&amp;Settings!$B$1&amp;" "&amp;$O22,"INTERVAL_SUM","MARKET_DATA_OVERRIDE="&amp;AP$1,"CALC_INTERVAL="&amp;Settings!$B$2,"FILL=0")*1000</f>
        <v>21860000</v>
      </c>
      <c r="AQ22" s="8" cm="1">
        <f t="array" ref="AQ22">_xll.BDP($C22,AQ$1)</f>
        <v>92</v>
      </c>
      <c r="AR22" s="21">
        <f>_xlfn.IFNA(IF(ISNUMBER($K22),INDEX(SN_Limit[UTILIZATION],MATCH($K22,SN_Limit[BB_ID],0)),"#N/A"),
IF(ISNUMBER($L22),INDEX(SN_Limit[UTILIZATION],MATCH($L22,SN_Limit[BB_ID],0)),"#N/A"))</f>
        <v>0.50129999999999997</v>
      </c>
      <c r="AS22" s="6">
        <f>_xlfn.IFNA(IF(ISNUMBER($K22),INDEX(SN_Limit[REMAINING],MATCH($K22,SN_Limit[BB_ID],0)),"#N/A"),
IF(ISNUMBER($L22),INDEX(SN_Limit[REMAINING],MATCH($L22,SN_Limit[BB_ID],0)),"#N/A"))</f>
        <v>39865016.619999997</v>
      </c>
      <c r="AT22" s="3" t="str">
        <f>INDEX(Table11[Z_category],MATCH(MAX(SaleTable[[#This Row],[Yld_Z_BB]:[Yld_Z_RBCI]]),Table11[Z_score_Vale],1))</f>
        <v>10 to 25</v>
      </c>
      <c r="AU22" s="27" t="str">
        <f>INDEX(Table12[TRAC_Category],MATCH(SaleTable[[#This Row],[Perc_Traded]],Table12[TRAC_Value],1))</f>
        <v>0-5%</v>
      </c>
      <c r="AV22" s="27" t="str">
        <f>INDEX(Table13[NetDlrInv_Category],MATCH(SaleTable[[#This Row],[DealerClient Net]],Table13[NetDlrInv_Value],1))</f>
        <v>-20 to -10MM</v>
      </c>
      <c r="AW22" s="27" t="str">
        <f>IF(OR(ISBLANK(SaleTable[[#This Row],[MSG_BidSize]]),NOT(ISNUMBER(SaleTable[[#This Row],[MSG_BidSize]]))),"NA",INDEX(Table14[AskSize_Category],MATCH(SaleTable[[#This Row],[MSG_BidSize]],Table14[AskSize_Value],1)))</f>
        <v>10 to 20MM</v>
      </c>
      <c r="AX22" s="27" t="str">
        <f>INDEX(Table15[XCCY_Cat],MATCH(SaleTable[[#This Row],[XCCY_sprd]],Table15[XCCY_Value],1))</f>
        <v>0.5 to 0.8</v>
      </c>
      <c r="AY22" s="3" t="str">
        <f>INDEX(Group_RTG[RTG_Value],MATCH($R22,Group_RTG[RTG_Key],0))&amp;":"&amp;INDEX(Map_DurBQNT[Dur_Val],MATCH($X22,Map_DurBQNT[Dur_Key],0))&amp;":"&amp;$M22&amp;":"&amp;$O22</f>
        <v>BBB:8:USD:Corp</v>
      </c>
      <c r="AZ22" s="3" t="str">
        <f>INDEX(Table9[LQA_Bucket],MATCH(SaleTable[[#This Row],[LQA_LIQUIDITY_SCORE]],Table9[LQA_Val],1))</f>
        <v>80-100</v>
      </c>
      <c r="BA22" s="27" t="str">
        <f>INDEX(Table10[Utilization_Bucket],MATCH(_xlfn.IFNA(ROUND(SaleTable[[#This Row],[Remaining]]/1000000,0),-1),Table10[Utilization_Val],1))</f>
        <v>10-50MM</v>
      </c>
      <c r="BB22" s="3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22" s="8"/>
    </row>
    <row r="23" spans="1:55" customFormat="1" x14ac:dyDescent="0.3">
      <c r="A23" t="s">
        <v>1556</v>
      </c>
      <c r="B23" t="str">
        <f>IF(ISNUMBER(MATCH(I23,Sellside_PastID!A:A,0)),"","NEW")</f>
        <v/>
      </c>
      <c r="C23" s="12" t="s">
        <v>2933</v>
      </c>
      <c r="D23" s="12">
        <v>-0.54356560907885676</v>
      </c>
      <c r="E23" s="12">
        <v>-0.37036128153005432</v>
      </c>
      <c r="F23" s="12" t="s">
        <v>2934</v>
      </c>
      <c r="G23" s="36">
        <v>10000000</v>
      </c>
      <c r="H23" s="12">
        <v>5000000</v>
      </c>
      <c r="I23" s="8" t="str" cm="1">
        <f t="array" ref="I23">_xll.BDP($C23,I$1)</f>
        <v>31428XBS4</v>
      </c>
      <c r="J23" s="8" t="str" cm="1">
        <f t="array" ref="J23">_xll.BDP($C23,J$1)</f>
        <v>FDX 4.95 10/17/48</v>
      </c>
      <c r="K23" s="8" cm="1">
        <f t="array" ref="K23">_xll.BDP($C23,K$1)</f>
        <v>100554</v>
      </c>
      <c r="L23" s="8" cm="1">
        <f t="array" ref="L23">_xll.BDP($C23,L$1)</f>
        <v>100554</v>
      </c>
      <c r="M23" s="8" t="str" cm="1">
        <f t="array" ref="M23">_xll.BDP($C23,M$1)</f>
        <v>USD</v>
      </c>
      <c r="N23" s="8" t="str" cm="1">
        <f t="array" ref="N23">_xll.BDP($C23,N$1)</f>
        <v>US</v>
      </c>
      <c r="O23" s="8" t="str" cm="1">
        <f t="array" ref="O23">_xll.BDP($C23,O$1)</f>
        <v>Corp</v>
      </c>
      <c r="P23" s="8" t="str" cm="1">
        <f t="array" ref="P23">_xll.BDP($C23,P$1)</f>
        <v>Industrials</v>
      </c>
      <c r="Q23" s="8" t="str" cm="1">
        <f t="array" ref="Q23">_xll.BDP($C23,Q$1)</f>
        <v>FEDEX CORP</v>
      </c>
      <c r="R23" s="8" t="str" cm="1">
        <f t="array" ref="R23">_xll.BDP($C23,R$1)</f>
        <v>BBB</v>
      </c>
      <c r="S23" s="8" cm="1">
        <f t="array" ref="S23">_xlfn.IFNA(MATCH(_xll.BDP($C23,S$1),Convert_RBCIRTG[RTG_MDY],0),0)</f>
        <v>2</v>
      </c>
      <c r="T23" s="8" cm="1">
        <f t="array" ref="T23">_xlfn.IFNA(MATCH(_xll.BDP($C23,T$1),Convert_RBCIRTG[RTG_FITCH_SP],0),0)</f>
        <v>0</v>
      </c>
      <c r="U23" s="8" cm="1">
        <f t="array" ref="U23">_xlfn.IFNA(MATCH(_xll.BDP($C23,U$1),Convert_RBCIRTG[RTG_FITCH_SP],0),0)</f>
        <v>2</v>
      </c>
      <c r="V23" s="20" t="str" cm="1">
        <f t="array" ref="V23">INDEX(Convert_RBCIRTG[RTG_FITCH_SP],IF(MEDIAN($S23:$U23)&gt;0,MEDIAN($S23:$U23),MAX($S23:$U23)))</f>
        <v>BBB</v>
      </c>
      <c r="W23" s="15" cm="1">
        <f t="array" ref="W23">_xll.BDP($C23,W$1,"YAS_YLD_FLAG = 15")</f>
        <v>16.081434330920501</v>
      </c>
      <c r="X23" s="3" t="str">
        <f>INDEX(Convert_DurBins[Dur_Bucket],MATCH($W23,Convert_DurBins[Dur_Val],1))</f>
        <v>16-18</v>
      </c>
      <c r="Y23" s="14">
        <f t="shared" si="0"/>
        <v>3.7778652057698596</v>
      </c>
      <c r="Z23" s="3">
        <f>-INDEX(DefProv[Default],MATCH($O23&amp;$R23,DefProv[KEY],0))</f>
        <v>-36</v>
      </c>
      <c r="AA23" s="9" cm="1">
        <f t="array" ref="AA23">IF($M23="CAD",AB23,_xll.BDP($C23,AA$1,"YAS_XCCY_FOREIGN_CURRENCY=CAD","YAS_YLD_FLAG = 15","PRICING_SOURCE=BVAL"))</f>
        <v>4.1378652057698595</v>
      </c>
      <c r="AB23" s="9" cm="1">
        <f t="array" ref="AB23">_xll.BDP($C23,AB$1,"YAS_YLD_FLAG = 15","PRICING_SOURCE=BVAL")</f>
        <v>3.3715139999999999</v>
      </c>
      <c r="AC23" s="14">
        <f t="shared" si="1"/>
        <v>0.7663512057698596</v>
      </c>
      <c r="AD23" s="9" cm="1">
        <f t="array" ref="AD23">_xll.BDP($C23,AD$1,"YAS_YLD_FLAG = 15","PRICING_SOURCE=BVAL")</f>
        <v>131.1352</v>
      </c>
      <c r="AE23" s="14" t="e">
        <f>INDEX([1]credit_yield!$C$1:$C$108,MATCH($AY23,[1]credit_yield!$A$1:$A$108,0))</f>
        <v>#N/A</v>
      </c>
      <c r="AF23" s="9" cm="1">
        <f t="array" ref="AF23">_xll.BDP($C23,AF$1,"YAS_YLD_FLAG = 15","YAS_XCCY_FOREIGN_CURRENCY=CAD","PRICING_SOURCE=BVAL")</f>
        <v>213.56632204175074</v>
      </c>
      <c r="AG23" s="9" cm="1">
        <f t="array" ref="AG23">_xll.BDP($C23,AG$1,"YAS_YLD_FLAG = 15","PRICING_SOURCE=BVAL")</f>
        <v>2.060162</v>
      </c>
      <c r="AH23" s="9" t="str" cm="1">
        <f t="array" ref="AH23">_xll.BDP($C23,AH$1,"YAS_YLD_FLAG = 15","PRICING_SOURCE=BVAL")</f>
        <v>T 2 3/8 05/15/51</v>
      </c>
      <c r="AI23" s="9" t="str" cm="1">
        <f t="array" ref="AI23">_xll.BDP($C23,AI$1,"YAS_YLD_FLAG = 15","YAS_XCCY_FOREIGN_CURRENCY=CAD","PRICING_SOURCE=BVAL")</f>
        <v>CAN 2 12/01/51</v>
      </c>
      <c r="AJ23" s="9" cm="1">
        <f t="array" ref="AJ23">_xll.BQL($C23, "yield(fill=PREV, pricing_source=BVN4, side=Bid, yield_type=YTW) - yield(fill=PREV, pricing_source=BVN4, side=Ask, yield_type=YTW)")</f>
        <v>2.2808139999999977E-2</v>
      </c>
      <c r="AK23" s="16" cm="1">
        <f t="array" ref="AK23">_xll.BDP($C23,AK$1,"YAS_YLD_FLAG = 1")</f>
        <v>850000000</v>
      </c>
      <c r="AL23" s="5">
        <f t="shared" si="2"/>
        <v>6.7776470588235299E-2</v>
      </c>
      <c r="AM23" s="17" cm="1">
        <f t="array" ref="AM23">_xll.BDP($C23&amp;"@"&amp;Settings!$B$1&amp;" "&amp;$O23,"INTERVAL_SUM","MARKET_DATA_OVERRIDE="&amp;AM$1,"CALC_INTERVAL="&amp;Settings!$B$2,"FILL=0")*1000</f>
        <v>57610000</v>
      </c>
      <c r="AN23" s="18">
        <f t="shared" si="3"/>
        <v>6342000</v>
      </c>
      <c r="AO23" s="17" cm="1">
        <f t="array" ref="AO23">_xll.BDP($I23&amp;"@"&amp;Settings!$B$1&amp;" "&amp;$O23,"INTERVAL_SUM","MARKET_DATA_OVERRIDE="&amp;AO$1,"CALC_INTERVAL="&amp;Settings!$B$2,"FILL=0")*1000</f>
        <v>16620000</v>
      </c>
      <c r="AP23" s="17" cm="1">
        <f t="array" ref="AP23">_xll.BDP($I23&amp;"@"&amp;Settings!$B$1&amp;" "&amp;$O23,"INTERVAL_SUM","MARKET_DATA_OVERRIDE="&amp;AP$1,"CALC_INTERVAL="&amp;Settings!$B$2,"FILL=0")*1000</f>
        <v>10278000</v>
      </c>
      <c r="AQ23" s="8" cm="1">
        <f t="array" ref="AQ23">_xll.BDP($C23,AQ$1)</f>
        <v>95</v>
      </c>
      <c r="AR23" s="21">
        <f>_xlfn.IFNA(IF(ISNUMBER($K23),INDEX(SN_Limit[UTILIZATION],MATCH($K23,SN_Limit[BB_ID],0)),"#N/A"),
IF(ISNUMBER($L23),INDEX(SN_Limit[UTILIZATION],MATCH($L23,SN_Limit[BB_ID],0)),"#N/A"))</f>
        <v>0.88160000000000005</v>
      </c>
      <c r="AS23" s="6">
        <f>_xlfn.IFNA(IF(ISNUMBER($K23),INDEX(SN_Limit[REMAINING],MATCH($K23,SN_Limit[BB_ID],0)),"#N/A"),
IF(ISNUMBER($L23),INDEX(SN_Limit[REMAINING],MATCH($L23,SN_Limit[BB_ID],0)),"#N/A"))</f>
        <v>1561822.1400000006</v>
      </c>
      <c r="AT23" s="3" t="str">
        <f>INDEX(Table11[Z_category],MATCH(MAX(SaleTable[[#This Row],[Yld_Z_BB]:[Yld_Z_RBCI]]),Table11[Z_score_Vale],1))</f>
        <v>25 to 50</v>
      </c>
      <c r="AU23" s="27" t="str">
        <f>INDEX(Table12[TRAC_Category],MATCH(SaleTable[[#This Row],[Perc_Traded]],Table12[TRAC_Value],1))</f>
        <v>5-10%</v>
      </c>
      <c r="AV23" s="27" t="str">
        <f>INDEX(Table13[NetDlrInv_Category],MATCH(SaleTable[[#This Row],[DealerClient Net]],Table13[NetDlrInv_Value],1))</f>
        <v>5 to 10MM</v>
      </c>
      <c r="AW23" s="27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23" s="27" t="str">
        <f>INDEX(Table15[XCCY_Cat],MATCH(SaleTable[[#This Row],[XCCY_sprd]],Table15[XCCY_Value],1))</f>
        <v>0.5 to 0.8</v>
      </c>
      <c r="AY23" s="3" t="str">
        <f>INDEX(Group_RTG[RTG_Value],MATCH($R23,Group_RTG[RTG_Key],0))&amp;":"&amp;INDEX(Map_DurBQNT[Dur_Val],MATCH($X23,Map_DurBQNT[Dur_Key],0))&amp;":"&amp;$M23&amp;":"&amp;$O23</f>
        <v>BBB:9:USD:Corp</v>
      </c>
      <c r="AZ23" s="3" t="str">
        <f>INDEX(Table9[LQA_Bucket],MATCH(SaleTable[[#This Row],[LQA_LIQUIDITY_SCORE]],Table9[LQA_Val],1))</f>
        <v>80-100</v>
      </c>
      <c r="BA23" s="27" t="str">
        <f>INDEX(Table10[Utilization_Bucket],MATCH(_xlfn.IFNA(ROUND(SaleTable[[#This Row],[Remaining]]/1000000,0),-1),Table10[Utilization_Val],1))</f>
        <v>1-10MM</v>
      </c>
      <c r="BB23" s="3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23" s="8"/>
    </row>
    <row r="24" spans="1:55" customFormat="1" x14ac:dyDescent="0.3">
      <c r="A24" t="s">
        <v>1556</v>
      </c>
      <c r="B24" t="str">
        <f>IF(ISNUMBER(MATCH(I24,Sellside_PastID!A:A,0)),"","NEW")</f>
        <v/>
      </c>
      <c r="C24" s="12" t="s">
        <v>1411</v>
      </c>
      <c r="D24" s="12">
        <v>-1.4620786054766286</v>
      </c>
      <c r="E24" s="12">
        <v>-1.2636021927623171</v>
      </c>
      <c r="F24" s="12" t="s">
        <v>1527</v>
      </c>
      <c r="G24" s="36">
        <v>2466000</v>
      </c>
      <c r="H24" s="12">
        <v>0</v>
      </c>
      <c r="I24" s="8" t="str" cm="1">
        <f t="array" ref="I24">_xll.BDP($C24,I$1)</f>
        <v>369604BH5</v>
      </c>
      <c r="J24" s="8" t="str" cm="1">
        <f t="array" ref="J24">_xll.BDP($C24,J$1)</f>
        <v>GE 4 1/2 03/11/44</v>
      </c>
      <c r="K24" s="8" cm="1">
        <f t="array" ref="K24">_xll.BDP($C24,K$1)</f>
        <v>100632</v>
      </c>
      <c r="L24" s="8" cm="1">
        <f t="array" ref="L24">_xll.BDP($C24,L$1)</f>
        <v>100632</v>
      </c>
      <c r="M24" s="8" t="str" cm="1">
        <f t="array" ref="M24">_xll.BDP($C24,M$1)</f>
        <v>USD</v>
      </c>
      <c r="N24" s="8" t="str" cm="1">
        <f t="array" ref="N24">_xll.BDP($C24,N$1)</f>
        <v>US</v>
      </c>
      <c r="O24" s="8" t="str" cm="1">
        <f t="array" ref="O24">_xll.BDP($C24,O$1)</f>
        <v>Corp</v>
      </c>
      <c r="P24" s="8" t="str" cm="1">
        <f t="array" ref="P24">_xll.BDP($C24,P$1)</f>
        <v>Industrials</v>
      </c>
      <c r="Q24" s="8" t="str" cm="1">
        <f t="array" ref="Q24">_xll.BDP($C24,Q$1)</f>
        <v>GENERAL ELECTRIC CO</v>
      </c>
      <c r="R24" s="8" t="str" cm="1">
        <f t="array" ref="R24">_xll.BDP($C24,R$1)</f>
        <v>BBB</v>
      </c>
      <c r="S24" s="8" cm="1">
        <f t="array" ref="S24">_xlfn.IFNA(MATCH(_xll.BDP($C24,S$1),Convert_RBCIRTG[RTG_MDY],0),0)</f>
        <v>3</v>
      </c>
      <c r="T24" s="8" cm="1">
        <f t="array" ref="T24">_xlfn.IFNA(MATCH(_xll.BDP($C24,T$1),Convert_RBCIRTG[RTG_FITCH_SP],0),0)</f>
        <v>2</v>
      </c>
      <c r="U24" s="8" cm="1">
        <f t="array" ref="U24">_xlfn.IFNA(MATCH(_xll.BDP($C24,U$1),Convert_RBCIRTG[RTG_FITCH_SP],0),0)</f>
        <v>3</v>
      </c>
      <c r="V24" s="20" t="str" cm="1">
        <f t="array" ref="V24">INDEX(Convert_RBCIRTG[RTG_FITCH_SP],IF(MEDIAN($S24:$U24)&gt;0,MEDIAN($S24:$U24),MAX($S24:$U24)))</f>
        <v>BBB+</v>
      </c>
      <c r="W24" s="15" cm="1">
        <f t="array" ref="W24">_xll.BDP($C24,W$1,"YAS_YLD_FLAG = 15")</f>
        <v>14.853272971157784</v>
      </c>
      <c r="X24" s="3" t="str">
        <f>INDEX(Convert_DurBins[Dur_Bucket],MATCH($W24,Convert_DurBins[Dur_Val],1))</f>
        <v>14-16</v>
      </c>
      <c r="Y24" s="14">
        <f t="shared" si="0"/>
        <v>3.4448129081021177</v>
      </c>
      <c r="Z24" s="3">
        <f>-INDEX(DefProv[Default],MATCH($O24&amp;$R24,DefProv[KEY],0))</f>
        <v>-36</v>
      </c>
      <c r="AA24" s="9" cm="1">
        <f t="array" ref="AA24">IF($M24="CAD",AB24,_xll.BDP($C24,AA$1,"YAS_XCCY_FOREIGN_CURRENCY=CAD","YAS_YLD_FLAG = 15","PRICING_SOURCE=BVAL"))</f>
        <v>3.8048129081021176</v>
      </c>
      <c r="AB24" s="9" cm="1">
        <f t="array" ref="AB24">_xll.BDP($C24,AB$1,"YAS_YLD_FLAG = 15","PRICING_SOURCE=BVAL")</f>
        <v>3.1537039999999998</v>
      </c>
      <c r="AC24" s="14">
        <f t="shared" si="1"/>
        <v>0.65110890810211774</v>
      </c>
      <c r="AD24" s="9" cm="1">
        <f t="array" ref="AD24">_xll.BDP($C24,AD$1,"YAS_YLD_FLAG = 15","PRICING_SOURCE=BVAL")</f>
        <v>110.71769999999997</v>
      </c>
      <c r="AE24" s="14" t="e">
        <f>INDEX([1]credit_yield!$C$1:$C$108,MATCH($AY24,[1]credit_yield!$A$1:$A$108,0))</f>
        <v>#N/A</v>
      </c>
      <c r="AF24" s="9" cm="1">
        <f t="array" ref="AF24">_xll.BDP($C24,AF$1,"YAS_YLD_FLAG = 15","YAS_XCCY_FOREIGN_CURRENCY=CAD","PRICING_SOURCE=BVAL")</f>
        <v>190.23983220806679</v>
      </c>
      <c r="AG24" s="9" cm="1">
        <f t="array" ref="AG24">_xll.BDP($C24,AG$1,"YAS_YLD_FLAG = 15","PRICING_SOURCE=BVAL")</f>
        <v>2.0465270000000002</v>
      </c>
      <c r="AH24" s="9" t="str" cm="1">
        <f t="array" ref="AH24">_xll.BDP($C24,AH$1,"YAS_YLD_FLAG = 15","PRICING_SOURCE=BVAL")</f>
        <v>T 1 3/4 08/15/41</v>
      </c>
      <c r="AI24" s="9" t="str" cm="1">
        <f t="array" ref="AI24">_xll.BDP($C24,AI$1,"YAS_YLD_FLAG = 15","YAS_XCCY_FOREIGN_CURRENCY=CAD","PRICING_SOURCE=BVAL")</f>
        <v>CAN 4 06/01/41</v>
      </c>
      <c r="AJ24" s="9" cm="1">
        <f t="array" ref="AJ24">_xll.BQL($C24, "yield(fill=PREV, pricing_source=BVN4, side=Bid, yield_type=YTW) - yield(fill=PREV, pricing_source=BVN4, side=Ask, yield_type=YTW)")</f>
        <v>3.5470079851302128E-2</v>
      </c>
      <c r="AK24" s="16" cm="1">
        <f t="array" ref="AK24">_xll.BDP($C24,AK$1,"YAS_YLD_FLAG = 1")</f>
        <v>689918000</v>
      </c>
      <c r="AL24" s="5">
        <f t="shared" si="2"/>
        <v>4.7570870741160546E-3</v>
      </c>
      <c r="AM24" s="17" cm="1">
        <f t="array" ref="AM24">_xll.BDP($C24&amp;"@"&amp;Settings!$B$1&amp;" "&amp;$O24,"INTERVAL_SUM","MARKET_DATA_OVERRIDE="&amp;AM$1,"CALC_INTERVAL="&amp;Settings!$B$2,"FILL=0")*1000</f>
        <v>3282000</v>
      </c>
      <c r="AN24" s="18">
        <f t="shared" si="3"/>
        <v>1250000</v>
      </c>
      <c r="AO24" s="17" cm="1">
        <f t="array" ref="AO24">_xll.BDP($I24&amp;"@"&amp;Settings!$B$1&amp;" "&amp;$O24,"INTERVAL_SUM","MARKET_DATA_OVERRIDE="&amp;AO$1,"CALC_INTERVAL="&amp;Settings!$B$2,"FILL=0")*1000</f>
        <v>1250000</v>
      </c>
      <c r="AP24" s="17" cm="1">
        <f t="array" ref="AP24">_xll.BDP($I24&amp;"@"&amp;Settings!$B$1&amp;" "&amp;$O24,"INTERVAL_SUM","MARKET_DATA_OVERRIDE="&amp;AP$1,"CALC_INTERVAL="&amp;Settings!$B$2,"FILL=0")*1000</f>
        <v>0</v>
      </c>
      <c r="AQ24" s="8" cm="1">
        <f t="array" ref="AQ24">_xll.BDP($C24,AQ$1)</f>
        <v>86</v>
      </c>
      <c r="AR24" s="21">
        <f>_xlfn.IFNA(IF(ISNUMBER($K24),INDEX(SN_Limit[UTILIZATION],MATCH($K24,SN_Limit[BB_ID],0)),"#N/A"),
IF(ISNUMBER($L24),INDEX(SN_Limit[UTILIZATION],MATCH($L24,SN_Limit[BB_ID],0)),"#N/A"))</f>
        <v>0.87319999999999998</v>
      </c>
      <c r="AS24" s="6">
        <f>_xlfn.IFNA(IF(ISNUMBER($K24),INDEX(SN_Limit[REMAINING],MATCH($K24,SN_Limit[BB_ID],0)),"#N/A"),
IF(ISNUMBER($L24),INDEX(SN_Limit[REMAINING],MATCH($L24,SN_Limit[BB_ID],0)),"#N/A"))</f>
        <v>2949995.5799999982</v>
      </c>
      <c r="AT24" s="3" t="str">
        <f>INDEX(Table11[Z_category],MATCH(MAX(SaleTable[[#This Row],[Yld_Z_BB]:[Yld_Z_RBCI]]),Table11[Z_score_Vale],1))</f>
        <v>10 to 25</v>
      </c>
      <c r="AU24" s="27">
        <f>INDEX(Table12[TRAC_Category],MATCH(SaleTable[[#This Row],[Perc_Traded]],Table12[TRAC_Value],1))</f>
        <v>0</v>
      </c>
      <c r="AV24" s="27" t="str">
        <f>INDEX(Table13[NetDlrInv_Category],MATCH(SaleTable[[#This Row],[DealerClient Net]],Table13[NetDlrInv_Value],1))</f>
        <v>0 to 5MM</v>
      </c>
      <c r="AW24" s="27">
        <f>IF(OR(ISBLANK(SaleTable[[#This Row],[MSG_BidSize]]),NOT(ISNUMBER(SaleTable[[#This Row],[MSG_BidSize]]))),"NA",INDEX(Table14[AskSize_Category],MATCH(SaleTable[[#This Row],[MSG_BidSize]],Table14[AskSize_Value],1)))</f>
        <v>0</v>
      </c>
      <c r="AX24" s="27" t="str">
        <f>INDEX(Table15[XCCY_Cat],MATCH(SaleTable[[#This Row],[XCCY_sprd]],Table15[XCCY_Value],1))</f>
        <v>0.5 to 0.8</v>
      </c>
      <c r="AY24" s="3" t="str">
        <f>INDEX(Group_RTG[RTG_Value],MATCH($R24,Group_RTG[RTG_Key],0))&amp;":"&amp;INDEX(Map_DurBQNT[Dur_Val],MATCH($X24,Map_DurBQNT[Dur_Key],0))&amp;":"&amp;$M24&amp;":"&amp;$O24</f>
        <v>BBB:8:USD:Corp</v>
      </c>
      <c r="AZ24" s="3" t="str">
        <f>INDEX(Table9[LQA_Bucket],MATCH(SaleTable[[#This Row],[LQA_LIQUIDITY_SCORE]],Table9[LQA_Val],1))</f>
        <v>80-100</v>
      </c>
      <c r="BA24" s="27" t="str">
        <f>INDEX(Table10[Utilization_Bucket],MATCH(_xlfn.IFNA(ROUND(SaleTable[[#This Row],[Remaining]]/1000000,0),-1),Table10[Utilization_Val],1))</f>
        <v>1-10MM</v>
      </c>
      <c r="BB24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24" s="8"/>
    </row>
    <row r="25" spans="1:55" customFormat="1" x14ac:dyDescent="0.3">
      <c r="A25" t="s">
        <v>1556</v>
      </c>
      <c r="B25" t="str">
        <f>IF(ISNUMBER(MATCH(I25,Sellside_PastID!A:A,0)),"","NEW")</f>
        <v/>
      </c>
      <c r="C25" s="12" t="s">
        <v>2935</v>
      </c>
      <c r="D25" s="12">
        <v>-0.11025093400731642</v>
      </c>
      <c r="E25" s="12">
        <v>-0.17788161233991442</v>
      </c>
      <c r="F25" s="12" t="s">
        <v>2936</v>
      </c>
      <c r="G25" s="36">
        <v>0</v>
      </c>
      <c r="H25" s="12" t="s">
        <v>1442</v>
      </c>
      <c r="I25" s="8" t="str" cm="1">
        <f t="array" ref="I25">_xll.BDP($C25,I$1)</f>
        <v>20030NCN9</v>
      </c>
      <c r="J25" s="8" t="str" cm="1">
        <f t="array" ref="J25">_xll.BDP($C25,J$1)</f>
        <v>CMCSA 4.95 10/15/58</v>
      </c>
      <c r="K25" s="8" cm="1">
        <f t="array" ref="K25">_xll.BDP($C25,K$1)</f>
        <v>101712</v>
      </c>
      <c r="L25" s="8" cm="1">
        <f t="array" ref="L25">_xll.BDP($C25,L$1)</f>
        <v>101712</v>
      </c>
      <c r="M25" s="8" t="str" cm="1">
        <f t="array" ref="M25">_xll.BDP($C25,M$1)</f>
        <v>USD</v>
      </c>
      <c r="N25" s="8" t="str" cm="1">
        <f t="array" ref="N25">_xll.BDP($C25,N$1)</f>
        <v>US</v>
      </c>
      <c r="O25" s="8" t="str" cm="1">
        <f t="array" ref="O25">_xll.BDP($C25,O$1)</f>
        <v>Corp</v>
      </c>
      <c r="P25" s="8" t="str" cm="1">
        <f t="array" ref="P25">_xll.BDP($C25,P$1)</f>
        <v>Communications</v>
      </c>
      <c r="Q25" s="8" t="str" cm="1">
        <f t="array" ref="Q25">_xll.BDP($C25,Q$1)</f>
        <v>COMCAST CORP</v>
      </c>
      <c r="R25" s="8" t="str" cm="1">
        <f t="array" ref="R25">_xll.BDP($C25,R$1)</f>
        <v>A-</v>
      </c>
      <c r="S25" s="8" cm="1">
        <f t="array" ref="S25">_xlfn.IFNA(MATCH(_xll.BDP($C25,S$1),Convert_RBCIRTG[RTG_MDY],0),0)</f>
        <v>4</v>
      </c>
      <c r="T25" s="8" cm="1">
        <f t="array" ref="T25">_xlfn.IFNA(MATCH(_xll.BDP($C25,T$1),Convert_RBCIRTG[RTG_FITCH_SP],0),0)</f>
        <v>4</v>
      </c>
      <c r="U25" s="8" cm="1">
        <f t="array" ref="U25">_xlfn.IFNA(MATCH(_xll.BDP($C25,U$1),Convert_RBCIRTG[RTG_FITCH_SP],0),0)</f>
        <v>4</v>
      </c>
      <c r="V25" s="20" t="str" cm="1">
        <f t="array" ref="V25">INDEX(Convert_RBCIRTG[RTG_FITCH_SP],IF(MEDIAN($S25:$U25)&gt;0,MEDIAN($S25:$U25),MAX($S25:$U25)))</f>
        <v>A-</v>
      </c>
      <c r="W25" s="15" cm="1">
        <f t="array" ref="W25">_xll.BDP($C25,W$1,"YAS_YLD_FLAG = 15")</f>
        <v>19.706967898840244</v>
      </c>
      <c r="X25" s="3" t="str">
        <f>INDEX(Convert_DurBins[Dur_Bucket],MATCH($W25,Convert_DurBins[Dur_Val],1))</f>
        <v>18-20</v>
      </c>
      <c r="Y25" s="14">
        <f t="shared" si="0"/>
        <v>3.8364179418363764</v>
      </c>
      <c r="Z25" s="3">
        <f>-INDEX(DefProv[Default],MATCH($O25&amp;$R25,DefProv[KEY],0))</f>
        <v>-13</v>
      </c>
      <c r="AA25" s="9" cm="1">
        <f t="array" ref="AA25">IF($M25="CAD",AB25,_xll.BDP($C25,AA$1,"YAS_XCCY_FOREIGN_CURRENCY=CAD","YAS_YLD_FLAG = 15","PRICING_SOURCE=BVAL"))</f>
        <v>3.9664179418363763</v>
      </c>
      <c r="AB25" s="9" cm="1">
        <f t="array" ref="AB25">_xll.BDP($C25,AB$1,"YAS_YLD_FLAG = 15","PRICING_SOURCE=BVAL")</f>
        <v>3.1458659999999998</v>
      </c>
      <c r="AC25" s="14">
        <f t="shared" si="1"/>
        <v>0.82055194183637647</v>
      </c>
      <c r="AD25" s="9" cm="1">
        <f t="array" ref="AD25">_xll.BDP($C25,AD$1,"YAS_YLD_FLAG = 15","PRICING_SOURCE=BVAL")</f>
        <v>108.57039999999998</v>
      </c>
      <c r="AE25" s="14">
        <f>INDEX([1]credit_yield!$C$1:$C$108,MATCH($AY25,[1]credit_yield!$A$1:$A$108,0))</f>
        <v>86.597433870488942</v>
      </c>
      <c r="AF25" s="9" cm="1">
        <f t="array" ref="AF25">_xll.BDP($C25,AF$1,"YAS_YLD_FLAG = 15","YAS_XCCY_FOREIGN_CURRENCY=CAD","PRICING_SOURCE=BVAL")</f>
        <v>196.42159564840242</v>
      </c>
      <c r="AG25" s="9" cm="1">
        <f t="array" ref="AG25">_xll.BDP($C25,AG$1,"YAS_YLD_FLAG = 15","PRICING_SOURCE=BVAL")</f>
        <v>2.060162</v>
      </c>
      <c r="AH25" s="9" t="str" cm="1">
        <f t="array" ref="AH25">_xll.BDP($C25,AH$1,"YAS_YLD_FLAG = 15","PRICING_SOURCE=BVAL")</f>
        <v>T 2 3/8 05/15/51</v>
      </c>
      <c r="AI25" s="9" t="str" cm="1">
        <f t="array" ref="AI25">_xll.BDP($C25,AI$1,"YAS_YLD_FLAG = 15","YAS_XCCY_FOREIGN_CURRENCY=CAD","PRICING_SOURCE=BVAL")</f>
        <v>CAN 2 12/01/51</v>
      </c>
      <c r="AJ25" s="9" cm="1">
        <f t="array" ref="AJ25">_xll.BQL($C25, "yield(fill=PREV, pricing_source=BVN4, side=Bid, yield_type=YTW) - yield(fill=PREV, pricing_source=BVN4, side=Ask, yield_type=YTW)")</f>
        <v>2.5017909999999866E-2</v>
      </c>
      <c r="AK25" s="16" cm="1">
        <f t="array" ref="AK25">_xll.BDP($C25,AK$1,"YAS_YLD_FLAG = 1")</f>
        <v>1035210000</v>
      </c>
      <c r="AL25" s="5">
        <f t="shared" si="2"/>
        <v>1.1707769438085026E-2</v>
      </c>
      <c r="AM25" s="17" cm="1">
        <f t="array" ref="AM25">_xll.BDP($C25&amp;"@"&amp;Settings!$B$1&amp;" "&amp;$O25,"INTERVAL_SUM","MARKET_DATA_OVERRIDE="&amp;AM$1,"CALC_INTERVAL="&amp;Settings!$B$2,"FILL=0")*1000</f>
        <v>12120000</v>
      </c>
      <c r="AN25" s="18">
        <f t="shared" si="3"/>
        <v>70000</v>
      </c>
      <c r="AO25" s="17" cm="1">
        <f t="array" ref="AO25">_xll.BDP($I25&amp;"@"&amp;Settings!$B$1&amp;" "&amp;$O25,"INTERVAL_SUM","MARKET_DATA_OVERRIDE="&amp;AO$1,"CALC_INTERVAL="&amp;Settings!$B$2,"FILL=0")*1000</f>
        <v>1270000</v>
      </c>
      <c r="AP25" s="17" cm="1">
        <f t="array" ref="AP25">_xll.BDP($I25&amp;"@"&amp;Settings!$B$1&amp;" "&amp;$O25,"INTERVAL_SUM","MARKET_DATA_OVERRIDE="&amp;AP$1,"CALC_INTERVAL="&amp;Settings!$B$2,"FILL=0")*1000</f>
        <v>1200000</v>
      </c>
      <c r="AQ25" s="8" cm="1">
        <f t="array" ref="AQ25">_xll.BDP($C25,AQ$1)</f>
        <v>95</v>
      </c>
      <c r="AR25" s="21">
        <f>_xlfn.IFNA(IF(ISNUMBER($K25),INDEX(SN_Limit[UTILIZATION],MATCH($K25,SN_Limit[BB_ID],0)),"#N/A"),
IF(ISNUMBER($L25),INDEX(SN_Limit[UTILIZATION],MATCH($L25,SN_Limit[BB_ID],0)),"#N/A"))</f>
        <v>0.70920000000000005</v>
      </c>
      <c r="AS25" s="6">
        <f>_xlfn.IFNA(IF(ISNUMBER($K25),INDEX(SN_Limit[REMAINING],MATCH($K25,SN_Limit[BB_ID],0)),"#N/A"),
IF(ISNUMBER($L25),INDEX(SN_Limit[REMAINING],MATCH($L25,SN_Limit[BB_ID],0)),"#N/A"))</f>
        <v>14309449.670000002</v>
      </c>
      <c r="AT25" s="3" t="str">
        <f>INDEX(Table11[Z_category],MATCH(MAX(SaleTable[[#This Row],[Yld_Z_BB]:[Yld_Z_RBCI]]),Table11[Z_score_Vale],1))</f>
        <v>25 to 50</v>
      </c>
      <c r="AU25" s="27" t="str">
        <f>INDEX(Table12[TRAC_Category],MATCH(SaleTable[[#This Row],[Perc_Traded]],Table12[TRAC_Value],1))</f>
        <v>0-5%</v>
      </c>
      <c r="AV25" s="27">
        <f>INDEX(Table13[NetDlrInv_Category],MATCH(SaleTable[[#This Row],[DealerClient Net]],Table13[NetDlrInv_Value],1))</f>
        <v>0</v>
      </c>
      <c r="AW25" s="27" t="str">
        <f>IF(OR(ISBLANK(SaleTable[[#This Row],[MSG_BidSize]]),NOT(ISNUMBER(SaleTable[[#This Row],[MSG_BidSize]]))),"NA",INDEX(Table14[AskSize_Category],MATCH(SaleTable[[#This Row],[MSG_BidSize]],Table14[AskSize_Value],1)))</f>
        <v>NA</v>
      </c>
      <c r="AX25" s="27" t="str">
        <f>INDEX(Table15[XCCY_Cat],MATCH(SaleTable[[#This Row],[XCCY_sprd]],Table15[XCCY_Value],1))</f>
        <v>0.8 to 1</v>
      </c>
      <c r="AY25" s="3" t="str">
        <f>INDEX(Group_RTG[RTG_Value],MATCH($R25,Group_RTG[RTG_Key],0))&amp;":"&amp;INDEX(Map_DurBQNT[Dur_Val],MATCH($X25,Map_DurBQNT[Dur_Key],0))&amp;":"&amp;$M25&amp;":"&amp;$O25</f>
        <v>A:10:USD:Corp</v>
      </c>
      <c r="AZ25" s="3" t="str">
        <f>INDEX(Table9[LQA_Bucket],MATCH(SaleTable[[#This Row],[LQA_LIQUIDITY_SCORE]],Table9[LQA_Val],1))</f>
        <v>80-100</v>
      </c>
      <c r="BA25" s="27" t="str">
        <f>INDEX(Table10[Utilization_Bucket],MATCH(_xlfn.IFNA(ROUND(SaleTable[[#This Row],[Remaining]]/1000000,0),-1),Table10[Utilization_Val],1))</f>
        <v>10-50MM</v>
      </c>
      <c r="BB25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25" s="8"/>
    </row>
    <row r="26" spans="1:55" customFormat="1" x14ac:dyDescent="0.3">
      <c r="A26" t="s">
        <v>1556</v>
      </c>
      <c r="B26" t="str">
        <f>IF(ISNUMBER(MATCH(I26,Sellside_PastID!A:A,0)),"","NEW")</f>
        <v/>
      </c>
      <c r="C26" s="12" t="s">
        <v>2937</v>
      </c>
      <c r="D26" s="12">
        <v>-0.88654707326014703</v>
      </c>
      <c r="E26" s="12">
        <v>-0.63665513407110186</v>
      </c>
      <c r="F26" s="12" t="s">
        <v>2938</v>
      </c>
      <c r="G26" s="36">
        <v>0</v>
      </c>
      <c r="H26" s="12">
        <v>0</v>
      </c>
      <c r="I26" s="8" t="str" cm="1">
        <f t="array" ref="I26">_xll.BDP($C26,I$1)</f>
        <v>09256BAM9</v>
      </c>
      <c r="J26" s="8" t="str" cm="1">
        <f t="array" ref="J26">_xll.BDP($C26,J$1)</f>
        <v>BX 3 1/2 09/10/49</v>
      </c>
      <c r="K26" s="8" cm="1">
        <f t="array" ref="K26">_xll.BDP($C26,K$1)</f>
        <v>302892</v>
      </c>
      <c r="L26" s="8" cm="1">
        <f t="array" ref="L26">_xll.BDP($C26,L$1)</f>
        <v>16841179</v>
      </c>
      <c r="M26" s="8" t="str" cm="1">
        <f t="array" ref="M26">_xll.BDP($C26,M$1)</f>
        <v>USD</v>
      </c>
      <c r="N26" s="8" t="str" cm="1">
        <f t="array" ref="N26">_xll.BDP($C26,N$1)</f>
        <v>US</v>
      </c>
      <c r="O26" s="8" t="str" cm="1">
        <f t="array" ref="O26">_xll.BDP($C26,O$1)</f>
        <v>Corp</v>
      </c>
      <c r="P26" s="8" t="str" cm="1">
        <f t="array" ref="P26">_xll.BDP($C26,P$1)</f>
        <v>Financials</v>
      </c>
      <c r="Q26" s="8" t="str" cm="1">
        <f t="array" ref="Q26">_xll.BDP($C26,Q$1)</f>
        <v>BLACKSTONE HOLDINGS FINA</v>
      </c>
      <c r="R26" s="8" t="str" cm="1">
        <f t="array" ref="R26">_xll.BDP($C26,R$1)</f>
        <v>A+</v>
      </c>
      <c r="S26" s="8" cm="1">
        <f t="array" ref="S26">_xlfn.IFNA(MATCH(_xll.BDP($C26,S$1),Convert_RBCIRTG[RTG_MDY],0),0)</f>
        <v>0</v>
      </c>
      <c r="T26" s="8" cm="1">
        <f t="array" ref="T26">_xlfn.IFNA(MATCH(_xll.BDP($C26,T$1),Convert_RBCIRTG[RTG_FITCH_SP],0),0)</f>
        <v>6</v>
      </c>
      <c r="U26" s="8" cm="1">
        <f t="array" ref="U26">_xlfn.IFNA(MATCH(_xll.BDP($C26,U$1),Convert_RBCIRTG[RTG_FITCH_SP],0),0)</f>
        <v>6</v>
      </c>
      <c r="V26" s="20" t="str" cm="1">
        <f t="array" ref="V26">INDEX(Convert_RBCIRTG[RTG_FITCH_SP],IF(MEDIAN($S26:$U26)&gt;0,MEDIAN($S26:$U26),MAX($S26:$U26)))</f>
        <v>A+</v>
      </c>
      <c r="W26" s="15" cm="1">
        <f t="array" ref="W26">_xll.BDP($C26,W$1,"YAS_YLD_FLAG = 15")</f>
        <v>17.912666662419042</v>
      </c>
      <c r="X26" s="3" t="str">
        <f>INDEX(Convert_DurBins[Dur_Bucket],MATCH($W26,Convert_DurBins[Dur_Val],1))</f>
        <v>16-18</v>
      </c>
      <c r="Y26" s="14">
        <f t="shared" si="0"/>
        <v>3.4209501594645588</v>
      </c>
      <c r="Z26" s="3">
        <f>-INDEX(DefProv[Default],MATCH($O26&amp;$R26,DefProv[KEY],0))</f>
        <v>-13</v>
      </c>
      <c r="AA26" s="9" cm="1">
        <f t="array" ref="AA26">IF($M26="CAD",AB26,_xll.BDP($C26,AA$1,"YAS_XCCY_FOREIGN_CURRENCY=CAD","YAS_YLD_FLAG = 15","PRICING_SOURCE=BVAL"))</f>
        <v>3.5509501594645587</v>
      </c>
      <c r="AB26" s="9" cm="1">
        <f t="array" ref="AB26">_xll.BDP($C26,AB$1,"YAS_YLD_FLAG = 15","PRICING_SOURCE=BVAL")</f>
        <v>3.0157240000000001</v>
      </c>
      <c r="AC26" s="14">
        <f t="shared" si="1"/>
        <v>0.53522615946455865</v>
      </c>
      <c r="AD26" s="9" cm="1">
        <f t="array" ref="AD26">_xll.BDP($C26,AD$1,"YAS_YLD_FLAG = 15","PRICING_SOURCE=BVAL")</f>
        <v>95.556200000000004</v>
      </c>
      <c r="AE26" s="14">
        <f>INDEX([1]credit_yield!$C$1:$C$108,MATCH($AY26,[1]credit_yield!$A$1:$A$108,0))</f>
        <v>92.54536525273727</v>
      </c>
      <c r="AF26" s="9" cm="1">
        <f t="array" ref="AF26">_xll.BDP($C26,AF$1,"YAS_YLD_FLAG = 15","YAS_XCCY_FOREIGN_CURRENCY=CAD","PRICING_SOURCE=BVAL")</f>
        <v>154.87481741122068</v>
      </c>
      <c r="AG26" s="9" cm="1">
        <f t="array" ref="AG26">_xll.BDP($C26,AG$1,"YAS_YLD_FLAG = 15","PRICING_SOURCE=BVAL")</f>
        <v>2.060162</v>
      </c>
      <c r="AH26" s="9" t="str" cm="1">
        <f t="array" ref="AH26">_xll.BDP($C26,AH$1,"YAS_YLD_FLAG = 15","PRICING_SOURCE=BVAL")</f>
        <v>T 2 3/8 05/15/51</v>
      </c>
      <c r="AI26" s="9" t="str" cm="1">
        <f t="array" ref="AI26">_xll.BDP($C26,AI$1,"YAS_YLD_FLAG = 15","YAS_XCCY_FOREIGN_CURRENCY=CAD","PRICING_SOURCE=BVAL")</f>
        <v>CAN 2 12/01/51</v>
      </c>
      <c r="AJ26" s="9" cm="1">
        <f t="array" ref="AJ26">_xll.BQL($C26, "yield(fill=PREV, pricing_source=BVN4, side=Bid, yield_type=YTW) - yield(fill=PREV, pricing_source=BVN4, side=Ask, yield_type=YTW)")</f>
        <v>1.9819919999999769E-2</v>
      </c>
      <c r="AK26" s="16" cm="1">
        <f t="array" ref="AK26">_xll.BDP($C26,AK$1,"YAS_YLD_FLAG = 1")</f>
        <v>400000000</v>
      </c>
      <c r="AL26" s="5">
        <f t="shared" si="2"/>
        <v>3.9410000000000001E-2</v>
      </c>
      <c r="AM26" s="17" cm="1">
        <f t="array" ref="AM26">_xll.BDP($C26&amp;"@"&amp;Settings!$B$1&amp;" "&amp;$O26,"INTERVAL_SUM","MARKET_DATA_OVERRIDE="&amp;AM$1,"CALC_INTERVAL="&amp;Settings!$B$2,"FILL=0")*1000</f>
        <v>15764000</v>
      </c>
      <c r="AN26" s="18">
        <f t="shared" si="3"/>
        <v>3200000</v>
      </c>
      <c r="AO26" s="17" cm="1">
        <f t="array" ref="AO26">_xll.BDP($I26&amp;"@"&amp;Settings!$B$1&amp;" "&amp;$O26,"INTERVAL_SUM","MARKET_DATA_OVERRIDE="&amp;AO$1,"CALC_INTERVAL="&amp;Settings!$B$2,"FILL=0")*1000</f>
        <v>6200000</v>
      </c>
      <c r="AP26" s="17" cm="1">
        <f t="array" ref="AP26">_xll.BDP($I26&amp;"@"&amp;Settings!$B$1&amp;" "&amp;$O26,"INTERVAL_SUM","MARKET_DATA_OVERRIDE="&amp;AP$1,"CALC_INTERVAL="&amp;Settings!$B$2,"FILL=0")*1000</f>
        <v>3000000</v>
      </c>
      <c r="AQ26" s="8" cm="1">
        <f t="array" ref="AQ26">_xll.BDP($C26,AQ$1)</f>
        <v>90</v>
      </c>
      <c r="AR26" s="21">
        <f>_xlfn.IFNA(IF(ISNUMBER($K26),INDEX(SN_Limit[UTILIZATION],MATCH($K26,SN_Limit[BB_ID],0)),"#N/A"),
IF(ISNUMBER($L26),INDEX(SN_Limit[UTILIZATION],MATCH($L26,SN_Limit[BB_ID],0)),"#N/A"))</f>
        <v>0.1822</v>
      </c>
      <c r="AS26" s="6">
        <f>_xlfn.IFNA(IF(ISNUMBER($K26),INDEX(SN_Limit[REMAINING],MATCH($K26,SN_Limit[BB_ID],0)),"#N/A"),
IF(ISNUMBER($L26),INDEX(SN_Limit[REMAINING],MATCH($L26,SN_Limit[BB_ID],0)),"#N/A"))</f>
        <v>53837924.659999996</v>
      </c>
      <c r="AT26" s="3" t="str">
        <f>INDEX(Table11[Z_category],MATCH(MAX(SaleTable[[#This Row],[Yld_Z_BB]:[Yld_Z_RBCI]]),Table11[Z_score_Vale],1))</f>
        <v>25 to 50</v>
      </c>
      <c r="AU26" s="27" t="str">
        <f>INDEX(Table12[TRAC_Category],MATCH(SaleTable[[#This Row],[Perc_Traded]],Table12[TRAC_Value],1))</f>
        <v>0-5%</v>
      </c>
      <c r="AV26" s="27" t="str">
        <f>INDEX(Table13[NetDlrInv_Category],MATCH(SaleTable[[#This Row],[DealerClient Net]],Table13[NetDlrInv_Value],1))</f>
        <v>0 to 5MM</v>
      </c>
      <c r="AW26" s="27">
        <f>IF(OR(ISBLANK(SaleTable[[#This Row],[MSG_BidSize]]),NOT(ISNUMBER(SaleTable[[#This Row],[MSG_BidSize]]))),"NA",INDEX(Table14[AskSize_Category],MATCH(SaleTable[[#This Row],[MSG_BidSize]],Table14[AskSize_Value],1)))</f>
        <v>0</v>
      </c>
      <c r="AX26" s="27" t="str">
        <f>INDEX(Table15[XCCY_Cat],MATCH(SaleTable[[#This Row],[XCCY_sprd]],Table15[XCCY_Value],1))</f>
        <v>0.5 to 0.8</v>
      </c>
      <c r="AY26" s="3" t="str">
        <f>INDEX(Group_RTG[RTG_Value],MATCH($R26,Group_RTG[RTG_Key],0))&amp;":"&amp;INDEX(Map_DurBQNT[Dur_Val],MATCH($X26,Map_DurBQNT[Dur_Key],0))&amp;":"&amp;$M26&amp;":"&amp;$O26</f>
        <v>A:9:USD:Corp</v>
      </c>
      <c r="AZ26" s="3" t="str">
        <f>INDEX(Table9[LQA_Bucket],MATCH(SaleTable[[#This Row],[LQA_LIQUIDITY_SCORE]],Table9[LQA_Val],1))</f>
        <v>80-100</v>
      </c>
      <c r="BA26" s="27" t="str">
        <f>INDEX(Table10[Utilization_Bucket],MATCH(_xlfn.IFNA(ROUND(SaleTable[[#This Row],[Remaining]]/1000000,0),-1),Table10[Utilization_Val],1))</f>
        <v>50-100MM</v>
      </c>
      <c r="BB26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26" s="8"/>
    </row>
    <row r="27" spans="1:55" customFormat="1" x14ac:dyDescent="0.3">
      <c r="A27" t="s">
        <v>1556</v>
      </c>
      <c r="B27" t="str">
        <f>IF(ISNUMBER(MATCH(I27,Sellside_PastID!A:A,0)),"","NEW")</f>
        <v/>
      </c>
      <c r="C27" s="12" t="s">
        <v>1403</v>
      </c>
      <c r="D27" s="12">
        <v>-0.99509972960292414</v>
      </c>
      <c r="E27" s="12">
        <v>-1.1022524389402937</v>
      </c>
      <c r="F27" s="12" t="s">
        <v>2920</v>
      </c>
      <c r="G27" s="36"/>
      <c r="H27" s="12"/>
      <c r="I27" s="8" t="str" cm="1">
        <f t="array" ref="I27">_xll.BDP($C27,I$1)</f>
        <v>581760AV7</v>
      </c>
      <c r="J27" s="8" t="str" cm="1">
        <f t="array" ref="J27">_xll.BDP($C27,J$1)</f>
        <v>MCLARN 4.386 05/15/48</v>
      </c>
      <c r="K27" s="8" cm="1">
        <f t="array" ref="K27">_xll.BDP($C27,K$1)</f>
        <v>354409</v>
      </c>
      <c r="L27" s="8" cm="1">
        <f t="array" ref="L27">_xll.BDP($C27,L$1)</f>
        <v>354409</v>
      </c>
      <c r="M27" s="8" t="str" cm="1">
        <f t="array" ref="M27">_xll.BDP($C27,M$1)</f>
        <v>USD</v>
      </c>
      <c r="N27" s="8" t="str" cm="1">
        <f t="array" ref="N27">_xll.BDP($C27,N$1)</f>
        <v>US</v>
      </c>
      <c r="O27" s="8" t="str" cm="1">
        <f t="array" ref="O27">_xll.BDP($C27,O$1)</f>
        <v>Corp</v>
      </c>
      <c r="P27" s="8" t="str" cm="1">
        <f t="array" ref="P27">_xll.BDP($C27,P$1)</f>
        <v>Health Care</v>
      </c>
      <c r="Q27" s="8" t="str" cm="1">
        <f t="array" ref="Q27">_xll.BDP($C27,Q$1)</f>
        <v>MCLAREN HEALTH CARE CORP</v>
      </c>
      <c r="R27" s="8" t="str" cm="1">
        <f t="array" ref="R27">_xll.BDP($C27,R$1)</f>
        <v>A+</v>
      </c>
      <c r="S27" s="8" cm="1">
        <f t="array" ref="S27">_xlfn.IFNA(MATCH(_xll.BDP($C27,S$1),Convert_RBCIRTG[RTG_MDY],0),0)</f>
        <v>6</v>
      </c>
      <c r="T27" s="8" cm="1">
        <f t="array" ref="T27">_xlfn.IFNA(MATCH(_xll.BDP($C27,T$1),Convert_RBCIRTG[RTG_FITCH_SP],0),0)</f>
        <v>7</v>
      </c>
      <c r="U27" s="8" cm="1">
        <f t="array" ref="U27">_xlfn.IFNA(MATCH(_xll.BDP($C27,U$1),Convert_RBCIRTG[RTG_FITCH_SP],0),0)</f>
        <v>0</v>
      </c>
      <c r="V27" s="20" t="str" cm="1">
        <f t="array" ref="V27">INDEX(Convert_RBCIRTG[RTG_FITCH_SP],IF(MEDIAN($S27:$U27)&gt;0,MEDIAN($S27:$U27),MAX($S27:$U27)))</f>
        <v>A+</v>
      </c>
      <c r="W27" s="15" cm="1">
        <f t="array" ref="W27">_xll.BDP($C27,W$1,"YAS_YLD_FLAG = 15")</f>
        <v>16.517176180603162</v>
      </c>
      <c r="X27" s="3" t="str">
        <f>INDEX(Convert_DurBins[Dur_Bucket],MATCH($W27,Convert_DurBins[Dur_Val],1))</f>
        <v>16-18</v>
      </c>
      <c r="Y27" s="14">
        <f t="shared" si="0"/>
        <v>3.4330733583557667</v>
      </c>
      <c r="Z27" s="3">
        <f>-INDEX(DefProv[Default],MATCH($O27&amp;$R27,DefProv[KEY],0))</f>
        <v>-13</v>
      </c>
      <c r="AA27" s="9" cm="1">
        <f t="array" ref="AA27">IF($M27="CAD",AB27,_xll.BDP($C27,AA$1,"YAS_XCCY_FOREIGN_CURRENCY=CAD","YAS_YLD_FLAG = 15","PRICING_SOURCE=BVAL"))</f>
        <v>3.5630733583557666</v>
      </c>
      <c r="AB27" s="9" cm="1">
        <f t="array" ref="AB27">_xll.BDP($C27,AB$1,"YAS_YLD_FLAG = 15","PRICING_SOURCE=BVAL")</f>
        <v>2.9100070000000002</v>
      </c>
      <c r="AC27" s="14">
        <f t="shared" si="1"/>
        <v>0.65306635835576632</v>
      </c>
      <c r="AD27" s="9" cm="1">
        <f t="array" ref="AD27">_xll.BDP($C27,AD$1,"YAS_YLD_FLAG = 15","PRICING_SOURCE=BVAL")</f>
        <v>84.984500000000025</v>
      </c>
      <c r="AE27" s="14">
        <f>INDEX([1]credit_yield!$C$1:$C$108,MATCH($AY27,[1]credit_yield!$A$1:$A$108,0))</f>
        <v>92.54536525273727</v>
      </c>
      <c r="AF27" s="9" cm="1">
        <f t="array" ref="AF27">_xll.BDP($C27,AF$1,"YAS_YLD_FLAG = 15","YAS_XCCY_FOREIGN_CURRENCY=CAD","PRICING_SOURCE=BVAL")</f>
        <v>156.08713730034145</v>
      </c>
      <c r="AG27" s="9" cm="1">
        <f t="array" ref="AG27">_xll.BDP($C27,AG$1,"YAS_YLD_FLAG = 15","PRICING_SOURCE=BVAL")</f>
        <v>2.060162</v>
      </c>
      <c r="AH27" s="9" t="str" cm="1">
        <f t="array" ref="AH27">_xll.BDP($C27,AH$1,"YAS_YLD_FLAG = 15","PRICING_SOURCE=BVAL")</f>
        <v>T 2 3/8 05/15/51</v>
      </c>
      <c r="AI27" s="9" t="str" cm="1">
        <f t="array" ref="AI27">_xll.BDP($C27,AI$1,"YAS_YLD_FLAG = 15","YAS_XCCY_FOREIGN_CURRENCY=CAD","PRICING_SOURCE=BVAL")</f>
        <v>CAN 2 12/01/51</v>
      </c>
      <c r="AJ27" s="9" cm="1">
        <f t="array" ref="AJ27">_xll.BQL($C27, "yield(fill=PREV, pricing_source=BVN4, side=Bid, yield_type=YTW) - yield(fill=PREV, pricing_source=BVN4, side=Ask, yield_type=YTW)")</f>
        <v>6.0961489999999952E-2</v>
      </c>
      <c r="AK27" s="16" cm="1">
        <f t="array" ref="AK27">_xll.BDP($C27,AK$1,"YAS_YLD_FLAG = 1")</f>
        <v>400000000</v>
      </c>
      <c r="AL27" s="5">
        <f t="shared" si="2"/>
        <v>1.4999999999999999E-2</v>
      </c>
      <c r="AM27" s="17" cm="1">
        <f t="array" ref="AM27">_xll.BDP($C27&amp;"@"&amp;Settings!$B$1&amp;" "&amp;$O27,"INTERVAL_SUM","MARKET_DATA_OVERRIDE="&amp;AM$1,"CALC_INTERVAL="&amp;Settings!$B$2,"FILL=0")*1000</f>
        <v>6000000</v>
      </c>
      <c r="AN27" s="18">
        <f t="shared" si="3"/>
        <v>0</v>
      </c>
      <c r="AO27" s="17" cm="1">
        <f t="array" ref="AO27">_xll.BDP($I27&amp;"@"&amp;Settings!$B$1&amp;" "&amp;$O27,"INTERVAL_SUM","MARKET_DATA_OVERRIDE="&amp;AO$1,"CALC_INTERVAL="&amp;Settings!$B$2,"FILL=0")*1000</f>
        <v>3000000</v>
      </c>
      <c r="AP27" s="17" cm="1">
        <f t="array" ref="AP27">_xll.BDP($I27&amp;"@"&amp;Settings!$B$1&amp;" "&amp;$O27,"INTERVAL_SUM","MARKET_DATA_OVERRIDE="&amp;AP$1,"CALC_INTERVAL="&amp;Settings!$B$2,"FILL=0")*1000</f>
        <v>3000000</v>
      </c>
      <c r="AQ27" s="8" cm="1">
        <f t="array" ref="AQ27">_xll.BDP($C27,AQ$1)</f>
        <v>83</v>
      </c>
      <c r="AR27" s="21">
        <f>_xlfn.IFNA(IF(ISNUMBER($K27),INDEX(SN_Limit[UTILIZATION],MATCH($K27,SN_Limit[BB_ID],0)),"#N/A"),
IF(ISNUMBER($L27),INDEX(SN_Limit[UTILIZATION],MATCH($L27,SN_Limit[BB_ID],0)),"#N/A"))</f>
        <v>0.32090000000000002</v>
      </c>
      <c r="AS27" s="6">
        <f>_xlfn.IFNA(IF(ISNUMBER($K27),INDEX(SN_Limit[REMAINING],MATCH($K27,SN_Limit[BB_ID],0)),"#N/A"),
IF(ISNUMBER($L27),INDEX(SN_Limit[REMAINING],MATCH($L27,SN_Limit[BB_ID],0)),"#N/A"))</f>
        <v>43430749.549999997</v>
      </c>
      <c r="AT27" s="3" t="str">
        <f>INDEX(Table11[Z_category],MATCH(MAX(SaleTable[[#This Row],[Yld_Z_BB]:[Yld_Z_RBCI]]),Table11[Z_score_Vale],1))</f>
        <v>10 to 25</v>
      </c>
      <c r="AU27" s="27" t="str">
        <f>INDEX(Table12[TRAC_Category],MATCH(SaleTable[[#This Row],[Perc_Traded]],Table12[TRAC_Value],1))</f>
        <v>0-5%</v>
      </c>
      <c r="AV27" s="27">
        <f>INDEX(Table13[NetDlrInv_Category],MATCH(SaleTable[[#This Row],[DealerClient Net]],Table13[NetDlrInv_Value],1))</f>
        <v>0</v>
      </c>
      <c r="AW27" s="27" t="str">
        <f>IF(OR(ISBLANK(SaleTable[[#This Row],[MSG_BidSize]]),NOT(ISNUMBER(SaleTable[[#This Row],[MSG_BidSize]]))),"NA",INDEX(Table14[AskSize_Category],MATCH(SaleTable[[#This Row],[MSG_BidSize]],Table14[AskSize_Value],1)))</f>
        <v>NA</v>
      </c>
      <c r="AX27" s="27" t="str">
        <f>INDEX(Table15[XCCY_Cat],MATCH(SaleTable[[#This Row],[XCCY_sprd]],Table15[XCCY_Value],1))</f>
        <v>0.5 to 0.8</v>
      </c>
      <c r="AY27" s="3" t="str">
        <f>INDEX(Group_RTG[RTG_Value],MATCH($R27,Group_RTG[RTG_Key],0))&amp;":"&amp;INDEX(Map_DurBQNT[Dur_Val],MATCH($X27,Map_DurBQNT[Dur_Key],0))&amp;":"&amp;$M27&amp;":"&amp;$O27</f>
        <v>A:9:USD:Corp</v>
      </c>
      <c r="AZ27" s="3" t="str">
        <f>INDEX(Table9[LQA_Bucket],MATCH(SaleTable[[#This Row],[LQA_LIQUIDITY_SCORE]],Table9[LQA_Val],1))</f>
        <v>80-100</v>
      </c>
      <c r="BA27" s="27" t="str">
        <f>INDEX(Table10[Utilization_Bucket],MATCH(_xlfn.IFNA(ROUND(SaleTable[[#This Row],[Remaining]]/1000000,0),-1),Table10[Utilization_Val],1))</f>
        <v>10-50MM</v>
      </c>
      <c r="BB27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27" s="8"/>
    </row>
    <row r="28" spans="1:55" s="2" customFormat="1" x14ac:dyDescent="0.3">
      <c r="A28" t="s">
        <v>1556</v>
      </c>
      <c r="B28" t="str">
        <f>IF(ISNUMBER(MATCH(I28,Sellside_PastID!A:A,0)),"","NEW")</f>
        <v/>
      </c>
      <c r="C28" s="12" t="s">
        <v>2939</v>
      </c>
      <c r="D28" s="12">
        <v>-0.3840365288715461</v>
      </c>
      <c r="E28" s="12">
        <v>-0.1649829298737524</v>
      </c>
      <c r="F28" s="12" t="s">
        <v>2940</v>
      </c>
      <c r="G28" s="36">
        <v>0</v>
      </c>
      <c r="H28" s="12">
        <v>0</v>
      </c>
      <c r="I28" s="8" t="str" cm="1">
        <f t="array" ref="I28">_xll.BDP($C28,I$1)</f>
        <v>20660ECZ9</v>
      </c>
      <c r="J28" s="8" t="str" cm="1">
        <f t="array" ref="J28">_xll.BDP($C28,J$1)</f>
        <v>CNCRDU 3.678 02/10/59</v>
      </c>
      <c r="K28" s="8" cm="1">
        <f t="array" ref="K28">_xll.BDP($C28,K$1)</f>
        <v>201921</v>
      </c>
      <c r="L28" s="8" cm="1">
        <f t="array" ref="L28">_xll.BDP($C28,L$1)</f>
        <v>201921</v>
      </c>
      <c r="M28" s="8" t="str" cm="1">
        <f t="array" ref="M28">_xll.BDP($C28,M$1)</f>
        <v>CAD</v>
      </c>
      <c r="N28" s="8" t="str" cm="1">
        <f t="array" ref="N28">_xll.BDP($C28,N$1)</f>
        <v>CA</v>
      </c>
      <c r="O28" s="8" t="str" cm="1">
        <f t="array" ref="O28">_xll.BDP($C28,O$1)</f>
        <v>Corp</v>
      </c>
      <c r="P28" s="8" t="str" cm="1">
        <f t="array" ref="P28">_xll.BDP($C28,P$1)</f>
        <v>Consumer Discretionary</v>
      </c>
      <c r="Q28" s="8" t="str" cm="1">
        <f t="array" ref="Q28">_xll.BDP($C28,Q$1)</f>
        <v>CONCORDIA UNIVERSITY</v>
      </c>
      <c r="R28" s="8" t="str" cm="1">
        <f t="array" ref="R28">_xll.BDP($C28,R$1)</f>
        <v>A+</v>
      </c>
      <c r="S28" s="8" cm="1">
        <f t="array" ref="S28">_xlfn.IFNA(MATCH(_xll.BDP($C28,S$1),Convert_RBCIRTG[RTG_MDY],0),0)</f>
        <v>7</v>
      </c>
      <c r="T28" s="8" cm="1">
        <f t="array" ref="T28">_xlfn.IFNA(MATCH(_xll.BDP($C28,T$1),Convert_RBCIRTG[RTG_FITCH_SP],0),0)</f>
        <v>0</v>
      </c>
      <c r="U28" s="8" cm="1">
        <f t="array" ref="U28">_xlfn.IFNA(MATCH(_xll.BDP($C28,U$1),Convert_RBCIRTG[RTG_FITCH_SP],0),0)</f>
        <v>0</v>
      </c>
      <c r="V28" s="20" t="str" cm="1">
        <f t="array" ref="V28">INDEX(Convert_RBCIRTG[RTG_FITCH_SP],IF(MEDIAN($S28:$U28)&gt;0,MEDIAN($S28:$U28),MAX($S28:$U28)))</f>
        <v>AA-</v>
      </c>
      <c r="W28" s="15" cm="1">
        <f t="array" ref="W28">_xll.BDP($C28,W$1,"YAS_YLD_FLAG = 15")</f>
        <v>20.452741613602086</v>
      </c>
      <c r="X28" s="3" t="str">
        <f>INDEX(Convert_DurBins[Dur_Bucket],MATCH($W28,Convert_DurBins[Dur_Val],1))</f>
        <v>20-22</v>
      </c>
      <c r="Y28" s="14">
        <f t="shared" si="0"/>
        <v>3.256545</v>
      </c>
      <c r="Z28" s="3">
        <f>-INDEX(DefProv[Default],MATCH($O28&amp;$R28,DefProv[KEY],0))</f>
        <v>-13</v>
      </c>
      <c r="AA28" s="9" cm="1">
        <f t="array" ref="AA28">IF($M28="CAD",AB28,_xll.BDP($C28,AA$1,"YAS_XCCY_FOREIGN_CURRENCY=CAD","YAS_YLD_FLAG = 15","PRICING_SOURCE=BVAL"))</f>
        <v>3.3865449999999999</v>
      </c>
      <c r="AB28" s="9" cm="1">
        <f t="array" ref="AB28">_xll.BDP($C28,AB$1,"YAS_YLD_FLAG = 15","PRICING_SOURCE=BVAL")</f>
        <v>3.3865449999999999</v>
      </c>
      <c r="AC28" s="14">
        <f t="shared" si="1"/>
        <v>0</v>
      </c>
      <c r="AD28" s="9" cm="1">
        <f t="array" ref="AD28">_xll.BDP($C28,AD$1,"YAS_YLD_FLAG = 15","PRICING_SOURCE=BVAL")</f>
        <v>139.90549999999999</v>
      </c>
      <c r="AE28" s="14" t="e">
        <f>INDEX([1]credit_yield!$C$1:$C$108,MATCH($AY28,[1]credit_yield!$A$1:$A$108,0))</f>
        <v>#N/A</v>
      </c>
      <c r="AF28" s="9" cm="1">
        <f t="array" ref="AF28">_xll.BDP($C28,AF$1,"YAS_YLD_FLAG = 15","YAS_XCCY_FOREIGN_CURRENCY=CAD","PRICING_SOURCE=BVAL")</f>
        <v>142.9178119087378</v>
      </c>
      <c r="AG28" s="9" cm="1">
        <f t="array" ref="AG28">_xll.BDP($C28,AG$1,"YAS_YLD_FLAG = 15","PRICING_SOURCE=BVAL")</f>
        <v>1.98749</v>
      </c>
      <c r="AH28" s="9" t="str" cm="1">
        <f t="array" ref="AH28">_xll.BDP($C28,AH$1,"YAS_YLD_FLAG = 15","PRICING_SOURCE=BVAL")</f>
        <v>CAN 2 3/4 12/01/48</v>
      </c>
      <c r="AI28" s="9" t="str" cm="1">
        <f t="array" ref="AI28">_xll.BDP($C28,AI$1,"YAS_YLD_FLAG = 15","YAS_XCCY_FOREIGN_CURRENCY=CAD","PRICING_SOURCE=BVAL")</f>
        <v>CAN 2 12/01/51</v>
      </c>
      <c r="AJ28" s="9" cm="1">
        <f t="array" ref="AJ28">_xll.BQL($C28, "yield(fill=PREV, pricing_source=BVN4, side=Bid, yield_type=YTW) - yield(fill=PREV, pricing_source=BVN4, side=Ask, yield_type=YTW)")</f>
        <v>7.1287639999999985E-2</v>
      </c>
      <c r="AK28" s="16" cm="1">
        <f t="array" ref="AK28">_xll.BDP($C28,AK$1,"YAS_YLD_FLAG = 1")</f>
        <v>50000000</v>
      </c>
      <c r="AL28" s="5">
        <f t="shared" si="2"/>
        <v>0</v>
      </c>
      <c r="AM28" s="17" cm="1">
        <f t="array" ref="AM28">_xll.BDP($C28&amp;"@"&amp;Settings!$B$1&amp;" "&amp;$O28,"INTERVAL_SUM","MARKET_DATA_OVERRIDE="&amp;AM$1,"CALC_INTERVAL="&amp;Settings!$B$2,"FILL=0")*1000</f>
        <v>0</v>
      </c>
      <c r="AN28" s="18">
        <f t="shared" si="3"/>
        <v>0</v>
      </c>
      <c r="AO28" s="17" cm="1">
        <f t="array" ref="AO28">_xll.BDP($I28&amp;"@"&amp;Settings!$B$1&amp;" "&amp;$O28,"INTERVAL_SUM","MARKET_DATA_OVERRIDE="&amp;AO$1,"CALC_INTERVAL="&amp;Settings!$B$2,"FILL=0")*1000</f>
        <v>0</v>
      </c>
      <c r="AP28" s="17" cm="1">
        <f t="array" ref="AP28">_xll.BDP($I28&amp;"@"&amp;Settings!$B$1&amp;" "&amp;$O28,"INTERVAL_SUM","MARKET_DATA_OVERRIDE="&amp;AP$1,"CALC_INTERVAL="&amp;Settings!$B$2,"FILL=0")*1000</f>
        <v>0</v>
      </c>
      <c r="AQ28" s="8" cm="1">
        <f t="array" ref="AQ28">_xll.BDP($C28,AQ$1)</f>
        <v>56</v>
      </c>
      <c r="AR28" s="21">
        <f>_xlfn.IFNA(IF(ISNUMBER($K28),INDEX(SN_Limit[UTILIZATION],MATCH($K28,SN_Limit[BB_ID],0)),"#N/A"),
IF(ISNUMBER($L28),INDEX(SN_Limit[UTILIZATION],MATCH($L28,SN_Limit[BB_ID],0)),"#N/A"))</f>
        <v>7.4200000000000002E-2</v>
      </c>
      <c r="AS28" s="6">
        <f>_xlfn.IFNA(IF(ISNUMBER($K28),INDEX(SN_Limit[REMAINING],MATCH($K28,SN_Limit[BB_ID],0)),"#N/A"),
IF(ISNUMBER($L28),INDEX(SN_Limit[REMAINING],MATCH($L28,SN_Limit[BB_ID],0)),"#N/A"))</f>
        <v>82581820.769999996</v>
      </c>
      <c r="AT28" s="3" t="str">
        <f>INDEX(Table11[Z_category],MATCH(MAX(SaleTable[[#This Row],[Yld_Z_BB]:[Yld_Z_RBCI]]),Table11[Z_score_Vale],1))</f>
        <v>25 to 50</v>
      </c>
      <c r="AU28" s="27">
        <f>INDEX(Table12[TRAC_Category],MATCH(SaleTable[[#This Row],[Perc_Traded]],Table12[TRAC_Value],1))</f>
        <v>0</v>
      </c>
      <c r="AV28" s="27">
        <f>INDEX(Table13[NetDlrInv_Category],MATCH(SaleTable[[#This Row],[DealerClient Net]],Table13[NetDlrInv_Value],1))</f>
        <v>0</v>
      </c>
      <c r="AW28" s="27">
        <f>IF(OR(ISBLANK(SaleTable[[#This Row],[MSG_BidSize]]),NOT(ISNUMBER(SaleTable[[#This Row],[MSG_BidSize]]))),"NA",INDEX(Table14[AskSize_Category],MATCH(SaleTable[[#This Row],[MSG_BidSize]],Table14[AskSize_Value],1)))</f>
        <v>0</v>
      </c>
      <c r="AX28" s="27">
        <f>INDEX(Table15[XCCY_Cat],MATCH(SaleTable[[#This Row],[XCCY_sprd]],Table15[XCCY_Value],1))</f>
        <v>0</v>
      </c>
      <c r="AY28" s="3" t="str">
        <f>INDEX(Group_RTG[RTG_Value],MATCH($R28,Group_RTG[RTG_Key],0))&amp;":"&amp;INDEX(Map_DurBQNT[Dur_Val],MATCH($X28,Map_DurBQNT[Dur_Key],0))&amp;":"&amp;$M28&amp;":"&amp;$O28</f>
        <v>A:11:CAD:Corp</v>
      </c>
      <c r="AZ28" s="4" t="str">
        <f>INDEX(Table9[LQA_Bucket],MATCH(SaleTable[[#This Row],[LQA_LIQUIDITY_SCORE]],Table9[LQA_Val],1))</f>
        <v>40-60</v>
      </c>
      <c r="BA28" s="28" t="str">
        <f>INDEX(Table10[Utilization_Bucket],MATCH(_xlfn.IFNA(ROUND(SaleTable[[#This Row],[Remaining]]/1000000,0),-1),Table10[Utilization_Val],1))</f>
        <v>50-100MM</v>
      </c>
      <c r="BB28" s="4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28" s="8"/>
    </row>
    <row r="29" spans="1:55" customFormat="1" x14ac:dyDescent="0.3">
      <c r="A29" t="s">
        <v>1556</v>
      </c>
      <c r="B29" t="str">
        <f>IF(ISNUMBER(MATCH(I29,Sellside_PastID!A:A,0)),"","NEW")</f>
        <v/>
      </c>
      <c r="C29" s="12" t="s">
        <v>1425</v>
      </c>
      <c r="D29" s="12">
        <v>-0.7777087149519486</v>
      </c>
      <c r="E29" s="12">
        <v>-0.98328269115195044</v>
      </c>
      <c r="F29" s="12" t="s">
        <v>1528</v>
      </c>
      <c r="G29" s="36">
        <v>0</v>
      </c>
      <c r="H29" s="12">
        <v>0</v>
      </c>
      <c r="I29" s="8" t="str" cm="1">
        <f t="array" ref="I29">_xll.BDP($C29,I$1)</f>
        <v>46625HJB7</v>
      </c>
      <c r="J29" s="8" t="str" cm="1">
        <f t="array" ref="J29">_xll.BDP($C29,J$1)</f>
        <v>JPM 5.6 07/15/41</v>
      </c>
      <c r="K29" s="8" cm="1">
        <f t="array" ref="K29">_xll.BDP($C29,K$1)</f>
        <v>100312</v>
      </c>
      <c r="L29" s="8" cm="1">
        <f t="array" ref="L29">_xll.BDP($C29,L$1)</f>
        <v>100312</v>
      </c>
      <c r="M29" s="8" t="str" cm="1">
        <f t="array" ref="M29">_xll.BDP($C29,M$1)</f>
        <v>USD</v>
      </c>
      <c r="N29" s="8" t="str" cm="1">
        <f t="array" ref="N29">_xll.BDP($C29,N$1)</f>
        <v>US</v>
      </c>
      <c r="O29" s="8" t="str" cm="1">
        <f t="array" ref="O29">_xll.BDP($C29,O$1)</f>
        <v>Corp</v>
      </c>
      <c r="P29" s="8" t="str" cm="1">
        <f t="array" ref="P29">_xll.BDP($C29,P$1)</f>
        <v>Financials</v>
      </c>
      <c r="Q29" s="8" t="str" cm="1">
        <f t="array" ref="Q29">_xll.BDP($C29,Q$1)</f>
        <v>JPMORGAN CHASE &amp; CO</v>
      </c>
      <c r="R29" s="8" t="str" cm="1">
        <f t="array" ref="R29">_xll.BDP($C29,R$1)</f>
        <v>A</v>
      </c>
      <c r="S29" s="8" cm="1">
        <f t="array" ref="S29">_xlfn.IFNA(MATCH(_xll.BDP($C29,S$1),Convert_RBCIRTG[RTG_MDY],0),0)</f>
        <v>5</v>
      </c>
      <c r="T29" s="8" cm="1">
        <f t="array" ref="T29">_xlfn.IFNA(MATCH(_xll.BDP($C29,T$1),Convert_RBCIRTG[RTG_FITCH_SP],0),0)</f>
        <v>7</v>
      </c>
      <c r="U29" s="8" cm="1">
        <f t="array" ref="U29">_xlfn.IFNA(MATCH(_xll.BDP($C29,U$1),Convert_RBCIRTG[RTG_FITCH_SP],0),0)</f>
        <v>4</v>
      </c>
      <c r="V29" s="20" t="str" cm="1">
        <f t="array" ref="V29">INDEX(Convert_RBCIRTG[RTG_FITCH_SP],IF(MEDIAN($S29:$U29)&gt;0,MEDIAN($S29:$U29),MAX($S29:$U29)))</f>
        <v>A</v>
      </c>
      <c r="W29" s="15" cm="1">
        <f t="array" ref="W29">_xll.BDP($C29,W$1,"YAS_YLD_FLAG = 15")</f>
        <v>13.032506667140725</v>
      </c>
      <c r="X29" s="3" t="str">
        <f>INDEX(Convert_DurBins[Dur_Bucket],MATCH($W29,Convert_DurBins[Dur_Val],1))</f>
        <v>12-14</v>
      </c>
      <c r="Y29" s="14">
        <f t="shared" si="0"/>
        <v>3.6920973502555081</v>
      </c>
      <c r="Z29" s="3">
        <f>-INDEX(DefProv[Default],MATCH($O29&amp;$R29,DefProv[KEY],0))</f>
        <v>-13</v>
      </c>
      <c r="AA29" s="9" cm="1">
        <f t="array" ref="AA29">IF($M29="CAD",AB29,_xll.BDP($C29,AA$1,"YAS_XCCY_FOREIGN_CURRENCY=CAD","YAS_YLD_FLAG = 15","PRICING_SOURCE=BVAL"))</f>
        <v>3.822097350255508</v>
      </c>
      <c r="AB29" s="9" cm="1">
        <f t="array" ref="AB29">_xll.BDP($C29,AB$1,"YAS_YLD_FLAG = 15","PRICING_SOURCE=BVAL")</f>
        <v>3.0572050000000002</v>
      </c>
      <c r="AC29" s="14">
        <f t="shared" si="1"/>
        <v>0.76489235025550784</v>
      </c>
      <c r="AD29" s="9" cm="1">
        <f t="array" ref="AD29">_xll.BDP($C29,AD$1,"YAS_YLD_FLAG = 15","PRICING_SOURCE=BVAL")</f>
        <v>101.06779999999999</v>
      </c>
      <c r="AE29" s="14">
        <f>INDEX([1]credit_yield!$C$1:$C$108,MATCH($AY29,[1]credit_yield!$A$1:$A$108,0))</f>
        <v>93.300624564841939</v>
      </c>
      <c r="AF29" s="9" cm="1">
        <f t="array" ref="AF29">_xll.BDP($C29,AF$1,"YAS_YLD_FLAG = 15","YAS_XCCY_FOREIGN_CURRENCY=CAD","PRICING_SOURCE=BVAL")</f>
        <v>191.96827642340583</v>
      </c>
      <c r="AG29" s="9" cm="1">
        <f t="array" ref="AG29">_xll.BDP($C29,AG$1,"YAS_YLD_FLAG = 15","PRICING_SOURCE=BVAL")</f>
        <v>2.0465270000000002</v>
      </c>
      <c r="AH29" s="9" t="str" cm="1">
        <f t="array" ref="AH29">_xll.BDP($C29,AH$1,"YAS_YLD_FLAG = 15","PRICING_SOURCE=BVAL")</f>
        <v>T 1 3/4 08/15/41</v>
      </c>
      <c r="AI29" s="9" t="str" cm="1">
        <f t="array" ref="AI29">_xll.BDP($C29,AI$1,"YAS_YLD_FLAG = 15","YAS_XCCY_FOREIGN_CURRENCY=CAD","PRICING_SOURCE=BVAL")</f>
        <v>CAN 4 06/01/41</v>
      </c>
      <c r="AJ29" s="9" cm="1">
        <f t="array" ref="AJ29">_xll.BQL($C29, "yield(fill=PREV, pricing_source=BVN4, side=Bid, yield_type=YTW) - yield(fill=PREV, pricing_source=BVN4, side=Ask, yield_type=YTW)")</f>
        <v>3.2952220764617568E-2</v>
      </c>
      <c r="AK29" s="16" cm="1">
        <f t="array" ref="AK29">_xll.BDP($C29,AK$1,"YAS_YLD_FLAG = 1")</f>
        <v>1750000000</v>
      </c>
      <c r="AL29" s="5">
        <f t="shared" si="2"/>
        <v>2.0247999999999999E-2</v>
      </c>
      <c r="AM29" s="17" cm="1">
        <f t="array" ref="AM29">_xll.BDP($C29&amp;"@"&amp;Settings!$B$1&amp;" "&amp;$O29,"INTERVAL_SUM","MARKET_DATA_OVERRIDE="&amp;AM$1,"CALC_INTERVAL="&amp;Settings!$B$2,"FILL=0")*1000</f>
        <v>35434000</v>
      </c>
      <c r="AN29" s="18">
        <f t="shared" si="3"/>
        <v>-235000</v>
      </c>
      <c r="AO29" s="17" cm="1">
        <f t="array" ref="AO29">_xll.BDP($I29&amp;"@"&amp;Settings!$B$1&amp;" "&amp;$O29,"INTERVAL_SUM","MARKET_DATA_OVERRIDE="&amp;AO$1,"CALC_INTERVAL="&amp;Settings!$B$2,"FILL=0")*1000</f>
        <v>5090000</v>
      </c>
      <c r="AP29" s="17" cm="1">
        <f t="array" ref="AP29">_xll.BDP($I29&amp;"@"&amp;Settings!$B$1&amp;" "&amp;$O29,"INTERVAL_SUM","MARKET_DATA_OVERRIDE="&amp;AP$1,"CALC_INTERVAL="&amp;Settings!$B$2,"FILL=0")*1000</f>
        <v>5325000</v>
      </c>
      <c r="AQ29" s="8" cm="1">
        <f t="array" ref="AQ29">_xll.BDP($C29,AQ$1)</f>
        <v>94</v>
      </c>
      <c r="AR29" s="21">
        <f>_xlfn.IFNA(IF(ISNUMBER($K29),INDEX(SN_Limit[UTILIZATION],MATCH($K29,SN_Limit[BB_ID],0)),"#N/A"),
IF(ISNUMBER($L29),INDEX(SN_Limit[UTILIZATION],MATCH($L29,SN_Limit[BB_ID],0)),"#N/A"))</f>
        <v>0.52710000000000001</v>
      </c>
      <c r="AS29" s="6">
        <f>_xlfn.IFNA(IF(ISNUMBER($K29),INDEX(SN_Limit[REMAINING],MATCH($K29,SN_Limit[BB_ID],0)),"#N/A"),
IF(ISNUMBER($L29),INDEX(SN_Limit[REMAINING],MATCH($L29,SN_Limit[BB_ID],0)),"#N/A"))</f>
        <v>37288330.020000003</v>
      </c>
      <c r="AT29" s="3" t="str">
        <f>INDEX(Table11[Z_category],MATCH(MAX(SaleTable[[#This Row],[Yld_Z_BB]:[Yld_Z_RBCI]]),Table11[Z_score_Vale],1))</f>
        <v>10 to 25</v>
      </c>
      <c r="AU29" s="27" t="str">
        <f>INDEX(Table12[TRAC_Category],MATCH(SaleTable[[#This Row],[Perc_Traded]],Table12[TRAC_Value],1))</f>
        <v>0-5%</v>
      </c>
      <c r="AV29" s="27">
        <f>INDEX(Table13[NetDlrInv_Category],MATCH(SaleTable[[#This Row],[DealerClient Net]],Table13[NetDlrInv_Value],1))</f>
        <v>0</v>
      </c>
      <c r="AW29" s="27">
        <f>IF(OR(ISBLANK(SaleTable[[#This Row],[MSG_BidSize]]),NOT(ISNUMBER(SaleTable[[#This Row],[MSG_BidSize]]))),"NA",INDEX(Table14[AskSize_Category],MATCH(SaleTable[[#This Row],[MSG_BidSize]],Table14[AskSize_Value],1)))</f>
        <v>0</v>
      </c>
      <c r="AX29" s="27" t="str">
        <f>INDEX(Table15[XCCY_Cat],MATCH(SaleTable[[#This Row],[XCCY_sprd]],Table15[XCCY_Value],1))</f>
        <v>0.5 to 0.8</v>
      </c>
      <c r="AY29" s="3" t="str">
        <f>INDEX(Group_RTG[RTG_Value],MATCH($R29,Group_RTG[RTG_Key],0))&amp;":"&amp;INDEX(Map_DurBQNT[Dur_Val],MATCH($X29,Map_DurBQNT[Dur_Key],0))&amp;":"&amp;$M29&amp;":"&amp;$O29</f>
        <v>A:7:USD:Corp</v>
      </c>
      <c r="AZ29" s="3" t="str">
        <f>INDEX(Table9[LQA_Bucket],MATCH(SaleTable[[#This Row],[LQA_LIQUIDITY_SCORE]],Table9[LQA_Val],1))</f>
        <v>80-100</v>
      </c>
      <c r="BA29" s="27" t="str">
        <f>INDEX(Table10[Utilization_Bucket],MATCH(_xlfn.IFNA(ROUND(SaleTable[[#This Row],[Remaining]]/1000000,0),-1),Table10[Utilization_Val],1))</f>
        <v>10-50MM</v>
      </c>
      <c r="BB29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29" s="8"/>
    </row>
    <row r="30" spans="1:55" customFormat="1" x14ac:dyDescent="0.3">
      <c r="A30" t="s">
        <v>1556</v>
      </c>
      <c r="B30" t="str">
        <f>IF(ISNUMBER(MATCH(I30,Sellside_PastID!A:A,0)),"","NEW")</f>
        <v/>
      </c>
      <c r="C30" s="12" t="s">
        <v>2941</v>
      </c>
      <c r="D30" s="12">
        <v>-0.46864773374423635</v>
      </c>
      <c r="E30" s="12">
        <v>-0.33989786230861924</v>
      </c>
      <c r="F30" s="12" t="s">
        <v>2942</v>
      </c>
      <c r="G30" s="36">
        <v>0</v>
      </c>
      <c r="H30" s="12">
        <v>0</v>
      </c>
      <c r="I30" s="8" t="str" cm="1">
        <f t="array" ref="I30">_xll.BDP($C30,I$1)</f>
        <v>209111FF5</v>
      </c>
      <c r="J30" s="8" t="str" cm="1">
        <f t="array" ref="J30">_xll.BDP($C30,J$1)</f>
        <v>ED 4 5/8 12/01/54</v>
      </c>
      <c r="K30" s="8" cm="1">
        <f t="array" ref="K30">_xll.BDP($C30,K$1)</f>
        <v>100382</v>
      </c>
      <c r="L30" s="8" cm="1">
        <f t="array" ref="L30">_xll.BDP($C30,L$1)</f>
        <v>300678</v>
      </c>
      <c r="M30" s="8" t="str" cm="1">
        <f t="array" ref="M30">_xll.BDP($C30,M$1)</f>
        <v>USD</v>
      </c>
      <c r="N30" s="8" t="str" cm="1">
        <f t="array" ref="N30">_xll.BDP($C30,N$1)</f>
        <v>US</v>
      </c>
      <c r="O30" s="8" t="str" cm="1">
        <f t="array" ref="O30">_xll.BDP($C30,O$1)</f>
        <v>Corp</v>
      </c>
      <c r="P30" s="8" t="str" cm="1">
        <f t="array" ref="P30">_xll.BDP($C30,P$1)</f>
        <v>Utilities</v>
      </c>
      <c r="Q30" s="8" t="str" cm="1">
        <f t="array" ref="Q30">_xll.BDP($C30,Q$1)</f>
        <v>CON EDISON CO OF NY INC</v>
      </c>
      <c r="R30" s="8" t="str" cm="1">
        <f t="array" ref="R30">_xll.BDP($C30,R$1)</f>
        <v>BBB+</v>
      </c>
      <c r="S30" s="8" cm="1">
        <f t="array" ref="S30">_xlfn.IFNA(MATCH(_xll.BDP($C30,S$1),Convert_RBCIRTG[RTG_MDY],0),0)</f>
        <v>3</v>
      </c>
      <c r="T30" s="8" cm="1">
        <f t="array" ref="T30">_xlfn.IFNA(MATCH(_xll.BDP($C30,T$1),Convert_RBCIRTG[RTG_FITCH_SP],0),0)</f>
        <v>4</v>
      </c>
      <c r="U30" s="8" cm="1">
        <f t="array" ref="U30">_xlfn.IFNA(MATCH(_xll.BDP($C30,U$1),Convert_RBCIRTG[RTG_FITCH_SP],0),0)</f>
        <v>4</v>
      </c>
      <c r="V30" s="20" t="str" cm="1">
        <f t="array" ref="V30">INDEX(Convert_RBCIRTG[RTG_FITCH_SP],IF(MEDIAN($S30:$U30)&gt;0,MEDIAN($S30:$U30),MAX($S30:$U30)))</f>
        <v>A-</v>
      </c>
      <c r="W30" s="15" cm="1">
        <f t="array" ref="W30">_xll.BDP($C30,W$1,"YAS_YLD_FLAG = 15")</f>
        <v>18.161003530326482</v>
      </c>
      <c r="X30" s="3" t="str">
        <f>INDEX(Convert_DurBins[Dur_Bucket],MATCH($W30,Convert_DurBins[Dur_Val],1))</f>
        <v>18-20</v>
      </c>
      <c r="Y30" s="14">
        <f t="shared" si="0"/>
        <v>3.734608383741866</v>
      </c>
      <c r="Z30" s="3">
        <f>-INDEX(DefProv[Default],MATCH($O30&amp;$R30,DefProv[KEY],0))</f>
        <v>-36</v>
      </c>
      <c r="AA30" s="9" cm="1">
        <f t="array" ref="AA30">IF($M30="CAD",AB30,_xll.BDP($C30,AA$1,"YAS_XCCY_FOREIGN_CURRENCY=CAD","YAS_YLD_FLAG = 15","PRICING_SOURCE=BVAL"))</f>
        <v>4.0946083837418659</v>
      </c>
      <c r="AB30" s="9" cm="1">
        <f t="array" ref="AB30">_xll.BDP($C30,AB$1,"YAS_YLD_FLAG = 15","PRICING_SOURCE=BVAL")</f>
        <v>3.3461400000000001</v>
      </c>
      <c r="AC30" s="14">
        <f t="shared" si="1"/>
        <v>0.74846838374186575</v>
      </c>
      <c r="AD30" s="9" cm="1">
        <f t="array" ref="AD30">_xll.BDP($C30,AD$1,"YAS_YLD_FLAG = 15","PRICING_SOURCE=BVAL")</f>
        <v>128.59780000000001</v>
      </c>
      <c r="AE30" s="14" t="e">
        <f>INDEX([1]credit_yield!$C$1:$C$108,MATCH($AY30,[1]credit_yield!$A$1:$A$108,0))</f>
        <v>#N/A</v>
      </c>
      <c r="AF30" s="9" cm="1">
        <f t="array" ref="AF30">_xll.BDP($C30,AF$1,"YAS_YLD_FLAG = 15","YAS_XCCY_FOREIGN_CURRENCY=CAD","PRICING_SOURCE=BVAL")</f>
        <v>209.24063983895138</v>
      </c>
      <c r="AG30" s="9" cm="1">
        <f t="array" ref="AG30">_xll.BDP($C30,AG$1,"YAS_YLD_FLAG = 15","PRICING_SOURCE=BVAL")</f>
        <v>2.060162</v>
      </c>
      <c r="AH30" s="9" t="str" cm="1">
        <f t="array" ref="AH30">_xll.BDP($C30,AH$1,"YAS_YLD_FLAG = 15","PRICING_SOURCE=BVAL")</f>
        <v>T 2 3/8 05/15/51</v>
      </c>
      <c r="AI30" s="9" t="str" cm="1">
        <f t="array" ref="AI30">_xll.BDP($C30,AI$1,"YAS_YLD_FLAG = 15","YAS_XCCY_FOREIGN_CURRENCY=CAD","PRICING_SOURCE=BVAL")</f>
        <v>CAN 2 12/01/51</v>
      </c>
      <c r="AJ30" s="9" cm="1">
        <f t="array" ref="AJ30">_xll.BQL($C30, "yield(fill=PREV, pricing_source=BVN4, side=Bid, yield_type=YTW) - yield(fill=PREV, pricing_source=BVN4, side=Ask, yield_type=YTW)")</f>
        <v>2.5352480000000011E-2</v>
      </c>
      <c r="AK30" s="16" cm="1">
        <f t="array" ref="AK30">_xll.BDP($C30,AK$1,"YAS_YLD_FLAG = 1")</f>
        <v>750000000</v>
      </c>
      <c r="AL30" s="5">
        <f t="shared" si="2"/>
        <v>1.2319999999999999E-2</v>
      </c>
      <c r="AM30" s="17" cm="1">
        <f t="array" ref="AM30">_xll.BDP($C30&amp;"@"&amp;Settings!$B$1&amp;" "&amp;$O30,"INTERVAL_SUM","MARKET_DATA_OVERRIDE="&amp;AM$1,"CALC_INTERVAL="&amp;Settings!$B$2,"FILL=0")*1000</f>
        <v>9240000</v>
      </c>
      <c r="AN30" s="18">
        <f t="shared" si="3"/>
        <v>5560000</v>
      </c>
      <c r="AO30" s="17" cm="1">
        <f t="array" ref="AO30">_xll.BDP($I30&amp;"@"&amp;Settings!$B$1&amp;" "&amp;$O30,"INTERVAL_SUM","MARKET_DATA_OVERRIDE="&amp;AO$1,"CALC_INTERVAL="&amp;Settings!$B$2,"FILL=0")*1000</f>
        <v>6600000</v>
      </c>
      <c r="AP30" s="17" cm="1">
        <f t="array" ref="AP30">_xll.BDP($I30&amp;"@"&amp;Settings!$B$1&amp;" "&amp;$O30,"INTERVAL_SUM","MARKET_DATA_OVERRIDE="&amp;AP$1,"CALC_INTERVAL="&amp;Settings!$B$2,"FILL=0")*1000</f>
        <v>1040000</v>
      </c>
      <c r="AQ30" s="8" cm="1">
        <f t="array" ref="AQ30">_xll.BDP($C30,AQ$1)</f>
        <v>96</v>
      </c>
      <c r="AR30" s="21">
        <f>_xlfn.IFNA(IF(ISNUMBER($K30),INDEX(SN_Limit[UTILIZATION],MATCH($K30,SN_Limit[BB_ID],0)),"#N/A"),
IF(ISNUMBER($L30),INDEX(SN_Limit[UTILIZATION],MATCH($L30,SN_Limit[BB_ID],0)),"#N/A"))</f>
        <v>0.4214</v>
      </c>
      <c r="AS30" s="6">
        <f>_xlfn.IFNA(IF(ISNUMBER($K30),INDEX(SN_Limit[REMAINING],MATCH($K30,SN_Limit[BB_ID],0)),"#N/A"),
IF(ISNUMBER($L30),INDEX(SN_Limit[REMAINING],MATCH($L30,SN_Limit[BB_ID],0)),"#N/A"))</f>
        <v>35892841.409999996</v>
      </c>
      <c r="AT30" s="3" t="str">
        <f>INDEX(Table11[Z_category],MATCH(MAX(SaleTable[[#This Row],[Yld_Z_BB]:[Yld_Z_RBCI]]),Table11[Z_score_Vale],1))</f>
        <v>25 to 50</v>
      </c>
      <c r="AU30" s="27" t="str">
        <f>INDEX(Table12[TRAC_Category],MATCH(SaleTable[[#This Row],[Perc_Traded]],Table12[TRAC_Value],1))</f>
        <v>0-5%</v>
      </c>
      <c r="AV30" s="27" t="str">
        <f>INDEX(Table13[NetDlrInv_Category],MATCH(SaleTable[[#This Row],[DealerClient Net]],Table13[NetDlrInv_Value],1))</f>
        <v>5 to 10MM</v>
      </c>
      <c r="AW30" s="27">
        <f>IF(OR(ISBLANK(SaleTable[[#This Row],[MSG_BidSize]]),NOT(ISNUMBER(SaleTable[[#This Row],[MSG_BidSize]]))),"NA",INDEX(Table14[AskSize_Category],MATCH(SaleTable[[#This Row],[MSG_BidSize]],Table14[AskSize_Value],1)))</f>
        <v>0</v>
      </c>
      <c r="AX30" s="27" t="str">
        <f>INDEX(Table15[XCCY_Cat],MATCH(SaleTable[[#This Row],[XCCY_sprd]],Table15[XCCY_Value],1))</f>
        <v>0.5 to 0.8</v>
      </c>
      <c r="AY30" s="3" t="str">
        <f>INDEX(Group_RTG[RTG_Value],MATCH($R30,Group_RTG[RTG_Key],0))&amp;":"&amp;INDEX(Map_DurBQNT[Dur_Val],MATCH($X30,Map_DurBQNT[Dur_Key],0))&amp;":"&amp;$M30&amp;":"&amp;$O30</f>
        <v>BBB:10:USD:Corp</v>
      </c>
      <c r="AZ30" s="3" t="str">
        <f>INDEX(Table9[LQA_Bucket],MATCH(SaleTable[[#This Row],[LQA_LIQUIDITY_SCORE]],Table9[LQA_Val],1))</f>
        <v>80-100</v>
      </c>
      <c r="BA30" s="27" t="str">
        <f>INDEX(Table10[Utilization_Bucket],MATCH(_xlfn.IFNA(ROUND(SaleTable[[#This Row],[Remaining]]/1000000,0),-1),Table10[Utilization_Val],1))</f>
        <v>10-50MM</v>
      </c>
      <c r="BB30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30" s="8"/>
    </row>
    <row r="31" spans="1:55" customFormat="1" x14ac:dyDescent="0.3">
      <c r="A31" t="s">
        <v>1556</v>
      </c>
      <c r="B31" t="str">
        <f>IF(ISNUMBER(MATCH(I31,Sellside_PastID!A:A,0)),"","NEW")</f>
        <v/>
      </c>
      <c r="C31" s="12" t="s">
        <v>2943</v>
      </c>
      <c r="D31" s="12">
        <v>-0.48506014466060671</v>
      </c>
      <c r="E31" s="12">
        <v>-0.58808492587429073</v>
      </c>
      <c r="F31" s="12" t="s">
        <v>2920</v>
      </c>
      <c r="G31" s="36"/>
      <c r="H31" s="12"/>
      <c r="I31" s="8" t="str" cm="1">
        <f t="array" ref="I31">_xll.BDP($C31,I$1)</f>
        <v>351837AA7</v>
      </c>
      <c r="J31" s="8" t="str" cm="1">
        <f t="array" ref="J31">_xll.BDP($C31,J$1)</f>
        <v>FRMHLT 3.914 07/01/49</v>
      </c>
      <c r="K31" s="8" cm="1">
        <f t="array" ref="K31">_xll.BDP($C31,K$1)</f>
        <v>7789172</v>
      </c>
      <c r="L31" s="8" cm="1">
        <f t="array" ref="L31">_xll.BDP($C31,L$1)</f>
        <v>7789172</v>
      </c>
      <c r="M31" s="8" t="str" cm="1">
        <f t="array" ref="M31">_xll.BDP($C31,M$1)</f>
        <v>USD</v>
      </c>
      <c r="N31" s="8" t="str" cm="1">
        <f t="array" ref="N31">_xll.BDP($C31,N$1)</f>
        <v>US</v>
      </c>
      <c r="O31" s="8" t="str" cm="1">
        <f t="array" ref="O31">_xll.BDP($C31,O$1)</f>
        <v>Corp</v>
      </c>
      <c r="P31" s="8" t="str" cm="1">
        <f t="array" ref="P31">_xll.BDP($C31,P$1)</f>
        <v>Health Care</v>
      </c>
      <c r="Q31" s="8" t="str" cm="1">
        <f t="array" ref="Q31">_xll.BDP($C31,Q$1)</f>
        <v>FRANCISCAN HEALTH SYS</v>
      </c>
      <c r="R31" s="8" t="str" cm="1">
        <f t="array" ref="R31">_xll.BDP($C31,R$1)</f>
        <v>A</v>
      </c>
      <c r="S31" s="8" cm="1">
        <f t="array" ref="S31">_xlfn.IFNA(MATCH(_xll.BDP($C31,S$1),Convert_RBCIRTG[RTG_MDY],0),0)</f>
        <v>5</v>
      </c>
      <c r="T31" s="8" cm="1">
        <f t="array" ref="T31">_xlfn.IFNA(MATCH(_xll.BDP($C31,T$1),Convert_RBCIRTG[RTG_FITCH_SP],0),0)</f>
        <v>0</v>
      </c>
      <c r="U31" s="8" cm="1">
        <f t="array" ref="U31">_xlfn.IFNA(MATCH(_xll.BDP($C31,U$1),Convert_RBCIRTG[RTG_FITCH_SP],0),0)</f>
        <v>5</v>
      </c>
      <c r="V31" s="20" t="str" cm="1">
        <f t="array" ref="V31">INDEX(Convert_RBCIRTG[RTG_FITCH_SP],IF(MEDIAN($S31:$U31)&gt;0,MEDIAN($S31:$U31),MAX($S31:$U31)))</f>
        <v>A</v>
      </c>
      <c r="W31" s="15" cm="1">
        <f t="array" ref="W31">_xll.BDP($C31,W$1,"YAS_YLD_FLAG = 15")</f>
        <v>17.308520516708334</v>
      </c>
      <c r="X31" s="3" t="str">
        <f>INDEX(Convert_DurBins[Dur_Bucket],MATCH($W31,Convert_DurBins[Dur_Val],1))</f>
        <v>16-18</v>
      </c>
      <c r="Y31" s="14">
        <f t="shared" si="0"/>
        <v>3.5228223537361973</v>
      </c>
      <c r="Z31" s="3">
        <f>-INDEX(DefProv[Default],MATCH($O31&amp;$R31,DefProv[KEY],0))</f>
        <v>-13</v>
      </c>
      <c r="AA31" s="9" cm="1">
        <f t="array" ref="AA31">IF($M31="CAD",AB31,_xll.BDP($C31,AA$1,"YAS_XCCY_FOREIGN_CURRENCY=CAD","YAS_YLD_FLAG = 15","PRICING_SOURCE=BVAL"))</f>
        <v>3.6528223537361972</v>
      </c>
      <c r="AB31" s="9" cm="1">
        <f t="array" ref="AB31">_xll.BDP($C31,AB$1,"YAS_YLD_FLAG = 15","PRICING_SOURCE=BVAL")</f>
        <v>3.0557919999999998</v>
      </c>
      <c r="AC31" s="14">
        <f t="shared" si="1"/>
        <v>0.59703035373619739</v>
      </c>
      <c r="AD31" s="9" cm="1">
        <f t="array" ref="AD31">_xll.BDP($C31,AD$1,"YAS_YLD_FLAG = 15","PRICING_SOURCE=BVAL")</f>
        <v>99.562999999999974</v>
      </c>
      <c r="AE31" s="14">
        <f>INDEX([1]credit_yield!$C$1:$C$108,MATCH($AY31,[1]credit_yield!$A$1:$A$108,0))</f>
        <v>92.54536525273727</v>
      </c>
      <c r="AF31" s="9" cm="1">
        <f t="array" ref="AF31">_xll.BDP($C31,AF$1,"YAS_YLD_FLAG = 15","YAS_XCCY_FOREIGN_CURRENCY=CAD","PRICING_SOURCE=BVAL")</f>
        <v>165.06203683838453</v>
      </c>
      <c r="AG31" s="9" cm="1">
        <f t="array" ref="AG31">_xll.BDP($C31,AG$1,"YAS_YLD_FLAG = 15","PRICING_SOURCE=BVAL")</f>
        <v>2.060162</v>
      </c>
      <c r="AH31" s="9" t="str" cm="1">
        <f t="array" ref="AH31">_xll.BDP($C31,AH$1,"YAS_YLD_FLAG = 15","PRICING_SOURCE=BVAL")</f>
        <v>T 2 3/8 05/15/51</v>
      </c>
      <c r="AI31" s="9" t="str" cm="1">
        <f t="array" ref="AI31">_xll.BDP($C31,AI$1,"YAS_YLD_FLAG = 15","YAS_XCCY_FOREIGN_CURRENCY=CAD","PRICING_SOURCE=BVAL")</f>
        <v>CAN 2 12/01/51</v>
      </c>
      <c r="AJ31" s="9" cm="1">
        <f t="array" ref="AJ31">_xll.BQL($C31, "yield(fill=PREV, pricing_source=BVN4, side=Bid, yield_type=YTW) - yield(fill=PREV, pricing_source=BVN4, side=Ask, yield_type=YTW)")</f>
        <v>6.2200750000000138E-2</v>
      </c>
      <c r="AK31" s="16" cm="1">
        <f t="array" ref="AK31">_xll.BDP($C31,AK$1,"YAS_YLD_FLAG = 1")</f>
        <v>332000000</v>
      </c>
      <c r="AL31" s="5">
        <f t="shared" si="2"/>
        <v>6.024096385542169E-3</v>
      </c>
      <c r="AM31" s="17" cm="1">
        <f t="array" ref="AM31">_xll.BDP($C31&amp;"@"&amp;Settings!$B$1&amp;" "&amp;$O31,"INTERVAL_SUM","MARKET_DATA_OVERRIDE="&amp;AM$1,"CALC_INTERVAL="&amp;Settings!$B$2,"FILL=0")*1000</f>
        <v>2000000</v>
      </c>
      <c r="AN31" s="18">
        <f t="shared" si="3"/>
        <v>0</v>
      </c>
      <c r="AO31" s="17" cm="1">
        <f t="array" ref="AO31">_xll.BDP($I31&amp;"@"&amp;Settings!$B$1&amp;" "&amp;$O31,"INTERVAL_SUM","MARKET_DATA_OVERRIDE="&amp;AO$1,"CALC_INTERVAL="&amp;Settings!$B$2,"FILL=0")*1000</f>
        <v>1000000</v>
      </c>
      <c r="AP31" s="17" cm="1">
        <f t="array" ref="AP31">_xll.BDP($I31&amp;"@"&amp;Settings!$B$1&amp;" "&amp;$O31,"INTERVAL_SUM","MARKET_DATA_OVERRIDE="&amp;AP$1,"CALC_INTERVAL="&amp;Settings!$B$2,"FILL=0")*1000</f>
        <v>1000000</v>
      </c>
      <c r="AQ31" s="8" cm="1">
        <f t="array" ref="AQ31">_xll.BDP($C31,AQ$1)</f>
        <v>80</v>
      </c>
      <c r="AR31" s="21">
        <f>_xlfn.IFNA(IF(ISNUMBER($K31),INDEX(SN_Limit[UTILIZATION],MATCH($K31,SN_Limit[BB_ID],0)),"#N/A"),
IF(ISNUMBER($L31),INDEX(SN_Limit[UTILIZATION],MATCH($L31,SN_Limit[BB_ID],0)),"#N/A"))</f>
        <v>0.29099999999999998</v>
      </c>
      <c r="AS31" s="6">
        <f>_xlfn.IFNA(IF(ISNUMBER($K31),INDEX(SN_Limit[REMAINING],MATCH($K31,SN_Limit[BB_ID],0)),"#N/A"),
IF(ISNUMBER($L31),INDEX(SN_Limit[REMAINING],MATCH($L31,SN_Limit[BB_ID],0)),"#N/A"))</f>
        <v>45678033.600000001</v>
      </c>
      <c r="AT31" s="3" t="str">
        <f>INDEX(Table11[Z_category],MATCH(MAX(SaleTable[[#This Row],[Yld_Z_BB]:[Yld_Z_RBCI]]),Table11[Z_score_Vale],1))</f>
        <v>25 to 50</v>
      </c>
      <c r="AU31" s="27">
        <f>INDEX(Table12[TRAC_Category],MATCH(SaleTable[[#This Row],[Perc_Traded]],Table12[TRAC_Value],1))</f>
        <v>0</v>
      </c>
      <c r="AV31" s="27">
        <f>INDEX(Table13[NetDlrInv_Category],MATCH(SaleTable[[#This Row],[DealerClient Net]],Table13[NetDlrInv_Value],1))</f>
        <v>0</v>
      </c>
      <c r="AW31" s="27" t="str">
        <f>IF(OR(ISBLANK(SaleTable[[#This Row],[MSG_BidSize]]),NOT(ISNUMBER(SaleTable[[#This Row],[MSG_BidSize]]))),"NA",INDEX(Table14[AskSize_Category],MATCH(SaleTable[[#This Row],[MSG_BidSize]],Table14[AskSize_Value],1)))</f>
        <v>NA</v>
      </c>
      <c r="AX31" s="27" t="str">
        <f>INDEX(Table15[XCCY_Cat],MATCH(SaleTable[[#This Row],[XCCY_sprd]],Table15[XCCY_Value],1))</f>
        <v>0.5 to 0.8</v>
      </c>
      <c r="AY31" s="3" t="str">
        <f>INDEX(Group_RTG[RTG_Value],MATCH($R31,Group_RTG[RTG_Key],0))&amp;":"&amp;INDEX(Map_DurBQNT[Dur_Val],MATCH($X31,Map_DurBQNT[Dur_Key],0))&amp;":"&amp;$M31&amp;":"&amp;$O31</f>
        <v>A:9:USD:Corp</v>
      </c>
      <c r="AZ31" s="3" t="str">
        <f>INDEX(Table9[LQA_Bucket],MATCH(SaleTable[[#This Row],[LQA_LIQUIDITY_SCORE]],Table9[LQA_Val],1))</f>
        <v>80-100</v>
      </c>
      <c r="BA31" s="27" t="str">
        <f>INDEX(Table10[Utilization_Bucket],MATCH(_xlfn.IFNA(ROUND(SaleTable[[#This Row],[Remaining]]/1000000,0),-1),Table10[Utilization_Val],1))</f>
        <v>10-50MM</v>
      </c>
      <c r="BB31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31" s="8"/>
    </row>
    <row r="32" spans="1:55" customFormat="1" x14ac:dyDescent="0.3">
      <c r="A32" t="s">
        <v>1556</v>
      </c>
      <c r="B32" t="str">
        <f>IF(ISNUMBER(MATCH(I32,Sellside_PastID!A:A,0)),"","NEW")</f>
        <v/>
      </c>
      <c r="C32" s="12" t="s">
        <v>1117</v>
      </c>
      <c r="D32" s="12">
        <v>-0.70710678118654746</v>
      </c>
      <c r="E32" s="12">
        <v>-0.70710678118654746</v>
      </c>
      <c r="F32" s="12" t="s">
        <v>2920</v>
      </c>
      <c r="G32" s="36"/>
      <c r="H32" s="12"/>
      <c r="I32" s="8" t="str" cm="1">
        <f t="array" ref="I32">_xll.BDP($C32,I$1)</f>
        <v>741666CW9</v>
      </c>
      <c r="J32" s="8" t="str" cm="1">
        <f t="array" ref="J32">_xll.BDP($C32,J$1)</f>
        <v>PRINCE 4.6 05/19/41</v>
      </c>
      <c r="K32" s="8" cm="1">
        <f t="array" ref="K32">_xll.BDP($C32,K$1)</f>
        <v>186289</v>
      </c>
      <c r="L32" s="8" cm="1">
        <f t="array" ref="L32">_xll.BDP($C32,L$1)</f>
        <v>186289</v>
      </c>
      <c r="M32" s="8" t="str" cm="1">
        <f t="array" ref="M32">_xll.BDP($C32,M$1)</f>
        <v>CAD</v>
      </c>
      <c r="N32" s="8" t="str" cm="1">
        <f t="array" ref="N32">_xll.BDP($C32,N$1)</f>
        <v>CA</v>
      </c>
      <c r="O32" s="8" t="str" cm="1">
        <f t="array" ref="O32">_xll.BDP($C32,O$1)</f>
        <v>Govt</v>
      </c>
      <c r="P32" s="8" t="str" cm="1">
        <f t="array" ref="P32">_xll.BDP($C32,P$1)</f>
        <v>Government</v>
      </c>
      <c r="Q32" s="8" t="str" cm="1">
        <f t="array" ref="Q32">_xll.BDP($C32,Q$1)</f>
        <v>PRINCE EDWARD ISLAND</v>
      </c>
      <c r="R32" s="8" t="str" cm="1">
        <f t="array" ref="R32">_xll.BDP($C32,R$1)</f>
        <v>A+</v>
      </c>
      <c r="S32" s="8" cm="1">
        <f t="array" ref="S32">_xlfn.IFNA(MATCH(_xll.BDP($C32,S$1),Convert_RBCIRTG[RTG_MDY],0),0)</f>
        <v>8</v>
      </c>
      <c r="T32" s="8" cm="1">
        <f t="array" ref="T32">_xlfn.IFNA(MATCH(_xll.BDP($C32,T$1),Convert_RBCIRTG[RTG_FITCH_SP],0),0)</f>
        <v>0</v>
      </c>
      <c r="U32" s="8" cm="1">
        <f t="array" ref="U32">_xlfn.IFNA(MATCH(_xll.BDP($C32,U$1),Convert_RBCIRTG[RTG_FITCH_SP],0),0)</f>
        <v>5</v>
      </c>
      <c r="V32" s="20" t="str" cm="1">
        <f t="array" ref="V32">INDEX(Convert_RBCIRTG[RTG_FITCH_SP],IF(MEDIAN($S32:$U32)&gt;0,MEDIAN($S32:$U32),MAX($S32:$U32)))</f>
        <v>A</v>
      </c>
      <c r="W32" s="15" cm="1">
        <f t="array" ref="W32">_xll.BDP($C32,W$1,"YAS_YLD_FLAG = 15")</f>
        <v>13.519753986181207</v>
      </c>
      <c r="X32" s="3" t="str">
        <f>INDEX(Convert_DurBins[Dur_Bucket],MATCH($W32,Convert_DurBins[Dur_Val],1))</f>
        <v>12-14</v>
      </c>
      <c r="Y32" s="14">
        <f t="shared" si="0"/>
        <v>2.7857310000000002</v>
      </c>
      <c r="Z32" s="3">
        <f>-INDEX(DefProv[Default],MATCH($O32&amp;$R32,DefProv[KEY],0))</f>
        <v>-3</v>
      </c>
      <c r="AA32" s="9" cm="1">
        <f t="array" ref="AA32">IF($M32="CAD",AB32,_xll.BDP($C32,AA$1,"YAS_XCCY_FOREIGN_CURRENCY=CAD","YAS_YLD_FLAG = 15","PRICING_SOURCE=BVAL"))</f>
        <v>2.815731</v>
      </c>
      <c r="AB32" s="9" cm="1">
        <f t="array" ref="AB32">_xll.BDP($C32,AB$1,"YAS_YLD_FLAG = 15","PRICING_SOURCE=BVAL")</f>
        <v>2.815731</v>
      </c>
      <c r="AC32" s="14">
        <f t="shared" si="1"/>
        <v>0</v>
      </c>
      <c r="AD32" s="9" cm="1">
        <f t="array" ref="AD32">_xll.BDP($C32,AD$1,"YAS_YLD_FLAG = 15","PRICING_SOURCE=BVAL")</f>
        <v>91.351700000000008</v>
      </c>
      <c r="AE32" s="14">
        <f>INDEX([1]credit_yield!$C$1:$C$108,MATCH($AY32,[1]credit_yield!$A$1:$A$108,0))</f>
        <v>87.46877797444661</v>
      </c>
      <c r="AF32" s="9" cm="1">
        <f t="array" ref="AF32">_xll.BDP($C32,AF$1,"YAS_YLD_FLAG = 15","YAS_XCCY_FOREIGN_CURRENCY=CAD","PRICING_SOURCE=BVAL")</f>
        <v>101.88994405732386</v>
      </c>
      <c r="AG32" s="9" cm="1">
        <f t="array" ref="AG32">_xll.BDP($C32,AG$1,"YAS_YLD_FLAG = 15","PRICING_SOURCE=BVAL")</f>
        <v>1.9022139999999998</v>
      </c>
      <c r="AH32" s="9" t="str" cm="1">
        <f t="array" ref="AH32">_xll.BDP($C32,AH$1,"YAS_YLD_FLAG = 15","PRICING_SOURCE=BVAL")</f>
        <v>CAN 4 06/01/41</v>
      </c>
      <c r="AI32" s="9" t="str" cm="1">
        <f t="array" ref="AI32">_xll.BDP($C32,AI$1,"YAS_YLD_FLAG = 15","YAS_XCCY_FOREIGN_CURRENCY=CAD","PRICING_SOURCE=BVAL")</f>
        <v>CAN 4 06/01/41</v>
      </c>
      <c r="AJ32" s="9" cm="1">
        <f t="array" ref="AJ32">_xll.BQL($C32, "yield(fill=PREV, pricing_source=BVN4, side=Bid, yield_type=YTW) - yield(fill=PREV, pricing_source=BVN4, side=Ask, yield_type=YTW)")</f>
        <v>1.44842592235781E-2</v>
      </c>
      <c r="AK32" s="16" cm="1">
        <f t="array" ref="AK32">_xll.BDP($C32,AK$1,"YAS_YLD_FLAG = 1")</f>
        <v>200000000</v>
      </c>
      <c r="AL32" s="5">
        <f t="shared" si="2"/>
        <v>0</v>
      </c>
      <c r="AM32" s="17" cm="1">
        <f t="array" ref="AM32">_xll.BDP($C32&amp;"@"&amp;Settings!$B$1&amp;" "&amp;$O32,"INTERVAL_SUM","MARKET_DATA_OVERRIDE="&amp;AM$1,"CALC_INTERVAL="&amp;Settings!$B$2,"FILL=0")*1000</f>
        <v>0</v>
      </c>
      <c r="AN32" s="18">
        <f t="shared" si="3"/>
        <v>0</v>
      </c>
      <c r="AO32" s="17" cm="1">
        <f t="array" ref="AO32">_xll.BDP($I32&amp;"@"&amp;Settings!$B$1&amp;" "&amp;$O32,"INTERVAL_SUM","MARKET_DATA_OVERRIDE="&amp;AO$1,"CALC_INTERVAL="&amp;Settings!$B$2,"FILL=0")*1000</f>
        <v>0</v>
      </c>
      <c r="AP32" s="17" cm="1">
        <f t="array" ref="AP32">_xll.BDP($I32&amp;"@"&amp;Settings!$B$1&amp;" "&amp;$O32,"INTERVAL_SUM","MARKET_DATA_OVERRIDE="&amp;AP$1,"CALC_INTERVAL="&amp;Settings!$B$2,"FILL=0")*1000</f>
        <v>0</v>
      </c>
      <c r="AQ32" s="8" cm="1">
        <f t="array" ref="AQ32">_xll.BDP($C32,AQ$1)</f>
        <v>97</v>
      </c>
      <c r="AR32" s="21">
        <f>_xlfn.IFNA(IF(ISNUMBER($K32),INDEX(SN_Limit[UTILIZATION],MATCH($K32,SN_Limit[BB_ID],0)),"#N/A"),
IF(ISNUMBER($L32),INDEX(SN_Limit[UTILIZATION],MATCH($L32,SN_Limit[BB_ID],0)),"#N/A"))</f>
        <v>0.57779999999999998</v>
      </c>
      <c r="AS32" s="6">
        <f>_xlfn.IFNA(IF(ISNUMBER($K32),INDEX(SN_Limit[REMAINING],MATCH($K32,SN_Limit[BB_ID],0)),"#N/A"),
IF(ISNUMBER($L32),INDEX(SN_Limit[REMAINING],MATCH($L32,SN_Limit[BB_ID],0)),"#N/A"))</f>
        <v>96663906.430000007</v>
      </c>
      <c r="AT32" s="3" t="str">
        <f>INDEX(Table11[Z_category],MATCH(MAX(SaleTable[[#This Row],[Yld_Z_BB]:[Yld_Z_RBCI]]),Table11[Z_score_Vale],1))</f>
        <v>10 to 25</v>
      </c>
      <c r="AU32" s="27">
        <f>INDEX(Table12[TRAC_Category],MATCH(SaleTable[[#This Row],[Perc_Traded]],Table12[TRAC_Value],1))</f>
        <v>0</v>
      </c>
      <c r="AV32" s="27">
        <f>INDEX(Table13[NetDlrInv_Category],MATCH(SaleTable[[#This Row],[DealerClient Net]],Table13[NetDlrInv_Value],1))</f>
        <v>0</v>
      </c>
      <c r="AW32" s="27" t="str">
        <f>IF(OR(ISBLANK(SaleTable[[#This Row],[MSG_BidSize]]),NOT(ISNUMBER(SaleTable[[#This Row],[MSG_BidSize]]))),"NA",INDEX(Table14[AskSize_Category],MATCH(SaleTable[[#This Row],[MSG_BidSize]],Table14[AskSize_Value],1)))</f>
        <v>NA</v>
      </c>
      <c r="AX32" s="27">
        <f>INDEX(Table15[XCCY_Cat],MATCH(SaleTable[[#This Row],[XCCY_sprd]],Table15[XCCY_Value],1))</f>
        <v>0</v>
      </c>
      <c r="AY32" s="3" t="str">
        <f>INDEX(Group_RTG[RTG_Value],MATCH($R32,Group_RTG[RTG_Key],0))&amp;":"&amp;INDEX(Map_DurBQNT[Dur_Val],MATCH($X32,Map_DurBQNT[Dur_Key],0))&amp;":"&amp;$M32&amp;":"&amp;$O32</f>
        <v>A:7:CAD:Govt</v>
      </c>
      <c r="AZ32" s="3" t="str">
        <f>INDEX(Table9[LQA_Bucket],MATCH(SaleTable[[#This Row],[LQA_LIQUIDITY_SCORE]],Table9[LQA_Val],1))</f>
        <v>80-100</v>
      </c>
      <c r="BA32" s="27" t="str">
        <f>INDEX(Table10[Utilization_Bucket],MATCH(_xlfn.IFNA(ROUND(SaleTable[[#This Row],[Remaining]]/1000000,0),-1),Table10[Utilization_Val],1))</f>
        <v>50-100MM</v>
      </c>
      <c r="BB32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32" s="8"/>
    </row>
    <row r="33" spans="1:55" customFormat="1" x14ac:dyDescent="0.3">
      <c r="A33" t="s">
        <v>1556</v>
      </c>
      <c r="B33" t="str">
        <f>IF(ISNUMBER(MATCH(I33,Sellside_PastID!A:A,0)),"","NEW")</f>
        <v/>
      </c>
      <c r="C33" s="12" t="s">
        <v>1506</v>
      </c>
      <c r="D33" s="12">
        <v>-0.24584899322606152</v>
      </c>
      <c r="E33" s="12">
        <v>-0.56393671074857576</v>
      </c>
      <c r="F33" s="12" t="s">
        <v>1529</v>
      </c>
      <c r="G33" s="36">
        <v>3000000</v>
      </c>
      <c r="H33" s="12">
        <v>3000000</v>
      </c>
      <c r="I33" s="8" t="str" cm="1">
        <f t="array" ref="I33">_xll.BDP($C33,I$1)</f>
        <v>39191ZAW9</v>
      </c>
      <c r="J33" s="8" t="str" cm="1">
        <f t="array" ref="J33">_xll.BDP($C33,J$1)</f>
        <v>GTAAIR 5.63 06/07/40</v>
      </c>
      <c r="K33" s="8" cm="1">
        <f t="array" ref="K33">_xll.BDP($C33,K$1)</f>
        <v>300903</v>
      </c>
      <c r="L33" s="8" cm="1">
        <f t="array" ref="L33">_xll.BDP($C33,L$1)</f>
        <v>300903</v>
      </c>
      <c r="M33" s="8" t="str" cm="1">
        <f t="array" ref="M33">_xll.BDP($C33,M$1)</f>
        <v>CAD</v>
      </c>
      <c r="N33" s="8" t="str" cm="1">
        <f t="array" ref="N33">_xll.BDP($C33,N$1)</f>
        <v>CA</v>
      </c>
      <c r="O33" s="8" t="str" cm="1">
        <f t="array" ref="O33">_xll.BDP($C33,O$1)</f>
        <v>Corp</v>
      </c>
      <c r="P33" s="8" t="str" cm="1">
        <f t="array" ref="P33">_xll.BDP($C33,P$1)</f>
        <v>Industrials</v>
      </c>
      <c r="Q33" s="8" t="str" cm="1">
        <f t="array" ref="Q33">_xll.BDP($C33,Q$1)</f>
        <v>GREATER TORONTO AIRPORTS</v>
      </c>
      <c r="R33" s="8" t="str" cm="1">
        <f t="array" ref="R33">_xll.BDP($C33,R$1)</f>
        <v>A+</v>
      </c>
      <c r="S33" s="8" cm="1">
        <f t="array" ref="S33">_xlfn.IFNA(MATCH(_xll.BDP($C33,S$1),Convert_RBCIRTG[RTG_MDY],0),0)</f>
        <v>7</v>
      </c>
      <c r="T33" s="8" cm="1">
        <f t="array" ref="T33">_xlfn.IFNA(MATCH(_xll.BDP($C33,T$1),Convert_RBCIRTG[RTG_FITCH_SP],0),0)</f>
        <v>0</v>
      </c>
      <c r="U33" s="8" cm="1">
        <f t="array" ref="U33">_xlfn.IFNA(MATCH(_xll.BDP($C33,U$1),Convert_RBCIRTG[RTG_FITCH_SP],0),0)</f>
        <v>6</v>
      </c>
      <c r="V33" s="20" t="str" cm="1">
        <f t="array" ref="V33">INDEX(Convert_RBCIRTG[RTG_FITCH_SP],IF(MEDIAN($S33:$U33)&gt;0,MEDIAN($S33:$U33),MAX($S33:$U33)))</f>
        <v>A+</v>
      </c>
      <c r="W33" s="15" cm="1">
        <f t="array" ref="W33">_xll.BDP($C33,W$1,"YAS_YLD_FLAG = 15")</f>
        <v>12.372197865561061</v>
      </c>
      <c r="X33" s="3" t="str">
        <f>INDEX(Convert_DurBins[Dur_Bucket],MATCH($W33,Convert_DurBins[Dur_Val],1))</f>
        <v>12-14</v>
      </c>
      <c r="Y33" s="14">
        <f t="shared" si="0"/>
        <v>3.0648949999999999</v>
      </c>
      <c r="Z33" s="3">
        <f>-INDEX(DefProv[Default],MATCH($O33&amp;$R33,DefProv[KEY],0))</f>
        <v>-13</v>
      </c>
      <c r="AA33" s="9" cm="1">
        <f t="array" ref="AA33">IF($M33="CAD",AB33,_xll.BDP($C33,AA$1,"YAS_XCCY_FOREIGN_CURRENCY=CAD","YAS_YLD_FLAG = 15","PRICING_SOURCE=BVAL"))</f>
        <v>3.1948949999999998</v>
      </c>
      <c r="AB33" s="9" cm="1">
        <f t="array" ref="AB33">_xll.BDP($C33,AB$1,"YAS_YLD_FLAG = 15","PRICING_SOURCE=BVAL")</f>
        <v>3.1948949999999998</v>
      </c>
      <c r="AC33" s="14">
        <f t="shared" si="1"/>
        <v>0</v>
      </c>
      <c r="AD33" s="9" cm="1">
        <f t="array" ref="AD33">_xll.BDP($C33,AD$1,"YAS_YLD_FLAG = 15","PRICING_SOURCE=BVAL")</f>
        <v>138.40399999999997</v>
      </c>
      <c r="AE33" s="14">
        <f>INDEX([1]credit_yield!$C$1:$C$108,MATCH($AY33,[1]credit_yield!$A$1:$A$108,0))</f>
        <v>137.66306864420571</v>
      </c>
      <c r="AF33" s="9" cm="1">
        <f t="array" ref="AF33">_xll.BDP($C33,AF$1,"YAS_YLD_FLAG = 15","YAS_XCCY_FOREIGN_CURRENCY=CAD","PRICING_SOURCE=BVAL")</f>
        <v>150.88382904447948</v>
      </c>
      <c r="AG33" s="9" cm="1">
        <f t="array" ref="AG33">_xll.BDP($C33,AG$1,"YAS_YLD_FLAG = 15","PRICING_SOURCE=BVAL")</f>
        <v>1.8108550000000001</v>
      </c>
      <c r="AH33" s="9" t="str" cm="1">
        <f t="array" ref="AH33">_xll.BDP($C33,AH$1,"YAS_YLD_FLAG = 15","PRICING_SOURCE=BVAL")</f>
        <v>CAN 5 06/01/37</v>
      </c>
      <c r="AI33" s="9" t="str" cm="1">
        <f t="array" ref="AI33">_xll.BDP($C33,AI$1,"YAS_YLD_FLAG = 15","YAS_XCCY_FOREIGN_CURRENCY=CAD","PRICING_SOURCE=BVAL")</f>
        <v>CAN 4 06/01/41</v>
      </c>
      <c r="AJ33" s="9" cm="1">
        <f t="array" ref="AJ33">_xll.BQL($C33, "yield(fill=PREV, pricing_source=BVN4, side=Bid, yield_type=YTW) - yield(fill=PREV, pricing_source=BVN4, side=Ask, yield_type=YTW)")</f>
        <v>2.4786688921532907E-2</v>
      </c>
      <c r="AK33" s="16" cm="1">
        <f t="array" ref="AK33">_xll.BDP($C33,AK$1,"YAS_YLD_FLAG = 1")</f>
        <v>400000000</v>
      </c>
      <c r="AL33" s="5">
        <f t="shared" si="2"/>
        <v>0</v>
      </c>
      <c r="AM33" s="17" cm="1">
        <f t="array" ref="AM33">_xll.BDP($C33&amp;"@"&amp;Settings!$B$1&amp;" "&amp;$O33,"INTERVAL_SUM","MARKET_DATA_OVERRIDE="&amp;AM$1,"CALC_INTERVAL="&amp;Settings!$B$2,"FILL=0")*1000</f>
        <v>0</v>
      </c>
      <c r="AN33" s="18">
        <f t="shared" si="3"/>
        <v>0</v>
      </c>
      <c r="AO33" s="17" cm="1">
        <f t="array" ref="AO33">_xll.BDP($I33&amp;"@"&amp;Settings!$B$1&amp;" "&amp;$O33,"INTERVAL_SUM","MARKET_DATA_OVERRIDE="&amp;AO$1,"CALC_INTERVAL="&amp;Settings!$B$2,"FILL=0")*1000</f>
        <v>0</v>
      </c>
      <c r="AP33" s="17" cm="1">
        <f t="array" ref="AP33">_xll.BDP($I33&amp;"@"&amp;Settings!$B$1&amp;" "&amp;$O33,"INTERVAL_SUM","MARKET_DATA_OVERRIDE="&amp;AP$1,"CALC_INTERVAL="&amp;Settings!$B$2,"FILL=0")*1000</f>
        <v>0</v>
      </c>
      <c r="AQ33" s="8" cm="1">
        <f t="array" ref="AQ33">_xll.BDP($C33,AQ$1)</f>
        <v>71</v>
      </c>
      <c r="AR33" s="21">
        <f>_xlfn.IFNA(IF(ISNUMBER($K33),INDEX(SN_Limit[UTILIZATION],MATCH($K33,SN_Limit[BB_ID],0)),"#N/A"),
IF(ISNUMBER($L33),INDEX(SN_Limit[UTILIZATION],MATCH($L33,SN_Limit[BB_ID],0)),"#N/A"))</f>
        <v>0.1051</v>
      </c>
      <c r="AS33" s="6">
        <f>_xlfn.IFNA(IF(ISNUMBER($K33),INDEX(SN_Limit[REMAINING],MATCH($K33,SN_Limit[BB_ID],0)),"#N/A"),
IF(ISNUMBER($L33),INDEX(SN_Limit[REMAINING],MATCH($L33,SN_Limit[BB_ID],0)),"#N/A"))</f>
        <v>79491059.239999995</v>
      </c>
      <c r="AT33" s="3" t="str">
        <f>INDEX(Table11[Z_category],MATCH(MAX(SaleTable[[#This Row],[Yld_Z_BB]:[Yld_Z_RBCI]]),Table11[Z_score_Vale],1))</f>
        <v>25 to 50</v>
      </c>
      <c r="AU33" s="27">
        <f>INDEX(Table12[TRAC_Category],MATCH(SaleTable[[#This Row],[Perc_Traded]],Table12[TRAC_Value],1))</f>
        <v>0</v>
      </c>
      <c r="AV33" s="27">
        <f>INDEX(Table13[NetDlrInv_Category],MATCH(SaleTable[[#This Row],[DealerClient Net]],Table13[NetDlrInv_Value],1))</f>
        <v>0</v>
      </c>
      <c r="AW33" s="27" t="str">
        <f>IF(OR(ISBLANK(SaleTable[[#This Row],[MSG_BidSize]]),NOT(ISNUMBER(SaleTable[[#This Row],[MSG_BidSize]]))),"NA",INDEX(Table14[AskSize_Category],MATCH(SaleTable[[#This Row],[MSG_BidSize]],Table14[AskSize_Value],1)))</f>
        <v>0 to 5MM</v>
      </c>
      <c r="AX33" s="27">
        <f>INDEX(Table15[XCCY_Cat],MATCH(SaleTable[[#This Row],[XCCY_sprd]],Table15[XCCY_Value],1))</f>
        <v>0</v>
      </c>
      <c r="AY33" s="3" t="str">
        <f>INDEX(Group_RTG[RTG_Value],MATCH($R33,Group_RTG[RTG_Key],0))&amp;":"&amp;INDEX(Map_DurBQNT[Dur_Val],MATCH($X33,Map_DurBQNT[Dur_Key],0))&amp;":"&amp;$M33&amp;":"&amp;$O33</f>
        <v>A:7:CAD:Corp</v>
      </c>
      <c r="AZ33" s="3" t="str">
        <f>INDEX(Table9[LQA_Bucket],MATCH(SaleTable[[#This Row],[LQA_LIQUIDITY_SCORE]],Table9[LQA_Val],1))</f>
        <v>60-80</v>
      </c>
      <c r="BA33" s="27" t="str">
        <f>INDEX(Table10[Utilization_Bucket],MATCH(_xlfn.IFNA(ROUND(SaleTable[[#This Row],[Remaining]]/1000000,0),-1),Table10[Utilization_Val],1))</f>
        <v>50-100MM</v>
      </c>
      <c r="BB33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33" s="8"/>
    </row>
    <row r="34" spans="1:55" customFormat="1" x14ac:dyDescent="0.3">
      <c r="A34" t="s">
        <v>1556</v>
      </c>
      <c r="B34" t="str">
        <f>IF(ISNUMBER(MATCH(I34,Sellside_PastID!A:A,0)),"","NEW")</f>
        <v/>
      </c>
      <c r="C34" s="12" t="s">
        <v>1507</v>
      </c>
      <c r="D34" s="12">
        <v>-0.26336883011028833</v>
      </c>
      <c r="E34" s="12">
        <v>-0.84612196462354539</v>
      </c>
      <c r="F34" s="12" t="s">
        <v>1530</v>
      </c>
      <c r="G34" s="36">
        <v>2000000</v>
      </c>
      <c r="H34" s="12">
        <v>2000000</v>
      </c>
      <c r="I34" s="8" t="str" cm="1">
        <f t="array" ref="I34">_xll.BDP($C34,I$1)</f>
        <v>110574AD2</v>
      </c>
      <c r="J34" s="8" t="str" cm="1">
        <f t="array" ref="J34">_xll.BDP($C34,J$1)</f>
        <v>BCFERR 5.021 03/20/37</v>
      </c>
      <c r="K34" s="8" cm="1">
        <f t="array" ref="K34">_xll.BDP($C34,K$1)</f>
        <v>51790205</v>
      </c>
      <c r="L34" s="8" cm="1">
        <f t="array" ref="L34">_xll.BDP($C34,L$1)</f>
        <v>8913974</v>
      </c>
      <c r="M34" s="8" t="str" cm="1">
        <f t="array" ref="M34">_xll.BDP($C34,M$1)</f>
        <v>CAD</v>
      </c>
      <c r="N34" s="8" t="str" cm="1">
        <f t="array" ref="N34">_xll.BDP($C34,N$1)</f>
        <v>CA</v>
      </c>
      <c r="O34" s="8" t="str" cm="1">
        <f t="array" ref="O34">_xll.BDP($C34,O$1)</f>
        <v>Corp</v>
      </c>
      <c r="P34" s="8" t="str" cm="1">
        <f t="array" ref="P34">_xll.BDP($C34,P$1)</f>
        <v>Consumer Discretionary</v>
      </c>
      <c r="Q34" s="8" t="str" cm="1">
        <f t="array" ref="Q34">_xll.BDP($C34,Q$1)</f>
        <v>BC FERRY SERVICES INC</v>
      </c>
      <c r="R34" s="8" t="str" cm="1">
        <f t="array" ref="R34">_xll.BDP($C34,R$1)</f>
        <v>A+</v>
      </c>
      <c r="S34" s="8" cm="1">
        <f t="array" ref="S34">_xlfn.IFNA(MATCH(_xll.BDP($C34,S$1),Convert_RBCIRTG[RTG_MDY],0),0)</f>
        <v>0</v>
      </c>
      <c r="T34" s="8" cm="1">
        <f t="array" ref="T34">_xlfn.IFNA(MATCH(_xll.BDP($C34,T$1),Convert_RBCIRTG[RTG_FITCH_SP],0),0)</f>
        <v>0</v>
      </c>
      <c r="U34" s="8" cm="1">
        <f t="array" ref="U34">_xlfn.IFNA(MATCH(_xll.BDP($C34,U$1),Convert_RBCIRTG[RTG_FITCH_SP],0),0)</f>
        <v>7</v>
      </c>
      <c r="V34" s="20" t="str" cm="1">
        <f t="array" ref="V34">INDEX(Convert_RBCIRTG[RTG_FITCH_SP],IF(MEDIAN($S34:$U34)&gt;0,MEDIAN($S34:$U34),MAX($S34:$U34)))</f>
        <v>AA-</v>
      </c>
      <c r="W34" s="15" cm="1">
        <f t="array" ref="W34">_xll.BDP($C34,W$1,"YAS_YLD_FLAG = 15")</f>
        <v>11.23294467388987</v>
      </c>
      <c r="X34" s="3" t="str">
        <f>INDEX(Convert_DurBins[Dur_Bucket],MATCH($W34,Convert_DurBins[Dur_Val],1))</f>
        <v>10-12</v>
      </c>
      <c r="Y34" s="14">
        <f t="shared" si="0"/>
        <v>2.8817270000000001</v>
      </c>
      <c r="Z34" s="3">
        <f>-INDEX(DefProv[Default],MATCH($O34&amp;$R34,DefProv[KEY],0))</f>
        <v>-13</v>
      </c>
      <c r="AA34" s="9" cm="1">
        <f t="array" ref="AA34">IF($M34="CAD",AB34,_xll.BDP($C34,AA$1,"YAS_XCCY_FOREIGN_CURRENCY=CAD","YAS_YLD_FLAG = 15","PRICING_SOURCE=BVAL"))</f>
        <v>3.011727</v>
      </c>
      <c r="AB34" s="9" cm="1">
        <f t="array" ref="AB34">_xll.BDP($C34,AB$1,"YAS_YLD_FLAG = 15","PRICING_SOURCE=BVAL")</f>
        <v>3.011727</v>
      </c>
      <c r="AC34" s="14">
        <f t="shared" si="1"/>
        <v>0</v>
      </c>
      <c r="AD34" s="9" cm="1">
        <f t="array" ref="AD34">_xll.BDP($C34,AD$1,"YAS_YLD_FLAG = 15","PRICING_SOURCE=BVAL")</f>
        <v>155.03110000000001</v>
      </c>
      <c r="AE34" s="14">
        <f>INDEX([1]credit_yield!$C$1:$C$108,MATCH($AY34,[1]credit_yield!$A$1:$A$108,0))</f>
        <v>140.02370656331379</v>
      </c>
      <c r="AF34" s="9" cm="1">
        <f t="array" ref="AF34">_xll.BDP($C34,AF$1,"YAS_YLD_FLAG = 15","YAS_XCCY_FOREIGN_CURRENCY=CAD","PRICING_SOURCE=BVAL")</f>
        <v>124.93508610754569</v>
      </c>
      <c r="AG34" s="9" cm="1">
        <f t="array" ref="AG34">_xll.BDP($C34,AG$1,"YAS_YLD_FLAG = 15","PRICING_SOURCE=BVAL")</f>
        <v>1.461416</v>
      </c>
      <c r="AH34" s="9" t="str" cm="1">
        <f t="array" ref="AH34">_xll.BDP($C34,AH$1,"YAS_YLD_FLAG = 15","PRICING_SOURCE=BVAL")</f>
        <v>CAN 5 3/4 06/01/29</v>
      </c>
      <c r="AI34" s="9" t="str" cm="1">
        <f t="array" ref="AI34">_xll.BDP($C34,AI$1,"YAS_YLD_FLAG = 15","YAS_XCCY_FOREIGN_CURRENCY=CAD","PRICING_SOURCE=BVAL")</f>
        <v>CAN 4 06/01/41</v>
      </c>
      <c r="AJ34" s="9" cm="1">
        <f t="array" ref="AJ34">_xll.BQL($C34, "yield(fill=PREV, pricing_source=BVN4, side=Bid, yield_type=YTW) - yield(fill=PREV, pricing_source=BVN4, side=Ask, yield_type=YTW)")</f>
        <v>3.3197892544192253E-2</v>
      </c>
      <c r="AK34" s="16" cm="1">
        <f t="array" ref="AK34">_xll.BDP($C34,AK$1,"YAS_YLD_FLAG = 1")</f>
        <v>250000000</v>
      </c>
      <c r="AL34" s="5">
        <f t="shared" si="2"/>
        <v>0</v>
      </c>
      <c r="AM34" s="17" cm="1">
        <f t="array" ref="AM34">_xll.BDP($C34&amp;"@"&amp;Settings!$B$1&amp;" "&amp;$O34,"INTERVAL_SUM","MARKET_DATA_OVERRIDE="&amp;AM$1,"CALC_INTERVAL="&amp;Settings!$B$2,"FILL=0")*1000</f>
        <v>0</v>
      </c>
      <c r="AN34" s="18">
        <f t="shared" si="3"/>
        <v>0</v>
      </c>
      <c r="AO34" s="17" cm="1">
        <f t="array" ref="AO34">_xll.BDP($I34&amp;"@"&amp;Settings!$B$1&amp;" "&amp;$O34,"INTERVAL_SUM","MARKET_DATA_OVERRIDE="&amp;AO$1,"CALC_INTERVAL="&amp;Settings!$B$2,"FILL=0")*1000</f>
        <v>0</v>
      </c>
      <c r="AP34" s="17" cm="1">
        <f t="array" ref="AP34">_xll.BDP($I34&amp;"@"&amp;Settings!$B$1&amp;" "&amp;$O34,"INTERVAL_SUM","MARKET_DATA_OVERRIDE="&amp;AP$1,"CALC_INTERVAL="&amp;Settings!$B$2,"FILL=0")*1000</f>
        <v>0</v>
      </c>
      <c r="AQ34" s="8" cm="1">
        <f t="array" ref="AQ34">_xll.BDP($C34,AQ$1)</f>
        <v>68</v>
      </c>
      <c r="AR34" s="21">
        <f>_xlfn.IFNA(IF(ISNUMBER($K34),INDEX(SN_Limit[UTILIZATION],MATCH($K34,SN_Limit[BB_ID],0)),"#N/A"),
IF(ISNUMBER($L34),INDEX(SN_Limit[UTILIZATION],MATCH($L34,SN_Limit[BB_ID],0)),"#N/A"))</f>
        <v>0.112</v>
      </c>
      <c r="AS34" s="6">
        <f>_xlfn.IFNA(IF(ISNUMBER($K34),INDEX(SN_Limit[REMAINING],MATCH($K34,SN_Limit[BB_ID],0)),"#N/A"),
IF(ISNUMBER($L34),INDEX(SN_Limit[REMAINING],MATCH($L34,SN_Limit[BB_ID],0)),"#N/A"))</f>
        <v>118195648.75</v>
      </c>
      <c r="AT34" s="3" t="str">
        <f>INDEX(Table11[Z_category],MATCH(MAX(SaleTable[[#This Row],[Yld_Z_BB]:[Yld_Z_RBCI]]),Table11[Z_score_Vale],1))</f>
        <v>25 to 50</v>
      </c>
      <c r="AU34" s="27">
        <f>INDEX(Table12[TRAC_Category],MATCH(SaleTable[[#This Row],[Perc_Traded]],Table12[TRAC_Value],1))</f>
        <v>0</v>
      </c>
      <c r="AV34" s="27">
        <f>INDEX(Table13[NetDlrInv_Category],MATCH(SaleTable[[#This Row],[DealerClient Net]],Table13[NetDlrInv_Value],1))</f>
        <v>0</v>
      </c>
      <c r="AW34" s="27" t="str">
        <f>IF(OR(ISBLANK(SaleTable[[#This Row],[MSG_BidSize]]),NOT(ISNUMBER(SaleTable[[#This Row],[MSG_BidSize]]))),"NA",INDEX(Table14[AskSize_Category],MATCH(SaleTable[[#This Row],[MSG_BidSize]],Table14[AskSize_Value],1)))</f>
        <v>0 to 5MM</v>
      </c>
      <c r="AX34" s="27">
        <f>INDEX(Table15[XCCY_Cat],MATCH(SaleTable[[#This Row],[XCCY_sprd]],Table15[XCCY_Value],1))</f>
        <v>0</v>
      </c>
      <c r="AY34" s="3" t="str">
        <f>INDEX(Group_RTG[RTG_Value],MATCH($R34,Group_RTG[RTG_Key],0))&amp;":"&amp;INDEX(Map_DurBQNT[Dur_Val],MATCH($X34,Map_DurBQNT[Dur_Key],0))&amp;":"&amp;$M34&amp;":"&amp;$O34</f>
        <v>A:6:CAD:Corp</v>
      </c>
      <c r="AZ34" s="3" t="str">
        <f>INDEX(Table9[LQA_Bucket],MATCH(SaleTable[[#This Row],[LQA_LIQUIDITY_SCORE]],Table9[LQA_Val],1))</f>
        <v>60-80</v>
      </c>
      <c r="BA34" s="27" t="str">
        <f>INDEX(Table10[Utilization_Bucket],MATCH(_xlfn.IFNA(ROUND(SaleTable[[#This Row],[Remaining]]/1000000,0),-1),Table10[Utilization_Val],1))</f>
        <v>100MM+</v>
      </c>
      <c r="BB34" s="3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34" s="8"/>
    </row>
    <row r="35" spans="1:55" s="2" customFormat="1" x14ac:dyDescent="0.3">
      <c r="A35" t="s">
        <v>1556</v>
      </c>
      <c r="B35" t="str">
        <f>IF(ISNUMBER(MATCH(I35,Sellside_PastID!A:A,0)),"","NEW")</f>
        <v/>
      </c>
      <c r="C35" s="10" t="s">
        <v>1402</v>
      </c>
      <c r="D35" s="10">
        <v>-1.2323303498273463</v>
      </c>
      <c r="E35" s="10">
        <v>-1.3414030492555526</v>
      </c>
      <c r="F35" s="12" t="s">
        <v>1531</v>
      </c>
      <c r="G35" s="43">
        <v>0</v>
      </c>
      <c r="H35" s="10">
        <v>0</v>
      </c>
      <c r="I35" s="8" t="str" cm="1">
        <f t="array" ref="I35">_xll.BDP($C35,I$1)</f>
        <v>911312BQ8</v>
      </c>
      <c r="J35" s="8" t="str" cm="1">
        <f t="array" ref="J35">_xll.BDP($C35,J$1)</f>
        <v>UPS 4 1/4 03/15/49</v>
      </c>
      <c r="K35" s="8" cm="1">
        <f t="array" ref="K35">_xll.BDP($C35,K$1)</f>
        <v>143027</v>
      </c>
      <c r="L35" s="8" cm="1">
        <f t="array" ref="L35">_xll.BDP($C35,L$1)</f>
        <v>143027</v>
      </c>
      <c r="M35" s="8" t="str" cm="1">
        <f t="array" ref="M35">_xll.BDP($C35,M$1)</f>
        <v>USD</v>
      </c>
      <c r="N35" s="8" t="str" cm="1">
        <f t="array" ref="N35">_xll.BDP($C35,N$1)</f>
        <v>US</v>
      </c>
      <c r="O35" s="8" t="str" cm="1">
        <f t="array" ref="O35">_xll.BDP($C35,O$1)</f>
        <v>Corp</v>
      </c>
      <c r="P35" s="8" t="str" cm="1">
        <f t="array" ref="P35">_xll.BDP($C35,P$1)</f>
        <v>Industrials</v>
      </c>
      <c r="Q35" s="8" t="str" cm="1">
        <f t="array" ref="Q35">_xll.BDP($C35,Q$1)</f>
        <v>UNITED PARCEL SERVICE</v>
      </c>
      <c r="R35" s="8" t="str" cm="1">
        <f t="array" ref="R35">_xll.BDP($C35,R$1)</f>
        <v>A-</v>
      </c>
      <c r="S35" s="8" cm="1">
        <f t="array" ref="S35">_xlfn.IFNA(MATCH(_xll.BDP($C35,S$1),Convert_RBCIRTG[RTG_MDY],0),0)</f>
        <v>5</v>
      </c>
      <c r="T35" s="8" cm="1">
        <f t="array" ref="T35">_xlfn.IFNA(MATCH(_xll.BDP($C35,T$1),Convert_RBCIRTG[RTG_FITCH_SP],0),0)</f>
        <v>0</v>
      </c>
      <c r="U35" s="8" cm="1">
        <f t="array" ref="U35">_xlfn.IFNA(MATCH(_xll.BDP($C35,U$1),Convert_RBCIRTG[RTG_FITCH_SP],0),0)</f>
        <v>4</v>
      </c>
      <c r="V35" s="20" t="str" cm="1">
        <f t="array" ref="V35">INDEX(Convert_RBCIRTG[RTG_FITCH_SP],IF(MEDIAN($S35:$U35)&gt;0,MEDIAN($S35:$U35),MAX($S35:$U35)))</f>
        <v>A-</v>
      </c>
      <c r="W35" s="15" cm="1">
        <f t="array" ref="W35">_xll.BDP($C35,W$1,"YAS_YLD_FLAG = 15")</f>
        <v>17.203709035047478</v>
      </c>
      <c r="X35" s="3" t="str">
        <f>INDEX(Convert_DurBins[Dur_Bucket],MATCH($W35,Convert_DurBins[Dur_Val],1))</f>
        <v>16-18</v>
      </c>
      <c r="Y35" s="14">
        <f t="shared" ref="Y35:Y92" si="4">AA35+Z35/100</f>
        <v>3.3377118988632786</v>
      </c>
      <c r="Z35" s="3">
        <f>-INDEX(DefProv[Default],MATCH($O35&amp;$R35,DefProv[KEY],0))</f>
        <v>-13</v>
      </c>
      <c r="AA35" s="9" cm="1">
        <f t="array" ref="AA35">IF($M35="CAD",AB35,_xll.BDP($C35,AA$1,"YAS_XCCY_FOREIGN_CURRENCY=CAD","YAS_YLD_FLAG = 15","PRICING_SOURCE=BVAL"))</f>
        <v>3.4677118988632785</v>
      </c>
      <c r="AB35" s="9" cm="1">
        <f t="array" ref="AB35">_xll.BDP($C35,AB$1,"YAS_YLD_FLAG = 15","PRICING_SOURCE=BVAL")</f>
        <v>2.8330489999999999</v>
      </c>
      <c r="AC35" s="14">
        <f t="shared" ref="AC35:AC92" si="5">AA35-AB35</f>
        <v>0.63466289886327854</v>
      </c>
      <c r="AD35" s="9" cm="1">
        <f t="array" ref="AD35">_xll.BDP($C35,AD$1,"YAS_YLD_FLAG = 15","PRICING_SOURCE=BVAL")</f>
        <v>77.288699999999992</v>
      </c>
      <c r="AE35" s="14" t="e">
        <f>INDEX([1]credit_yield!$C$1:$C$108,MATCH($AY35,[1]credit_yield!$A$1:$A$108,0))</f>
        <v>#N/A</v>
      </c>
      <c r="AF35" s="9" cm="1">
        <f t="array" ref="AF35">_xll.BDP($C35,AF$1,"YAS_YLD_FLAG = 15","YAS_XCCY_FOREIGN_CURRENCY=CAD","PRICING_SOURCE=BVAL")</f>
        <v>146.57762488829707</v>
      </c>
      <c r="AG35" s="9" cm="1">
        <f t="array" ref="AG35">_xll.BDP($C35,AG$1,"YAS_YLD_FLAG = 15","PRICING_SOURCE=BVAL")</f>
        <v>2.060162</v>
      </c>
      <c r="AH35" s="9" t="str" cm="1">
        <f t="array" ref="AH35">_xll.BDP($C35,AH$1,"YAS_YLD_FLAG = 15","PRICING_SOURCE=BVAL")</f>
        <v>T 2 3/8 05/15/51</v>
      </c>
      <c r="AI35" s="9" t="str" cm="1">
        <f t="array" ref="AI35">_xll.BDP($C35,AI$1,"YAS_YLD_FLAG = 15","YAS_XCCY_FOREIGN_CURRENCY=CAD","PRICING_SOURCE=BVAL")</f>
        <v>CAN 2 12/01/51</v>
      </c>
      <c r="AJ35" s="9" cm="1">
        <f t="array" ref="AJ35">_xll.BQL($C35, "yield(fill=PREV, pricing_source=BVN4, side=Bid, yield_type=YTW) - yield(fill=PREV, pricing_source=BVN4, side=Ask, yield_type=YTW)")</f>
        <v>3.3222510000000316E-2</v>
      </c>
      <c r="AK35" s="16" cm="1">
        <f t="array" ref="AK35">_xll.BDP($C35,AK$1,"YAS_YLD_FLAG = 1")</f>
        <v>750000000</v>
      </c>
      <c r="AL35" s="5">
        <f t="shared" ref="AL35:AL92" si="6">AM35/AK35</f>
        <v>1.3153333333333333E-2</v>
      </c>
      <c r="AM35" s="17" cm="1">
        <f t="array" ref="AM35">_xll.BDP($C35&amp;"@"&amp;Settings!$B$1&amp;" "&amp;$O35,"INTERVAL_SUM","MARKET_DATA_OVERRIDE="&amp;AM$1,"CALC_INTERVAL="&amp;Settings!$B$2,"FILL=0")*1000</f>
        <v>9865000</v>
      </c>
      <c r="AN35" s="18">
        <f t="shared" ref="AN35:AN92" si="7">AO35-AP35</f>
        <v>1220000</v>
      </c>
      <c r="AO35" s="17" cm="1">
        <f t="array" ref="AO35">_xll.BDP($I35&amp;"@"&amp;Settings!$B$1&amp;" "&amp;$O35,"INTERVAL_SUM","MARKET_DATA_OVERRIDE="&amp;AO$1,"CALC_INTERVAL="&amp;Settings!$B$2,"FILL=0")*1000</f>
        <v>5000000</v>
      </c>
      <c r="AP35" s="17" cm="1">
        <f t="array" ref="AP35">_xll.BDP($I35&amp;"@"&amp;Settings!$B$1&amp;" "&amp;$O35,"INTERVAL_SUM","MARKET_DATA_OVERRIDE="&amp;AP$1,"CALC_INTERVAL="&amp;Settings!$B$2,"FILL=0")*1000</f>
        <v>3780000</v>
      </c>
      <c r="AQ35" s="8" cm="1">
        <f t="array" ref="AQ35">_xll.BDP($C35,AQ$1)</f>
        <v>92</v>
      </c>
      <c r="AR35" s="21"/>
      <c r="AS35" s="6"/>
      <c r="AT35" s="39" t="str">
        <f>INDEX(Table11[Z_category],MATCH(MAX(SaleTable[[#This Row],[Yld_Z_BB]:[Yld_Z_RBCI]]),Table11[Z_score_Vale],1))</f>
        <v>10 to 25</v>
      </c>
      <c r="AU35" s="41" t="str">
        <f>INDEX(Table12[TRAC_Category],MATCH(SaleTable[[#This Row],[Perc_Traded]],Table12[TRAC_Value],1))</f>
        <v>0-5%</v>
      </c>
      <c r="AV35" s="41" t="str">
        <f>INDEX(Table13[NetDlrInv_Category],MATCH(SaleTable[[#This Row],[DealerClient Net]],Table13[NetDlrInv_Value],1))</f>
        <v>0 to 5MM</v>
      </c>
      <c r="AW35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35" s="27" t="str">
        <f>INDEX(Table15[XCCY_Cat],MATCH(SaleTable[[#This Row],[XCCY_sprd]],Table15[XCCY_Value],1))</f>
        <v>0.5 to 0.8</v>
      </c>
      <c r="AY35" s="3"/>
      <c r="AZ35" s="45" t="str">
        <f>INDEX(Table9[LQA_Bucket],MATCH(SaleTable[[#This Row],[LQA_LIQUIDITY_SCORE]],Table9[LQA_Val],1))</f>
        <v>80-100</v>
      </c>
      <c r="BA35" s="46" t="str">
        <f>INDEX(Table10[Utilization_Bucket],MATCH(_xlfn.IFNA(ROUND(SaleTable[[#This Row],[Remaining]]/1000000,0),-1),Table10[Utilization_Val],1))</f>
        <v>0MM</v>
      </c>
      <c r="BB35" s="45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35" s="8"/>
    </row>
    <row r="36" spans="1:55" customFormat="1" x14ac:dyDescent="0.3">
      <c r="A36" t="s">
        <v>1556</v>
      </c>
      <c r="B36" t="str">
        <f>IF(ISNUMBER(MATCH(I36,Sellside_PastID!A:A,0)),"","NEW")</f>
        <v/>
      </c>
      <c r="C36" s="10" t="s">
        <v>1422</v>
      </c>
      <c r="D36" s="10">
        <v>-1.0642381323799774</v>
      </c>
      <c r="E36" s="10">
        <v>-0.95495363748230866</v>
      </c>
      <c r="F36" s="12" t="s">
        <v>1532</v>
      </c>
      <c r="G36" s="43">
        <v>0</v>
      </c>
      <c r="H36" s="10">
        <v>0</v>
      </c>
      <c r="I36" s="8" t="str" cm="1">
        <f t="array" ref="I36">_xll.BDP($C36,I$1)</f>
        <v>268317AT1</v>
      </c>
      <c r="J36" s="8" t="str" cm="1">
        <f t="array" ref="J36">_xll.BDP($C36,J$1)</f>
        <v>EDF 5 09/21/48</v>
      </c>
      <c r="K36" s="8" cm="1">
        <f t="array" ref="K36">_xll.BDP($C36,K$1)</f>
        <v>180969</v>
      </c>
      <c r="L36" s="8" cm="1">
        <f t="array" ref="L36">_xll.BDP($C36,L$1)</f>
        <v>162060</v>
      </c>
      <c r="M36" s="8" t="str" cm="1">
        <f t="array" ref="M36">_xll.BDP($C36,M$1)</f>
        <v>USD</v>
      </c>
      <c r="N36" s="8" t="str" cm="1">
        <f t="array" ref="N36">_xll.BDP($C36,N$1)</f>
        <v>FR</v>
      </c>
      <c r="O36" s="8" t="str" cm="1">
        <f t="array" ref="O36">_xll.BDP($C36,O$1)</f>
        <v>Corp</v>
      </c>
      <c r="P36" s="8" t="str" cm="1">
        <f t="array" ref="P36">_xll.BDP($C36,P$1)</f>
        <v>Utilities</v>
      </c>
      <c r="Q36" s="8" t="str" cm="1">
        <f t="array" ref="Q36">_xll.BDP($C36,Q$1)</f>
        <v>ELECTRICITE DE FRANCE SA</v>
      </c>
      <c r="R36" s="8" t="str" cm="1">
        <f t="array" ref="R36">_xll.BDP($C36,R$1)</f>
        <v>BBB+</v>
      </c>
      <c r="S36" s="8" cm="1">
        <f t="array" ref="S36">_xlfn.IFNA(MATCH(_xll.BDP($C36,S$1),Convert_RBCIRTG[RTG_MDY],0),0)</f>
        <v>4</v>
      </c>
      <c r="T36" s="8" cm="1">
        <f t="array" ref="T36">_xlfn.IFNA(MATCH(_xll.BDP($C36,T$1),Convert_RBCIRTG[RTG_FITCH_SP],0),0)</f>
        <v>4</v>
      </c>
      <c r="U36" s="8" cm="1">
        <f t="array" ref="U36">_xlfn.IFNA(MATCH(_xll.BDP($C36,U$1),Convert_RBCIRTG[RTG_FITCH_SP],0),0)</f>
        <v>3</v>
      </c>
      <c r="V36" s="20" t="str" cm="1">
        <f t="array" ref="V36">INDEX(Convert_RBCIRTG[RTG_FITCH_SP],IF(MEDIAN($S36:$U36)&gt;0,MEDIAN($S36:$U36),MAX($S36:$U36)))</f>
        <v>A-</v>
      </c>
      <c r="W36" s="15" cm="1">
        <f t="array" ref="W36">_xll.BDP($C36,W$1,"YAS_YLD_FLAG = 15")</f>
        <v>16.134338672344519</v>
      </c>
      <c r="X36" s="3" t="str">
        <f>INDEX(Convert_DurBins[Dur_Bucket],MATCH($W36,Convert_DurBins[Dur_Val],1))</f>
        <v>16-18</v>
      </c>
      <c r="Y36" s="14">
        <f t="shared" si="4"/>
        <v>3.5944512644047473</v>
      </c>
      <c r="Z36" s="3">
        <f>-INDEX(DefProv[Default],MATCH($O36&amp;$R36,DefProv[KEY],0))</f>
        <v>-36</v>
      </c>
      <c r="AA36" s="9" cm="1">
        <f t="array" ref="AA36">IF($M36="CAD",AB36,_xll.BDP($C36,AA$1,"YAS_XCCY_FOREIGN_CURRENCY=CAD","YAS_YLD_FLAG = 15","PRICING_SOURCE=BVAL"))</f>
        <v>3.9544512644047471</v>
      </c>
      <c r="AB36" s="9" cm="1">
        <f t="array" ref="AB36">_xll.BDP($C36,AB$1,"YAS_YLD_FLAG = 15","PRICING_SOURCE=BVAL")</f>
        <v>3.189079</v>
      </c>
      <c r="AC36" s="14">
        <f t="shared" si="5"/>
        <v>0.76537226440474715</v>
      </c>
      <c r="AD36" s="9" cm="1">
        <f t="array" ref="AD36">_xll.BDP($C36,AD$1,"YAS_YLD_FLAG = 15","PRICING_SOURCE=BVAL")</f>
        <v>112.8917</v>
      </c>
      <c r="AE36" s="14" t="e">
        <f>INDEX([1]credit_yield!$C$1:$C$108,MATCH($AY36,[1]credit_yield!$A$1:$A$108,0))</f>
        <v>#N/A</v>
      </c>
      <c r="AF36" s="9" cm="1">
        <f t="array" ref="AF36">_xll.BDP($C36,AF$1,"YAS_YLD_FLAG = 15","YAS_XCCY_FOREIGN_CURRENCY=CAD","PRICING_SOURCE=BVAL")</f>
        <v>195.25156144244394</v>
      </c>
      <c r="AG36" s="9" cm="1">
        <f t="array" ref="AG36">_xll.BDP($C36,AG$1,"YAS_YLD_FLAG = 15","PRICING_SOURCE=BVAL")</f>
        <v>2.060162</v>
      </c>
      <c r="AH36" s="9" t="str" cm="1">
        <f t="array" ref="AH36">_xll.BDP($C36,AH$1,"YAS_YLD_FLAG = 15","PRICING_SOURCE=BVAL")</f>
        <v>T 2 3/8 05/15/51</v>
      </c>
      <c r="AI36" s="9" t="str" cm="1">
        <f t="array" ref="AI36">_xll.BDP($C36,AI$1,"YAS_YLD_FLAG = 15","YAS_XCCY_FOREIGN_CURRENCY=CAD","PRICING_SOURCE=BVAL")</f>
        <v>CAN 2 12/01/51</v>
      </c>
      <c r="AJ36" s="9" cm="1">
        <f t="array" ref="AJ36">_xll.BQL($C36, "yield(fill=PREV, pricing_source=BVN4, side=Bid, yield_type=YTW) - yield(fill=PREV, pricing_source=BVN4, side=Ask, yield_type=YTW)")</f>
        <v>4.0151569999999914E-2</v>
      </c>
      <c r="AK36" s="16" cm="1">
        <f t="array" ref="AK36">_xll.BDP($C36,AK$1,"YAS_YLD_FLAG = 1")</f>
        <v>1300000000</v>
      </c>
      <c r="AL36" s="5">
        <f t="shared" si="6"/>
        <v>4.9230769230769232E-3</v>
      </c>
      <c r="AM36" s="17" cm="1">
        <f t="array" ref="AM36">_xll.BDP($C36&amp;"@"&amp;Settings!$B$1&amp;" "&amp;$O36,"INTERVAL_SUM","MARKET_DATA_OVERRIDE="&amp;AM$1,"CALC_INTERVAL="&amp;Settings!$B$2,"FILL=0")*1000</f>
        <v>6400000</v>
      </c>
      <c r="AN36" s="18">
        <f t="shared" si="7"/>
        <v>3200000</v>
      </c>
      <c r="AO36" s="17" cm="1">
        <f t="array" ref="AO36">_xll.BDP($I36&amp;"@"&amp;Settings!$B$1&amp;" "&amp;$O36,"INTERVAL_SUM","MARKET_DATA_OVERRIDE="&amp;AO$1,"CALC_INTERVAL="&amp;Settings!$B$2,"FILL=0")*1000</f>
        <v>3200000</v>
      </c>
      <c r="AP36" s="17" cm="1">
        <f t="array" ref="AP36">_xll.BDP($I36&amp;"@"&amp;Settings!$B$1&amp;" "&amp;$O36,"INTERVAL_SUM","MARKET_DATA_OVERRIDE="&amp;AP$1,"CALC_INTERVAL="&amp;Settings!$B$2,"FILL=0")*1000</f>
        <v>0</v>
      </c>
      <c r="AQ36" s="8" cm="1">
        <f t="array" ref="AQ36">_xll.BDP($C36,AQ$1)</f>
        <v>93</v>
      </c>
      <c r="AR36" s="21"/>
      <c r="AS36" s="6"/>
      <c r="AT36" s="39" t="str">
        <f>INDEX(Table11[Z_category],MATCH(MAX(SaleTable[[#This Row],[Yld_Z_BB]:[Yld_Z_RBCI]]),Table11[Z_score_Vale],1))</f>
        <v>10 to 25</v>
      </c>
      <c r="AU36" s="41">
        <f>INDEX(Table12[TRAC_Category],MATCH(SaleTable[[#This Row],[Perc_Traded]],Table12[TRAC_Value],1))</f>
        <v>0</v>
      </c>
      <c r="AV36" s="41" t="str">
        <f>INDEX(Table13[NetDlrInv_Category],MATCH(SaleTable[[#This Row],[DealerClient Net]],Table13[NetDlrInv_Value],1))</f>
        <v>0 to 5MM</v>
      </c>
      <c r="AW36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36" s="27" t="str">
        <f>INDEX(Table15[XCCY_Cat],MATCH(SaleTable[[#This Row],[XCCY_sprd]],Table15[XCCY_Value],1))</f>
        <v>0.5 to 0.8</v>
      </c>
      <c r="AY36" s="3"/>
      <c r="AZ36" s="39" t="str">
        <f>INDEX(Table9[LQA_Bucket],MATCH(SaleTable[[#This Row],[LQA_LIQUIDITY_SCORE]],Table9[LQA_Val],1))</f>
        <v>80-100</v>
      </c>
      <c r="BA36" s="41" t="str">
        <f>INDEX(Table10[Utilization_Bucket],MATCH(_xlfn.IFNA(ROUND(SaleTable[[#This Row],[Remaining]]/1000000,0),-1),Table10[Utilization_Val],1))</f>
        <v>0MM</v>
      </c>
      <c r="BB36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36" s="8"/>
    </row>
    <row r="37" spans="1:55" s="3" customFormat="1" x14ac:dyDescent="0.3">
      <c r="A37" t="s">
        <v>1556</v>
      </c>
      <c r="B37" t="str">
        <f>IF(ISNUMBER(MATCH(I37,Sellside_PastID!A:A,0)),"","NEW")</f>
        <v/>
      </c>
      <c r="C37" s="10" t="s">
        <v>962</v>
      </c>
      <c r="D37" s="10">
        <v>-6.9443769431676308E-2</v>
      </c>
      <c r="E37" s="10">
        <v>-0.36749602979183732</v>
      </c>
      <c r="F37" s="12" t="s">
        <v>1533</v>
      </c>
      <c r="G37" s="43">
        <v>0</v>
      </c>
      <c r="H37" s="10">
        <v>0</v>
      </c>
      <c r="I37" s="8" t="str" cm="1">
        <f t="array" ref="I37">_xll.BDP($C37,I$1)</f>
        <v>48250AAA1</v>
      </c>
      <c r="J37" s="8" t="str" cm="1">
        <f t="array" ref="J37">_xll.BDP($C37,J$1)</f>
        <v>KKR 5 1/8 06/01/44</v>
      </c>
      <c r="K37" s="8" cm="1">
        <f t="array" ref="K37">_xll.BDP($C37,K$1)</f>
        <v>217732</v>
      </c>
      <c r="L37" s="8" cm="1">
        <f t="array" ref="L37">_xll.BDP($C37,L$1)</f>
        <v>40529538</v>
      </c>
      <c r="M37" s="8" t="str" cm="1">
        <f t="array" ref="M37">_xll.BDP($C37,M$1)</f>
        <v>USD</v>
      </c>
      <c r="N37" s="8" t="str" cm="1">
        <f t="array" ref="N37">_xll.BDP($C37,N$1)</f>
        <v>US</v>
      </c>
      <c r="O37" s="8" t="str" cm="1">
        <f t="array" ref="O37">_xll.BDP($C37,O$1)</f>
        <v>Corp</v>
      </c>
      <c r="P37" s="8" t="str" cm="1">
        <f t="array" ref="P37">_xll.BDP($C37,P$1)</f>
        <v>Financials</v>
      </c>
      <c r="Q37" s="8" t="str" cm="1">
        <f t="array" ref="Q37">_xll.BDP($C37,Q$1)</f>
        <v>KKR GROUP FINANCE CO III</v>
      </c>
      <c r="R37" s="8" t="str" cm="1">
        <f t="array" ref="R37">_xll.BDP($C37,R$1)</f>
        <v>A</v>
      </c>
      <c r="S37" s="8" cm="1">
        <f t="array" ref="S37">_xlfn.IFNA(MATCH(_xll.BDP($C37,S$1),Convert_RBCIRTG[RTG_MDY],0),0)</f>
        <v>0</v>
      </c>
      <c r="T37" s="8" cm="1">
        <f t="array" ref="T37">_xlfn.IFNA(MATCH(_xll.BDP($C37,T$1),Convert_RBCIRTG[RTG_FITCH_SP],0),0)</f>
        <v>5</v>
      </c>
      <c r="U37" s="8" cm="1">
        <f t="array" ref="U37">_xlfn.IFNA(MATCH(_xll.BDP($C37,U$1),Convert_RBCIRTG[RTG_FITCH_SP],0),0)</f>
        <v>5</v>
      </c>
      <c r="V37" s="20" t="str" cm="1">
        <f t="array" ref="V37">INDEX(Convert_RBCIRTG[RTG_FITCH_SP],IF(MEDIAN($S37:$U37)&gt;0,MEDIAN($S37:$U37),MAX($S37:$U37)))</f>
        <v>A</v>
      </c>
      <c r="W37" s="15" cm="1">
        <f t="array" ref="W37">_xll.BDP($C37,W$1,"YAS_YLD_FLAG = 15")</f>
        <v>14.105668304394539</v>
      </c>
      <c r="X37" s="3" t="str">
        <f>INDEX(Convert_DurBins[Dur_Bucket],MATCH($W37,Convert_DurBins[Dur_Val],1))</f>
        <v>14-16</v>
      </c>
      <c r="Y37" s="14">
        <f t="shared" si="4"/>
        <v>3.898890078547721</v>
      </c>
      <c r="Z37" s="3">
        <f>-INDEX(DefProv[Default],MATCH($O37&amp;$R37,DefProv[KEY],0))</f>
        <v>-13</v>
      </c>
      <c r="AA37" s="9" cm="1">
        <f t="array" ref="AA37">IF($M37="CAD",AB37,_xll.BDP($C37,AA$1,"YAS_XCCY_FOREIGN_CURRENCY=CAD","YAS_YLD_FLAG = 15","PRICING_SOURCE=BVAL"))</f>
        <v>4.0288900785477209</v>
      </c>
      <c r="AB37" s="9" cm="1">
        <f t="array" ref="AB37">_xll.BDP($C37,AB$1,"YAS_YLD_FLAG = 15","PRICING_SOURCE=BVAL")</f>
        <v>3.2850410000000001</v>
      </c>
      <c r="AC37" s="14">
        <f t="shared" si="5"/>
        <v>0.74384907854772075</v>
      </c>
      <c r="AD37" s="9" cm="1">
        <f t="array" ref="AD37">_xll.BDP($C37,AD$1,"YAS_YLD_FLAG = 15","PRICING_SOURCE=BVAL")</f>
        <v>123.95040000000002</v>
      </c>
      <c r="AE37" s="14" t="e">
        <f>INDEX([1]credit_yield!$C$1:$C$108,MATCH($AY37,[1]credit_yield!$A$1:$A$108,0))</f>
        <v>#N/A</v>
      </c>
      <c r="AF37" s="9" cm="1">
        <f t="array" ref="AF37">_xll.BDP($C37,AF$1,"YAS_YLD_FLAG = 15","YAS_XCCY_FOREIGN_CURRENCY=CAD","PRICING_SOURCE=BVAL")</f>
        <v>212.66036275234458</v>
      </c>
      <c r="AG37" s="9" cm="1">
        <f t="array" ref="AG37">_xll.BDP($C37,AG$1,"YAS_YLD_FLAG = 15","PRICING_SOURCE=BVAL")</f>
        <v>2.0455369999999999</v>
      </c>
      <c r="AH37" s="9" t="str" cm="1">
        <f t="array" ref="AH37">_xll.BDP($C37,AH$1,"YAS_YLD_FLAG = 15","PRICING_SOURCE=BVAL")</f>
        <v>T 1 3/4 08/15/41</v>
      </c>
      <c r="AI37" s="9" t="str" cm="1">
        <f t="array" ref="AI37">_xll.BDP($C37,AI$1,"YAS_YLD_FLAG = 15","YAS_XCCY_FOREIGN_CURRENCY=CAD","PRICING_SOURCE=BVAL")</f>
        <v>CAN 4 06/01/41</v>
      </c>
      <c r="AJ37" s="9" cm="1">
        <f t="array" ref="AJ37">_xll.BQL($C37, "yield(fill=PREV, pricing_source=BVN4, side=Bid, yield_type=YTW) - yield(fill=PREV, pricing_source=BVN4, side=Ask, yield_type=YTW)")</f>
        <v>1.5570229999999796E-2</v>
      </c>
      <c r="AK37" s="16" cm="1">
        <f t="array" ref="AK37">_xll.BDP($C37,AK$1,"YAS_YLD_FLAG = 1")</f>
        <v>1000000000</v>
      </c>
      <c r="AL37" s="5">
        <f t="shared" si="6"/>
        <v>9.6299999999999997E-3</v>
      </c>
      <c r="AM37" s="17" cm="1">
        <f t="array" ref="AM37">_xll.BDP($C37&amp;"@"&amp;Settings!$B$1&amp;" "&amp;$O37,"INTERVAL_SUM","MARKET_DATA_OVERRIDE="&amp;AM$1,"CALC_INTERVAL="&amp;Settings!$B$2,"FILL=0")*1000</f>
        <v>9630000</v>
      </c>
      <c r="AN37" s="18">
        <f t="shared" si="7"/>
        <v>500000</v>
      </c>
      <c r="AO37" s="17" cm="1">
        <f t="array" ref="AO37">_xll.BDP($I37&amp;"@"&amp;Settings!$B$1&amp;" "&amp;$O37,"INTERVAL_SUM","MARKET_DATA_OVERRIDE="&amp;AO$1,"CALC_INTERVAL="&amp;Settings!$B$2,"FILL=0")*1000</f>
        <v>4500000</v>
      </c>
      <c r="AP37" s="17" cm="1">
        <f t="array" ref="AP37">_xll.BDP($I37&amp;"@"&amp;Settings!$B$1&amp;" "&amp;$O37,"INTERVAL_SUM","MARKET_DATA_OVERRIDE="&amp;AP$1,"CALC_INTERVAL="&amp;Settings!$B$2,"FILL=0")*1000</f>
        <v>4000000</v>
      </c>
      <c r="AQ37" s="8" cm="1">
        <f t="array" ref="AQ37">_xll.BDP($C37,AQ$1)</f>
        <v>96</v>
      </c>
      <c r="AR37" s="21"/>
      <c r="AS37" s="6"/>
      <c r="AT37" s="39" t="str">
        <f>INDEX(Table11[Z_category],MATCH(MAX(SaleTable[[#This Row],[Yld_Z_BB]:[Yld_Z_RBCI]]),Table11[Z_score_Vale],1))</f>
        <v>25 to 50</v>
      </c>
      <c r="AU37" s="41">
        <f>INDEX(Table12[TRAC_Category],MATCH(SaleTable[[#This Row],[Perc_Traded]],Table12[TRAC_Value],1))</f>
        <v>0</v>
      </c>
      <c r="AV37" s="41">
        <f>INDEX(Table13[NetDlrInv_Category],MATCH(SaleTable[[#This Row],[DealerClient Net]],Table13[NetDlrInv_Value],1))</f>
        <v>0</v>
      </c>
      <c r="AW37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37" s="27" t="str">
        <f>INDEX(Table15[XCCY_Cat],MATCH(SaleTable[[#This Row],[XCCY_sprd]],Table15[XCCY_Value],1))</f>
        <v>0.5 to 0.8</v>
      </c>
      <c r="AZ37" s="39" t="str">
        <f>INDEX(Table9[LQA_Bucket],MATCH(SaleTable[[#This Row],[LQA_LIQUIDITY_SCORE]],Table9[LQA_Val],1))</f>
        <v>80-100</v>
      </c>
      <c r="BA37" s="41" t="str">
        <f>INDEX(Table10[Utilization_Bucket],MATCH(_xlfn.IFNA(ROUND(SaleTable[[#This Row],[Remaining]]/1000000,0),-1),Table10[Utilization_Val],1))</f>
        <v>0MM</v>
      </c>
      <c r="BB37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37" s="8"/>
    </row>
    <row r="38" spans="1:55" customFormat="1" x14ac:dyDescent="0.3">
      <c r="A38" t="s">
        <v>1556</v>
      </c>
      <c r="B38" t="str">
        <f>IF(ISNUMBER(MATCH(I38,Sellside_PastID!A:A,0)),"","NEW")</f>
        <v/>
      </c>
      <c r="C38" s="10" t="s">
        <v>2944</v>
      </c>
      <c r="D38" s="10">
        <v>-0.9527759870351028</v>
      </c>
      <c r="E38" s="10">
        <v>-0.7031586481497919</v>
      </c>
      <c r="F38" s="12" t="s">
        <v>2945</v>
      </c>
      <c r="G38" s="43">
        <v>5365000</v>
      </c>
      <c r="H38" s="10">
        <v>0</v>
      </c>
      <c r="I38" s="8" t="str" cm="1">
        <f t="array" ref="I38">_xll.BDP($C38,I$1)</f>
        <v>404280AQ2</v>
      </c>
      <c r="J38" s="8" t="str" cm="1">
        <f t="array" ref="J38">_xll.BDP($C38,J$1)</f>
        <v>HSBC 5 1/4 03/14/44</v>
      </c>
      <c r="K38" s="8" cm="1">
        <f t="array" ref="K38">_xll.BDP($C38,K$1)</f>
        <v>111759</v>
      </c>
      <c r="L38" s="8" cm="1">
        <f t="array" ref="L38">_xll.BDP($C38,L$1)</f>
        <v>111759</v>
      </c>
      <c r="M38" s="8" t="str" cm="1">
        <f t="array" ref="M38">_xll.BDP($C38,M$1)</f>
        <v>USD</v>
      </c>
      <c r="N38" s="8" t="str" cm="1">
        <f t="array" ref="N38">_xll.BDP($C38,N$1)</f>
        <v>EN</v>
      </c>
      <c r="O38" s="8" t="str" cm="1">
        <f t="array" ref="O38">_xll.BDP($C38,O$1)</f>
        <v>Corp</v>
      </c>
      <c r="P38" s="8" t="str" cm="1">
        <f t="array" ref="P38">_xll.BDP($C38,P$1)</f>
        <v>Financials</v>
      </c>
      <c r="Q38" s="8" t="str" cm="1">
        <f t="array" ref="Q38">_xll.BDP($C38,Q$1)</f>
        <v>HSBC HOLDINGS PLC</v>
      </c>
      <c r="R38" s="8" t="str" cm="1">
        <f t="array" ref="R38">_xll.BDP($C38,R$1)</f>
        <v>BBB+</v>
      </c>
      <c r="S38" s="8" cm="1">
        <f t="array" ref="S38">_xlfn.IFNA(MATCH(_xll.BDP($C38,S$1),Convert_RBCIRTG[RTG_MDY],0),0)</f>
        <v>3</v>
      </c>
      <c r="T38" s="8" cm="1">
        <f t="array" ref="T38">_xlfn.IFNA(MATCH(_xll.BDP($C38,T$1),Convert_RBCIRTG[RTG_FITCH_SP],0),0)</f>
        <v>4</v>
      </c>
      <c r="U38" s="8" cm="1">
        <f t="array" ref="U38">_xlfn.IFNA(MATCH(_xll.BDP($C38,U$1),Convert_RBCIRTG[RTG_FITCH_SP],0),0)</f>
        <v>2</v>
      </c>
      <c r="V38" s="20" t="str" cm="1">
        <f t="array" ref="V38">INDEX(Convert_RBCIRTG[RTG_FITCH_SP],IF(MEDIAN($S38:$U38)&gt;0,MEDIAN($S38:$U38),MAX($S38:$U38)))</f>
        <v>BBB+</v>
      </c>
      <c r="W38" s="15" cm="1">
        <f t="array" ref="W38">_xll.BDP($C38,W$1,"YAS_YLD_FLAG = 15")</f>
        <v>14.264329626226898</v>
      </c>
      <c r="X38" s="3" t="str">
        <f>INDEX(Convert_DurBins[Dur_Bucket],MATCH($W38,Convert_DurBins[Dur_Val],1))</f>
        <v>14-16</v>
      </c>
      <c r="Y38" s="14">
        <f t="shared" si="4"/>
        <v>3.7952170125141147</v>
      </c>
      <c r="Z38" s="3">
        <f>-INDEX(DefProv[Default],MATCH($O38&amp;$R38,DefProv[KEY],0))</f>
        <v>-36</v>
      </c>
      <c r="AA38" s="9" cm="1">
        <f t="array" ref="AA38">IF($M38="CAD",AB38,_xll.BDP($C38,AA$1,"YAS_XCCY_FOREIGN_CURRENCY=CAD","YAS_YLD_FLAG = 15","PRICING_SOURCE=BVAL"))</f>
        <v>4.1552170125141146</v>
      </c>
      <c r="AB38" s="9" cm="1">
        <f t="array" ref="AB38">_xll.BDP($C38,AB$1,"YAS_YLD_FLAG = 15","PRICING_SOURCE=BVAL")</f>
        <v>3.3845540000000001</v>
      </c>
      <c r="AC38" s="14">
        <f t="shared" si="5"/>
        <v>0.77066301251411451</v>
      </c>
      <c r="AD38" s="9" cm="1">
        <f t="array" ref="AD38">_xll.BDP($C38,AD$1,"YAS_YLD_FLAG = 15","PRICING_SOURCE=BVAL")</f>
        <v>133.90170000000001</v>
      </c>
      <c r="AE38" s="14" t="e">
        <f>INDEX([1]credit_yield!$C$1:$C$108,MATCH($AY38,[1]credit_yield!$A$1:$A$108,0))</f>
        <v>#N/A</v>
      </c>
      <c r="AF38" s="9" cm="1">
        <f t="array" ref="AF38">_xll.BDP($C38,AF$1,"YAS_YLD_FLAG = 15","YAS_XCCY_FOREIGN_CURRENCY=CAD","PRICING_SOURCE=BVAL")</f>
        <v>225.29305614898396</v>
      </c>
      <c r="AG38" s="9" cm="1">
        <f t="array" ref="AG38">_xll.BDP($C38,AG$1,"YAS_YLD_FLAG = 15","PRICING_SOURCE=BVAL")</f>
        <v>2.0455369999999999</v>
      </c>
      <c r="AH38" s="9" t="str" cm="1">
        <f t="array" ref="AH38">_xll.BDP($C38,AH$1,"YAS_YLD_FLAG = 15","PRICING_SOURCE=BVAL")</f>
        <v>T 1 3/4 08/15/41</v>
      </c>
      <c r="AI38" s="9" t="str" cm="1">
        <f t="array" ref="AI38">_xll.BDP($C38,AI$1,"YAS_YLD_FLAG = 15","YAS_XCCY_FOREIGN_CURRENCY=CAD","PRICING_SOURCE=BVAL")</f>
        <v>CAN 4 06/01/41</v>
      </c>
      <c r="AJ38" s="9" cm="1">
        <f t="array" ref="AJ38">_xll.BQL($C38, "yield(fill=PREV, pricing_source=BVN4, side=Bid, yield_type=YTW) - yield(fill=PREV, pricing_source=BVN4, side=Ask, yield_type=YTW)")</f>
        <v>2.9257300688477983E-2</v>
      </c>
      <c r="AK38" s="16" cm="1">
        <f t="array" ref="AK38">_xll.BDP($C38,AK$1,"YAS_YLD_FLAG = 1")</f>
        <v>1500000000</v>
      </c>
      <c r="AL38" s="5">
        <f t="shared" si="6"/>
        <v>5.8778666666666667E-2</v>
      </c>
      <c r="AM38" s="17" cm="1">
        <f t="array" ref="AM38">_xll.BDP($C38&amp;"@"&amp;Settings!$B$1&amp;" "&amp;$O38,"INTERVAL_SUM","MARKET_DATA_OVERRIDE="&amp;AM$1,"CALC_INTERVAL="&amp;Settings!$B$2,"FILL=0")*1000</f>
        <v>88168000</v>
      </c>
      <c r="AN38" s="18">
        <f t="shared" si="7"/>
        <v>18232000</v>
      </c>
      <c r="AO38" s="17" cm="1">
        <f t="array" ref="AO38">_xll.BDP($I38&amp;"@"&amp;Settings!$B$1&amp;" "&amp;$O38,"INTERVAL_SUM","MARKET_DATA_OVERRIDE="&amp;AO$1,"CALC_INTERVAL="&amp;Settings!$B$2,"FILL=0")*1000</f>
        <v>41667000</v>
      </c>
      <c r="AP38" s="17" cm="1">
        <f t="array" ref="AP38">_xll.BDP($I38&amp;"@"&amp;Settings!$B$1&amp;" "&amp;$O38,"INTERVAL_SUM","MARKET_DATA_OVERRIDE="&amp;AP$1,"CALC_INTERVAL="&amp;Settings!$B$2,"FILL=0")*1000</f>
        <v>23435000</v>
      </c>
      <c r="AQ38" s="8" cm="1">
        <f t="array" ref="AQ38">_xll.BDP($C38,AQ$1)</f>
        <v>95</v>
      </c>
      <c r="AR38" s="21"/>
      <c r="AS38" s="6"/>
      <c r="AT38" s="39" t="str">
        <f>INDEX(Table11[Z_category],MATCH(MAX(SaleTable[[#This Row],[Yld_Z_BB]:[Yld_Z_RBCI]]),Table11[Z_score_Vale],1))</f>
        <v>10 to 25</v>
      </c>
      <c r="AU38" s="41" t="str">
        <f>INDEX(Table12[TRAC_Category],MATCH(SaleTable[[#This Row],[Perc_Traded]],Table12[TRAC_Value],1))</f>
        <v>5-10%</v>
      </c>
      <c r="AV38" s="41" t="str">
        <f>INDEX(Table13[NetDlrInv_Category],MATCH(SaleTable[[#This Row],[DealerClient Net]],Table13[NetDlrInv_Value],1))</f>
        <v>10 to 20MM</v>
      </c>
      <c r="AW38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38" s="27" t="str">
        <f>INDEX(Table15[XCCY_Cat],MATCH(SaleTable[[#This Row],[XCCY_sprd]],Table15[XCCY_Value],1))</f>
        <v>0.5 to 0.8</v>
      </c>
      <c r="AY38" s="3"/>
      <c r="AZ38" s="39" t="str">
        <f>INDEX(Table9[LQA_Bucket],MATCH(SaleTable[[#This Row],[LQA_LIQUIDITY_SCORE]],Table9[LQA_Val],1))</f>
        <v>80-100</v>
      </c>
      <c r="BA38" s="41" t="str">
        <f>INDEX(Table10[Utilization_Bucket],MATCH(_xlfn.IFNA(ROUND(SaleTable[[#This Row],[Remaining]]/1000000,0),-1),Table10[Utilization_Val],1))</f>
        <v>0MM</v>
      </c>
      <c r="BB38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38" s="8"/>
    </row>
    <row r="39" spans="1:55" customFormat="1" x14ac:dyDescent="0.3">
      <c r="A39" t="s">
        <v>1556</v>
      </c>
      <c r="B39" t="str">
        <f>IF(ISNUMBER(MATCH(I39,Sellside_PastID!A:A,0)),"","NEW")</f>
        <v/>
      </c>
      <c r="C39" s="10" t="s">
        <v>2946</v>
      </c>
      <c r="D39" s="10">
        <v>-0.62768530007758727</v>
      </c>
      <c r="E39" s="10">
        <v>-0.24472117793431314</v>
      </c>
      <c r="F39" s="12" t="s">
        <v>2947</v>
      </c>
      <c r="G39" s="43">
        <v>3000000</v>
      </c>
      <c r="H39" s="10">
        <v>3000000</v>
      </c>
      <c r="I39" s="8" t="str" cm="1">
        <f t="array" ref="I39">_xll.BDP($C39,I$1)</f>
        <v>136385AL5</v>
      </c>
      <c r="J39" s="8" t="str" cm="1">
        <f t="array" ref="J39">_xll.BDP($C39,J$1)</f>
        <v>CNQCN 6 1/4 03/15/38</v>
      </c>
      <c r="K39" s="8" cm="1">
        <f t="array" ref="K39">_xll.BDP($C39,K$1)</f>
        <v>108652</v>
      </c>
      <c r="L39" s="8" cm="1">
        <f t="array" ref="L39">_xll.BDP($C39,L$1)</f>
        <v>108652</v>
      </c>
      <c r="M39" s="8" t="str" cm="1">
        <f t="array" ref="M39">_xll.BDP($C39,M$1)</f>
        <v>USD</v>
      </c>
      <c r="N39" s="8" t="str" cm="1">
        <f t="array" ref="N39">_xll.BDP($C39,N$1)</f>
        <v>CA</v>
      </c>
      <c r="O39" s="8" t="str" cm="1">
        <f t="array" ref="O39">_xll.BDP($C39,O$1)</f>
        <v>Corp</v>
      </c>
      <c r="P39" s="8" t="str" cm="1">
        <f t="array" ref="P39">_xll.BDP($C39,P$1)</f>
        <v>Energy</v>
      </c>
      <c r="Q39" s="8" t="str" cm="1">
        <f t="array" ref="Q39">_xll.BDP($C39,Q$1)</f>
        <v>CANADIAN NATL RESOURCES</v>
      </c>
      <c r="R39" s="8" t="str" cm="1">
        <f t="array" ref="R39">_xll.BDP($C39,R$1)</f>
        <v>BBB</v>
      </c>
      <c r="S39" s="8" cm="1">
        <f t="array" ref="S39">_xlfn.IFNA(MATCH(_xll.BDP($C39,S$1),Convert_RBCIRTG[RTG_MDY],0),0)</f>
        <v>2</v>
      </c>
      <c r="T39" s="8" cm="1">
        <f t="array" ref="T39">_xlfn.IFNA(MATCH(_xll.BDP($C39,T$1),Convert_RBCIRTG[RTG_FITCH_SP],0),0)</f>
        <v>0</v>
      </c>
      <c r="U39" s="8" cm="1">
        <f t="array" ref="U39">_xlfn.IFNA(MATCH(_xll.BDP($C39,U$1),Convert_RBCIRTG[RTG_FITCH_SP],0),0)</f>
        <v>1</v>
      </c>
      <c r="V39" s="20" t="str" cm="1">
        <f t="array" ref="V39">INDEX(Convert_RBCIRTG[RTG_FITCH_SP],IF(MEDIAN($S39:$U39)&gt;0,MEDIAN($S39:$U39),MAX($S39:$U39)))</f>
        <v>BBB-</v>
      </c>
      <c r="W39" s="15" cm="1">
        <f t="array" ref="W39">_xll.BDP($C39,W$1,"YAS_YLD_FLAG = 15")</f>
        <v>11.113172859130993</v>
      </c>
      <c r="X39" s="3" t="str">
        <f>INDEX(Convert_DurBins[Dur_Bucket],MATCH($W39,Convert_DurBins[Dur_Val],1))</f>
        <v>10-12</v>
      </c>
      <c r="Y39" s="14">
        <f t="shared" si="4"/>
        <v>3.9511774061918348</v>
      </c>
      <c r="Z39" s="3">
        <f>-INDEX(DefProv[Default],MATCH($O39&amp;$R39,DefProv[KEY],0))</f>
        <v>-36</v>
      </c>
      <c r="AA39" s="9" cm="1">
        <f t="array" ref="AA39">IF($M39="CAD",AB39,_xll.BDP($C39,AA$1,"YAS_XCCY_FOREIGN_CURRENCY=CAD","YAS_YLD_FLAG = 15","PRICING_SOURCE=BVAL"))</f>
        <v>4.3111774061918346</v>
      </c>
      <c r="AB39" s="9" cm="1">
        <f t="array" ref="AB39">_xll.BDP($C39,AB$1,"YAS_YLD_FLAG = 15","PRICING_SOURCE=BVAL")</f>
        <v>3.5011399999999999</v>
      </c>
      <c r="AC39" s="14">
        <f t="shared" si="5"/>
        <v>0.81003740619183473</v>
      </c>
      <c r="AD39" s="9" cm="1">
        <f t="array" ref="AD39">_xll.BDP($C39,AD$1,"YAS_YLD_FLAG = 15","PRICING_SOURCE=BVAL")</f>
        <v>145.56029999999998</v>
      </c>
      <c r="AE39" s="14" t="e">
        <f>INDEX([1]credit_yield!$C$1:$C$108,MATCH($AY39,[1]credit_yield!$A$1:$A$108,0))</f>
        <v>#N/A</v>
      </c>
      <c r="AF39" s="9" cm="1">
        <f t="array" ref="AF39">_xll.BDP($C39,AF$1,"YAS_YLD_FLAG = 15","YAS_XCCY_FOREIGN_CURRENCY=CAD","PRICING_SOURCE=BVAL")</f>
        <v>240.88909551675596</v>
      </c>
      <c r="AG39" s="9" cm="1">
        <f t="array" ref="AG39">_xll.BDP($C39,AG$1,"YAS_YLD_FLAG = 15","PRICING_SOURCE=BVAL")</f>
        <v>2.0455369999999999</v>
      </c>
      <c r="AH39" s="9" t="str" cm="1">
        <f t="array" ref="AH39">_xll.BDP($C39,AH$1,"YAS_YLD_FLAG = 15","PRICING_SOURCE=BVAL")</f>
        <v>T 1 3/4 08/15/41</v>
      </c>
      <c r="AI39" s="9" t="str" cm="1">
        <f t="array" ref="AI39">_xll.BDP($C39,AI$1,"YAS_YLD_FLAG = 15","YAS_XCCY_FOREIGN_CURRENCY=CAD","PRICING_SOURCE=BVAL")</f>
        <v>CAN 4 06/01/41</v>
      </c>
      <c r="AJ39" s="9" cm="1">
        <f t="array" ref="AJ39">_xll.BQL($C39, "yield(fill=PREV, pricing_source=BVN4, side=Bid, yield_type=YTW) - yield(fill=PREV, pricing_source=BVN4, side=Ask, yield_type=YTW)")</f>
        <v>2.1535821984596026E-2</v>
      </c>
      <c r="AK39" s="16" cm="1">
        <f t="array" ref="AK39">_xll.BDP($C39,AK$1,"YAS_YLD_FLAG = 1")</f>
        <v>1100000000</v>
      </c>
      <c r="AL39" s="5">
        <f t="shared" si="6"/>
        <v>5.0611818181818181E-2</v>
      </c>
      <c r="AM39" s="17" cm="1">
        <f t="array" ref="AM39">_xll.BDP($C39&amp;"@"&amp;Settings!$B$1&amp;" "&amp;$O39,"INTERVAL_SUM","MARKET_DATA_OVERRIDE="&amp;AM$1,"CALC_INTERVAL="&amp;Settings!$B$2,"FILL=0")*1000</f>
        <v>55673000</v>
      </c>
      <c r="AN39" s="18">
        <f t="shared" si="7"/>
        <v>-13914000</v>
      </c>
      <c r="AO39" s="17" cm="1">
        <f t="array" ref="AO39">_xll.BDP($I39&amp;"@"&amp;Settings!$B$1&amp;" "&amp;$O39,"INTERVAL_SUM","MARKET_DATA_OVERRIDE="&amp;AO$1,"CALC_INTERVAL="&amp;Settings!$B$2,"FILL=0")*1000</f>
        <v>15337000</v>
      </c>
      <c r="AP39" s="17" cm="1">
        <f t="array" ref="AP39">_xll.BDP($I39&amp;"@"&amp;Settings!$B$1&amp;" "&amp;$O39,"INTERVAL_SUM","MARKET_DATA_OVERRIDE="&amp;AP$1,"CALC_INTERVAL="&amp;Settings!$B$2,"FILL=0")*1000</f>
        <v>29251000</v>
      </c>
      <c r="AQ39" s="8" cm="1">
        <f t="array" ref="AQ39">_xll.BDP($C39,AQ$1)</f>
        <v>93</v>
      </c>
      <c r="AR39" s="21"/>
      <c r="AS39" s="6"/>
      <c r="AT39" s="39" t="str">
        <f>INDEX(Table11[Z_category],MATCH(MAX(SaleTable[[#This Row],[Yld_Z_BB]:[Yld_Z_RBCI]]),Table11[Z_score_Vale],1))</f>
        <v>25 to 50</v>
      </c>
      <c r="AU39" s="41" t="str">
        <f>INDEX(Table12[TRAC_Category],MATCH(SaleTable[[#This Row],[Perc_Traded]],Table12[TRAC_Value],1))</f>
        <v>5-10%</v>
      </c>
      <c r="AV39" s="41" t="str">
        <f>INDEX(Table13[NetDlrInv_Category],MATCH(SaleTable[[#This Row],[DealerClient Net]],Table13[NetDlrInv_Value],1))</f>
        <v>-20 to -10MM</v>
      </c>
      <c r="AW39" s="41" t="str">
        <f>IF(OR(ISBLANK(SaleTable[[#This Row],[MSG_BidSize]]),NOT(ISNUMBER(SaleTable[[#This Row],[MSG_BidSize]]))),"NA",INDEX(Table14[AskSize_Category],MATCH(SaleTable[[#This Row],[MSG_BidSize]],Table14[AskSize_Value],1)))</f>
        <v>0 to 5MM</v>
      </c>
      <c r="AX39" s="27" t="str">
        <f>INDEX(Table15[XCCY_Cat],MATCH(SaleTable[[#This Row],[XCCY_sprd]],Table15[XCCY_Value],1))</f>
        <v>0.8 to 1</v>
      </c>
      <c r="AY39" s="3"/>
      <c r="AZ39" s="39" t="str">
        <f>INDEX(Table9[LQA_Bucket],MATCH(SaleTable[[#This Row],[LQA_LIQUIDITY_SCORE]],Table9[LQA_Val],1))</f>
        <v>80-100</v>
      </c>
      <c r="BA39" s="41" t="str">
        <f>INDEX(Table10[Utilization_Bucket],MATCH(_xlfn.IFNA(ROUND(SaleTable[[#This Row],[Remaining]]/1000000,0),-1),Table10[Utilization_Val],1))</f>
        <v>0MM</v>
      </c>
      <c r="BB39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39" s="8"/>
    </row>
    <row r="40" spans="1:55" customFormat="1" x14ac:dyDescent="0.3">
      <c r="A40" t="s">
        <v>1556</v>
      </c>
      <c r="B40" t="str">
        <f>IF(ISNUMBER(MATCH(I40,Sellside_PastID!A:A,0)),"","NEW")</f>
        <v/>
      </c>
      <c r="C40" s="10" t="s">
        <v>959</v>
      </c>
      <c r="D40" s="10">
        <v>-0.23435991329590924</v>
      </c>
      <c r="E40" s="10">
        <v>-0.55487812012695792</v>
      </c>
      <c r="F40" s="12" t="s">
        <v>1536</v>
      </c>
      <c r="G40" s="43">
        <v>0</v>
      </c>
      <c r="H40" s="10">
        <v>2500000</v>
      </c>
      <c r="I40" s="8" t="str" cm="1">
        <f t="array" ref="I40">_xll.BDP($C40,I$1)</f>
        <v>21684AAB2</v>
      </c>
      <c r="J40" s="8" t="str" cm="1">
        <f t="array" ref="J40">_xll.BDP($C40,J$1)</f>
        <v>RABOBK 5 3/4 12/01/43</v>
      </c>
      <c r="K40" s="8" cm="1">
        <f t="array" ref="K40">_xll.BDP($C40,K$1)</f>
        <v>156262</v>
      </c>
      <c r="L40" s="8" cm="1">
        <f t="array" ref="L40">_xll.BDP($C40,L$1)</f>
        <v>156262</v>
      </c>
      <c r="M40" s="8" t="str" cm="1">
        <f t="array" ref="M40">_xll.BDP($C40,M$1)</f>
        <v>USD</v>
      </c>
      <c r="N40" s="8" t="str" cm="1">
        <f t="array" ref="N40">_xll.BDP($C40,N$1)</f>
        <v>NE</v>
      </c>
      <c r="O40" s="8" t="str" cm="1">
        <f t="array" ref="O40">_xll.BDP($C40,O$1)</f>
        <v>Corp</v>
      </c>
      <c r="P40" s="8" t="str" cm="1">
        <f t="array" ref="P40">_xll.BDP($C40,P$1)</f>
        <v>Financials</v>
      </c>
      <c r="Q40" s="8" t="str" cm="1">
        <f t="array" ref="Q40">_xll.BDP($C40,Q$1)</f>
        <v>COOPERATIEVE RABOBANK UA</v>
      </c>
      <c r="R40" s="8" t="str" cm="1">
        <f t="array" ref="R40">_xll.BDP($C40,R$1)</f>
        <v>A-</v>
      </c>
      <c r="S40" s="8" cm="1">
        <f t="array" ref="S40">_xlfn.IFNA(MATCH(_xll.BDP($C40,S$1),Convert_RBCIRTG[RTG_MDY],0),0)</f>
        <v>3</v>
      </c>
      <c r="T40" s="8" cm="1">
        <f t="array" ref="T40">_xlfn.IFNA(MATCH(_xll.BDP($C40,T$1),Convert_RBCIRTG[RTG_FITCH_SP],0),0)</f>
        <v>4</v>
      </c>
      <c r="U40" s="8" cm="1">
        <f t="array" ref="U40">_xlfn.IFNA(MATCH(_xll.BDP($C40,U$1),Convert_RBCIRTG[RTG_FITCH_SP],0),0)</f>
        <v>3</v>
      </c>
      <c r="V40" s="20" t="str" cm="1">
        <f t="array" ref="V40">INDEX(Convert_RBCIRTG[RTG_FITCH_SP],IF(MEDIAN($S40:$U40)&gt;0,MEDIAN($S40:$U40),MAX($S40:$U40)))</f>
        <v>BBB+</v>
      </c>
      <c r="W40" s="15" cm="1">
        <f t="array" ref="W40">_xll.BDP($C40,W$1,"YAS_YLD_FLAG = 15")</f>
        <v>13.850029532491895</v>
      </c>
      <c r="X40" s="3" t="str">
        <f>INDEX(Convert_DurBins[Dur_Bucket],MATCH($W40,Convert_DurBins[Dur_Val],1))</f>
        <v>12-14</v>
      </c>
      <c r="Y40" s="14">
        <f t="shared" si="4"/>
        <v>3.9045231106077614</v>
      </c>
      <c r="Z40" s="3">
        <f>-INDEX(DefProv[Default],MATCH($O40&amp;$R40,DefProv[KEY],0))</f>
        <v>-13</v>
      </c>
      <c r="AA40" s="9" cm="1">
        <f t="array" ref="AA40">IF($M40="CAD",AB40,_xll.BDP($C40,AA$1,"YAS_XCCY_FOREIGN_CURRENCY=CAD","YAS_YLD_FLAG = 15","PRICING_SOURCE=BVAL"))</f>
        <v>4.0345231106077613</v>
      </c>
      <c r="AB40" s="9" cm="1">
        <f t="array" ref="AB40">_xll.BDP($C40,AB$1,"YAS_YLD_FLAG = 15","PRICING_SOURCE=BVAL")</f>
        <v>3.2026970000000001</v>
      </c>
      <c r="AC40" s="14">
        <f t="shared" si="5"/>
        <v>0.83182611060776113</v>
      </c>
      <c r="AD40" s="9" cm="1">
        <f t="array" ref="AD40">_xll.BDP($C40,AD$1,"YAS_YLD_FLAG = 15","PRICING_SOURCE=BVAL")</f>
        <v>115.71600000000002</v>
      </c>
      <c r="AE40" s="14" t="e">
        <f>INDEX([1]credit_yield!$C$1:$C$108,MATCH($AY40,[1]credit_yield!$A$1:$A$108,0))</f>
        <v>#N/A</v>
      </c>
      <c r="AF40" s="9" cm="1">
        <f t="array" ref="AF40">_xll.BDP($C40,AF$1,"YAS_YLD_FLAG = 15","YAS_XCCY_FOREIGN_CURRENCY=CAD","PRICING_SOURCE=BVAL")</f>
        <v>213.22366595834862</v>
      </c>
      <c r="AG40" s="9" cm="1">
        <f t="array" ref="AG40">_xll.BDP($C40,AG$1,"YAS_YLD_FLAG = 15","PRICING_SOURCE=BVAL")</f>
        <v>2.0455369999999999</v>
      </c>
      <c r="AH40" s="9" t="str" cm="1">
        <f t="array" ref="AH40">_xll.BDP($C40,AH$1,"YAS_YLD_FLAG = 15","PRICING_SOURCE=BVAL")</f>
        <v>T 1 3/4 08/15/41</v>
      </c>
      <c r="AI40" s="9" t="str" cm="1">
        <f t="array" ref="AI40">_xll.BDP($C40,AI$1,"YAS_YLD_FLAG = 15","YAS_XCCY_FOREIGN_CURRENCY=CAD","PRICING_SOURCE=BVAL")</f>
        <v>CAN 4 06/01/41</v>
      </c>
      <c r="AJ40" s="9" cm="1">
        <f t="array" ref="AJ40">_xll.BQL($C40, "yield(fill=PREV, pricing_source=BVN4, side=Bid, yield_type=YTW) - yield(fill=PREV, pricing_source=BVN4, side=Ask, yield_type=YTW)")</f>
        <v>2.8547998276379882E-2</v>
      </c>
      <c r="AK40" s="16" cm="1">
        <f t="array" ref="AK40">_xll.BDP($C40,AK$1,"YAS_YLD_FLAG = 1")</f>
        <v>1250000000</v>
      </c>
      <c r="AL40" s="5">
        <f t="shared" si="6"/>
        <v>2.11024E-2</v>
      </c>
      <c r="AM40" s="17" cm="1">
        <f t="array" ref="AM40">_xll.BDP($C40&amp;"@"&amp;Settings!$B$1&amp;" "&amp;$O40,"INTERVAL_SUM","MARKET_DATA_OVERRIDE="&amp;AM$1,"CALC_INTERVAL="&amp;Settings!$B$2,"FILL=0")*1000</f>
        <v>26378000</v>
      </c>
      <c r="AN40" s="18">
        <f t="shared" si="7"/>
        <v>-2500000</v>
      </c>
      <c r="AO40" s="17" cm="1">
        <f t="array" ref="AO40">_xll.BDP($I40&amp;"@"&amp;Settings!$B$1&amp;" "&amp;$O40,"INTERVAL_SUM","MARKET_DATA_OVERRIDE="&amp;AO$1,"CALC_INTERVAL="&amp;Settings!$B$2,"FILL=0")*1000</f>
        <v>0</v>
      </c>
      <c r="AP40" s="17" cm="1">
        <f t="array" ref="AP40">_xll.BDP($I40&amp;"@"&amp;Settings!$B$1&amp;" "&amp;$O40,"INTERVAL_SUM","MARKET_DATA_OVERRIDE="&amp;AP$1,"CALC_INTERVAL="&amp;Settings!$B$2,"FILL=0")*1000</f>
        <v>2500000</v>
      </c>
      <c r="AQ40" s="8" cm="1">
        <f t="array" ref="AQ40">_xll.BDP($C40,AQ$1)</f>
        <v>95</v>
      </c>
      <c r="AR40" s="21"/>
      <c r="AS40" s="6"/>
      <c r="AT40" s="39" t="str">
        <f>INDEX(Table11[Z_category],MATCH(MAX(SaleTable[[#This Row],[Yld_Z_BB]:[Yld_Z_RBCI]]),Table11[Z_score_Vale],1))</f>
        <v>25 to 50</v>
      </c>
      <c r="AU40" s="41" t="str">
        <f>INDEX(Table12[TRAC_Category],MATCH(SaleTable[[#This Row],[Perc_Traded]],Table12[TRAC_Value],1))</f>
        <v>0-5%</v>
      </c>
      <c r="AV40" s="41" t="str">
        <f>INDEX(Table13[NetDlrInv_Category],MATCH(SaleTable[[#This Row],[DealerClient Net]],Table13[NetDlrInv_Value],1))</f>
        <v>-5MM to 0MM</v>
      </c>
      <c r="AW40" s="41" t="str">
        <f>IF(OR(ISBLANK(SaleTable[[#This Row],[MSG_BidSize]]),NOT(ISNUMBER(SaleTable[[#This Row],[MSG_BidSize]]))),"NA",INDEX(Table14[AskSize_Category],MATCH(SaleTable[[#This Row],[MSG_BidSize]],Table14[AskSize_Value],1)))</f>
        <v>0 to 5MM</v>
      </c>
      <c r="AX40" s="27" t="str">
        <f>INDEX(Table15[XCCY_Cat],MATCH(SaleTable[[#This Row],[XCCY_sprd]],Table15[XCCY_Value],1))</f>
        <v>0.8 to 1</v>
      </c>
      <c r="AY40" s="3"/>
      <c r="AZ40" s="39" t="str">
        <f>INDEX(Table9[LQA_Bucket],MATCH(SaleTable[[#This Row],[LQA_LIQUIDITY_SCORE]],Table9[LQA_Val],1))</f>
        <v>80-100</v>
      </c>
      <c r="BA40" s="41" t="str">
        <f>INDEX(Table10[Utilization_Bucket],MATCH(_xlfn.IFNA(ROUND(SaleTable[[#This Row],[Remaining]]/1000000,0),-1),Table10[Utilization_Val],1))</f>
        <v>0MM</v>
      </c>
      <c r="BB40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40" s="8"/>
    </row>
    <row r="41" spans="1:55" customFormat="1" x14ac:dyDescent="0.3">
      <c r="A41" t="s">
        <v>1556</v>
      </c>
      <c r="B41" t="str">
        <f>IF(ISNUMBER(MATCH(I41,Sellside_PastID!A:A,0)),"","NEW")</f>
        <v/>
      </c>
      <c r="C41" s="10" t="s">
        <v>2948</v>
      </c>
      <c r="D41" s="10">
        <v>-0.25031201941968184</v>
      </c>
      <c r="E41" s="10">
        <v>-0.83656955920701748</v>
      </c>
      <c r="F41" s="12" t="s">
        <v>2949</v>
      </c>
      <c r="G41" s="43">
        <v>2500000</v>
      </c>
      <c r="H41" s="10">
        <v>3000000</v>
      </c>
      <c r="I41" s="8" t="str" cm="1">
        <f t="array" ref="I41">_xll.BDP($C41,I$1)</f>
        <v>110574AF7</v>
      </c>
      <c r="J41" s="8" t="str" cm="1">
        <f t="array" ref="J41">_xll.BDP($C41,J$1)</f>
        <v>BCFERR 5.581 01/11/38</v>
      </c>
      <c r="K41" s="8" cm="1">
        <f t="array" ref="K41">_xll.BDP($C41,K$1)</f>
        <v>51790205</v>
      </c>
      <c r="L41" s="8" cm="1">
        <f t="array" ref="L41">_xll.BDP($C41,L$1)</f>
        <v>8913974</v>
      </c>
      <c r="M41" s="8" t="str" cm="1">
        <f t="array" ref="M41">_xll.BDP($C41,M$1)</f>
        <v>CAD</v>
      </c>
      <c r="N41" s="8" t="str" cm="1">
        <f t="array" ref="N41">_xll.BDP($C41,N$1)</f>
        <v>CA</v>
      </c>
      <c r="O41" s="8" t="str" cm="1">
        <f t="array" ref="O41">_xll.BDP($C41,O$1)</f>
        <v>Corp</v>
      </c>
      <c r="P41" s="8" t="str" cm="1">
        <f t="array" ref="P41">_xll.BDP($C41,P$1)</f>
        <v>Consumer Discretionary</v>
      </c>
      <c r="Q41" s="8" t="str" cm="1">
        <f t="array" ref="Q41">_xll.BDP($C41,Q$1)</f>
        <v>BC FERRY SERVICES INC</v>
      </c>
      <c r="R41" s="8" t="str" cm="1">
        <f t="array" ref="R41">_xll.BDP($C41,R$1)</f>
        <v>A+</v>
      </c>
      <c r="S41" s="8" cm="1">
        <f t="array" ref="S41">_xlfn.IFNA(MATCH(_xll.BDP($C41,S$1),Convert_RBCIRTG[RTG_MDY],0),0)</f>
        <v>0</v>
      </c>
      <c r="T41" s="8" cm="1">
        <f t="array" ref="T41">_xlfn.IFNA(MATCH(_xll.BDP($C41,T$1),Convert_RBCIRTG[RTG_FITCH_SP],0),0)</f>
        <v>0</v>
      </c>
      <c r="U41" s="8" cm="1">
        <f t="array" ref="U41">_xlfn.IFNA(MATCH(_xll.BDP($C41,U$1),Convert_RBCIRTG[RTG_FITCH_SP],0),0)</f>
        <v>7</v>
      </c>
      <c r="V41" s="20" t="str" cm="1">
        <f t="array" ref="V41">INDEX(Convert_RBCIRTG[RTG_FITCH_SP],IF(MEDIAN($S41:$U41)&gt;0,MEDIAN($S41:$U41),MAX($S41:$U41)))</f>
        <v>AA-</v>
      </c>
      <c r="W41" s="15" cm="1">
        <f t="array" ref="W41">_xll.BDP($C41,W$1,"YAS_YLD_FLAG = 15")</f>
        <v>11.358316118065751</v>
      </c>
      <c r="X41" s="3" t="str">
        <f>INDEX(Convert_DurBins[Dur_Bucket],MATCH($W41,Convert_DurBins[Dur_Val],1))</f>
        <v>10-12</v>
      </c>
      <c r="Y41" s="14">
        <f t="shared" si="4"/>
        <v>2.884674</v>
      </c>
      <c r="Z41" s="3">
        <f>-INDEX(DefProv[Default],MATCH($O41&amp;$R41,DefProv[KEY],0))</f>
        <v>-13</v>
      </c>
      <c r="AA41" s="9" cm="1">
        <f t="array" ref="AA41">IF($M41="CAD",AB41,_xll.BDP($C41,AA$1,"YAS_XCCY_FOREIGN_CURRENCY=CAD","YAS_YLD_FLAG = 15","PRICING_SOURCE=BVAL"))</f>
        <v>3.0146739999999999</v>
      </c>
      <c r="AB41" s="9" cm="1">
        <f t="array" ref="AB41">_xll.BDP($C41,AB$1,"YAS_YLD_FLAG = 15","PRICING_SOURCE=BVAL")</f>
        <v>3.0146739999999999</v>
      </c>
      <c r="AC41" s="14">
        <f t="shared" si="5"/>
        <v>0</v>
      </c>
      <c r="AD41" s="9" cm="1">
        <f t="array" ref="AD41">_xll.BDP($C41,AD$1,"YAS_YLD_FLAG = 15","PRICING_SOURCE=BVAL")</f>
        <v>139.97399999999999</v>
      </c>
      <c r="AE41" s="14" t="e">
        <f>INDEX([1]credit_yield!$C$1:$C$108,MATCH($AY41,[1]credit_yield!$A$1:$A$108,0))</f>
        <v>#N/A</v>
      </c>
      <c r="AF41" s="9" cm="1">
        <f t="array" ref="AF41">_xll.BDP($C41,AF$1,"YAS_YLD_FLAG = 15","YAS_XCCY_FOREIGN_CURRENCY=CAD","PRICING_SOURCE=BVAL")</f>
        <v>129.5478998917566</v>
      </c>
      <c r="AG41" s="9" cm="1">
        <f t="array" ref="AG41">_xll.BDP($C41,AG$1,"YAS_YLD_FLAG = 15","PRICING_SOURCE=BVAL")</f>
        <v>1.6149339999999999</v>
      </c>
      <c r="AH41" s="9" t="str" cm="1">
        <f t="array" ref="AH41">_xll.BDP($C41,AH$1,"YAS_YLD_FLAG = 15","PRICING_SOURCE=BVAL")</f>
        <v>CAN 1 1/2 06/01/31</v>
      </c>
      <c r="AI41" s="9" t="str" cm="1">
        <f t="array" ref="AI41">_xll.BDP($C41,AI$1,"YAS_YLD_FLAG = 15","YAS_XCCY_FOREIGN_CURRENCY=CAD","PRICING_SOURCE=BVAL")</f>
        <v>CAN 4 06/01/41</v>
      </c>
      <c r="AJ41" s="9" cm="1">
        <f t="array" ref="AJ41">_xll.BQL($C41, "yield(fill=PREV, pricing_source=BVN4, side=Bid, yield_type=YTW) - yield(fill=PREV, pricing_source=BVN4, side=Ask, yield_type=YTW)")</f>
        <v>5.9927206029454894E-2</v>
      </c>
      <c r="AK41" s="16" cm="1">
        <f t="array" ref="AK41">_xll.BDP($C41,AK$1,"YAS_YLD_FLAG = 1")</f>
        <v>200000000</v>
      </c>
      <c r="AL41" s="5">
        <f t="shared" si="6"/>
        <v>0</v>
      </c>
      <c r="AM41" s="17" cm="1">
        <f t="array" ref="AM41">_xll.BDP($C41&amp;"@"&amp;Settings!$B$1&amp;" "&amp;$O41,"INTERVAL_SUM","MARKET_DATA_OVERRIDE="&amp;AM$1,"CALC_INTERVAL="&amp;Settings!$B$2,"FILL=0")*1000</f>
        <v>0</v>
      </c>
      <c r="AN41" s="18">
        <f t="shared" si="7"/>
        <v>0</v>
      </c>
      <c r="AO41" s="17" cm="1">
        <f t="array" ref="AO41">_xll.BDP($I41&amp;"@"&amp;Settings!$B$1&amp;" "&amp;$O41,"INTERVAL_SUM","MARKET_DATA_OVERRIDE="&amp;AO$1,"CALC_INTERVAL="&amp;Settings!$B$2,"FILL=0")*1000</f>
        <v>0</v>
      </c>
      <c r="AP41" s="17" cm="1">
        <f t="array" ref="AP41">_xll.BDP($I41&amp;"@"&amp;Settings!$B$1&amp;" "&amp;$O41,"INTERVAL_SUM","MARKET_DATA_OVERRIDE="&amp;AP$1,"CALC_INTERVAL="&amp;Settings!$B$2,"FILL=0")*1000</f>
        <v>0</v>
      </c>
      <c r="AQ41" s="8" cm="1">
        <f t="array" ref="AQ41">_xll.BDP($C41,AQ$1)</f>
        <v>65</v>
      </c>
      <c r="AR41" s="21"/>
      <c r="AS41" s="6"/>
      <c r="AT41" s="39" t="str">
        <f>INDEX(Table11[Z_category],MATCH(MAX(SaleTable[[#This Row],[Yld_Z_BB]:[Yld_Z_RBCI]]),Table11[Z_score_Vale],1))</f>
        <v>25 to 50</v>
      </c>
      <c r="AU41" s="41">
        <f>INDEX(Table12[TRAC_Category],MATCH(SaleTable[[#This Row],[Perc_Traded]],Table12[TRAC_Value],1))</f>
        <v>0</v>
      </c>
      <c r="AV41" s="41">
        <f>INDEX(Table13[NetDlrInv_Category],MATCH(SaleTable[[#This Row],[DealerClient Net]],Table13[NetDlrInv_Value],1))</f>
        <v>0</v>
      </c>
      <c r="AW41" s="41" t="str">
        <f>IF(OR(ISBLANK(SaleTable[[#This Row],[MSG_BidSize]]),NOT(ISNUMBER(SaleTable[[#This Row],[MSG_BidSize]]))),"NA",INDEX(Table14[AskSize_Category],MATCH(SaleTable[[#This Row],[MSG_BidSize]],Table14[AskSize_Value],1)))</f>
        <v>0 to 5MM</v>
      </c>
      <c r="AX41" s="27">
        <f>INDEX(Table15[XCCY_Cat],MATCH(SaleTable[[#This Row],[XCCY_sprd]],Table15[XCCY_Value],1))</f>
        <v>0</v>
      </c>
      <c r="AY41" s="3"/>
      <c r="AZ41" s="39" t="str">
        <f>INDEX(Table9[LQA_Bucket],MATCH(SaleTable[[#This Row],[LQA_LIQUIDITY_SCORE]],Table9[LQA_Val],1))</f>
        <v>60-80</v>
      </c>
      <c r="BA41" s="41" t="str">
        <f>INDEX(Table10[Utilization_Bucket],MATCH(_xlfn.IFNA(ROUND(SaleTable[[#This Row],[Remaining]]/1000000,0),-1),Table10[Utilization_Val],1))</f>
        <v>0MM</v>
      </c>
      <c r="BB41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41" s="8"/>
    </row>
    <row r="42" spans="1:55" customFormat="1" x14ac:dyDescent="0.3">
      <c r="A42" t="s">
        <v>1556</v>
      </c>
      <c r="B42" t="str">
        <f>IF(ISNUMBER(MATCH(I42,Sellside_PastID!A:A,0)),"","NEW")</f>
        <v>NEW</v>
      </c>
      <c r="C42" s="10" t="s">
        <v>1104</v>
      </c>
      <c r="D42" s="10">
        <v>-0.65060736747623704</v>
      </c>
      <c r="E42" s="10">
        <v>-0.18280854472871774</v>
      </c>
      <c r="F42" s="12" t="s">
        <v>2283</v>
      </c>
      <c r="G42" s="43">
        <v>0</v>
      </c>
      <c r="H42" s="10">
        <v>2000</v>
      </c>
      <c r="I42" s="8" t="str" cm="1">
        <f t="array" ref="I42">_xll.BDP($C42,I$1)</f>
        <v>72909AAA6</v>
      </c>
      <c r="J42" s="8" t="str" cm="1">
        <f t="array" ref="J42">_xll.BDP($C42,J$1)</f>
        <v>PLEBCA 7.246 08/31/42</v>
      </c>
      <c r="K42" s="8" cm="1">
        <f t="array" ref="K42">_xll.BDP($C42,K$1)</f>
        <v>16828054</v>
      </c>
      <c r="L42" s="8" cm="1">
        <f t="array" ref="L42">_xll.BDP($C42,L$1)</f>
        <v>16828054</v>
      </c>
      <c r="M42" s="8" t="str" cm="1">
        <f t="array" ref="M42">_xll.BDP($C42,M$1)</f>
        <v>CAD</v>
      </c>
      <c r="N42" s="8" t="str" cm="1">
        <f t="array" ref="N42">_xll.BDP($C42,N$1)</f>
        <v>CA</v>
      </c>
      <c r="O42" s="8" t="str" cm="1">
        <f t="array" ref="O42">_xll.BDP($C42,O$1)</f>
        <v>Corp</v>
      </c>
      <c r="P42" s="8" t="str" cm="1">
        <f t="array" ref="P42">_xll.BDP($C42,P$1)</f>
        <v>Industrials</v>
      </c>
      <c r="Q42" s="8" t="str" cm="1">
        <f t="array" ref="Q42">_xll.BDP($C42,Q$1)</f>
        <v>PLENARY HEALTH BRIDGEPOI</v>
      </c>
      <c r="R42" s="8" t="str" cm="1">
        <f t="array" ref="R42">_xll.BDP($C42,R$1)</f>
        <v>A</v>
      </c>
      <c r="S42" s="8" cm="1">
        <f t="array" ref="S42">_xlfn.IFNA(MATCH(_xll.BDP($C42,S$1),Convert_RBCIRTG[RTG_MDY],0),0)</f>
        <v>0</v>
      </c>
      <c r="T42" s="8" cm="1">
        <f t="array" ref="T42">_xlfn.IFNA(MATCH(_xll.BDP($C42,T$1),Convert_RBCIRTG[RTG_FITCH_SP],0),0)</f>
        <v>0</v>
      </c>
      <c r="U42" s="8" cm="1">
        <f t="array" ref="U42">_xlfn.IFNA(MATCH(_xll.BDP($C42,U$1),Convert_RBCIRTG[RTG_FITCH_SP],0),0)</f>
        <v>5</v>
      </c>
      <c r="V42" s="20" t="str" cm="1">
        <f t="array" ref="V42">INDEX(Convert_RBCIRTG[RTG_FITCH_SP],IF(MEDIAN($S42:$U42)&gt;0,MEDIAN($S42:$U42),MAX($S42:$U42)))</f>
        <v>A</v>
      </c>
      <c r="W42" s="15" cm="1">
        <f t="array" ref="W42">_xll.BDP($C42,W$1,"YAS_YLD_FLAG = 15")</f>
        <v>12.826685576353995</v>
      </c>
      <c r="X42" s="3" t="str">
        <f>INDEX(Convert_DurBins[Dur_Bucket],MATCH($W42,Convert_DurBins[Dur_Val],1))</f>
        <v>12-14</v>
      </c>
      <c r="Y42" s="14">
        <f t="shared" si="4"/>
        <v>4.1465969999999999</v>
      </c>
      <c r="Z42" s="3">
        <f>-INDEX(DefProv[Default],MATCH($O42&amp;$R42,DefProv[KEY],0))</f>
        <v>-13</v>
      </c>
      <c r="AA42" s="9" cm="1">
        <f t="array" ref="AA42">IF($M42="CAD",AB42,_xll.BDP($C42,AA$1,"YAS_XCCY_FOREIGN_CURRENCY=CAD","YAS_YLD_FLAG = 15","PRICING_SOURCE=BVAL"))</f>
        <v>4.2765969999999998</v>
      </c>
      <c r="AB42" s="9" cm="1">
        <f t="array" ref="AB42">_xll.BDP($C42,AB$1,"YAS_YLD_FLAG = 15","PRICING_SOURCE=BVAL")</f>
        <v>4.2765969999999998</v>
      </c>
      <c r="AC42" s="14">
        <f t="shared" si="5"/>
        <v>0</v>
      </c>
      <c r="AD42" s="9" cm="1">
        <f t="array" ref="AD42">_xll.BDP($C42,AD$1,"YAS_YLD_FLAG = 15","PRICING_SOURCE=BVAL")</f>
        <v>237.45109999999997</v>
      </c>
      <c r="AE42" s="14" t="e">
        <f>INDEX([1]credit_yield!$C$1:$C$108,MATCH($AY42,[1]credit_yield!$A$1:$A$108,0))</f>
        <v>#N/A</v>
      </c>
      <c r="AF42" s="9" cm="1">
        <f t="array" ref="AF42">_xll.BDP($C42,AF$1,"YAS_YLD_FLAG = 15","YAS_XCCY_FOREIGN_CURRENCY=CAD","PRICING_SOURCE=BVAL")</f>
        <v>290.67283238814855</v>
      </c>
      <c r="AG42" s="9" cm="1">
        <f t="array" ref="AG42">_xll.BDP($C42,AG$1,"YAS_YLD_FLAG = 15","PRICING_SOURCE=BVAL")</f>
        <v>1.9020860000000002</v>
      </c>
      <c r="AH42" s="9" t="str" cm="1">
        <f t="array" ref="AH42">_xll.BDP($C42,AH$1,"YAS_YLD_FLAG = 15","PRICING_SOURCE=BVAL")</f>
        <v>CAN 4 06/01/41</v>
      </c>
      <c r="AI42" s="9" t="str" cm="1">
        <f t="array" ref="AI42">_xll.BDP($C42,AI$1,"YAS_YLD_FLAG = 15","YAS_XCCY_FOREIGN_CURRENCY=CAD","PRICING_SOURCE=BVAL")</f>
        <v>CAN 4 06/01/41</v>
      </c>
      <c r="AJ42" s="9" cm="1">
        <f t="array" ref="AJ42">_xll.BQL($C42, "yield(fill=PREV, pricing_source=BVN4, side=Bid, yield_type=YTW) - yield(fill=PREV, pricing_source=BVN4, side=Ask, yield_type=YTW)")</f>
        <v>8.4587734716529805E-2</v>
      </c>
      <c r="AK42" s="16" cm="1">
        <f t="array" ref="AK42">_xll.BDP($C42,AK$1,"YAS_YLD_FLAG = 1")</f>
        <v>223995107.00000003</v>
      </c>
      <c r="AL42" s="5">
        <f t="shared" si="6"/>
        <v>0</v>
      </c>
      <c r="AM42" s="17" cm="1">
        <f t="array" ref="AM42">_xll.BDP($C42&amp;"@"&amp;Settings!$B$1&amp;" "&amp;$O42,"INTERVAL_SUM","MARKET_DATA_OVERRIDE="&amp;AM$1,"CALC_INTERVAL="&amp;Settings!$B$2,"FILL=0")*1000</f>
        <v>0</v>
      </c>
      <c r="AN42" s="18">
        <f t="shared" si="7"/>
        <v>0</v>
      </c>
      <c r="AO42" s="17" cm="1">
        <f t="array" ref="AO42">_xll.BDP($I42&amp;"@"&amp;Settings!$B$1&amp;" "&amp;$O42,"INTERVAL_SUM","MARKET_DATA_OVERRIDE="&amp;AO$1,"CALC_INTERVAL="&amp;Settings!$B$2,"FILL=0")*1000</f>
        <v>0</v>
      </c>
      <c r="AP42" s="17" cm="1">
        <f t="array" ref="AP42">_xll.BDP($I42&amp;"@"&amp;Settings!$B$1&amp;" "&amp;$O42,"INTERVAL_SUM","MARKET_DATA_OVERRIDE="&amp;AP$1,"CALC_INTERVAL="&amp;Settings!$B$2,"FILL=0")*1000</f>
        <v>0</v>
      </c>
      <c r="AQ42" s="8" cm="1">
        <f t="array" ref="AQ42">_xll.BDP($C42,AQ$1)</f>
        <v>66</v>
      </c>
      <c r="AR42" s="21"/>
      <c r="AS42" s="6"/>
      <c r="AT42" s="39" t="str">
        <f>INDEX(Table11[Z_category],MATCH(MAX(SaleTable[[#This Row],[Yld_Z_BB]:[Yld_Z_RBCI]]),Table11[Z_score_Vale],1))</f>
        <v>25 to 50</v>
      </c>
      <c r="AU42" s="41">
        <f>INDEX(Table12[TRAC_Category],MATCH(SaleTable[[#This Row],[Perc_Traded]],Table12[TRAC_Value],1))</f>
        <v>0</v>
      </c>
      <c r="AV42" s="41">
        <f>INDEX(Table13[NetDlrInv_Category],MATCH(SaleTable[[#This Row],[DealerClient Net]],Table13[NetDlrInv_Value],1))</f>
        <v>0</v>
      </c>
      <c r="AW42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42" s="27">
        <f>INDEX(Table15[XCCY_Cat],MATCH(SaleTable[[#This Row],[XCCY_sprd]],Table15[XCCY_Value],1))</f>
        <v>0</v>
      </c>
      <c r="AY42" s="3"/>
      <c r="AZ42" s="39" t="str">
        <f>INDEX(Table9[LQA_Bucket],MATCH(SaleTable[[#This Row],[LQA_LIQUIDITY_SCORE]],Table9[LQA_Val],1))</f>
        <v>60-80</v>
      </c>
      <c r="BA42" s="41" t="str">
        <f>INDEX(Table10[Utilization_Bucket],MATCH(_xlfn.IFNA(ROUND(SaleTable[[#This Row],[Remaining]]/1000000,0),-1),Table10[Utilization_Val],1))</f>
        <v>0MM</v>
      </c>
      <c r="BB42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42" s="8"/>
    </row>
    <row r="43" spans="1:55" customFormat="1" x14ac:dyDescent="0.3">
      <c r="A43" t="s">
        <v>1556</v>
      </c>
      <c r="B43" t="str">
        <f>IF(ISNUMBER(MATCH(I43,Sellside_PastID!A:A,0)),"","NEW")</f>
        <v/>
      </c>
      <c r="C43" s="10" t="s">
        <v>2950</v>
      </c>
      <c r="D43" s="10">
        <v>-0.82556676625083147</v>
      </c>
      <c r="E43" s="10">
        <v>-0.43288432394524079</v>
      </c>
      <c r="F43" s="12" t="s">
        <v>2951</v>
      </c>
      <c r="G43" s="43">
        <v>0</v>
      </c>
      <c r="H43" s="10">
        <v>0</v>
      </c>
      <c r="I43" s="8" t="str" cm="1">
        <f t="array" ref="I43">_xll.BDP($C43,I$1)</f>
        <v>867229AE6</v>
      </c>
      <c r="J43" s="8" t="str" cm="1">
        <f t="array" ref="J43">_xll.BDP($C43,J$1)</f>
        <v>SUCN 6 1/2 06/15/38</v>
      </c>
      <c r="K43" s="8" cm="1">
        <f t="array" ref="K43">_xll.BDP($C43,K$1)</f>
        <v>110631</v>
      </c>
      <c r="L43" s="8" cm="1">
        <f t="array" ref="L43">_xll.BDP($C43,L$1)</f>
        <v>110631</v>
      </c>
      <c r="M43" s="8" t="str" cm="1">
        <f t="array" ref="M43">_xll.BDP($C43,M$1)</f>
        <v>USD</v>
      </c>
      <c r="N43" s="8" t="str" cm="1">
        <f t="array" ref="N43">_xll.BDP($C43,N$1)</f>
        <v>CA</v>
      </c>
      <c r="O43" s="8" t="str" cm="1">
        <f t="array" ref="O43">_xll.BDP($C43,O$1)</f>
        <v>Corp</v>
      </c>
      <c r="P43" s="8" t="str" cm="1">
        <f t="array" ref="P43">_xll.BDP($C43,P$1)</f>
        <v>Energy</v>
      </c>
      <c r="Q43" s="8" t="str" cm="1">
        <f t="array" ref="Q43">_xll.BDP($C43,Q$1)</f>
        <v>SUNCOR ENERGY INC</v>
      </c>
      <c r="R43" s="8" t="str" cm="1">
        <f t="array" ref="R43">_xll.BDP($C43,R$1)</f>
        <v>BBB+</v>
      </c>
      <c r="S43" s="8" cm="1">
        <f t="array" ref="S43">_xlfn.IFNA(MATCH(_xll.BDP($C43,S$1),Convert_RBCIRTG[RTG_MDY],0),0)</f>
        <v>3</v>
      </c>
      <c r="T43" s="8" cm="1">
        <f t="array" ref="T43">_xlfn.IFNA(MATCH(_xll.BDP($C43,T$1),Convert_RBCIRTG[RTG_FITCH_SP],0),0)</f>
        <v>0</v>
      </c>
      <c r="U43" s="8" cm="1">
        <f t="array" ref="U43">_xlfn.IFNA(MATCH(_xll.BDP($C43,U$1),Convert_RBCIRTG[RTG_FITCH_SP],0),0)</f>
        <v>3</v>
      </c>
      <c r="V43" s="20" t="str" cm="1">
        <f t="array" ref="V43">INDEX(Convert_RBCIRTG[RTG_FITCH_SP],IF(MEDIAN($S43:$U43)&gt;0,MEDIAN($S43:$U43),MAX($S43:$U43)))</f>
        <v>BBB+</v>
      </c>
      <c r="W43" s="15" cm="1">
        <f t="array" ref="W43">_xll.BDP($C43,W$1,"YAS_YLD_FLAG = 15")</f>
        <v>11.030845280953409</v>
      </c>
      <c r="X43" s="3" t="str">
        <f>INDEX(Convert_DurBins[Dur_Bucket],MATCH($W43,Convert_DurBins[Dur_Val],1))</f>
        <v>10-12</v>
      </c>
      <c r="Y43" s="14">
        <f t="shared" si="4"/>
        <v>3.9084156525586278</v>
      </c>
      <c r="Z43" s="3">
        <f>-INDEX(DefProv[Default],MATCH($O43&amp;$R43,DefProv[KEY],0))</f>
        <v>-36</v>
      </c>
      <c r="AA43" s="9" cm="1">
        <f t="array" ref="AA43">IF($M43="CAD",AB43,_xll.BDP($C43,AA$1,"YAS_XCCY_FOREIGN_CURRENCY=CAD","YAS_YLD_FLAG = 15","PRICING_SOURCE=BVAL"))</f>
        <v>4.2684156525586276</v>
      </c>
      <c r="AB43" s="9" cm="1">
        <f t="array" ref="AB43">_xll.BDP($C43,AB$1,"YAS_YLD_FLAG = 15","PRICING_SOURCE=BVAL")</f>
        <v>3.4221409999999999</v>
      </c>
      <c r="AC43" s="14">
        <f t="shared" si="5"/>
        <v>0.84627465255862777</v>
      </c>
      <c r="AD43" s="9" cm="1">
        <f t="array" ref="AD43">_xll.BDP($C43,AD$1,"YAS_YLD_FLAG = 15","PRICING_SOURCE=BVAL")</f>
        <v>137.66039999999998</v>
      </c>
      <c r="AE43" s="14" t="e">
        <f>INDEX([1]credit_yield!$C$1:$C$108,MATCH($AY43,[1]credit_yield!$A$1:$A$108,0))</f>
        <v>#N/A</v>
      </c>
      <c r="AF43" s="9" cm="1">
        <f t="array" ref="AF43">_xll.BDP($C43,AF$1,"YAS_YLD_FLAG = 15","YAS_XCCY_FOREIGN_CURRENCY=CAD","PRICING_SOURCE=BVAL")</f>
        <v>236.61292015343525</v>
      </c>
      <c r="AG43" s="9" cm="1">
        <f t="array" ref="AG43">_xll.BDP($C43,AG$1,"YAS_YLD_FLAG = 15","PRICING_SOURCE=BVAL")</f>
        <v>2.0455369999999999</v>
      </c>
      <c r="AH43" s="9" t="str" cm="1">
        <f t="array" ref="AH43">_xll.BDP($C43,AH$1,"YAS_YLD_FLAG = 15","PRICING_SOURCE=BVAL")</f>
        <v>T 1 3/4 08/15/41</v>
      </c>
      <c r="AI43" s="9" t="str" cm="1">
        <f t="array" ref="AI43">_xll.BDP($C43,AI$1,"YAS_YLD_FLAG = 15","YAS_XCCY_FOREIGN_CURRENCY=CAD","PRICING_SOURCE=BVAL")</f>
        <v>CAN 4 06/01/41</v>
      </c>
      <c r="AJ43" s="9" cm="1">
        <f t="array" ref="AJ43">_xll.BQL($C43, "yield(fill=PREV, pricing_source=BVN4, side=Bid, yield_type=YTW) - yield(fill=PREV, pricing_source=BVN4, side=Ask, yield_type=YTW)")</f>
        <v>3.5412820791787869E-2</v>
      </c>
      <c r="AK43" s="16" cm="1">
        <f t="array" ref="AK43">_xll.BDP($C43,AK$1,"YAS_YLD_FLAG = 1")</f>
        <v>1150000000</v>
      </c>
      <c r="AL43" s="5">
        <f t="shared" si="6"/>
        <v>3.5834782608695652E-2</v>
      </c>
      <c r="AM43" s="17" cm="1">
        <f t="array" ref="AM43">_xll.BDP($C43&amp;"@"&amp;Settings!$B$1&amp;" "&amp;$O43,"INTERVAL_SUM","MARKET_DATA_OVERRIDE="&amp;AM$1,"CALC_INTERVAL="&amp;Settings!$B$2,"FILL=0")*1000</f>
        <v>41210000</v>
      </c>
      <c r="AN43" s="18">
        <f t="shared" si="7"/>
        <v>8625000</v>
      </c>
      <c r="AO43" s="17" cm="1">
        <f t="array" ref="AO43">_xll.BDP($I43&amp;"@"&amp;Settings!$B$1&amp;" "&amp;$O43,"INTERVAL_SUM","MARKET_DATA_OVERRIDE="&amp;AO$1,"CALC_INTERVAL="&amp;Settings!$B$2,"FILL=0")*1000</f>
        <v>16115000</v>
      </c>
      <c r="AP43" s="17" cm="1">
        <f t="array" ref="AP43">_xll.BDP($I43&amp;"@"&amp;Settings!$B$1&amp;" "&amp;$O43,"INTERVAL_SUM","MARKET_DATA_OVERRIDE="&amp;AP$1,"CALC_INTERVAL="&amp;Settings!$B$2,"FILL=0")*1000</f>
        <v>7490000</v>
      </c>
      <c r="AQ43" s="8" cm="1">
        <f t="array" ref="AQ43">_xll.BDP($C43,AQ$1)</f>
        <v>93</v>
      </c>
      <c r="AR43" s="21"/>
      <c r="AS43" s="6"/>
      <c r="AT43" s="39" t="str">
        <f>INDEX(Table11[Z_category],MATCH(MAX(SaleTable[[#This Row],[Yld_Z_BB]:[Yld_Z_RBCI]]),Table11[Z_score_Vale],1))</f>
        <v>25 to 50</v>
      </c>
      <c r="AU43" s="41" t="str">
        <f>INDEX(Table12[TRAC_Category],MATCH(SaleTable[[#This Row],[Perc_Traded]],Table12[TRAC_Value],1))</f>
        <v>0-5%</v>
      </c>
      <c r="AV43" s="41" t="str">
        <f>INDEX(Table13[NetDlrInv_Category],MATCH(SaleTable[[#This Row],[DealerClient Net]],Table13[NetDlrInv_Value],1))</f>
        <v>5 to 10MM</v>
      </c>
      <c r="AW43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43" s="27" t="str">
        <f>INDEX(Table15[XCCY_Cat],MATCH(SaleTable[[#This Row],[XCCY_sprd]],Table15[XCCY_Value],1))</f>
        <v>0.8 to 1</v>
      </c>
      <c r="AY43" s="3"/>
      <c r="AZ43" s="39" t="str">
        <f>INDEX(Table9[LQA_Bucket],MATCH(SaleTable[[#This Row],[LQA_LIQUIDITY_SCORE]],Table9[LQA_Val],1))</f>
        <v>80-100</v>
      </c>
      <c r="BA43" s="41" t="str">
        <f>INDEX(Table10[Utilization_Bucket],MATCH(_xlfn.IFNA(ROUND(SaleTable[[#This Row],[Remaining]]/1000000,0),-1),Table10[Utilization_Val],1))</f>
        <v>0MM</v>
      </c>
      <c r="BB43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43" s="8"/>
    </row>
    <row r="44" spans="1:55" s="4" customFormat="1" x14ac:dyDescent="0.3">
      <c r="A44" t="s">
        <v>1556</v>
      </c>
      <c r="B44" t="str">
        <f>IF(ISNUMBER(MATCH(I44,Sellside_PastID!A:A,0)),"","NEW")</f>
        <v/>
      </c>
      <c r="C44" s="42" t="s">
        <v>1509</v>
      </c>
      <c r="D44" s="42">
        <v>-0.55063049119680851</v>
      </c>
      <c r="E44" s="42">
        <v>-0.17145067143026085</v>
      </c>
      <c r="F44" s="12" t="s">
        <v>1537</v>
      </c>
      <c r="G44" s="44">
        <v>1000000</v>
      </c>
      <c r="H44" s="42">
        <v>1000000</v>
      </c>
      <c r="I44" s="8" t="str" cm="1">
        <f t="array" ref="I44">_xll.BDP($C44,I$1)</f>
        <v>13644ZAX5</v>
      </c>
      <c r="J44" s="8" t="str" cm="1">
        <f t="array" ref="J44">_xll.BDP($C44,J$1)</f>
        <v>CP 6.45 11/17/39</v>
      </c>
      <c r="K44" s="8" cm="1">
        <f t="array" ref="K44">_xll.BDP($C44,K$1)</f>
        <v>1402263</v>
      </c>
      <c r="L44" s="8" cm="1">
        <f t="array" ref="L44">_xll.BDP($C44,L$1)</f>
        <v>8163311</v>
      </c>
      <c r="M44" s="8" t="str" cm="1">
        <f t="array" ref="M44">_xll.BDP($C44,M$1)</f>
        <v>CAD</v>
      </c>
      <c r="N44" s="8" t="str" cm="1">
        <f t="array" ref="N44">_xll.BDP($C44,N$1)</f>
        <v>CA</v>
      </c>
      <c r="O44" s="8" t="str" cm="1">
        <f t="array" ref="O44">_xll.BDP($C44,O$1)</f>
        <v>Corp</v>
      </c>
      <c r="P44" s="8" t="str" cm="1">
        <f t="array" ref="P44">_xll.BDP($C44,P$1)</f>
        <v>Industrials</v>
      </c>
      <c r="Q44" s="8" t="str" cm="1">
        <f t="array" ref="Q44">_xll.BDP($C44,Q$1)</f>
        <v>CANADIAN PACIFIC RR CO</v>
      </c>
      <c r="R44" s="8" t="str" cm="1">
        <f t="array" ref="R44">_xll.BDP($C44,R$1)</f>
        <v>BBB</v>
      </c>
      <c r="S44" s="8" cm="1">
        <f t="array" ref="S44">_xlfn.IFNA(MATCH(_xll.BDP($C44,S$1),Convert_RBCIRTG[RTG_MDY],0),0)</f>
        <v>2</v>
      </c>
      <c r="T44" s="8" cm="1">
        <f t="array" ref="T44">_xlfn.IFNA(MATCH(_xll.BDP($C44,T$1),Convert_RBCIRTG[RTG_FITCH_SP],0),0)</f>
        <v>0</v>
      </c>
      <c r="U44" s="8" cm="1">
        <f t="array" ref="U44">_xlfn.IFNA(MATCH(_xll.BDP($C44,U$1),Convert_RBCIRTG[RTG_FITCH_SP],0),0)</f>
        <v>3</v>
      </c>
      <c r="V44" s="20" t="str" cm="1">
        <f t="array" ref="V44">INDEX(Convert_RBCIRTG[RTG_FITCH_SP],IF(MEDIAN($S44:$U44)&gt;0,MEDIAN($S44:$U44),MAX($S44:$U44)))</f>
        <v>BBB</v>
      </c>
      <c r="W44" s="15" cm="1">
        <f t="array" ref="W44">_xll.BDP($C44,W$1,"YAS_YLD_FLAG = 15")</f>
        <v>11.609437803098883</v>
      </c>
      <c r="X44" s="3" t="str">
        <f>INDEX(Convert_DurBins[Dur_Bucket],MATCH($W44,Convert_DurBins[Dur_Val],1))</f>
        <v>10-12</v>
      </c>
      <c r="Y44" s="14">
        <f t="shared" si="4"/>
        <v>3.1606770000000002</v>
      </c>
      <c r="Z44" s="3">
        <f>-INDEX(DefProv[Default],MATCH($O44&amp;$R44,DefProv[KEY],0))</f>
        <v>-36</v>
      </c>
      <c r="AA44" s="9" cm="1">
        <f t="array" ref="AA44">IF($M44="CAD",AB44,_xll.BDP($C44,AA$1,"YAS_XCCY_FOREIGN_CURRENCY=CAD","YAS_YLD_FLAG = 15","PRICING_SOURCE=BVAL"))</f>
        <v>3.5206770000000001</v>
      </c>
      <c r="AB44" s="9" cm="1">
        <f t="array" ref="AB44">_xll.BDP($C44,AB$1,"YAS_YLD_FLAG = 15","PRICING_SOURCE=BVAL")</f>
        <v>3.5206770000000001</v>
      </c>
      <c r="AC44" s="14">
        <f t="shared" si="5"/>
        <v>0</v>
      </c>
      <c r="AD44" s="9" cm="1">
        <f t="array" ref="AD44">_xll.BDP($C44,AD$1,"YAS_YLD_FLAG = 15","PRICING_SOURCE=BVAL")</f>
        <v>161.85909999999998</v>
      </c>
      <c r="AE44" s="14" t="e">
        <f>INDEX([1]credit_yield!$C$1:$C$108,MATCH($AY44,[1]credit_yield!$A$1:$A$108,0))</f>
        <v>#N/A</v>
      </c>
      <c r="AF44" s="9" cm="1">
        <f t="array" ref="AF44">_xll.BDP($C44,AF$1,"YAS_YLD_FLAG = 15","YAS_XCCY_FOREIGN_CURRENCY=CAD","PRICING_SOURCE=BVAL")</f>
        <v>194.59344958031892</v>
      </c>
      <c r="AG44" s="9" cm="1">
        <f t="array" ref="AG44">_xll.BDP($C44,AG$1,"YAS_YLD_FLAG = 15","PRICING_SOURCE=BVAL")</f>
        <v>1.9020860000000002</v>
      </c>
      <c r="AH44" s="9" t="str" cm="1">
        <f t="array" ref="AH44">_xll.BDP($C44,AH$1,"YAS_YLD_FLAG = 15","PRICING_SOURCE=BVAL")</f>
        <v>CAN 4 06/01/41</v>
      </c>
      <c r="AI44" s="9" t="str" cm="1">
        <f t="array" ref="AI44">_xll.BDP($C44,AI$1,"YAS_YLD_FLAG = 15","YAS_XCCY_FOREIGN_CURRENCY=CAD","PRICING_SOURCE=BVAL")</f>
        <v>CAN 4 06/01/41</v>
      </c>
      <c r="AJ44" s="9" cm="1">
        <f t="array" ref="AJ44">_xll.BQL($C44, "yield(fill=PREV, pricing_source=BVN4, side=Bid, yield_type=YTW) - yield(fill=PREV, pricing_source=BVN4, side=Ask, yield_type=YTW)")</f>
        <v>4.3147710201167033E-2</v>
      </c>
      <c r="AK44" s="16" cm="1">
        <f t="array" ref="AK44">_xll.BDP($C44,AK$1,"YAS_YLD_FLAG = 1")</f>
        <v>400000000</v>
      </c>
      <c r="AL44" s="5">
        <f t="shared" si="6"/>
        <v>0</v>
      </c>
      <c r="AM44" s="17" cm="1">
        <f t="array" ref="AM44">_xll.BDP($C44&amp;"@"&amp;Settings!$B$1&amp;" "&amp;$O44,"INTERVAL_SUM","MARKET_DATA_OVERRIDE="&amp;AM$1,"CALC_INTERVAL="&amp;Settings!$B$2,"FILL=0")*1000</f>
        <v>0</v>
      </c>
      <c r="AN44" s="18">
        <f t="shared" si="7"/>
        <v>0</v>
      </c>
      <c r="AO44" s="17" cm="1">
        <f t="array" ref="AO44">_xll.BDP($I44&amp;"@"&amp;Settings!$B$1&amp;" "&amp;$O44,"INTERVAL_SUM","MARKET_DATA_OVERRIDE="&amp;AO$1,"CALC_INTERVAL="&amp;Settings!$B$2,"FILL=0")*1000</f>
        <v>0</v>
      </c>
      <c r="AP44" s="17" cm="1">
        <f t="array" ref="AP44">_xll.BDP($I44&amp;"@"&amp;Settings!$B$1&amp;" "&amp;$O44,"INTERVAL_SUM","MARKET_DATA_OVERRIDE="&amp;AP$1,"CALC_INTERVAL="&amp;Settings!$B$2,"FILL=0")*1000</f>
        <v>0</v>
      </c>
      <c r="AQ44" s="8" cm="1">
        <f t="array" ref="AQ44">_xll.BDP($C44,AQ$1)</f>
        <v>78</v>
      </c>
      <c r="AR44" s="21"/>
      <c r="AS44" s="6"/>
      <c r="AT44" s="39" t="str">
        <f>INDEX(Table11[Z_category],MATCH(MAX(SaleTable[[#This Row],[Yld_Z_BB]:[Yld_Z_RBCI]]),Table11[Z_score_Vale],1))</f>
        <v>25 to 50</v>
      </c>
      <c r="AU44" s="41">
        <f>INDEX(Table12[TRAC_Category],MATCH(SaleTable[[#This Row],[Perc_Traded]],Table12[TRAC_Value],1))</f>
        <v>0</v>
      </c>
      <c r="AV44" s="41">
        <f>INDEX(Table13[NetDlrInv_Category],MATCH(SaleTable[[#This Row],[DealerClient Net]],Table13[NetDlrInv_Value],1))</f>
        <v>0</v>
      </c>
      <c r="AW44" s="41" t="str">
        <f>IF(OR(ISBLANK(SaleTable[[#This Row],[MSG_BidSize]]),NOT(ISNUMBER(SaleTable[[#This Row],[MSG_BidSize]]))),"NA",INDEX(Table14[AskSize_Category],MATCH(SaleTable[[#This Row],[MSG_BidSize]],Table14[AskSize_Value],1)))</f>
        <v>0 to 5MM</v>
      </c>
      <c r="AX44" s="27">
        <f>INDEX(Table15[XCCY_Cat],MATCH(SaleTable[[#This Row],[XCCY_sprd]],Table15[XCCY_Value],1))</f>
        <v>0</v>
      </c>
      <c r="AY44" s="3"/>
      <c r="AZ44" s="45" t="str">
        <f>INDEX(Table9[LQA_Bucket],MATCH(SaleTable[[#This Row],[LQA_LIQUIDITY_SCORE]],Table9[LQA_Val],1))</f>
        <v>60-80</v>
      </c>
      <c r="BA44" s="46" t="str">
        <f>INDEX(Table10[Utilization_Bucket],MATCH(_xlfn.IFNA(ROUND(SaleTable[[#This Row],[Remaining]]/1000000,0),-1),Table10[Utilization_Val],1))</f>
        <v>0MM</v>
      </c>
      <c r="BB44" s="45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44" s="11"/>
    </row>
    <row r="45" spans="1:55" customFormat="1" x14ac:dyDescent="0.3">
      <c r="A45" t="s">
        <v>1556</v>
      </c>
      <c r="B45" t="str">
        <f>IF(ISNUMBER(MATCH(I45,Sellside_PastID!A:A,0)),"","NEW")</f>
        <v>NEW</v>
      </c>
      <c r="C45" s="10" t="s">
        <v>2952</v>
      </c>
      <c r="D45" s="10">
        <v>-0.20715053676604087</v>
      </c>
      <c r="E45" s="10">
        <v>-0.81904056077020537</v>
      </c>
      <c r="F45" s="12" t="s">
        <v>2953</v>
      </c>
      <c r="G45" s="43">
        <v>0</v>
      </c>
      <c r="H45" s="10">
        <v>2000</v>
      </c>
      <c r="I45" s="8" t="str" cm="1">
        <f t="array" ref="I45">_xll.BDP($C45,I$1)</f>
        <v>667869AA9</v>
      </c>
      <c r="J45" s="8" t="str" cm="1">
        <f t="array" ref="J45">_xll.BDP($C45,J$1)</f>
        <v>NWCONN 5.95 04/30/41</v>
      </c>
      <c r="K45" s="8" cm="1">
        <f t="array" ref="K45">_xll.BDP($C45,K$1)</f>
        <v>15091619</v>
      </c>
      <c r="L45" s="8" cm="1">
        <f t="array" ref="L45">_xll.BDP($C45,L$1)</f>
        <v>15091619</v>
      </c>
      <c r="M45" s="8" t="str" cm="1">
        <f t="array" ref="M45">_xll.BDP($C45,M$1)</f>
        <v>CAD</v>
      </c>
      <c r="N45" s="8" t="str" cm="1">
        <f t="array" ref="N45">_xll.BDP($C45,N$1)</f>
        <v>CA</v>
      </c>
      <c r="O45" s="8" t="str" cm="1">
        <f t="array" ref="O45">_xll.BDP($C45,O$1)</f>
        <v>Corp</v>
      </c>
      <c r="P45" s="8" t="str" cm="1">
        <f t="array" ref="P45">_xll.BDP($C45,P$1)</f>
        <v>Financials</v>
      </c>
      <c r="Q45" s="8" t="str" cm="1">
        <f t="array" ref="Q45">_xll.BDP($C45,Q$1)</f>
        <v>NORTHWESTCONNECT GROUP</v>
      </c>
      <c r="R45" s="8" t="str" cm="1">
        <f t="array" ref="R45">_xll.BDP($C45,R$1)</f>
        <v>BBB</v>
      </c>
      <c r="S45" s="8" cm="1">
        <f t="array" ref="S45">_xlfn.IFNA(MATCH(_xll.BDP($C45,S$1),Convert_RBCIRTG[RTG_MDY],0),0)</f>
        <v>0</v>
      </c>
      <c r="T45" s="8" cm="1">
        <f t="array" ref="T45">_xlfn.IFNA(MATCH(_xll.BDP($C45,T$1),Convert_RBCIRTG[RTG_FITCH_SP],0),0)</f>
        <v>0</v>
      </c>
      <c r="U45" s="8" cm="1">
        <f t="array" ref="U45">_xlfn.IFNA(MATCH(_xll.BDP($C45,U$1),Convert_RBCIRTG[RTG_FITCH_SP],0),0)</f>
        <v>2</v>
      </c>
      <c r="V45" s="20" t="str" cm="1">
        <f t="array" ref="V45">INDEX(Convert_RBCIRTG[RTG_FITCH_SP],IF(MEDIAN($S45:$U45)&gt;0,MEDIAN($S45:$U45),MAX($S45:$U45)))</f>
        <v>BBB</v>
      </c>
      <c r="W45" s="15" cm="1">
        <f t="array" ref="W45">_xll.BDP($C45,W$1,"YAS_YLD_FLAG = 15")</f>
        <v>12.527425049710411</v>
      </c>
      <c r="X45" s="3" t="str">
        <f>INDEX(Convert_DurBins[Dur_Bucket],MATCH($W45,Convert_DurBins[Dur_Val],1))</f>
        <v>12-14</v>
      </c>
      <c r="Y45" s="14">
        <f t="shared" si="4"/>
        <v>3.7770079999999999</v>
      </c>
      <c r="Z45" s="3">
        <f>-INDEX(DefProv[Default],MATCH($O45&amp;$R45,DefProv[KEY],0))</f>
        <v>-36</v>
      </c>
      <c r="AA45" s="9" cm="1">
        <f t="array" ref="AA45">IF($M45="CAD",AB45,_xll.BDP($C45,AA$1,"YAS_XCCY_FOREIGN_CURRENCY=CAD","YAS_YLD_FLAG = 15","PRICING_SOURCE=BVAL"))</f>
        <v>4.1370079999999998</v>
      </c>
      <c r="AB45" s="9" cm="1">
        <f t="array" ref="AB45">_xll.BDP($C45,AB$1,"YAS_YLD_FLAG = 15","PRICING_SOURCE=BVAL")</f>
        <v>4.1370079999999998</v>
      </c>
      <c r="AC45" s="14">
        <f t="shared" si="5"/>
        <v>0</v>
      </c>
      <c r="AD45" s="9" cm="1">
        <f t="array" ref="AD45">_xll.BDP($C45,AD$1,"YAS_YLD_FLAG = 15","PRICING_SOURCE=BVAL")</f>
        <v>223.49219999999997</v>
      </c>
      <c r="AE45" s="14" t="e">
        <f>INDEX([1]credit_yield!$C$1:$C$108,MATCH($AY45,[1]credit_yield!$A$1:$A$108,0))</f>
        <v>#N/A</v>
      </c>
      <c r="AF45" s="9" cm="1">
        <f t="array" ref="AF45">_xll.BDP($C45,AF$1,"YAS_YLD_FLAG = 15","YAS_XCCY_FOREIGN_CURRENCY=CAD","PRICING_SOURCE=BVAL")</f>
        <v>252.90007546821693</v>
      </c>
      <c r="AG45" s="9" cm="1">
        <f t="array" ref="AG45">_xll.BDP($C45,AG$1,"YAS_YLD_FLAG = 15","PRICING_SOURCE=BVAL")</f>
        <v>1.9020860000000002</v>
      </c>
      <c r="AH45" s="9" t="str" cm="1">
        <f t="array" ref="AH45">_xll.BDP($C45,AH$1,"YAS_YLD_FLAG = 15","PRICING_SOURCE=BVAL")</f>
        <v>CAN 4 06/01/41</v>
      </c>
      <c r="AI45" s="9" t="str" cm="1">
        <f t="array" ref="AI45">_xll.BDP($C45,AI$1,"YAS_YLD_FLAG = 15","YAS_XCCY_FOREIGN_CURRENCY=CAD","PRICING_SOURCE=BVAL")</f>
        <v>CAN 4 06/01/41</v>
      </c>
      <c r="AJ45" s="9" cm="1">
        <f t="array" ref="AJ45">_xll.BQL($C45, "yield(fill=PREV, pricing_source=BVN4, side=Bid, yield_type=YTW) - yield(fill=PREV, pricing_source=BVN4, side=Ask, yield_type=YTW)")</f>
        <v>0.1034218072977362</v>
      </c>
      <c r="AK45" s="16" cm="1">
        <f t="array" ref="AK45">_xll.BDP($C45,AK$1,"YAS_YLD_FLAG = 1")</f>
        <v>223467824.93760002</v>
      </c>
      <c r="AL45" s="5">
        <f t="shared" si="6"/>
        <v>0</v>
      </c>
      <c r="AM45" s="17" cm="1">
        <f t="array" ref="AM45">_xll.BDP($C45&amp;"@"&amp;Settings!$B$1&amp;" "&amp;$O45,"INTERVAL_SUM","MARKET_DATA_OVERRIDE="&amp;AM$1,"CALC_INTERVAL="&amp;Settings!$B$2,"FILL=0")*1000</f>
        <v>0</v>
      </c>
      <c r="AN45" s="18">
        <f t="shared" si="7"/>
        <v>0</v>
      </c>
      <c r="AO45" s="17" cm="1">
        <f t="array" ref="AO45">_xll.BDP($I45&amp;"@"&amp;Settings!$B$1&amp;" "&amp;$O45,"INTERVAL_SUM","MARKET_DATA_OVERRIDE="&amp;AO$1,"CALC_INTERVAL="&amp;Settings!$B$2,"FILL=0")*1000</f>
        <v>0</v>
      </c>
      <c r="AP45" s="17" cm="1">
        <f t="array" ref="AP45">_xll.BDP($I45&amp;"@"&amp;Settings!$B$1&amp;" "&amp;$O45,"INTERVAL_SUM","MARKET_DATA_OVERRIDE="&amp;AP$1,"CALC_INTERVAL="&amp;Settings!$B$2,"FILL=0")*1000</f>
        <v>0</v>
      </c>
      <c r="AQ45" s="8" cm="1">
        <f t="array" ref="AQ45">_xll.BDP($C45,AQ$1)</f>
        <v>54</v>
      </c>
      <c r="AR45" s="21"/>
      <c r="AS45" s="6"/>
      <c r="AT45" s="39" t="str">
        <f>INDEX(Table11[Z_category],MATCH(MAX(SaleTable[[#This Row],[Yld_Z_BB]:[Yld_Z_RBCI]]),Table11[Z_score_Vale],1))</f>
        <v>25 to 50</v>
      </c>
      <c r="AU45" s="41">
        <f>INDEX(Table12[TRAC_Category],MATCH(SaleTable[[#This Row],[Perc_Traded]],Table12[TRAC_Value],1))</f>
        <v>0</v>
      </c>
      <c r="AV45" s="41">
        <f>INDEX(Table13[NetDlrInv_Category],MATCH(SaleTable[[#This Row],[DealerClient Net]],Table13[NetDlrInv_Value],1))</f>
        <v>0</v>
      </c>
      <c r="AW45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45" s="27">
        <f>INDEX(Table15[XCCY_Cat],MATCH(SaleTable[[#This Row],[XCCY_sprd]],Table15[XCCY_Value],1))</f>
        <v>0</v>
      </c>
      <c r="AY45" s="3"/>
      <c r="AZ45" s="39" t="str">
        <f>INDEX(Table9[LQA_Bucket],MATCH(SaleTable[[#This Row],[LQA_LIQUIDITY_SCORE]],Table9[LQA_Val],1))</f>
        <v>40-60</v>
      </c>
      <c r="BA45" s="41" t="str">
        <f>INDEX(Table10[Utilization_Bucket],MATCH(_xlfn.IFNA(ROUND(SaleTable[[#This Row],[Remaining]]/1000000,0),-1),Table10[Utilization_Val],1))</f>
        <v>0MM</v>
      </c>
      <c r="BB45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45" s="8"/>
    </row>
    <row r="46" spans="1:55" customFormat="1" x14ac:dyDescent="0.3">
      <c r="A46" t="s">
        <v>1556</v>
      </c>
      <c r="B46" t="str">
        <f>IF(ISNUMBER(MATCH(I46,Sellside_PastID!A:A,0)),"","NEW")</f>
        <v/>
      </c>
      <c r="C46" s="10" t="s">
        <v>2954</v>
      </c>
      <c r="D46" s="10">
        <v>-0.44711147318670774</v>
      </c>
      <c r="E46" s="10">
        <v>-0.14671852342951977</v>
      </c>
      <c r="F46" s="12" t="s">
        <v>2955</v>
      </c>
      <c r="G46" s="43">
        <v>3000000</v>
      </c>
      <c r="H46" s="10">
        <v>5000000</v>
      </c>
      <c r="I46" s="8" t="str" cm="1">
        <f t="array" ref="I46">_xll.BDP($C46,I$1)</f>
        <v>406216BK6</v>
      </c>
      <c r="J46" s="8" t="str" cm="1">
        <f t="array" ref="J46">_xll.BDP($C46,J$1)</f>
        <v>HAL 5 11/15/45</v>
      </c>
      <c r="K46" s="8" cm="1">
        <f t="array" ref="K46">_xll.BDP($C46,K$1)</f>
        <v>100698</v>
      </c>
      <c r="L46" s="8" cm="1">
        <f t="array" ref="L46">_xll.BDP($C46,L$1)</f>
        <v>100698</v>
      </c>
      <c r="M46" s="8" t="str" cm="1">
        <f t="array" ref="M46">_xll.BDP($C46,M$1)</f>
        <v>USD</v>
      </c>
      <c r="N46" s="8" t="str" cm="1">
        <f t="array" ref="N46">_xll.BDP($C46,N$1)</f>
        <v>US</v>
      </c>
      <c r="O46" s="8" t="str" cm="1">
        <f t="array" ref="O46">_xll.BDP($C46,O$1)</f>
        <v>Corp</v>
      </c>
      <c r="P46" s="8" t="str" cm="1">
        <f t="array" ref="P46">_xll.BDP($C46,P$1)</f>
        <v>Energy</v>
      </c>
      <c r="Q46" s="8" t="str" cm="1">
        <f t="array" ref="Q46">_xll.BDP($C46,Q$1)</f>
        <v>HALLIBURTON CO</v>
      </c>
      <c r="R46" s="8" t="str" cm="1">
        <f t="array" ref="R46">_xll.BDP($C46,R$1)</f>
        <v>BBB+</v>
      </c>
      <c r="S46" s="8" cm="1">
        <f t="array" ref="S46">_xlfn.IFNA(MATCH(_xll.BDP($C46,S$1),Convert_RBCIRTG[RTG_MDY],0),0)</f>
        <v>3</v>
      </c>
      <c r="T46" s="8" cm="1">
        <f t="array" ref="T46">_xlfn.IFNA(MATCH(_xll.BDP($C46,T$1),Convert_RBCIRTG[RTG_FITCH_SP],0),0)</f>
        <v>0</v>
      </c>
      <c r="U46" s="8" cm="1">
        <f t="array" ref="U46">_xlfn.IFNA(MATCH(_xll.BDP($C46,U$1),Convert_RBCIRTG[RTG_FITCH_SP],0),0)</f>
        <v>3</v>
      </c>
      <c r="V46" s="20" t="str" cm="1">
        <f t="array" ref="V46">INDEX(Convert_RBCIRTG[RTG_FITCH_SP],IF(MEDIAN($S46:$U46)&gt;0,MEDIAN($S46:$U46),MAX($S46:$U46)))</f>
        <v>BBB+</v>
      </c>
      <c r="W46" s="15" cm="1">
        <f t="array" ref="W46">_xll.BDP($C46,W$1,"YAS_YLD_FLAG = 15")</f>
        <v>14.528712627604415</v>
      </c>
      <c r="X46" s="3" t="str">
        <f>INDEX(Convert_DurBins[Dur_Bucket],MATCH($W46,Convert_DurBins[Dur_Val],1))</f>
        <v>14-16</v>
      </c>
      <c r="Y46" s="14">
        <f t="shared" si="4"/>
        <v>3.981889481079175</v>
      </c>
      <c r="Z46" s="3">
        <f>-INDEX(DefProv[Default],MATCH($O46&amp;$R46,DefProv[KEY],0))</f>
        <v>-36</v>
      </c>
      <c r="AA46" s="9" cm="1">
        <f t="array" ref="AA46">IF($M46="CAD",AB46,_xll.BDP($C46,AA$1,"YAS_XCCY_FOREIGN_CURRENCY=CAD","YAS_YLD_FLAG = 15","PRICING_SOURCE=BVAL"))</f>
        <v>4.3418894810791748</v>
      </c>
      <c r="AB46" s="9" cm="1">
        <f t="array" ref="AB46">_xll.BDP($C46,AB$1,"YAS_YLD_FLAG = 15","PRICING_SOURCE=BVAL")</f>
        <v>3.6003829999999999</v>
      </c>
      <c r="AC46" s="14">
        <f t="shared" si="5"/>
        <v>0.74150648107917494</v>
      </c>
      <c r="AD46" s="9" cm="1">
        <f t="array" ref="AD46">_xll.BDP($C46,AD$1,"YAS_YLD_FLAG = 15","PRICING_SOURCE=BVAL")</f>
        <v>154.02209999999999</v>
      </c>
      <c r="AE46" s="14" t="e">
        <f>INDEX([1]credit_yield!$C$1:$C$108,MATCH($AY46,[1]credit_yield!$A$1:$A$108,0))</f>
        <v>#N/A</v>
      </c>
      <c r="AF46" s="9" cm="1">
        <f t="array" ref="AF46">_xll.BDP($C46,AF$1,"YAS_YLD_FLAG = 15","YAS_XCCY_FOREIGN_CURRENCY=CAD","PRICING_SOURCE=BVAL")</f>
        <v>243.96030300548998</v>
      </c>
      <c r="AG46" s="9" cm="1">
        <f t="array" ref="AG46">_xll.BDP($C46,AG$1,"YAS_YLD_FLAG = 15","PRICING_SOURCE=BVAL")</f>
        <v>2.060162</v>
      </c>
      <c r="AH46" s="9" t="str" cm="1">
        <f t="array" ref="AH46">_xll.BDP($C46,AH$1,"YAS_YLD_FLAG = 15","PRICING_SOURCE=BVAL")</f>
        <v>T 2 3/8 05/15/51</v>
      </c>
      <c r="AI46" s="9" t="str" cm="1">
        <f t="array" ref="AI46">_xll.BDP($C46,AI$1,"YAS_YLD_FLAG = 15","YAS_XCCY_FOREIGN_CURRENCY=CAD","PRICING_SOURCE=BVAL")</f>
        <v>CAN 4 06/01/41</v>
      </c>
      <c r="AJ46" s="9" cm="1">
        <f t="array" ref="AJ46">_xll.BQL($C46, "yield(fill=PREV, pricing_source=BVN4, side=Bid, yield_type=YTW) - yield(fill=PREV, pricing_source=BVN4, side=Ask, yield_type=YTW)")</f>
        <v>2.1717200000000325E-2</v>
      </c>
      <c r="AK46" s="16" cm="1">
        <f t="array" ref="AK46">_xll.BDP($C46,AK$1,"YAS_YLD_FLAG = 1")</f>
        <v>2000000000</v>
      </c>
      <c r="AL46" s="5">
        <f t="shared" si="6"/>
        <v>0.12393700000000001</v>
      </c>
      <c r="AM46" s="17" cm="1">
        <f t="array" ref="AM46">_xll.BDP($C46&amp;"@"&amp;Settings!$B$1&amp;" "&amp;$O46,"INTERVAL_SUM","MARKET_DATA_OVERRIDE="&amp;AM$1,"CALC_INTERVAL="&amp;Settings!$B$2,"FILL=0")*1000</f>
        <v>247874000</v>
      </c>
      <c r="AN46" s="18">
        <f t="shared" si="7"/>
        <v>-17726000</v>
      </c>
      <c r="AO46" s="17" cm="1">
        <f t="array" ref="AO46">_xll.BDP($I46&amp;"@"&amp;Settings!$B$1&amp;" "&amp;$O46,"INTERVAL_SUM","MARKET_DATA_OVERRIDE="&amp;AO$1,"CALC_INTERVAL="&amp;Settings!$B$2,"FILL=0")*1000</f>
        <v>52159000</v>
      </c>
      <c r="AP46" s="17" cm="1">
        <f t="array" ref="AP46">_xll.BDP($I46&amp;"@"&amp;Settings!$B$1&amp;" "&amp;$O46,"INTERVAL_SUM","MARKET_DATA_OVERRIDE="&amp;AP$1,"CALC_INTERVAL="&amp;Settings!$B$2,"FILL=0")*1000</f>
        <v>69885000</v>
      </c>
      <c r="AQ46" s="8" cm="1">
        <f t="array" ref="AQ46">_xll.BDP($C46,AQ$1)</f>
        <v>98</v>
      </c>
      <c r="AR46" s="21"/>
      <c r="AS46" s="6"/>
      <c r="AT46" s="39" t="str">
        <f>INDEX(Table11[Z_category],MATCH(MAX(SaleTable[[#This Row],[Yld_Z_BB]:[Yld_Z_RBCI]]),Table11[Z_score_Vale],1))</f>
        <v>25 to 50</v>
      </c>
      <c r="AU46" s="41" t="str">
        <f>INDEX(Table12[TRAC_Category],MATCH(SaleTable[[#This Row],[Perc_Traded]],Table12[TRAC_Value],1))</f>
        <v>10-15%</v>
      </c>
      <c r="AV46" s="41" t="str">
        <f>INDEX(Table13[NetDlrInv_Category],MATCH(SaleTable[[#This Row],[DealerClient Net]],Table13[NetDlrInv_Value],1))</f>
        <v>-20 to -10MM</v>
      </c>
      <c r="AW46" s="41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46" s="27" t="str">
        <f>INDEX(Table15[XCCY_Cat],MATCH(SaleTable[[#This Row],[XCCY_sprd]],Table15[XCCY_Value],1))</f>
        <v>0.5 to 0.8</v>
      </c>
      <c r="AY46" s="3"/>
      <c r="AZ46" s="39" t="str">
        <f>INDEX(Table9[LQA_Bucket],MATCH(SaleTable[[#This Row],[LQA_LIQUIDITY_SCORE]],Table9[LQA_Val],1))</f>
        <v>80-100</v>
      </c>
      <c r="BA46" s="41" t="str">
        <f>INDEX(Table10[Utilization_Bucket],MATCH(_xlfn.IFNA(ROUND(SaleTable[[#This Row],[Remaining]]/1000000,0),-1),Table10[Utilization_Val],1))</f>
        <v>0MM</v>
      </c>
      <c r="BB46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46" s="8"/>
    </row>
    <row r="47" spans="1:55" customFormat="1" x14ac:dyDescent="0.3">
      <c r="A47" t="s">
        <v>1556</v>
      </c>
      <c r="B47" t="str">
        <f>IF(ISNUMBER(MATCH(I47,Sellside_PastID!A:A,0)),"","NEW")</f>
        <v/>
      </c>
      <c r="C47" s="10" t="s">
        <v>1510</v>
      </c>
      <c r="D47" s="10">
        <v>-0.17205671443013035</v>
      </c>
      <c r="E47" s="10">
        <v>-0.42931238126210541</v>
      </c>
      <c r="F47" s="12" t="s">
        <v>1538</v>
      </c>
      <c r="G47" s="43">
        <v>3000000</v>
      </c>
      <c r="H47" s="10">
        <v>5000000</v>
      </c>
      <c r="I47" s="8" t="str" cm="1">
        <f t="array" ref="I47">_xll.BDP($C47,I$1)</f>
        <v>44810ZBK5</v>
      </c>
      <c r="J47" s="8" t="str" cm="1">
        <f t="array" ref="J47">_xll.BDP($C47,J$1)</f>
        <v>HYDONE 4.59 10/09/43</v>
      </c>
      <c r="K47" s="8" cm="1">
        <f t="array" ref="K47">_xll.BDP($C47,K$1)</f>
        <v>47287703</v>
      </c>
      <c r="L47" s="8" cm="1">
        <f t="array" ref="L47">_xll.BDP($C47,L$1)</f>
        <v>1180521</v>
      </c>
      <c r="M47" s="8" t="str" cm="1">
        <f t="array" ref="M47">_xll.BDP($C47,M$1)</f>
        <v>CAD</v>
      </c>
      <c r="N47" s="8" t="str" cm="1">
        <f t="array" ref="N47">_xll.BDP($C47,N$1)</f>
        <v>CA</v>
      </c>
      <c r="O47" s="8" t="str" cm="1">
        <f t="array" ref="O47">_xll.BDP($C47,O$1)</f>
        <v>Corp</v>
      </c>
      <c r="P47" s="8" t="str" cm="1">
        <f t="array" ref="P47">_xll.BDP($C47,P$1)</f>
        <v>Utilities</v>
      </c>
      <c r="Q47" s="8" t="str" cm="1">
        <f t="array" ref="Q47">_xll.BDP($C47,Q$1)</f>
        <v>HYDRO ONE INC</v>
      </c>
      <c r="R47" s="8" t="str" cm="1">
        <f t="array" ref="R47">_xll.BDP($C47,R$1)</f>
        <v>A-</v>
      </c>
      <c r="S47" s="8" cm="1">
        <f t="array" ref="S47">_xlfn.IFNA(MATCH(_xll.BDP($C47,S$1),Convert_RBCIRTG[RTG_MDY],0),0)</f>
        <v>4</v>
      </c>
      <c r="T47" s="8" cm="1">
        <f t="array" ref="T47">_xlfn.IFNA(MATCH(_xll.BDP($C47,T$1),Convert_RBCIRTG[RTG_FITCH_SP],0),0)</f>
        <v>0</v>
      </c>
      <c r="U47" s="8" cm="1">
        <f t="array" ref="U47">_xlfn.IFNA(MATCH(_xll.BDP($C47,U$1),Convert_RBCIRTG[RTG_FITCH_SP],0),0)</f>
        <v>4</v>
      </c>
      <c r="V47" s="20" t="str" cm="1">
        <f t="array" ref="V47">INDEX(Convert_RBCIRTG[RTG_FITCH_SP],IF(MEDIAN($S47:$U47)&gt;0,MEDIAN($S47:$U47),MAX($S47:$U47)))</f>
        <v>A-</v>
      </c>
      <c r="W47" s="15" cm="1">
        <f t="array" ref="W47">_xll.BDP($C47,W$1,"YAS_YLD_FLAG = 15")</f>
        <v>14.351798449828234</v>
      </c>
      <c r="X47" s="3" t="str">
        <f>INDEX(Convert_DurBins[Dur_Bucket],MATCH($W47,Convert_DurBins[Dur_Val],1))</f>
        <v>14-16</v>
      </c>
      <c r="Y47" s="14">
        <f t="shared" si="4"/>
        <v>3.1133480000000002</v>
      </c>
      <c r="Z47" s="3">
        <f>-INDEX(DefProv[Default],MATCH($O47&amp;$R47,DefProv[KEY],0))</f>
        <v>-13</v>
      </c>
      <c r="AA47" s="9" cm="1">
        <f t="array" ref="AA47">IF($M47="CAD",AB47,_xll.BDP($C47,AA$1,"YAS_XCCY_FOREIGN_CURRENCY=CAD","YAS_YLD_FLAG = 15","PRICING_SOURCE=BVAL"))</f>
        <v>3.2433480000000001</v>
      </c>
      <c r="AB47" s="9" cm="1">
        <f t="array" ref="AB47">_xll.BDP($C47,AB$1,"YAS_YLD_FLAG = 15","PRICING_SOURCE=BVAL")</f>
        <v>3.2433480000000001</v>
      </c>
      <c r="AC47" s="14">
        <f t="shared" si="5"/>
        <v>0</v>
      </c>
      <c r="AD47" s="9" cm="1">
        <f t="array" ref="AD47">_xll.BDP($C47,AD$1,"YAS_YLD_FLAG = 15","PRICING_SOURCE=BVAL")</f>
        <v>134.12619999999998</v>
      </c>
      <c r="AE47" s="14" t="e">
        <f>INDEX([1]credit_yield!$C$1:$C$108,MATCH($AY47,[1]credit_yield!$A$1:$A$108,0))</f>
        <v>#N/A</v>
      </c>
      <c r="AF47" s="9" cm="1">
        <f t="array" ref="AF47">_xll.BDP($C47,AF$1,"YAS_YLD_FLAG = 15","YAS_XCCY_FOREIGN_CURRENCY=CAD","PRICING_SOURCE=BVAL")</f>
        <v>147.47352226469374</v>
      </c>
      <c r="AG47" s="9" cm="1">
        <f t="array" ref="AG47">_xll.BDP($C47,AG$1,"YAS_YLD_FLAG = 15","PRICING_SOURCE=BVAL")</f>
        <v>1.9020860000000002</v>
      </c>
      <c r="AH47" s="9" t="str" cm="1">
        <f t="array" ref="AH47">_xll.BDP($C47,AH$1,"YAS_YLD_FLAG = 15","PRICING_SOURCE=BVAL")</f>
        <v>CAN 4 06/01/41</v>
      </c>
      <c r="AI47" s="9" t="str" cm="1">
        <f t="array" ref="AI47">_xll.BDP($C47,AI$1,"YAS_YLD_FLAG = 15","YAS_XCCY_FOREIGN_CURRENCY=CAD","PRICING_SOURCE=BVAL")</f>
        <v>CAN 4 06/01/41</v>
      </c>
      <c r="AJ47" s="9" cm="1">
        <f t="array" ref="AJ47">_xll.BQL($C47, "yield(fill=PREV, pricing_source=BVN4, side=Bid, yield_type=YTW) - yield(fill=PREV, pricing_source=BVN4, side=Ask, yield_type=YTW)")</f>
        <v>4.7588710000000312E-2</v>
      </c>
      <c r="AK47" s="16" cm="1">
        <f t="array" ref="AK47">_xll.BDP($C47,AK$1,"YAS_YLD_FLAG = 1")</f>
        <v>435000000</v>
      </c>
      <c r="AL47" s="5">
        <f t="shared" si="6"/>
        <v>0</v>
      </c>
      <c r="AM47" s="17" cm="1">
        <f t="array" ref="AM47">_xll.BDP($C47&amp;"@"&amp;Settings!$B$1&amp;" "&amp;$O47,"INTERVAL_SUM","MARKET_DATA_OVERRIDE="&amp;AM$1,"CALC_INTERVAL="&amp;Settings!$B$2,"FILL=0")*1000</f>
        <v>0</v>
      </c>
      <c r="AN47" s="18">
        <f t="shared" si="7"/>
        <v>0</v>
      </c>
      <c r="AO47" s="17" cm="1">
        <f t="array" ref="AO47">_xll.BDP($I47&amp;"@"&amp;Settings!$B$1&amp;" "&amp;$O47,"INTERVAL_SUM","MARKET_DATA_OVERRIDE="&amp;AO$1,"CALC_INTERVAL="&amp;Settings!$B$2,"FILL=0")*1000</f>
        <v>0</v>
      </c>
      <c r="AP47" s="17" cm="1">
        <f t="array" ref="AP47">_xll.BDP($I47&amp;"@"&amp;Settings!$B$1&amp;" "&amp;$O47,"INTERVAL_SUM","MARKET_DATA_OVERRIDE="&amp;AP$1,"CALC_INTERVAL="&amp;Settings!$B$2,"FILL=0")*1000</f>
        <v>0</v>
      </c>
      <c r="AQ47" s="8" cm="1">
        <f t="array" ref="AQ47">_xll.BDP($C47,AQ$1)</f>
        <v>66</v>
      </c>
      <c r="AR47" s="21"/>
      <c r="AS47" s="6"/>
      <c r="AT47" s="39" t="str">
        <f>INDEX(Table11[Z_category],MATCH(MAX(SaleTable[[#This Row],[Yld_Z_BB]:[Yld_Z_RBCI]]),Table11[Z_score_Vale],1))</f>
        <v>25 to 50</v>
      </c>
      <c r="AU47" s="41">
        <f>INDEX(Table12[TRAC_Category],MATCH(SaleTable[[#This Row],[Perc_Traded]],Table12[TRAC_Value],1))</f>
        <v>0</v>
      </c>
      <c r="AV47" s="41">
        <f>INDEX(Table13[NetDlrInv_Category],MATCH(SaleTable[[#This Row],[DealerClient Net]],Table13[NetDlrInv_Value],1))</f>
        <v>0</v>
      </c>
      <c r="AW47" s="41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47" s="27">
        <f>INDEX(Table15[XCCY_Cat],MATCH(SaleTable[[#This Row],[XCCY_sprd]],Table15[XCCY_Value],1))</f>
        <v>0</v>
      </c>
      <c r="AY47" s="3"/>
      <c r="AZ47" s="39" t="str">
        <f>INDEX(Table9[LQA_Bucket],MATCH(SaleTable[[#This Row],[LQA_LIQUIDITY_SCORE]],Table9[LQA_Val],1))</f>
        <v>60-80</v>
      </c>
      <c r="BA47" s="41" t="str">
        <f>INDEX(Table10[Utilization_Bucket],MATCH(_xlfn.IFNA(ROUND(SaleTable[[#This Row],[Remaining]]/1000000,0),-1),Table10[Utilization_Val],1))</f>
        <v>0MM</v>
      </c>
      <c r="BB47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47" s="8"/>
    </row>
    <row r="48" spans="1:55" customFormat="1" x14ac:dyDescent="0.3">
      <c r="A48" t="s">
        <v>1556</v>
      </c>
      <c r="B48" t="str">
        <f>IF(ISNUMBER(MATCH(I48,Sellside_PastID!A:A,0)),"","NEW")</f>
        <v/>
      </c>
      <c r="C48" s="10" t="s">
        <v>2956</v>
      </c>
      <c r="D48" s="10">
        <v>-0.79128036402313406</v>
      </c>
      <c r="E48" s="10">
        <v>-0.52544666293126829</v>
      </c>
      <c r="F48" s="12" t="s">
        <v>2957</v>
      </c>
      <c r="G48" s="43">
        <v>5000000</v>
      </c>
      <c r="H48" s="10">
        <v>5000000</v>
      </c>
      <c r="I48" s="8" t="str" cm="1">
        <f t="array" ref="I48">_xll.BDP($C48,I$1)</f>
        <v>92857WBM1</v>
      </c>
      <c r="J48" s="8" t="str" cm="1">
        <f t="array" ref="J48">_xll.BDP($C48,J$1)</f>
        <v>VOD 5 1/4 05/30/48</v>
      </c>
      <c r="K48" s="8" cm="1">
        <f t="array" ref="K48">_xll.BDP($C48,K$1)</f>
        <v>101605</v>
      </c>
      <c r="L48" s="8" cm="1">
        <f t="array" ref="L48">_xll.BDP($C48,L$1)</f>
        <v>101605</v>
      </c>
      <c r="M48" s="8" t="str" cm="1">
        <f t="array" ref="M48">_xll.BDP($C48,M$1)</f>
        <v>USD</v>
      </c>
      <c r="N48" s="8" t="str" cm="1">
        <f t="array" ref="N48">_xll.BDP($C48,N$1)</f>
        <v>EN</v>
      </c>
      <c r="O48" s="8" t="str" cm="1">
        <f t="array" ref="O48">_xll.BDP($C48,O$1)</f>
        <v>Corp</v>
      </c>
      <c r="P48" s="8" t="str" cm="1">
        <f t="array" ref="P48">_xll.BDP($C48,P$1)</f>
        <v>Communications</v>
      </c>
      <c r="Q48" s="8" t="str" cm="1">
        <f t="array" ref="Q48">_xll.BDP($C48,Q$1)</f>
        <v>VODAFONE GROUP PLC</v>
      </c>
      <c r="R48" s="8" t="str" cm="1">
        <f t="array" ref="R48">_xll.BDP($C48,R$1)</f>
        <v>BBB</v>
      </c>
      <c r="S48" s="8" cm="1">
        <f t="array" ref="S48">_xlfn.IFNA(MATCH(_xll.BDP($C48,S$1),Convert_RBCIRTG[RTG_MDY],0),0)</f>
        <v>2</v>
      </c>
      <c r="T48" s="8" cm="1">
        <f t="array" ref="T48">_xlfn.IFNA(MATCH(_xll.BDP($C48,T$1),Convert_RBCIRTG[RTG_FITCH_SP],0),0)</f>
        <v>2</v>
      </c>
      <c r="U48" s="8" cm="1">
        <f t="array" ref="U48">_xlfn.IFNA(MATCH(_xll.BDP($C48,U$1),Convert_RBCIRTG[RTG_FITCH_SP],0),0)</f>
        <v>2</v>
      </c>
      <c r="V48" s="20" t="str" cm="1">
        <f t="array" ref="V48">INDEX(Convert_RBCIRTG[RTG_FITCH_SP],IF(MEDIAN($S48:$U48)&gt;0,MEDIAN($S48:$U48),MAX($S48:$U48)))</f>
        <v>BBB</v>
      </c>
      <c r="W48" s="15" cm="1">
        <f t="array" ref="W48">_xll.BDP($C48,W$1,"YAS_YLD_FLAG = 15")</f>
        <v>15.654601741930646</v>
      </c>
      <c r="X48" s="3" t="str">
        <f>INDEX(Convert_DurBins[Dur_Bucket],MATCH($W48,Convert_DurBins[Dur_Val],1))</f>
        <v>14-16</v>
      </c>
      <c r="Y48" s="14">
        <f t="shared" si="4"/>
        <v>3.9227129136064076</v>
      </c>
      <c r="Z48" s="3">
        <f>-INDEX(DefProv[Default],MATCH($O48&amp;$R48,DefProv[KEY],0))</f>
        <v>-36</v>
      </c>
      <c r="AA48" s="9" cm="1">
        <f t="array" ref="AA48">IF($M48="CAD",AB48,_xll.BDP($C48,AA$1,"YAS_XCCY_FOREIGN_CURRENCY=CAD","YAS_YLD_FLAG = 15","PRICING_SOURCE=BVAL"))</f>
        <v>4.2827129136064075</v>
      </c>
      <c r="AB48" s="9" cm="1">
        <f t="array" ref="AB48">_xll.BDP($C48,AB$1,"YAS_YLD_FLAG = 15","PRICING_SOURCE=BVAL")</f>
        <v>3.4569879999999999</v>
      </c>
      <c r="AC48" s="14">
        <f t="shared" si="5"/>
        <v>0.82572491360640754</v>
      </c>
      <c r="AD48" s="9" cm="1">
        <f t="array" ref="AD48">_xll.BDP($C48,AD$1,"YAS_YLD_FLAG = 15","PRICING_SOURCE=BVAL")</f>
        <v>139.68259999999998</v>
      </c>
      <c r="AE48" s="14" t="e">
        <f>INDEX([1]credit_yield!$C$1:$C$108,MATCH($AY48,[1]credit_yield!$A$1:$A$108,0))</f>
        <v>#N/A</v>
      </c>
      <c r="AF48" s="9" cm="1">
        <f t="array" ref="AF48">_xll.BDP($C48,AF$1,"YAS_YLD_FLAG = 15","YAS_XCCY_FOREIGN_CURRENCY=CAD","PRICING_SOURCE=BVAL")</f>
        <v>228.07772636260998</v>
      </c>
      <c r="AG48" s="9" cm="1">
        <f t="array" ref="AG48">_xll.BDP($C48,AG$1,"YAS_YLD_FLAG = 15","PRICING_SOURCE=BVAL")</f>
        <v>2.060162</v>
      </c>
      <c r="AH48" s="9" t="str" cm="1">
        <f t="array" ref="AH48">_xll.BDP($C48,AH$1,"YAS_YLD_FLAG = 15","PRICING_SOURCE=BVAL")</f>
        <v>T 2 3/8 05/15/51</v>
      </c>
      <c r="AI48" s="9" t="str" cm="1">
        <f t="array" ref="AI48">_xll.BDP($C48,AI$1,"YAS_YLD_FLAG = 15","YAS_XCCY_FOREIGN_CURRENCY=CAD","PRICING_SOURCE=BVAL")</f>
        <v>CAN 2 12/01/51</v>
      </c>
      <c r="AJ48" s="9" cm="1">
        <f t="array" ref="AJ48">_xll.BQL($C48, "yield(fill=PREV, pricing_source=BVN4, side=Bid, yield_type=YTW) - yield(fill=PREV, pricing_source=BVN4, side=Ask, yield_type=YTW)")</f>
        <v>1.634594735077588E-2</v>
      </c>
      <c r="AK48" s="16" cm="1">
        <f t="array" ref="AK48">_xll.BDP($C48,AK$1,"YAS_YLD_FLAG = 1")</f>
        <v>3000000000</v>
      </c>
      <c r="AL48" s="5">
        <f t="shared" si="6"/>
        <v>1.9887666666666668E-2</v>
      </c>
      <c r="AM48" s="17" cm="1">
        <f t="array" ref="AM48">_xll.BDP($C48&amp;"@"&amp;Settings!$B$1&amp;" "&amp;$O48,"INTERVAL_SUM","MARKET_DATA_OVERRIDE="&amp;AM$1,"CALC_INTERVAL="&amp;Settings!$B$2,"FILL=0")*1000</f>
        <v>59663000</v>
      </c>
      <c r="AN48" s="18">
        <f t="shared" si="7"/>
        <v>-17368000</v>
      </c>
      <c r="AO48" s="17" cm="1">
        <f t="array" ref="AO48">_xll.BDP($I48&amp;"@"&amp;Settings!$B$1&amp;" "&amp;$O48,"INTERVAL_SUM","MARKET_DATA_OVERRIDE="&amp;AO$1,"CALC_INTERVAL="&amp;Settings!$B$2,"FILL=0")*1000</f>
        <v>14274000</v>
      </c>
      <c r="AP48" s="17" cm="1">
        <f t="array" ref="AP48">_xll.BDP($I48&amp;"@"&amp;Settings!$B$1&amp;" "&amp;$O48,"INTERVAL_SUM","MARKET_DATA_OVERRIDE="&amp;AP$1,"CALC_INTERVAL="&amp;Settings!$B$2,"FILL=0")*1000</f>
        <v>31642000</v>
      </c>
      <c r="AQ48" s="8" cm="1">
        <f t="array" ref="AQ48">_xll.BDP($C48,AQ$1)</f>
        <v>98</v>
      </c>
      <c r="AR48" s="21"/>
      <c r="AS48" s="6"/>
      <c r="AT48" s="39" t="str">
        <f>INDEX(Table11[Z_category],MATCH(MAX(SaleTable[[#This Row],[Yld_Z_BB]:[Yld_Z_RBCI]]),Table11[Z_score_Vale],1))</f>
        <v>25 to 50</v>
      </c>
      <c r="AU48" s="41" t="str">
        <f>INDEX(Table12[TRAC_Category],MATCH(SaleTable[[#This Row],[Perc_Traded]],Table12[TRAC_Value],1))</f>
        <v>0-5%</v>
      </c>
      <c r="AV48" s="41" t="str">
        <f>INDEX(Table13[NetDlrInv_Category],MATCH(SaleTable[[#This Row],[DealerClient Net]],Table13[NetDlrInv_Value],1))</f>
        <v>-20 to -10MM</v>
      </c>
      <c r="AW48" s="41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48" s="27" t="str">
        <f>INDEX(Table15[XCCY_Cat],MATCH(SaleTable[[#This Row],[XCCY_sprd]],Table15[XCCY_Value],1))</f>
        <v>0.8 to 1</v>
      </c>
      <c r="AY48" s="3"/>
      <c r="AZ48" s="39" t="str">
        <f>INDEX(Table9[LQA_Bucket],MATCH(SaleTable[[#This Row],[LQA_LIQUIDITY_SCORE]],Table9[LQA_Val],1))</f>
        <v>80-100</v>
      </c>
      <c r="BA48" s="41" t="str">
        <f>INDEX(Table10[Utilization_Bucket],MATCH(_xlfn.IFNA(ROUND(SaleTable[[#This Row],[Remaining]]/1000000,0),-1),Table10[Utilization_Val],1))</f>
        <v>0MM</v>
      </c>
      <c r="BB48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48" s="8"/>
    </row>
    <row r="49" spans="1:55" customFormat="1" x14ac:dyDescent="0.3">
      <c r="A49" t="s">
        <v>1556</v>
      </c>
      <c r="B49" t="str">
        <f>IF(ISNUMBER(MATCH(I49,Sellside_PastID!A:A,0)),"","NEW")</f>
        <v/>
      </c>
      <c r="C49" s="10" t="s">
        <v>2958</v>
      </c>
      <c r="D49" s="10">
        <v>-0.34845832820943023</v>
      </c>
      <c r="E49" s="10">
        <v>-0.31865681347088476</v>
      </c>
      <c r="F49" s="12" t="s">
        <v>2959</v>
      </c>
      <c r="G49" s="43">
        <v>8500000</v>
      </c>
      <c r="H49" s="10" t="s">
        <v>1442</v>
      </c>
      <c r="I49" s="8" t="str" cm="1">
        <f t="array" ref="I49">_xll.BDP($C49,I$1)</f>
        <v>20369EAE2</v>
      </c>
      <c r="J49" s="8" t="str" cm="1">
        <f t="array" ref="J49">_xll.BDP($C49,J$1)</f>
        <v>COMHOS 3.099 05/01/50</v>
      </c>
      <c r="K49" s="8" cm="1">
        <f t="array" ref="K49">_xll.BDP($C49,K$1)</f>
        <v>7116015</v>
      </c>
      <c r="L49" s="8" cm="1">
        <f t="array" ref="L49">_xll.BDP($C49,L$1)</f>
        <v>7116015</v>
      </c>
      <c r="M49" s="8" t="str" cm="1">
        <f t="array" ref="M49">_xll.BDP($C49,M$1)</f>
        <v>USD</v>
      </c>
      <c r="N49" s="8" t="str" cm="1">
        <f t="array" ref="N49">_xll.BDP($C49,N$1)</f>
        <v>US</v>
      </c>
      <c r="O49" s="8" t="str" cm="1">
        <f t="array" ref="O49">_xll.BDP($C49,O$1)</f>
        <v>Corp</v>
      </c>
      <c r="P49" s="8" t="str" cm="1">
        <f t="array" ref="P49">_xll.BDP($C49,P$1)</f>
        <v>Health Care</v>
      </c>
      <c r="Q49" s="8" t="str" cm="1">
        <f t="array" ref="Q49">_xll.BDP($C49,Q$1)</f>
        <v>COMMUNITY HEALTH NETWORK</v>
      </c>
      <c r="R49" s="8" t="str" cm="1">
        <f t="array" ref="R49">_xll.BDP($C49,R$1)</f>
        <v>A</v>
      </c>
      <c r="S49" s="8" cm="1">
        <f t="array" ref="S49">_xlfn.IFNA(MATCH(_xll.BDP($C49,S$1),Convert_RBCIRTG[RTG_MDY],0),0)</f>
        <v>5</v>
      </c>
      <c r="T49" s="8" cm="1">
        <f t="array" ref="T49">_xlfn.IFNA(MATCH(_xll.BDP($C49,T$1),Convert_RBCIRTG[RTG_FITCH_SP],0),0)</f>
        <v>0</v>
      </c>
      <c r="U49" s="8" cm="1">
        <f t="array" ref="U49">_xlfn.IFNA(MATCH(_xll.BDP($C49,U$1),Convert_RBCIRTG[RTG_FITCH_SP],0),0)</f>
        <v>5</v>
      </c>
      <c r="V49" s="20" t="str" cm="1">
        <f t="array" ref="V49">INDEX(Convert_RBCIRTG[RTG_FITCH_SP],IF(MEDIAN($S49:$U49)&gt;0,MEDIAN($S49:$U49),MAX($S49:$U49)))</f>
        <v>A</v>
      </c>
      <c r="W49" s="15" cm="1">
        <f t="array" ref="W49">_xll.BDP($C49,W$1,"YAS_YLD_FLAG = 15")</f>
        <v>18.509465325949556</v>
      </c>
      <c r="X49" s="3" t="str">
        <f>INDEX(Convert_DurBins[Dur_Bucket],MATCH($W49,Convert_DurBins[Dur_Val],1))</f>
        <v>18-20</v>
      </c>
      <c r="Y49" s="14">
        <f t="shared" si="4"/>
        <v>3.453146565521215</v>
      </c>
      <c r="Z49" s="3">
        <f>-INDEX(DefProv[Default],MATCH($O49&amp;$R49,DefProv[KEY],0))</f>
        <v>-13</v>
      </c>
      <c r="AA49" s="9" cm="1">
        <f t="array" ref="AA49">IF($M49="CAD",AB49,_xll.BDP($C49,AA$1,"YAS_XCCY_FOREIGN_CURRENCY=CAD","YAS_YLD_FLAG = 15","PRICING_SOURCE=BVAL"))</f>
        <v>3.5831465655212149</v>
      </c>
      <c r="AB49" s="9" cm="1">
        <f t="array" ref="AB49">_xll.BDP($C49,AB$1,"YAS_YLD_FLAG = 15","PRICING_SOURCE=BVAL")</f>
        <v>3.1154470000000001</v>
      </c>
      <c r="AC49" s="14">
        <f t="shared" si="5"/>
        <v>0.46769956552121483</v>
      </c>
      <c r="AD49" s="9" cm="1">
        <f t="array" ref="AD49">_xll.BDP($C49,AD$1,"YAS_YLD_FLAG = 15","PRICING_SOURCE=BVAL")</f>
        <v>105.52850000000001</v>
      </c>
      <c r="AE49" s="14" t="e">
        <f>INDEX([1]credit_yield!$C$1:$C$108,MATCH($AY49,[1]credit_yield!$A$1:$A$108,0))</f>
        <v>#N/A</v>
      </c>
      <c r="AF49" s="9" cm="1">
        <f t="array" ref="AF49">_xll.BDP($C49,AF$1,"YAS_YLD_FLAG = 15","YAS_XCCY_FOREIGN_CURRENCY=CAD","PRICING_SOURCE=BVAL")</f>
        <v>158.1210915540907</v>
      </c>
      <c r="AG49" s="9" cm="1">
        <f t="array" ref="AG49">_xll.BDP($C49,AG$1,"YAS_YLD_FLAG = 15","PRICING_SOURCE=BVAL")</f>
        <v>2.060162</v>
      </c>
      <c r="AH49" s="9" t="str" cm="1">
        <f t="array" ref="AH49">_xll.BDP($C49,AH$1,"YAS_YLD_FLAG = 15","PRICING_SOURCE=BVAL")</f>
        <v>T 2 3/8 05/15/51</v>
      </c>
      <c r="AI49" s="9" t="str" cm="1">
        <f t="array" ref="AI49">_xll.BDP($C49,AI$1,"YAS_YLD_FLAG = 15","YAS_XCCY_FOREIGN_CURRENCY=CAD","PRICING_SOURCE=BVAL")</f>
        <v>CAN 2 12/01/51</v>
      </c>
      <c r="AJ49" s="9" cm="1">
        <f t="array" ref="AJ49">_xll.BQL($C49, "yield(fill=PREV, pricing_source=BVN4, side=Bid, yield_type=YTW) - yield(fill=PREV, pricing_source=BVN4, side=Ask, yield_type=YTW)")</f>
        <v>2.3409890000000377E-2</v>
      </c>
      <c r="AK49" s="16" cm="1">
        <f t="array" ref="AK49">_xll.BDP($C49,AK$1,"YAS_YLD_FLAG = 1")</f>
        <v>449220000</v>
      </c>
      <c r="AL49" s="5">
        <f t="shared" si="6"/>
        <v>9.0345487734295002E-2</v>
      </c>
      <c r="AM49" s="17" cm="1">
        <f t="array" ref="AM49">_xll.BDP($C49&amp;"@"&amp;Settings!$B$1&amp;" "&amp;$O49,"INTERVAL_SUM","MARKET_DATA_OVERRIDE="&amp;AM$1,"CALC_INTERVAL="&amp;Settings!$B$2,"FILL=0")*1000</f>
        <v>40585000</v>
      </c>
      <c r="AN49" s="18">
        <f t="shared" si="7"/>
        <v>11220000</v>
      </c>
      <c r="AO49" s="17" cm="1">
        <f t="array" ref="AO49">_xll.BDP($I49&amp;"@"&amp;Settings!$B$1&amp;" "&amp;$O49,"INTERVAL_SUM","MARKET_DATA_OVERRIDE="&amp;AO$1,"CALC_INTERVAL="&amp;Settings!$B$2,"FILL=0")*1000</f>
        <v>18730000</v>
      </c>
      <c r="AP49" s="17" cm="1">
        <f t="array" ref="AP49">_xll.BDP($I49&amp;"@"&amp;Settings!$B$1&amp;" "&amp;$O49,"INTERVAL_SUM","MARKET_DATA_OVERRIDE="&amp;AP$1,"CALC_INTERVAL="&amp;Settings!$B$2,"FILL=0")*1000</f>
        <v>7510000</v>
      </c>
      <c r="AQ49" s="8" cm="1">
        <f t="array" ref="AQ49">_xll.BDP($C49,AQ$1)</f>
        <v>92</v>
      </c>
      <c r="AR49" s="21"/>
      <c r="AS49" s="6"/>
      <c r="AT49" s="39" t="str">
        <f>INDEX(Table11[Z_category],MATCH(MAX(SaleTable[[#This Row],[Yld_Z_BB]:[Yld_Z_RBCI]]),Table11[Z_score_Vale],1))</f>
        <v>25 to 50</v>
      </c>
      <c r="AU49" s="41" t="str">
        <f>INDEX(Table12[TRAC_Category],MATCH(SaleTable[[#This Row],[Perc_Traded]],Table12[TRAC_Value],1))</f>
        <v>5-10%</v>
      </c>
      <c r="AV49" s="41" t="str">
        <f>INDEX(Table13[NetDlrInv_Category],MATCH(SaleTable[[#This Row],[DealerClient Net]],Table13[NetDlrInv_Value],1))</f>
        <v>10 to 20MM</v>
      </c>
      <c r="AW49" s="41" t="str">
        <f>IF(OR(ISBLANK(SaleTable[[#This Row],[MSG_BidSize]]),NOT(ISNUMBER(SaleTable[[#This Row],[MSG_BidSize]]))),"NA",INDEX(Table14[AskSize_Category],MATCH(SaleTable[[#This Row],[MSG_BidSize]],Table14[AskSize_Value],1)))</f>
        <v>NA</v>
      </c>
      <c r="AX49" s="27" t="str">
        <f>INDEX(Table15[XCCY_Cat],MATCH(SaleTable[[#This Row],[XCCY_sprd]],Table15[XCCY_Value],1))</f>
        <v>0.3 to 0.5</v>
      </c>
      <c r="AY49" s="3"/>
      <c r="AZ49" s="39" t="str">
        <f>INDEX(Table9[LQA_Bucket],MATCH(SaleTable[[#This Row],[LQA_LIQUIDITY_SCORE]],Table9[LQA_Val],1))</f>
        <v>80-100</v>
      </c>
      <c r="BA49" s="41" t="str">
        <f>INDEX(Table10[Utilization_Bucket],MATCH(_xlfn.IFNA(ROUND(SaleTable[[#This Row],[Remaining]]/1000000,0),-1),Table10[Utilization_Val],1))</f>
        <v>0MM</v>
      </c>
      <c r="BB49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49" s="8"/>
    </row>
    <row r="50" spans="1:55" s="2" customFormat="1" x14ac:dyDescent="0.3">
      <c r="A50" t="s">
        <v>1556</v>
      </c>
      <c r="B50" t="str">
        <f>IF(ISNUMBER(MATCH(I50,Sellside_PastID!A:A,0)),"","NEW")</f>
        <v/>
      </c>
      <c r="C50" s="10" t="s">
        <v>1511</v>
      </c>
      <c r="D50" s="10">
        <v>-0.88020137869605986</v>
      </c>
      <c r="E50" s="10">
        <v>-1.9906186922488276</v>
      </c>
      <c r="F50" s="12" t="s">
        <v>1539</v>
      </c>
      <c r="G50" s="43">
        <v>5000000</v>
      </c>
      <c r="H50" s="10">
        <v>5000000</v>
      </c>
      <c r="I50" s="8" t="str" cm="1">
        <f t="array" ref="I50">_xll.BDP($C50,I$1)</f>
        <v>111021AE1</v>
      </c>
      <c r="J50" s="8" t="str" cm="1">
        <f t="array" ref="J50">_xll.BDP($C50,J$1)</f>
        <v>BRITEL 9 5/8 12/15/30</v>
      </c>
      <c r="K50" s="8" cm="1">
        <f t="array" ref="K50">_xll.BDP($C50,K$1)</f>
        <v>100230</v>
      </c>
      <c r="L50" s="8" cm="1">
        <f t="array" ref="L50">_xll.BDP($C50,L$1)</f>
        <v>1136876</v>
      </c>
      <c r="M50" s="8" t="str" cm="1">
        <f t="array" ref="M50">_xll.BDP($C50,M$1)</f>
        <v>USD</v>
      </c>
      <c r="N50" s="8" t="str" cm="1">
        <f t="array" ref="N50">_xll.BDP($C50,N$1)</f>
        <v>EN</v>
      </c>
      <c r="O50" s="8" t="str" cm="1">
        <f t="array" ref="O50">_xll.BDP($C50,O$1)</f>
        <v>Corp</v>
      </c>
      <c r="P50" s="8" t="str" cm="1">
        <f t="array" ref="P50">_xll.BDP($C50,P$1)</f>
        <v>Communications</v>
      </c>
      <c r="Q50" s="8" t="str" cm="1">
        <f t="array" ref="Q50">_xll.BDP($C50,Q$1)</f>
        <v>BRITISH TELECOMMUNICATIO</v>
      </c>
      <c r="R50" s="8" t="str" cm="1">
        <f t="array" ref="R50">_xll.BDP($C50,R$1)</f>
        <v>BBB</v>
      </c>
      <c r="S50" s="8" cm="1">
        <f t="array" ref="S50">_xlfn.IFNA(MATCH(_xll.BDP($C50,S$1),Convert_RBCIRTG[RTG_MDY],0),0)</f>
        <v>2</v>
      </c>
      <c r="T50" s="8" cm="1">
        <f t="array" ref="T50">_xlfn.IFNA(MATCH(_xll.BDP($C50,T$1),Convert_RBCIRTG[RTG_FITCH_SP],0),0)</f>
        <v>2</v>
      </c>
      <c r="U50" s="8" cm="1">
        <f t="array" ref="U50">_xlfn.IFNA(MATCH(_xll.BDP($C50,U$1),Convert_RBCIRTG[RTG_FITCH_SP],0),0)</f>
        <v>2</v>
      </c>
      <c r="V50" s="20" t="str" cm="1">
        <f t="array" ref="V50">INDEX(Convert_RBCIRTG[RTG_FITCH_SP],IF(MEDIAN($S50:$U50)&gt;0,MEDIAN($S50:$U50),MAX($S50:$U50)))</f>
        <v>BBB</v>
      </c>
      <c r="W50" s="15" cm="1">
        <f t="array" ref="W50">_xll.BDP($C50,W$1,"YAS_YLD_FLAG = 15")</f>
        <v>6.6230683544091917</v>
      </c>
      <c r="X50" s="3" t="str">
        <f>INDEX(Convert_DurBins[Dur_Bucket],MATCH($W50,Convert_DurBins[Dur_Val],1))</f>
        <v>0-10</v>
      </c>
      <c r="Y50" s="14">
        <f t="shared" si="4"/>
        <v>3.5709360394921621</v>
      </c>
      <c r="Z50" s="3">
        <f>-INDEX(DefProv[Default],MATCH($O50&amp;$R50,DefProv[KEY],0))</f>
        <v>-36</v>
      </c>
      <c r="AA50" s="9" cm="1">
        <f t="array" ref="AA50">IF($M50="CAD",AB50,_xll.BDP($C50,AA$1,"YAS_XCCY_FOREIGN_CURRENCY=CAD","YAS_YLD_FLAG = 15","PRICING_SOURCE=BVAL"))</f>
        <v>3.930936039492162</v>
      </c>
      <c r="AB50" s="9" cm="1">
        <f t="array" ref="AB50">_xll.BDP($C50,AB$1,"YAS_YLD_FLAG = 15","PRICING_SOURCE=BVAL")</f>
        <v>3.0765989999999999</v>
      </c>
      <c r="AC50" s="14">
        <f t="shared" si="5"/>
        <v>0.85433703949216211</v>
      </c>
      <c r="AD50" s="9" cm="1">
        <f t="array" ref="AD50">_xll.BDP($C50,AD$1,"YAS_YLD_FLAG = 15","PRICING_SOURCE=BVAL")</f>
        <v>146.31699999999998</v>
      </c>
      <c r="AE50" s="14" t="e">
        <f>INDEX([1]credit_yield!$C$1:$C$108,MATCH($AY50,[1]credit_yield!$A$1:$A$108,0))</f>
        <v>#N/A</v>
      </c>
      <c r="AF50" s="9" cm="1">
        <f t="array" ref="AF50">_xll.BDP($C50,AF$1,"YAS_YLD_FLAG = 15","YAS_XCCY_FOREIGN_CURRENCY=CAD","PRICING_SOURCE=BVAL")</f>
        <v>231.60333110435246</v>
      </c>
      <c r="AG50" s="9" cm="1">
        <f t="array" ref="AG50">_xll.BDP($C50,AG$1,"YAS_YLD_FLAG = 15","PRICING_SOURCE=BVAL")</f>
        <v>1.613429</v>
      </c>
      <c r="AH50" s="9" t="str" cm="1">
        <f t="array" ref="AH50">_xll.BDP($C50,AH$1,"YAS_YLD_FLAG = 15","PRICING_SOURCE=BVAL")</f>
        <v>T 1 1/4 08/15/31</v>
      </c>
      <c r="AI50" s="9" t="str" cm="1">
        <f t="array" ref="AI50">_xll.BDP($C50,AI$1,"YAS_YLD_FLAG = 15","YAS_XCCY_FOREIGN_CURRENCY=CAD","PRICING_SOURCE=BVAL")</f>
        <v>CAN 1 ½ 06/01/31</v>
      </c>
      <c r="AJ50" s="9" cm="1">
        <f t="array" ref="AJ50">_xll.BQL($C50, "yield(fill=PREV, pricing_source=BVN4, side=Bid, yield_type=YTW) - yield(fill=PREV, pricing_source=BVN4, side=Ask, yield_type=YTW)")</f>
        <v>1.8475975022412161E-2</v>
      </c>
      <c r="AK50" s="16" cm="1">
        <f t="array" ref="AK50">_xll.BDP($C50,AK$1,"YAS_YLD_FLAG = 1")</f>
        <v>2670000000</v>
      </c>
      <c r="AL50" s="5">
        <f t="shared" si="6"/>
        <v>3.96187265917603E-2</v>
      </c>
      <c r="AM50" s="17" cm="1">
        <f t="array" ref="AM50">_xll.BDP($C50&amp;"@"&amp;Settings!$B$1&amp;" "&amp;$O50,"INTERVAL_SUM","MARKET_DATA_OVERRIDE="&amp;AM$1,"CALC_INTERVAL="&amp;Settings!$B$2,"FILL=0")*1000</f>
        <v>105782000</v>
      </c>
      <c r="AN50" s="18">
        <f t="shared" si="7"/>
        <v>14280000</v>
      </c>
      <c r="AO50" s="17" cm="1">
        <f t="array" ref="AO50">_xll.BDP($I50&amp;"@"&amp;Settings!$B$1&amp;" "&amp;$O50,"INTERVAL_SUM","MARKET_DATA_OVERRIDE="&amp;AO$1,"CALC_INTERVAL="&amp;Settings!$B$2,"FILL=0")*1000</f>
        <v>37500000</v>
      </c>
      <c r="AP50" s="17" cm="1">
        <f t="array" ref="AP50">_xll.BDP($I50&amp;"@"&amp;Settings!$B$1&amp;" "&amp;$O50,"INTERVAL_SUM","MARKET_DATA_OVERRIDE="&amp;AP$1,"CALC_INTERVAL="&amp;Settings!$B$2,"FILL=0")*1000</f>
        <v>23220000</v>
      </c>
      <c r="AQ50" s="8" cm="1">
        <f t="array" ref="AQ50">_xll.BDP($C50,AQ$1)</f>
        <v>93</v>
      </c>
      <c r="AR50" s="21"/>
      <c r="AS50" s="6"/>
      <c r="AT50" s="39" t="str">
        <f>INDEX(Table11[Z_category],MATCH(MAX(SaleTable[[#This Row],[Yld_Z_BB]:[Yld_Z_RBCI]]),Table11[Z_score_Vale],1))</f>
        <v>10 to 25</v>
      </c>
      <c r="AU50" s="41" t="str">
        <f>INDEX(Table12[TRAC_Category],MATCH(SaleTable[[#This Row],[Perc_Traded]],Table12[TRAC_Value],1))</f>
        <v>0-5%</v>
      </c>
      <c r="AV50" s="41" t="str">
        <f>INDEX(Table13[NetDlrInv_Category],MATCH(SaleTable[[#This Row],[DealerClient Net]],Table13[NetDlrInv_Value],1))</f>
        <v>10 to 20MM</v>
      </c>
      <c r="AW50" s="41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50" s="27" t="str">
        <f>INDEX(Table15[XCCY_Cat],MATCH(SaleTable[[#This Row],[XCCY_sprd]],Table15[XCCY_Value],1))</f>
        <v>0.8 to 1</v>
      </c>
      <c r="AY50" s="3"/>
      <c r="AZ50" s="45" t="str">
        <f>INDEX(Table9[LQA_Bucket],MATCH(SaleTable[[#This Row],[LQA_LIQUIDITY_SCORE]],Table9[LQA_Val],1))</f>
        <v>80-100</v>
      </c>
      <c r="BA50" s="46" t="str">
        <f>INDEX(Table10[Utilization_Bucket],MATCH(_xlfn.IFNA(ROUND(SaleTable[[#This Row],[Remaining]]/1000000,0),-1),Table10[Utilization_Val],1))</f>
        <v>0MM</v>
      </c>
      <c r="BB50" s="45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50" s="8"/>
    </row>
    <row r="51" spans="1:55" customFormat="1" x14ac:dyDescent="0.3">
      <c r="A51" t="s">
        <v>1556</v>
      </c>
      <c r="B51" t="str">
        <f>IF(ISNUMBER(MATCH(I51,Sellside_PastID!A:A,0)),"","NEW")</f>
        <v/>
      </c>
      <c r="C51" s="10" t="s">
        <v>1398</v>
      </c>
      <c r="D51" s="10">
        <v>-1.0422819735382374</v>
      </c>
      <c r="E51" s="10">
        <v>-0.80165225592537592</v>
      </c>
      <c r="F51" s="12" t="s">
        <v>1540</v>
      </c>
      <c r="G51" s="43">
        <v>0</v>
      </c>
      <c r="H51" s="10">
        <v>0</v>
      </c>
      <c r="I51" s="8" t="str" cm="1">
        <f t="array" ref="I51">_xll.BDP($C51,I$1)</f>
        <v>50247VAC3</v>
      </c>
      <c r="J51" s="8" t="str" cm="1">
        <f t="array" ref="J51">_xll.BDP($C51,J$1)</f>
        <v>LYB 4 7/8 03/15/44</v>
      </c>
      <c r="K51" s="8" cm="1">
        <f t="array" ref="K51">_xll.BDP($C51,K$1)</f>
        <v>9932803</v>
      </c>
      <c r="L51" s="8" cm="1">
        <f t="array" ref="L51">_xll.BDP($C51,L$1)</f>
        <v>36257336</v>
      </c>
      <c r="M51" s="8" t="str" cm="1">
        <f t="array" ref="M51">_xll.BDP($C51,M$1)</f>
        <v>USD</v>
      </c>
      <c r="N51" s="8" t="str" cm="1">
        <f t="array" ref="N51">_xll.BDP($C51,N$1)</f>
        <v>NE</v>
      </c>
      <c r="O51" s="8" t="str" cm="1">
        <f t="array" ref="O51">_xll.BDP($C51,O$1)</f>
        <v>Corp</v>
      </c>
      <c r="P51" s="8" t="str" cm="1">
        <f t="array" ref="P51">_xll.BDP($C51,P$1)</f>
        <v>Materials</v>
      </c>
      <c r="Q51" s="8" t="str" cm="1">
        <f t="array" ref="Q51">_xll.BDP($C51,Q$1)</f>
        <v>LYB INTL FINANCE BV</v>
      </c>
      <c r="R51" s="8" t="str" cm="1">
        <f t="array" ref="R51">_xll.BDP($C51,R$1)</f>
        <v>BBB</v>
      </c>
      <c r="S51" s="8" cm="1">
        <f t="array" ref="S51">_xlfn.IFNA(MATCH(_xll.BDP($C51,S$1),Convert_RBCIRTG[RTG_MDY],0),0)</f>
        <v>2</v>
      </c>
      <c r="T51" s="8" cm="1">
        <f t="array" ref="T51">_xlfn.IFNA(MATCH(_xll.BDP($C51,T$1),Convert_RBCIRTG[RTG_FITCH_SP],0),0)</f>
        <v>2</v>
      </c>
      <c r="U51" s="8" cm="1">
        <f t="array" ref="U51">_xlfn.IFNA(MATCH(_xll.BDP($C51,U$1),Convert_RBCIRTG[RTG_FITCH_SP],0),0)</f>
        <v>2</v>
      </c>
      <c r="V51" s="20" t="str" cm="1">
        <f t="array" ref="V51">INDEX(Convert_RBCIRTG[RTG_FITCH_SP],IF(MEDIAN($S51:$U51)&gt;0,MEDIAN($S51:$U51),MAX($S51:$U51)))</f>
        <v>BBB</v>
      </c>
      <c r="W51" s="15" cm="1">
        <f t="array" ref="W51">_xll.BDP($C51,W$1,"YAS_YLD_FLAG = 15")</f>
        <v>14.293548846516632</v>
      </c>
      <c r="X51" s="3" t="str">
        <f>INDEX(Convert_DurBins[Dur_Bucket],MATCH($W51,Convert_DurBins[Dur_Val],1))</f>
        <v>14-16</v>
      </c>
      <c r="Y51" s="14">
        <f t="shared" si="4"/>
        <v>3.6845363352970044</v>
      </c>
      <c r="Z51" s="3">
        <f>-INDEX(DefProv[Default],MATCH($O51&amp;$R51,DefProv[KEY],0))</f>
        <v>-36</v>
      </c>
      <c r="AA51" s="9" cm="1">
        <f t="array" ref="AA51">IF($M51="CAD",AB51,_xll.BDP($C51,AA$1,"YAS_XCCY_FOREIGN_CURRENCY=CAD","YAS_YLD_FLAG = 15","PRICING_SOURCE=BVAL"))</f>
        <v>4.0445363352970043</v>
      </c>
      <c r="AB51" s="9" cm="1">
        <f t="array" ref="AB51">_xll.BDP($C51,AB$1,"YAS_YLD_FLAG = 15","PRICING_SOURCE=BVAL")</f>
        <v>3.3409050000000002</v>
      </c>
      <c r="AC51" s="14">
        <f t="shared" si="5"/>
        <v>0.70363133529700406</v>
      </c>
      <c r="AD51" s="9" cm="1">
        <f t="array" ref="AD51">_xll.BDP($C51,AD$1,"YAS_YLD_FLAG = 15","PRICING_SOURCE=BVAL")</f>
        <v>129.53680000000003</v>
      </c>
      <c r="AE51" s="14" t="e">
        <f>INDEX([1]credit_yield!$C$1:$C$108,MATCH($AY51,[1]credit_yield!$A$1:$A$108,0))</f>
        <v>#N/A</v>
      </c>
      <c r="AF51" s="9" cm="1">
        <f t="array" ref="AF51">_xll.BDP($C51,AF$1,"YAS_YLD_FLAG = 15","YAS_XCCY_FOREIGN_CURRENCY=CAD","PRICING_SOURCE=BVAL")</f>
        <v>214.22498842727293</v>
      </c>
      <c r="AG51" s="9" cm="1">
        <f t="array" ref="AG51">_xll.BDP($C51,AG$1,"YAS_YLD_FLAG = 15","PRICING_SOURCE=BVAL")</f>
        <v>2.0455369999999999</v>
      </c>
      <c r="AH51" s="9" t="str" cm="1">
        <f t="array" ref="AH51">_xll.BDP($C51,AH$1,"YAS_YLD_FLAG = 15","PRICING_SOURCE=BVAL")</f>
        <v>T 1 3/4 08/15/41</v>
      </c>
      <c r="AI51" s="9" t="str" cm="1">
        <f t="array" ref="AI51">_xll.BDP($C51,AI$1,"YAS_YLD_FLAG = 15","YAS_XCCY_FOREIGN_CURRENCY=CAD","PRICING_SOURCE=BVAL")</f>
        <v>CAN 4 06/01/41</v>
      </c>
      <c r="AJ51" s="9" cm="1">
        <f t="array" ref="AJ51">_xll.BQL($C51, "yield(fill=PREV, pricing_source=BVN4, side=Bid, yield_type=YTW) - yield(fill=PREV, pricing_source=BVN4, side=Ask, yield_type=YTW)")</f>
        <v>1.573902000000027E-2</v>
      </c>
      <c r="AK51" s="16" cm="1">
        <f t="array" ref="AK51">_xll.BDP($C51,AK$1,"YAS_YLD_FLAG = 1")</f>
        <v>1000000000</v>
      </c>
      <c r="AL51" s="5">
        <f t="shared" si="6"/>
        <v>2.1000000000000001E-2</v>
      </c>
      <c r="AM51" s="17" cm="1">
        <f t="array" ref="AM51">_xll.BDP($C51&amp;"@"&amp;Settings!$B$1&amp;" "&amp;$O51,"INTERVAL_SUM","MARKET_DATA_OVERRIDE="&amp;AM$1,"CALC_INTERVAL="&amp;Settings!$B$2,"FILL=0")*1000</f>
        <v>21000000</v>
      </c>
      <c r="AN51" s="18">
        <f t="shared" si="7"/>
        <v>-5000000</v>
      </c>
      <c r="AO51" s="17" cm="1">
        <f t="array" ref="AO51">_xll.BDP($I51&amp;"@"&amp;Settings!$B$1&amp;" "&amp;$O51,"INTERVAL_SUM","MARKET_DATA_OVERRIDE="&amp;AO$1,"CALC_INTERVAL="&amp;Settings!$B$2,"FILL=0")*1000</f>
        <v>5000000</v>
      </c>
      <c r="AP51" s="17" cm="1">
        <f t="array" ref="AP51">_xll.BDP($I51&amp;"@"&amp;Settings!$B$1&amp;" "&amp;$O51,"INTERVAL_SUM","MARKET_DATA_OVERRIDE="&amp;AP$1,"CALC_INTERVAL="&amp;Settings!$B$2,"FILL=0")*1000</f>
        <v>10000000</v>
      </c>
      <c r="AQ51" s="8" cm="1">
        <f t="array" ref="AQ51">_xll.BDP($C51,AQ$1)</f>
        <v>90</v>
      </c>
      <c r="AR51" s="21"/>
      <c r="AS51" s="6"/>
      <c r="AT51" s="39" t="str">
        <f>INDEX(Table11[Z_category],MATCH(MAX(SaleTable[[#This Row],[Yld_Z_BB]:[Yld_Z_RBCI]]),Table11[Z_score_Vale],1))</f>
        <v>10 to 25</v>
      </c>
      <c r="AU51" s="41" t="str">
        <f>INDEX(Table12[TRAC_Category],MATCH(SaleTable[[#This Row],[Perc_Traded]],Table12[TRAC_Value],1))</f>
        <v>0-5%</v>
      </c>
      <c r="AV51" s="41" t="str">
        <f>INDEX(Table13[NetDlrInv_Category],MATCH(SaleTable[[#This Row],[DealerClient Net]],Table13[NetDlrInv_Value],1))</f>
        <v>-5MM to 0MM</v>
      </c>
      <c r="AW51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51" s="27" t="str">
        <f>INDEX(Table15[XCCY_Cat],MATCH(SaleTable[[#This Row],[XCCY_sprd]],Table15[XCCY_Value],1))</f>
        <v>0.5 to 0.8</v>
      </c>
      <c r="AY51" s="3"/>
      <c r="AZ51" s="39" t="str">
        <f>INDEX(Table9[LQA_Bucket],MATCH(SaleTable[[#This Row],[LQA_LIQUIDITY_SCORE]],Table9[LQA_Val],1))</f>
        <v>80-100</v>
      </c>
      <c r="BA51" s="41" t="str">
        <f>INDEX(Table10[Utilization_Bucket],MATCH(_xlfn.IFNA(ROUND(SaleTable[[#This Row],[Remaining]]/1000000,0),-1),Table10[Utilization_Val],1))</f>
        <v>0MM</v>
      </c>
      <c r="BB51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51" s="8"/>
    </row>
    <row r="52" spans="1:55" s="2" customFormat="1" x14ac:dyDescent="0.3">
      <c r="A52" t="s">
        <v>1556</v>
      </c>
      <c r="B52" t="str">
        <f>IF(ISNUMBER(MATCH(I52,Sellside_PastID!A:A,0)),"","NEW")</f>
        <v/>
      </c>
      <c r="C52" s="10" t="s">
        <v>2960</v>
      </c>
      <c r="D52" s="10">
        <v>-0.55508807343310707</v>
      </c>
      <c r="E52" s="10">
        <v>-0.17568933366278153</v>
      </c>
      <c r="F52" s="12" t="s">
        <v>2961</v>
      </c>
      <c r="G52" s="43">
        <v>0</v>
      </c>
      <c r="H52" s="10">
        <v>0</v>
      </c>
      <c r="I52" s="8" t="str" cm="1">
        <f t="array" ref="I52">_xll.BDP($C52,I$1)</f>
        <v>29250RAP1</v>
      </c>
      <c r="J52" s="8" t="str" cm="1">
        <f t="array" ref="J52">_xll.BDP($C52,J$1)</f>
        <v>ENBCN 7 1/2 04/15/38</v>
      </c>
      <c r="K52" s="8" cm="1">
        <f t="array" ref="K52">_xll.BDP($C52,K$1)</f>
        <v>109548</v>
      </c>
      <c r="L52" s="8" cm="1">
        <f t="array" ref="L52">_xll.BDP($C52,L$1)</f>
        <v>100878</v>
      </c>
      <c r="M52" s="8" t="str" cm="1">
        <f t="array" ref="M52">_xll.BDP($C52,M$1)</f>
        <v>USD</v>
      </c>
      <c r="N52" s="8" t="str" cm="1">
        <f t="array" ref="N52">_xll.BDP($C52,N$1)</f>
        <v>US</v>
      </c>
      <c r="O52" s="8" t="str" cm="1">
        <f t="array" ref="O52">_xll.BDP($C52,O$1)</f>
        <v>Corp</v>
      </c>
      <c r="P52" s="8" t="str" cm="1">
        <f t="array" ref="P52">_xll.BDP($C52,P$1)</f>
        <v>Energy</v>
      </c>
      <c r="Q52" s="8" t="str" cm="1">
        <f t="array" ref="Q52">_xll.BDP($C52,Q$1)</f>
        <v>ENBRIDGE ENERGY PARTNERS</v>
      </c>
      <c r="R52" s="8" t="str" cm="1">
        <f t="array" ref="R52">_xll.BDP($C52,R$1)</f>
        <v>BBB+</v>
      </c>
      <c r="S52" s="8" cm="1">
        <f t="array" ref="S52">_xlfn.IFNA(MATCH(_xll.BDP($C52,S$1),Convert_RBCIRTG[RTG_MDY],0),0)</f>
        <v>3</v>
      </c>
      <c r="T52" s="8" cm="1">
        <f t="array" ref="T52">_xlfn.IFNA(MATCH(_xll.BDP($C52,T$1),Convert_RBCIRTG[RTG_FITCH_SP],0),0)</f>
        <v>3</v>
      </c>
      <c r="U52" s="8" cm="1">
        <f t="array" ref="U52">_xlfn.IFNA(MATCH(_xll.BDP($C52,U$1),Convert_RBCIRTG[RTG_FITCH_SP],0),0)</f>
        <v>3</v>
      </c>
      <c r="V52" s="20" t="str" cm="1">
        <f t="array" ref="V52">INDEX(Convert_RBCIRTG[RTG_FITCH_SP],IF(MEDIAN($S52:$U52)&gt;0,MEDIAN($S52:$U52),MAX($S52:$U52)))</f>
        <v>BBB+</v>
      </c>
      <c r="W52" s="15" cm="1">
        <f t="array" ref="W52">_xll.BDP($C52,W$1,"YAS_YLD_FLAG = 15")</f>
        <v>10.809945122749779</v>
      </c>
      <c r="X52" s="3" t="str">
        <f>INDEX(Convert_DurBins[Dur_Bucket],MATCH($W52,Convert_DurBins[Dur_Val],1))</f>
        <v>10-12</v>
      </c>
      <c r="Y52" s="14">
        <f t="shared" si="4"/>
        <v>4.1578869022578742</v>
      </c>
      <c r="Z52" s="3">
        <f>-INDEX(DefProv[Default],MATCH($O52&amp;$R52,DefProv[KEY],0))</f>
        <v>-36</v>
      </c>
      <c r="AA52" s="9" cm="1">
        <f t="array" ref="AA52">IF($M52="CAD",AB52,_xll.BDP($C52,AA$1,"YAS_XCCY_FOREIGN_CURRENCY=CAD","YAS_YLD_FLAG = 15","PRICING_SOURCE=BVAL"))</f>
        <v>4.5178869022578745</v>
      </c>
      <c r="AB52" s="9" cm="1">
        <f t="array" ref="AB52">_xll.BDP($C52,AB$1,"YAS_YLD_FLAG = 15","PRICING_SOURCE=BVAL")</f>
        <v>3.5239409999999998</v>
      </c>
      <c r="AC52" s="14">
        <f t="shared" si="5"/>
        <v>0.99394590225787471</v>
      </c>
      <c r="AD52" s="9" cm="1">
        <f t="array" ref="AD52">_xll.BDP($C52,AD$1,"YAS_YLD_FLAG = 15","PRICING_SOURCE=BVAL")</f>
        <v>147.84039999999999</v>
      </c>
      <c r="AE52" s="14" t="e">
        <f>INDEX([1]credit_yield!$C$1:$C$108,MATCH($AY52,[1]credit_yield!$A$1:$A$108,0))</f>
        <v>#N/A</v>
      </c>
      <c r="AF52" s="9" cm="1">
        <f t="array" ref="AF52">_xll.BDP($C52,AF$1,"YAS_YLD_FLAG = 15","YAS_XCCY_FOREIGN_CURRENCY=CAD","PRICING_SOURCE=BVAL")</f>
        <v>261.56004512335994</v>
      </c>
      <c r="AG52" s="9" cm="1">
        <f t="array" ref="AG52">_xll.BDP($C52,AG$1,"YAS_YLD_FLAG = 15","PRICING_SOURCE=BVAL")</f>
        <v>2.0455369999999999</v>
      </c>
      <c r="AH52" s="9" t="str" cm="1">
        <f t="array" ref="AH52">_xll.BDP($C52,AH$1,"YAS_YLD_FLAG = 15","PRICING_SOURCE=BVAL")</f>
        <v>T 1 3/4 08/15/41</v>
      </c>
      <c r="AI52" s="9" t="str" cm="1">
        <f t="array" ref="AI52">_xll.BDP($C52,AI$1,"YAS_YLD_FLAG = 15","YAS_XCCY_FOREIGN_CURRENCY=CAD","PRICING_SOURCE=BVAL")</f>
        <v>CAN 4 06/01/41</v>
      </c>
      <c r="AJ52" s="9" cm="1">
        <f t="array" ref="AJ52">_xll.BQL($C52, "yield(fill=PREV, pricing_source=BVN4, side=Bid, yield_type=YTW) - yield(fill=PREV, pricing_source=BVN4, side=Ask, yield_type=YTW)")</f>
        <v>2.8453433753653723E-2</v>
      </c>
      <c r="AK52" s="16" cm="1">
        <f t="array" ref="AK52">_xll.BDP($C52,AK$1,"YAS_YLD_FLAG = 1")</f>
        <v>400000000</v>
      </c>
      <c r="AL52" s="5">
        <f t="shared" si="6"/>
        <v>0.01</v>
      </c>
      <c r="AM52" s="17" cm="1">
        <f t="array" ref="AM52">_xll.BDP($C52&amp;"@"&amp;Settings!$B$1&amp;" "&amp;$O52,"INTERVAL_SUM","MARKET_DATA_OVERRIDE="&amp;AM$1,"CALC_INTERVAL="&amp;Settings!$B$2,"FILL=0")*1000</f>
        <v>4000000</v>
      </c>
      <c r="AN52" s="18">
        <f t="shared" si="7"/>
        <v>-3000000</v>
      </c>
      <c r="AO52" s="17" cm="1">
        <f t="array" ref="AO52">_xll.BDP($I52&amp;"@"&amp;Settings!$B$1&amp;" "&amp;$O52,"INTERVAL_SUM","MARKET_DATA_OVERRIDE="&amp;AO$1,"CALC_INTERVAL="&amp;Settings!$B$2,"FILL=0")*1000</f>
        <v>0</v>
      </c>
      <c r="AP52" s="17" cm="1">
        <f t="array" ref="AP52">_xll.BDP($I52&amp;"@"&amp;Settings!$B$1&amp;" "&amp;$O52,"INTERVAL_SUM","MARKET_DATA_OVERRIDE="&amp;AP$1,"CALC_INTERVAL="&amp;Settings!$B$2,"FILL=0")*1000</f>
        <v>3000000</v>
      </c>
      <c r="AQ52" s="8" cm="1">
        <f t="array" ref="AQ52">_xll.BDP($C52,AQ$1)</f>
        <v>82</v>
      </c>
      <c r="AR52" s="21"/>
      <c r="AS52" s="6"/>
      <c r="AT52" s="39" t="str">
        <f>INDEX(Table11[Z_category],MATCH(MAX(SaleTable[[#This Row],[Yld_Z_BB]:[Yld_Z_RBCI]]),Table11[Z_score_Vale],1))</f>
        <v>25 to 50</v>
      </c>
      <c r="AU52" s="41" t="str">
        <f>INDEX(Table12[TRAC_Category],MATCH(SaleTable[[#This Row],[Perc_Traded]],Table12[TRAC_Value],1))</f>
        <v>0-5%</v>
      </c>
      <c r="AV52" s="41" t="str">
        <f>INDEX(Table13[NetDlrInv_Category],MATCH(SaleTable[[#This Row],[DealerClient Net]],Table13[NetDlrInv_Value],1))</f>
        <v>-5MM to 0MM</v>
      </c>
      <c r="AW52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52" s="27" t="str">
        <f>INDEX(Table15[XCCY_Cat],MATCH(SaleTable[[#This Row],[XCCY_sprd]],Table15[XCCY_Value],1))</f>
        <v>0.8 to 1</v>
      </c>
      <c r="AY52" s="3"/>
      <c r="AZ52" s="45" t="str">
        <f>INDEX(Table9[LQA_Bucket],MATCH(SaleTable[[#This Row],[LQA_LIQUIDITY_SCORE]],Table9[LQA_Val],1))</f>
        <v>80-100</v>
      </c>
      <c r="BA52" s="46" t="str">
        <f>INDEX(Table10[Utilization_Bucket],MATCH(_xlfn.IFNA(ROUND(SaleTable[[#This Row],[Remaining]]/1000000,0),-1),Table10[Utilization_Val],1))</f>
        <v>0MM</v>
      </c>
      <c r="BB52" s="45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52" s="8"/>
    </row>
    <row r="53" spans="1:55" customFormat="1" x14ac:dyDescent="0.3">
      <c r="A53" t="s">
        <v>1556</v>
      </c>
      <c r="B53" t="str">
        <f>IF(ISNUMBER(MATCH(I53,Sellside_PastID!A:A,0)),"","NEW")</f>
        <v/>
      </c>
      <c r="C53" s="10" t="s">
        <v>1112</v>
      </c>
      <c r="D53" s="10">
        <v>-0.63406561404198869</v>
      </c>
      <c r="E53" s="10">
        <v>-0.87002696879004382</v>
      </c>
      <c r="F53" s="12" t="s">
        <v>1535</v>
      </c>
      <c r="G53" s="43">
        <v>0</v>
      </c>
      <c r="H53" s="10">
        <v>158000</v>
      </c>
      <c r="I53" s="8" t="str" cm="1">
        <f t="array" ref="I53">_xll.BDP($C53,I$1)</f>
        <v>38141GGM0</v>
      </c>
      <c r="J53" s="8" t="str" cm="1">
        <f t="array" ref="J53">_xll.BDP($C53,J$1)</f>
        <v>GS 6 1/4 02/01/41</v>
      </c>
      <c r="K53" s="8" cm="1">
        <f t="array" ref="K53">_xll.BDP($C53,K$1)</f>
        <v>348768</v>
      </c>
      <c r="L53" s="8" cm="1">
        <f t="array" ref="L53">_xll.BDP($C53,L$1)</f>
        <v>348768</v>
      </c>
      <c r="M53" s="8" t="str" cm="1">
        <f t="array" ref="M53">_xll.BDP($C53,M$1)</f>
        <v>USD</v>
      </c>
      <c r="N53" s="8" t="str" cm="1">
        <f t="array" ref="N53">_xll.BDP($C53,N$1)</f>
        <v>US</v>
      </c>
      <c r="O53" s="8" t="str" cm="1">
        <f t="array" ref="O53">_xll.BDP($C53,O$1)</f>
        <v>Corp</v>
      </c>
      <c r="P53" s="8" t="str" cm="1">
        <f t="array" ref="P53">_xll.BDP($C53,P$1)</f>
        <v>Financials</v>
      </c>
      <c r="Q53" s="8" t="str" cm="1">
        <f t="array" ref="Q53">_xll.BDP($C53,Q$1)</f>
        <v>GOLDMAN SACHS GROUP INC</v>
      </c>
      <c r="R53" s="8" t="str" cm="1">
        <f t="array" ref="R53">_xll.BDP($C53,R$1)</f>
        <v>A-</v>
      </c>
      <c r="S53" s="8" cm="1">
        <f t="array" ref="S53">_xlfn.IFNA(MATCH(_xll.BDP($C53,S$1),Convert_RBCIRTG[RTG_MDY],0),0)</f>
        <v>5</v>
      </c>
      <c r="T53" s="8" cm="1">
        <f t="array" ref="T53">_xlfn.IFNA(MATCH(_xll.BDP($C53,T$1),Convert_RBCIRTG[RTG_FITCH_SP],0),0)</f>
        <v>5</v>
      </c>
      <c r="U53" s="8" cm="1">
        <f t="array" ref="U53">_xlfn.IFNA(MATCH(_xll.BDP($C53,U$1),Convert_RBCIRTG[RTG_FITCH_SP],0),0)</f>
        <v>3</v>
      </c>
      <c r="V53" s="20" t="str" cm="1">
        <f t="array" ref="V53">INDEX(Convert_RBCIRTG[RTG_FITCH_SP],IF(MEDIAN($S53:$U53)&gt;0,MEDIAN($S53:$U53),MAX($S53:$U53)))</f>
        <v>A</v>
      </c>
      <c r="W53" s="15" cm="1">
        <f t="array" ref="W53">_xll.BDP($C53,W$1,"YAS_YLD_FLAG = 15")</f>
        <v>12.551432473183317</v>
      </c>
      <c r="X53" s="3" t="str">
        <f>INDEX(Convert_DurBins[Dur_Bucket],MATCH($W53,Convert_DurBins[Dur_Val],1))</f>
        <v>12-14</v>
      </c>
      <c r="Y53" s="14">
        <f t="shared" si="4"/>
        <v>3.8184583524086855</v>
      </c>
      <c r="Z53" s="3">
        <f>-INDEX(DefProv[Default],MATCH($O53&amp;$R53,DefProv[KEY],0))</f>
        <v>-13</v>
      </c>
      <c r="AA53" s="9" cm="1">
        <f t="array" ref="AA53">IF($M53="CAD",AB53,_xll.BDP($C53,AA$1,"YAS_XCCY_FOREIGN_CURRENCY=CAD","YAS_YLD_FLAG = 15","PRICING_SOURCE=BVAL"))</f>
        <v>3.9484583524086854</v>
      </c>
      <c r="AB53" s="9" cm="1">
        <f t="array" ref="AB53">_xll.BDP($C53,AB$1,"YAS_YLD_FLAG = 15","PRICING_SOURCE=BVAL")</f>
        <v>3.106671</v>
      </c>
      <c r="AC53" s="14">
        <f t="shared" si="5"/>
        <v>0.84178735240868541</v>
      </c>
      <c r="AD53" s="9" cm="1">
        <f t="array" ref="AD53">_xll.BDP($C53,AD$1,"YAS_YLD_FLAG = 15","PRICING_SOURCE=BVAL")</f>
        <v>106.1134</v>
      </c>
      <c r="AE53" s="14" t="e">
        <f>INDEX([1]credit_yield!$C$1:$C$108,MATCH($AY53,[1]credit_yield!$A$1:$A$108,0))</f>
        <v>#N/A</v>
      </c>
      <c r="AF53" s="9" cm="1">
        <f t="array" ref="AF53">_xll.BDP($C53,AF$1,"YAS_YLD_FLAG = 15","YAS_XCCY_FOREIGN_CURRENCY=CAD","PRICING_SOURCE=BVAL")</f>
        <v>204.61719013844109</v>
      </c>
      <c r="AG53" s="9" cm="1">
        <f t="array" ref="AG53">_xll.BDP($C53,AG$1,"YAS_YLD_FLAG = 15","PRICING_SOURCE=BVAL")</f>
        <v>2.0455369999999999</v>
      </c>
      <c r="AH53" s="9" t="str" cm="1">
        <f t="array" ref="AH53">_xll.BDP($C53,AH$1,"YAS_YLD_FLAG = 15","PRICING_SOURCE=BVAL")</f>
        <v>T 1 3/4 08/15/41</v>
      </c>
      <c r="AI53" s="9" t="str" cm="1">
        <f t="array" ref="AI53">_xll.BDP($C53,AI$1,"YAS_YLD_FLAG = 15","YAS_XCCY_FOREIGN_CURRENCY=CAD","PRICING_SOURCE=BVAL")</f>
        <v>CAN 4 06/01/41</v>
      </c>
      <c r="AJ53" s="9" cm="1">
        <f t="array" ref="AJ53">_xll.BQL($C53, "yield(fill=PREV, pricing_source=BVN4, side=Bid, yield_type=YTW) - yield(fill=PREV, pricing_source=BVN4, side=Ask, yield_type=YTW)")</f>
        <v>1.125970611304794E-2</v>
      </c>
      <c r="AK53" s="16" cm="1">
        <f t="array" ref="AK53">_xll.BDP($C53,AK$1,"YAS_YLD_FLAG = 1")</f>
        <v>2500000000</v>
      </c>
      <c r="AL53" s="5">
        <f t="shared" si="6"/>
        <v>2.7942000000000002E-2</v>
      </c>
      <c r="AM53" s="17" cm="1">
        <f t="array" ref="AM53">_xll.BDP($C53&amp;"@"&amp;Settings!$B$1&amp;" "&amp;$O53,"INTERVAL_SUM","MARKET_DATA_OVERRIDE="&amp;AM$1,"CALC_INTERVAL="&amp;Settings!$B$2,"FILL=0")*1000</f>
        <v>69855000</v>
      </c>
      <c r="AN53" s="18">
        <f t="shared" si="7"/>
        <v>2849000</v>
      </c>
      <c r="AO53" s="17" cm="1">
        <f t="array" ref="AO53">_xll.BDP($I53&amp;"@"&amp;Settings!$B$1&amp;" "&amp;$O53,"INTERVAL_SUM","MARKET_DATA_OVERRIDE="&amp;AO$1,"CALC_INTERVAL="&amp;Settings!$B$2,"FILL=0")*1000</f>
        <v>19065000</v>
      </c>
      <c r="AP53" s="17" cm="1">
        <f t="array" ref="AP53">_xll.BDP($I53&amp;"@"&amp;Settings!$B$1&amp;" "&amp;$O53,"INTERVAL_SUM","MARKET_DATA_OVERRIDE="&amp;AP$1,"CALC_INTERVAL="&amp;Settings!$B$2,"FILL=0")*1000</f>
        <v>16216000</v>
      </c>
      <c r="AQ53" s="8" cm="1">
        <f t="array" ref="AQ53">_xll.BDP($C53,AQ$1)</f>
        <v>98</v>
      </c>
      <c r="AR53" s="21"/>
      <c r="AS53" s="6"/>
      <c r="AT53" s="39" t="str">
        <f>INDEX(Table11[Z_category],MATCH(MAX(SaleTable[[#This Row],[Yld_Z_BB]:[Yld_Z_RBCI]]),Table11[Z_score_Vale],1))</f>
        <v>25 to 50</v>
      </c>
      <c r="AU53" s="41" t="str">
        <f>INDEX(Table12[TRAC_Category],MATCH(SaleTable[[#This Row],[Perc_Traded]],Table12[TRAC_Value],1))</f>
        <v>0-5%</v>
      </c>
      <c r="AV53" s="41" t="str">
        <f>INDEX(Table13[NetDlrInv_Category],MATCH(SaleTable[[#This Row],[DealerClient Net]],Table13[NetDlrInv_Value],1))</f>
        <v>0 to 5MM</v>
      </c>
      <c r="AW53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53" s="27" t="str">
        <f>INDEX(Table15[XCCY_Cat],MATCH(SaleTable[[#This Row],[XCCY_sprd]],Table15[XCCY_Value],1))</f>
        <v>0.8 to 1</v>
      </c>
      <c r="AY53" s="3"/>
      <c r="AZ53" s="39" t="str">
        <f>INDEX(Table9[LQA_Bucket],MATCH(SaleTable[[#This Row],[LQA_LIQUIDITY_SCORE]],Table9[LQA_Val],1))</f>
        <v>80-100</v>
      </c>
      <c r="BA53" s="41" t="str">
        <f>INDEX(Table10[Utilization_Bucket],MATCH(_xlfn.IFNA(ROUND(SaleTable[[#This Row],[Remaining]]/1000000,0),-1),Table10[Utilization_Val],1))</f>
        <v>0MM</v>
      </c>
      <c r="BB53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53" s="8"/>
    </row>
    <row r="54" spans="1:55" customFormat="1" x14ac:dyDescent="0.3">
      <c r="A54" t="s">
        <v>1556</v>
      </c>
      <c r="B54" t="str">
        <f>IF(ISNUMBER(MATCH(I54,Sellside_PastID!A:A,0)),"","NEW")</f>
        <v/>
      </c>
      <c r="C54" s="10" t="s">
        <v>1416</v>
      </c>
      <c r="D54" s="10">
        <v>-0.6883115784535595</v>
      </c>
      <c r="E54" s="10">
        <v>-0.74031595028732478</v>
      </c>
      <c r="F54" s="12" t="s">
        <v>2920</v>
      </c>
      <c r="G54" s="43"/>
      <c r="H54" s="10"/>
      <c r="I54" s="8" t="str" cm="1">
        <f t="array" ref="I54">_xll.BDP($C54,I$1)</f>
        <v>97068LAA6</v>
      </c>
      <c r="J54" s="8" t="str" cm="1">
        <f t="array" ref="J54">_xll.BDP($C54,J$1)</f>
        <v>KNIGHT 4.813 09/01/48</v>
      </c>
      <c r="K54" s="8" cm="1">
        <f t="array" ref="K54">_xll.BDP($C54,K$1)</f>
        <v>8223314</v>
      </c>
      <c r="L54" s="8" cm="1">
        <f t="array" ref="L54">_xll.BDP($C54,L$1)</f>
        <v>8223314</v>
      </c>
      <c r="M54" s="8" t="str" cm="1">
        <f t="array" ref="M54">_xll.BDP($C54,M$1)</f>
        <v>USD</v>
      </c>
      <c r="N54" s="8" t="str" cm="1">
        <f t="array" ref="N54">_xll.BDP($C54,N$1)</f>
        <v>US</v>
      </c>
      <c r="O54" s="8" t="str" cm="1">
        <f t="array" ref="O54">_xll.BDP($C54,O$1)</f>
        <v>Corp</v>
      </c>
      <c r="P54" s="8" t="str" cm="1">
        <f t="array" ref="P54">_xll.BDP($C54,P$1)</f>
        <v>Health Care</v>
      </c>
      <c r="Q54" s="8" t="str" cm="1">
        <f t="array" ref="Q54">_xll.BDP($C54,Q$1)</f>
        <v>WILLIS-KNIGHTON MED CTR</v>
      </c>
      <c r="R54" s="8" t="str" cm="1">
        <f t="array" ref="R54">_xll.BDP($C54,R$1)</f>
        <v>A+</v>
      </c>
      <c r="S54" s="8" cm="1">
        <f t="array" ref="S54">_xlfn.IFNA(MATCH(_xll.BDP($C54,S$1),Convert_RBCIRTG[RTG_MDY],0),0)</f>
        <v>6</v>
      </c>
      <c r="T54" s="8" cm="1">
        <f t="array" ref="T54">_xlfn.IFNA(MATCH(_xll.BDP($C54,T$1),Convert_RBCIRTG[RTG_FITCH_SP],0),0)</f>
        <v>7</v>
      </c>
      <c r="U54" s="8" cm="1">
        <f t="array" ref="U54">_xlfn.IFNA(MATCH(_xll.BDP($C54,U$1),Convert_RBCIRTG[RTG_FITCH_SP],0),0)</f>
        <v>5</v>
      </c>
      <c r="V54" s="20" t="str" cm="1">
        <f t="array" ref="V54">INDEX(Convert_RBCIRTG[RTG_FITCH_SP],IF(MEDIAN($S54:$U54)&gt;0,MEDIAN($S54:$U54),MAX($S54:$U54)))</f>
        <v>A+</v>
      </c>
      <c r="W54" s="15" cm="1">
        <f t="array" ref="W54">_xll.BDP($C54,W$1,"YAS_YLD_FLAG = 15")</f>
        <v>16.218786582267736</v>
      </c>
      <c r="X54" s="3" t="str">
        <f>INDEX(Convert_DurBins[Dur_Bucket],MATCH($W54,Convert_DurBins[Dur_Val],1))</f>
        <v>16-18</v>
      </c>
      <c r="Y54" s="14">
        <f t="shared" si="4"/>
        <v>3.7831171307241047</v>
      </c>
      <c r="Z54" s="3">
        <f>-INDEX(DefProv[Default],MATCH($O54&amp;$R54,DefProv[KEY],0))</f>
        <v>-13</v>
      </c>
      <c r="AA54" s="9" cm="1">
        <f t="array" ref="AA54">IF($M54="CAD",AB54,_xll.BDP($C54,AA$1,"YAS_XCCY_FOREIGN_CURRENCY=CAD","YAS_YLD_FLAG = 15","PRICING_SOURCE=BVAL"))</f>
        <v>3.9131171307241046</v>
      </c>
      <c r="AB54" s="9" cm="1">
        <f t="array" ref="AB54">_xll.BDP($C54,AB$1,"YAS_YLD_FLAG = 15","PRICING_SOURCE=BVAL")</f>
        <v>3.1798380000000002</v>
      </c>
      <c r="AC54" s="14">
        <f t="shared" si="5"/>
        <v>0.73327913072410444</v>
      </c>
      <c r="AD54" s="9" cm="1">
        <f t="array" ref="AD54">_xll.BDP($C54,AD$1,"YAS_YLD_FLAG = 15","PRICING_SOURCE=BVAL")</f>
        <v>111.9676</v>
      </c>
      <c r="AE54" s="14" t="e">
        <f>INDEX([1]credit_yield!$C$1:$C$108,MATCH($AY54,[1]credit_yield!$A$1:$A$108,0))</f>
        <v>#N/A</v>
      </c>
      <c r="AF54" s="9" cm="1">
        <f t="array" ref="AF54">_xll.BDP($C54,AF$1,"YAS_YLD_FLAG = 15","YAS_XCCY_FOREIGN_CURRENCY=CAD","PRICING_SOURCE=BVAL")</f>
        <v>191.11814807437969</v>
      </c>
      <c r="AG54" s="9" cm="1">
        <f t="array" ref="AG54">_xll.BDP($C54,AG$1,"YAS_YLD_FLAG = 15","PRICING_SOURCE=BVAL")</f>
        <v>2.060162</v>
      </c>
      <c r="AH54" s="9" t="str" cm="1">
        <f t="array" ref="AH54">_xll.BDP($C54,AH$1,"YAS_YLD_FLAG = 15","PRICING_SOURCE=BVAL")</f>
        <v>T 2 3/8 05/15/51</v>
      </c>
      <c r="AI54" s="9" t="str" cm="1">
        <f t="array" ref="AI54">_xll.BDP($C54,AI$1,"YAS_YLD_FLAG = 15","YAS_XCCY_FOREIGN_CURRENCY=CAD","PRICING_SOURCE=BVAL")</f>
        <v>CAN 2 12/01/51</v>
      </c>
      <c r="AJ54" s="9" cm="1">
        <f t="array" ref="AJ54">_xll.BQL($C54, "yield(fill=PREV, pricing_source=BVN4, side=Bid, yield_type=YTW) - yield(fill=PREV, pricing_source=BVN4, side=Ask, yield_type=YTW)")</f>
        <v>9.1100674551304106E-2</v>
      </c>
      <c r="AK54" s="16" cm="1">
        <f t="array" ref="AK54">_xll.BDP($C54,AK$1,"YAS_YLD_FLAG = 1")</f>
        <v>300000000</v>
      </c>
      <c r="AL54" s="5">
        <f t="shared" si="6"/>
        <v>0</v>
      </c>
      <c r="AM54" s="17" cm="1">
        <f t="array" ref="AM54">_xll.BDP($C54&amp;"@"&amp;Settings!$B$1&amp;" "&amp;$O54,"INTERVAL_SUM","MARKET_DATA_OVERRIDE="&amp;AM$1,"CALC_INTERVAL="&amp;Settings!$B$2,"FILL=0")*1000</f>
        <v>0</v>
      </c>
      <c r="AN54" s="18">
        <f t="shared" si="7"/>
        <v>0</v>
      </c>
      <c r="AO54" s="17" cm="1">
        <f t="array" ref="AO54">_xll.BDP($I54&amp;"@"&amp;Settings!$B$1&amp;" "&amp;$O54,"INTERVAL_SUM","MARKET_DATA_OVERRIDE="&amp;AO$1,"CALC_INTERVAL="&amp;Settings!$B$2,"FILL=0")*1000</f>
        <v>0</v>
      </c>
      <c r="AP54" s="17" cm="1">
        <f t="array" ref="AP54">_xll.BDP($I54&amp;"@"&amp;Settings!$B$1&amp;" "&amp;$O54,"INTERVAL_SUM","MARKET_DATA_OVERRIDE="&amp;AP$1,"CALC_INTERVAL="&amp;Settings!$B$2,"FILL=0")*1000</f>
        <v>0</v>
      </c>
      <c r="AQ54" s="8" cm="1">
        <f t="array" ref="AQ54">_xll.BDP($C54,AQ$1)</f>
        <v>79</v>
      </c>
      <c r="AR54" s="21"/>
      <c r="AS54" s="6"/>
      <c r="AT54" s="39" t="str">
        <f>INDEX(Table11[Z_category],MATCH(MAX(SaleTable[[#This Row],[Yld_Z_BB]:[Yld_Z_RBCI]]),Table11[Z_score_Vale],1))</f>
        <v>10 to 25</v>
      </c>
      <c r="AU54" s="41">
        <f>INDEX(Table12[TRAC_Category],MATCH(SaleTable[[#This Row],[Perc_Traded]],Table12[TRAC_Value],1))</f>
        <v>0</v>
      </c>
      <c r="AV54" s="41">
        <f>INDEX(Table13[NetDlrInv_Category],MATCH(SaleTable[[#This Row],[DealerClient Net]],Table13[NetDlrInv_Value],1))</f>
        <v>0</v>
      </c>
      <c r="AW54" s="41" t="str">
        <f>IF(OR(ISBLANK(SaleTable[[#This Row],[MSG_BidSize]]),NOT(ISNUMBER(SaleTable[[#This Row],[MSG_BidSize]]))),"NA",INDEX(Table14[AskSize_Category],MATCH(SaleTable[[#This Row],[MSG_BidSize]],Table14[AskSize_Value],1)))</f>
        <v>NA</v>
      </c>
      <c r="AX54" s="27" t="str">
        <f>INDEX(Table15[XCCY_Cat],MATCH(SaleTable[[#This Row],[XCCY_sprd]],Table15[XCCY_Value],1))</f>
        <v>0.5 to 0.8</v>
      </c>
      <c r="AY54" s="3"/>
      <c r="AZ54" s="39" t="str">
        <f>INDEX(Table9[LQA_Bucket],MATCH(SaleTable[[#This Row],[LQA_LIQUIDITY_SCORE]],Table9[LQA_Val],1))</f>
        <v>60-80</v>
      </c>
      <c r="BA54" s="41" t="str">
        <f>INDEX(Table10[Utilization_Bucket],MATCH(_xlfn.IFNA(ROUND(SaleTable[[#This Row],[Remaining]]/1000000,0),-1),Table10[Utilization_Val],1))</f>
        <v>0MM</v>
      </c>
      <c r="BB54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54" s="8"/>
    </row>
    <row r="55" spans="1:55" customFormat="1" x14ac:dyDescent="0.3">
      <c r="A55" t="s">
        <v>1556</v>
      </c>
      <c r="B55" t="str">
        <f>IF(ISNUMBER(MATCH(I55,Sellside_PastID!A:A,0)),"","NEW")</f>
        <v/>
      </c>
      <c r="C55" s="10" t="s">
        <v>2962</v>
      </c>
      <c r="D55" s="10">
        <v>-0.77505935374282675</v>
      </c>
      <c r="E55" s="10">
        <v>-0.50759684207915845</v>
      </c>
      <c r="F55" s="12" t="s">
        <v>2963</v>
      </c>
      <c r="G55" s="43">
        <v>15000000</v>
      </c>
      <c r="H55" s="10">
        <v>10000000</v>
      </c>
      <c r="I55" s="8" t="str" cm="1">
        <f t="array" ref="I55">_xll.BDP($C55,I$1)</f>
        <v>07274NAQ6</v>
      </c>
      <c r="J55" s="8" t="str" cm="1">
        <f t="array" ref="J55">_xll.BDP($C55,J$1)</f>
        <v>BAYNGR 4 7/8 06/25/48</v>
      </c>
      <c r="K55" s="8" cm="1">
        <f t="array" ref="K55">_xll.BDP($C55,K$1)</f>
        <v>115679</v>
      </c>
      <c r="L55" s="8" cm="1">
        <f t="array" ref="L55">_xll.BDP($C55,L$1)</f>
        <v>51781115</v>
      </c>
      <c r="M55" s="8" t="str" cm="1">
        <f t="array" ref="M55">_xll.BDP($C55,M$1)</f>
        <v>USD</v>
      </c>
      <c r="N55" s="8" t="str" cm="1">
        <f t="array" ref="N55">_xll.BDP($C55,N$1)</f>
        <v>US</v>
      </c>
      <c r="O55" s="8" t="str" cm="1">
        <f t="array" ref="O55">_xll.BDP($C55,O$1)</f>
        <v>Corp</v>
      </c>
      <c r="P55" s="8" t="str" cm="1">
        <f t="array" ref="P55">_xll.BDP($C55,P$1)</f>
        <v>Health Care</v>
      </c>
      <c r="Q55" s="8" t="str" cm="1">
        <f t="array" ref="Q55">_xll.BDP($C55,Q$1)</f>
        <v>BAYER US FINANCE II LLC</v>
      </c>
      <c r="R55" s="8" t="str" cm="1">
        <f t="array" ref="R55">_xll.BDP($C55,R$1)</f>
        <v>BBB</v>
      </c>
      <c r="S55" s="8" cm="1">
        <f t="array" ref="S55">_xlfn.IFNA(MATCH(_xll.BDP($C55,S$1),Convert_RBCIRTG[RTG_MDY],0),0)</f>
        <v>2</v>
      </c>
      <c r="T55" s="8" cm="1">
        <f t="array" ref="T55">_xlfn.IFNA(MATCH(_xll.BDP($C55,T$1),Convert_RBCIRTG[RTG_FITCH_SP],0),0)</f>
        <v>3</v>
      </c>
      <c r="U55" s="8" cm="1">
        <f t="array" ref="U55">_xlfn.IFNA(MATCH(_xll.BDP($C55,U$1),Convert_RBCIRTG[RTG_FITCH_SP],0),0)</f>
        <v>2</v>
      </c>
      <c r="V55" s="20" t="str" cm="1">
        <f t="array" ref="V55">INDEX(Convert_RBCIRTG[RTG_FITCH_SP],IF(MEDIAN($S55:$U55)&gt;0,MEDIAN($S55:$U55),MAX($S55:$U55)))</f>
        <v>BBB</v>
      </c>
      <c r="W55" s="15" cm="1">
        <f t="array" ref="W55">_xll.BDP($C55,W$1,"YAS_YLD_FLAG = 15")</f>
        <v>15.739398437075144</v>
      </c>
      <c r="X55" s="3" t="str">
        <f>INDEX(Convert_DurBins[Dur_Bucket],MATCH($W55,Convert_DurBins[Dur_Val],1))</f>
        <v>14-16</v>
      </c>
      <c r="Y55" s="14">
        <f t="shared" si="4"/>
        <v>3.8494316516212925</v>
      </c>
      <c r="Z55" s="3">
        <f>-INDEX(DefProv[Default],MATCH($O55&amp;$R55,DefProv[KEY],0))</f>
        <v>-36</v>
      </c>
      <c r="AA55" s="9" cm="1">
        <f t="array" ref="AA55">IF($M55="CAD",AB55,_xll.BDP($C55,AA$1,"YAS_XCCY_FOREIGN_CURRENCY=CAD","YAS_YLD_FLAG = 15","PRICING_SOURCE=BVAL"))</f>
        <v>4.2094316516212924</v>
      </c>
      <c r="AB55" s="9" cm="1">
        <f t="array" ref="AB55">_xll.BDP($C55,AB$1,"YAS_YLD_FLAG = 15","PRICING_SOURCE=BVAL")</f>
        <v>3.4611040000000002</v>
      </c>
      <c r="AC55" s="14">
        <f t="shared" si="5"/>
        <v>0.74832765162129222</v>
      </c>
      <c r="AD55" s="9" cm="1">
        <f t="array" ref="AD55">_xll.BDP($C55,AD$1,"YAS_YLD_FLAG = 15","PRICING_SOURCE=BVAL")</f>
        <v>140.0942</v>
      </c>
      <c r="AE55" s="14" t="e">
        <f>INDEX([1]credit_yield!$C$1:$C$108,MATCH($AY55,[1]credit_yield!$A$1:$A$108,0))</f>
        <v>#N/A</v>
      </c>
      <c r="AF55" s="9" cm="1">
        <f t="array" ref="AF55">_xll.BDP($C55,AF$1,"YAS_YLD_FLAG = 15","YAS_XCCY_FOREIGN_CURRENCY=CAD","PRICING_SOURCE=BVAL")</f>
        <v>220.74960016409847</v>
      </c>
      <c r="AG55" s="9" cm="1">
        <f t="array" ref="AG55">_xll.BDP($C55,AG$1,"YAS_YLD_FLAG = 15","PRICING_SOURCE=BVAL")</f>
        <v>2.060162</v>
      </c>
      <c r="AH55" s="9" t="str" cm="1">
        <f t="array" ref="AH55">_xll.BDP($C55,AH$1,"YAS_YLD_FLAG = 15","PRICING_SOURCE=BVAL")</f>
        <v>T 2 3/8 05/15/51</v>
      </c>
      <c r="AI55" s="9" t="str" cm="1">
        <f t="array" ref="AI55">_xll.BDP($C55,AI$1,"YAS_YLD_FLAG = 15","YAS_XCCY_FOREIGN_CURRENCY=CAD","PRICING_SOURCE=BVAL")</f>
        <v>CAN 2 12/01/51</v>
      </c>
      <c r="AJ55" s="9" cm="1">
        <f t="array" ref="AJ55">_xll.BQL($C55, "yield(fill=PREV, pricing_source=BVN4, side=Bid, yield_type=YTW) - yield(fill=PREV, pricing_source=BVN4, side=Ask, yield_type=YTW)")</f>
        <v>1.4756490000000344E-2</v>
      </c>
      <c r="AK55" s="16" cm="1">
        <f t="array" ref="AK55">_xll.BDP($C55,AK$1,"YAS_YLD_FLAG = 1")</f>
        <v>2000000000</v>
      </c>
      <c r="AL55" s="5">
        <f t="shared" si="6"/>
        <v>5.1700000000000003E-2</v>
      </c>
      <c r="AM55" s="17" cm="1">
        <f t="array" ref="AM55">_xll.BDP($C55&amp;"@"&amp;Settings!$B$1&amp;" "&amp;$O55,"INTERVAL_SUM","MARKET_DATA_OVERRIDE="&amp;AM$1,"CALC_INTERVAL="&amp;Settings!$B$2,"FILL=0")*1000</f>
        <v>103400000</v>
      </c>
      <c r="AN55" s="18">
        <f t="shared" si="7"/>
        <v>18000000</v>
      </c>
      <c r="AO55" s="17" cm="1">
        <f t="array" ref="AO55">_xll.BDP($I55&amp;"@"&amp;Settings!$B$1&amp;" "&amp;$O55,"INTERVAL_SUM","MARKET_DATA_OVERRIDE="&amp;AO$1,"CALC_INTERVAL="&amp;Settings!$B$2,"FILL=0")*1000</f>
        <v>36250000</v>
      </c>
      <c r="AP55" s="17" cm="1">
        <f t="array" ref="AP55">_xll.BDP($I55&amp;"@"&amp;Settings!$B$1&amp;" "&amp;$O55,"INTERVAL_SUM","MARKET_DATA_OVERRIDE="&amp;AP$1,"CALC_INTERVAL="&amp;Settings!$B$2,"FILL=0")*1000</f>
        <v>18250000</v>
      </c>
      <c r="AQ55" s="8" cm="1">
        <f t="array" ref="AQ55">_xll.BDP($C55,AQ$1)</f>
        <v>97</v>
      </c>
      <c r="AR55" s="21"/>
      <c r="AS55" s="6"/>
      <c r="AT55" s="39" t="str">
        <f>INDEX(Table11[Z_category],MATCH(MAX(SaleTable[[#This Row],[Yld_Z_BB]:[Yld_Z_RBCI]]),Table11[Z_score_Vale],1))</f>
        <v>25 to 50</v>
      </c>
      <c r="AU55" s="41" t="str">
        <f>INDEX(Table12[TRAC_Category],MATCH(SaleTable[[#This Row],[Perc_Traded]],Table12[TRAC_Value],1))</f>
        <v>5-10%</v>
      </c>
      <c r="AV55" s="41" t="str">
        <f>INDEX(Table13[NetDlrInv_Category],MATCH(SaleTable[[#This Row],[DealerClient Net]],Table13[NetDlrInv_Value],1))</f>
        <v>10 to 20MM</v>
      </c>
      <c r="AW55" s="41" t="str">
        <f>IF(OR(ISBLANK(SaleTable[[#This Row],[MSG_BidSize]]),NOT(ISNUMBER(SaleTable[[#This Row],[MSG_BidSize]]))),"NA",INDEX(Table14[AskSize_Category],MATCH(SaleTable[[#This Row],[MSG_BidSize]],Table14[AskSize_Value],1)))</f>
        <v>10 to 20MM</v>
      </c>
      <c r="AX55" s="27" t="str">
        <f>INDEX(Table15[XCCY_Cat],MATCH(SaleTable[[#This Row],[XCCY_sprd]],Table15[XCCY_Value],1))</f>
        <v>0.5 to 0.8</v>
      </c>
      <c r="AY55" s="3"/>
      <c r="AZ55" s="39" t="str">
        <f>INDEX(Table9[LQA_Bucket],MATCH(SaleTable[[#This Row],[LQA_LIQUIDITY_SCORE]],Table9[LQA_Val],1))</f>
        <v>80-100</v>
      </c>
      <c r="BA55" s="41" t="str">
        <f>INDEX(Table10[Utilization_Bucket],MATCH(_xlfn.IFNA(ROUND(SaleTable[[#This Row],[Remaining]]/1000000,0),-1),Table10[Utilization_Val],1))</f>
        <v>0MM</v>
      </c>
      <c r="BB55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55" s="8"/>
    </row>
    <row r="56" spans="1:55" customFormat="1" x14ac:dyDescent="0.3">
      <c r="A56" t="s">
        <v>1556</v>
      </c>
      <c r="B56" t="str">
        <f>IF(ISNUMBER(MATCH(I56,Sellside_PastID!A:A,0)),"","NEW")</f>
        <v/>
      </c>
      <c r="C56" s="10" t="s">
        <v>2964</v>
      </c>
      <c r="D56" s="10">
        <v>-0.84535223878487409</v>
      </c>
      <c r="E56" s="10">
        <v>-0.58494809107637691</v>
      </c>
      <c r="F56" s="12" t="s">
        <v>2965</v>
      </c>
      <c r="G56" s="43">
        <v>0</v>
      </c>
      <c r="H56" s="10">
        <v>4000000</v>
      </c>
      <c r="I56" s="8" t="str" cm="1">
        <f t="array" ref="I56">_xll.BDP($C56,I$1)</f>
        <v>03523TBV9</v>
      </c>
      <c r="J56" s="8" t="str" cm="1">
        <f t="array" ref="J56">_xll.BDP($C56,J$1)</f>
        <v>ABIBB 5.55 01/23/49</v>
      </c>
      <c r="K56" s="8" cm="1">
        <f t="array" ref="K56">_xll.BDP($C56,K$1)</f>
        <v>50856480</v>
      </c>
      <c r="L56" s="8" cm="1">
        <f t="array" ref="L56">_xll.BDP($C56,L$1)</f>
        <v>15530617</v>
      </c>
      <c r="M56" s="8" t="str" cm="1">
        <f t="array" ref="M56">_xll.BDP($C56,M$1)</f>
        <v>USD</v>
      </c>
      <c r="N56" s="8" t="str" cm="1">
        <f t="array" ref="N56">_xll.BDP($C56,N$1)</f>
        <v>US</v>
      </c>
      <c r="O56" s="8" t="str" cm="1">
        <f t="array" ref="O56">_xll.BDP($C56,O$1)</f>
        <v>Corp</v>
      </c>
      <c r="P56" s="8" t="str" cm="1">
        <f t="array" ref="P56">_xll.BDP($C56,P$1)</f>
        <v>Consumer Staples</v>
      </c>
      <c r="Q56" s="8" t="str" cm="1">
        <f t="array" ref="Q56">_xll.BDP($C56,Q$1)</f>
        <v>ANHEUSER-BUSCH INBEV WOR</v>
      </c>
      <c r="R56" s="8" t="str" cm="1">
        <f t="array" ref="R56">_xll.BDP($C56,R$1)</f>
        <v>BBB+</v>
      </c>
      <c r="S56" s="8" cm="1">
        <f t="array" ref="S56">_xlfn.IFNA(MATCH(_xll.BDP($C56,S$1),Convert_RBCIRTG[RTG_MDY],0),0)</f>
        <v>3</v>
      </c>
      <c r="T56" s="8" cm="1">
        <f t="array" ref="T56">_xlfn.IFNA(MATCH(_xll.BDP($C56,T$1),Convert_RBCIRTG[RTG_FITCH_SP],0),0)</f>
        <v>0</v>
      </c>
      <c r="U56" s="8" cm="1">
        <f t="array" ref="U56">_xlfn.IFNA(MATCH(_xll.BDP($C56,U$1),Convert_RBCIRTG[RTG_FITCH_SP],0),0)</f>
        <v>3</v>
      </c>
      <c r="V56" s="20" t="str" cm="1">
        <f t="array" ref="V56">INDEX(Convert_RBCIRTG[RTG_FITCH_SP],IF(MEDIAN($S56:$U56)&gt;0,MEDIAN($S56:$U56),MAX($S56:$U56)))</f>
        <v>BBB+</v>
      </c>
      <c r="W56" s="15" cm="1">
        <f t="array" ref="W56">_xll.BDP($C56,W$1,"YAS_YLD_FLAG = 15")</f>
        <v>15.652185957890682</v>
      </c>
      <c r="X56" s="3" t="str">
        <f>INDEX(Convert_DurBins[Dur_Bucket],MATCH($W56,Convert_DurBins[Dur_Val],1))</f>
        <v>14-16</v>
      </c>
      <c r="Y56" s="14">
        <f t="shared" si="4"/>
        <v>3.9524748895539354</v>
      </c>
      <c r="Z56" s="3">
        <f>-INDEX(DefProv[Default],MATCH($O56&amp;$R56,DefProv[KEY],0))</f>
        <v>-36</v>
      </c>
      <c r="AA56" s="9" cm="1">
        <f t="array" ref="AA56">IF($M56="CAD",AB56,_xll.BDP($C56,AA$1,"YAS_XCCY_FOREIGN_CURRENCY=CAD","YAS_YLD_FLAG = 15","PRICING_SOURCE=BVAL"))</f>
        <v>4.3124748895539353</v>
      </c>
      <c r="AB56" s="9" cm="1">
        <f t="array" ref="AB56">_xll.BDP($C56,AB$1,"YAS_YLD_FLAG = 15","PRICING_SOURCE=BVAL")</f>
        <v>3.4282680000000001</v>
      </c>
      <c r="AC56" s="14">
        <f t="shared" si="5"/>
        <v>0.88420688955393523</v>
      </c>
      <c r="AD56" s="9" cm="1">
        <f t="array" ref="AD56">_xll.BDP($C56,AD$1,"YAS_YLD_FLAG = 15","PRICING_SOURCE=BVAL")</f>
        <v>136.81059999999999</v>
      </c>
      <c r="AE56" s="14" t="e">
        <f>INDEX([1]credit_yield!$C$1:$C$108,MATCH($AY56,[1]credit_yield!$A$1:$A$108,0))</f>
        <v>#N/A</v>
      </c>
      <c r="AF56" s="9" cm="1">
        <f t="array" ref="AF56">_xll.BDP($C56,AF$1,"YAS_YLD_FLAG = 15","YAS_XCCY_FOREIGN_CURRENCY=CAD","PRICING_SOURCE=BVAL")</f>
        <v>231.05392395736274</v>
      </c>
      <c r="AG56" s="9" cm="1">
        <f t="array" ref="AG56">_xll.BDP($C56,AG$1,"YAS_YLD_FLAG = 15","PRICING_SOURCE=BVAL")</f>
        <v>2.060162</v>
      </c>
      <c r="AH56" s="9" t="str" cm="1">
        <f t="array" ref="AH56">_xll.BDP($C56,AH$1,"YAS_YLD_FLAG = 15","PRICING_SOURCE=BVAL")</f>
        <v>T 2 3/8 05/15/51</v>
      </c>
      <c r="AI56" s="9" t="str" cm="1">
        <f t="array" ref="AI56">_xll.BDP($C56,AI$1,"YAS_YLD_FLAG = 15","YAS_XCCY_FOREIGN_CURRENCY=CAD","PRICING_SOURCE=BVAL")</f>
        <v>CAN 2 12/01/51</v>
      </c>
      <c r="AJ56" s="9" cm="1">
        <f t="array" ref="AJ56">_xll.BQL($C56, "yield(fill=PREV, pricing_source=BVN4, side=Bid, yield_type=YTW) - yield(fill=PREV, pricing_source=BVN4, side=Ask, yield_type=YTW)")</f>
        <v>2.3185469999999597E-2</v>
      </c>
      <c r="AK56" s="16" cm="1">
        <f t="array" ref="AK56">_xll.BDP($C56,AK$1,"YAS_YLD_FLAG = 1")</f>
        <v>4000000000</v>
      </c>
      <c r="AL56" s="5">
        <f t="shared" si="6"/>
        <v>4.860275E-2</v>
      </c>
      <c r="AM56" s="17" cm="1">
        <f t="array" ref="AM56">_xll.BDP($C56&amp;"@"&amp;Settings!$B$1&amp;" "&amp;$O56,"INTERVAL_SUM","MARKET_DATA_OVERRIDE="&amp;AM$1,"CALC_INTERVAL="&amp;Settings!$B$2,"FILL=0")*1000</f>
        <v>194411000</v>
      </c>
      <c r="AN56" s="18">
        <f t="shared" si="7"/>
        <v>7413000</v>
      </c>
      <c r="AO56" s="17" cm="1">
        <f t="array" ref="AO56">_xll.BDP($I56&amp;"@"&amp;Settings!$B$1&amp;" "&amp;$O56,"INTERVAL_SUM","MARKET_DATA_OVERRIDE="&amp;AO$1,"CALC_INTERVAL="&amp;Settings!$B$2,"FILL=0")*1000</f>
        <v>63798000</v>
      </c>
      <c r="AP56" s="17" cm="1">
        <f t="array" ref="AP56">_xll.BDP($I56&amp;"@"&amp;Settings!$B$1&amp;" "&amp;$O56,"INTERVAL_SUM","MARKET_DATA_OVERRIDE="&amp;AP$1,"CALC_INTERVAL="&amp;Settings!$B$2,"FILL=0")*1000</f>
        <v>56385000</v>
      </c>
      <c r="AQ56" s="8" cm="1">
        <f t="array" ref="AQ56">_xll.BDP($C56,AQ$1)</f>
        <v>99</v>
      </c>
      <c r="AR56" s="21"/>
      <c r="AS56" s="6"/>
      <c r="AT56" s="39" t="str">
        <f>INDEX(Table11[Z_category],MATCH(MAX(SaleTable[[#This Row],[Yld_Z_BB]:[Yld_Z_RBCI]]),Table11[Z_score_Vale],1))</f>
        <v>25 to 50</v>
      </c>
      <c r="AU56" s="41" t="str">
        <f>INDEX(Table12[TRAC_Category],MATCH(SaleTable[[#This Row],[Perc_Traded]],Table12[TRAC_Value],1))</f>
        <v>0-5%</v>
      </c>
      <c r="AV56" s="41" t="str">
        <f>INDEX(Table13[NetDlrInv_Category],MATCH(SaleTable[[#This Row],[DealerClient Net]],Table13[NetDlrInv_Value],1))</f>
        <v>5 to 10MM</v>
      </c>
      <c r="AW56" s="41" t="str">
        <f>IF(OR(ISBLANK(SaleTable[[#This Row],[MSG_BidSize]]),NOT(ISNUMBER(SaleTable[[#This Row],[MSG_BidSize]]))),"NA",INDEX(Table14[AskSize_Category],MATCH(SaleTable[[#This Row],[MSG_BidSize]],Table14[AskSize_Value],1)))</f>
        <v>0 to 5MM</v>
      </c>
      <c r="AX56" s="27" t="str">
        <f>INDEX(Table15[XCCY_Cat],MATCH(SaleTable[[#This Row],[XCCY_sprd]],Table15[XCCY_Value],1))</f>
        <v>0.8 to 1</v>
      </c>
      <c r="AY56" s="3"/>
      <c r="AZ56" s="39" t="str">
        <f>INDEX(Table9[LQA_Bucket],MATCH(SaleTable[[#This Row],[LQA_LIQUIDITY_SCORE]],Table9[LQA_Val],1))</f>
        <v>80-100</v>
      </c>
      <c r="BA56" s="41" t="str">
        <f>INDEX(Table10[Utilization_Bucket],MATCH(_xlfn.IFNA(ROUND(SaleTable[[#This Row],[Remaining]]/1000000,0),-1),Table10[Utilization_Val],1))</f>
        <v>0MM</v>
      </c>
      <c r="BB56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56" s="8"/>
    </row>
    <row r="57" spans="1:55" customFormat="1" x14ac:dyDescent="0.3">
      <c r="A57" t="s">
        <v>1556</v>
      </c>
      <c r="B57" t="str">
        <f>IF(ISNUMBER(MATCH(I57,Sellside_PastID!A:A,0)),"","NEW")</f>
        <v/>
      </c>
      <c r="C57" s="10" t="s">
        <v>2966</v>
      </c>
      <c r="D57" s="10">
        <v>-0.70710678118654557</v>
      </c>
      <c r="E57" s="10">
        <v>-0.38342955330707351</v>
      </c>
      <c r="F57" s="12" t="s">
        <v>2967</v>
      </c>
      <c r="G57" s="43">
        <v>0</v>
      </c>
      <c r="H57" s="10">
        <v>3000000</v>
      </c>
      <c r="I57" s="8" t="str" cm="1">
        <f t="array" ref="I57">_xll.BDP($C57,I$1)</f>
        <v>914771AA8</v>
      </c>
      <c r="J57" s="8" t="str" cm="1">
        <f t="array" ref="J57">_xll.BDP($C57,J$1)</f>
        <v>UOTTAW 6.28 04/15/43</v>
      </c>
      <c r="K57" s="8" cm="1">
        <f t="array" ref="K57">_xll.BDP($C57,K$1)</f>
        <v>957327</v>
      </c>
      <c r="L57" s="8" cm="1">
        <f t="array" ref="L57">_xll.BDP($C57,L$1)</f>
        <v>957327</v>
      </c>
      <c r="M57" s="8" t="str" cm="1">
        <f t="array" ref="M57">_xll.BDP($C57,M$1)</f>
        <v>CAD</v>
      </c>
      <c r="N57" s="8" t="str" cm="1">
        <f t="array" ref="N57">_xll.BDP($C57,N$1)</f>
        <v>CA</v>
      </c>
      <c r="O57" s="8" t="str" cm="1">
        <f t="array" ref="O57">_xll.BDP($C57,O$1)</f>
        <v>Corp</v>
      </c>
      <c r="P57" s="8" t="str" cm="1">
        <f t="array" ref="P57">_xll.BDP($C57,P$1)</f>
        <v>Consumer Discretionary</v>
      </c>
      <c r="Q57" s="8" t="str" cm="1">
        <f t="array" ref="Q57">_xll.BDP($C57,Q$1)</f>
        <v>UNIVERSITY OF OTTAWA</v>
      </c>
      <c r="R57" s="8" t="str" cm="1">
        <f t="array" ref="R57">_xll.BDP($C57,R$1)</f>
        <v>AA-</v>
      </c>
      <c r="S57" s="8" cm="1">
        <f t="array" ref="S57">_xlfn.IFNA(MATCH(_xll.BDP($C57,S$1),Convert_RBCIRTG[RTG_MDY],0),0)</f>
        <v>8</v>
      </c>
      <c r="T57" s="8" cm="1">
        <f t="array" ref="T57">_xlfn.IFNA(MATCH(_xll.BDP($C57,T$1),Convert_RBCIRTG[RTG_FITCH_SP],0),0)</f>
        <v>0</v>
      </c>
      <c r="U57" s="8" cm="1">
        <f t="array" ref="U57">_xlfn.IFNA(MATCH(_xll.BDP($C57,U$1),Convert_RBCIRTG[RTG_FITCH_SP],0),0)</f>
        <v>0</v>
      </c>
      <c r="V57" s="20" t="str" cm="1">
        <f t="array" ref="V57">INDEX(Convert_RBCIRTG[RTG_FITCH_SP],IF(MEDIAN($S57:$U57)&gt;0,MEDIAN($S57:$U57),MAX($S57:$U57)))</f>
        <v>AA</v>
      </c>
      <c r="W57" s="15" cm="1">
        <f t="array" ref="W57">_xll.BDP($C57,W$1,"YAS_YLD_FLAG = 15")</f>
        <v>13.564783482387629</v>
      </c>
      <c r="X57" s="3" t="str">
        <f>INDEX(Convert_DurBins[Dur_Bucket],MATCH($W57,Convert_DurBins[Dur_Val],1))</f>
        <v>12-14</v>
      </c>
      <c r="Y57" s="14">
        <f t="shared" si="4"/>
        <v>3.1276160000000002</v>
      </c>
      <c r="Z57" s="3">
        <f>-INDEX(DefProv[Default],MATCH($O57&amp;$R57,DefProv[KEY],0))</f>
        <v>-7</v>
      </c>
      <c r="AA57" s="9" cm="1">
        <f t="array" ref="AA57">IF($M57="CAD",AB57,_xll.BDP($C57,AA$1,"YAS_XCCY_FOREIGN_CURRENCY=CAD","YAS_YLD_FLAG = 15","PRICING_SOURCE=BVAL"))</f>
        <v>3.197616</v>
      </c>
      <c r="AB57" s="9" cm="1">
        <f t="array" ref="AB57">_xll.BDP($C57,AB$1,"YAS_YLD_FLAG = 15","PRICING_SOURCE=BVAL")</f>
        <v>3.197616</v>
      </c>
      <c r="AC57" s="14">
        <f t="shared" si="5"/>
        <v>0</v>
      </c>
      <c r="AD57" s="9" cm="1">
        <f t="array" ref="AD57">_xll.BDP($C57,AD$1,"YAS_YLD_FLAG = 15","PRICING_SOURCE=BVAL")</f>
        <v>173.64380000000003</v>
      </c>
      <c r="AE57" s="14" t="e">
        <f>INDEX([1]credit_yield!$C$1:$C$108,MATCH($AY57,[1]credit_yield!$A$1:$A$108,0))</f>
        <v>#N/A</v>
      </c>
      <c r="AF57" s="9" cm="1">
        <f t="array" ref="AF57">_xll.BDP($C57,AF$1,"YAS_YLD_FLAG = 15","YAS_XCCY_FOREIGN_CURRENCY=CAD","PRICING_SOURCE=BVAL")</f>
        <v>158.74302105804051</v>
      </c>
      <c r="AG57" s="9" cm="1">
        <f t="array" ref="AG57">_xll.BDP($C57,AG$1,"YAS_YLD_FLAG = 15","PRICING_SOURCE=BVAL")</f>
        <v>1.4611779999999999</v>
      </c>
      <c r="AH57" s="9" t="str" cm="1">
        <f t="array" ref="AH57">_xll.BDP($C57,AH$1,"YAS_YLD_FLAG = 15","PRICING_SOURCE=BVAL")</f>
        <v>CAN 5 3/4 06/01/29</v>
      </c>
      <c r="AI57" s="9" t="str" cm="1">
        <f t="array" ref="AI57">_xll.BDP($C57,AI$1,"YAS_YLD_FLAG = 15","YAS_XCCY_FOREIGN_CURRENCY=CAD","PRICING_SOURCE=BVAL")</f>
        <v>CAN 4 06/01/41</v>
      </c>
      <c r="AJ57" s="9" cm="1">
        <f t="array" ref="AJ57">_xll.BQL($C57, "yield(fill=PREV, pricing_source=BVN4, side=Bid, yield_type=YTW) - yield(fill=PREV, pricing_source=BVN4, side=Ask, yield_type=YTW)")</f>
        <v>4.1145884598887239E-2</v>
      </c>
      <c r="AK57" s="16" cm="1">
        <f t="array" ref="AK57">_xll.BDP($C57,AK$1,"YAS_YLD_FLAG = 1")</f>
        <v>150000000</v>
      </c>
      <c r="AL57" s="5">
        <f t="shared" si="6"/>
        <v>0</v>
      </c>
      <c r="AM57" s="17" cm="1">
        <f t="array" ref="AM57">_xll.BDP($C57&amp;"@"&amp;Settings!$B$1&amp;" "&amp;$O57,"INTERVAL_SUM","MARKET_DATA_OVERRIDE="&amp;AM$1,"CALC_INTERVAL="&amp;Settings!$B$2,"FILL=0")*1000</f>
        <v>0</v>
      </c>
      <c r="AN57" s="18">
        <f t="shared" si="7"/>
        <v>0</v>
      </c>
      <c r="AO57" s="17" cm="1">
        <f t="array" ref="AO57">_xll.BDP($I57&amp;"@"&amp;Settings!$B$1&amp;" "&amp;$O57,"INTERVAL_SUM","MARKET_DATA_OVERRIDE="&amp;AO$1,"CALC_INTERVAL="&amp;Settings!$B$2,"FILL=0")*1000</f>
        <v>0</v>
      </c>
      <c r="AP57" s="17" cm="1">
        <f t="array" ref="AP57">_xll.BDP($I57&amp;"@"&amp;Settings!$B$1&amp;" "&amp;$O57,"INTERVAL_SUM","MARKET_DATA_OVERRIDE="&amp;AP$1,"CALC_INTERVAL="&amp;Settings!$B$2,"FILL=0")*1000</f>
        <v>0</v>
      </c>
      <c r="AQ57" s="8" cm="1">
        <f t="array" ref="AQ57">_xll.BDP($C57,AQ$1)</f>
        <v>59</v>
      </c>
      <c r="AR57" s="21"/>
      <c r="AS57" s="6"/>
      <c r="AT57" s="39" t="str">
        <f>INDEX(Table11[Z_category],MATCH(MAX(SaleTable[[#This Row],[Yld_Z_BB]:[Yld_Z_RBCI]]),Table11[Z_score_Vale],1))</f>
        <v>25 to 50</v>
      </c>
      <c r="AU57" s="41">
        <f>INDEX(Table12[TRAC_Category],MATCH(SaleTable[[#This Row],[Perc_Traded]],Table12[TRAC_Value],1))</f>
        <v>0</v>
      </c>
      <c r="AV57" s="41">
        <f>INDEX(Table13[NetDlrInv_Category],MATCH(SaleTable[[#This Row],[DealerClient Net]],Table13[NetDlrInv_Value],1))</f>
        <v>0</v>
      </c>
      <c r="AW57" s="41" t="str">
        <f>IF(OR(ISBLANK(SaleTable[[#This Row],[MSG_BidSize]]),NOT(ISNUMBER(SaleTable[[#This Row],[MSG_BidSize]]))),"NA",INDEX(Table14[AskSize_Category],MATCH(SaleTable[[#This Row],[MSG_BidSize]],Table14[AskSize_Value],1)))</f>
        <v>0 to 5MM</v>
      </c>
      <c r="AX57" s="27">
        <f>INDEX(Table15[XCCY_Cat],MATCH(SaleTable[[#This Row],[XCCY_sprd]],Table15[XCCY_Value],1))</f>
        <v>0</v>
      </c>
      <c r="AY57" s="3"/>
      <c r="AZ57" s="39" t="str">
        <f>INDEX(Table9[LQA_Bucket],MATCH(SaleTable[[#This Row],[LQA_LIQUIDITY_SCORE]],Table9[LQA_Val],1))</f>
        <v>40-60</v>
      </c>
      <c r="BA57" s="41" t="str">
        <f>INDEX(Table10[Utilization_Bucket],MATCH(_xlfn.IFNA(ROUND(SaleTable[[#This Row],[Remaining]]/1000000,0),-1),Table10[Utilization_Val],1))</f>
        <v>0MM</v>
      </c>
      <c r="BB57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57" s="8"/>
    </row>
    <row r="58" spans="1:55" customFormat="1" x14ac:dyDescent="0.3">
      <c r="A58" t="s">
        <v>1556</v>
      </c>
      <c r="B58" t="str">
        <f>IF(ISNUMBER(MATCH(I58,Sellside_PastID!A:A,0)),"","NEW")</f>
        <v/>
      </c>
      <c r="C58" s="10" t="s">
        <v>1512</v>
      </c>
      <c r="D58" s="10">
        <v>-0.69008724838527269</v>
      </c>
      <c r="E58" s="10">
        <v>-0.30405845260613878</v>
      </c>
      <c r="F58" s="12" t="s">
        <v>1542</v>
      </c>
      <c r="G58" s="43">
        <v>0</v>
      </c>
      <c r="H58" s="10">
        <v>3000</v>
      </c>
      <c r="I58" s="8" t="str" cm="1">
        <f t="array" ref="I58">_xll.BDP($C58,I$1)</f>
        <v>66980CAB4</v>
      </c>
      <c r="J58" s="8" t="str" cm="1">
        <f t="array" ref="J58">_xll.BDP($C58,J$1)</f>
        <v>NVLAUT 4.114 03/31/42</v>
      </c>
      <c r="K58" s="8" cm="1">
        <f t="array" ref="K58">_xll.BDP($C58,K$1)</f>
        <v>60456384</v>
      </c>
      <c r="L58" s="8" cm="1">
        <f t="array" ref="L58">_xll.BDP($C58,L$1)</f>
        <v>60456384</v>
      </c>
      <c r="M58" s="8" t="str" cm="1">
        <f t="array" ref="M58">_xll.BDP($C58,M$1)</f>
        <v>CAD</v>
      </c>
      <c r="N58" s="8" t="str" cm="1">
        <f t="array" ref="N58">_xll.BDP($C58,N$1)</f>
        <v>CA</v>
      </c>
      <c r="O58" s="8" t="str" cm="1">
        <f t="array" ref="O58">_xll.BDP($C58,O$1)</f>
        <v>Corp</v>
      </c>
      <c r="P58" s="8" t="str" cm="1">
        <f t="array" ref="P58">_xll.BDP($C58,P$1)</f>
        <v>Industrials</v>
      </c>
      <c r="Q58" s="8" t="str" cm="1">
        <f t="array" ref="Q58">_xll.BDP($C58,Q$1)</f>
        <v>NOUVELLE AUTO 30 FINANCE</v>
      </c>
      <c r="R58" s="8" t="str" cm="1">
        <f t="array" ref="R58">_xll.BDP($C58,R$1)</f>
        <v>BBB+</v>
      </c>
      <c r="S58" s="8" cm="1">
        <f t="array" ref="S58">_xlfn.IFNA(MATCH(_xll.BDP($C58,S$1),Convert_RBCIRTG[RTG_MDY],0),0)</f>
        <v>0</v>
      </c>
      <c r="T58" s="8" cm="1">
        <f t="array" ref="T58">_xlfn.IFNA(MATCH(_xll.BDP($C58,T$1),Convert_RBCIRTG[RTG_FITCH_SP],0),0)</f>
        <v>3</v>
      </c>
      <c r="U58" s="8" cm="1">
        <f t="array" ref="U58">_xlfn.IFNA(MATCH(_xll.BDP($C58,U$1),Convert_RBCIRTG[RTG_FITCH_SP],0),0)</f>
        <v>3</v>
      </c>
      <c r="V58" s="20" t="str" cm="1">
        <f t="array" ref="V58">INDEX(Convert_RBCIRTG[RTG_FITCH_SP],IF(MEDIAN($S58:$U58)&gt;0,MEDIAN($S58:$U58),MAX($S58:$U58)))</f>
        <v>BBB+</v>
      </c>
      <c r="W58" s="15" cm="1">
        <f t="array" ref="W58">_xll.BDP($C58,W$1,"YAS_YLD_FLAG = 15")</f>
        <v>14.075717561581467</v>
      </c>
      <c r="X58" s="3" t="str">
        <f>INDEX(Convert_DurBins[Dur_Bucket],MATCH($W58,Convert_DurBins[Dur_Val],1))</f>
        <v>14-16</v>
      </c>
      <c r="Y58" s="14">
        <f t="shared" si="4"/>
        <v>3.186226</v>
      </c>
      <c r="Z58" s="3">
        <f>-INDEX(DefProv[Default],MATCH($O58&amp;$R58,DefProv[KEY],0))</f>
        <v>-36</v>
      </c>
      <c r="AA58" s="9" cm="1">
        <f t="array" ref="AA58">IF($M58="CAD",AB58,_xll.BDP($C58,AA$1,"YAS_XCCY_FOREIGN_CURRENCY=CAD","YAS_YLD_FLAG = 15","PRICING_SOURCE=BVAL"))</f>
        <v>3.5462259999999999</v>
      </c>
      <c r="AB58" s="9" cm="1">
        <f t="array" ref="AB58">_xll.BDP($C58,AB$1,"YAS_YLD_FLAG = 15","PRICING_SOURCE=BVAL")</f>
        <v>3.5462259999999999</v>
      </c>
      <c r="AC58" s="14">
        <f t="shared" si="5"/>
        <v>0</v>
      </c>
      <c r="AD58" s="9" cm="1">
        <f t="array" ref="AD58">_xll.BDP($C58,AD$1,"YAS_YLD_FLAG = 15","PRICING_SOURCE=BVAL")</f>
        <v>173.56979999999999</v>
      </c>
      <c r="AE58" s="14" t="e">
        <f>INDEX([1]credit_yield!$C$1:$C$108,MATCH($AY58,[1]credit_yield!$A$1:$A$108,0))</f>
        <v>#N/A</v>
      </c>
      <c r="AF58" s="9" cm="1">
        <f t="array" ref="AF58">_xll.BDP($C58,AF$1,"YAS_YLD_FLAG = 15","YAS_XCCY_FOREIGN_CURRENCY=CAD","PRICING_SOURCE=BVAL")</f>
        <v>171.30234129854009</v>
      </c>
      <c r="AG58" s="9" cm="1">
        <f t="array" ref="AG58">_xll.BDP($C58,AG$1,"YAS_YLD_FLAG = 15","PRICING_SOURCE=BVAL")</f>
        <v>1.8105280000000001</v>
      </c>
      <c r="AH58" s="9" t="str" cm="1">
        <f t="array" ref="AH58">_xll.BDP($C58,AH$1,"YAS_YLD_FLAG = 15","PRICING_SOURCE=BVAL")</f>
        <v>CAN 5 06/01/37</v>
      </c>
      <c r="AI58" s="9" t="str" cm="1">
        <f t="array" ref="AI58">_xll.BDP($C58,AI$1,"YAS_YLD_FLAG = 15","YAS_XCCY_FOREIGN_CURRENCY=CAD","PRICING_SOURCE=BVAL")</f>
        <v>CAN 4 06/01/41</v>
      </c>
      <c r="AJ58" s="9" cm="1">
        <f t="array" ref="AJ58">_xll.BQL($C58, "yield(fill=PREV, pricing_source=BVN4, side=Bid, yield_type=YTW) - yield(fill=PREV, pricing_source=BVN4, side=Ask, yield_type=YTW)")</f>
        <v>9.3860032130118842E-2</v>
      </c>
      <c r="AK58" s="16" cm="1">
        <f t="array" ref="AK58">_xll.BDP($C58,AK$1,"YAS_YLD_FLAG = 1")</f>
        <v>445154537.89000005</v>
      </c>
      <c r="AL58" s="5">
        <f t="shared" si="6"/>
        <v>0</v>
      </c>
      <c r="AM58" s="17" cm="1">
        <f t="array" ref="AM58">_xll.BDP($C58&amp;"@"&amp;Settings!$B$1&amp;" "&amp;$O58,"INTERVAL_SUM","MARKET_DATA_OVERRIDE="&amp;AM$1,"CALC_INTERVAL="&amp;Settings!$B$2,"FILL=0")*1000</f>
        <v>0</v>
      </c>
      <c r="AN58" s="18">
        <f t="shared" si="7"/>
        <v>0</v>
      </c>
      <c r="AO58" s="17" cm="1">
        <f t="array" ref="AO58">_xll.BDP($I58&amp;"@"&amp;Settings!$B$1&amp;" "&amp;$O58,"INTERVAL_SUM","MARKET_DATA_OVERRIDE="&amp;AO$1,"CALC_INTERVAL="&amp;Settings!$B$2,"FILL=0")*1000</f>
        <v>0</v>
      </c>
      <c r="AP58" s="17" cm="1">
        <f t="array" ref="AP58">_xll.BDP($I58&amp;"@"&amp;Settings!$B$1&amp;" "&amp;$O58,"INTERVAL_SUM","MARKET_DATA_OVERRIDE="&amp;AP$1,"CALC_INTERVAL="&amp;Settings!$B$2,"FILL=0")*1000</f>
        <v>0</v>
      </c>
      <c r="AQ58" s="8" cm="1">
        <f t="array" ref="AQ58">_xll.BDP($C58,AQ$1)</f>
        <v>60</v>
      </c>
      <c r="AR58" s="21"/>
      <c r="AS58" s="6"/>
      <c r="AT58" s="39" t="str">
        <f>INDEX(Table11[Z_category],MATCH(MAX(SaleTable[[#This Row],[Yld_Z_BB]:[Yld_Z_RBCI]]),Table11[Z_score_Vale],1))</f>
        <v>25 to 50</v>
      </c>
      <c r="AU58" s="41">
        <f>INDEX(Table12[TRAC_Category],MATCH(SaleTable[[#This Row],[Perc_Traded]],Table12[TRAC_Value],1))</f>
        <v>0</v>
      </c>
      <c r="AV58" s="41">
        <f>INDEX(Table13[NetDlrInv_Category],MATCH(SaleTable[[#This Row],[DealerClient Net]],Table13[NetDlrInv_Value],1))</f>
        <v>0</v>
      </c>
      <c r="AW58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58" s="27">
        <f>INDEX(Table15[XCCY_Cat],MATCH(SaleTable[[#This Row],[XCCY_sprd]],Table15[XCCY_Value],1))</f>
        <v>0</v>
      </c>
      <c r="AY58" s="3"/>
      <c r="AZ58" s="39" t="str">
        <f>INDEX(Table9[LQA_Bucket],MATCH(SaleTable[[#This Row],[LQA_LIQUIDITY_SCORE]],Table9[LQA_Val],1))</f>
        <v>60-80</v>
      </c>
      <c r="BA58" s="41" t="str">
        <f>INDEX(Table10[Utilization_Bucket],MATCH(_xlfn.IFNA(ROUND(SaleTable[[#This Row],[Remaining]]/1000000,0),-1),Table10[Utilization_Val],1))</f>
        <v>0MM</v>
      </c>
      <c r="BB58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58" s="8"/>
    </row>
    <row r="59" spans="1:55" customFormat="1" x14ac:dyDescent="0.3">
      <c r="A59" t="s">
        <v>1556</v>
      </c>
      <c r="B59" t="str">
        <f>IF(ISNUMBER(MATCH(I59,Sellside_PastID!A:A,0)),"","NEW")</f>
        <v/>
      </c>
      <c r="C59" s="10" t="s">
        <v>1417</v>
      </c>
      <c r="D59" s="10">
        <v>-1.2020834652888364</v>
      </c>
      <c r="E59" s="10">
        <v>-1.3178819068266758</v>
      </c>
      <c r="F59" s="12" t="s">
        <v>1541</v>
      </c>
      <c r="G59" s="43">
        <v>0</v>
      </c>
      <c r="H59" s="10">
        <v>0</v>
      </c>
      <c r="I59" s="8" t="str" cm="1">
        <f t="array" ref="I59">_xll.BDP($C59,I$1)</f>
        <v>459200GS4</v>
      </c>
      <c r="J59" s="8" t="str" cm="1">
        <f t="array" ref="J59">_xll.BDP($C59,J$1)</f>
        <v>IBM 5.6 11/30/39</v>
      </c>
      <c r="K59" s="8" cm="1">
        <f t="array" ref="K59">_xll.BDP($C59,K$1)</f>
        <v>100801</v>
      </c>
      <c r="L59" s="8" cm="1">
        <f t="array" ref="L59">_xll.BDP($C59,L$1)</f>
        <v>100801</v>
      </c>
      <c r="M59" s="8" t="str" cm="1">
        <f t="array" ref="M59">_xll.BDP($C59,M$1)</f>
        <v>USD</v>
      </c>
      <c r="N59" s="8" t="str" cm="1">
        <f t="array" ref="N59">_xll.BDP($C59,N$1)</f>
        <v>US</v>
      </c>
      <c r="O59" s="8" t="str" cm="1">
        <f t="array" ref="O59">_xll.BDP($C59,O$1)</f>
        <v>Corp</v>
      </c>
      <c r="P59" s="8" t="str" cm="1">
        <f t="array" ref="P59">_xll.BDP($C59,P$1)</f>
        <v>Technology</v>
      </c>
      <c r="Q59" s="8" t="str" cm="1">
        <f t="array" ref="Q59">_xll.BDP($C59,Q$1)</f>
        <v>IBM CORP</v>
      </c>
      <c r="R59" s="8" t="str" cm="1">
        <f t="array" ref="R59">_xll.BDP($C59,R$1)</f>
        <v>A-</v>
      </c>
      <c r="S59" s="8" cm="1">
        <f t="array" ref="S59">_xlfn.IFNA(MATCH(_xll.BDP($C59,S$1),Convert_RBCIRTG[RTG_MDY],0),0)</f>
        <v>4</v>
      </c>
      <c r="T59" s="8" cm="1">
        <f t="array" ref="T59">_xlfn.IFNA(MATCH(_xll.BDP($C59,T$1),Convert_RBCIRTG[RTG_FITCH_SP],0),0)</f>
        <v>0</v>
      </c>
      <c r="U59" s="8" cm="1">
        <f t="array" ref="U59">_xlfn.IFNA(MATCH(_xll.BDP($C59,U$1),Convert_RBCIRTG[RTG_FITCH_SP],0),0)</f>
        <v>4</v>
      </c>
      <c r="V59" s="20" t="str" cm="1">
        <f t="array" ref="V59">INDEX(Convert_RBCIRTG[RTG_FITCH_SP],IF(MEDIAN($S59:$U59)&gt;0,MEDIAN($S59:$U59),MAX($S59:$U59)))</f>
        <v>A-</v>
      </c>
      <c r="W59" s="15" cm="1">
        <f t="array" ref="W59">_xll.BDP($C59,W$1,"YAS_YLD_FLAG = 15")</f>
        <v>12.245255404363505</v>
      </c>
      <c r="X59" s="3" t="str">
        <f>INDEX(Convert_DurBins[Dur_Bucket],MATCH($W59,Convert_DurBins[Dur_Val],1))</f>
        <v>12-14</v>
      </c>
      <c r="Y59" s="14">
        <f t="shared" si="4"/>
        <v>3.5330933185385454</v>
      </c>
      <c r="Z59" s="3">
        <f>-INDEX(DefProv[Default],MATCH($O59&amp;$R59,DefProv[KEY],0))</f>
        <v>-13</v>
      </c>
      <c r="AA59" s="9" cm="1">
        <f t="array" ref="AA59">IF($M59="CAD",AB59,_xll.BDP($C59,AA$1,"YAS_XCCY_FOREIGN_CURRENCY=CAD","YAS_YLD_FLAG = 15","PRICING_SOURCE=BVAL"))</f>
        <v>3.6630933185385453</v>
      </c>
      <c r="AB59" s="9" cm="1">
        <f t="array" ref="AB59">_xll.BDP($C59,AB$1,"YAS_YLD_FLAG = 15","PRICING_SOURCE=BVAL")</f>
        <v>2.9471799999999999</v>
      </c>
      <c r="AC59" s="14">
        <f t="shared" si="5"/>
        <v>0.71591331853854534</v>
      </c>
      <c r="AD59" s="9" cm="1">
        <f t="array" ref="AD59">_xll.BDP($C59,AD$1,"YAS_YLD_FLAG = 15","PRICING_SOURCE=BVAL")</f>
        <v>90.164299999999997</v>
      </c>
      <c r="AE59" s="14" t="e">
        <f>INDEX([1]credit_yield!$C$1:$C$108,MATCH($AY59,[1]credit_yield!$A$1:$A$108,0))</f>
        <v>#N/A</v>
      </c>
      <c r="AF59" s="9" cm="1">
        <f t="array" ref="AF59">_xll.BDP($C59,AF$1,"YAS_YLD_FLAG = 15","YAS_XCCY_FOREIGN_CURRENCY=CAD","PRICING_SOURCE=BVAL")</f>
        <v>176.08068675142704</v>
      </c>
      <c r="AG59" s="9" cm="1">
        <f t="array" ref="AG59">_xll.BDP($C59,AG$1,"YAS_YLD_FLAG = 15","PRICING_SOURCE=BVAL")</f>
        <v>2.0455369999999999</v>
      </c>
      <c r="AH59" s="9" t="str" cm="1">
        <f t="array" ref="AH59">_xll.BDP($C59,AH$1,"YAS_YLD_FLAG = 15","PRICING_SOURCE=BVAL")</f>
        <v>T 1 3/4 08/15/41</v>
      </c>
      <c r="AI59" s="9" t="str" cm="1">
        <f t="array" ref="AI59">_xll.BDP($C59,AI$1,"YAS_YLD_FLAG = 15","YAS_XCCY_FOREIGN_CURRENCY=CAD","PRICING_SOURCE=BVAL")</f>
        <v>CAN 4 06/01/41</v>
      </c>
      <c r="AJ59" s="9" cm="1">
        <f t="array" ref="AJ59">_xll.BQL($C59, "yield(fill=PREV, pricing_source=BVN4, side=Bid, yield_type=YTW) - yield(fill=PREV, pricing_source=BVN4, side=Ask, yield_type=YTW)")</f>
        <v>3.0948620495161006E-2</v>
      </c>
      <c r="AK59" s="16" cm="1">
        <f t="array" ref="AK59">_xll.BDP($C59,AK$1,"YAS_YLD_FLAG = 1")</f>
        <v>745095000</v>
      </c>
      <c r="AL59" s="5">
        <f t="shared" si="6"/>
        <v>4.0263322126708675E-3</v>
      </c>
      <c r="AM59" s="17" cm="1">
        <f t="array" ref="AM59">_xll.BDP($C59&amp;"@"&amp;Settings!$B$1&amp;" "&amp;$O59,"INTERVAL_SUM","MARKET_DATA_OVERRIDE="&amp;AM$1,"CALC_INTERVAL="&amp;Settings!$B$2,"FILL=0")*1000</f>
        <v>3000000</v>
      </c>
      <c r="AN59" s="18">
        <f t="shared" si="7"/>
        <v>0</v>
      </c>
      <c r="AO59" s="17" cm="1">
        <f t="array" ref="AO59">_xll.BDP($I59&amp;"@"&amp;Settings!$B$1&amp;" "&amp;$O59,"INTERVAL_SUM","MARKET_DATA_OVERRIDE="&amp;AO$1,"CALC_INTERVAL="&amp;Settings!$B$2,"FILL=0")*1000</f>
        <v>0</v>
      </c>
      <c r="AP59" s="17" cm="1">
        <f t="array" ref="AP59">_xll.BDP($I59&amp;"@"&amp;Settings!$B$1&amp;" "&amp;$O59,"INTERVAL_SUM","MARKET_DATA_OVERRIDE="&amp;AP$1,"CALC_INTERVAL="&amp;Settings!$B$2,"FILL=0")*1000</f>
        <v>0</v>
      </c>
      <c r="AQ59" s="8" cm="1">
        <f t="array" ref="AQ59">_xll.BDP($C59,AQ$1)</f>
        <v>91</v>
      </c>
      <c r="AR59" s="21"/>
      <c r="AS59" s="6"/>
      <c r="AT59" s="39" t="str">
        <f>INDEX(Table11[Z_category],MATCH(MAX(SaleTable[[#This Row],[Yld_Z_BB]:[Yld_Z_RBCI]]),Table11[Z_score_Vale],1))</f>
        <v>10 to 25</v>
      </c>
      <c r="AU59" s="41">
        <f>INDEX(Table12[TRAC_Category],MATCH(SaleTable[[#This Row],[Perc_Traded]],Table12[TRAC_Value],1))</f>
        <v>0</v>
      </c>
      <c r="AV59" s="41">
        <f>INDEX(Table13[NetDlrInv_Category],MATCH(SaleTable[[#This Row],[DealerClient Net]],Table13[NetDlrInv_Value],1))</f>
        <v>0</v>
      </c>
      <c r="AW59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59" s="27" t="str">
        <f>INDEX(Table15[XCCY_Cat],MATCH(SaleTable[[#This Row],[XCCY_sprd]],Table15[XCCY_Value],1))</f>
        <v>0.5 to 0.8</v>
      </c>
      <c r="AY59" s="3"/>
      <c r="AZ59" s="39" t="str">
        <f>INDEX(Table9[LQA_Bucket],MATCH(SaleTable[[#This Row],[LQA_LIQUIDITY_SCORE]],Table9[LQA_Val],1))</f>
        <v>80-100</v>
      </c>
      <c r="BA59" s="41" t="str">
        <f>INDEX(Table10[Utilization_Bucket],MATCH(_xlfn.IFNA(ROUND(SaleTable[[#This Row],[Remaining]]/1000000,0),-1),Table10[Utilization_Val],1))</f>
        <v>0MM</v>
      </c>
      <c r="BB59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59" s="8"/>
    </row>
    <row r="60" spans="1:55" customFormat="1" x14ac:dyDescent="0.3">
      <c r="A60" t="s">
        <v>1556</v>
      </c>
      <c r="B60" t="str">
        <f>IF(ISNUMBER(MATCH(I60,Sellside_PastID!A:A,0)),"","NEW")</f>
        <v/>
      </c>
      <c r="C60" s="10" t="s">
        <v>2968</v>
      </c>
      <c r="D60" s="10">
        <v>-0.46622463445517504</v>
      </c>
      <c r="E60" s="10">
        <v>-9.1190140449816465E-2</v>
      </c>
      <c r="F60" s="12" t="s">
        <v>2969</v>
      </c>
      <c r="G60" s="43">
        <v>408000</v>
      </c>
      <c r="H60" s="10">
        <v>5000000</v>
      </c>
      <c r="I60" s="8" t="str" cm="1">
        <f t="array" ref="I60">_xll.BDP($C60,I$1)</f>
        <v>05573YAB7</v>
      </c>
      <c r="J60" s="8" t="str" cm="1">
        <f t="array" ref="J60">_xll.BDP($C60,J$1)</f>
        <v>BAMREP 5.84 11/05/36</v>
      </c>
      <c r="K60" s="8" cm="1">
        <f t="array" ref="K60">_xll.BDP($C60,K$1)</f>
        <v>883720</v>
      </c>
      <c r="L60" s="8" cm="1">
        <f t="array" ref="L60">_xll.BDP($C60,L$1)</f>
        <v>28463392</v>
      </c>
      <c r="M60" s="8" t="str" cm="1">
        <f t="array" ref="M60">_xll.BDP($C60,M$1)</f>
        <v>CAD</v>
      </c>
      <c r="N60" s="8" t="str" cm="1">
        <f t="array" ref="N60">_xll.BDP($C60,N$1)</f>
        <v>CA</v>
      </c>
      <c r="O60" s="8" t="str" cm="1">
        <f t="array" ref="O60">_xll.BDP($C60,O$1)</f>
        <v>Corp</v>
      </c>
      <c r="P60" s="8" t="str" cm="1">
        <f t="array" ref="P60">_xll.BDP($C60,P$1)</f>
        <v>Utilities</v>
      </c>
      <c r="Q60" s="8" t="str" cm="1">
        <f t="array" ref="Q60">_xll.BDP($C60,Q$1)</f>
        <v>BROOKFIELD RENEWABLE PAR</v>
      </c>
      <c r="R60" s="8" t="str" cm="1">
        <f t="array" ref="R60">_xll.BDP($C60,R$1)</f>
        <v>BBB+</v>
      </c>
      <c r="S60" s="8" cm="1">
        <f t="array" ref="S60">_xlfn.IFNA(MATCH(_xll.BDP($C60,S$1),Convert_RBCIRTG[RTG_MDY],0),0)</f>
        <v>0</v>
      </c>
      <c r="T60" s="8" cm="1">
        <f t="array" ref="T60">_xlfn.IFNA(MATCH(_xll.BDP($C60,T$1),Convert_RBCIRTG[RTG_FITCH_SP],0),0)</f>
        <v>3</v>
      </c>
      <c r="U60" s="8" cm="1">
        <f t="array" ref="U60">_xlfn.IFNA(MATCH(_xll.BDP($C60,U$1),Convert_RBCIRTG[RTG_FITCH_SP],0),0)</f>
        <v>3</v>
      </c>
      <c r="V60" s="20" t="str" cm="1">
        <f t="array" ref="V60">INDEX(Convert_RBCIRTG[RTG_FITCH_SP],IF(MEDIAN($S60:$U60)&gt;0,MEDIAN($S60:$U60),MAX($S60:$U60)))</f>
        <v>BBB+</v>
      </c>
      <c r="W60" s="15" cm="1">
        <f t="array" ref="W60">_xll.BDP($C60,W$1,"YAS_YLD_FLAG = 15")</f>
        <v>10.39154596151057</v>
      </c>
      <c r="X60" s="3" t="str">
        <f>INDEX(Convert_DurBins[Dur_Bucket],MATCH($W60,Convert_DurBins[Dur_Val],1))</f>
        <v>10-12</v>
      </c>
      <c r="Y60" s="14">
        <f t="shared" si="4"/>
        <v>3.179357</v>
      </c>
      <c r="Z60" s="3">
        <f>-INDEX(DefProv[Default],MATCH($O60&amp;$R60,DefProv[KEY],0))</f>
        <v>-36</v>
      </c>
      <c r="AA60" s="9" cm="1">
        <f t="array" ref="AA60">IF($M60="CAD",AB60,_xll.BDP($C60,AA$1,"YAS_XCCY_FOREIGN_CURRENCY=CAD","YAS_YLD_FLAG = 15","PRICING_SOURCE=BVAL"))</f>
        <v>3.5393569999999999</v>
      </c>
      <c r="AB60" s="9" cm="1">
        <f t="array" ref="AB60">_xll.BDP($C60,AB$1,"YAS_YLD_FLAG = 15","PRICING_SOURCE=BVAL")</f>
        <v>3.5393569999999999</v>
      </c>
      <c r="AC60" s="14">
        <f t="shared" si="5"/>
        <v>0</v>
      </c>
      <c r="AD60" s="9" cm="1">
        <f t="array" ref="AD60">_xll.BDP($C60,AD$1,"YAS_YLD_FLAG = 15","PRICING_SOURCE=BVAL")</f>
        <v>207.81790000000001</v>
      </c>
      <c r="AE60" s="14" t="e">
        <f>INDEX([1]credit_yield!$C$1:$C$108,MATCH($AY60,[1]credit_yield!$A$1:$A$108,0))</f>
        <v>#N/A</v>
      </c>
      <c r="AF60" s="9" cm="1">
        <f t="array" ref="AF60">_xll.BDP($C60,AF$1,"YAS_YLD_FLAG = 15","YAS_XCCY_FOREIGN_CURRENCY=CAD","PRICING_SOURCE=BVAL")</f>
        <v>187.3498718049542</v>
      </c>
      <c r="AG60" s="9" cm="1">
        <f t="array" ref="AG60">_xll.BDP($C60,AG$1,"YAS_YLD_FLAG = 15","PRICING_SOURCE=BVAL")</f>
        <v>1.4611779999999999</v>
      </c>
      <c r="AH60" s="9" t="str" cm="1">
        <f t="array" ref="AH60">_xll.BDP($C60,AH$1,"YAS_YLD_FLAG = 15","PRICING_SOURCE=BVAL")</f>
        <v>CAN 5 3/4 06/01/29</v>
      </c>
      <c r="AI60" s="9" t="str" cm="1">
        <f t="array" ref="AI60">_xll.BDP($C60,AI$1,"YAS_YLD_FLAG = 15","YAS_XCCY_FOREIGN_CURRENCY=CAD","PRICING_SOURCE=BVAL")</f>
        <v>CAN 4 06/01/41</v>
      </c>
      <c r="AJ60" s="9" cm="1">
        <f t="array" ref="AJ60">_xll.BQL($C60, "yield(fill=PREV, pricing_source=BVN4, side=Bid, yield_type=YTW) - yield(fill=PREV, pricing_source=BVN4, side=Ask, yield_type=YTW)")</f>
        <v>6.7160250207614069E-2</v>
      </c>
      <c r="AK60" s="16" cm="1">
        <f t="array" ref="AK60">_xll.BDP($C60,AK$1,"YAS_YLD_FLAG = 1")</f>
        <v>150000000</v>
      </c>
      <c r="AL60" s="5">
        <f t="shared" si="6"/>
        <v>0</v>
      </c>
      <c r="AM60" s="17" cm="1">
        <f t="array" ref="AM60">_xll.BDP($C60&amp;"@"&amp;Settings!$B$1&amp;" "&amp;$O60,"INTERVAL_SUM","MARKET_DATA_OVERRIDE="&amp;AM$1,"CALC_INTERVAL="&amp;Settings!$B$2,"FILL=0")*1000</f>
        <v>0</v>
      </c>
      <c r="AN60" s="18">
        <f t="shared" si="7"/>
        <v>0</v>
      </c>
      <c r="AO60" s="17" cm="1">
        <f t="array" ref="AO60">_xll.BDP($I60&amp;"@"&amp;Settings!$B$1&amp;" "&amp;$O60,"INTERVAL_SUM","MARKET_DATA_OVERRIDE="&amp;AO$1,"CALC_INTERVAL="&amp;Settings!$B$2,"FILL=0")*1000</f>
        <v>0</v>
      </c>
      <c r="AP60" s="17" cm="1">
        <f t="array" ref="AP60">_xll.BDP($I60&amp;"@"&amp;Settings!$B$1&amp;" "&amp;$O60,"INTERVAL_SUM","MARKET_DATA_OVERRIDE="&amp;AP$1,"CALC_INTERVAL="&amp;Settings!$B$2,"FILL=0")*1000</f>
        <v>0</v>
      </c>
      <c r="AQ60" s="8" cm="1">
        <f t="array" ref="AQ60">_xll.BDP($C60,AQ$1)</f>
        <v>57</v>
      </c>
      <c r="AR60" s="21"/>
      <c r="AS60" s="6"/>
      <c r="AT60" s="39" t="str">
        <f>INDEX(Table11[Z_category],MATCH(MAX(SaleTable[[#This Row],[Yld_Z_BB]:[Yld_Z_RBCI]]),Table11[Z_score_Vale],1))</f>
        <v>25 to 50</v>
      </c>
      <c r="AU60" s="41">
        <f>INDEX(Table12[TRAC_Category],MATCH(SaleTable[[#This Row],[Perc_Traded]],Table12[TRAC_Value],1))</f>
        <v>0</v>
      </c>
      <c r="AV60" s="41">
        <f>INDEX(Table13[NetDlrInv_Category],MATCH(SaleTable[[#This Row],[DealerClient Net]],Table13[NetDlrInv_Value],1))</f>
        <v>0</v>
      </c>
      <c r="AW60" s="41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60" s="27">
        <f>INDEX(Table15[XCCY_Cat],MATCH(SaleTable[[#This Row],[XCCY_sprd]],Table15[XCCY_Value],1))</f>
        <v>0</v>
      </c>
      <c r="AY60" s="3"/>
      <c r="AZ60" s="39" t="str">
        <f>INDEX(Table9[LQA_Bucket],MATCH(SaleTable[[#This Row],[LQA_LIQUIDITY_SCORE]],Table9[LQA_Val],1))</f>
        <v>40-60</v>
      </c>
      <c r="BA60" s="41" t="str">
        <f>INDEX(Table10[Utilization_Bucket],MATCH(_xlfn.IFNA(ROUND(SaleTable[[#This Row],[Remaining]]/1000000,0),-1),Table10[Utilization_Val],1))</f>
        <v>0MM</v>
      </c>
      <c r="BB60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60" s="8"/>
    </row>
    <row r="61" spans="1:55" customFormat="1" x14ac:dyDescent="0.3">
      <c r="A61" t="s">
        <v>1556</v>
      </c>
      <c r="B61" t="str">
        <f>IF(ISNUMBER(MATCH(I61,Sellside_PastID!A:A,0)),"","NEW")</f>
        <v/>
      </c>
      <c r="C61" s="10" t="s">
        <v>2970</v>
      </c>
      <c r="D61" s="10">
        <v>-0.32338472570324578</v>
      </c>
      <c r="E61" s="10">
        <v>-0.42510101140300183</v>
      </c>
      <c r="F61" s="12" t="s">
        <v>2920</v>
      </c>
      <c r="G61" s="43"/>
      <c r="H61" s="10"/>
      <c r="I61" s="8" t="str" cm="1">
        <f t="array" ref="I61">_xll.BDP($C61,I$1)</f>
        <v>623115AE2</v>
      </c>
      <c r="J61" s="8" t="str" cm="1">
        <f t="array" ref="J61">_xll.BDP($C61,J$1)</f>
        <v>MSINAI 3.737 07/01/49</v>
      </c>
      <c r="K61" s="8" cm="1">
        <f t="array" ref="K61">_xll.BDP($C61,K$1)</f>
        <v>937202</v>
      </c>
      <c r="L61" s="8" cm="1">
        <f t="array" ref="L61">_xll.BDP($C61,L$1)</f>
        <v>937202</v>
      </c>
      <c r="M61" s="8" t="str" cm="1">
        <f t="array" ref="M61">_xll.BDP($C61,M$1)</f>
        <v>USD</v>
      </c>
      <c r="N61" s="8" t="str" cm="1">
        <f t="array" ref="N61">_xll.BDP($C61,N$1)</f>
        <v>US</v>
      </c>
      <c r="O61" s="8" t="str" cm="1">
        <f t="array" ref="O61">_xll.BDP($C61,O$1)</f>
        <v>Corp</v>
      </c>
      <c r="P61" s="8" t="str" cm="1">
        <f t="array" ref="P61">_xll.BDP($C61,P$1)</f>
        <v>Health Care</v>
      </c>
      <c r="Q61" s="8" t="str" cm="1">
        <f t="array" ref="Q61">_xll.BDP($C61,Q$1)</f>
        <v>MT SINAI HOSPITAL</v>
      </c>
      <c r="R61" s="8" t="str" cm="1">
        <f t="array" ref="R61">_xll.BDP($C61,R$1)</f>
        <v>A-</v>
      </c>
      <c r="S61" s="8" cm="1">
        <f t="array" ref="S61">_xlfn.IFNA(MATCH(_xll.BDP($C61,S$1),Convert_RBCIRTG[RTG_MDY],0),0)</f>
        <v>4</v>
      </c>
      <c r="T61" s="8" cm="1">
        <f t="array" ref="T61">_xlfn.IFNA(MATCH(_xll.BDP($C61,T$1),Convert_RBCIRTG[RTG_FITCH_SP],0),0)</f>
        <v>0</v>
      </c>
      <c r="U61" s="8" cm="1">
        <f t="array" ref="U61">_xlfn.IFNA(MATCH(_xll.BDP($C61,U$1),Convert_RBCIRTG[RTG_FITCH_SP],0),0)</f>
        <v>4</v>
      </c>
      <c r="V61" s="20" t="str" cm="1">
        <f t="array" ref="V61">INDEX(Convert_RBCIRTG[RTG_FITCH_SP],IF(MEDIAN($S61:$U61)&gt;0,MEDIAN($S61:$U61),MAX($S61:$U61)))</f>
        <v>A-</v>
      </c>
      <c r="W61" s="15" cm="1">
        <f t="array" ref="W61">_xll.BDP($C61,W$1,"YAS_YLD_FLAG = 15")</f>
        <v>17.338330876179754</v>
      </c>
      <c r="X61" s="3" t="str">
        <f>INDEX(Convert_DurBins[Dur_Bucket],MATCH($W61,Convert_DurBins[Dur_Val],1))</f>
        <v>16-18</v>
      </c>
      <c r="Y61" s="14">
        <f t="shared" si="4"/>
        <v>3.583599980102564</v>
      </c>
      <c r="Z61" s="3">
        <f>-INDEX(DefProv[Default],MATCH($O61&amp;$R61,DefProv[KEY],0))</f>
        <v>-13</v>
      </c>
      <c r="AA61" s="9" cm="1">
        <f t="array" ref="AA61">IF($M61="CAD",AB61,_xll.BDP($C61,AA$1,"YAS_XCCY_FOREIGN_CURRENCY=CAD","YAS_YLD_FLAG = 15","PRICING_SOURCE=BVAL"))</f>
        <v>3.7135999801025639</v>
      </c>
      <c r="AB61" s="9" cm="1">
        <f t="array" ref="AB61">_xll.BDP($C61,AB$1,"YAS_YLD_FLAG = 15","PRICING_SOURCE=BVAL")</f>
        <v>3.149238</v>
      </c>
      <c r="AC61" s="14">
        <f t="shared" si="5"/>
        <v>0.56436198010256389</v>
      </c>
      <c r="AD61" s="9" cm="1">
        <f t="array" ref="AD61">_xll.BDP($C61,AD$1,"YAS_YLD_FLAG = 15","PRICING_SOURCE=BVAL")</f>
        <v>108.90759999999999</v>
      </c>
      <c r="AE61" s="14" t="e">
        <f>INDEX([1]credit_yield!$C$1:$C$108,MATCH($AY61,[1]credit_yield!$A$1:$A$108,0))</f>
        <v>#N/A</v>
      </c>
      <c r="AF61" s="9" cm="1">
        <f t="array" ref="AF61">_xll.BDP($C61,AF$1,"YAS_YLD_FLAG = 15","YAS_XCCY_FOREIGN_CURRENCY=CAD","PRICING_SOURCE=BVAL")</f>
        <v>171.16643301222561</v>
      </c>
      <c r="AG61" s="9" cm="1">
        <f t="array" ref="AG61">_xll.BDP($C61,AG$1,"YAS_YLD_FLAG = 15","PRICING_SOURCE=BVAL")</f>
        <v>2.060162</v>
      </c>
      <c r="AH61" s="9" t="str" cm="1">
        <f t="array" ref="AH61">_xll.BDP($C61,AH$1,"YAS_YLD_FLAG = 15","PRICING_SOURCE=BVAL")</f>
        <v>T 2 3/8 05/15/51</v>
      </c>
      <c r="AI61" s="9" t="str" cm="1">
        <f t="array" ref="AI61">_xll.BDP($C61,AI$1,"YAS_YLD_FLAG = 15","YAS_XCCY_FOREIGN_CURRENCY=CAD","PRICING_SOURCE=BVAL")</f>
        <v>CAN 2 12/01/51</v>
      </c>
      <c r="AJ61" s="9" cm="1">
        <f t="array" ref="AJ61">_xll.BQL($C61, "yield(fill=PREV, pricing_source=BVN4, side=Bid, yield_type=YTW) - yield(fill=PREV, pricing_source=BVN4, side=Ask, yield_type=YTW)")</f>
        <v>6.6557710759707955E-2</v>
      </c>
      <c r="AK61" s="16" cm="1">
        <f t="array" ref="AK61">_xll.BDP($C61,AK$1,"YAS_YLD_FLAG = 1")</f>
        <v>500000000</v>
      </c>
      <c r="AL61" s="5">
        <f t="shared" si="6"/>
        <v>9.1354000000000005E-2</v>
      </c>
      <c r="AM61" s="17" cm="1">
        <f t="array" ref="AM61">_xll.BDP($C61&amp;"@"&amp;Settings!$B$1&amp;" "&amp;$O61,"INTERVAL_SUM","MARKET_DATA_OVERRIDE="&amp;AM$1,"CALC_INTERVAL="&amp;Settings!$B$2,"FILL=0")*1000</f>
        <v>45677000</v>
      </c>
      <c r="AN61" s="18">
        <f t="shared" si="7"/>
        <v>-5000000</v>
      </c>
      <c r="AO61" s="17" cm="1">
        <f t="array" ref="AO61">_xll.BDP($I61&amp;"@"&amp;Settings!$B$1&amp;" "&amp;$O61,"INTERVAL_SUM","MARKET_DATA_OVERRIDE="&amp;AO$1,"CALC_INTERVAL="&amp;Settings!$B$2,"FILL=0")*1000</f>
        <v>1826000</v>
      </c>
      <c r="AP61" s="17" cm="1">
        <f t="array" ref="AP61">_xll.BDP($I61&amp;"@"&amp;Settings!$B$1&amp;" "&amp;$O61,"INTERVAL_SUM","MARKET_DATA_OVERRIDE="&amp;AP$1,"CALC_INTERVAL="&amp;Settings!$B$2,"FILL=0")*1000</f>
        <v>6826000</v>
      </c>
      <c r="AQ61" s="8" cm="1">
        <f t="array" ref="AQ61">_xll.BDP($C61,AQ$1)</f>
        <v>89</v>
      </c>
      <c r="AR61" s="21"/>
      <c r="AS61" s="6"/>
      <c r="AT61" s="39" t="str">
        <f>INDEX(Table11[Z_category],MATCH(MAX(SaleTable[[#This Row],[Yld_Z_BB]:[Yld_Z_RBCI]]),Table11[Z_score_Vale],1))</f>
        <v>25 to 50</v>
      </c>
      <c r="AU61" s="41" t="str">
        <f>INDEX(Table12[TRAC_Category],MATCH(SaleTable[[#This Row],[Perc_Traded]],Table12[TRAC_Value],1))</f>
        <v>5-10%</v>
      </c>
      <c r="AV61" s="41" t="str">
        <f>INDEX(Table13[NetDlrInv_Category],MATCH(SaleTable[[#This Row],[DealerClient Net]],Table13[NetDlrInv_Value],1))</f>
        <v>-5MM to 0MM</v>
      </c>
      <c r="AW61" s="41" t="str">
        <f>IF(OR(ISBLANK(SaleTable[[#This Row],[MSG_BidSize]]),NOT(ISNUMBER(SaleTable[[#This Row],[MSG_BidSize]]))),"NA",INDEX(Table14[AskSize_Category],MATCH(SaleTable[[#This Row],[MSG_BidSize]],Table14[AskSize_Value],1)))</f>
        <v>NA</v>
      </c>
      <c r="AX61" s="27" t="str">
        <f>INDEX(Table15[XCCY_Cat],MATCH(SaleTable[[#This Row],[XCCY_sprd]],Table15[XCCY_Value],1))</f>
        <v>0.5 to 0.8</v>
      </c>
      <c r="AY61" s="3"/>
      <c r="AZ61" s="39" t="str">
        <f>INDEX(Table9[LQA_Bucket],MATCH(SaleTable[[#This Row],[LQA_LIQUIDITY_SCORE]],Table9[LQA_Val],1))</f>
        <v>80-100</v>
      </c>
      <c r="BA61" s="41" t="str">
        <f>INDEX(Table10[Utilization_Bucket],MATCH(_xlfn.IFNA(ROUND(SaleTable[[#This Row],[Remaining]]/1000000,0),-1),Table10[Utilization_Val],1))</f>
        <v>0MM</v>
      </c>
      <c r="BB61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  <c r="BC61" s="8"/>
    </row>
    <row r="62" spans="1:55" customFormat="1" x14ac:dyDescent="0.3">
      <c r="A62" t="s">
        <v>1556</v>
      </c>
      <c r="B62" t="str">
        <f>IF(ISNUMBER(MATCH(I62,Sellside_PastID!A:A,0)),"","NEW")</f>
        <v/>
      </c>
      <c r="C62" s="10" t="s">
        <v>1400</v>
      </c>
      <c r="D62" s="10">
        <v>-1.0844011581287609</v>
      </c>
      <c r="E62" s="10">
        <v>-1.446791901804346</v>
      </c>
      <c r="F62" s="12" t="s">
        <v>1543</v>
      </c>
      <c r="G62" s="43">
        <v>0</v>
      </c>
      <c r="H62" s="10">
        <v>10000000</v>
      </c>
      <c r="I62" s="8" t="str" cm="1">
        <f t="array" ref="I62">_xll.BDP($C62,I$1)</f>
        <v>717081CY7</v>
      </c>
      <c r="J62" s="8" t="str" cm="1">
        <f t="array" ref="J62">_xll.BDP($C62,J$1)</f>
        <v>PFE 7.2 03/15/39</v>
      </c>
      <c r="K62" s="8" cm="1">
        <f t="array" ref="K62">_xll.BDP($C62,K$1)</f>
        <v>101166</v>
      </c>
      <c r="L62" s="8" cm="1">
        <f t="array" ref="L62">_xll.BDP($C62,L$1)</f>
        <v>101166</v>
      </c>
      <c r="M62" s="8" t="str" cm="1">
        <f t="array" ref="M62">_xll.BDP($C62,M$1)</f>
        <v>USD</v>
      </c>
      <c r="N62" s="8" t="str" cm="1">
        <f t="array" ref="N62">_xll.BDP($C62,N$1)</f>
        <v>US</v>
      </c>
      <c r="O62" s="8" t="str" cm="1">
        <f t="array" ref="O62">_xll.BDP($C62,O$1)</f>
        <v>Corp</v>
      </c>
      <c r="P62" s="8" t="str" cm="1">
        <f t="array" ref="P62">_xll.BDP($C62,P$1)</f>
        <v>Health Care</v>
      </c>
      <c r="Q62" s="8" t="str" cm="1">
        <f t="array" ref="Q62">_xll.BDP($C62,Q$1)</f>
        <v>PFIZER INC</v>
      </c>
      <c r="R62" s="8" t="str" cm="1">
        <f t="array" ref="R62">_xll.BDP($C62,R$1)</f>
        <v>A</v>
      </c>
      <c r="S62" s="8" cm="1">
        <f t="array" ref="S62">_xlfn.IFNA(MATCH(_xll.BDP($C62,S$1),Convert_RBCIRTG[RTG_MDY],0),0)</f>
        <v>5</v>
      </c>
      <c r="T62" s="8" cm="1">
        <f t="array" ref="T62">_xlfn.IFNA(MATCH(_xll.BDP($C62,T$1),Convert_RBCIRTG[RTG_FITCH_SP],0),0)</f>
        <v>0</v>
      </c>
      <c r="U62" s="8" cm="1">
        <f t="array" ref="U62">_xlfn.IFNA(MATCH(_xll.BDP($C62,U$1),Convert_RBCIRTG[RTG_FITCH_SP],0),0)</f>
        <v>6</v>
      </c>
      <c r="V62" s="20" t="str" cm="1">
        <f t="array" ref="V62">INDEX(Convert_RBCIRTG[RTG_FITCH_SP],IF(MEDIAN($S62:$U62)&gt;0,MEDIAN($S62:$U62),MAX($S62:$U62)))</f>
        <v>A</v>
      </c>
      <c r="W62" s="15" cm="1">
        <f t="array" ref="W62">_xll.BDP($C62,W$1,"YAS_YLD_FLAG = 15")</f>
        <v>11.566619704398072</v>
      </c>
      <c r="X62" s="3" t="str">
        <f>INDEX(Convert_DurBins[Dur_Bucket],MATCH($W62,Convert_DurBins[Dur_Val],1))</f>
        <v>10-12</v>
      </c>
      <c r="Y62" s="14">
        <f t="shared" si="4"/>
        <v>3.4755759536569859</v>
      </c>
      <c r="Z62" s="3">
        <f>-INDEX(DefProv[Default],MATCH($O62&amp;$R62,DefProv[KEY],0))</f>
        <v>-13</v>
      </c>
      <c r="AA62" s="9" cm="1">
        <f t="array" ref="AA62">IF($M62="CAD",AB62,_xll.BDP($C62,AA$1,"YAS_XCCY_FOREIGN_CURRENCY=CAD","YAS_YLD_FLAG = 15","PRICING_SOURCE=BVAL"))</f>
        <v>3.6055759536569858</v>
      </c>
      <c r="AB62" s="9" cm="1">
        <f t="array" ref="AB62">_xll.BDP($C62,AB$1,"YAS_YLD_FLAG = 15","PRICING_SOURCE=BVAL")</f>
        <v>2.7759549999999997</v>
      </c>
      <c r="AC62" s="14">
        <f t="shared" si="5"/>
        <v>0.82962095365698607</v>
      </c>
      <c r="AD62" s="9" cm="1">
        <f t="array" ref="AD62">_xll.BDP($C62,AD$1,"YAS_YLD_FLAG = 15","PRICING_SOURCE=BVAL")</f>
        <v>73.041799999999981</v>
      </c>
      <c r="AE62" s="14" t="e">
        <f>INDEX([1]credit_yield!$C$1:$C$108,MATCH($AY62,[1]credit_yield!$A$1:$A$108,0))</f>
        <v>#N/A</v>
      </c>
      <c r="AF62" s="9" cm="1">
        <f t="array" ref="AF62">_xll.BDP($C62,AF$1,"YAS_YLD_FLAG = 15","YAS_XCCY_FOREIGN_CURRENCY=CAD","PRICING_SOURCE=BVAL")</f>
        <v>170.32895026327111</v>
      </c>
      <c r="AG62" s="9" cm="1">
        <f t="array" ref="AG62">_xll.BDP($C62,AG$1,"YAS_YLD_FLAG = 15","PRICING_SOURCE=BVAL")</f>
        <v>2.0455369999999999</v>
      </c>
      <c r="AH62" s="9" t="str" cm="1">
        <f t="array" ref="AH62">_xll.BDP($C62,AH$1,"YAS_YLD_FLAG = 15","PRICING_SOURCE=BVAL")</f>
        <v>T 1 3/4 08/15/41</v>
      </c>
      <c r="AI62" s="9" t="str" cm="1">
        <f t="array" ref="AI62">_xll.BDP($C62,AI$1,"YAS_YLD_FLAG = 15","YAS_XCCY_FOREIGN_CURRENCY=CAD","PRICING_SOURCE=BVAL")</f>
        <v>CAN 4 06/01/41</v>
      </c>
      <c r="AJ62" s="9" cm="1">
        <f t="array" ref="AJ62">_xll.BQL($C62, "yield(fill=PREV, pricing_source=BVN4, side=Bid, yield_type=YTW) - yield(fill=PREV, pricing_source=BVN4, side=Ask, yield_type=YTW)")</f>
        <v>1.5815589890053161E-2</v>
      </c>
      <c r="AK62" s="16" cm="1">
        <f t="array" ref="AK62">_xll.BDP($C62,AK$1,"YAS_YLD_FLAG = 1")</f>
        <v>2500000000</v>
      </c>
      <c r="AL62" s="5">
        <f t="shared" si="6"/>
        <v>2.3432000000000001E-2</v>
      </c>
      <c r="AM62" s="17" cm="1">
        <f t="array" ref="AM62">_xll.BDP($C62&amp;"@"&amp;Settings!$B$1&amp;" "&amp;$O62,"INTERVAL_SUM","MARKET_DATA_OVERRIDE="&amp;AM$1,"CALC_INTERVAL="&amp;Settings!$B$2,"FILL=0")*1000</f>
        <v>58580000</v>
      </c>
      <c r="AN62" s="18">
        <f t="shared" si="7"/>
        <v>-8155000</v>
      </c>
      <c r="AO62" s="17" cm="1">
        <f t="array" ref="AO62">_xll.BDP($I62&amp;"@"&amp;Settings!$B$1&amp;" "&amp;$O62,"INTERVAL_SUM","MARKET_DATA_OVERRIDE="&amp;AO$1,"CALC_INTERVAL="&amp;Settings!$B$2,"FILL=0")*1000</f>
        <v>15000000</v>
      </c>
      <c r="AP62" s="17" cm="1">
        <f t="array" ref="AP62">_xll.BDP($I62&amp;"@"&amp;Settings!$B$1&amp;" "&amp;$O62,"INTERVAL_SUM","MARKET_DATA_OVERRIDE="&amp;AP$1,"CALC_INTERVAL="&amp;Settings!$B$2,"FILL=0")*1000</f>
        <v>23155000</v>
      </c>
      <c r="AQ62" s="8" cm="1">
        <f t="array" ref="AQ62">_xll.BDP($C62,AQ$1)</f>
        <v>97</v>
      </c>
      <c r="AR62" s="21"/>
      <c r="AS62" s="6"/>
      <c r="AT62" s="39" t="str">
        <f>INDEX(Table11[Z_category],MATCH(MAX(SaleTable[[#This Row],[Yld_Z_BB]:[Yld_Z_RBCI]]),Table11[Z_score_Vale],1))</f>
        <v>10 to 25</v>
      </c>
      <c r="AU62" s="41" t="str">
        <f>INDEX(Table12[TRAC_Category],MATCH(SaleTable[[#This Row],[Perc_Traded]],Table12[TRAC_Value],1))</f>
        <v>0-5%</v>
      </c>
      <c r="AV62" s="41" t="str">
        <f>INDEX(Table13[NetDlrInv_Category],MATCH(SaleTable[[#This Row],[DealerClient Net]],Table13[NetDlrInv_Value],1))</f>
        <v>-10MM to -5MM</v>
      </c>
      <c r="AW62" s="41" t="str">
        <f>IF(OR(ISBLANK(SaleTable[[#This Row],[MSG_BidSize]]),NOT(ISNUMBER(SaleTable[[#This Row],[MSG_BidSize]]))),"NA",INDEX(Table14[AskSize_Category],MATCH(SaleTable[[#This Row],[MSG_BidSize]],Table14[AskSize_Value],1)))</f>
        <v>10 to 20MM</v>
      </c>
      <c r="AX62" s="27" t="str">
        <f>INDEX(Table15[XCCY_Cat],MATCH(SaleTable[[#This Row],[XCCY_sprd]],Table15[XCCY_Value],1))</f>
        <v>0.8 to 1</v>
      </c>
      <c r="AY62" s="3"/>
      <c r="AZ62" s="39" t="str">
        <f>INDEX(Table9[LQA_Bucket],MATCH(SaleTable[[#This Row],[LQA_LIQUIDITY_SCORE]],Table9[LQA_Val],1))</f>
        <v>80-100</v>
      </c>
      <c r="BA62" s="41" t="str">
        <f>INDEX(Table10[Utilization_Bucket],MATCH(_xlfn.IFNA(ROUND(SaleTable[[#This Row],[Remaining]]/1000000,0),-1),Table10[Utilization_Val],1))</f>
        <v>0MM</v>
      </c>
      <c r="BB62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62" s="8"/>
    </row>
    <row r="63" spans="1:55" customFormat="1" x14ac:dyDescent="0.3">
      <c r="A63" t="s">
        <v>1556</v>
      </c>
      <c r="B63" t="str">
        <f>IF(ISNUMBER(MATCH(I63,Sellside_PastID!A:A,0)),"","NEW")</f>
        <v/>
      </c>
      <c r="C63" s="10" t="s">
        <v>2971</v>
      </c>
      <c r="D63" s="10">
        <v>-0.78538057115392901</v>
      </c>
      <c r="E63" s="10">
        <v>-0.49746564065069571</v>
      </c>
      <c r="F63" s="12" t="s">
        <v>2972</v>
      </c>
      <c r="G63" s="43">
        <v>7500000</v>
      </c>
      <c r="H63" s="10">
        <v>5000000</v>
      </c>
      <c r="I63" s="8" t="str" cm="1">
        <f t="array" ref="I63">_xll.BDP($C63,I$1)</f>
        <v>30231GBG6</v>
      </c>
      <c r="J63" s="8" t="str" cm="1">
        <f t="array" ref="J63">_xll.BDP($C63,J$1)</f>
        <v>XOM 4.327 03/19/50</v>
      </c>
      <c r="K63" s="8" cm="1">
        <f t="array" ref="K63">_xll.BDP($C63,K$1)</f>
        <v>100546</v>
      </c>
      <c r="L63" s="8" cm="1">
        <f t="array" ref="L63">_xll.BDP($C63,L$1)</f>
        <v>100546</v>
      </c>
      <c r="M63" s="8" t="str" cm="1">
        <f t="array" ref="M63">_xll.BDP($C63,M$1)</f>
        <v>USD</v>
      </c>
      <c r="N63" s="8" t="str" cm="1">
        <f t="array" ref="N63">_xll.BDP($C63,N$1)</f>
        <v>US</v>
      </c>
      <c r="O63" s="8" t="str" cm="1">
        <f t="array" ref="O63">_xll.BDP($C63,O$1)</f>
        <v>Corp</v>
      </c>
      <c r="P63" s="8" t="str" cm="1">
        <f t="array" ref="P63">_xll.BDP($C63,P$1)</f>
        <v>Energy</v>
      </c>
      <c r="Q63" s="8" t="str" cm="1">
        <f t="array" ref="Q63">_xll.BDP($C63,Q$1)</f>
        <v>EXXON MOBIL CORPORATION</v>
      </c>
      <c r="R63" s="8" t="str" cm="1">
        <f t="array" ref="R63">_xll.BDP($C63,R$1)</f>
        <v>AA-</v>
      </c>
      <c r="S63" s="8" cm="1">
        <f t="array" ref="S63">_xlfn.IFNA(MATCH(_xll.BDP($C63,S$1),Convert_RBCIRTG[RTG_MDY],0),0)</f>
        <v>8</v>
      </c>
      <c r="T63" s="8" cm="1">
        <f t="array" ref="T63">_xlfn.IFNA(MATCH(_xll.BDP($C63,T$1),Convert_RBCIRTG[RTG_FITCH_SP],0),0)</f>
        <v>0</v>
      </c>
      <c r="U63" s="8" cm="1">
        <f t="array" ref="U63">_xlfn.IFNA(MATCH(_xll.BDP($C63,U$1),Convert_RBCIRTG[RTG_FITCH_SP],0),0)</f>
        <v>7</v>
      </c>
      <c r="V63" s="20" t="str" cm="1">
        <f t="array" ref="V63">INDEX(Convert_RBCIRTG[RTG_FITCH_SP],IF(MEDIAN($S63:$U63)&gt;0,MEDIAN($S63:$U63),MAX($S63:$U63)))</f>
        <v>AA-</v>
      </c>
      <c r="W63" s="15" cm="1">
        <f t="array" ref="W63">_xll.BDP($C63,W$1,"YAS_YLD_FLAG = 15")</f>
        <v>17.374499142707222</v>
      </c>
      <c r="X63" s="3" t="str">
        <f>INDEX(Convert_DurBins[Dur_Bucket],MATCH($W63,Convert_DurBins[Dur_Val],1))</f>
        <v>16-18</v>
      </c>
      <c r="Y63" s="14">
        <f t="shared" si="4"/>
        <v>3.6426043276821161</v>
      </c>
      <c r="Z63" s="3">
        <f>-INDEX(DefProv[Default],MATCH($O63&amp;$R63,DefProv[KEY],0))</f>
        <v>-7</v>
      </c>
      <c r="AA63" s="9" cm="1">
        <f t="array" ref="AA63">IF($M63="CAD",AB63,_xll.BDP($C63,AA$1,"YAS_XCCY_FOREIGN_CURRENCY=CAD","YAS_YLD_FLAG = 15","PRICING_SOURCE=BVAL"))</f>
        <v>3.7126043276821159</v>
      </c>
      <c r="AB63" s="9" cm="1">
        <f t="array" ref="AB63">_xll.BDP($C63,AB$1,"YAS_YLD_FLAG = 15","PRICING_SOURCE=BVAL")</f>
        <v>3.0473110000000001</v>
      </c>
      <c r="AC63" s="14">
        <f t="shared" si="5"/>
        <v>0.6652933276821158</v>
      </c>
      <c r="AD63" s="9" cm="1">
        <f t="array" ref="AD63">_xll.BDP($C63,AD$1,"YAS_YLD_FLAG = 15","PRICING_SOURCE=BVAL")</f>
        <v>98.7149</v>
      </c>
      <c r="AE63" s="14" t="e">
        <f>INDEX([1]credit_yield!$C$1:$C$108,MATCH($AY63,[1]credit_yield!$A$1:$A$108,0))</f>
        <v>#N/A</v>
      </c>
      <c r="AF63" s="9" cm="1">
        <f t="array" ref="AF63">_xll.BDP($C63,AF$1,"YAS_YLD_FLAG = 15","YAS_XCCY_FOREIGN_CURRENCY=CAD","PRICING_SOURCE=BVAL")</f>
        <v>171.06686777018081</v>
      </c>
      <c r="AG63" s="9" cm="1">
        <f t="array" ref="AG63">_xll.BDP($C63,AG$1,"YAS_YLD_FLAG = 15","PRICING_SOURCE=BVAL")</f>
        <v>2.060162</v>
      </c>
      <c r="AH63" s="9" t="str" cm="1">
        <f t="array" ref="AH63">_xll.BDP($C63,AH$1,"YAS_YLD_FLAG = 15","PRICING_SOURCE=BVAL")</f>
        <v>T 2 3/8 05/15/51</v>
      </c>
      <c r="AI63" s="9" t="str" cm="1">
        <f t="array" ref="AI63">_xll.BDP($C63,AI$1,"YAS_YLD_FLAG = 15","YAS_XCCY_FOREIGN_CURRENCY=CAD","PRICING_SOURCE=BVAL")</f>
        <v>CAN 2 12/01/51</v>
      </c>
      <c r="AJ63" s="9" cm="1">
        <f t="array" ref="AJ63">_xll.BQL($C63, "yield(fill=PREV, pricing_source=BVN4, side=Bid, yield_type=YTW) - yield(fill=PREV, pricing_source=BVN4, side=Ask, yield_type=YTW)")</f>
        <v>1.9735990000000037E-2</v>
      </c>
      <c r="AK63" s="16" cm="1">
        <f t="array" ref="AK63">_xll.BDP($C63,AK$1,"YAS_YLD_FLAG = 1")</f>
        <v>2750000000</v>
      </c>
      <c r="AL63" s="5">
        <f t="shared" si="6"/>
        <v>3.8982909090909089E-2</v>
      </c>
      <c r="AM63" s="17" cm="1">
        <f t="array" ref="AM63">_xll.BDP($C63&amp;"@"&amp;Settings!$B$1&amp;" "&amp;$O63,"INTERVAL_SUM","MARKET_DATA_OVERRIDE="&amp;AM$1,"CALC_INTERVAL="&amp;Settings!$B$2,"FILL=0")*1000</f>
        <v>107203000</v>
      </c>
      <c r="AN63" s="18">
        <f t="shared" si="7"/>
        <v>5849000</v>
      </c>
      <c r="AO63" s="17" cm="1">
        <f t="array" ref="AO63">_xll.BDP($I63&amp;"@"&amp;Settings!$B$1&amp;" "&amp;$O63,"INTERVAL_SUM","MARKET_DATA_OVERRIDE="&amp;AO$1,"CALC_INTERVAL="&amp;Settings!$B$2,"FILL=0")*1000</f>
        <v>35940000</v>
      </c>
      <c r="AP63" s="17" cm="1">
        <f t="array" ref="AP63">_xll.BDP($I63&amp;"@"&amp;Settings!$B$1&amp;" "&amp;$O63,"INTERVAL_SUM","MARKET_DATA_OVERRIDE="&amp;AP$1,"CALC_INTERVAL="&amp;Settings!$B$2,"FILL=0")*1000</f>
        <v>30091000</v>
      </c>
      <c r="AQ63" s="8" cm="1">
        <f t="array" ref="AQ63">_xll.BDP($C63,AQ$1)</f>
        <v>98</v>
      </c>
      <c r="AR63" s="21"/>
      <c r="AS63" s="6"/>
      <c r="AT63" s="39" t="str">
        <f>INDEX(Table11[Z_category],MATCH(MAX(SaleTable[[#This Row],[Yld_Z_BB]:[Yld_Z_RBCI]]),Table11[Z_score_Vale],1))</f>
        <v>25 to 50</v>
      </c>
      <c r="AU63" s="41" t="str">
        <f>INDEX(Table12[TRAC_Category],MATCH(SaleTable[[#This Row],[Perc_Traded]],Table12[TRAC_Value],1))</f>
        <v>0-5%</v>
      </c>
      <c r="AV63" s="41" t="str">
        <f>INDEX(Table13[NetDlrInv_Category],MATCH(SaleTable[[#This Row],[DealerClient Net]],Table13[NetDlrInv_Value],1))</f>
        <v>5 to 10MM</v>
      </c>
      <c r="AW63" s="41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63" s="27" t="str">
        <f>INDEX(Table15[XCCY_Cat],MATCH(SaleTable[[#This Row],[XCCY_sprd]],Table15[XCCY_Value],1))</f>
        <v>0.5 to 0.8</v>
      </c>
      <c r="AY63" s="3"/>
      <c r="AZ63" s="39" t="str">
        <f>INDEX(Table9[LQA_Bucket],MATCH(SaleTable[[#This Row],[LQA_LIQUIDITY_SCORE]],Table9[LQA_Val],1))</f>
        <v>80-100</v>
      </c>
      <c r="BA63" s="41" t="str">
        <f>INDEX(Table10[Utilization_Bucket],MATCH(_xlfn.IFNA(ROUND(SaleTable[[#This Row],[Remaining]]/1000000,0),-1),Table10[Utilization_Val],1))</f>
        <v>0MM</v>
      </c>
      <c r="BB63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  <c r="BC63" s="8"/>
    </row>
    <row r="64" spans="1:55" x14ac:dyDescent="0.3">
      <c r="A64" t="s">
        <v>1556</v>
      </c>
      <c r="B64" t="str">
        <f>IF(ISNUMBER(MATCH(I64,Sellside_PastID!A:A,0)),"","NEW")</f>
        <v/>
      </c>
      <c r="C64" s="8" t="s">
        <v>2973</v>
      </c>
      <c r="D64" s="8">
        <v>-0.6273071848666284</v>
      </c>
      <c r="E64" s="8">
        <v>-0.48345020291433405</v>
      </c>
      <c r="F64" s="12" t="s">
        <v>2974</v>
      </c>
      <c r="G64" s="37">
        <v>3000000</v>
      </c>
      <c r="H64" s="8">
        <v>10000000</v>
      </c>
      <c r="I64" s="8" t="str" cm="1">
        <f t="array" ref="I64">_xll.BDP($C64,I$1)</f>
        <v>575767AQ1</v>
      </c>
      <c r="J64" s="8" t="str" cm="1">
        <f t="array" ref="J64">_xll.BDP($C64,J$1)</f>
        <v>MASSMU 3 3/8 04/15/50</v>
      </c>
      <c r="K64" s="8" cm="1">
        <f t="array" ref="K64">_xll.BDP($C64,K$1)</f>
        <v>143019</v>
      </c>
      <c r="L64" s="8" cm="1">
        <f t="array" ref="L64">_xll.BDP($C64,L$1)</f>
        <v>143019</v>
      </c>
      <c r="M64" s="8" t="str" cm="1">
        <f t="array" ref="M64">_xll.BDP($C64,M$1)</f>
        <v>USD</v>
      </c>
      <c r="N64" s="8" t="str" cm="1">
        <f t="array" ref="N64">_xll.BDP($C64,N$1)</f>
        <v>US</v>
      </c>
      <c r="O64" s="8" t="str" cm="1">
        <f t="array" ref="O64">_xll.BDP($C64,O$1)</f>
        <v>Corp</v>
      </c>
      <c r="P64" s="8" t="str" cm="1">
        <f t="array" ref="P64">_xll.BDP($C64,P$1)</f>
        <v>Financials</v>
      </c>
      <c r="Q64" s="8" t="str" cm="1">
        <f t="array" ref="Q64">_xll.BDP($C64,Q$1)</f>
        <v>MASS MUTUAL LIFE INS CO</v>
      </c>
      <c r="R64" s="8" t="str" cm="1">
        <f t="array" ref="R64">_xll.BDP($C64,R$1)</f>
        <v>A+</v>
      </c>
      <c r="S64" s="8" cm="1">
        <f t="array" ref="S64">_xlfn.IFNA(MATCH(_xll.BDP($C64,S$1),Convert_RBCIRTG[RTG_MDY],0),0)</f>
        <v>5</v>
      </c>
      <c r="T64" s="8" cm="1">
        <f t="array" ref="T64">_xlfn.IFNA(MATCH(_xll.BDP($C64,T$1),Convert_RBCIRTG[RTG_FITCH_SP],0),0)</f>
        <v>7</v>
      </c>
      <c r="U64" s="8" cm="1">
        <f t="array" ref="U64">_xlfn.IFNA(MATCH(_xll.BDP($C64,U$1),Convert_RBCIRTG[RTG_FITCH_SP],0),0)</f>
        <v>7</v>
      </c>
      <c r="V64" s="20" t="str" cm="1">
        <f t="array" ref="V64">INDEX(Convert_RBCIRTG[RTG_FITCH_SP],IF(MEDIAN($S64:$U64)&gt;0,MEDIAN($S64:$U64),MAX($S64:$U64)))</f>
        <v>AA-</v>
      </c>
      <c r="W64" s="15" cm="1">
        <f t="array" ref="W64">_xll.BDP($C64,W$1,"YAS_YLD_FLAG = 15")</f>
        <v>18.503170012410969</v>
      </c>
      <c r="X64" s="3" t="str">
        <f>INDEX(Convert_DurBins[Dur_Bucket],MATCH($W64,Convert_DurBins[Dur_Val],1))</f>
        <v>18-20</v>
      </c>
      <c r="Y64" s="14">
        <f t="shared" si="4"/>
        <v>3.4532363845163649</v>
      </c>
      <c r="Z64" s="3">
        <f>-INDEX(DefProv[Default],MATCH($O64&amp;$R64,DefProv[KEY],0))</f>
        <v>-13</v>
      </c>
      <c r="AA64" s="9" cm="1">
        <f t="array" ref="AA64">IF($M64="CAD",AB64,_xll.BDP($C64,AA$1,"YAS_XCCY_FOREIGN_CURRENCY=CAD","YAS_YLD_FLAG = 15","PRICING_SOURCE=BVAL"))</f>
        <v>3.5832363845163648</v>
      </c>
      <c r="AB64" s="9" cm="1">
        <f t="array" ref="AB64">_xll.BDP($C64,AB$1,"YAS_YLD_FLAG = 15","PRICING_SOURCE=BVAL")</f>
        <v>3.0659740000000002</v>
      </c>
      <c r="AC64" s="14">
        <f t="shared" si="5"/>
        <v>0.51726238451636464</v>
      </c>
      <c r="AD64" s="9" cm="1">
        <f t="array" ref="AD64">_xll.BDP($C64,AD$1,"YAS_YLD_FLAG = 15","PRICING_SOURCE=BVAL")</f>
        <v>100.58120000000001</v>
      </c>
      <c r="AE64" s="14" t="e">
        <f>INDEX([1]credit_yield!$C$1:$C$108,MATCH($AY64,[1]credit_yield!$A$1:$A$108,0))</f>
        <v>#N/A</v>
      </c>
      <c r="AF64" s="9" cm="1">
        <f t="array" ref="AF64">_xll.BDP($C64,AF$1,"YAS_YLD_FLAG = 15","YAS_XCCY_FOREIGN_CURRENCY=CAD","PRICING_SOURCE=BVAL")</f>
        <v>158.13007345360569</v>
      </c>
      <c r="AG64" s="9" cm="1">
        <f t="array" ref="AG64">_xll.BDP($C64,AG$1,"YAS_YLD_FLAG = 15","PRICING_SOURCE=BVAL")</f>
        <v>2.060162</v>
      </c>
      <c r="AH64" s="9" t="str" cm="1">
        <f t="array" ref="AH64">_xll.BDP($C64,AH$1,"YAS_YLD_FLAG = 15","PRICING_SOURCE=BVAL")</f>
        <v>T 2 3/8 05/15/51</v>
      </c>
      <c r="AI64" s="9" t="str" cm="1">
        <f t="array" ref="AI64">_xll.BDP($C64,AI$1,"YAS_YLD_FLAG = 15","YAS_XCCY_FOREIGN_CURRENCY=CAD","PRICING_SOURCE=BVAL")</f>
        <v>CAN 2 12/01/51</v>
      </c>
      <c r="AJ64" s="9" cm="1">
        <f t="array" ref="AJ64">_xll.BQL($C64, "yield(fill=PREV, pricing_source=BVN4, side=Bid, yield_type=YTW) - yield(fill=PREV, pricing_source=BVN4, side=Ask, yield_type=YTW)")</f>
        <v>2.7068801323258729E-2</v>
      </c>
      <c r="AK64" s="16" cm="1">
        <f t="array" ref="AK64">_xll.BDP($C64,AK$1,"YAS_YLD_FLAG = 1")</f>
        <v>700000000</v>
      </c>
      <c r="AL64" s="5">
        <f t="shared" si="6"/>
        <v>4.6679999999999999E-2</v>
      </c>
      <c r="AM64" s="17" cm="1">
        <f t="array" ref="AM64">_xll.BDP($C64&amp;"@"&amp;Settings!$B$1&amp;" "&amp;$O64,"INTERVAL_SUM","MARKET_DATA_OVERRIDE="&amp;AM$1,"CALC_INTERVAL="&amp;Settings!$B$2,"FILL=0")*1000</f>
        <v>32676000</v>
      </c>
      <c r="AN64" s="18">
        <f t="shared" si="7"/>
        <v>-11110000</v>
      </c>
      <c r="AO64" s="17" cm="1">
        <f t="array" ref="AO64">_xll.BDP($I64&amp;"@"&amp;Settings!$B$1&amp;" "&amp;$O64,"INTERVAL_SUM","MARKET_DATA_OVERRIDE="&amp;AO$1,"CALC_INTERVAL="&amp;Settings!$B$2,"FILL=0")*1000</f>
        <v>9750000</v>
      </c>
      <c r="AP64" s="17" cm="1">
        <f t="array" ref="AP64">_xll.BDP($I64&amp;"@"&amp;Settings!$B$1&amp;" "&amp;$O64,"INTERVAL_SUM","MARKET_DATA_OVERRIDE="&amp;AP$1,"CALC_INTERVAL="&amp;Settings!$B$2,"FILL=0")*1000</f>
        <v>20860000</v>
      </c>
      <c r="AQ64" s="8" cm="1">
        <f t="array" ref="AQ64">_xll.BDP($C64,AQ$1)</f>
        <v>95</v>
      </c>
      <c r="AR64" s="21"/>
      <c r="AS64" s="6"/>
      <c r="AT64" s="40" t="str">
        <f>INDEX(Table11[Z_category],MATCH(MAX(SaleTable[[#This Row],[Yld_Z_BB]:[Yld_Z_RBCI]]),Table11[Z_score_Vale],1))</f>
        <v>25 to 50</v>
      </c>
      <c r="AU64" s="41" t="str">
        <f>INDEX(Table12[TRAC_Category],MATCH(SaleTable[[#This Row],[Perc_Traded]],Table12[TRAC_Value],1))</f>
        <v>0-5%</v>
      </c>
      <c r="AV64" s="41" t="str">
        <f>INDEX(Table13[NetDlrInv_Category],MATCH(SaleTable[[#This Row],[DealerClient Net]],Table13[NetDlrInv_Value],1))</f>
        <v>-20 to -10MM</v>
      </c>
      <c r="AW64" s="41" t="str">
        <f>IF(OR(ISBLANK(SaleTable[[#This Row],[MSG_BidSize]]),NOT(ISNUMBER(SaleTable[[#This Row],[MSG_BidSize]]))),"NA",INDEX(Table14[AskSize_Category],MATCH(SaleTable[[#This Row],[MSG_BidSize]],Table14[AskSize_Value],1)))</f>
        <v>10 to 20MM</v>
      </c>
      <c r="AX64" s="27" t="str">
        <f>INDEX(Table15[XCCY_Cat],MATCH(SaleTable[[#This Row],[XCCY_sprd]],Table15[XCCY_Value],1))</f>
        <v>0.5 to 0.8</v>
      </c>
      <c r="AZ64" s="39" t="str">
        <f>INDEX(Table9[LQA_Bucket],MATCH(SaleTable[[#This Row],[LQA_LIQUIDITY_SCORE]],Table9[LQA_Val],1))</f>
        <v>80-100</v>
      </c>
      <c r="BA64" s="41" t="str">
        <f>INDEX(Table10[Utilization_Bucket],MATCH(_xlfn.IFNA(ROUND(SaleTable[[#This Row],[Remaining]]/1000000,0),-1),Table10[Utilization_Val],1))</f>
        <v>0MM</v>
      </c>
      <c r="BB64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</row>
    <row r="65" spans="1:54" x14ac:dyDescent="0.3">
      <c r="A65" t="s">
        <v>1556</v>
      </c>
      <c r="B65" t="str">
        <f>IF(ISNUMBER(MATCH(I65,Sellside_PastID!A:A,0)),"","NEW")</f>
        <v/>
      </c>
      <c r="C65" s="8" t="s">
        <v>1131</v>
      </c>
      <c r="D65" s="8">
        <v>-0.72601323740865076</v>
      </c>
      <c r="E65" s="8">
        <v>-0.9425232769168046</v>
      </c>
      <c r="F65" s="12" t="s">
        <v>1544</v>
      </c>
      <c r="G65" s="37">
        <v>5134000</v>
      </c>
      <c r="H65" s="8">
        <v>0</v>
      </c>
      <c r="I65" s="8" t="str" cm="1">
        <f t="array" ref="I65">_xll.BDP($C65,I$1)</f>
        <v>06051GEN5</v>
      </c>
      <c r="J65" s="8" t="str" cm="1">
        <f t="array" ref="J65">_xll.BDP($C65,J$1)</f>
        <v>BAC 5 7/8 02/07/42</v>
      </c>
      <c r="K65" s="8" cm="1">
        <f t="array" ref="K65">_xll.BDP($C65,K$1)</f>
        <v>101032</v>
      </c>
      <c r="L65" s="8" cm="1">
        <f t="array" ref="L65">_xll.BDP($C65,L$1)</f>
        <v>101032</v>
      </c>
      <c r="M65" s="8" t="str" cm="1">
        <f t="array" ref="M65">_xll.BDP($C65,M$1)</f>
        <v>USD</v>
      </c>
      <c r="N65" s="8" t="str" cm="1">
        <f t="array" ref="N65">_xll.BDP($C65,N$1)</f>
        <v>US</v>
      </c>
      <c r="O65" s="8" t="str" cm="1">
        <f t="array" ref="O65">_xll.BDP($C65,O$1)</f>
        <v>Corp</v>
      </c>
      <c r="P65" s="8" t="str" cm="1">
        <f t="array" ref="P65">_xll.BDP($C65,P$1)</f>
        <v>Financials</v>
      </c>
      <c r="Q65" s="8" t="str" cm="1">
        <f t="array" ref="Q65">_xll.BDP($C65,Q$1)</f>
        <v>BANK OF AMERICA CORP</v>
      </c>
      <c r="R65" s="8" t="str" cm="1">
        <f t="array" ref="R65">_xll.BDP($C65,R$1)</f>
        <v>A</v>
      </c>
      <c r="S65" s="8" cm="1">
        <f t="array" ref="S65">_xlfn.IFNA(MATCH(_xll.BDP($C65,S$1),Convert_RBCIRTG[RTG_MDY],0),0)</f>
        <v>5</v>
      </c>
      <c r="T65" s="8" cm="1">
        <f t="array" ref="T65">_xlfn.IFNA(MATCH(_xll.BDP($C65,T$1),Convert_RBCIRTG[RTG_FITCH_SP],0),0)</f>
        <v>7</v>
      </c>
      <c r="U65" s="8" cm="1">
        <f t="array" ref="U65">_xlfn.IFNA(MATCH(_xll.BDP($C65,U$1),Convert_RBCIRTG[RTG_FITCH_SP],0),0)</f>
        <v>4</v>
      </c>
      <c r="V65" s="20" t="str" cm="1">
        <f t="array" ref="V65">INDEX(Convert_RBCIRTG[RTG_FITCH_SP],IF(MEDIAN($S65:$U65)&gt;0,MEDIAN($S65:$U65),MAX($S65:$U65)))</f>
        <v>A</v>
      </c>
      <c r="W65" s="15" cm="1">
        <f t="array" ref="W65">_xll.BDP($C65,W$1,"YAS_YLD_FLAG = 15")</f>
        <v>13.189524436990837</v>
      </c>
      <c r="X65" s="3" t="str">
        <f>INDEX(Convert_DurBins[Dur_Bucket],MATCH($W65,Convert_DurBins[Dur_Val],1))</f>
        <v>12-14</v>
      </c>
      <c r="Y65" s="14">
        <f t="shared" si="4"/>
        <v>3.7496464872008239</v>
      </c>
      <c r="Z65" s="3">
        <f>-INDEX(DefProv[Default],MATCH($O65&amp;$R65,DefProv[KEY],0))</f>
        <v>-13</v>
      </c>
      <c r="AA65" s="9" cm="1">
        <f t="array" ref="AA65">IF($M65="CAD",AB65,_xll.BDP($C65,AA$1,"YAS_XCCY_FOREIGN_CURRENCY=CAD","YAS_YLD_FLAG = 15","PRICING_SOURCE=BVAL"))</f>
        <v>3.8796464872008238</v>
      </c>
      <c r="AB65" s="9" cm="1">
        <f t="array" ref="AB65">_xll.BDP($C65,AB$1,"YAS_YLD_FLAG = 15","PRICING_SOURCE=BVAL")</f>
        <v>3.071237</v>
      </c>
      <c r="AC65" s="14">
        <f t="shared" si="5"/>
        <v>0.80840948720082384</v>
      </c>
      <c r="AD65" s="9" cm="1">
        <f t="array" ref="AD65">_xll.BDP($C65,AD$1,"YAS_YLD_FLAG = 15","PRICING_SOURCE=BVAL")</f>
        <v>102.57000000000001</v>
      </c>
      <c r="AE65" s="14" t="e">
        <f>INDEX([1]credit_yield!$C$1:$C$108,MATCH($AY65,[1]credit_yield!$A$1:$A$108,0))</f>
        <v>#N/A</v>
      </c>
      <c r="AF65" s="9" cm="1">
        <f t="array" ref="AF65">_xll.BDP($C65,AF$1,"YAS_YLD_FLAG = 15","YAS_XCCY_FOREIGN_CURRENCY=CAD","PRICING_SOURCE=BVAL")</f>
        <v>197.73600361765492</v>
      </c>
      <c r="AG65" s="9" cm="1">
        <f t="array" ref="AG65">_xll.BDP($C65,AG$1,"YAS_YLD_FLAG = 15","PRICING_SOURCE=BVAL")</f>
        <v>2.0455369999999999</v>
      </c>
      <c r="AH65" s="9" t="str" cm="1">
        <f t="array" ref="AH65">_xll.BDP($C65,AH$1,"YAS_YLD_FLAG = 15","PRICING_SOURCE=BVAL")</f>
        <v>T 1 3/4 08/15/41</v>
      </c>
      <c r="AI65" s="9" t="str" cm="1">
        <f t="array" ref="AI65">_xll.BDP($C65,AI$1,"YAS_YLD_FLAG = 15","YAS_XCCY_FOREIGN_CURRENCY=CAD","PRICING_SOURCE=BVAL")</f>
        <v>CAN 4 06/01/41</v>
      </c>
      <c r="AJ65" s="9" cm="1">
        <f t="array" ref="AJ65">_xll.BQL($C65, "yield(fill=PREV, pricing_source=BVN4, side=Bid, yield_type=YTW) - yield(fill=PREV, pricing_source=BVN4, side=Ask, yield_type=YTW)")</f>
        <v>3.1923708240189086E-2</v>
      </c>
      <c r="AK65" s="16" cm="1">
        <f t="array" ref="AK65">_xll.BDP($C65,AK$1,"YAS_YLD_FLAG = 1")</f>
        <v>1500000000</v>
      </c>
      <c r="AL65" s="5">
        <f t="shared" si="6"/>
        <v>4.2924666666666667E-2</v>
      </c>
      <c r="AM65" s="17" cm="1">
        <f t="array" ref="AM65">_xll.BDP($C65&amp;"@"&amp;Settings!$B$1&amp;" "&amp;$O65,"INTERVAL_SUM","MARKET_DATA_OVERRIDE="&amp;AM$1,"CALC_INTERVAL="&amp;Settings!$B$2,"FILL=0")*1000</f>
        <v>64387000</v>
      </c>
      <c r="AN65" s="18">
        <f t="shared" si="7"/>
        <v>5061000</v>
      </c>
      <c r="AO65" s="17" cm="1">
        <f t="array" ref="AO65">_xll.BDP($I65&amp;"@"&amp;Settings!$B$1&amp;" "&amp;$O65,"INTERVAL_SUM","MARKET_DATA_OVERRIDE="&amp;AO$1,"CALC_INTERVAL="&amp;Settings!$B$2,"FILL=0")*1000</f>
        <v>19418000</v>
      </c>
      <c r="AP65" s="17" cm="1">
        <f t="array" ref="AP65">_xll.BDP($I65&amp;"@"&amp;Settings!$B$1&amp;" "&amp;$O65,"INTERVAL_SUM","MARKET_DATA_OVERRIDE="&amp;AP$1,"CALC_INTERVAL="&amp;Settings!$B$2,"FILL=0")*1000</f>
        <v>14357000</v>
      </c>
      <c r="AQ65" s="8" cm="1">
        <f t="array" ref="AQ65">_xll.BDP($C65,AQ$1)</f>
        <v>97</v>
      </c>
      <c r="AR65" s="21"/>
      <c r="AS65" s="6"/>
      <c r="AT65" s="40" t="str">
        <f>INDEX(Table11[Z_category],MATCH(MAX(SaleTable[[#This Row],[Yld_Z_BB]:[Yld_Z_RBCI]]),Table11[Z_score_Vale],1))</f>
        <v>10 to 25</v>
      </c>
      <c r="AU65" s="41" t="str">
        <f>INDEX(Table12[TRAC_Category],MATCH(SaleTable[[#This Row],[Perc_Traded]],Table12[TRAC_Value],1))</f>
        <v>0-5%</v>
      </c>
      <c r="AV65" s="41" t="str">
        <f>INDEX(Table13[NetDlrInv_Category],MATCH(SaleTable[[#This Row],[DealerClient Net]],Table13[NetDlrInv_Value],1))</f>
        <v>5 to 10MM</v>
      </c>
      <c r="AW65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65" s="27" t="str">
        <f>INDEX(Table15[XCCY_Cat],MATCH(SaleTable[[#This Row],[XCCY_sprd]],Table15[XCCY_Value],1))</f>
        <v>0.8 to 1</v>
      </c>
      <c r="AZ65" s="39" t="str">
        <f>INDEX(Table9[LQA_Bucket],MATCH(SaleTable[[#This Row],[LQA_LIQUIDITY_SCORE]],Table9[LQA_Val],1))</f>
        <v>80-100</v>
      </c>
      <c r="BA65" s="41" t="str">
        <f>INDEX(Table10[Utilization_Bucket],MATCH(_xlfn.IFNA(ROUND(SaleTable[[#This Row],[Remaining]]/1000000,0),-1),Table10[Utilization_Val],1))</f>
        <v>0MM</v>
      </c>
      <c r="BB65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66" spans="1:54" x14ac:dyDescent="0.3">
      <c r="A66" t="s">
        <v>1556</v>
      </c>
      <c r="B66" t="str">
        <f>IF(ISNUMBER(MATCH(I66,Sellside_PastID!A:A,0)),"","NEW")</f>
        <v/>
      </c>
      <c r="C66" s="8" t="s">
        <v>1420</v>
      </c>
      <c r="D66" s="8">
        <v>-1.5949868120067368</v>
      </c>
      <c r="E66" s="8">
        <v>-1.286517551923015</v>
      </c>
      <c r="F66" s="12" t="s">
        <v>1545</v>
      </c>
      <c r="G66" s="37">
        <v>6139000</v>
      </c>
      <c r="H66" s="8">
        <v>0</v>
      </c>
      <c r="I66" s="8" t="str" cm="1">
        <f t="array" ref="I66">_xll.BDP($C66,I$1)</f>
        <v>110122DJ4</v>
      </c>
      <c r="J66" s="8" t="str" cm="1">
        <f t="array" ref="J66">_xll.BDP($C66,J$1)</f>
        <v>BMY 5 08/15/45</v>
      </c>
      <c r="K66" s="8" cm="1">
        <f t="array" ref="K66">_xll.BDP($C66,K$1)</f>
        <v>100225</v>
      </c>
      <c r="L66" s="8" cm="1">
        <f t="array" ref="L66">_xll.BDP($C66,L$1)</f>
        <v>100225</v>
      </c>
      <c r="M66" s="8" t="str" cm="1">
        <f t="array" ref="M66">_xll.BDP($C66,M$1)</f>
        <v>USD</v>
      </c>
      <c r="N66" s="8" t="str" cm="1">
        <f t="array" ref="N66">_xll.BDP($C66,N$1)</f>
        <v>US</v>
      </c>
      <c r="O66" s="8" t="str" cm="1">
        <f t="array" ref="O66">_xll.BDP($C66,O$1)</f>
        <v>Corp</v>
      </c>
      <c r="P66" s="8" t="str" cm="1">
        <f t="array" ref="P66">_xll.BDP($C66,P$1)</f>
        <v>Health Care</v>
      </c>
      <c r="Q66" s="8" t="str" cm="1">
        <f t="array" ref="Q66">_xll.BDP($C66,Q$1)</f>
        <v>BRISTOL-MYERS SQUIBB CO</v>
      </c>
      <c r="R66" s="8" t="str" cm="1">
        <f t="array" ref="R66">_xll.BDP($C66,R$1)</f>
        <v>A</v>
      </c>
      <c r="S66" s="8" cm="1">
        <f t="array" ref="S66">_xlfn.IFNA(MATCH(_xll.BDP($C66,S$1),Convert_RBCIRTG[RTG_MDY],0),0)</f>
        <v>5</v>
      </c>
      <c r="T66" s="8" cm="1">
        <f t="array" ref="T66">_xlfn.IFNA(MATCH(_xll.BDP($C66,T$1),Convert_RBCIRTG[RTG_FITCH_SP],0),0)</f>
        <v>0</v>
      </c>
      <c r="U66" s="8" cm="1">
        <f t="array" ref="U66">_xlfn.IFNA(MATCH(_xll.BDP($C66,U$1),Convert_RBCIRTG[RTG_FITCH_SP],0),0)</f>
        <v>6</v>
      </c>
      <c r="V66" s="20" t="str" cm="1">
        <f t="array" ref="V66">INDEX(Convert_RBCIRTG[RTG_FITCH_SP],IF(MEDIAN($S66:$U66)&gt;0,MEDIAN($S66:$U66),MAX($S66:$U66)))</f>
        <v>A</v>
      </c>
      <c r="W66" s="15" cm="1">
        <f t="array" ref="W66">_xll.BDP($C66,W$1,"YAS_YLD_FLAG = 15")</f>
        <v>15.073247982629482</v>
      </c>
      <c r="X66" s="3" t="str">
        <f>INDEX(Convert_DurBins[Dur_Bucket],MATCH($W66,Convert_DurBins[Dur_Val],1))</f>
        <v>14-16</v>
      </c>
      <c r="Y66" s="14">
        <f t="shared" si="4"/>
        <v>3.4992440904682924</v>
      </c>
      <c r="Z66" s="3">
        <f>-INDEX(DefProv[Default],MATCH($O66&amp;$R66,DefProv[KEY],0))</f>
        <v>-13</v>
      </c>
      <c r="AA66" s="9" cm="1">
        <f t="array" ref="AA66">IF($M66="CAD",AB66,_xll.BDP($C66,AA$1,"YAS_XCCY_FOREIGN_CURRENCY=CAD","YAS_YLD_FLAG = 15","PRICING_SOURCE=BVAL"))</f>
        <v>3.6292440904682923</v>
      </c>
      <c r="AB66" s="9" cm="1">
        <f t="array" ref="AB66">_xll.BDP($C66,AB$1,"YAS_YLD_FLAG = 15","PRICING_SOURCE=BVAL")</f>
        <v>2.9194390000000001</v>
      </c>
      <c r="AC66" s="14">
        <f t="shared" si="5"/>
        <v>0.70980509046829221</v>
      </c>
      <c r="AD66" s="9" cm="1">
        <f t="array" ref="AD66">_xll.BDP($C66,AD$1,"YAS_YLD_FLAG = 15","PRICING_SOURCE=BVAL")</f>
        <v>85.927700000000002</v>
      </c>
      <c r="AE66" s="14" t="e">
        <f>INDEX([1]credit_yield!$C$1:$C$108,MATCH($AY66,[1]credit_yield!$A$1:$A$108,0))</f>
        <v>#N/A</v>
      </c>
      <c r="AF66" s="9" cm="1">
        <f t="array" ref="AF66">_xll.BDP($C66,AF$1,"YAS_YLD_FLAG = 15","YAS_XCCY_FOREIGN_CURRENCY=CAD","PRICING_SOURCE=BVAL")</f>
        <v>172.69576394440176</v>
      </c>
      <c r="AG66" s="9" cm="1">
        <f t="array" ref="AG66">_xll.BDP($C66,AG$1,"YAS_YLD_FLAG = 15","PRICING_SOURCE=BVAL")</f>
        <v>2.060162</v>
      </c>
      <c r="AH66" s="9" t="str" cm="1">
        <f t="array" ref="AH66">_xll.BDP($C66,AH$1,"YAS_YLD_FLAG = 15","PRICING_SOURCE=BVAL")</f>
        <v>T 2 3/8 05/15/51</v>
      </c>
      <c r="AI66" s="9" t="str" cm="1">
        <f t="array" ref="AI66">_xll.BDP($C66,AI$1,"YAS_YLD_FLAG = 15","YAS_XCCY_FOREIGN_CURRENCY=CAD","PRICING_SOURCE=BVAL")</f>
        <v>CAN 4 06/01/41</v>
      </c>
      <c r="AJ66" s="9" cm="1">
        <f t="array" ref="AJ66">_xll.BQL($C66, "yield(fill=PREV, pricing_source=BVN4, side=Bid, yield_type=YTW) - yield(fill=PREV, pricing_source=BVN4, side=Ask, yield_type=YTW)")</f>
        <v>2.8018079999999834E-2</v>
      </c>
      <c r="AK66" s="16" cm="1">
        <f t="array" ref="AK66">_xll.BDP($C66,AK$1,"YAS_YLD_FLAG = 1")</f>
        <v>1733004000</v>
      </c>
      <c r="AL66" s="5">
        <f t="shared" si="6"/>
        <v>2.2283272283272284E-2</v>
      </c>
      <c r="AM66" s="17" cm="1">
        <f t="array" ref="AM66">_xll.BDP($C66&amp;"@"&amp;Settings!$B$1&amp;" "&amp;$O66,"INTERVAL_SUM","MARKET_DATA_OVERRIDE="&amp;AM$1,"CALC_INTERVAL="&amp;Settings!$B$2,"FILL=0")*1000</f>
        <v>38617000</v>
      </c>
      <c r="AN66" s="18">
        <f t="shared" si="7"/>
        <v>9027000</v>
      </c>
      <c r="AO66" s="17" cm="1">
        <f t="array" ref="AO66">_xll.BDP($I66&amp;"@"&amp;Settings!$B$1&amp;" "&amp;$O66,"INTERVAL_SUM","MARKET_DATA_OVERRIDE="&amp;AO$1,"CALC_INTERVAL="&amp;Settings!$B$2,"FILL=0")*1000</f>
        <v>23022000</v>
      </c>
      <c r="AP66" s="17" cm="1">
        <f t="array" ref="AP66">_xll.BDP($I66&amp;"@"&amp;Settings!$B$1&amp;" "&amp;$O66,"INTERVAL_SUM","MARKET_DATA_OVERRIDE="&amp;AP$1,"CALC_INTERVAL="&amp;Settings!$B$2,"FILL=0")*1000</f>
        <v>13995000</v>
      </c>
      <c r="AQ66" s="8" cm="1">
        <f t="array" ref="AQ66">_xll.BDP($C66,AQ$1)</f>
        <v>97</v>
      </c>
      <c r="AR66" s="21"/>
      <c r="AS66" s="6"/>
      <c r="AT66" s="40" t="str">
        <f>INDEX(Table11[Z_category],MATCH(MAX(SaleTable[[#This Row],[Yld_Z_BB]:[Yld_Z_RBCI]]),Table11[Z_score_Vale],1))</f>
        <v>&lt;10</v>
      </c>
      <c r="AU66" s="41" t="str">
        <f>INDEX(Table12[TRAC_Category],MATCH(SaleTable[[#This Row],[Perc_Traded]],Table12[TRAC_Value],1))</f>
        <v>0-5%</v>
      </c>
      <c r="AV66" s="41" t="str">
        <f>INDEX(Table13[NetDlrInv_Category],MATCH(SaleTable[[#This Row],[DealerClient Net]],Table13[NetDlrInv_Value],1))</f>
        <v>5 to 10MM</v>
      </c>
      <c r="AW66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66" s="27" t="str">
        <f>INDEX(Table15[XCCY_Cat],MATCH(SaleTable[[#This Row],[XCCY_sprd]],Table15[XCCY_Value],1))</f>
        <v>0.5 to 0.8</v>
      </c>
      <c r="AZ66" s="39" t="str">
        <f>INDEX(Table9[LQA_Bucket],MATCH(SaleTable[[#This Row],[LQA_LIQUIDITY_SCORE]],Table9[LQA_Val],1))</f>
        <v>80-100</v>
      </c>
      <c r="BA66" s="41" t="str">
        <f>INDEX(Table10[Utilization_Bucket],MATCH(_xlfn.IFNA(ROUND(SaleTable[[#This Row],[Remaining]]/1000000,0),-1),Table10[Utilization_Val],1))</f>
        <v>0MM</v>
      </c>
      <c r="BB66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67" spans="1:54" x14ac:dyDescent="0.3">
      <c r="A67" t="s">
        <v>1556</v>
      </c>
      <c r="B67" t="str">
        <f>IF(ISNUMBER(MATCH(I67,Sellside_PastID!A:A,0)),"","NEW")</f>
        <v/>
      </c>
      <c r="C67" s="8" t="s">
        <v>1513</v>
      </c>
      <c r="D67" s="8">
        <v>-0.62966911630990319</v>
      </c>
      <c r="E67" s="8">
        <v>-0.24660756532874101</v>
      </c>
      <c r="F67" s="12" t="s">
        <v>1549</v>
      </c>
      <c r="G67" s="37">
        <v>0</v>
      </c>
      <c r="H67" s="8">
        <v>1000</v>
      </c>
      <c r="I67" s="8" t="str" cm="1">
        <f t="array" ref="I67">_xll.BDP($C67,I$1)</f>
        <v>44107EAA7</v>
      </c>
      <c r="J67" s="8" t="str" cm="1">
        <f t="array" ref="J67">_xll.BDP($C67,J$1)</f>
        <v>HOSNOH 5.439 01/31/45</v>
      </c>
      <c r="K67" s="8" cm="1">
        <f t="array" ref="K67">_xll.BDP($C67,K$1)</f>
        <v>26430315</v>
      </c>
      <c r="L67" s="8" cm="1">
        <f t="array" ref="L67">_xll.BDP($C67,L$1)</f>
        <v>26430315</v>
      </c>
      <c r="M67" s="8" t="str" cm="1">
        <f t="array" ref="M67">_xll.BDP($C67,M$1)</f>
        <v>CAD</v>
      </c>
      <c r="N67" s="8" t="str" cm="1">
        <f t="array" ref="N67">_xll.BDP($C67,N$1)</f>
        <v>CA</v>
      </c>
      <c r="O67" s="8" t="str" cm="1">
        <f t="array" ref="O67">_xll.BDP($C67,O$1)</f>
        <v>Corp</v>
      </c>
      <c r="P67" s="8" t="str" cm="1">
        <f t="array" ref="P67">_xll.BDP($C67,P$1)</f>
        <v>Health Care</v>
      </c>
      <c r="Q67" s="8" t="str" cm="1">
        <f t="array" ref="Q67">_xll.BDP($C67,Q$1)</f>
        <v>HOSPITAL INFRASTRUCTURE</v>
      </c>
      <c r="R67" s="8" t="str" cm="1">
        <f t="array" ref="R67">_xll.BDP($C67,R$1)</f>
        <v>BBB+</v>
      </c>
      <c r="S67" s="8" cm="1">
        <f t="array" ref="S67">_xlfn.IFNA(MATCH(_xll.BDP($C67,S$1),Convert_RBCIRTG[RTG_MDY],0),0)</f>
        <v>0</v>
      </c>
      <c r="T67" s="8" cm="1">
        <f t="array" ref="T67">_xlfn.IFNA(MATCH(_xll.BDP($C67,T$1),Convert_RBCIRTG[RTG_FITCH_SP],0),0)</f>
        <v>0</v>
      </c>
      <c r="U67" s="8" cm="1">
        <f t="array" ref="U67">_xlfn.IFNA(MATCH(_xll.BDP($C67,U$1),Convert_RBCIRTG[RTG_FITCH_SP],0),0)</f>
        <v>3</v>
      </c>
      <c r="V67" s="20" t="str" cm="1">
        <f t="array" ref="V67">INDEX(Convert_RBCIRTG[RTG_FITCH_SP],IF(MEDIAN($S67:$U67)&gt;0,MEDIAN($S67:$U67),MAX($S67:$U67)))</f>
        <v>BBB+</v>
      </c>
      <c r="W67" s="15" cm="1">
        <f t="array" ref="W67">_xll.BDP($C67,W$1,"YAS_YLD_FLAG = 15")</f>
        <v>14.424872829854712</v>
      </c>
      <c r="X67" s="3" t="str">
        <f>INDEX(Convert_DurBins[Dur_Bucket],MATCH($W67,Convert_DurBins[Dur_Val],1))</f>
        <v>14-16</v>
      </c>
      <c r="Y67" s="14">
        <f t="shared" si="4"/>
        <v>3.6473780000000002</v>
      </c>
      <c r="Z67" s="3">
        <f>-INDEX(DefProv[Default],MATCH($O67&amp;$R67,DefProv[KEY],0))</f>
        <v>-36</v>
      </c>
      <c r="AA67" s="9" cm="1">
        <f t="array" ref="AA67">IF($M67="CAD",AB67,_xll.BDP($C67,AA$1,"YAS_XCCY_FOREIGN_CURRENCY=CAD","YAS_YLD_FLAG = 15","PRICING_SOURCE=BVAL"))</f>
        <v>4.0073780000000001</v>
      </c>
      <c r="AB67" s="9" cm="1">
        <f t="array" ref="AB67">_xll.BDP($C67,AB$1,"YAS_YLD_FLAG = 15","PRICING_SOURCE=BVAL")</f>
        <v>4.0073780000000001</v>
      </c>
      <c r="AC67" s="14">
        <f t="shared" si="5"/>
        <v>0</v>
      </c>
      <c r="AD67" s="9" cm="1">
        <f t="array" ref="AD67">_xll.BDP($C67,AD$1,"YAS_YLD_FLAG = 15","PRICING_SOURCE=BVAL")</f>
        <v>228.02430000000001</v>
      </c>
      <c r="AE67" s="14" t="e">
        <f>INDEX([1]credit_yield!$C$1:$C$108,MATCH($AY67,[1]credit_yield!$A$1:$A$108,0))</f>
        <v>#N/A</v>
      </c>
      <c r="AF67" s="9" cm="1">
        <f t="array" ref="AF67">_xll.BDP($C67,AF$1,"YAS_YLD_FLAG = 15","YAS_XCCY_FOREIGN_CURRENCY=CAD","PRICING_SOURCE=BVAL")</f>
        <v>234.75969315080167</v>
      </c>
      <c r="AG67" s="9" cm="1">
        <f t="array" ref="AG67">_xll.BDP($C67,AG$1,"YAS_YLD_FLAG = 15","PRICING_SOURCE=BVAL")</f>
        <v>1.7271350000000001</v>
      </c>
      <c r="AH67" s="9" t="str" cm="1">
        <f t="array" ref="AH67">_xll.BDP($C67,AH$1,"YAS_YLD_FLAG = 15","PRICING_SOURCE=BVAL")</f>
        <v>CAN 5 3/4 06/01/33</v>
      </c>
      <c r="AI67" s="9" t="str" cm="1">
        <f t="array" ref="AI67">_xll.BDP($C67,AI$1,"YAS_YLD_FLAG = 15","YAS_XCCY_FOREIGN_CURRENCY=CAD","PRICING_SOURCE=BVAL")</f>
        <v>CAN 4 06/01/41</v>
      </c>
      <c r="AJ67" s="9" cm="1">
        <f t="array" ref="AJ67">_xll.BQL($C67, "yield(fill=PREV, pricing_source=BVN4, side=Bid, yield_type=YTW) - yield(fill=PREV, pricing_source=BVN4, side=Ask, yield_type=YTW)")</f>
        <v>0.11415681894755414</v>
      </c>
      <c r="AK67" s="16" cm="1">
        <f t="array" ref="AK67">_xll.BDP($C67,AK$1,"YAS_YLD_FLAG = 1")</f>
        <v>489193516.87093997</v>
      </c>
      <c r="AL67" s="5">
        <f t="shared" si="6"/>
        <v>0</v>
      </c>
      <c r="AM67" s="17" cm="1">
        <f t="array" ref="AM67">_xll.BDP($C67&amp;"@"&amp;Settings!$B$1&amp;" "&amp;$O67,"INTERVAL_SUM","MARKET_DATA_OVERRIDE="&amp;AM$1,"CALC_INTERVAL="&amp;Settings!$B$2,"FILL=0")*1000</f>
        <v>0</v>
      </c>
      <c r="AN67" s="18">
        <f t="shared" si="7"/>
        <v>0</v>
      </c>
      <c r="AO67" s="17" cm="1">
        <f t="array" ref="AO67">_xll.BDP($I67&amp;"@"&amp;Settings!$B$1&amp;" "&amp;$O67,"INTERVAL_SUM","MARKET_DATA_OVERRIDE="&amp;AO$1,"CALC_INTERVAL="&amp;Settings!$B$2,"FILL=0")*1000</f>
        <v>0</v>
      </c>
      <c r="AP67" s="17" cm="1">
        <f t="array" ref="AP67">_xll.BDP($I67&amp;"@"&amp;Settings!$B$1&amp;" "&amp;$O67,"INTERVAL_SUM","MARKET_DATA_OVERRIDE="&amp;AP$1,"CALC_INTERVAL="&amp;Settings!$B$2,"FILL=0")*1000</f>
        <v>0</v>
      </c>
      <c r="AQ67" s="8" cm="1">
        <f t="array" ref="AQ67">_xll.BDP($C67,AQ$1)</f>
        <v>63</v>
      </c>
      <c r="AR67" s="21"/>
      <c r="AS67" s="6"/>
      <c r="AT67" s="40" t="str">
        <f>INDEX(Table11[Z_category],MATCH(MAX(SaleTable[[#This Row],[Yld_Z_BB]:[Yld_Z_RBCI]]),Table11[Z_score_Vale],1))</f>
        <v>25 to 50</v>
      </c>
      <c r="AU67" s="41">
        <f>INDEX(Table12[TRAC_Category],MATCH(SaleTable[[#This Row],[Perc_Traded]],Table12[TRAC_Value],1))</f>
        <v>0</v>
      </c>
      <c r="AV67" s="41">
        <f>INDEX(Table13[NetDlrInv_Category],MATCH(SaleTable[[#This Row],[DealerClient Net]],Table13[NetDlrInv_Value],1))</f>
        <v>0</v>
      </c>
      <c r="AW67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67" s="27">
        <f>INDEX(Table15[XCCY_Cat],MATCH(SaleTable[[#This Row],[XCCY_sprd]],Table15[XCCY_Value],1))</f>
        <v>0</v>
      </c>
      <c r="AZ67" s="39" t="str">
        <f>INDEX(Table9[LQA_Bucket],MATCH(SaleTable[[#This Row],[LQA_LIQUIDITY_SCORE]],Table9[LQA_Val],1))</f>
        <v>60-80</v>
      </c>
      <c r="BA67" s="41" t="str">
        <f>INDEX(Table10[Utilization_Bucket],MATCH(_xlfn.IFNA(ROUND(SaleTable[[#This Row],[Remaining]]/1000000,0),-1),Table10[Utilization_Val],1))</f>
        <v>0MM</v>
      </c>
      <c r="BB67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68" spans="1:54" x14ac:dyDescent="0.3">
      <c r="A68" t="s">
        <v>1556</v>
      </c>
      <c r="B68" t="str">
        <f>IF(ISNUMBER(MATCH(I68,Sellside_PastID!A:A,0)),"","NEW")</f>
        <v/>
      </c>
      <c r="C68" s="8" t="s">
        <v>2975</v>
      </c>
      <c r="D68" s="8">
        <v>-0.85247568274199903</v>
      </c>
      <c r="E68" s="8">
        <v>-0.30783980155098212</v>
      </c>
      <c r="F68" s="12" t="s">
        <v>2976</v>
      </c>
      <c r="G68" s="37">
        <v>2000000</v>
      </c>
      <c r="H68" s="8">
        <v>5000000</v>
      </c>
      <c r="I68" s="8" t="str" cm="1">
        <f t="array" ref="I68">_xll.BDP($C68,I$1)</f>
        <v>663307AK2</v>
      </c>
      <c r="J68" s="8" t="str" cm="1">
        <f t="array" ref="J68">_xll.BDP($C68,J$1)</f>
        <v>NWRWPT 4.35 01/10/39</v>
      </c>
      <c r="K68" s="8" cm="1">
        <f t="array" ref="K68">_xll.BDP($C68,K$1)</f>
        <v>26549658</v>
      </c>
      <c r="L68" s="8" cm="1">
        <f t="array" ref="L68">_xll.BDP($C68,L$1)</f>
        <v>41458408</v>
      </c>
      <c r="M68" s="8" t="str" cm="1">
        <f t="array" ref="M68">_xll.BDP($C68,M$1)</f>
        <v>CAD</v>
      </c>
      <c r="N68" s="8" t="str" cm="1">
        <f t="array" ref="N68">_xll.BDP($C68,N$1)</f>
        <v>CA</v>
      </c>
      <c r="O68" s="8" t="str" cm="1">
        <f t="array" ref="O68">_xll.BDP($C68,O$1)</f>
        <v>Corp</v>
      </c>
      <c r="P68" s="8" t="str" cm="1">
        <f t="array" ref="P68">_xll.BDP($C68,P$1)</f>
        <v>Energy</v>
      </c>
      <c r="Q68" s="8" t="str" cm="1">
        <f t="array" ref="Q68">_xll.BDP($C68,Q$1)</f>
        <v>NORTH WEST REDWATER PRT/</v>
      </c>
      <c r="R68" s="8" t="str" cm="1">
        <f t="array" ref="R68">_xll.BDP($C68,R$1)</f>
        <v>BBB+</v>
      </c>
      <c r="S68" s="8" cm="1">
        <f t="array" ref="S68">_xlfn.IFNA(MATCH(_xll.BDP($C68,S$1),Convert_RBCIRTG[RTG_MDY],0),0)</f>
        <v>3</v>
      </c>
      <c r="T68" s="8" cm="1">
        <f t="array" ref="T68">_xlfn.IFNA(MATCH(_xll.BDP($C68,T$1),Convert_RBCIRTG[RTG_FITCH_SP],0),0)</f>
        <v>0</v>
      </c>
      <c r="U68" s="8" cm="1">
        <f t="array" ref="U68">_xlfn.IFNA(MATCH(_xll.BDP($C68,U$1),Convert_RBCIRTG[RTG_FITCH_SP],0),0)</f>
        <v>3</v>
      </c>
      <c r="V68" s="20" t="str" cm="1">
        <f t="array" ref="V68">INDEX(Convert_RBCIRTG[RTG_FITCH_SP],IF(MEDIAN($S68:$U68)&gt;0,MEDIAN($S68:$U68),MAX($S68:$U68)))</f>
        <v>BBB+</v>
      </c>
      <c r="W68" s="15" cm="1">
        <f t="array" ref="W68">_xll.BDP($C68,W$1,"YAS_YLD_FLAG = 15")</f>
        <v>11.95873688808526</v>
      </c>
      <c r="X68" s="3" t="str">
        <f>INDEX(Convert_DurBins[Dur_Bucket],MATCH($W68,Convert_DurBins[Dur_Val],1))</f>
        <v>10-12</v>
      </c>
      <c r="Y68" s="14">
        <f t="shared" si="4"/>
        <v>3.1515020000000002</v>
      </c>
      <c r="Z68" s="3">
        <f>-INDEX(DefProv[Default],MATCH($O68&amp;$R68,DefProv[KEY],0))</f>
        <v>-36</v>
      </c>
      <c r="AA68" s="9" cm="1">
        <f t="array" ref="AA68">IF($M68="CAD",AB68,_xll.BDP($C68,AA$1,"YAS_XCCY_FOREIGN_CURRENCY=CAD","YAS_YLD_FLAG = 15","PRICING_SOURCE=BVAL"))</f>
        <v>3.5115020000000001</v>
      </c>
      <c r="AB68" s="9" cm="1">
        <f t="array" ref="AB68">_xll.BDP($C68,AB$1,"YAS_YLD_FLAG = 15","PRICING_SOURCE=BVAL")</f>
        <v>3.5115020000000001</v>
      </c>
      <c r="AC68" s="14">
        <f t="shared" si="5"/>
        <v>0</v>
      </c>
      <c r="AD68" s="9" cm="1">
        <f t="array" ref="AD68">_xll.BDP($C68,AD$1,"YAS_YLD_FLAG = 15","PRICING_SOURCE=BVAL")</f>
        <v>154.1268</v>
      </c>
      <c r="AE68" s="14" t="e">
        <f>INDEX([1]credit_yield!$C$1:$C$108,MATCH($AY68,[1]credit_yield!$A$1:$A$108,0))</f>
        <v>#N/A</v>
      </c>
      <c r="AF68" s="9" cm="1">
        <f t="array" ref="AF68">_xll.BDP($C68,AF$1,"YAS_YLD_FLAG = 15","YAS_XCCY_FOREIGN_CURRENCY=CAD","PRICING_SOURCE=BVAL")</f>
        <v>169.95004197105047</v>
      </c>
      <c r="AG68" s="9" cm="1">
        <f t="array" ref="AG68">_xll.BDP($C68,AG$1,"YAS_YLD_FLAG = 15","PRICING_SOURCE=BVAL")</f>
        <v>1.970234</v>
      </c>
      <c r="AH68" s="9" t="str" cm="1">
        <f t="array" ref="AH68">_xll.BDP($C68,AH$1,"YAS_YLD_FLAG = 15","PRICING_SOURCE=BVAL")</f>
        <v>CAN 3 1/2 12/01/45</v>
      </c>
      <c r="AI68" s="9" t="str" cm="1">
        <f t="array" ref="AI68">_xll.BDP($C68,AI$1,"YAS_YLD_FLAG = 15","YAS_XCCY_FOREIGN_CURRENCY=CAD","PRICING_SOURCE=BVAL")</f>
        <v>CAN 4 06/01/41</v>
      </c>
      <c r="AJ68" s="9" cm="1">
        <f t="array" ref="AJ68">_xll.BQL($C68, "yield(fill=PREV, pricing_source=BVN4, side=Bid, yield_type=YTW) - yield(fill=PREV, pricing_source=BVN4, side=Ask, yield_type=YTW)")</f>
        <v>4.4468380000000085E-2</v>
      </c>
      <c r="AK68" s="16" cm="1">
        <f t="array" ref="AK68">_xll.BDP($C68,AK$1,"YAS_YLD_FLAG = 1")</f>
        <v>500000000</v>
      </c>
      <c r="AL68" s="5">
        <f t="shared" si="6"/>
        <v>0</v>
      </c>
      <c r="AM68" s="17" cm="1">
        <f t="array" ref="AM68">_xll.BDP($C68&amp;"@"&amp;Settings!$B$1&amp;" "&amp;$O68,"INTERVAL_SUM","MARKET_DATA_OVERRIDE="&amp;AM$1,"CALC_INTERVAL="&amp;Settings!$B$2,"FILL=0")*1000</f>
        <v>0</v>
      </c>
      <c r="AN68" s="18">
        <f t="shared" si="7"/>
        <v>0</v>
      </c>
      <c r="AO68" s="17" cm="1">
        <f t="array" ref="AO68">_xll.BDP($I68&amp;"@"&amp;Settings!$B$1&amp;" "&amp;$O68,"INTERVAL_SUM","MARKET_DATA_OVERRIDE="&amp;AO$1,"CALC_INTERVAL="&amp;Settings!$B$2,"FILL=0")*1000</f>
        <v>0</v>
      </c>
      <c r="AP68" s="17" cm="1">
        <f t="array" ref="AP68">_xll.BDP($I68&amp;"@"&amp;Settings!$B$1&amp;" "&amp;$O68,"INTERVAL_SUM","MARKET_DATA_OVERRIDE="&amp;AP$1,"CALC_INTERVAL="&amp;Settings!$B$2,"FILL=0")*1000</f>
        <v>0</v>
      </c>
      <c r="AQ68" s="8" cm="1">
        <f t="array" ref="AQ68">_xll.BDP($C68,AQ$1)</f>
        <v>74</v>
      </c>
      <c r="AR68" s="21"/>
      <c r="AS68" s="6"/>
      <c r="AT68" s="40" t="str">
        <f>INDEX(Table11[Z_category],MATCH(MAX(SaleTable[[#This Row],[Yld_Z_BB]:[Yld_Z_RBCI]]),Table11[Z_score_Vale],1))</f>
        <v>25 to 50</v>
      </c>
      <c r="AU68" s="41">
        <f>INDEX(Table12[TRAC_Category],MATCH(SaleTable[[#This Row],[Perc_Traded]],Table12[TRAC_Value],1))</f>
        <v>0</v>
      </c>
      <c r="AV68" s="41">
        <f>INDEX(Table13[NetDlrInv_Category],MATCH(SaleTable[[#This Row],[DealerClient Net]],Table13[NetDlrInv_Value],1))</f>
        <v>0</v>
      </c>
      <c r="AW68" s="41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68" s="27">
        <f>INDEX(Table15[XCCY_Cat],MATCH(SaleTable[[#This Row],[XCCY_sprd]],Table15[XCCY_Value],1))</f>
        <v>0</v>
      </c>
      <c r="AZ68" s="39" t="str">
        <f>INDEX(Table9[LQA_Bucket],MATCH(SaleTable[[#This Row],[LQA_LIQUIDITY_SCORE]],Table9[LQA_Val],1))</f>
        <v>60-80</v>
      </c>
      <c r="BA68" s="41" t="str">
        <f>INDEX(Table10[Utilization_Bucket],MATCH(_xlfn.IFNA(ROUND(SaleTable[[#This Row],[Remaining]]/1000000,0),-1),Table10[Utilization_Val],1))</f>
        <v>0MM</v>
      </c>
      <c r="BB68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</row>
    <row r="69" spans="1:54" x14ac:dyDescent="0.3">
      <c r="A69" t="s">
        <v>1556</v>
      </c>
      <c r="B69" t="str">
        <f>IF(ISNUMBER(MATCH(I69,Sellside_PastID!A:A,0)),"","NEW")</f>
        <v/>
      </c>
      <c r="C69" s="8" t="s">
        <v>1424</v>
      </c>
      <c r="D69" s="8">
        <v>-1.0065663698617209</v>
      </c>
      <c r="E69" s="8">
        <v>-0.89020185970707066</v>
      </c>
      <c r="F69" s="12" t="s">
        <v>1546</v>
      </c>
      <c r="G69" s="37">
        <v>6500000</v>
      </c>
      <c r="H69" s="8">
        <v>8500000</v>
      </c>
      <c r="I69" s="8" t="str" cm="1">
        <f t="array" ref="I69">_xll.BDP($C69,I$1)</f>
        <v>00287YBD0</v>
      </c>
      <c r="J69" s="8" t="str" cm="1">
        <f t="array" ref="J69">_xll.BDP($C69,J$1)</f>
        <v>ABBV 4 7/8 11/14/48</v>
      </c>
      <c r="K69" s="8" cm="1">
        <f t="array" ref="K69">_xll.BDP($C69,K$1)</f>
        <v>28046509</v>
      </c>
      <c r="L69" s="8" cm="1">
        <f t="array" ref="L69">_xll.BDP($C69,L$1)</f>
        <v>28046509</v>
      </c>
      <c r="M69" s="8" t="str" cm="1">
        <f t="array" ref="M69">_xll.BDP($C69,M$1)</f>
        <v>USD</v>
      </c>
      <c r="N69" s="8" t="str" cm="1">
        <f t="array" ref="N69">_xll.BDP($C69,N$1)</f>
        <v>US</v>
      </c>
      <c r="O69" s="8" t="str" cm="1">
        <f t="array" ref="O69">_xll.BDP($C69,O$1)</f>
        <v>Corp</v>
      </c>
      <c r="P69" s="8" t="str" cm="1">
        <f t="array" ref="P69">_xll.BDP($C69,P$1)</f>
        <v>Health Care</v>
      </c>
      <c r="Q69" s="8" t="str" cm="1">
        <f t="array" ref="Q69">_xll.BDP($C69,Q$1)</f>
        <v>ABBVIE INC</v>
      </c>
      <c r="R69" s="8" t="str" cm="1">
        <f t="array" ref="R69">_xll.BDP($C69,R$1)</f>
        <v>BBB</v>
      </c>
      <c r="S69" s="8" cm="1">
        <f t="array" ref="S69">_xlfn.IFNA(MATCH(_xll.BDP($C69,S$1),Convert_RBCIRTG[RTG_MDY],0),0)</f>
        <v>2</v>
      </c>
      <c r="T69" s="8" cm="1">
        <f t="array" ref="T69">_xlfn.IFNA(MATCH(_xll.BDP($C69,T$1),Convert_RBCIRTG[RTG_FITCH_SP],0),0)</f>
        <v>0</v>
      </c>
      <c r="U69" s="8" cm="1">
        <f t="array" ref="U69">_xlfn.IFNA(MATCH(_xll.BDP($C69,U$1),Convert_RBCIRTG[RTG_FITCH_SP],0),0)</f>
        <v>3</v>
      </c>
      <c r="V69" s="20" t="str" cm="1">
        <f t="array" ref="V69">INDEX(Convert_RBCIRTG[RTG_FITCH_SP],IF(MEDIAN($S69:$U69)&gt;0,MEDIAN($S69:$U69),MAX($S69:$U69)))</f>
        <v>BBB</v>
      </c>
      <c r="W69" s="15" cm="1">
        <f t="array" ref="W69">_xll.BDP($C69,W$1,"YAS_YLD_FLAG = 15")</f>
        <v>16.078339958652553</v>
      </c>
      <c r="X69" s="3" t="str">
        <f>INDEX(Convert_DurBins[Dur_Bucket],MATCH($W69,Convert_DurBins[Dur_Val],1))</f>
        <v>16-18</v>
      </c>
      <c r="Y69" s="14">
        <f t="shared" si="4"/>
        <v>3.6044189671403117</v>
      </c>
      <c r="Z69" s="3">
        <f>-INDEX(DefProv[Default],MATCH($O69&amp;$R69,DefProv[KEY],0))</f>
        <v>-36</v>
      </c>
      <c r="AA69" s="9" cm="1">
        <f t="array" ref="AA69">IF($M69="CAD",AB69,_xll.BDP($C69,AA$1,"YAS_XCCY_FOREIGN_CURRENCY=CAD","YAS_YLD_FLAG = 15","PRICING_SOURCE=BVAL"))</f>
        <v>3.9644189671403116</v>
      </c>
      <c r="AB69" s="9" cm="1">
        <f t="array" ref="AB69">_xll.BDP($C69,AB$1,"YAS_YLD_FLAG = 15","PRICING_SOURCE=BVAL")</f>
        <v>3.2161840000000002</v>
      </c>
      <c r="AC69" s="14">
        <f t="shared" si="5"/>
        <v>0.74823496714031146</v>
      </c>
      <c r="AD69" s="9" cm="1">
        <f t="array" ref="AD69">_xll.BDP($C69,AD$1,"YAS_YLD_FLAG = 15","PRICING_SOURCE=BVAL")</f>
        <v>115.60220000000001</v>
      </c>
      <c r="AE69" s="14" t="e">
        <f>INDEX([1]credit_yield!$C$1:$C$108,MATCH($AY69,[1]credit_yield!$A$1:$A$108,0))</f>
        <v>#N/A</v>
      </c>
      <c r="AF69" s="9" cm="1">
        <f t="array" ref="AF69">_xll.BDP($C69,AF$1,"YAS_YLD_FLAG = 15","YAS_XCCY_FOREIGN_CURRENCY=CAD","PRICING_SOURCE=BVAL")</f>
        <v>196.24833171600039</v>
      </c>
      <c r="AG69" s="9" cm="1">
        <f t="array" ref="AG69">_xll.BDP($C69,AG$1,"YAS_YLD_FLAG = 15","PRICING_SOURCE=BVAL")</f>
        <v>2.060162</v>
      </c>
      <c r="AH69" s="9" t="str" cm="1">
        <f t="array" ref="AH69">_xll.BDP($C69,AH$1,"YAS_YLD_FLAG = 15","PRICING_SOURCE=BVAL")</f>
        <v>T 2 3/8 05/15/51</v>
      </c>
      <c r="AI69" s="9" t="str" cm="1">
        <f t="array" ref="AI69">_xll.BDP($C69,AI$1,"YAS_YLD_FLAG = 15","YAS_XCCY_FOREIGN_CURRENCY=CAD","PRICING_SOURCE=BVAL")</f>
        <v>CAN 2 12/01/51</v>
      </c>
      <c r="AJ69" s="9" cm="1">
        <f t="array" ref="AJ69">_xll.BQL($C69, "yield(fill=PREV, pricing_source=BVN4, side=Bid, yield_type=YTW) - yield(fill=PREV, pricing_source=BVN4, side=Ask, yield_type=YTW)")</f>
        <v>1.9839689999999965E-2</v>
      </c>
      <c r="AK69" s="16" cm="1">
        <f t="array" ref="AK69">_xll.BDP($C69,AK$1,"YAS_YLD_FLAG = 1")</f>
        <v>1750000000</v>
      </c>
      <c r="AL69" s="5">
        <f t="shared" si="6"/>
        <v>6.9365142857142861E-2</v>
      </c>
      <c r="AM69" s="17" cm="1">
        <f t="array" ref="AM69">_xll.BDP($C69&amp;"@"&amp;Settings!$B$1&amp;" "&amp;$O69,"INTERVAL_SUM","MARKET_DATA_OVERRIDE="&amp;AM$1,"CALC_INTERVAL="&amp;Settings!$B$2,"FILL=0")*1000</f>
        <v>121389000</v>
      </c>
      <c r="AN69" s="18">
        <f t="shared" si="7"/>
        <v>-5707000</v>
      </c>
      <c r="AO69" s="17" cm="1">
        <f t="array" ref="AO69">_xll.BDP($I69&amp;"@"&amp;Settings!$B$1&amp;" "&amp;$O69,"INTERVAL_SUM","MARKET_DATA_OVERRIDE="&amp;AO$1,"CALC_INTERVAL="&amp;Settings!$B$2,"FILL=0")*1000</f>
        <v>29505000</v>
      </c>
      <c r="AP69" s="17" cm="1">
        <f t="array" ref="AP69">_xll.BDP($I69&amp;"@"&amp;Settings!$B$1&amp;" "&amp;$O69,"INTERVAL_SUM","MARKET_DATA_OVERRIDE="&amp;AP$1,"CALC_INTERVAL="&amp;Settings!$B$2,"FILL=0")*1000</f>
        <v>35212000</v>
      </c>
      <c r="AQ69" s="8" cm="1">
        <f t="array" ref="AQ69">_xll.BDP($C69,AQ$1)</f>
        <v>97</v>
      </c>
      <c r="AR69" s="21"/>
      <c r="AS69" s="6"/>
      <c r="AT69" s="40" t="str">
        <f>INDEX(Table11[Z_category],MATCH(MAX(SaleTable[[#This Row],[Yld_Z_BB]:[Yld_Z_RBCI]]),Table11[Z_score_Vale],1))</f>
        <v>10 to 25</v>
      </c>
      <c r="AU69" s="41" t="str">
        <f>INDEX(Table12[TRAC_Category],MATCH(SaleTable[[#This Row],[Perc_Traded]],Table12[TRAC_Value],1))</f>
        <v>5-10%</v>
      </c>
      <c r="AV69" s="41" t="str">
        <f>INDEX(Table13[NetDlrInv_Category],MATCH(SaleTable[[#This Row],[DealerClient Net]],Table13[NetDlrInv_Value],1))</f>
        <v>-10MM to -5MM</v>
      </c>
      <c r="AW69" s="41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69" s="27" t="str">
        <f>INDEX(Table15[XCCY_Cat],MATCH(SaleTable[[#This Row],[XCCY_sprd]],Table15[XCCY_Value],1))</f>
        <v>0.5 to 0.8</v>
      </c>
      <c r="AZ69" s="39" t="str">
        <f>INDEX(Table9[LQA_Bucket],MATCH(SaleTable[[#This Row],[LQA_LIQUIDITY_SCORE]],Table9[LQA_Val],1))</f>
        <v>80-100</v>
      </c>
      <c r="BA69" s="41" t="str">
        <f>INDEX(Table10[Utilization_Bucket],MATCH(_xlfn.IFNA(ROUND(SaleTable[[#This Row],[Remaining]]/1000000,0),-1),Table10[Utilization_Val],1))</f>
        <v>0MM</v>
      </c>
      <c r="BB69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</row>
    <row r="70" spans="1:54" x14ac:dyDescent="0.3">
      <c r="A70" t="s">
        <v>1556</v>
      </c>
      <c r="B70" t="str">
        <f>IF(ISNUMBER(MATCH(I70,Sellside_PastID!A:A,0)),"","NEW")</f>
        <v/>
      </c>
      <c r="C70" s="8" t="s">
        <v>1404</v>
      </c>
      <c r="D70" s="8">
        <v>-1.1358729772614886</v>
      </c>
      <c r="E70" s="8">
        <v>-1.4844488530716065</v>
      </c>
      <c r="F70" s="12" t="s">
        <v>1547</v>
      </c>
      <c r="G70" s="37">
        <v>0</v>
      </c>
      <c r="H70" s="8">
        <v>5000000</v>
      </c>
      <c r="I70" s="8" t="str" cm="1">
        <f t="array" ref="I70">_xll.BDP($C70,I$1)</f>
        <v>377372AE7</v>
      </c>
      <c r="J70" s="8" t="str" cm="1">
        <f t="array" ref="J70">_xll.BDP($C70,J$1)</f>
        <v>GSK 6 3/8 05/15/38</v>
      </c>
      <c r="K70" s="8" cm="1">
        <f t="array" ref="K70">_xll.BDP($C70,K$1)</f>
        <v>1456450</v>
      </c>
      <c r="L70" s="8" cm="1">
        <f t="array" ref="L70">_xll.BDP($C70,L$1)</f>
        <v>7602865</v>
      </c>
      <c r="M70" s="8" t="str" cm="1">
        <f t="array" ref="M70">_xll.BDP($C70,M$1)</f>
        <v>USD</v>
      </c>
      <c r="N70" s="8" t="str" cm="1">
        <f t="array" ref="N70">_xll.BDP($C70,N$1)</f>
        <v>US</v>
      </c>
      <c r="O70" s="8" t="str" cm="1">
        <f t="array" ref="O70">_xll.BDP($C70,O$1)</f>
        <v>Corp</v>
      </c>
      <c r="P70" s="8" t="str" cm="1">
        <f t="array" ref="P70">_xll.BDP($C70,P$1)</f>
        <v>Health Care</v>
      </c>
      <c r="Q70" s="8" t="str" cm="1">
        <f t="array" ref="Q70">_xll.BDP($C70,Q$1)</f>
        <v>GLAXOSMITHKLINE CAP INC</v>
      </c>
      <c r="R70" s="8" t="str" cm="1">
        <f t="array" ref="R70">_xll.BDP($C70,R$1)</f>
        <v>A</v>
      </c>
      <c r="S70" s="8" cm="1">
        <f t="array" ref="S70">_xlfn.IFNA(MATCH(_xll.BDP($C70,S$1),Convert_RBCIRTG[RTG_MDY],0),0)</f>
        <v>5</v>
      </c>
      <c r="T70" s="8" cm="1">
        <f t="array" ref="T70">_xlfn.IFNA(MATCH(_xll.BDP($C70,T$1),Convert_RBCIRTG[RTG_FITCH_SP],0),0)</f>
        <v>0</v>
      </c>
      <c r="U70" s="8" cm="1">
        <f t="array" ref="U70">_xlfn.IFNA(MATCH(_xll.BDP($C70,U$1),Convert_RBCIRTG[RTG_FITCH_SP],0),0)</f>
        <v>5</v>
      </c>
      <c r="V70" s="20" t="str" cm="1">
        <f t="array" ref="V70">INDEX(Convert_RBCIRTG[RTG_FITCH_SP],IF(MEDIAN($S70:$U70)&gt;0,MEDIAN($S70:$U70),MAX($S70:$U70)))</f>
        <v>A</v>
      </c>
      <c r="W70" s="15" cm="1">
        <f t="array" ref="W70">_xll.BDP($C70,W$1,"YAS_YLD_FLAG = 15")</f>
        <v>11.262179505305676</v>
      </c>
      <c r="X70" s="3" t="str">
        <f>INDEX(Convert_DurBins[Dur_Bucket],MATCH($W70,Convert_DurBins[Dur_Val],1))</f>
        <v>10-12</v>
      </c>
      <c r="Y70" s="14">
        <f t="shared" si="4"/>
        <v>3.3573238600307471</v>
      </c>
      <c r="Z70" s="3">
        <f>-INDEX(DefProv[Default],MATCH($O70&amp;$R70,DefProv[KEY],0))</f>
        <v>-13</v>
      </c>
      <c r="AA70" s="9" cm="1">
        <f t="array" ref="AA70">IF($M70="CAD",AB70,_xll.BDP($C70,AA$1,"YAS_XCCY_FOREIGN_CURRENCY=CAD","YAS_YLD_FLAG = 15","PRICING_SOURCE=BVAL"))</f>
        <v>3.487323860030747</v>
      </c>
      <c r="AB70" s="9" cm="1">
        <f t="array" ref="AB70">_xll.BDP($C70,AB$1,"YAS_YLD_FLAG = 15","PRICING_SOURCE=BVAL")</f>
        <v>2.75603</v>
      </c>
      <c r="AC70" s="14">
        <f t="shared" si="5"/>
        <v>0.73129386003074703</v>
      </c>
      <c r="AD70" s="9" cm="1">
        <f t="array" ref="AD70">_xll.BDP($C70,AD$1,"YAS_YLD_FLAG = 15","PRICING_SOURCE=BVAL")</f>
        <v>71.049300000000002</v>
      </c>
      <c r="AE70" s="14" t="e">
        <f>INDEX([1]credit_yield!$C$1:$C$108,MATCH($AY70,[1]credit_yield!$A$1:$A$108,0))</f>
        <v>#N/A</v>
      </c>
      <c r="AF70" s="9" cm="1">
        <f t="array" ref="AF70">_xll.BDP($C70,AF$1,"YAS_YLD_FLAG = 15","YAS_XCCY_FOREIGN_CURRENCY=CAD","PRICING_SOURCE=BVAL")</f>
        <v>158.50374090064722</v>
      </c>
      <c r="AG70" s="9" cm="1">
        <f t="array" ref="AG70">_xll.BDP($C70,AG$1,"YAS_YLD_FLAG = 15","PRICING_SOURCE=BVAL")</f>
        <v>2.0455369999999999</v>
      </c>
      <c r="AH70" s="9" t="str" cm="1">
        <f t="array" ref="AH70">_xll.BDP($C70,AH$1,"YAS_YLD_FLAG = 15","PRICING_SOURCE=BVAL")</f>
        <v>T 1 3/4 08/15/41</v>
      </c>
      <c r="AI70" s="9" t="str" cm="1">
        <f t="array" ref="AI70">_xll.BDP($C70,AI$1,"YAS_YLD_FLAG = 15","YAS_XCCY_FOREIGN_CURRENCY=CAD","PRICING_SOURCE=BVAL")</f>
        <v>CAN 4 06/01/41</v>
      </c>
      <c r="AJ70" s="9" cm="1">
        <f t="array" ref="AJ70">_xll.BQL($C70, "yield(fill=PREV, pricing_source=BVN4, side=Bid, yield_type=YTW) - yield(fill=PREV, pricing_source=BVN4, side=Ask, yield_type=YTW)")</f>
        <v>1.7598007880303967E-2</v>
      </c>
      <c r="AK70" s="16" cm="1">
        <f t="array" ref="AK70">_xll.BDP($C70,AK$1,"YAS_YLD_FLAG = 1")</f>
        <v>2750000000</v>
      </c>
      <c r="AL70" s="5">
        <f t="shared" si="6"/>
        <v>3.6408363636363635E-2</v>
      </c>
      <c r="AM70" s="17" cm="1">
        <f t="array" ref="AM70">_xll.BDP($C70&amp;"@"&amp;Settings!$B$1&amp;" "&amp;$O70,"INTERVAL_SUM","MARKET_DATA_OVERRIDE="&amp;AM$1,"CALC_INTERVAL="&amp;Settings!$B$2,"FILL=0")*1000</f>
        <v>100123000</v>
      </c>
      <c r="AN70" s="18">
        <f t="shared" si="7"/>
        <v>-1179000</v>
      </c>
      <c r="AO70" s="17" cm="1">
        <f t="array" ref="AO70">_xll.BDP($I70&amp;"@"&amp;Settings!$B$1&amp;" "&amp;$O70,"INTERVAL_SUM","MARKET_DATA_OVERRIDE="&amp;AO$1,"CALC_INTERVAL="&amp;Settings!$B$2,"FILL=0")*1000</f>
        <v>34403000</v>
      </c>
      <c r="AP70" s="17" cm="1">
        <f t="array" ref="AP70">_xll.BDP($I70&amp;"@"&amp;Settings!$B$1&amp;" "&amp;$O70,"INTERVAL_SUM","MARKET_DATA_OVERRIDE="&amp;AP$1,"CALC_INTERVAL="&amp;Settings!$B$2,"FILL=0")*1000</f>
        <v>35582000</v>
      </c>
      <c r="AQ70" s="8" cm="1">
        <f t="array" ref="AQ70">_xll.BDP($C70,AQ$1)</f>
        <v>98</v>
      </c>
      <c r="AR70" s="21"/>
      <c r="AS70" s="6"/>
      <c r="AT70" s="40" t="str">
        <f>INDEX(Table11[Z_category],MATCH(MAX(SaleTable[[#This Row],[Yld_Z_BB]:[Yld_Z_RBCI]]),Table11[Z_score_Vale],1))</f>
        <v>10 to 25</v>
      </c>
      <c r="AU70" s="41" t="str">
        <f>INDEX(Table12[TRAC_Category],MATCH(SaleTable[[#This Row],[Perc_Traded]],Table12[TRAC_Value],1))</f>
        <v>0-5%</v>
      </c>
      <c r="AV70" s="41" t="str">
        <f>INDEX(Table13[NetDlrInv_Category],MATCH(SaleTable[[#This Row],[DealerClient Net]],Table13[NetDlrInv_Value],1))</f>
        <v>-5MM to 0MM</v>
      </c>
      <c r="AW70" s="41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70" s="27" t="str">
        <f>INDEX(Table15[XCCY_Cat],MATCH(SaleTable[[#This Row],[XCCY_sprd]],Table15[XCCY_Value],1))</f>
        <v>0.5 to 0.8</v>
      </c>
      <c r="AZ70" s="39" t="str">
        <f>INDEX(Table9[LQA_Bucket],MATCH(SaleTable[[#This Row],[LQA_LIQUIDITY_SCORE]],Table9[LQA_Val],1))</f>
        <v>80-100</v>
      </c>
      <c r="BA70" s="41" t="str">
        <f>INDEX(Table10[Utilization_Bucket],MATCH(_xlfn.IFNA(ROUND(SaleTable[[#This Row],[Remaining]]/1000000,0),-1),Table10[Utilization_Val],1))</f>
        <v>0MM</v>
      </c>
      <c r="BB70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</row>
    <row r="71" spans="1:54" x14ac:dyDescent="0.3">
      <c r="A71" t="s">
        <v>1556</v>
      </c>
      <c r="B71" t="str">
        <f>IF(ISNUMBER(MATCH(I71,Sellside_PastID!A:A,0)),"","NEW")</f>
        <v/>
      </c>
      <c r="C71" s="8" t="s">
        <v>2977</v>
      </c>
      <c r="D71" s="8">
        <v>-0.24902096387897552</v>
      </c>
      <c r="E71" s="8">
        <v>-0.35013539773648256</v>
      </c>
      <c r="F71" s="12" t="s">
        <v>2920</v>
      </c>
      <c r="I71" s="8" t="str" cm="1">
        <f t="array" ref="I71">_xll.BDP($C71,I$1)</f>
        <v>667274AD6</v>
      </c>
      <c r="J71" s="8" t="str" cm="1">
        <f t="array" ref="J71">_xll.BDP($C71,J$1)</f>
        <v>NSHRLI 3.809 11/01/49</v>
      </c>
      <c r="K71" s="8" cm="1">
        <f t="array" ref="K71">_xll.BDP($C71,K$1)</f>
        <v>939832</v>
      </c>
      <c r="L71" s="8" cm="1">
        <f t="array" ref="L71">_xll.BDP($C71,L$1)</f>
        <v>1087178</v>
      </c>
      <c r="M71" s="8" t="str" cm="1">
        <f t="array" ref="M71">_xll.BDP($C71,M$1)</f>
        <v>USD</v>
      </c>
      <c r="N71" s="8" t="str" cm="1">
        <f t="array" ref="N71">_xll.BDP($C71,N$1)</f>
        <v>US</v>
      </c>
      <c r="O71" s="8" t="str" cm="1">
        <f t="array" ref="O71">_xll.BDP($C71,O$1)</f>
        <v>Corp</v>
      </c>
      <c r="P71" s="8" t="str" cm="1">
        <f t="array" ref="P71">_xll.BDP($C71,P$1)</f>
        <v>Health Care</v>
      </c>
      <c r="Q71" s="8" t="str" cm="1">
        <f t="array" ref="Q71">_xll.BDP($C71,Q$1)</f>
        <v>NORTHWELL HEALTHCARE INC</v>
      </c>
      <c r="R71" s="8" t="str" cm="1">
        <f t="array" ref="R71">_xll.BDP($C71,R$1)</f>
        <v>A-</v>
      </c>
      <c r="S71" s="8" cm="1">
        <f t="array" ref="S71">_xlfn.IFNA(MATCH(_xll.BDP($C71,S$1),Convert_RBCIRTG[RTG_MDY],0),0)</f>
        <v>4</v>
      </c>
      <c r="T71" s="8" cm="1">
        <f t="array" ref="T71">_xlfn.IFNA(MATCH(_xll.BDP($C71,T$1),Convert_RBCIRTG[RTG_FITCH_SP],0),0)</f>
        <v>4</v>
      </c>
      <c r="U71" s="8" cm="1">
        <f t="array" ref="U71">_xlfn.IFNA(MATCH(_xll.BDP($C71,U$1),Convert_RBCIRTG[RTG_FITCH_SP],0),0)</f>
        <v>4</v>
      </c>
      <c r="V71" s="20" t="str" cm="1">
        <f t="array" ref="V71">INDEX(Convert_RBCIRTG[RTG_FITCH_SP],IF(MEDIAN($S71:$U71)&gt;0,MEDIAN($S71:$U71),MAX($S71:$U71)))</f>
        <v>A-</v>
      </c>
      <c r="W71" s="15" cm="1">
        <f t="array" ref="W71">_xll.BDP($C71,W$1,"YAS_YLD_FLAG = 15")</f>
        <v>17.131251031702927</v>
      </c>
      <c r="X71" s="3" t="str">
        <f>INDEX(Convert_DurBins[Dur_Bucket],MATCH($W71,Convert_DurBins[Dur_Val],1))</f>
        <v>16-18</v>
      </c>
      <c r="Y71" s="14">
        <f t="shared" si="4"/>
        <v>3.5848314761094682</v>
      </c>
      <c r="Z71" s="3">
        <f>-INDEX(DefProv[Default],MATCH($O71&amp;$R71,DefProv[KEY],0))</f>
        <v>-13</v>
      </c>
      <c r="AA71" s="9" cm="1">
        <f t="array" ref="AA71">IF($M71="CAD",AB71,_xll.BDP($C71,AA$1,"YAS_XCCY_FOREIGN_CURRENCY=CAD","YAS_YLD_FLAG = 15","PRICING_SOURCE=BVAL"))</f>
        <v>3.7148314761094681</v>
      </c>
      <c r="AB71" s="9" cm="1">
        <f t="array" ref="AB71">_xll.BDP($C71,AB$1,"YAS_YLD_FLAG = 15","PRICING_SOURCE=BVAL")</f>
        <v>3.1394190000000002</v>
      </c>
      <c r="AC71" s="14">
        <f t="shared" si="5"/>
        <v>0.57541247610946789</v>
      </c>
      <c r="AD71" s="9" cm="1">
        <f t="array" ref="AD71">_xll.BDP($C71,AD$1,"YAS_YLD_FLAG = 15","PRICING_SOURCE=BVAL")</f>
        <v>107.92570000000001</v>
      </c>
      <c r="AE71" s="14" t="e">
        <f>INDEX([1]credit_yield!$C$1:$C$108,MATCH($AY71,[1]credit_yield!$A$1:$A$108,0))</f>
        <v>#N/A</v>
      </c>
      <c r="AF71" s="9" cm="1">
        <f t="array" ref="AF71">_xll.BDP($C71,AF$1,"YAS_YLD_FLAG = 15","YAS_XCCY_FOREIGN_CURRENCY=CAD","PRICING_SOURCE=BVAL")</f>
        <v>171.28958261291604</v>
      </c>
      <c r="AG71" s="9" cm="1">
        <f t="array" ref="AG71">_xll.BDP($C71,AG$1,"YAS_YLD_FLAG = 15","PRICING_SOURCE=BVAL")</f>
        <v>2.060162</v>
      </c>
      <c r="AH71" s="9" t="str" cm="1">
        <f t="array" ref="AH71">_xll.BDP($C71,AH$1,"YAS_YLD_FLAG = 15","PRICING_SOURCE=BVAL")</f>
        <v>T 2 3/8 05/15/51</v>
      </c>
      <c r="AI71" s="9" t="str" cm="1">
        <f t="array" ref="AI71">_xll.BDP($C71,AI$1,"YAS_YLD_FLAG = 15","YAS_XCCY_FOREIGN_CURRENCY=CAD","PRICING_SOURCE=BVAL")</f>
        <v>CAN 2 12/01/51</v>
      </c>
      <c r="AJ71" s="9" cm="1">
        <f t="array" ref="AJ71">_xll.BQL($C71, "yield(fill=PREV, pricing_source=BVN4, side=Bid, yield_type=YTW) - yield(fill=PREV, pricing_source=BVN4, side=Ask, yield_type=YTW)")</f>
        <v>2.8116890000000172E-2</v>
      </c>
      <c r="AK71" s="16" cm="1">
        <f t="array" ref="AK71">_xll.BDP($C71,AK$1,"YAS_YLD_FLAG = 1")</f>
        <v>447405000</v>
      </c>
      <c r="AL71" s="5">
        <f t="shared" si="6"/>
        <v>0</v>
      </c>
      <c r="AM71" s="17" cm="1">
        <f t="array" ref="AM71">_xll.BDP($C71&amp;"@"&amp;Settings!$B$1&amp;" "&amp;$O71,"INTERVAL_SUM","MARKET_DATA_OVERRIDE="&amp;AM$1,"CALC_INTERVAL="&amp;Settings!$B$2,"FILL=0")*1000</f>
        <v>0</v>
      </c>
      <c r="AN71" s="18">
        <f t="shared" si="7"/>
        <v>0</v>
      </c>
      <c r="AO71" s="17" cm="1">
        <f t="array" ref="AO71">_xll.BDP($I71&amp;"@"&amp;Settings!$B$1&amp;" "&amp;$O71,"INTERVAL_SUM","MARKET_DATA_OVERRIDE="&amp;AO$1,"CALC_INTERVAL="&amp;Settings!$B$2,"FILL=0")*1000</f>
        <v>0</v>
      </c>
      <c r="AP71" s="17" cm="1">
        <f t="array" ref="AP71">_xll.BDP($I71&amp;"@"&amp;Settings!$B$1&amp;" "&amp;$O71,"INTERVAL_SUM","MARKET_DATA_OVERRIDE="&amp;AP$1,"CALC_INTERVAL="&amp;Settings!$B$2,"FILL=0")*1000</f>
        <v>0</v>
      </c>
      <c r="AQ71" s="8" cm="1">
        <f t="array" ref="AQ71">_xll.BDP($C71,AQ$1)</f>
        <v>84</v>
      </c>
      <c r="AR71" s="21"/>
      <c r="AS71" s="6"/>
      <c r="AT71" s="40" t="str">
        <f>INDEX(Table11[Z_category],MATCH(MAX(SaleTable[[#This Row],[Yld_Z_BB]:[Yld_Z_RBCI]]),Table11[Z_score_Vale],1))</f>
        <v>25 to 50</v>
      </c>
      <c r="AU71" s="41">
        <f>INDEX(Table12[TRAC_Category],MATCH(SaleTable[[#This Row],[Perc_Traded]],Table12[TRAC_Value],1))</f>
        <v>0</v>
      </c>
      <c r="AV71" s="41">
        <f>INDEX(Table13[NetDlrInv_Category],MATCH(SaleTable[[#This Row],[DealerClient Net]],Table13[NetDlrInv_Value],1))</f>
        <v>0</v>
      </c>
      <c r="AW71" s="41" t="str">
        <f>IF(OR(ISBLANK(SaleTable[[#This Row],[MSG_BidSize]]),NOT(ISNUMBER(SaleTable[[#This Row],[MSG_BidSize]]))),"NA",INDEX(Table14[AskSize_Category],MATCH(SaleTable[[#This Row],[MSG_BidSize]],Table14[AskSize_Value],1)))</f>
        <v>NA</v>
      </c>
      <c r="AX71" s="27" t="str">
        <f>INDEX(Table15[XCCY_Cat],MATCH(SaleTable[[#This Row],[XCCY_sprd]],Table15[XCCY_Value],1))</f>
        <v>0.5 to 0.8</v>
      </c>
      <c r="AZ71" s="39" t="str">
        <f>INDEX(Table9[LQA_Bucket],MATCH(SaleTable[[#This Row],[LQA_LIQUIDITY_SCORE]],Table9[LQA_Val],1))</f>
        <v>80-100</v>
      </c>
      <c r="BA71" s="41" t="str">
        <f>INDEX(Table10[Utilization_Bucket],MATCH(_xlfn.IFNA(ROUND(SaleTable[[#This Row],[Remaining]]/1000000,0),-1),Table10[Utilization_Val],1))</f>
        <v>0MM</v>
      </c>
      <c r="BB71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72" spans="1:54" x14ac:dyDescent="0.3">
      <c r="A72" t="s">
        <v>1556</v>
      </c>
      <c r="B72" t="str">
        <f>IF(ISNUMBER(MATCH(I72,Sellside_PastID!A:A,0)),"","NEW")</f>
        <v/>
      </c>
      <c r="C72" s="8" t="s">
        <v>1397</v>
      </c>
      <c r="D72" s="8">
        <v>-1.0009993768147989</v>
      </c>
      <c r="E72" s="8">
        <v>-0.88395144042195728</v>
      </c>
      <c r="F72" s="12" t="s">
        <v>1548</v>
      </c>
      <c r="G72" s="37">
        <v>10000000</v>
      </c>
      <c r="H72" s="8">
        <v>10000000</v>
      </c>
      <c r="I72" s="8" t="str" cm="1">
        <f t="array" ref="I72">_xll.BDP($C72,I$1)</f>
        <v>031162CF5</v>
      </c>
      <c r="J72" s="8" t="str" cm="1">
        <f t="array" ref="J72">_xll.BDP($C72,J$1)</f>
        <v>AMGN 4.663 06/15/51</v>
      </c>
      <c r="K72" s="8" cm="1">
        <f t="array" ref="K72">_xll.BDP($C72,K$1)</f>
        <v>101693</v>
      </c>
      <c r="L72" s="8" cm="1">
        <f t="array" ref="L72">_xll.BDP($C72,L$1)</f>
        <v>101693</v>
      </c>
      <c r="M72" s="8" t="str" cm="1">
        <f t="array" ref="M72">_xll.BDP($C72,M$1)</f>
        <v>USD</v>
      </c>
      <c r="N72" s="8" t="str" cm="1">
        <f t="array" ref="N72">_xll.BDP($C72,N$1)</f>
        <v>US</v>
      </c>
      <c r="O72" s="8" t="str" cm="1">
        <f t="array" ref="O72">_xll.BDP($C72,O$1)</f>
        <v>Corp</v>
      </c>
      <c r="P72" s="8" t="str" cm="1">
        <f t="array" ref="P72">_xll.BDP($C72,P$1)</f>
        <v>Health Care</v>
      </c>
      <c r="Q72" s="8" t="str" cm="1">
        <f t="array" ref="Q72">_xll.BDP($C72,Q$1)</f>
        <v>AMGEN INC</v>
      </c>
      <c r="R72" s="8" t="str" cm="1">
        <f t="array" ref="R72">_xll.BDP($C72,R$1)</f>
        <v>BBB+</v>
      </c>
      <c r="S72" s="8" cm="1">
        <f t="array" ref="S72">_xlfn.IFNA(MATCH(_xll.BDP($C72,S$1),Convert_RBCIRTG[RTG_MDY],0),0)</f>
        <v>3</v>
      </c>
      <c r="T72" s="8" cm="1">
        <f t="array" ref="T72">_xlfn.IFNA(MATCH(_xll.BDP($C72,T$1),Convert_RBCIRTG[RTG_FITCH_SP],0),0)</f>
        <v>3</v>
      </c>
      <c r="U72" s="8" cm="1">
        <f t="array" ref="U72">_xlfn.IFNA(MATCH(_xll.BDP($C72,U$1),Convert_RBCIRTG[RTG_FITCH_SP],0),0)</f>
        <v>4</v>
      </c>
      <c r="V72" s="20" t="str" cm="1">
        <f t="array" ref="V72">INDEX(Convert_RBCIRTG[RTG_FITCH_SP],IF(MEDIAN($S72:$U72)&gt;0,MEDIAN($S72:$U72),MAX($S72:$U72)))</f>
        <v>BBB+</v>
      </c>
      <c r="W72" s="15" cm="1">
        <f t="array" ref="W72">_xll.BDP($C72,W$1,"YAS_YLD_FLAG = 15")</f>
        <v>17.225218338150579</v>
      </c>
      <c r="X72" s="3" t="str">
        <f>INDEX(Convert_DurBins[Dur_Bucket],MATCH($W72,Convert_DurBins[Dur_Val],1))</f>
        <v>16-18</v>
      </c>
      <c r="Y72" s="14">
        <f t="shared" si="4"/>
        <v>3.5997459735174822</v>
      </c>
      <c r="Z72" s="3">
        <f>-INDEX(DefProv[Default],MATCH($O72&amp;$R72,DefProv[KEY],0))</f>
        <v>-36</v>
      </c>
      <c r="AA72" s="9" cm="1">
        <f t="array" ref="AA72">IF($M72="CAD",AB72,_xll.BDP($C72,AA$1,"YAS_XCCY_FOREIGN_CURRENCY=CAD","YAS_YLD_FLAG = 15","PRICING_SOURCE=BVAL"))</f>
        <v>3.959745973517482</v>
      </c>
      <c r="AB72" s="9" cm="1">
        <f t="array" ref="AB72">_xll.BDP($C72,AB$1,"YAS_YLD_FLAG = 15","PRICING_SOURCE=BVAL")</f>
        <v>3.2208000000000001</v>
      </c>
      <c r="AC72" s="14">
        <f t="shared" si="5"/>
        <v>0.73894597351748192</v>
      </c>
      <c r="AD72" s="9" cm="1">
        <f t="array" ref="AD72">_xll.BDP($C72,AD$1,"YAS_YLD_FLAG = 15","PRICING_SOURCE=BVAL")</f>
        <v>116.0638</v>
      </c>
      <c r="AE72" s="14" t="e">
        <f>INDEX([1]credit_yield!$C$1:$C$108,MATCH($AY72,[1]credit_yield!$A$1:$A$108,0))</f>
        <v>#N/A</v>
      </c>
      <c r="AF72" s="9" cm="1">
        <f t="array" ref="AF72">_xll.BDP($C72,AF$1,"YAS_YLD_FLAG = 15","YAS_XCCY_FOREIGN_CURRENCY=CAD","PRICING_SOURCE=BVAL")</f>
        <v>195.78103235371742</v>
      </c>
      <c r="AG72" s="9" cm="1">
        <f t="array" ref="AG72">_xll.BDP($C72,AG$1,"YAS_YLD_FLAG = 15","PRICING_SOURCE=BVAL")</f>
        <v>2.060162</v>
      </c>
      <c r="AH72" s="9" t="str" cm="1">
        <f t="array" ref="AH72">_xll.BDP($C72,AH$1,"YAS_YLD_FLAG = 15","PRICING_SOURCE=BVAL")</f>
        <v>T 2 3/8 05/15/51</v>
      </c>
      <c r="AI72" s="9" t="str" cm="1">
        <f t="array" ref="AI72">_xll.BDP($C72,AI$1,"YAS_YLD_FLAG = 15","YAS_XCCY_FOREIGN_CURRENCY=CAD","PRICING_SOURCE=BVAL")</f>
        <v>CAN 2 12/01/51</v>
      </c>
      <c r="AJ72" s="9" cm="1">
        <f t="array" ref="AJ72">_xll.BQL($C72, "yield(fill=PREV, pricing_source=BVN4, side=Bid, yield_type=YTW) - yield(fill=PREV, pricing_source=BVN4, side=Ask, yield_type=YTW)")</f>
        <v>1.4192400000000216E-2</v>
      </c>
      <c r="AK72" s="16" cm="1">
        <f t="array" ref="AK72">_xll.BDP($C72,AK$1,"YAS_YLD_FLAG = 1")</f>
        <v>3541381000</v>
      </c>
      <c r="AL72" s="5">
        <f t="shared" si="6"/>
        <v>6.1952949993237104E-2</v>
      </c>
      <c r="AM72" s="17" cm="1">
        <f t="array" ref="AM72">_xll.BDP($C72&amp;"@"&amp;Settings!$B$1&amp;" "&amp;$O72,"INTERVAL_SUM","MARKET_DATA_OVERRIDE="&amp;AM$1,"CALC_INTERVAL="&amp;Settings!$B$2,"FILL=0")*1000</f>
        <v>219399000</v>
      </c>
      <c r="AN72" s="18">
        <f t="shared" si="7"/>
        <v>26316000</v>
      </c>
      <c r="AO72" s="17" cm="1">
        <f t="array" ref="AO72">_xll.BDP($I72&amp;"@"&amp;Settings!$B$1&amp;" "&amp;$O72,"INTERVAL_SUM","MARKET_DATA_OVERRIDE="&amp;AO$1,"CALC_INTERVAL="&amp;Settings!$B$2,"FILL=0")*1000</f>
        <v>69676000</v>
      </c>
      <c r="AP72" s="17" cm="1">
        <f t="array" ref="AP72">_xll.BDP($I72&amp;"@"&amp;Settings!$B$1&amp;" "&amp;$O72,"INTERVAL_SUM","MARKET_DATA_OVERRIDE="&amp;AP$1,"CALC_INTERVAL="&amp;Settings!$B$2,"FILL=0")*1000</f>
        <v>43360000</v>
      </c>
      <c r="AQ72" s="8" cm="1">
        <f t="array" ref="AQ72">_xll.BDP($C72,AQ$1)</f>
        <v>98</v>
      </c>
      <c r="AR72" s="21"/>
      <c r="AS72" s="6"/>
      <c r="AT72" s="40" t="str">
        <f>INDEX(Table11[Z_category],MATCH(MAX(SaleTable[[#This Row],[Yld_Z_BB]:[Yld_Z_RBCI]]),Table11[Z_score_Vale],1))</f>
        <v>10 to 25</v>
      </c>
      <c r="AU72" s="41" t="str">
        <f>INDEX(Table12[TRAC_Category],MATCH(SaleTable[[#This Row],[Perc_Traded]],Table12[TRAC_Value],1))</f>
        <v>5-10%</v>
      </c>
      <c r="AV72" s="41" t="str">
        <f>INDEX(Table13[NetDlrInv_Category],MATCH(SaleTable[[#This Row],[DealerClient Net]],Table13[NetDlrInv_Value],1))</f>
        <v>20 to 50MM</v>
      </c>
      <c r="AW72" s="41" t="str">
        <f>IF(OR(ISBLANK(SaleTable[[#This Row],[MSG_BidSize]]),NOT(ISNUMBER(SaleTable[[#This Row],[MSG_BidSize]]))),"NA",INDEX(Table14[AskSize_Category],MATCH(SaleTable[[#This Row],[MSG_BidSize]],Table14[AskSize_Value],1)))</f>
        <v>10 to 20MM</v>
      </c>
      <c r="AX72" s="27" t="str">
        <f>INDEX(Table15[XCCY_Cat],MATCH(SaleTable[[#This Row],[XCCY_sprd]],Table15[XCCY_Value],1))</f>
        <v>0.5 to 0.8</v>
      </c>
      <c r="AZ72" s="39" t="str">
        <f>INDEX(Table9[LQA_Bucket],MATCH(SaleTable[[#This Row],[LQA_LIQUIDITY_SCORE]],Table9[LQA_Val],1))</f>
        <v>80-100</v>
      </c>
      <c r="BA72" s="41" t="str">
        <f>INDEX(Table10[Utilization_Bucket],MATCH(_xlfn.IFNA(ROUND(SaleTable[[#This Row],[Remaining]]/1000000,0),-1),Table10[Utilization_Val],1))</f>
        <v>0MM</v>
      </c>
      <c r="BB72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</row>
    <row r="73" spans="1:54" x14ac:dyDescent="0.3">
      <c r="A73" t="s">
        <v>1556</v>
      </c>
      <c r="B73" t="str">
        <f>IF(ISNUMBER(MATCH(I73,Sellside_PastID!A:A,0)),"","NEW")</f>
        <v/>
      </c>
      <c r="C73" s="8" t="s">
        <v>2978</v>
      </c>
      <c r="D73" s="8">
        <v>-0.46733345781579366</v>
      </c>
      <c r="E73" s="8">
        <v>-0.57021477077460736</v>
      </c>
      <c r="F73" s="12" t="s">
        <v>2979</v>
      </c>
      <c r="G73" s="37">
        <v>10000000</v>
      </c>
      <c r="H73" s="8">
        <v>10000000</v>
      </c>
      <c r="I73" s="8" t="str" cm="1">
        <f t="array" ref="I73">_xll.BDP($C73,I$1)</f>
        <v>459200KC4</v>
      </c>
      <c r="J73" s="8" t="str" cm="1">
        <f t="array" ref="J73">_xll.BDP($C73,J$1)</f>
        <v>IBM 4 1/4 05/15/49</v>
      </c>
      <c r="K73" s="8" cm="1">
        <f t="array" ref="K73">_xll.BDP($C73,K$1)</f>
        <v>100801</v>
      </c>
      <c r="L73" s="8" cm="1">
        <f t="array" ref="L73">_xll.BDP($C73,L$1)</f>
        <v>100801</v>
      </c>
      <c r="M73" s="8" t="str" cm="1">
        <f t="array" ref="M73">_xll.BDP($C73,M$1)</f>
        <v>USD</v>
      </c>
      <c r="N73" s="8" t="str" cm="1">
        <f t="array" ref="N73">_xll.BDP($C73,N$1)</f>
        <v>US</v>
      </c>
      <c r="O73" s="8" t="str" cm="1">
        <f t="array" ref="O73">_xll.BDP($C73,O$1)</f>
        <v>Corp</v>
      </c>
      <c r="P73" s="8" t="str" cm="1">
        <f t="array" ref="P73">_xll.BDP($C73,P$1)</f>
        <v>Technology</v>
      </c>
      <c r="Q73" s="8" t="str" cm="1">
        <f t="array" ref="Q73">_xll.BDP($C73,Q$1)</f>
        <v>IBM CORP</v>
      </c>
      <c r="R73" s="8" t="str" cm="1">
        <f t="array" ref="R73">_xll.BDP($C73,R$1)</f>
        <v>A-</v>
      </c>
      <c r="S73" s="8" cm="1">
        <f t="array" ref="S73">_xlfn.IFNA(MATCH(_xll.BDP($C73,S$1),Convert_RBCIRTG[RTG_MDY],0),0)</f>
        <v>4</v>
      </c>
      <c r="T73" s="8" cm="1">
        <f t="array" ref="T73">_xlfn.IFNA(MATCH(_xll.BDP($C73,T$1),Convert_RBCIRTG[RTG_FITCH_SP],0),0)</f>
        <v>0</v>
      </c>
      <c r="U73" s="8" cm="1">
        <f t="array" ref="U73">_xlfn.IFNA(MATCH(_xll.BDP($C73,U$1),Convert_RBCIRTG[RTG_FITCH_SP],0),0)</f>
        <v>4</v>
      </c>
      <c r="V73" s="20" t="str" cm="1">
        <f t="array" ref="V73">INDEX(Convert_RBCIRTG[RTG_FITCH_SP],IF(MEDIAN($S73:$U73)&gt;0,MEDIAN($S73:$U73),MAX($S73:$U73)))</f>
        <v>A-</v>
      </c>
      <c r="W73" s="15" cm="1">
        <f t="array" ref="W73">_xll.BDP($C73,W$1,"YAS_YLD_FLAG = 15")</f>
        <v>17.060727553887912</v>
      </c>
      <c r="X73" s="3" t="str">
        <f>INDEX(Convert_DurBins[Dur_Bucket],MATCH($W73,Convert_DurBins[Dur_Val],1))</f>
        <v>16-18</v>
      </c>
      <c r="Y73" s="14">
        <f t="shared" si="4"/>
        <v>3.6055502605140766</v>
      </c>
      <c r="Z73" s="3">
        <f>-INDEX(DefProv[Default],MATCH($O73&amp;$R73,DefProv[KEY],0))</f>
        <v>-13</v>
      </c>
      <c r="AA73" s="9" cm="1">
        <f t="array" ref="AA73">IF($M73="CAD",AB73,_xll.BDP($C73,AA$1,"YAS_XCCY_FOREIGN_CURRENCY=CAD","YAS_YLD_FLAG = 15","PRICING_SOURCE=BVAL"))</f>
        <v>3.7355502605140765</v>
      </c>
      <c r="AB73" s="9" cm="1">
        <f t="array" ref="AB73">_xll.BDP($C73,AB$1,"YAS_YLD_FLAG = 15","PRICING_SOURCE=BVAL")</f>
        <v>3.083847</v>
      </c>
      <c r="AC73" s="14">
        <f t="shared" si="5"/>
        <v>0.65170326051407645</v>
      </c>
      <c r="AD73" s="9" cm="1">
        <f t="array" ref="AD73">_xll.BDP($C73,AD$1,"YAS_YLD_FLAG = 15","PRICING_SOURCE=BVAL")</f>
        <v>102.3685</v>
      </c>
      <c r="AE73" s="14" t="e">
        <f>INDEX([1]credit_yield!$C$1:$C$108,MATCH($AY73,[1]credit_yield!$A$1:$A$108,0))</f>
        <v>#N/A</v>
      </c>
      <c r="AF73" s="9" cm="1">
        <f t="array" ref="AF73">_xll.BDP($C73,AF$1,"YAS_YLD_FLAG = 15","YAS_XCCY_FOREIGN_CURRENCY=CAD","PRICING_SOURCE=BVAL")</f>
        <v>173.36146105337687</v>
      </c>
      <c r="AG73" s="9" cm="1">
        <f t="array" ref="AG73">_xll.BDP($C73,AG$1,"YAS_YLD_FLAG = 15","PRICING_SOURCE=BVAL")</f>
        <v>2.060162</v>
      </c>
      <c r="AH73" s="9" t="str" cm="1">
        <f t="array" ref="AH73">_xll.BDP($C73,AH$1,"YAS_YLD_FLAG = 15","PRICING_SOURCE=BVAL")</f>
        <v>T 2 3/8 05/15/51</v>
      </c>
      <c r="AI73" s="9" t="str" cm="1">
        <f t="array" ref="AI73">_xll.BDP($C73,AI$1,"YAS_YLD_FLAG = 15","YAS_XCCY_FOREIGN_CURRENCY=CAD","PRICING_SOURCE=BVAL")</f>
        <v>CAN 2 12/01/51</v>
      </c>
      <c r="AJ73" s="9" cm="1">
        <f t="array" ref="AJ73">_xll.BQL($C73, "yield(fill=PREV, pricing_source=BVN4, side=Bid, yield_type=YTW) - yield(fill=PREV, pricing_source=BVN4, side=Ask, yield_type=YTW)")</f>
        <v>1.7543276906500704E-2</v>
      </c>
      <c r="AK73" s="16" cm="1">
        <f t="array" ref="AK73">_xll.BDP($C73,AK$1,"YAS_YLD_FLAG = 1")</f>
        <v>3000000000</v>
      </c>
      <c r="AL73" s="5">
        <f t="shared" si="6"/>
        <v>8.0922999999999995E-2</v>
      </c>
      <c r="AM73" s="17" cm="1">
        <f t="array" ref="AM73">_xll.BDP($C73&amp;"@"&amp;Settings!$B$1&amp;" "&amp;$O73,"INTERVAL_SUM","MARKET_DATA_OVERRIDE="&amp;AM$1,"CALC_INTERVAL="&amp;Settings!$B$2,"FILL=0")*1000</f>
        <v>242769000</v>
      </c>
      <c r="AN73" s="18">
        <f t="shared" si="7"/>
        <v>35275000</v>
      </c>
      <c r="AO73" s="17" cm="1">
        <f t="array" ref="AO73">_xll.BDP($I73&amp;"@"&amp;Settings!$B$1&amp;" "&amp;$O73,"INTERVAL_SUM","MARKET_DATA_OVERRIDE="&amp;AO$1,"CALC_INTERVAL="&amp;Settings!$B$2,"FILL=0")*1000</f>
        <v>87110000</v>
      </c>
      <c r="AP73" s="17" cm="1">
        <f t="array" ref="AP73">_xll.BDP($I73&amp;"@"&amp;Settings!$B$1&amp;" "&amp;$O73,"INTERVAL_SUM","MARKET_DATA_OVERRIDE="&amp;AP$1,"CALC_INTERVAL="&amp;Settings!$B$2,"FILL=0")*1000</f>
        <v>51835000</v>
      </c>
      <c r="AQ73" s="8" cm="1">
        <f t="array" ref="AQ73">_xll.BDP($C73,AQ$1)</f>
        <v>99</v>
      </c>
      <c r="AR73" s="21"/>
      <c r="AS73" s="6"/>
      <c r="AT73" s="40" t="str">
        <f>INDEX(Table11[Z_category],MATCH(MAX(SaleTable[[#This Row],[Yld_Z_BB]:[Yld_Z_RBCI]]),Table11[Z_score_Vale],1))</f>
        <v>25 to 50</v>
      </c>
      <c r="AU73" s="41" t="str">
        <f>INDEX(Table12[TRAC_Category],MATCH(SaleTable[[#This Row],[Perc_Traded]],Table12[TRAC_Value],1))</f>
        <v>5-10%</v>
      </c>
      <c r="AV73" s="41" t="str">
        <f>INDEX(Table13[NetDlrInv_Category],MATCH(SaleTable[[#This Row],[DealerClient Net]],Table13[NetDlrInv_Value],1))</f>
        <v>20 to 50MM</v>
      </c>
      <c r="AW73" s="41" t="str">
        <f>IF(OR(ISBLANK(SaleTable[[#This Row],[MSG_BidSize]]),NOT(ISNUMBER(SaleTable[[#This Row],[MSG_BidSize]]))),"NA",INDEX(Table14[AskSize_Category],MATCH(SaleTable[[#This Row],[MSG_BidSize]],Table14[AskSize_Value],1)))</f>
        <v>10 to 20MM</v>
      </c>
      <c r="AX73" s="27" t="str">
        <f>INDEX(Table15[XCCY_Cat],MATCH(SaleTable[[#This Row],[XCCY_sprd]],Table15[XCCY_Value],1))</f>
        <v>0.5 to 0.8</v>
      </c>
      <c r="AZ73" s="39" t="str">
        <f>INDEX(Table9[LQA_Bucket],MATCH(SaleTable[[#This Row],[LQA_LIQUIDITY_SCORE]],Table9[LQA_Val],1))</f>
        <v>80-100</v>
      </c>
      <c r="BA73" s="41" t="str">
        <f>INDEX(Table10[Utilization_Bucket],MATCH(_xlfn.IFNA(ROUND(SaleTable[[#This Row],[Remaining]]/1000000,0),-1),Table10[Utilization_Val],1))</f>
        <v>0MM</v>
      </c>
      <c r="BB73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</row>
    <row r="74" spans="1:54" x14ac:dyDescent="0.3">
      <c r="A74" t="s">
        <v>1556</v>
      </c>
      <c r="B74" t="str">
        <f>IF(ISNUMBER(MATCH(I74,Sellside_PastID!A:A,0)),"","NEW")</f>
        <v/>
      </c>
      <c r="C74" s="8" t="s">
        <v>2980</v>
      </c>
      <c r="D74" s="8">
        <v>-0.66775825957768997</v>
      </c>
      <c r="E74" s="8">
        <v>-0.77226168031068876</v>
      </c>
      <c r="F74" s="12" t="s">
        <v>2981</v>
      </c>
      <c r="G74" s="37">
        <v>5000000</v>
      </c>
      <c r="H74" s="8">
        <v>5000000</v>
      </c>
      <c r="I74" s="8" t="str" cm="1">
        <f t="array" ref="I74">_xll.BDP($C74,I$1)</f>
        <v>458140BM1</v>
      </c>
      <c r="J74" s="8" t="str" cm="1">
        <f t="array" ref="J74">_xll.BDP($C74,J$1)</f>
        <v>INTC 4 3/4 03/25/50</v>
      </c>
      <c r="K74" s="8" cm="1">
        <f t="array" ref="K74">_xll.BDP($C74,K$1)</f>
        <v>101729</v>
      </c>
      <c r="L74" s="8" cm="1">
        <f t="array" ref="L74">_xll.BDP($C74,L$1)</f>
        <v>101729</v>
      </c>
      <c r="M74" s="8" t="str" cm="1">
        <f t="array" ref="M74">_xll.BDP($C74,M$1)</f>
        <v>USD</v>
      </c>
      <c r="N74" s="8" t="str" cm="1">
        <f t="array" ref="N74">_xll.BDP($C74,N$1)</f>
        <v>US</v>
      </c>
      <c r="O74" s="8" t="str" cm="1">
        <f t="array" ref="O74">_xll.BDP($C74,O$1)</f>
        <v>Corp</v>
      </c>
      <c r="P74" s="8" t="str" cm="1">
        <f t="array" ref="P74">_xll.BDP($C74,P$1)</f>
        <v>Technology</v>
      </c>
      <c r="Q74" s="8" t="str" cm="1">
        <f t="array" ref="Q74">_xll.BDP($C74,Q$1)</f>
        <v>INTEL CORP</v>
      </c>
      <c r="R74" s="8" t="str" cm="1">
        <f t="array" ref="R74">_xll.BDP($C74,R$1)</f>
        <v>A+</v>
      </c>
      <c r="S74" s="8" cm="1">
        <f t="array" ref="S74">_xlfn.IFNA(MATCH(_xll.BDP($C74,S$1),Convert_RBCIRTG[RTG_MDY],0),0)</f>
        <v>6</v>
      </c>
      <c r="T74" s="8" cm="1">
        <f t="array" ref="T74">_xlfn.IFNA(MATCH(_xll.BDP($C74,T$1),Convert_RBCIRTG[RTG_FITCH_SP],0),0)</f>
        <v>6</v>
      </c>
      <c r="U74" s="8" cm="1">
        <f t="array" ref="U74">_xlfn.IFNA(MATCH(_xll.BDP($C74,U$1),Convert_RBCIRTG[RTG_FITCH_SP],0),0)</f>
        <v>6</v>
      </c>
      <c r="V74" s="20" t="str" cm="1">
        <f t="array" ref="V74">INDEX(Convert_RBCIRTG[RTG_FITCH_SP],IF(MEDIAN($S74:$U74)&gt;0,MEDIAN($S74:$U74),MAX($S74:$U74)))</f>
        <v>A+</v>
      </c>
      <c r="W74" s="15" cm="1">
        <f t="array" ref="W74">_xll.BDP($C74,W$1,"YAS_YLD_FLAG = 15")</f>
        <v>17.093961331179301</v>
      </c>
      <c r="X74" s="3" t="str">
        <f>INDEX(Convert_DurBins[Dur_Bucket],MATCH($W74,Convert_DurBins[Dur_Val],1))</f>
        <v>16-18</v>
      </c>
      <c r="Y74" s="14">
        <f t="shared" si="4"/>
        <v>3.6234059314380178</v>
      </c>
      <c r="Z74" s="3">
        <f>-INDEX(DefProv[Default],MATCH($O74&amp;$R74,DefProv[KEY],0))</f>
        <v>-13</v>
      </c>
      <c r="AA74" s="9" cm="1">
        <f t="array" ref="AA74">IF($M74="CAD",AB74,_xll.BDP($C74,AA$1,"YAS_XCCY_FOREIGN_CURRENCY=CAD","YAS_YLD_FLAG = 15","PRICING_SOURCE=BVAL"))</f>
        <v>3.7534059314380177</v>
      </c>
      <c r="AB74" s="9" cm="1">
        <f t="array" ref="AB74">_xll.BDP($C74,AB$1,"YAS_YLD_FLAG = 15","PRICING_SOURCE=BVAL")</f>
        <v>3.0232890000000001</v>
      </c>
      <c r="AC74" s="14">
        <f t="shared" si="5"/>
        <v>0.73011693143801759</v>
      </c>
      <c r="AD74" s="9" cm="1">
        <f t="array" ref="AD74">_xll.BDP($C74,AD$1,"YAS_YLD_FLAG = 15","PRICING_SOURCE=BVAL")</f>
        <v>96.312700000000007</v>
      </c>
      <c r="AE74" s="14" t="e">
        <f>INDEX([1]credit_yield!$C$1:$C$108,MATCH($AY74,[1]credit_yield!$A$1:$A$108,0))</f>
        <v>#N/A</v>
      </c>
      <c r="AF74" s="9" cm="1">
        <f t="array" ref="AF74">_xll.BDP($C74,AF$1,"YAS_YLD_FLAG = 15","YAS_XCCY_FOREIGN_CURRENCY=CAD","PRICING_SOURCE=BVAL")</f>
        <v>175.147028145771</v>
      </c>
      <c r="AG74" s="9" cm="1">
        <f t="array" ref="AG74">_xll.BDP($C74,AG$1,"YAS_YLD_FLAG = 15","PRICING_SOURCE=BVAL")</f>
        <v>2.060162</v>
      </c>
      <c r="AH74" s="9" t="str" cm="1">
        <f t="array" ref="AH74">_xll.BDP($C74,AH$1,"YAS_YLD_FLAG = 15","PRICING_SOURCE=BVAL")</f>
        <v>T 2 3/8 05/15/51</v>
      </c>
      <c r="AI74" s="9" t="str" cm="1">
        <f t="array" ref="AI74">_xll.BDP($C74,AI$1,"YAS_YLD_FLAG = 15","YAS_XCCY_FOREIGN_CURRENCY=CAD","PRICING_SOURCE=BVAL")</f>
        <v>CAN 2 12/01/51</v>
      </c>
      <c r="AJ74" s="9" cm="1">
        <f t="array" ref="AJ74">_xll.BQL($C74, "yield(fill=PREV, pricing_source=BVN4, side=Bid, yield_type=YTW) - yield(fill=PREV, pricing_source=BVN4, side=Ask, yield_type=YTW)")</f>
        <v>1.9572820000000046E-2</v>
      </c>
      <c r="AK74" s="16" cm="1">
        <f t="array" ref="AK74">_xll.BDP($C74,AK$1,"YAS_YLD_FLAG = 1")</f>
        <v>2250000000</v>
      </c>
      <c r="AL74" s="5">
        <f t="shared" si="6"/>
        <v>5.0768444444444442E-2</v>
      </c>
      <c r="AM74" s="17" cm="1">
        <f t="array" ref="AM74">_xll.BDP($C74&amp;"@"&amp;Settings!$B$1&amp;" "&amp;$O74,"INTERVAL_SUM","MARKET_DATA_OVERRIDE="&amp;AM$1,"CALC_INTERVAL="&amp;Settings!$B$2,"FILL=0")*1000</f>
        <v>114229000</v>
      </c>
      <c r="AN74" s="18">
        <f t="shared" si="7"/>
        <v>-8595000</v>
      </c>
      <c r="AO74" s="17" cm="1">
        <f t="array" ref="AO74">_xll.BDP($I74&amp;"@"&amp;Settings!$B$1&amp;" "&amp;$O74,"INTERVAL_SUM","MARKET_DATA_OVERRIDE="&amp;AO$1,"CALC_INTERVAL="&amp;Settings!$B$2,"FILL=0")*1000</f>
        <v>30712000</v>
      </c>
      <c r="AP74" s="17" cm="1">
        <f t="array" ref="AP74">_xll.BDP($I74&amp;"@"&amp;Settings!$B$1&amp;" "&amp;$O74,"INTERVAL_SUM","MARKET_DATA_OVERRIDE="&amp;AP$1,"CALC_INTERVAL="&amp;Settings!$B$2,"FILL=0")*1000</f>
        <v>39307000</v>
      </c>
      <c r="AQ74" s="8" cm="1">
        <f t="array" ref="AQ74">_xll.BDP($C74,AQ$1)</f>
        <v>99</v>
      </c>
      <c r="AR74" s="21"/>
      <c r="AS74" s="6"/>
      <c r="AT74" s="40" t="str">
        <f>INDEX(Table11[Z_category],MATCH(MAX(SaleTable[[#This Row],[Yld_Z_BB]:[Yld_Z_RBCI]]),Table11[Z_score_Vale],1))</f>
        <v>25 to 50</v>
      </c>
      <c r="AU74" s="41" t="str">
        <f>INDEX(Table12[TRAC_Category],MATCH(SaleTable[[#This Row],[Perc_Traded]],Table12[TRAC_Value],1))</f>
        <v>5-10%</v>
      </c>
      <c r="AV74" s="41" t="str">
        <f>INDEX(Table13[NetDlrInv_Category],MATCH(SaleTable[[#This Row],[DealerClient Net]],Table13[NetDlrInv_Value],1))</f>
        <v>-10MM to -5MM</v>
      </c>
      <c r="AW74" s="41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74" s="27" t="str">
        <f>INDEX(Table15[XCCY_Cat],MATCH(SaleTable[[#This Row],[XCCY_sprd]],Table15[XCCY_Value],1))</f>
        <v>0.5 to 0.8</v>
      </c>
      <c r="AZ74" s="39" t="str">
        <f>INDEX(Table9[LQA_Bucket],MATCH(SaleTable[[#This Row],[LQA_LIQUIDITY_SCORE]],Table9[LQA_Val],1))</f>
        <v>80-100</v>
      </c>
      <c r="BA74" s="41" t="str">
        <f>INDEX(Table10[Utilization_Bucket],MATCH(_xlfn.IFNA(ROUND(SaleTable[[#This Row],[Remaining]]/1000000,0),-1),Table10[Utilization_Val],1))</f>
        <v>0MM</v>
      </c>
      <c r="BB74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</row>
    <row r="75" spans="1:54" x14ac:dyDescent="0.3">
      <c r="A75" t="s">
        <v>1556</v>
      </c>
      <c r="B75" t="str">
        <f>IF(ISNUMBER(MATCH(I75,Sellside_PastID!A:A,0)),"","NEW")</f>
        <v/>
      </c>
      <c r="C75" s="8" t="s">
        <v>2982</v>
      </c>
      <c r="D75" s="8">
        <v>-0.50309528371362855</v>
      </c>
      <c r="E75" s="8">
        <v>-0.32492265784118612</v>
      </c>
      <c r="F75" s="12" t="s">
        <v>2983</v>
      </c>
      <c r="G75" s="37">
        <v>5000000</v>
      </c>
      <c r="H75" s="8">
        <v>5000000</v>
      </c>
      <c r="I75" s="8" t="str" cm="1">
        <f t="array" ref="I75">_xll.BDP($C75,I$1)</f>
        <v>31428XCA2</v>
      </c>
      <c r="J75" s="8" t="str" cm="1">
        <f t="array" ref="J75">_xll.BDP($C75,J$1)</f>
        <v>FDX 5 1/4 05/15/50</v>
      </c>
      <c r="K75" s="8" cm="1">
        <f t="array" ref="K75">_xll.BDP($C75,K$1)</f>
        <v>100554</v>
      </c>
      <c r="L75" s="8" cm="1">
        <f t="array" ref="L75">_xll.BDP($C75,L$1)</f>
        <v>100554</v>
      </c>
      <c r="M75" s="8" t="str" cm="1">
        <f t="array" ref="M75">_xll.BDP($C75,M$1)</f>
        <v>USD</v>
      </c>
      <c r="N75" s="8" t="str" cm="1">
        <f t="array" ref="N75">_xll.BDP($C75,N$1)</f>
        <v>US</v>
      </c>
      <c r="O75" s="8" t="str" cm="1">
        <f t="array" ref="O75">_xll.BDP($C75,O$1)</f>
        <v>Corp</v>
      </c>
      <c r="P75" s="8" t="str" cm="1">
        <f t="array" ref="P75">_xll.BDP($C75,P$1)</f>
        <v>Industrials</v>
      </c>
      <c r="Q75" s="8" t="str" cm="1">
        <f t="array" ref="Q75">_xll.BDP($C75,Q$1)</f>
        <v>FEDEX CORP</v>
      </c>
      <c r="R75" s="8" t="str" cm="1">
        <f t="array" ref="R75">_xll.BDP($C75,R$1)</f>
        <v>BBB</v>
      </c>
      <c r="S75" s="8" cm="1">
        <f t="array" ref="S75">_xlfn.IFNA(MATCH(_xll.BDP($C75,S$1),Convert_RBCIRTG[RTG_MDY],0),0)</f>
        <v>2</v>
      </c>
      <c r="T75" s="8" cm="1">
        <f t="array" ref="T75">_xlfn.IFNA(MATCH(_xll.BDP($C75,T$1),Convert_RBCIRTG[RTG_FITCH_SP],0),0)</f>
        <v>0</v>
      </c>
      <c r="U75" s="8" cm="1">
        <f t="array" ref="U75">_xlfn.IFNA(MATCH(_xll.BDP($C75,U$1),Convert_RBCIRTG[RTG_FITCH_SP],0),0)</f>
        <v>2</v>
      </c>
      <c r="V75" s="20" t="str" cm="1">
        <f t="array" ref="V75">INDEX(Convert_RBCIRTG[RTG_FITCH_SP],IF(MEDIAN($S75:$U75)&gt;0,MEDIAN($S75:$U75),MAX($S75:$U75)))</f>
        <v>BBB</v>
      </c>
      <c r="W75" s="15" cm="1">
        <f t="array" ref="W75">_xll.BDP($C75,W$1,"YAS_YLD_FLAG = 15")</f>
        <v>16.211653195743359</v>
      </c>
      <c r="X75" s="3" t="str">
        <f>INDEX(Convert_DurBins[Dur_Bucket],MATCH($W75,Convert_DurBins[Dur_Val],1))</f>
        <v>16-18</v>
      </c>
      <c r="Y75" s="14">
        <f t="shared" si="4"/>
        <v>3.8688302321980266</v>
      </c>
      <c r="Z75" s="3">
        <f>-INDEX(DefProv[Default],MATCH($O75&amp;$R75,DefProv[KEY],0))</f>
        <v>-36</v>
      </c>
      <c r="AA75" s="9" cm="1">
        <f t="array" ref="AA75">IF($M75="CAD",AB75,_xll.BDP($C75,AA$1,"YAS_XCCY_FOREIGN_CURRENCY=CAD","YAS_YLD_FLAG = 15","PRICING_SOURCE=BVAL"))</f>
        <v>4.2288302321980265</v>
      </c>
      <c r="AB75" s="9" cm="1">
        <f t="array" ref="AB75">_xll.BDP($C75,AB$1,"YAS_YLD_FLAG = 15","PRICING_SOURCE=BVAL")</f>
        <v>3.385872</v>
      </c>
      <c r="AC75" s="14">
        <f t="shared" si="5"/>
        <v>0.84295823219802646</v>
      </c>
      <c r="AD75" s="9" cm="1">
        <f t="array" ref="AD75">_xll.BDP($C75,AD$1,"YAS_YLD_FLAG = 15","PRICING_SOURCE=BVAL")</f>
        <v>132.571</v>
      </c>
      <c r="AE75" s="14" t="e">
        <f>INDEX([1]credit_yield!$C$1:$C$108,MATCH($AY75,[1]credit_yield!$A$1:$A$108,0))</f>
        <v>#N/A</v>
      </c>
      <c r="AF75" s="9" cm="1">
        <f t="array" ref="AF75">_xll.BDP($C75,AF$1,"YAS_YLD_FLAG = 15","YAS_XCCY_FOREIGN_CURRENCY=CAD","PRICING_SOURCE=BVAL")</f>
        <v>222.68945822177187</v>
      </c>
      <c r="AG75" s="9" cm="1">
        <f t="array" ref="AG75">_xll.BDP($C75,AG$1,"YAS_YLD_FLAG = 15","PRICING_SOURCE=BVAL")</f>
        <v>2.060162</v>
      </c>
      <c r="AH75" s="9" t="str" cm="1">
        <f t="array" ref="AH75">_xll.BDP($C75,AH$1,"YAS_YLD_FLAG = 15","PRICING_SOURCE=BVAL")</f>
        <v>T 2 3/8 05/15/51</v>
      </c>
      <c r="AI75" s="9" t="str" cm="1">
        <f t="array" ref="AI75">_xll.BDP($C75,AI$1,"YAS_YLD_FLAG = 15","YAS_XCCY_FOREIGN_CURRENCY=CAD","PRICING_SOURCE=BVAL")</f>
        <v>CAN 2 12/01/51</v>
      </c>
      <c r="AJ75" s="9" cm="1">
        <f t="array" ref="AJ75">_xll.BQL($C75, "yield(fill=PREV, pricing_source=BVN4, side=Bid, yield_type=YTW) - yield(fill=PREV, pricing_source=BVN4, side=Ask, yield_type=YTW)")</f>
        <v>2.6569579999999871E-2</v>
      </c>
      <c r="AK75" s="16" cm="1">
        <f t="array" ref="AK75">_xll.BDP($C75,AK$1,"YAS_YLD_FLAG = 1")</f>
        <v>1250000000</v>
      </c>
      <c r="AL75" s="5">
        <f t="shared" si="6"/>
        <v>0.20993039999999999</v>
      </c>
      <c r="AM75" s="17" cm="1">
        <f t="array" ref="AM75">_xll.BDP($C75&amp;"@"&amp;Settings!$B$1&amp;" "&amp;$O75,"INTERVAL_SUM","MARKET_DATA_OVERRIDE="&amp;AM$1,"CALC_INTERVAL="&amp;Settings!$B$2,"FILL=0")*1000</f>
        <v>262413000</v>
      </c>
      <c r="AN75" s="18">
        <f t="shared" si="7"/>
        <v>-3688000</v>
      </c>
      <c r="AO75" s="17" cm="1">
        <f t="array" ref="AO75">_xll.BDP($I75&amp;"@"&amp;Settings!$B$1&amp;" "&amp;$O75,"INTERVAL_SUM","MARKET_DATA_OVERRIDE="&amp;AO$1,"CALC_INTERVAL="&amp;Settings!$B$2,"FILL=0")*1000</f>
        <v>77703000</v>
      </c>
      <c r="AP75" s="17" cm="1">
        <f t="array" ref="AP75">_xll.BDP($I75&amp;"@"&amp;Settings!$B$1&amp;" "&amp;$O75,"INTERVAL_SUM","MARKET_DATA_OVERRIDE="&amp;AP$1,"CALC_INTERVAL="&amp;Settings!$B$2,"FILL=0")*1000</f>
        <v>81391000</v>
      </c>
      <c r="AQ75" s="8" cm="1">
        <f t="array" ref="AQ75">_xll.BDP($C75,AQ$1)</f>
        <v>99</v>
      </c>
      <c r="AR75" s="21"/>
      <c r="AS75" s="6"/>
      <c r="AT75" s="40" t="str">
        <f>INDEX(Table11[Z_category],MATCH(MAX(SaleTable[[#This Row],[Yld_Z_BB]:[Yld_Z_RBCI]]),Table11[Z_score_Vale],1))</f>
        <v>25 to 50</v>
      </c>
      <c r="AU75" s="41" t="str">
        <f>INDEX(Table12[TRAC_Category],MATCH(SaleTable[[#This Row],[Perc_Traded]],Table12[TRAC_Value],1))</f>
        <v>20-25%</v>
      </c>
      <c r="AV75" s="41" t="str">
        <f>INDEX(Table13[NetDlrInv_Category],MATCH(SaleTable[[#This Row],[DealerClient Net]],Table13[NetDlrInv_Value],1))</f>
        <v>-5MM to 0MM</v>
      </c>
      <c r="AW75" s="41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75" s="27" t="str">
        <f>INDEX(Table15[XCCY_Cat],MATCH(SaleTable[[#This Row],[XCCY_sprd]],Table15[XCCY_Value],1))</f>
        <v>0.8 to 1</v>
      </c>
      <c r="AZ75" s="39" t="str">
        <f>INDEX(Table9[LQA_Bucket],MATCH(SaleTable[[#This Row],[LQA_LIQUIDITY_SCORE]],Table9[LQA_Val],1))</f>
        <v>80-100</v>
      </c>
      <c r="BA75" s="41" t="str">
        <f>INDEX(Table10[Utilization_Bucket],MATCH(_xlfn.IFNA(ROUND(SaleTable[[#This Row],[Remaining]]/1000000,0),-1),Table10[Utilization_Val],1))</f>
        <v>0MM</v>
      </c>
      <c r="BB75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</row>
    <row r="76" spans="1:54" x14ac:dyDescent="0.3">
      <c r="A76" t="s">
        <v>1556</v>
      </c>
      <c r="B76" t="str">
        <f>IF(ISNUMBER(MATCH(I76,Sellside_PastID!A:A,0)),"","NEW")</f>
        <v/>
      </c>
      <c r="C76" s="8" t="s">
        <v>2984</v>
      </c>
      <c r="D76" s="8">
        <v>-0.54391214904158924</v>
      </c>
      <c r="E76" s="8">
        <v>-0.65332647853236248</v>
      </c>
      <c r="F76" s="12" t="s">
        <v>2985</v>
      </c>
      <c r="G76" s="37">
        <v>1000</v>
      </c>
      <c r="H76" s="8">
        <v>3000000</v>
      </c>
      <c r="I76" s="8" t="str" cm="1">
        <f t="array" ref="I76">_xll.BDP($C76,I$1)</f>
        <v>014443AC9</v>
      </c>
      <c r="J76" s="8" t="str" cm="1">
        <f t="array" ref="J76">_xll.BDP($C76,J$1)</f>
        <v>ALCTRA 3.958 07/30/42</v>
      </c>
      <c r="K76" s="8" cm="1">
        <f t="array" ref="K76">_xll.BDP($C76,K$1)</f>
        <v>52442766</v>
      </c>
      <c r="L76" s="8" cm="1">
        <f t="array" ref="L76">_xll.BDP($C76,L$1)</f>
        <v>52442766</v>
      </c>
      <c r="M76" s="8" t="str" cm="1">
        <f t="array" ref="M76">_xll.BDP($C76,M$1)</f>
        <v>CAD</v>
      </c>
      <c r="N76" s="8" t="str" cm="1">
        <f t="array" ref="N76">_xll.BDP($C76,N$1)</f>
        <v>CA</v>
      </c>
      <c r="O76" s="8" t="str" cm="1">
        <f t="array" ref="O76">_xll.BDP($C76,O$1)</f>
        <v>Corp</v>
      </c>
      <c r="P76" s="8" t="str" cm="1">
        <f t="array" ref="P76">_xll.BDP($C76,P$1)</f>
        <v>Utilities</v>
      </c>
      <c r="Q76" s="8" t="str" cm="1">
        <f t="array" ref="Q76">_xll.BDP($C76,Q$1)</f>
        <v>ALECTRA INC</v>
      </c>
      <c r="R76" s="8" t="str" cm="1">
        <f t="array" ref="R76">_xll.BDP($C76,R$1)</f>
        <v>A</v>
      </c>
      <c r="S76" s="8" cm="1">
        <f t="array" ref="S76">_xlfn.IFNA(MATCH(_xll.BDP($C76,S$1),Convert_RBCIRTG[RTG_MDY],0),0)</f>
        <v>0</v>
      </c>
      <c r="T76" s="8" cm="1">
        <f t="array" ref="T76">_xlfn.IFNA(MATCH(_xll.BDP($C76,T$1),Convert_RBCIRTG[RTG_FITCH_SP],0),0)</f>
        <v>0</v>
      </c>
      <c r="U76" s="8" cm="1">
        <f t="array" ref="U76">_xlfn.IFNA(MATCH(_xll.BDP($C76,U$1),Convert_RBCIRTG[RTG_FITCH_SP],0),0)</f>
        <v>5</v>
      </c>
      <c r="V76" s="20" t="str" cm="1">
        <f t="array" ref="V76">INDEX(Convert_RBCIRTG[RTG_FITCH_SP],IF(MEDIAN($S76:$U76)&gt;0,MEDIAN($S76:$U76),MAX($S76:$U76)))</f>
        <v>A</v>
      </c>
      <c r="W76" s="15" cm="1">
        <f t="array" ref="W76">_xll.BDP($C76,W$1,"YAS_YLD_FLAG = 15")</f>
        <v>14.395047599430125</v>
      </c>
      <c r="X76" s="3" t="str">
        <f>INDEX(Convert_DurBins[Dur_Bucket],MATCH($W76,Convert_DurBins[Dur_Val],1))</f>
        <v>14-16</v>
      </c>
      <c r="Y76" s="14">
        <f t="shared" si="4"/>
        <v>3.0151370000000002</v>
      </c>
      <c r="Z76" s="3">
        <f>-INDEX(DefProv[Default],MATCH($O76&amp;$R76,DefProv[KEY],0))</f>
        <v>-13</v>
      </c>
      <c r="AA76" s="9" cm="1">
        <f t="array" ref="AA76">IF($M76="CAD",AB76,_xll.BDP($C76,AA$1,"YAS_XCCY_FOREIGN_CURRENCY=CAD","YAS_YLD_FLAG = 15","PRICING_SOURCE=BVAL"))</f>
        <v>3.1451370000000001</v>
      </c>
      <c r="AB76" s="9" cm="1">
        <f t="array" ref="AB76">_xll.BDP($C76,AB$1,"YAS_YLD_FLAG = 15","PRICING_SOURCE=BVAL")</f>
        <v>3.1451370000000001</v>
      </c>
      <c r="AC76" s="14">
        <f t="shared" si="5"/>
        <v>0</v>
      </c>
      <c r="AD76" s="9" cm="1">
        <f t="array" ref="AD76">_xll.BDP($C76,AD$1,"YAS_YLD_FLAG = 15","PRICING_SOURCE=BVAL")</f>
        <v>124.3051</v>
      </c>
      <c r="AE76" s="14" t="e">
        <f>INDEX([1]credit_yield!$C$1:$C$108,MATCH($AY76,[1]credit_yield!$A$1:$A$108,0))</f>
        <v>#N/A</v>
      </c>
      <c r="AF76" s="9" cm="1">
        <f t="array" ref="AF76">_xll.BDP($C76,AF$1,"YAS_YLD_FLAG = 15","YAS_XCCY_FOREIGN_CURRENCY=CAD","PRICING_SOURCE=BVAL")</f>
        <v>131.54194376713863</v>
      </c>
      <c r="AG76" s="9" cm="1">
        <f t="array" ref="AG76">_xll.BDP($C76,AG$1,"YAS_YLD_FLAG = 15","PRICING_SOURCE=BVAL")</f>
        <v>1.9020860000000002</v>
      </c>
      <c r="AH76" s="9" t="str" cm="1">
        <f t="array" ref="AH76">_xll.BDP($C76,AH$1,"YAS_YLD_FLAG = 15","PRICING_SOURCE=BVAL")</f>
        <v>CAN 4 06/01/41</v>
      </c>
      <c r="AI76" s="9" t="str" cm="1">
        <f t="array" ref="AI76">_xll.BDP($C76,AI$1,"YAS_YLD_FLAG = 15","YAS_XCCY_FOREIGN_CURRENCY=CAD","PRICING_SOURCE=BVAL")</f>
        <v>CAN 4 06/01/41</v>
      </c>
      <c r="AJ76" s="9" cm="1">
        <f t="array" ref="AJ76">_xll.BQL($C76, "yield(fill=PREV, pricing_source=BVN4, side=Bid, yield_type=YTW) - yield(fill=PREV, pricing_source=BVN4, side=Ask, yield_type=YTW)")</f>
        <v>5.6544775317337148E-2</v>
      </c>
      <c r="AK76" s="16" cm="1">
        <f t="array" ref="AK76">_xll.BDP($C76,AK$1,"YAS_YLD_FLAG = 1")</f>
        <v>200000000</v>
      </c>
      <c r="AL76" s="5">
        <f t="shared" si="6"/>
        <v>0</v>
      </c>
      <c r="AM76" s="17" cm="1">
        <f t="array" ref="AM76">_xll.BDP($C76&amp;"@"&amp;Settings!$B$1&amp;" "&amp;$O76,"INTERVAL_SUM","MARKET_DATA_OVERRIDE="&amp;AM$1,"CALC_INTERVAL="&amp;Settings!$B$2,"FILL=0")*1000</f>
        <v>0</v>
      </c>
      <c r="AN76" s="18">
        <f t="shared" si="7"/>
        <v>0</v>
      </c>
      <c r="AO76" s="17" cm="1">
        <f t="array" ref="AO76">_xll.BDP($I76&amp;"@"&amp;Settings!$B$1&amp;" "&amp;$O76,"INTERVAL_SUM","MARKET_DATA_OVERRIDE="&amp;AO$1,"CALC_INTERVAL="&amp;Settings!$B$2,"FILL=0")*1000</f>
        <v>0</v>
      </c>
      <c r="AP76" s="17" cm="1">
        <f t="array" ref="AP76">_xll.BDP($I76&amp;"@"&amp;Settings!$B$1&amp;" "&amp;$O76,"INTERVAL_SUM","MARKET_DATA_OVERRIDE="&amp;AP$1,"CALC_INTERVAL="&amp;Settings!$B$2,"FILL=0")*1000</f>
        <v>0</v>
      </c>
      <c r="AQ76" s="8" cm="1">
        <f t="array" ref="AQ76">_xll.BDP($C76,AQ$1)</f>
        <v>60</v>
      </c>
      <c r="AR76" s="21"/>
      <c r="AS76" s="6"/>
      <c r="AT76" s="40" t="str">
        <f>INDEX(Table11[Z_category],MATCH(MAX(SaleTable[[#This Row],[Yld_Z_BB]:[Yld_Z_RBCI]]),Table11[Z_score_Vale],1))</f>
        <v>25 to 50</v>
      </c>
      <c r="AU76" s="41">
        <f>INDEX(Table12[TRAC_Category],MATCH(SaleTable[[#This Row],[Perc_Traded]],Table12[TRAC_Value],1))</f>
        <v>0</v>
      </c>
      <c r="AV76" s="41">
        <f>INDEX(Table13[NetDlrInv_Category],MATCH(SaleTable[[#This Row],[DealerClient Net]],Table13[NetDlrInv_Value],1))</f>
        <v>0</v>
      </c>
      <c r="AW76" s="41" t="str">
        <f>IF(OR(ISBLANK(SaleTable[[#This Row],[MSG_BidSize]]),NOT(ISNUMBER(SaleTable[[#This Row],[MSG_BidSize]]))),"NA",INDEX(Table14[AskSize_Category],MATCH(SaleTable[[#This Row],[MSG_BidSize]],Table14[AskSize_Value],1)))</f>
        <v>0 to 5MM</v>
      </c>
      <c r="AX76" s="27">
        <f>INDEX(Table15[XCCY_Cat],MATCH(SaleTable[[#This Row],[XCCY_sprd]],Table15[XCCY_Value],1))</f>
        <v>0</v>
      </c>
      <c r="AZ76" s="39" t="str">
        <f>INDEX(Table9[LQA_Bucket],MATCH(SaleTable[[#This Row],[LQA_LIQUIDITY_SCORE]],Table9[LQA_Val],1))</f>
        <v>60-80</v>
      </c>
      <c r="BA76" s="41" t="str">
        <f>INDEX(Table10[Utilization_Bucket],MATCH(_xlfn.IFNA(ROUND(SaleTable[[#This Row],[Remaining]]/1000000,0),-1),Table10[Utilization_Val],1))</f>
        <v>0MM</v>
      </c>
      <c r="BB76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77" spans="1:54" x14ac:dyDescent="0.3">
      <c r="A77" t="s">
        <v>1556</v>
      </c>
      <c r="B77" t="str">
        <f>IF(ISNUMBER(MATCH(I77,Sellside_PastID!A:A,0)),"","NEW")</f>
        <v/>
      </c>
      <c r="C77" s="8" t="s">
        <v>1514</v>
      </c>
      <c r="D77" s="8">
        <v>-0.25907740216812358</v>
      </c>
      <c r="E77" s="8">
        <v>-0.57436667919774664</v>
      </c>
      <c r="F77" s="12" t="s">
        <v>1550</v>
      </c>
      <c r="G77" s="37">
        <v>3000000</v>
      </c>
      <c r="H77" s="8">
        <v>2000000</v>
      </c>
      <c r="I77" s="8" t="str" cm="1">
        <f t="array" ref="I77">_xll.BDP($C77,I$1)</f>
        <v>39191ZAX7</v>
      </c>
      <c r="J77" s="8" t="str" cm="1">
        <f t="array" ref="J77">_xll.BDP($C77,J$1)</f>
        <v>GTAAIR 5.3 02/25/41</v>
      </c>
      <c r="K77" s="8" cm="1">
        <f t="array" ref="K77">_xll.BDP($C77,K$1)</f>
        <v>300903</v>
      </c>
      <c r="L77" s="8" cm="1">
        <f t="array" ref="L77">_xll.BDP($C77,L$1)</f>
        <v>300903</v>
      </c>
      <c r="M77" s="8" t="str" cm="1">
        <f t="array" ref="M77">_xll.BDP($C77,M$1)</f>
        <v>CAD</v>
      </c>
      <c r="N77" s="8" t="str" cm="1">
        <f t="array" ref="N77">_xll.BDP($C77,N$1)</f>
        <v>CA</v>
      </c>
      <c r="O77" s="8" t="str" cm="1">
        <f t="array" ref="O77">_xll.BDP($C77,O$1)</f>
        <v>Corp</v>
      </c>
      <c r="P77" s="8" t="str" cm="1">
        <f t="array" ref="P77">_xll.BDP($C77,P$1)</f>
        <v>Industrials</v>
      </c>
      <c r="Q77" s="8" t="str" cm="1">
        <f t="array" ref="Q77">_xll.BDP($C77,Q$1)</f>
        <v>GREATER TORONTO AIRPORTS</v>
      </c>
      <c r="R77" s="8" t="str" cm="1">
        <f t="array" ref="R77">_xll.BDP($C77,R$1)</f>
        <v>A+</v>
      </c>
      <c r="S77" s="8" cm="1">
        <f t="array" ref="S77">_xlfn.IFNA(MATCH(_xll.BDP($C77,S$1),Convert_RBCIRTG[RTG_MDY],0),0)</f>
        <v>7</v>
      </c>
      <c r="T77" s="8" cm="1">
        <f t="array" ref="T77">_xlfn.IFNA(MATCH(_xll.BDP($C77,T$1),Convert_RBCIRTG[RTG_FITCH_SP],0),0)</f>
        <v>0</v>
      </c>
      <c r="U77" s="8" cm="1">
        <f t="array" ref="U77">_xlfn.IFNA(MATCH(_xll.BDP($C77,U$1),Convert_RBCIRTG[RTG_FITCH_SP],0),0)</f>
        <v>6</v>
      </c>
      <c r="V77" s="20" t="str" cm="1">
        <f t="array" ref="V77">INDEX(Convert_RBCIRTG[RTG_FITCH_SP],IF(MEDIAN($S77:$U77)&gt;0,MEDIAN($S77:$U77),MAX($S77:$U77)))</f>
        <v>A+</v>
      </c>
      <c r="W77" s="15" cm="1">
        <f t="array" ref="W77">_xll.BDP($C77,W$1,"YAS_YLD_FLAG = 15")</f>
        <v>12.964009175043442</v>
      </c>
      <c r="X77" s="3" t="str">
        <f>INDEX(Convert_DurBins[Dur_Bucket],MATCH($W77,Convert_DurBins[Dur_Val],1))</f>
        <v>12-14</v>
      </c>
      <c r="Y77" s="14">
        <f t="shared" si="4"/>
        <v>3.0512580000000002</v>
      </c>
      <c r="Z77" s="3">
        <f>-INDEX(DefProv[Default],MATCH($O77&amp;$R77,DefProv[KEY],0))</f>
        <v>-13</v>
      </c>
      <c r="AA77" s="9" cm="1">
        <f t="array" ref="AA77">IF($M77="CAD",AB77,_xll.BDP($C77,AA$1,"YAS_XCCY_FOREIGN_CURRENCY=CAD","YAS_YLD_FLAG = 15","PRICING_SOURCE=BVAL"))</f>
        <v>3.1812580000000001</v>
      </c>
      <c r="AB77" s="9" cm="1">
        <f t="array" ref="AB77">_xll.BDP($C77,AB$1,"YAS_YLD_FLAG = 15","PRICING_SOURCE=BVAL")</f>
        <v>3.1812580000000001</v>
      </c>
      <c r="AC77" s="14">
        <f t="shared" si="5"/>
        <v>0</v>
      </c>
      <c r="AD77" s="9" cm="1">
        <f t="array" ref="AD77">_xll.BDP($C77,AD$1,"YAS_YLD_FLAG = 15","PRICING_SOURCE=BVAL")</f>
        <v>127.91719999999999</v>
      </c>
      <c r="AE77" s="14" t="e">
        <f>INDEX([1]credit_yield!$C$1:$C$108,MATCH($AY77,[1]credit_yield!$A$1:$A$108,0))</f>
        <v>#N/A</v>
      </c>
      <c r="AF77" s="9" cm="1">
        <f t="array" ref="AF77">_xll.BDP($C77,AF$1,"YAS_YLD_FLAG = 15","YAS_XCCY_FOREIGN_CURRENCY=CAD","PRICING_SOURCE=BVAL")</f>
        <v>146.82251975951181</v>
      </c>
      <c r="AG77" s="9" cm="1">
        <f t="array" ref="AG77">_xll.BDP($C77,AG$1,"YAS_YLD_FLAG = 15","PRICING_SOURCE=BVAL")</f>
        <v>1.9020860000000002</v>
      </c>
      <c r="AH77" s="9" t="str" cm="1">
        <f t="array" ref="AH77">_xll.BDP($C77,AH$1,"YAS_YLD_FLAG = 15","PRICING_SOURCE=BVAL")</f>
        <v>CAN 4 06/01/41</v>
      </c>
      <c r="AI77" s="9" t="str" cm="1">
        <f t="array" ref="AI77">_xll.BDP($C77,AI$1,"YAS_YLD_FLAG = 15","YAS_XCCY_FOREIGN_CURRENCY=CAD","PRICING_SOURCE=BVAL")</f>
        <v>CAN 4 06/01/41</v>
      </c>
      <c r="AJ77" s="9" cm="1">
        <f t="array" ref="AJ77">_xll.BQL($C77, "yield(fill=PREV, pricing_source=BVN4, side=Bid, yield_type=YTW) - yield(fill=PREV, pricing_source=BVN4, side=Ask, yield_type=YTW)")</f>
        <v>4.7883104798230214E-2</v>
      </c>
      <c r="AK77" s="16" cm="1">
        <f t="array" ref="AK77">_xll.BDP($C77,AK$1,"YAS_YLD_FLAG = 1")</f>
        <v>600000000</v>
      </c>
      <c r="AL77" s="5">
        <f t="shared" si="6"/>
        <v>0</v>
      </c>
      <c r="AM77" s="17" cm="1">
        <f t="array" ref="AM77">_xll.BDP($C77&amp;"@"&amp;Settings!$B$1&amp;" "&amp;$O77,"INTERVAL_SUM","MARKET_DATA_OVERRIDE="&amp;AM$1,"CALC_INTERVAL="&amp;Settings!$B$2,"FILL=0")*1000</f>
        <v>0</v>
      </c>
      <c r="AN77" s="18">
        <f t="shared" si="7"/>
        <v>0</v>
      </c>
      <c r="AO77" s="17" cm="1">
        <f t="array" ref="AO77">_xll.BDP($I77&amp;"@"&amp;Settings!$B$1&amp;" "&amp;$O77,"INTERVAL_SUM","MARKET_DATA_OVERRIDE="&amp;AO$1,"CALC_INTERVAL="&amp;Settings!$B$2,"FILL=0")*1000</f>
        <v>0</v>
      </c>
      <c r="AP77" s="17" cm="1">
        <f t="array" ref="AP77">_xll.BDP($I77&amp;"@"&amp;Settings!$B$1&amp;" "&amp;$O77,"INTERVAL_SUM","MARKET_DATA_OVERRIDE="&amp;AP$1,"CALC_INTERVAL="&amp;Settings!$B$2,"FILL=0")*1000</f>
        <v>0</v>
      </c>
      <c r="AQ77" s="8" cm="1">
        <f t="array" ref="AQ77">_xll.BDP($C77,AQ$1)</f>
        <v>82</v>
      </c>
      <c r="AR77" s="21"/>
      <c r="AS77" s="6"/>
      <c r="AT77" s="40" t="str">
        <f>INDEX(Table11[Z_category],MATCH(MAX(SaleTable[[#This Row],[Yld_Z_BB]:[Yld_Z_RBCI]]),Table11[Z_score_Vale],1))</f>
        <v>25 to 50</v>
      </c>
      <c r="AU77" s="41">
        <f>INDEX(Table12[TRAC_Category],MATCH(SaleTable[[#This Row],[Perc_Traded]],Table12[TRAC_Value],1))</f>
        <v>0</v>
      </c>
      <c r="AV77" s="41">
        <f>INDEX(Table13[NetDlrInv_Category],MATCH(SaleTable[[#This Row],[DealerClient Net]],Table13[NetDlrInv_Value],1))</f>
        <v>0</v>
      </c>
      <c r="AW77" s="41" t="str">
        <f>IF(OR(ISBLANK(SaleTable[[#This Row],[MSG_BidSize]]),NOT(ISNUMBER(SaleTable[[#This Row],[MSG_BidSize]]))),"NA",INDEX(Table14[AskSize_Category],MATCH(SaleTable[[#This Row],[MSG_BidSize]],Table14[AskSize_Value],1)))</f>
        <v>0 to 5MM</v>
      </c>
      <c r="AX77" s="27">
        <f>INDEX(Table15[XCCY_Cat],MATCH(SaleTable[[#This Row],[XCCY_sprd]],Table15[XCCY_Value],1))</f>
        <v>0</v>
      </c>
      <c r="AZ77" s="39" t="str">
        <f>INDEX(Table9[LQA_Bucket],MATCH(SaleTable[[#This Row],[LQA_LIQUIDITY_SCORE]],Table9[LQA_Val],1))</f>
        <v>80-100</v>
      </c>
      <c r="BA77" s="41" t="str">
        <f>INDEX(Table10[Utilization_Bucket],MATCH(_xlfn.IFNA(ROUND(SaleTable[[#This Row],[Remaining]]/1000000,0),-1),Table10[Utilization_Val],1))</f>
        <v>0MM</v>
      </c>
      <c r="BB77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78" spans="1:54" x14ac:dyDescent="0.3">
      <c r="A78" t="s">
        <v>1556</v>
      </c>
      <c r="B78" t="str">
        <f>IF(ISNUMBER(MATCH(I78,Sellside_PastID!A:A,0)),"","NEW")</f>
        <v/>
      </c>
      <c r="C78" s="8" t="s">
        <v>1412</v>
      </c>
      <c r="D78" s="8">
        <v>-1.2646284448430001</v>
      </c>
      <c r="E78" s="8">
        <v>-1.3671956350506143</v>
      </c>
      <c r="F78" s="12" t="s">
        <v>2786</v>
      </c>
      <c r="G78" s="37">
        <v>0</v>
      </c>
      <c r="H78" s="8">
        <v>0</v>
      </c>
      <c r="I78" s="8" t="str" cm="1">
        <f t="array" ref="I78">_xll.BDP($C78,I$1)</f>
        <v>478165AG8</v>
      </c>
      <c r="J78" s="8" t="str" cm="1">
        <f t="array" ref="J78">_xll.BDP($C78,J$1)</f>
        <v>SCJOHN 4.8 09/01/40</v>
      </c>
      <c r="K78" s="8" cm="1">
        <f t="array" ref="K78">_xll.BDP($C78,K$1)</f>
        <v>143014</v>
      </c>
      <c r="L78" s="8" cm="1">
        <f t="array" ref="L78">_xll.BDP($C78,L$1)</f>
        <v>143014</v>
      </c>
      <c r="M78" s="8" t="str" cm="1">
        <f t="array" ref="M78">_xll.BDP($C78,M$1)</f>
        <v>USD</v>
      </c>
      <c r="N78" s="8" t="str" cm="1">
        <f t="array" ref="N78">_xll.BDP($C78,N$1)</f>
        <v>US</v>
      </c>
      <c r="O78" s="8" t="str" cm="1">
        <f t="array" ref="O78">_xll.BDP($C78,O$1)</f>
        <v>Corp</v>
      </c>
      <c r="P78" s="8" t="str" cm="1">
        <f t="array" ref="P78">_xll.BDP($C78,P$1)</f>
        <v>Consumer Staples</v>
      </c>
      <c r="Q78" s="8" t="str" cm="1">
        <f t="array" ref="Q78">_xll.BDP($C78,Q$1)</f>
        <v>JOHNSON (S.C.) &amp; SON INC</v>
      </c>
      <c r="R78" s="8" t="str" cm="1">
        <f t="array" ref="R78">_xll.BDP($C78,R$1)</f>
        <v>A-</v>
      </c>
      <c r="S78" s="8" cm="1">
        <f t="array" ref="S78">_xlfn.IFNA(MATCH(_xll.BDP($C78,S$1),Convert_RBCIRTG[RTG_MDY],0),0)</f>
        <v>0</v>
      </c>
      <c r="T78" s="8" cm="1">
        <f t="array" ref="T78">_xlfn.IFNA(MATCH(_xll.BDP($C78,T$1),Convert_RBCIRTG[RTG_FITCH_SP],0),0)</f>
        <v>4</v>
      </c>
      <c r="U78" s="8" cm="1">
        <f t="array" ref="U78">_xlfn.IFNA(MATCH(_xll.BDP($C78,U$1),Convert_RBCIRTG[RTG_FITCH_SP],0),0)</f>
        <v>5</v>
      </c>
      <c r="V78" s="20" t="str" cm="1">
        <f t="array" ref="V78">INDEX(Convert_RBCIRTG[RTG_FITCH_SP],IF(MEDIAN($S78:$U78)&gt;0,MEDIAN($S78:$U78),MAX($S78:$U78)))</f>
        <v>A-</v>
      </c>
      <c r="W78" s="15" cm="1">
        <f t="array" ref="W78">_xll.BDP($C78,W$1,"YAS_YLD_FLAG = 15")</f>
        <v>13.140134576533605</v>
      </c>
      <c r="X78" s="3" t="str">
        <f>INDEX(Convert_DurBins[Dur_Bucket],MATCH($W78,Convert_DurBins[Dur_Val],1))</f>
        <v>12-14</v>
      </c>
      <c r="Y78" s="14">
        <f t="shared" si="4"/>
        <v>3.4171112232794387</v>
      </c>
      <c r="Z78" s="3">
        <f>-INDEX(DefProv[Default],MATCH($O78&amp;$R78,DefProv[KEY],0))</f>
        <v>-13</v>
      </c>
      <c r="AA78" s="9" cm="1">
        <f t="array" ref="AA78">IF($M78="CAD",AB78,_xll.BDP($C78,AA$1,"YAS_XCCY_FOREIGN_CURRENCY=CAD","YAS_YLD_FLAG = 15","PRICING_SOURCE=BVAL"))</f>
        <v>3.5471112232794386</v>
      </c>
      <c r="AB78" s="9" cm="1">
        <f t="array" ref="AB78">_xll.BDP($C78,AB$1,"YAS_YLD_FLAG = 15","PRICING_SOURCE=BVAL")</f>
        <v>2.9092579999999999</v>
      </c>
      <c r="AC78" s="14">
        <f t="shared" si="5"/>
        <v>0.63785322327943872</v>
      </c>
      <c r="AD78" s="9" cm="1">
        <f t="array" ref="AD78">_xll.BDP($C78,AD$1,"YAS_YLD_FLAG = 15","PRICING_SOURCE=BVAL")</f>
        <v>86.372099999999989</v>
      </c>
      <c r="AE78" s="14" t="e">
        <f>INDEX([1]credit_yield!$C$1:$C$108,MATCH($AY78,[1]credit_yield!$A$1:$A$108,0))</f>
        <v>#N/A</v>
      </c>
      <c r="AF78" s="9" cm="1">
        <f t="array" ref="AF78">_xll.BDP($C78,AF$1,"YAS_YLD_FLAG = 15","YAS_XCCY_FOREIGN_CURRENCY=CAD","PRICING_SOURCE=BVAL")</f>
        <v>164.48247722551639</v>
      </c>
      <c r="AG78" s="9" cm="1">
        <f t="array" ref="AG78">_xll.BDP($C78,AG$1,"YAS_YLD_FLAG = 15","PRICING_SOURCE=BVAL")</f>
        <v>2.0455369999999999</v>
      </c>
      <c r="AH78" s="9" t="str" cm="1">
        <f t="array" ref="AH78">_xll.BDP($C78,AH$1,"YAS_YLD_FLAG = 15","PRICING_SOURCE=BVAL")</f>
        <v>T 1 3/4 08/15/41</v>
      </c>
      <c r="AI78" s="9" t="str" cm="1">
        <f t="array" ref="AI78">_xll.BDP($C78,AI$1,"YAS_YLD_FLAG = 15","YAS_XCCY_FOREIGN_CURRENCY=CAD","PRICING_SOURCE=BVAL")</f>
        <v>CAN 4 06/01/41</v>
      </c>
      <c r="AJ78" s="9" cm="1">
        <f t="array" ref="AJ78">_xll.BQL($C78, "yield(fill=PREV, pricing_source=BVN4, side=Bid, yield_type=YTW) - yield(fill=PREV, pricing_source=BVN4, side=Ask, yield_type=YTW)")</f>
        <v>7.8097520526280828E-2</v>
      </c>
      <c r="AK78" s="16" cm="1">
        <f t="array" ref="AK78">_xll.BDP($C78,AK$1,"YAS_YLD_FLAG = 1")</f>
        <v>550000000</v>
      </c>
      <c r="AL78" s="5">
        <f t="shared" si="6"/>
        <v>0</v>
      </c>
      <c r="AM78" s="17" cm="1">
        <f t="array" ref="AM78">_xll.BDP($C78&amp;"@"&amp;Settings!$B$1&amp;" "&amp;$O78,"INTERVAL_SUM","MARKET_DATA_OVERRIDE="&amp;AM$1,"CALC_INTERVAL="&amp;Settings!$B$2,"FILL=0")*1000</f>
        <v>0</v>
      </c>
      <c r="AN78" s="18">
        <f t="shared" si="7"/>
        <v>0</v>
      </c>
      <c r="AO78" s="17" cm="1">
        <f t="array" ref="AO78">_xll.BDP($I78&amp;"@"&amp;Settings!$B$1&amp;" "&amp;$O78,"INTERVAL_SUM","MARKET_DATA_OVERRIDE="&amp;AO$1,"CALC_INTERVAL="&amp;Settings!$B$2,"FILL=0")*1000</f>
        <v>0</v>
      </c>
      <c r="AP78" s="17" cm="1">
        <f t="array" ref="AP78">_xll.BDP($I78&amp;"@"&amp;Settings!$B$1&amp;" "&amp;$O78,"INTERVAL_SUM","MARKET_DATA_OVERRIDE="&amp;AP$1,"CALC_INTERVAL="&amp;Settings!$B$2,"FILL=0")*1000</f>
        <v>0</v>
      </c>
      <c r="AQ78" s="8" cm="1">
        <f t="array" ref="AQ78">_xll.BDP($C78,AQ$1)</f>
        <v>63</v>
      </c>
      <c r="AR78" s="21"/>
      <c r="AS78" s="6"/>
      <c r="AT78" s="40" t="str">
        <f>INDEX(Table11[Z_category],MATCH(MAX(SaleTable[[#This Row],[Yld_Z_BB]:[Yld_Z_RBCI]]),Table11[Z_score_Vale],1))</f>
        <v>10 to 25</v>
      </c>
      <c r="AU78" s="41">
        <f>INDEX(Table12[TRAC_Category],MATCH(SaleTable[[#This Row],[Perc_Traded]],Table12[TRAC_Value],1))</f>
        <v>0</v>
      </c>
      <c r="AV78" s="41">
        <f>INDEX(Table13[NetDlrInv_Category],MATCH(SaleTable[[#This Row],[DealerClient Net]],Table13[NetDlrInv_Value],1))</f>
        <v>0</v>
      </c>
      <c r="AW78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78" s="27" t="str">
        <f>INDEX(Table15[XCCY_Cat],MATCH(SaleTable[[#This Row],[XCCY_sprd]],Table15[XCCY_Value],1))</f>
        <v>0.5 to 0.8</v>
      </c>
      <c r="AZ78" s="39" t="str">
        <f>INDEX(Table9[LQA_Bucket],MATCH(SaleTable[[#This Row],[LQA_LIQUIDITY_SCORE]],Table9[LQA_Val],1))</f>
        <v>60-80</v>
      </c>
      <c r="BA78" s="41" t="str">
        <f>INDEX(Table10[Utilization_Bucket],MATCH(_xlfn.IFNA(ROUND(SaleTable[[#This Row],[Remaining]]/1000000,0),-1),Table10[Utilization_Val],1))</f>
        <v>0MM</v>
      </c>
      <c r="BB78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79" spans="1:54" x14ac:dyDescent="0.3">
      <c r="A79" t="s">
        <v>1556</v>
      </c>
      <c r="B79" t="str">
        <f>IF(ISNUMBER(MATCH(I79,Sellside_PastID!A:A,0)),"","NEW")</f>
        <v/>
      </c>
      <c r="C79" s="8" t="s">
        <v>1423</v>
      </c>
      <c r="D79" s="8">
        <v>-1.8413938800609708</v>
      </c>
      <c r="E79" s="8">
        <v>-1.3948848213520695</v>
      </c>
      <c r="F79" s="12" t="s">
        <v>1551</v>
      </c>
      <c r="G79" s="37">
        <v>0</v>
      </c>
      <c r="H79" s="8">
        <v>0</v>
      </c>
      <c r="I79" s="8" t="str" cm="1">
        <f t="array" ref="I79">_xll.BDP($C79,I$1)</f>
        <v>268317AE4</v>
      </c>
      <c r="J79" s="8" t="str" cm="1">
        <f t="array" ref="J79">_xll.BDP($C79,J$1)</f>
        <v>EDF 5.6 01/27/40</v>
      </c>
      <c r="K79" s="8" cm="1">
        <f t="array" ref="K79">_xll.BDP($C79,K$1)</f>
        <v>180969</v>
      </c>
      <c r="L79" s="8" cm="1">
        <f t="array" ref="L79">_xll.BDP($C79,L$1)</f>
        <v>162060</v>
      </c>
      <c r="M79" s="8" t="str" cm="1">
        <f t="array" ref="M79">_xll.BDP($C79,M$1)</f>
        <v>USD</v>
      </c>
      <c r="N79" s="8" t="str" cm="1">
        <f t="array" ref="N79">_xll.BDP($C79,N$1)</f>
        <v>FR</v>
      </c>
      <c r="O79" s="8" t="str" cm="1">
        <f t="array" ref="O79">_xll.BDP($C79,O$1)</f>
        <v>Corp</v>
      </c>
      <c r="P79" s="8" t="str" cm="1">
        <f t="array" ref="P79">_xll.BDP($C79,P$1)</f>
        <v>Utilities</v>
      </c>
      <c r="Q79" s="8" t="str" cm="1">
        <f t="array" ref="Q79">_xll.BDP($C79,Q$1)</f>
        <v>ELECTRICITE DE FRANCE SA</v>
      </c>
      <c r="R79" s="8" t="str" cm="1">
        <f t="array" ref="R79">_xll.BDP($C79,R$1)</f>
        <v>BBB+</v>
      </c>
      <c r="S79" s="8" cm="1">
        <f t="array" ref="S79">_xlfn.IFNA(MATCH(_xll.BDP($C79,S$1),Convert_RBCIRTG[RTG_MDY],0),0)</f>
        <v>4</v>
      </c>
      <c r="T79" s="8" cm="1">
        <f t="array" ref="T79">_xlfn.IFNA(MATCH(_xll.BDP($C79,T$1),Convert_RBCIRTG[RTG_FITCH_SP],0),0)</f>
        <v>4</v>
      </c>
      <c r="U79" s="8" cm="1">
        <f t="array" ref="U79">_xlfn.IFNA(MATCH(_xll.BDP($C79,U$1),Convert_RBCIRTG[RTG_FITCH_SP],0),0)</f>
        <v>3</v>
      </c>
      <c r="V79" s="20" t="str" cm="1">
        <f t="array" ref="V79">INDEX(Convert_RBCIRTG[RTG_FITCH_SP],IF(MEDIAN($S79:$U79)&gt;0,MEDIAN($S79:$U79),MAX($S79:$U79)))</f>
        <v>A-</v>
      </c>
      <c r="W79" s="15" cm="1">
        <f t="array" ref="W79">_xll.BDP($C79,W$1,"YAS_YLD_FLAG = 15")</f>
        <v>12.300870942940719</v>
      </c>
      <c r="X79" s="3" t="str">
        <f>INDEX(Convert_DurBins[Dur_Bucket],MATCH($W79,Convert_DurBins[Dur_Val],1))</f>
        <v>12-14</v>
      </c>
      <c r="Y79" s="14">
        <f t="shared" si="4"/>
        <v>3.535514115457516</v>
      </c>
      <c r="Z79" s="3">
        <f>-INDEX(DefProv[Default],MATCH($O79&amp;$R79,DefProv[KEY],0))</f>
        <v>-36</v>
      </c>
      <c r="AA79" s="9" cm="1">
        <f t="array" ref="AA79">IF($M79="CAD",AB79,_xll.BDP($C79,AA$1,"YAS_XCCY_FOREIGN_CURRENCY=CAD","YAS_YLD_FLAG = 15","PRICING_SOURCE=BVAL"))</f>
        <v>3.8955141154575159</v>
      </c>
      <c r="AB79" s="9" cm="1">
        <f t="array" ref="AB79">_xll.BDP($C79,AB$1,"YAS_YLD_FLAG = 15","PRICING_SOURCE=BVAL")</f>
        <v>3.1532309999999999</v>
      </c>
      <c r="AC79" s="14">
        <f t="shared" si="5"/>
        <v>0.74228311545751602</v>
      </c>
      <c r="AD79" s="9" cm="1">
        <f t="array" ref="AD79">_xll.BDP($C79,AD$1,"YAS_YLD_FLAG = 15","PRICING_SOURCE=BVAL")</f>
        <v>110.76939999999999</v>
      </c>
      <c r="AE79" s="14" t="e">
        <f>INDEX([1]credit_yield!$C$1:$C$108,MATCH($AY79,[1]credit_yield!$A$1:$A$108,0))</f>
        <v>#N/A</v>
      </c>
      <c r="AF79" s="9" cm="1">
        <f t="array" ref="AF79">_xll.BDP($C79,AF$1,"YAS_YLD_FLAG = 15","YAS_XCCY_FOREIGN_CURRENCY=CAD","PRICING_SOURCE=BVAL")</f>
        <v>199.32276644332413</v>
      </c>
      <c r="AG79" s="9" cm="1">
        <f t="array" ref="AG79">_xll.BDP($C79,AG$1,"YAS_YLD_FLAG = 15","PRICING_SOURCE=BVAL")</f>
        <v>2.0455369999999999</v>
      </c>
      <c r="AH79" s="9" t="str" cm="1">
        <f t="array" ref="AH79">_xll.BDP($C79,AH$1,"YAS_YLD_FLAG = 15","PRICING_SOURCE=BVAL")</f>
        <v>T 1 3/4 08/15/41</v>
      </c>
      <c r="AI79" s="9" t="str" cm="1">
        <f t="array" ref="AI79">_xll.BDP($C79,AI$1,"YAS_YLD_FLAG = 15","YAS_XCCY_FOREIGN_CURRENCY=CAD","PRICING_SOURCE=BVAL")</f>
        <v>CAN 4 06/01/41</v>
      </c>
      <c r="AJ79" s="9" cm="1">
        <f t="array" ref="AJ79">_xll.BQL($C79, "yield(fill=PREV, pricing_source=BVN4, side=Bid, yield_type=YTW) - yield(fill=PREV, pricing_source=BVN4, side=Ask, yield_type=YTW)")</f>
        <v>2.3735140391119014E-2</v>
      </c>
      <c r="AK79" s="16" cm="1">
        <f t="array" ref="AK79">_xll.BDP($C79,AK$1,"YAS_YLD_FLAG = 1")</f>
        <v>850000000</v>
      </c>
      <c r="AL79" s="5">
        <f t="shared" si="6"/>
        <v>1.1861176470588236E-2</v>
      </c>
      <c r="AM79" s="17" cm="1">
        <f t="array" ref="AM79">_xll.BDP($C79&amp;"@"&amp;Settings!$B$1&amp;" "&amp;$O79,"INTERVAL_SUM","MARKET_DATA_OVERRIDE="&amp;AM$1,"CALC_INTERVAL="&amp;Settings!$B$2,"FILL=0")*1000</f>
        <v>10082000</v>
      </c>
      <c r="AN79" s="18">
        <f t="shared" si="7"/>
        <v>-4700000</v>
      </c>
      <c r="AO79" s="17" cm="1">
        <f t="array" ref="AO79">_xll.BDP($I79&amp;"@"&amp;Settings!$B$1&amp;" "&amp;$O79,"INTERVAL_SUM","MARKET_DATA_OVERRIDE="&amp;AO$1,"CALC_INTERVAL="&amp;Settings!$B$2,"FILL=0")*1000</f>
        <v>0</v>
      </c>
      <c r="AP79" s="17" cm="1">
        <f t="array" ref="AP79">_xll.BDP($I79&amp;"@"&amp;Settings!$B$1&amp;" "&amp;$O79,"INTERVAL_SUM","MARKET_DATA_OVERRIDE="&amp;AP$1,"CALC_INTERVAL="&amp;Settings!$B$2,"FILL=0")*1000</f>
        <v>4700000</v>
      </c>
      <c r="AQ79" s="8" cm="1">
        <f t="array" ref="AQ79">_xll.BDP($C79,AQ$1)</f>
        <v>88</v>
      </c>
      <c r="AR79" s="21"/>
      <c r="AS79" s="6"/>
      <c r="AT79" s="40" t="str">
        <f>INDEX(Table11[Z_category],MATCH(MAX(SaleTable[[#This Row],[Yld_Z_BB]:[Yld_Z_RBCI]]),Table11[Z_score_Vale],1))</f>
        <v>&lt;10</v>
      </c>
      <c r="AU79" s="41" t="str">
        <f>INDEX(Table12[TRAC_Category],MATCH(SaleTable[[#This Row],[Perc_Traded]],Table12[TRAC_Value],1))</f>
        <v>0-5%</v>
      </c>
      <c r="AV79" s="41" t="str">
        <f>INDEX(Table13[NetDlrInv_Category],MATCH(SaleTable[[#This Row],[DealerClient Net]],Table13[NetDlrInv_Value],1))</f>
        <v>-5MM to 0MM</v>
      </c>
      <c r="AW79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79" s="27" t="str">
        <f>INDEX(Table15[XCCY_Cat],MATCH(SaleTable[[#This Row],[XCCY_sprd]],Table15[XCCY_Value],1))</f>
        <v>0.5 to 0.8</v>
      </c>
      <c r="AZ79" s="39" t="str">
        <f>INDEX(Table9[LQA_Bucket],MATCH(SaleTable[[#This Row],[LQA_LIQUIDITY_SCORE]],Table9[LQA_Val],1))</f>
        <v>80-100</v>
      </c>
      <c r="BA79" s="41" t="str">
        <f>INDEX(Table10[Utilization_Bucket],MATCH(_xlfn.IFNA(ROUND(SaleTable[[#This Row],[Remaining]]/1000000,0),-1),Table10[Utilization_Val],1))</f>
        <v>0MM</v>
      </c>
      <c r="BB79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80" spans="1:54" x14ac:dyDescent="0.3">
      <c r="A80" t="s">
        <v>1556</v>
      </c>
      <c r="B80" t="str">
        <f>IF(ISNUMBER(MATCH(I80,Sellside_PastID!A:A,0)),"","NEW")</f>
        <v/>
      </c>
      <c r="C80" s="8" t="s">
        <v>1515</v>
      </c>
      <c r="D80" s="8">
        <v>-0.90279867406028125</v>
      </c>
      <c r="E80" s="8">
        <v>-1.081910147599831</v>
      </c>
      <c r="F80" s="12" t="s">
        <v>2787</v>
      </c>
      <c r="G80" s="37" t="s">
        <v>1442</v>
      </c>
      <c r="H80" s="8">
        <v>0</v>
      </c>
      <c r="I80" s="8" t="str" cm="1">
        <f t="array" ref="I80">_xll.BDP($C80,I$1)</f>
        <v>62952EAB3</v>
      </c>
      <c r="J80" s="8" t="str" cm="1">
        <f t="array" ref="J80">_xll.BDP($C80,J$1)</f>
        <v>NYUHOS 5 3/4 07/01/43</v>
      </c>
      <c r="K80" s="8" cm="1">
        <f t="array" ref="K80">_xll.BDP($C80,K$1)</f>
        <v>8108798</v>
      </c>
      <c r="L80" s="8" cm="1">
        <f t="array" ref="L80">_xll.BDP($C80,L$1)</f>
        <v>8108798</v>
      </c>
      <c r="M80" s="8" t="str" cm="1">
        <f t="array" ref="M80">_xll.BDP($C80,M$1)</f>
        <v>USD</v>
      </c>
      <c r="N80" s="8" t="str" cm="1">
        <f t="array" ref="N80">_xll.BDP($C80,N$1)</f>
        <v>US</v>
      </c>
      <c r="O80" s="8" t="str" cm="1">
        <f t="array" ref="O80">_xll.BDP($C80,O$1)</f>
        <v>Corp</v>
      </c>
      <c r="P80" s="8" t="str" cm="1">
        <f t="array" ref="P80">_xll.BDP($C80,P$1)</f>
        <v>Health Care</v>
      </c>
      <c r="Q80" s="8" t="str" cm="1">
        <f t="array" ref="Q80">_xll.BDP($C80,Q$1)</f>
        <v>NYU HOSPITALS CENTER</v>
      </c>
      <c r="R80" s="8" t="str" cm="1">
        <f t="array" ref="R80">_xll.BDP($C80,R$1)</f>
        <v>A-</v>
      </c>
      <c r="S80" s="8" cm="1">
        <f t="array" ref="S80">_xlfn.IFNA(MATCH(_xll.BDP($C80,S$1),Convert_RBCIRTG[RTG_MDY],0),0)</f>
        <v>4</v>
      </c>
      <c r="T80" s="8" cm="1">
        <f t="array" ref="T80">_xlfn.IFNA(MATCH(_xll.BDP($C80,T$1),Convert_RBCIRTG[RTG_FITCH_SP],0),0)</f>
        <v>0</v>
      </c>
      <c r="U80" s="8" cm="1">
        <f t="array" ref="U80">_xlfn.IFNA(MATCH(_xll.BDP($C80,U$1),Convert_RBCIRTG[RTG_FITCH_SP],0),0)</f>
        <v>5</v>
      </c>
      <c r="V80" s="20" t="str" cm="1">
        <f t="array" ref="V80">INDEX(Convert_RBCIRTG[RTG_FITCH_SP],IF(MEDIAN($S80:$U80)&gt;0,MEDIAN($S80:$U80),MAX($S80:$U80)))</f>
        <v>A-</v>
      </c>
      <c r="W80" s="15" cm="1">
        <f t="array" ref="W80">_xll.BDP($C80,W$1,"YAS_YLD_FLAG = 15")</f>
        <v>13.809739842298697</v>
      </c>
      <c r="X80" s="3" t="str">
        <f>INDEX(Convert_DurBins[Dur_Bucket],MATCH($W80,Convert_DurBins[Dur_Val],1))</f>
        <v>12-14</v>
      </c>
      <c r="Y80" s="14">
        <f t="shared" si="4"/>
        <v>3.6877760925323644</v>
      </c>
      <c r="Z80" s="3">
        <f>-INDEX(DefProv[Default],MATCH($O80&amp;$R80,DefProv[KEY],0))</f>
        <v>-13</v>
      </c>
      <c r="AA80" s="9" cm="1">
        <f t="array" ref="AA80">IF($M80="CAD",AB80,_xll.BDP($C80,AA$1,"YAS_XCCY_FOREIGN_CURRENCY=CAD","YAS_YLD_FLAG = 15","PRICING_SOURCE=BVAL"))</f>
        <v>3.8177760925323643</v>
      </c>
      <c r="AB80" s="9" cm="1">
        <f t="array" ref="AB80">_xll.BDP($C80,AB$1,"YAS_YLD_FLAG = 15","PRICING_SOURCE=BVAL")</f>
        <v>3.0157970000000001</v>
      </c>
      <c r="AC80" s="14">
        <f t="shared" si="5"/>
        <v>0.80197909253236421</v>
      </c>
      <c r="AD80" s="9" cm="1">
        <f t="array" ref="AD80">_xll.BDP($C80,AD$1,"YAS_YLD_FLAG = 15","PRICING_SOURCE=BVAL")</f>
        <v>97.02600000000001</v>
      </c>
      <c r="AE80" s="14" t="e">
        <f>INDEX([1]credit_yield!$C$1:$C$108,MATCH($AY80,[1]credit_yield!$A$1:$A$108,0))</f>
        <v>#N/A</v>
      </c>
      <c r="AF80" s="9" cm="1">
        <f t="array" ref="AF80">_xll.BDP($C80,AF$1,"YAS_YLD_FLAG = 15","YAS_XCCY_FOREIGN_CURRENCY=CAD","PRICING_SOURCE=BVAL")</f>
        <v>191.54896415080896</v>
      </c>
      <c r="AG80" s="9" cm="1">
        <f t="array" ref="AG80">_xll.BDP($C80,AG$1,"YAS_YLD_FLAG = 15","PRICING_SOURCE=BVAL")</f>
        <v>2.0455369999999999</v>
      </c>
      <c r="AH80" s="9" t="str" cm="1">
        <f t="array" ref="AH80">_xll.BDP($C80,AH$1,"YAS_YLD_FLAG = 15","PRICING_SOURCE=BVAL")</f>
        <v>T 1 3/4 08/15/41</v>
      </c>
      <c r="AI80" s="9" t="str" cm="1">
        <f t="array" ref="AI80">_xll.BDP($C80,AI$1,"YAS_YLD_FLAG = 15","YAS_XCCY_FOREIGN_CURRENCY=CAD","PRICING_SOURCE=BVAL")</f>
        <v>CAN 4 06/01/41</v>
      </c>
      <c r="AJ80" s="9" cm="1">
        <f t="array" ref="AJ80">_xll.BQL($C80, "yield(fill=PREV, pricing_source=BVN4, side=Bid, yield_type=YTW) - yield(fill=PREV, pricing_source=BVN4, side=Ask, yield_type=YTW)")</f>
        <v>7.7155128208472146E-2</v>
      </c>
      <c r="AK80" s="16" cm="1">
        <f t="array" ref="AK80">_xll.BDP($C80,AK$1,"YAS_YLD_FLAG = 1")</f>
        <v>350000000</v>
      </c>
      <c r="AL80" s="5">
        <f t="shared" si="6"/>
        <v>9.7571428571428566E-3</v>
      </c>
      <c r="AM80" s="17" cm="1">
        <f t="array" ref="AM80">_xll.BDP($C80&amp;"@"&amp;Settings!$B$1&amp;" "&amp;$O80,"INTERVAL_SUM","MARKET_DATA_OVERRIDE="&amp;AM$1,"CALC_INTERVAL="&amp;Settings!$B$2,"FILL=0")*1000</f>
        <v>3415000</v>
      </c>
      <c r="AN80" s="18">
        <f t="shared" si="7"/>
        <v>-3415000</v>
      </c>
      <c r="AO80" s="17" cm="1">
        <f t="array" ref="AO80">_xll.BDP($I80&amp;"@"&amp;Settings!$B$1&amp;" "&amp;$O80,"INTERVAL_SUM","MARKET_DATA_OVERRIDE="&amp;AO$1,"CALC_INTERVAL="&amp;Settings!$B$2,"FILL=0")*1000</f>
        <v>0</v>
      </c>
      <c r="AP80" s="17" cm="1">
        <f t="array" ref="AP80">_xll.BDP($I80&amp;"@"&amp;Settings!$B$1&amp;" "&amp;$O80,"INTERVAL_SUM","MARKET_DATA_OVERRIDE="&amp;AP$1,"CALC_INTERVAL="&amp;Settings!$B$2,"FILL=0")*1000</f>
        <v>3415000</v>
      </c>
      <c r="AQ80" s="8" cm="1">
        <f t="array" ref="AQ80">_xll.BDP($C80,AQ$1)</f>
        <v>84</v>
      </c>
      <c r="AR80" s="21"/>
      <c r="AS80" s="6"/>
      <c r="AT80" s="40" t="str">
        <f>INDEX(Table11[Z_category],MATCH(MAX(SaleTable[[#This Row],[Yld_Z_BB]:[Yld_Z_RBCI]]),Table11[Z_score_Vale],1))</f>
        <v>10 to 25</v>
      </c>
      <c r="AU80" s="41">
        <f>INDEX(Table12[TRAC_Category],MATCH(SaleTable[[#This Row],[Perc_Traded]],Table12[TRAC_Value],1))</f>
        <v>0</v>
      </c>
      <c r="AV80" s="41" t="str">
        <f>INDEX(Table13[NetDlrInv_Category],MATCH(SaleTable[[#This Row],[DealerClient Net]],Table13[NetDlrInv_Value],1))</f>
        <v>-5MM to 0MM</v>
      </c>
      <c r="AW80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80" s="27" t="str">
        <f>INDEX(Table15[XCCY_Cat],MATCH(SaleTable[[#This Row],[XCCY_sprd]],Table15[XCCY_Value],1))</f>
        <v>0.8 to 1</v>
      </c>
      <c r="AZ80" s="39" t="str">
        <f>INDEX(Table9[LQA_Bucket],MATCH(SaleTable[[#This Row],[LQA_LIQUIDITY_SCORE]],Table9[LQA_Val],1))</f>
        <v>80-100</v>
      </c>
      <c r="BA80" s="41" t="str">
        <f>INDEX(Table10[Utilization_Bucket],MATCH(_xlfn.IFNA(ROUND(SaleTable[[#This Row],[Remaining]]/1000000,0),-1),Table10[Utilization_Val],1))</f>
        <v>0MM</v>
      </c>
      <c r="BB80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81" spans="1:54" x14ac:dyDescent="0.3">
      <c r="A81" t="s">
        <v>1556</v>
      </c>
      <c r="B81" t="str">
        <f>IF(ISNUMBER(MATCH(I81,Sellside_PastID!A:A,0)),"","NEW")</f>
        <v/>
      </c>
      <c r="C81" s="8" t="s">
        <v>1399</v>
      </c>
      <c r="D81" s="8">
        <v>-0.9238679674237571</v>
      </c>
      <c r="E81" s="8">
        <v>-1.0985222788084934</v>
      </c>
      <c r="F81" s="12" t="s">
        <v>1552</v>
      </c>
      <c r="G81" s="37">
        <v>0</v>
      </c>
      <c r="H81" s="8">
        <v>0</v>
      </c>
      <c r="I81" s="8" t="str" cm="1">
        <f t="array" ref="I81">_xll.BDP($C81,I$1)</f>
        <v>617482V92</v>
      </c>
      <c r="J81" s="8" t="str" cm="1">
        <f t="array" ref="J81">_xll.BDP($C81,J$1)</f>
        <v>MS 6 3/8 07/24/42</v>
      </c>
      <c r="K81" s="8" cm="1">
        <f t="array" ref="K81">_xll.BDP($C81,K$1)</f>
        <v>116646</v>
      </c>
      <c r="L81" s="8" cm="1">
        <f t="array" ref="L81">_xll.BDP($C81,L$1)</f>
        <v>116646</v>
      </c>
      <c r="M81" s="8" t="str" cm="1">
        <f t="array" ref="M81">_xll.BDP($C81,M$1)</f>
        <v>USD</v>
      </c>
      <c r="N81" s="8" t="str" cm="1">
        <f t="array" ref="N81">_xll.BDP($C81,N$1)</f>
        <v>US</v>
      </c>
      <c r="O81" s="8" t="str" cm="1">
        <f t="array" ref="O81">_xll.BDP($C81,O$1)</f>
        <v>Corp</v>
      </c>
      <c r="P81" s="8" t="str" cm="1">
        <f t="array" ref="P81">_xll.BDP($C81,P$1)</f>
        <v>Financials</v>
      </c>
      <c r="Q81" s="8" t="str" cm="1">
        <f t="array" ref="Q81">_xll.BDP($C81,Q$1)</f>
        <v>MORGAN STANLEY</v>
      </c>
      <c r="R81" s="8" t="str" cm="1">
        <f t="array" ref="R81">_xll.BDP($C81,R$1)</f>
        <v>A</v>
      </c>
      <c r="S81" s="8" cm="1">
        <f t="array" ref="S81">_xlfn.IFNA(MATCH(_xll.BDP($C81,S$1),Convert_RBCIRTG[RTG_MDY],0),0)</f>
        <v>6</v>
      </c>
      <c r="T81" s="8" cm="1">
        <f t="array" ref="T81">_xlfn.IFNA(MATCH(_xll.BDP($C81,T$1),Convert_RBCIRTG[RTG_FITCH_SP],0),0)</f>
        <v>5</v>
      </c>
      <c r="U81" s="8" cm="1">
        <f t="array" ref="U81">_xlfn.IFNA(MATCH(_xll.BDP($C81,U$1),Convert_RBCIRTG[RTG_FITCH_SP],0),0)</f>
        <v>3</v>
      </c>
      <c r="V81" s="20" t="str" cm="1">
        <f t="array" ref="V81">INDEX(Convert_RBCIRTG[RTG_FITCH_SP],IF(MEDIAN($S81:$U81)&gt;0,MEDIAN($S81:$U81),MAX($S81:$U81)))</f>
        <v>A</v>
      </c>
      <c r="W81" s="15" cm="1">
        <f t="array" ref="W81">_xll.BDP($C81,W$1,"YAS_YLD_FLAG = 15")</f>
        <v>13.189359951690887</v>
      </c>
      <c r="X81" s="3" t="str">
        <f>INDEX(Convert_DurBins[Dur_Bucket],MATCH($W81,Convert_DurBins[Dur_Val],1))</f>
        <v>12-14</v>
      </c>
      <c r="Y81" s="14">
        <f t="shared" si="4"/>
        <v>3.7724980780288084</v>
      </c>
      <c r="Z81" s="3">
        <f>-INDEX(DefProv[Default],MATCH($O81&amp;$R81,DefProv[KEY],0))</f>
        <v>-13</v>
      </c>
      <c r="AA81" s="9" cm="1">
        <f t="array" ref="AA81">IF($M81="CAD",AB81,_xll.BDP($C81,AA$1,"YAS_XCCY_FOREIGN_CURRENCY=CAD","YAS_YLD_FLAG = 15","PRICING_SOURCE=BVAL"))</f>
        <v>3.9024980780288083</v>
      </c>
      <c r="AB81" s="9" cm="1">
        <f t="array" ref="AB81">_xll.BDP($C81,AB$1,"YAS_YLD_FLAG = 15","PRICING_SOURCE=BVAL")</f>
        <v>3.0298319999999999</v>
      </c>
      <c r="AC81" s="14">
        <f t="shared" si="5"/>
        <v>0.87266607802880847</v>
      </c>
      <c r="AD81" s="9" cm="1">
        <f t="array" ref="AD81">_xll.BDP($C81,AD$1,"YAS_YLD_FLAG = 15","PRICING_SOURCE=BVAL")</f>
        <v>98.42949999999999</v>
      </c>
      <c r="AE81" s="14" t="e">
        <f>INDEX([1]credit_yield!$C$1:$C$108,MATCH($AY81,[1]credit_yield!$A$1:$A$108,0))</f>
        <v>#N/A</v>
      </c>
      <c r="AF81" s="9" cm="1">
        <f t="array" ref="AF81">_xll.BDP($C81,AF$1,"YAS_YLD_FLAG = 15","YAS_XCCY_FOREIGN_CURRENCY=CAD","PRICING_SOURCE=BVAL")</f>
        <v>200.02116270045337</v>
      </c>
      <c r="AG81" s="9" cm="1">
        <f t="array" ref="AG81">_xll.BDP($C81,AG$1,"YAS_YLD_FLAG = 15","PRICING_SOURCE=BVAL")</f>
        <v>2.0455369999999999</v>
      </c>
      <c r="AH81" s="9" t="str" cm="1">
        <f t="array" ref="AH81">_xll.BDP($C81,AH$1,"YAS_YLD_FLAG = 15","PRICING_SOURCE=BVAL")</f>
        <v>T 1 3/4 08/15/41</v>
      </c>
      <c r="AI81" s="9" t="str" cm="1">
        <f t="array" ref="AI81">_xll.BDP($C81,AI$1,"YAS_YLD_FLAG = 15","YAS_XCCY_FOREIGN_CURRENCY=CAD","PRICING_SOURCE=BVAL")</f>
        <v>CAN 4 06/01/41</v>
      </c>
      <c r="AJ81" s="9" cm="1">
        <f t="array" ref="AJ81">_xll.BQL($C81, "yield(fill=PREV, pricing_source=BVN4, side=Bid, yield_type=YTW) - yield(fill=PREV, pricing_source=BVN4, side=Ask, yield_type=YTW)")</f>
        <v>9.8970639150159911E-3</v>
      </c>
      <c r="AK81" s="16" cm="1">
        <f t="array" ref="AK81">_xll.BDP($C81,AK$1,"YAS_YLD_FLAG = 1")</f>
        <v>2000000000</v>
      </c>
      <c r="AL81" s="5">
        <f t="shared" si="6"/>
        <v>7.3895000000000002E-3</v>
      </c>
      <c r="AM81" s="17" cm="1">
        <f t="array" ref="AM81">_xll.BDP($C81&amp;"@"&amp;Settings!$B$1&amp;" "&amp;$O81,"INTERVAL_SUM","MARKET_DATA_OVERRIDE="&amp;AM$1,"CALC_INTERVAL="&amp;Settings!$B$2,"FILL=0")*1000</f>
        <v>14779000</v>
      </c>
      <c r="AN81" s="18">
        <f t="shared" si="7"/>
        <v>-3185000</v>
      </c>
      <c r="AO81" s="17" cm="1">
        <f t="array" ref="AO81">_xll.BDP($I81&amp;"@"&amp;Settings!$B$1&amp;" "&amp;$O81,"INTERVAL_SUM","MARKET_DATA_OVERRIDE="&amp;AO$1,"CALC_INTERVAL="&amp;Settings!$B$2,"FILL=0")*1000</f>
        <v>0</v>
      </c>
      <c r="AP81" s="17" cm="1">
        <f t="array" ref="AP81">_xll.BDP($I81&amp;"@"&amp;Settings!$B$1&amp;" "&amp;$O81,"INTERVAL_SUM","MARKET_DATA_OVERRIDE="&amp;AP$1,"CALC_INTERVAL="&amp;Settings!$B$2,"FILL=0")*1000</f>
        <v>3185000</v>
      </c>
      <c r="AQ81" s="8" cm="1">
        <f t="array" ref="AQ81">_xll.BDP($C81,AQ$1)</f>
        <v>97</v>
      </c>
      <c r="AR81" s="21"/>
      <c r="AS81" s="6"/>
      <c r="AT81" s="40" t="str">
        <f>INDEX(Table11[Z_category],MATCH(MAX(SaleTable[[#This Row],[Yld_Z_BB]:[Yld_Z_RBCI]]),Table11[Z_score_Vale],1))</f>
        <v>10 to 25</v>
      </c>
      <c r="AU81" s="41">
        <f>INDEX(Table12[TRAC_Category],MATCH(SaleTable[[#This Row],[Perc_Traded]],Table12[TRAC_Value],1))</f>
        <v>0</v>
      </c>
      <c r="AV81" s="41" t="str">
        <f>INDEX(Table13[NetDlrInv_Category],MATCH(SaleTable[[#This Row],[DealerClient Net]],Table13[NetDlrInv_Value],1))</f>
        <v>-5MM to 0MM</v>
      </c>
      <c r="AW81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81" s="27" t="str">
        <f>INDEX(Table15[XCCY_Cat],MATCH(SaleTable[[#This Row],[XCCY_sprd]],Table15[XCCY_Value],1))</f>
        <v>0.8 to 1</v>
      </c>
      <c r="AZ81" s="39" t="str">
        <f>INDEX(Table9[LQA_Bucket],MATCH(SaleTable[[#This Row],[LQA_LIQUIDITY_SCORE]],Table9[LQA_Val],1))</f>
        <v>80-100</v>
      </c>
      <c r="BA81" s="41" t="str">
        <f>INDEX(Table10[Utilization_Bucket],MATCH(_xlfn.IFNA(ROUND(SaleTable[[#This Row],[Remaining]]/1000000,0),-1),Table10[Utilization_Val],1))</f>
        <v>0MM</v>
      </c>
      <c r="BB81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82" spans="1:54" x14ac:dyDescent="0.3">
      <c r="A82" t="s">
        <v>1556</v>
      </c>
      <c r="B82" t="str">
        <f>IF(ISNUMBER(MATCH(I82,Sellside_PastID!A:A,0)),"","NEW")</f>
        <v/>
      </c>
      <c r="C82" s="8" t="s">
        <v>2986</v>
      </c>
      <c r="D82" s="8">
        <v>-0.62400304824541453</v>
      </c>
      <c r="E82" s="8">
        <v>-0.46067354108815906</v>
      </c>
      <c r="F82" s="12" t="s">
        <v>2987</v>
      </c>
      <c r="G82" s="37">
        <v>0</v>
      </c>
      <c r="H82" s="8">
        <v>0</v>
      </c>
      <c r="I82" s="8" t="str" cm="1">
        <f t="array" ref="I82">_xll.BDP($C82,I$1)</f>
        <v>ZO0397190</v>
      </c>
      <c r="J82" s="8" t="str" cm="1">
        <f t="array" ref="J82">_xll.BDP($C82,J$1)</f>
        <v>OGLETH 3 3/4 08/01/50</v>
      </c>
      <c r="K82" s="8" cm="1">
        <f t="array" ref="K82">_xll.BDP($C82,K$1)</f>
        <v>159291</v>
      </c>
      <c r="L82" s="8" cm="1">
        <f t="array" ref="L82">_xll.BDP($C82,L$1)</f>
        <v>159291</v>
      </c>
      <c r="M82" s="8" t="str" cm="1">
        <f t="array" ref="M82">_xll.BDP($C82,M$1)</f>
        <v>USD</v>
      </c>
      <c r="N82" s="8" t="str" cm="1">
        <f t="array" ref="N82">_xll.BDP($C82,N$1)</f>
        <v>US</v>
      </c>
      <c r="O82" s="8" t="str" cm="1">
        <f t="array" ref="O82">_xll.BDP($C82,O$1)</f>
        <v>Corp</v>
      </c>
      <c r="P82" s="8" t="str" cm="1">
        <f t="array" ref="P82">_xll.BDP($C82,P$1)</f>
        <v>Utilities</v>
      </c>
      <c r="Q82" s="8" t="str" cm="1">
        <f t="array" ref="Q82">_xll.BDP($C82,Q$1)</f>
        <v>OGLETHORPE POWER CORP</v>
      </c>
      <c r="R82" s="8" t="str" cm="1">
        <f t="array" ref="R82">_xll.BDP($C82,R$1)</f>
        <v>BBB+</v>
      </c>
      <c r="S82" s="8" cm="1">
        <f t="array" ref="S82">_xlfn.IFNA(MATCH(_xll.BDP($C82,S$1),Convert_RBCIRTG[RTG_MDY],0),0)</f>
        <v>3</v>
      </c>
      <c r="T82" s="8" cm="1">
        <f t="array" ref="T82">_xlfn.IFNA(MATCH(_xll.BDP($C82,T$1),Convert_RBCIRTG[RTG_FITCH_SP],0),0)</f>
        <v>2</v>
      </c>
      <c r="U82" s="8" cm="1">
        <f t="array" ref="U82">_xlfn.IFNA(MATCH(_xll.BDP($C82,U$1),Convert_RBCIRTG[RTG_FITCH_SP],0),0)</f>
        <v>3</v>
      </c>
      <c r="V82" s="20" t="str" cm="1">
        <f t="array" ref="V82">INDEX(Convert_RBCIRTG[RTG_FITCH_SP],IF(MEDIAN($S82:$U82)&gt;0,MEDIAN($S82:$U82),MAX($S82:$U82)))</f>
        <v>BBB+</v>
      </c>
      <c r="W82" s="15" cm="1">
        <f t="array" ref="W82">_xll.BDP($C82,W$1,"YAS_YLD_FLAG = 15")</f>
        <v>17.655217777440466</v>
      </c>
      <c r="X82" s="3" t="str">
        <f>INDEX(Convert_DurBins[Dur_Bucket],MATCH($W82,Convert_DurBins[Dur_Val],1))</f>
        <v>16-18</v>
      </c>
      <c r="Y82" s="14">
        <f t="shared" si="4"/>
        <v>3.5260343987301539</v>
      </c>
      <c r="Z82" s="3">
        <f>-INDEX(DefProv[Default],MATCH($O82&amp;$R82,DefProv[KEY],0))</f>
        <v>-36</v>
      </c>
      <c r="AA82" s="9" cm="1">
        <f t="array" ref="AA82">IF($M82="CAD",AB82,_xll.BDP($C82,AA$1,"YAS_XCCY_FOREIGN_CURRENCY=CAD","YAS_YLD_FLAG = 15","PRICING_SOURCE=BVAL"))</f>
        <v>3.8860343987301538</v>
      </c>
      <c r="AB82" s="9" cm="1">
        <f t="array" ref="AB82">_xll.BDP($C82,AB$1,"YAS_YLD_FLAG = 15","PRICING_SOURCE=BVAL")</f>
        <v>3.3263349999999998</v>
      </c>
      <c r="AC82" s="14">
        <f t="shared" si="5"/>
        <v>0.55969939873015395</v>
      </c>
      <c r="AD82" s="9" cm="1">
        <f t="array" ref="AD82">_xll.BDP($C82,AD$1,"YAS_YLD_FLAG = 15","PRICING_SOURCE=BVAL")</f>
        <v>126.61729999999997</v>
      </c>
      <c r="AE82" s="14" t="e">
        <f>INDEX([1]credit_yield!$C$1:$C$108,MATCH($AY82,[1]credit_yield!$A$1:$A$108,0))</f>
        <v>#N/A</v>
      </c>
      <c r="AF82" s="9" cm="1">
        <f t="array" ref="AF82">_xll.BDP($C82,AF$1,"YAS_YLD_FLAG = 15","YAS_XCCY_FOREIGN_CURRENCY=CAD","PRICING_SOURCE=BVAL")</f>
        <v>188.40987487498461</v>
      </c>
      <c r="AG82" s="9" cm="1">
        <f t="array" ref="AG82">_xll.BDP($C82,AG$1,"YAS_YLD_FLAG = 15","PRICING_SOURCE=BVAL")</f>
        <v>2.060162</v>
      </c>
      <c r="AH82" s="9" t="str" cm="1">
        <f t="array" ref="AH82">_xll.BDP($C82,AH$1,"YAS_YLD_FLAG = 15","PRICING_SOURCE=BVAL")</f>
        <v>T 2 3/8 05/15/51</v>
      </c>
      <c r="AI82" s="9" t="str" cm="1">
        <f t="array" ref="AI82">_xll.BDP($C82,AI$1,"YAS_YLD_FLAG = 15","YAS_XCCY_FOREIGN_CURRENCY=CAD","PRICING_SOURCE=BVAL")</f>
        <v>CAN 2 12/01/51</v>
      </c>
      <c r="AJ82" s="9" cm="1">
        <f t="array" ref="AJ82">_xll.BQL($C82, "yield(fill=PREV, pricing_source=BVN4, side=Bid, yield_type=YTW) - yield(fill=PREV, pricing_source=BVN4, side=Ask, yield_type=YTW)")</f>
        <v>2.8030830000000062E-2</v>
      </c>
      <c r="AK82" s="16" cm="1">
        <f t="array" ref="AK82">_xll.BDP($C82,AK$1,"YAS_YLD_FLAG = 1")</f>
        <v>6999999.9999999423</v>
      </c>
      <c r="AL82" s="5">
        <f t="shared" si="6"/>
        <v>0</v>
      </c>
      <c r="AM82" s="17" cm="1">
        <f t="array" ref="AM82">_xll.BDP($C82&amp;"@"&amp;Settings!$B$1&amp;" "&amp;$O82,"INTERVAL_SUM","MARKET_DATA_OVERRIDE="&amp;AM$1,"CALC_INTERVAL="&amp;Settings!$B$2,"FILL=0")*1000</f>
        <v>0</v>
      </c>
      <c r="AN82" s="18">
        <f t="shared" si="7"/>
        <v>0</v>
      </c>
      <c r="AO82" s="17" cm="1">
        <f t="array" ref="AO82">_xll.BDP($I82&amp;"@"&amp;Settings!$B$1&amp;" "&amp;$O82,"INTERVAL_SUM","MARKET_DATA_OVERRIDE="&amp;AO$1,"CALC_INTERVAL="&amp;Settings!$B$2,"FILL=0")*1000</f>
        <v>0</v>
      </c>
      <c r="AP82" s="17" cm="1">
        <f t="array" ref="AP82">_xll.BDP($I82&amp;"@"&amp;Settings!$B$1&amp;" "&amp;$O82,"INTERVAL_SUM","MARKET_DATA_OVERRIDE="&amp;AP$1,"CALC_INTERVAL="&amp;Settings!$B$2,"FILL=0")*1000</f>
        <v>0</v>
      </c>
      <c r="AQ82" s="8" t="str" cm="1">
        <f t="array" ref="AQ82">_xll.BDP($C82,AQ$1)</f>
        <v>#N/A N/A</v>
      </c>
      <c r="AR82" s="21"/>
      <c r="AS82" s="6"/>
      <c r="AT82" s="40" t="str">
        <f>INDEX(Table11[Z_category],MATCH(MAX(SaleTable[[#This Row],[Yld_Z_BB]:[Yld_Z_RBCI]]),Table11[Z_score_Vale],1))</f>
        <v>25 to 50</v>
      </c>
      <c r="AU82" s="41">
        <f>INDEX(Table12[TRAC_Category],MATCH(SaleTable[[#This Row],[Perc_Traded]],Table12[TRAC_Value],1))</f>
        <v>0</v>
      </c>
      <c r="AV82" s="41">
        <f>INDEX(Table13[NetDlrInv_Category],MATCH(SaleTable[[#This Row],[DealerClient Net]],Table13[NetDlrInv_Value],1))</f>
        <v>0</v>
      </c>
      <c r="AW82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82" s="27" t="str">
        <f>INDEX(Table15[XCCY_Cat],MATCH(SaleTable[[#This Row],[XCCY_sprd]],Table15[XCCY_Value],1))</f>
        <v>0.5 to 0.8</v>
      </c>
      <c r="AZ82" s="39" t="e">
        <f>INDEX(Table9[LQA_Bucket],MATCH(SaleTable[[#This Row],[LQA_LIQUIDITY_SCORE]],Table9[LQA_Val],1))</f>
        <v>#N/A</v>
      </c>
      <c r="BA82" s="41" t="str">
        <f>INDEX(Table10[Utilization_Bucket],MATCH(_xlfn.IFNA(ROUND(SaleTable[[#This Row],[Remaining]]/1000000,0),-1),Table10[Utilization_Val],1))</f>
        <v>0MM</v>
      </c>
      <c r="BB82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83" spans="1:54" x14ac:dyDescent="0.3">
      <c r="A83" t="s">
        <v>1556</v>
      </c>
      <c r="B83" t="str">
        <f>IF(ISNUMBER(MATCH(I83,Sellside_PastID!A:A,0)),"","NEW")</f>
        <v/>
      </c>
      <c r="C83" s="8" t="s">
        <v>1415</v>
      </c>
      <c r="D83" s="8">
        <v>-1.0124379743765808</v>
      </c>
      <c r="E83" s="8">
        <v>-0.93557699860311572</v>
      </c>
      <c r="F83" s="12" t="s">
        <v>1553</v>
      </c>
      <c r="G83" s="37">
        <v>0</v>
      </c>
      <c r="H83" s="8">
        <v>0</v>
      </c>
      <c r="I83" s="8" t="str" cm="1">
        <f t="array" ref="I83">_xll.BDP($C83,I$1)</f>
        <v>459200JH5</v>
      </c>
      <c r="J83" s="8" t="str" cm="1">
        <f t="array" ref="J83">_xll.BDP($C83,J$1)</f>
        <v>IBM 4.7 02/19/46</v>
      </c>
      <c r="K83" s="8" cm="1">
        <f t="array" ref="K83">_xll.BDP($C83,K$1)</f>
        <v>100801</v>
      </c>
      <c r="L83" s="8" cm="1">
        <f t="array" ref="L83">_xll.BDP($C83,L$1)</f>
        <v>100801</v>
      </c>
      <c r="M83" s="8" t="str" cm="1">
        <f t="array" ref="M83">_xll.BDP($C83,M$1)</f>
        <v>USD</v>
      </c>
      <c r="N83" s="8" t="str" cm="1">
        <f t="array" ref="N83">_xll.BDP($C83,N$1)</f>
        <v>US</v>
      </c>
      <c r="O83" s="8" t="str" cm="1">
        <f t="array" ref="O83">_xll.BDP($C83,O$1)</f>
        <v>Corp</v>
      </c>
      <c r="P83" s="8" t="str" cm="1">
        <f t="array" ref="P83">_xll.BDP($C83,P$1)</f>
        <v>Technology</v>
      </c>
      <c r="Q83" s="8" t="str" cm="1">
        <f t="array" ref="Q83">_xll.BDP($C83,Q$1)</f>
        <v>IBM CORP</v>
      </c>
      <c r="R83" s="8" t="str" cm="1">
        <f t="array" ref="R83">_xll.BDP($C83,R$1)</f>
        <v>A-</v>
      </c>
      <c r="S83" s="8" cm="1">
        <f t="array" ref="S83">_xlfn.IFNA(MATCH(_xll.BDP($C83,S$1),Convert_RBCIRTG[RTG_MDY],0),0)</f>
        <v>4</v>
      </c>
      <c r="T83" s="8" cm="1">
        <f t="array" ref="T83">_xlfn.IFNA(MATCH(_xll.BDP($C83,T$1),Convert_RBCIRTG[RTG_FITCH_SP],0),0)</f>
        <v>0</v>
      </c>
      <c r="U83" s="8" cm="1">
        <f t="array" ref="U83">_xlfn.IFNA(MATCH(_xll.BDP($C83,U$1),Convert_RBCIRTG[RTG_FITCH_SP],0),0)</f>
        <v>4</v>
      </c>
      <c r="V83" s="20" t="str" cm="1">
        <f t="array" ref="V83">INDEX(Convert_RBCIRTG[RTG_FITCH_SP],IF(MEDIAN($S83:$U83)&gt;0,MEDIAN($S83:$U83),MAX($S83:$U83)))</f>
        <v>A-</v>
      </c>
      <c r="W83" s="15" cm="1">
        <f t="array" ref="W83">_xll.BDP($C83,W$1,"YAS_YLD_FLAG = 15")</f>
        <v>15.600903787766823</v>
      </c>
      <c r="X83" s="3" t="str">
        <f>INDEX(Convert_DurBins[Dur_Bucket],MATCH($W83,Convert_DurBins[Dur_Val],1))</f>
        <v>14-16</v>
      </c>
      <c r="Y83" s="14">
        <f t="shared" si="4"/>
        <v>3.6093700344598938</v>
      </c>
      <c r="Z83" s="3">
        <f>-INDEX(DefProv[Default],MATCH($O83&amp;$R83,DefProv[KEY],0))</f>
        <v>-13</v>
      </c>
      <c r="AA83" s="9" cm="1">
        <f t="array" ref="AA83">IF($M83="CAD",AB83,_xll.BDP($C83,AA$1,"YAS_XCCY_FOREIGN_CURRENCY=CAD","YAS_YLD_FLAG = 15","PRICING_SOURCE=BVAL"))</f>
        <v>3.7393700344598937</v>
      </c>
      <c r="AB83" s="9" cm="1">
        <f t="array" ref="AB83">_xll.BDP($C83,AB$1,"YAS_YLD_FLAG = 15","PRICING_SOURCE=BVAL")</f>
        <v>3.0502530000000001</v>
      </c>
      <c r="AC83" s="14">
        <f t="shared" si="5"/>
        <v>0.68911703445989358</v>
      </c>
      <c r="AD83" s="9" cm="1">
        <f t="array" ref="AD83">_xll.BDP($C83,AD$1,"YAS_YLD_FLAG = 15","PRICING_SOURCE=BVAL")</f>
        <v>99.009100000000004</v>
      </c>
      <c r="AE83" s="14" t="e">
        <f>INDEX([1]credit_yield!$C$1:$C$108,MATCH($AY83,[1]credit_yield!$A$1:$A$108,0))</f>
        <v>#N/A</v>
      </c>
      <c r="AF83" s="9" cm="1">
        <f t="array" ref="AF83">_xll.BDP($C83,AF$1,"YAS_YLD_FLAG = 15","YAS_XCCY_FOREIGN_CURRENCY=CAD","PRICING_SOURCE=BVAL")</f>
        <v>183.70835834356188</v>
      </c>
      <c r="AG83" s="9" cm="1">
        <f t="array" ref="AG83">_xll.BDP($C83,AG$1,"YAS_YLD_FLAG = 15","PRICING_SOURCE=BVAL")</f>
        <v>2.060162</v>
      </c>
      <c r="AH83" s="9" t="str" cm="1">
        <f t="array" ref="AH83">_xll.BDP($C83,AH$1,"YAS_YLD_FLAG = 15","PRICING_SOURCE=BVAL")</f>
        <v>T 2 3/8 05/15/51</v>
      </c>
      <c r="AI83" s="9" t="str" cm="1">
        <f t="array" ref="AI83">_xll.BDP($C83,AI$1,"YAS_YLD_FLAG = 15","YAS_XCCY_FOREIGN_CURRENCY=CAD","PRICING_SOURCE=BVAL")</f>
        <v>CAN 4 06/01/41</v>
      </c>
      <c r="AJ83" s="9" cm="1">
        <f t="array" ref="AJ83">_xll.BQL($C83, "yield(fill=PREV, pricing_source=BVN4, side=Bid, yield_type=YTW) - yield(fill=PREV, pricing_source=BVN4, side=Ask, yield_type=YTW)")</f>
        <v>4.368678652969038E-2</v>
      </c>
      <c r="AK83" s="16" cm="1">
        <f t="array" ref="AK83">_xll.BDP($C83,AK$1,"YAS_YLD_FLAG = 1")</f>
        <v>650000000</v>
      </c>
      <c r="AL83" s="5">
        <f t="shared" si="6"/>
        <v>1.8978461538461538E-2</v>
      </c>
      <c r="AM83" s="17" cm="1">
        <f t="array" ref="AM83">_xll.BDP($C83&amp;"@"&amp;Settings!$B$1&amp;" "&amp;$O83,"INTERVAL_SUM","MARKET_DATA_OVERRIDE="&amp;AM$1,"CALC_INTERVAL="&amp;Settings!$B$2,"FILL=0")*1000</f>
        <v>12336000</v>
      </c>
      <c r="AN83" s="18">
        <f t="shared" si="7"/>
        <v>2850000</v>
      </c>
      <c r="AO83" s="17" cm="1">
        <f t="array" ref="AO83">_xll.BDP($I83&amp;"@"&amp;Settings!$B$1&amp;" "&amp;$O83,"INTERVAL_SUM","MARKET_DATA_OVERRIDE="&amp;AO$1,"CALC_INTERVAL="&amp;Settings!$B$2,"FILL=0")*1000</f>
        <v>5000000</v>
      </c>
      <c r="AP83" s="17" cm="1">
        <f t="array" ref="AP83">_xll.BDP($I83&amp;"@"&amp;Settings!$B$1&amp;" "&amp;$O83,"INTERVAL_SUM","MARKET_DATA_OVERRIDE="&amp;AP$1,"CALC_INTERVAL="&amp;Settings!$B$2,"FILL=0")*1000</f>
        <v>2150000</v>
      </c>
      <c r="AQ83" s="8" cm="1">
        <f t="array" ref="AQ83">_xll.BDP($C83,AQ$1)</f>
        <v>91</v>
      </c>
      <c r="AR83" s="21"/>
      <c r="AS83" s="6"/>
      <c r="AT83" s="40" t="str">
        <f>INDEX(Table11[Z_category],MATCH(MAX(SaleTable[[#This Row],[Yld_Z_BB]:[Yld_Z_RBCI]]),Table11[Z_score_Vale],1))</f>
        <v>10 to 25</v>
      </c>
      <c r="AU83" s="41" t="str">
        <f>INDEX(Table12[TRAC_Category],MATCH(SaleTable[[#This Row],[Perc_Traded]],Table12[TRAC_Value],1))</f>
        <v>0-5%</v>
      </c>
      <c r="AV83" s="41" t="str">
        <f>INDEX(Table13[NetDlrInv_Category],MATCH(SaleTable[[#This Row],[DealerClient Net]],Table13[NetDlrInv_Value],1))</f>
        <v>0 to 5MM</v>
      </c>
      <c r="AW83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83" s="27" t="str">
        <f>INDEX(Table15[XCCY_Cat],MATCH(SaleTable[[#This Row],[XCCY_sprd]],Table15[XCCY_Value],1))</f>
        <v>0.5 to 0.8</v>
      </c>
      <c r="AZ83" s="39" t="str">
        <f>INDEX(Table9[LQA_Bucket],MATCH(SaleTable[[#This Row],[LQA_LIQUIDITY_SCORE]],Table9[LQA_Val],1))</f>
        <v>80-100</v>
      </c>
      <c r="BA83" s="41" t="str">
        <f>INDEX(Table10[Utilization_Bucket],MATCH(_xlfn.IFNA(ROUND(SaleTable[[#This Row],[Remaining]]/1000000,0),-1),Table10[Utilization_Val],1))</f>
        <v>0MM</v>
      </c>
      <c r="BB83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84" spans="1:54" x14ac:dyDescent="0.3">
      <c r="A84" t="s">
        <v>1556</v>
      </c>
      <c r="B84" t="str">
        <f>IF(ISNUMBER(MATCH(I84,Sellside_PastID!A:A,0)),"","NEW")</f>
        <v/>
      </c>
      <c r="C84" s="8" t="s">
        <v>2988</v>
      </c>
      <c r="D84" s="8">
        <v>-0.61925388294623462</v>
      </c>
      <c r="E84" s="8">
        <v>-0.34942256038104186</v>
      </c>
      <c r="F84" s="12" t="s">
        <v>2989</v>
      </c>
      <c r="G84" s="37">
        <v>0</v>
      </c>
      <c r="H84" s="8">
        <v>0</v>
      </c>
      <c r="I84" s="8" t="str" cm="1">
        <f t="array" ref="I84">_xll.BDP($C84,I$1)</f>
        <v>668138AE0</v>
      </c>
      <c r="J84" s="8" t="str" cm="1">
        <f t="array" ref="J84">_xll.BDP($C84,J$1)</f>
        <v>NWMLIC 3.45 03/30/51</v>
      </c>
      <c r="K84" s="8" cm="1">
        <f t="array" ref="K84">_xll.BDP($C84,K$1)</f>
        <v>143022</v>
      </c>
      <c r="L84" s="8" cm="1">
        <f t="array" ref="L84">_xll.BDP($C84,L$1)</f>
        <v>143022</v>
      </c>
      <c r="M84" s="8" t="str" cm="1">
        <f t="array" ref="M84">_xll.BDP($C84,M$1)</f>
        <v>USD</v>
      </c>
      <c r="N84" s="8" t="str" cm="1">
        <f t="array" ref="N84">_xll.BDP($C84,N$1)</f>
        <v>US</v>
      </c>
      <c r="O84" s="8" t="str" cm="1">
        <f t="array" ref="O84">_xll.BDP($C84,O$1)</f>
        <v>Corp</v>
      </c>
      <c r="P84" s="8" t="str" cm="1">
        <f t="array" ref="P84">_xll.BDP($C84,P$1)</f>
        <v>Financials</v>
      </c>
      <c r="Q84" s="8" t="str" cm="1">
        <f t="array" ref="Q84">_xll.BDP($C84,Q$1)</f>
        <v>NORTHWESTERN MUTUAL LIFE</v>
      </c>
      <c r="R84" s="8" t="str" cm="1">
        <f t="array" ref="R84">_xll.BDP($C84,R$1)</f>
        <v>AA-</v>
      </c>
      <c r="S84" s="8" cm="1">
        <f t="array" ref="S84">_xlfn.IFNA(MATCH(_xll.BDP($C84,S$1),Convert_RBCIRTG[RTG_MDY],0),0)</f>
        <v>8</v>
      </c>
      <c r="T84" s="8" cm="1">
        <f t="array" ref="T84">_xlfn.IFNA(MATCH(_xll.BDP($C84,T$1),Convert_RBCIRTG[RTG_FITCH_SP],0),0)</f>
        <v>8</v>
      </c>
      <c r="U84" s="8" cm="1">
        <f t="array" ref="U84">_xlfn.IFNA(MATCH(_xll.BDP($C84,U$1),Convert_RBCIRTG[RTG_FITCH_SP],0),0)</f>
        <v>7</v>
      </c>
      <c r="V84" s="20" t="str" cm="1">
        <f t="array" ref="V84">INDEX(Convert_RBCIRTG[RTG_FITCH_SP],IF(MEDIAN($S84:$U84)&gt;0,MEDIAN($S84:$U84),MAX($S84:$U84)))</f>
        <v>AA</v>
      </c>
      <c r="W84" s="15" cm="1">
        <f t="array" ref="W84">_xll.BDP($C84,W$1,"YAS_YLD_FLAG = 15")</f>
        <v>18.436368324776193</v>
      </c>
      <c r="X84" s="3" t="str">
        <f>INDEX(Convert_DurBins[Dur_Bucket],MATCH($W84,Convert_DurBins[Dur_Val],1))</f>
        <v>18-20</v>
      </c>
      <c r="Y84" s="14">
        <f t="shared" si="4"/>
        <v>3.504261299069106</v>
      </c>
      <c r="Z84" s="3">
        <f>-INDEX(DefProv[Default],MATCH($O84&amp;$R84,DefProv[KEY],0))</f>
        <v>-7</v>
      </c>
      <c r="AA84" s="9" cm="1">
        <f t="array" ref="AA84">IF($M84="CAD",AB84,_xll.BDP($C84,AA$1,"YAS_XCCY_FOREIGN_CURRENCY=CAD","YAS_YLD_FLAG = 15","PRICING_SOURCE=BVAL"))</f>
        <v>3.5742612990691058</v>
      </c>
      <c r="AB84" s="9" cm="1">
        <f t="array" ref="AB84">_xll.BDP($C84,AB$1,"YAS_YLD_FLAG = 15","PRICING_SOURCE=BVAL")</f>
        <v>3.0410620000000002</v>
      </c>
      <c r="AC84" s="14">
        <f t="shared" si="5"/>
        <v>0.53319929906910568</v>
      </c>
      <c r="AD84" s="9" cm="1">
        <f t="array" ref="AD84">_xll.BDP($C84,AD$1,"YAS_YLD_FLAG = 15","PRICING_SOURCE=BVAL")</f>
        <v>98.09</v>
      </c>
      <c r="AE84" s="14" t="e">
        <f>INDEX([1]credit_yield!$C$1:$C$108,MATCH($AY84,[1]credit_yield!$A$1:$A$108,0))</f>
        <v>#N/A</v>
      </c>
      <c r="AF84" s="9" cm="1">
        <f t="array" ref="AF84">_xll.BDP($C84,AF$1,"YAS_YLD_FLAG = 15","YAS_XCCY_FOREIGN_CURRENCY=CAD","PRICING_SOURCE=BVAL")</f>
        <v>157.23256490887979</v>
      </c>
      <c r="AG84" s="9" cm="1">
        <f t="array" ref="AG84">_xll.BDP($C84,AG$1,"YAS_YLD_FLAG = 15","PRICING_SOURCE=BVAL")</f>
        <v>2.060162</v>
      </c>
      <c r="AH84" s="9" t="str" cm="1">
        <f t="array" ref="AH84">_xll.BDP($C84,AH$1,"YAS_YLD_FLAG = 15","PRICING_SOURCE=BVAL")</f>
        <v>T 2 3/8 05/15/51</v>
      </c>
      <c r="AI84" s="9" t="str" cm="1">
        <f t="array" ref="AI84">_xll.BDP($C84,AI$1,"YAS_YLD_FLAG = 15","YAS_XCCY_FOREIGN_CURRENCY=CAD","PRICING_SOURCE=BVAL")</f>
        <v>CAN 2 12/01/51</v>
      </c>
      <c r="AJ84" s="9" cm="1">
        <f t="array" ref="AJ84">_xll.BQL($C84, "yield(fill=PREV, pricing_source=BVN4, side=Bid, yield_type=YTW) - yield(fill=PREV, pricing_source=BVN4, side=Ask, yield_type=YTW)")</f>
        <v>1.5172800000000208E-2</v>
      </c>
      <c r="AK84" s="16" cm="1">
        <f t="array" ref="AK84">_xll.BDP($C84,AK$1,"YAS_YLD_FLAG = 1")</f>
        <v>900000000</v>
      </c>
      <c r="AL84" s="5">
        <f t="shared" si="6"/>
        <v>8.1048888888888893E-2</v>
      </c>
      <c r="AM84" s="17" cm="1">
        <f t="array" ref="AM84">_xll.BDP($C84&amp;"@"&amp;Settings!$B$1&amp;" "&amp;$O84,"INTERVAL_SUM","MARKET_DATA_OVERRIDE="&amp;AM$1,"CALC_INTERVAL="&amp;Settings!$B$2,"FILL=0")*1000</f>
        <v>72944000</v>
      </c>
      <c r="AN84" s="18">
        <f t="shared" si="7"/>
        <v>-1330000</v>
      </c>
      <c r="AO84" s="17" cm="1">
        <f t="array" ref="AO84">_xll.BDP($I84&amp;"@"&amp;Settings!$B$1&amp;" "&amp;$O84,"INTERVAL_SUM","MARKET_DATA_OVERRIDE="&amp;AO$1,"CALC_INTERVAL="&amp;Settings!$B$2,"FILL=0")*1000</f>
        <v>23240000</v>
      </c>
      <c r="AP84" s="17" cm="1">
        <f t="array" ref="AP84">_xll.BDP($I84&amp;"@"&amp;Settings!$B$1&amp;" "&amp;$O84,"INTERVAL_SUM","MARKET_DATA_OVERRIDE="&amp;AP$1,"CALC_INTERVAL="&amp;Settings!$B$2,"FILL=0")*1000</f>
        <v>24570000</v>
      </c>
      <c r="AQ84" s="8" cm="1">
        <f t="array" ref="AQ84">_xll.BDP($C84,AQ$1)</f>
        <v>96</v>
      </c>
      <c r="AR84" s="21"/>
      <c r="AS84" s="6"/>
      <c r="AT84" s="40" t="str">
        <f>INDEX(Table11[Z_category],MATCH(MAX(SaleTable[[#This Row],[Yld_Z_BB]:[Yld_Z_RBCI]]),Table11[Z_score_Vale],1))</f>
        <v>25 to 50</v>
      </c>
      <c r="AU84" s="41" t="str">
        <f>INDEX(Table12[TRAC_Category],MATCH(SaleTable[[#This Row],[Perc_Traded]],Table12[TRAC_Value],1))</f>
        <v>5-10%</v>
      </c>
      <c r="AV84" s="41" t="str">
        <f>INDEX(Table13[NetDlrInv_Category],MATCH(SaleTable[[#This Row],[DealerClient Net]],Table13[NetDlrInv_Value],1))</f>
        <v>-5MM to 0MM</v>
      </c>
      <c r="AW84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84" s="27" t="str">
        <f>INDEX(Table15[XCCY_Cat],MATCH(SaleTable[[#This Row],[XCCY_sprd]],Table15[XCCY_Value],1))</f>
        <v>0.5 to 0.8</v>
      </c>
      <c r="AZ84" s="39" t="str">
        <f>INDEX(Table9[LQA_Bucket],MATCH(SaleTable[[#This Row],[LQA_LIQUIDITY_SCORE]],Table9[LQA_Val],1))</f>
        <v>80-100</v>
      </c>
      <c r="BA84" s="41" t="str">
        <f>INDEX(Table10[Utilization_Bucket],MATCH(_xlfn.IFNA(ROUND(SaleTable[[#This Row],[Remaining]]/1000000,0),-1),Table10[Utilization_Val],1))</f>
        <v>0MM</v>
      </c>
      <c r="BB84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85" spans="1:54" x14ac:dyDescent="0.3">
      <c r="A85" t="s">
        <v>1556</v>
      </c>
      <c r="B85" t="str">
        <f>IF(ISNUMBER(MATCH(I85,Sellside_PastID!A:A,0)),"","NEW")</f>
        <v/>
      </c>
      <c r="C85" s="8" t="s">
        <v>1410</v>
      </c>
      <c r="D85" s="8">
        <v>-0.93721447996911134</v>
      </c>
      <c r="E85" s="8">
        <v>-1.0438987038066014</v>
      </c>
      <c r="F85" s="12" t="s">
        <v>1554</v>
      </c>
      <c r="G85" s="37">
        <v>0</v>
      </c>
      <c r="H85" s="8">
        <v>5000000</v>
      </c>
      <c r="I85" s="8" t="str" cm="1">
        <f t="array" ref="I85">_xll.BDP($C85,I$1)</f>
        <v>12189LBD2</v>
      </c>
      <c r="J85" s="8" t="str" cm="1">
        <f t="array" ref="J85">_xll.BDP($C85,J$1)</f>
        <v>BNSF 4.15 12/15/48</v>
      </c>
      <c r="K85" s="8" cm="1">
        <f t="array" ref="K85">_xll.BDP($C85,K$1)</f>
        <v>100193</v>
      </c>
      <c r="L85" s="8" cm="1">
        <f t="array" ref="L85">_xll.BDP($C85,L$1)</f>
        <v>100246</v>
      </c>
      <c r="M85" s="8" t="str" cm="1">
        <f t="array" ref="M85">_xll.BDP($C85,M$1)</f>
        <v>USD</v>
      </c>
      <c r="N85" s="8" t="str" cm="1">
        <f t="array" ref="N85">_xll.BDP($C85,N$1)</f>
        <v>US</v>
      </c>
      <c r="O85" s="8" t="str" cm="1">
        <f t="array" ref="O85">_xll.BDP($C85,O$1)</f>
        <v>Corp</v>
      </c>
      <c r="P85" s="8" t="str" cm="1">
        <f t="array" ref="P85">_xll.BDP($C85,P$1)</f>
        <v>Industrials</v>
      </c>
      <c r="Q85" s="8" t="str" cm="1">
        <f t="array" ref="Q85">_xll.BDP($C85,Q$1)</f>
        <v>BURLINGTN NORTH SANTA FE</v>
      </c>
      <c r="R85" s="8" t="str" cm="1">
        <f t="array" ref="R85">_xll.BDP($C85,R$1)</f>
        <v>A</v>
      </c>
      <c r="S85" s="8" cm="1">
        <f t="array" ref="S85">_xlfn.IFNA(MATCH(_xll.BDP($C85,S$1),Convert_RBCIRTG[RTG_MDY],0),0)</f>
        <v>4</v>
      </c>
      <c r="T85" s="8" cm="1">
        <f t="array" ref="T85">_xlfn.IFNA(MATCH(_xll.BDP($C85,T$1),Convert_RBCIRTG[RTG_FITCH_SP],0),0)</f>
        <v>0</v>
      </c>
      <c r="U85" s="8" cm="1">
        <f t="array" ref="U85">_xlfn.IFNA(MATCH(_xll.BDP($C85,U$1),Convert_RBCIRTG[RTG_FITCH_SP],0),0)</f>
        <v>7</v>
      </c>
      <c r="V85" s="20" t="str" cm="1">
        <f t="array" ref="V85">INDEX(Convert_RBCIRTG[RTG_FITCH_SP],IF(MEDIAN($S85:$U85)&gt;0,MEDIAN($S85:$U85),MAX($S85:$U85)))</f>
        <v>A-</v>
      </c>
      <c r="W85" s="15" cm="1">
        <f t="array" ref="W85">_xll.BDP($C85,W$1,"YAS_YLD_FLAG = 15")</f>
        <v>16.950573429572703</v>
      </c>
      <c r="X85" s="3" t="str">
        <f>INDEX(Convert_DurBins[Dur_Bucket],MATCH($W85,Convert_DurBins[Dur_Val],1))</f>
        <v>16-18</v>
      </c>
      <c r="Y85" s="14">
        <f t="shared" si="4"/>
        <v>3.4262396699223294</v>
      </c>
      <c r="Z85" s="3">
        <f>-INDEX(DefProv[Default],MATCH($O85&amp;$R85,DefProv[KEY],0))</f>
        <v>-13</v>
      </c>
      <c r="AA85" s="9" cm="1">
        <f t="array" ref="AA85">IF($M85="CAD",AB85,_xll.BDP($C85,AA$1,"YAS_XCCY_FOREIGN_CURRENCY=CAD","YAS_YLD_FLAG = 15","PRICING_SOURCE=BVAL"))</f>
        <v>3.5562396699223293</v>
      </c>
      <c r="AB85" s="9" cm="1">
        <f t="array" ref="AB85">_xll.BDP($C85,AB$1,"YAS_YLD_FLAG = 15","PRICING_SOURCE=BVAL")</f>
        <v>2.9312420000000001</v>
      </c>
      <c r="AC85" s="14">
        <f t="shared" si="5"/>
        <v>0.62499766992232919</v>
      </c>
      <c r="AD85" s="9" cm="1">
        <f t="array" ref="AD85">_xll.BDP($C85,AD$1,"YAS_YLD_FLAG = 15","PRICING_SOURCE=BVAL")</f>
        <v>87.108000000000004</v>
      </c>
      <c r="AE85" s="14" t="e">
        <f>INDEX([1]credit_yield!$C$1:$C$108,MATCH($AY85,[1]credit_yield!$A$1:$A$108,0))</f>
        <v>#N/A</v>
      </c>
      <c r="AF85" s="9" cm="1">
        <f t="array" ref="AF85">_xll.BDP($C85,AF$1,"YAS_YLD_FLAG = 15","YAS_XCCY_FOREIGN_CURRENCY=CAD","PRICING_SOURCE=BVAL")</f>
        <v>155.43040199420216</v>
      </c>
      <c r="AG85" s="9" cm="1">
        <f t="array" ref="AG85">_xll.BDP($C85,AG$1,"YAS_YLD_FLAG = 15","PRICING_SOURCE=BVAL")</f>
        <v>2.060162</v>
      </c>
      <c r="AH85" s="9" t="str" cm="1">
        <f t="array" ref="AH85">_xll.BDP($C85,AH$1,"YAS_YLD_FLAG = 15","PRICING_SOURCE=BVAL")</f>
        <v>T 2 3/8 05/15/51</v>
      </c>
      <c r="AI85" s="9" t="str" cm="1">
        <f t="array" ref="AI85">_xll.BDP($C85,AI$1,"YAS_YLD_FLAG = 15","YAS_XCCY_FOREIGN_CURRENCY=CAD","PRICING_SOURCE=BVAL")</f>
        <v>CAN 2 12/01/51</v>
      </c>
      <c r="AJ85" s="9" cm="1">
        <f t="array" ref="AJ85">_xll.BQL($C85, "yield(fill=PREV, pricing_source=BVN4, side=Bid, yield_type=YTW) - yield(fill=PREV, pricing_source=BVN4, side=Ask, yield_type=YTW)")</f>
        <v>2.9820019999999836E-2</v>
      </c>
      <c r="AK85" s="16" cm="1">
        <f t="array" ref="AK85">_xll.BDP($C85,AK$1,"YAS_YLD_FLAG = 1")</f>
        <v>750000000</v>
      </c>
      <c r="AL85" s="5">
        <f t="shared" si="6"/>
        <v>4.9855999999999998E-2</v>
      </c>
      <c r="AM85" s="17" cm="1">
        <f t="array" ref="AM85">_xll.BDP($C85&amp;"@"&amp;Settings!$B$1&amp;" "&amp;$O85,"INTERVAL_SUM","MARKET_DATA_OVERRIDE="&amp;AM$1,"CALC_INTERVAL="&amp;Settings!$B$2,"FILL=0")*1000</f>
        <v>37392000</v>
      </c>
      <c r="AN85" s="18">
        <f t="shared" si="7"/>
        <v>8582000</v>
      </c>
      <c r="AO85" s="17" cm="1">
        <f t="array" ref="AO85">_xll.BDP($I85&amp;"@"&amp;Settings!$B$1&amp;" "&amp;$O85,"INTERVAL_SUM","MARKET_DATA_OVERRIDE="&amp;AO$1,"CALC_INTERVAL="&amp;Settings!$B$2,"FILL=0")*1000</f>
        <v>15235000</v>
      </c>
      <c r="AP85" s="17" cm="1">
        <f t="array" ref="AP85">_xll.BDP($I85&amp;"@"&amp;Settings!$B$1&amp;" "&amp;$O85,"INTERVAL_SUM","MARKET_DATA_OVERRIDE="&amp;AP$1,"CALC_INTERVAL="&amp;Settings!$B$2,"FILL=0")*1000</f>
        <v>6653000</v>
      </c>
      <c r="AQ85" s="8" cm="1">
        <f t="array" ref="AQ85">_xll.BDP($C85,AQ$1)</f>
        <v>93</v>
      </c>
      <c r="AR85" s="21"/>
      <c r="AS85" s="6"/>
      <c r="AT85" s="40" t="str">
        <f>INDEX(Table11[Z_category],MATCH(MAX(SaleTable[[#This Row],[Yld_Z_BB]:[Yld_Z_RBCI]]),Table11[Z_score_Vale],1))</f>
        <v>10 to 25</v>
      </c>
      <c r="AU85" s="41" t="str">
        <f>INDEX(Table12[TRAC_Category],MATCH(SaleTable[[#This Row],[Perc_Traded]],Table12[TRAC_Value],1))</f>
        <v>0-5%</v>
      </c>
      <c r="AV85" s="41" t="str">
        <f>INDEX(Table13[NetDlrInv_Category],MATCH(SaleTable[[#This Row],[DealerClient Net]],Table13[NetDlrInv_Value],1))</f>
        <v>5 to 10MM</v>
      </c>
      <c r="AW85" s="41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85" s="27" t="str">
        <f>INDEX(Table15[XCCY_Cat],MATCH(SaleTable[[#This Row],[XCCY_sprd]],Table15[XCCY_Value],1))</f>
        <v>0.5 to 0.8</v>
      </c>
      <c r="AZ85" s="39" t="str">
        <f>INDEX(Table9[LQA_Bucket],MATCH(SaleTable[[#This Row],[LQA_LIQUIDITY_SCORE]],Table9[LQA_Val],1))</f>
        <v>80-100</v>
      </c>
      <c r="BA85" s="41" t="str">
        <f>INDEX(Table10[Utilization_Bucket],MATCH(_xlfn.IFNA(ROUND(SaleTable[[#This Row],[Remaining]]/1000000,0),-1),Table10[Utilization_Val],1))</f>
        <v>0MM</v>
      </c>
      <c r="BB85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</row>
    <row r="86" spans="1:54" x14ac:dyDescent="0.3">
      <c r="A86" t="s">
        <v>1556</v>
      </c>
      <c r="B86" t="str">
        <f>IF(ISNUMBER(MATCH(I86,Sellside_PastID!A:A,0)),"","NEW")</f>
        <v/>
      </c>
      <c r="C86" s="8" t="s">
        <v>2990</v>
      </c>
      <c r="D86" s="8">
        <v>-0.70710678118654746</v>
      </c>
      <c r="E86" s="8">
        <v>-0.631741337524382</v>
      </c>
      <c r="F86" s="12" t="s">
        <v>2991</v>
      </c>
      <c r="G86" s="37" t="s">
        <v>1442</v>
      </c>
      <c r="H86" s="8" t="s">
        <v>1442</v>
      </c>
      <c r="I86" s="8" t="str" cm="1">
        <f t="array" ref="I86">_xll.BDP($C86,I$1)</f>
        <v>135087K37</v>
      </c>
      <c r="J86" s="8" t="str" cm="1">
        <f t="array" ref="J86">_xll.BDP($C86,J$1)</f>
        <v>CAN 1 1/4 06/01/30</v>
      </c>
      <c r="K86" s="8" cm="1">
        <f t="array" ref="K86">_xll.BDP($C86,K$1)</f>
        <v>180963</v>
      </c>
      <c r="L86" s="8" cm="1">
        <f t="array" ref="L86">_xll.BDP($C86,L$1)</f>
        <v>311472</v>
      </c>
      <c r="M86" s="8" t="str" cm="1">
        <f t="array" ref="M86">_xll.BDP($C86,M$1)</f>
        <v>CAD</v>
      </c>
      <c r="N86" s="8" t="str" cm="1">
        <f t="array" ref="N86">_xll.BDP($C86,N$1)</f>
        <v>CA</v>
      </c>
      <c r="O86" s="8" t="str" cm="1">
        <f t="array" ref="O86">_xll.BDP($C86,O$1)</f>
        <v>Govt</v>
      </c>
      <c r="P86" s="8" t="str" cm="1">
        <f t="array" ref="P86">_xll.BDP($C86,P$1)</f>
        <v>Government</v>
      </c>
      <c r="Q86" s="8" t="str" cm="1">
        <f t="array" ref="Q86">_xll.BDP($C86,Q$1)</f>
        <v>CANADIAN GOVERNMENT</v>
      </c>
      <c r="R86" s="8" t="str" cm="1">
        <f t="array" ref="R86">_xll.BDP($C86,R$1)</f>
        <v>AAA</v>
      </c>
      <c r="S86" s="8" cm="1">
        <f t="array" ref="S86">_xlfn.IFNA(MATCH(_xll.BDP($C86,S$1),Convert_RBCIRTG[RTG_MDY],0),0)</f>
        <v>10</v>
      </c>
      <c r="T86" s="8" cm="1">
        <f t="array" ref="T86">_xlfn.IFNA(MATCH(_xll.BDP($C86,T$1),Convert_RBCIRTG[RTG_FITCH_SP],0),0)</f>
        <v>0</v>
      </c>
      <c r="U86" s="8" cm="1">
        <f t="array" ref="U86">_xlfn.IFNA(MATCH(_xll.BDP($C86,U$1),Convert_RBCIRTG[RTG_FITCH_SP],0),0)</f>
        <v>10</v>
      </c>
      <c r="V86" s="20" t="str" cm="1">
        <f t="array" ref="V86">INDEX(Convert_RBCIRTG[RTG_FITCH_SP],IF(MEDIAN($S86:$U86)&gt;0,MEDIAN($S86:$U86),MAX($S86:$U86)))</f>
        <v>AAA</v>
      </c>
      <c r="W86" s="15" cm="1">
        <f t="array" ref="W86">_xll.BDP($C86,W$1,"YAS_YLD_FLAG = 15")</f>
        <v>8.0835983013500954</v>
      </c>
      <c r="X86" s="3" t="str">
        <f>INDEX(Convert_DurBins[Dur_Bucket],MATCH($W86,Convert_DurBins[Dur_Val],1))</f>
        <v>0-10</v>
      </c>
      <c r="Y86" s="14">
        <f t="shared" si="4"/>
        <v>1.5030699999999999</v>
      </c>
      <c r="Z86" s="3">
        <f>-INDEX(DefProv[Default],MATCH($O86&amp;$R86,DefProv[KEY],0))</f>
        <v>-3</v>
      </c>
      <c r="AA86" s="9" cm="1">
        <f t="array" ref="AA86">IF($M86="CAD",AB86,_xll.BDP($C86,AA$1,"YAS_XCCY_FOREIGN_CURRENCY=CAD","YAS_YLD_FLAG = 15","PRICING_SOURCE=BVAL"))</f>
        <v>1.5330699999999999</v>
      </c>
      <c r="AB86" s="9" cm="1">
        <f t="array" ref="AB86">_xll.BDP($C86,AB$1,"YAS_YLD_FLAG = 15","PRICING_SOURCE=BVAL")</f>
        <v>1.5330699999999999</v>
      </c>
      <c r="AC86" s="14">
        <f t="shared" si="5"/>
        <v>0</v>
      </c>
      <c r="AD86" s="9" cm="1">
        <f t="array" ref="AD86">_xll.BDP($C86,AD$1,"YAS_YLD_FLAG = 15","PRICING_SOURCE=BVAL")</f>
        <v>0.58560000000000834</v>
      </c>
      <c r="AE86" s="14" t="e">
        <f>INDEX([1]credit_yield!$C$1:$C$108,MATCH($AY86,[1]credit_yield!$A$1:$A$108,0))</f>
        <v>#N/A</v>
      </c>
      <c r="AF86" s="9" cm="1">
        <f t="array" ref="AF86">_xll.BDP($C86,AF$1,"YAS_YLD_FLAG = 15","YAS_XCCY_FOREIGN_CURRENCY=CAD","PRICING_SOURCE=BVAL")</f>
        <v>0.86255413908087331</v>
      </c>
      <c r="AG86" s="9" cm="1">
        <f t="array" ref="AG86">_xll.BDP($C86,AG$1,"YAS_YLD_FLAG = 15","PRICING_SOURCE=BVAL")</f>
        <v>1.5272139999999998</v>
      </c>
      <c r="AH86" s="9" t="str" cm="1">
        <f t="array" ref="AH86">_xll.BDP($C86,AH$1,"YAS_YLD_FLAG = 15","PRICING_SOURCE=BVAL")</f>
        <v>CAN 1 1/4 06/01/30</v>
      </c>
      <c r="AI86" s="9" t="str" cm="1">
        <f t="array" ref="AI86">_xll.BDP($C86,AI$1,"YAS_YLD_FLAG = 15","YAS_XCCY_FOREIGN_CURRENCY=CAD","PRICING_SOURCE=BVAL")</f>
        <v>CAN 1 ¼ 06/01/30</v>
      </c>
      <c r="AJ86" s="9" cm="1">
        <f t="array" ref="AJ86">_xll.BQL($C86, "yield(fill=PREV, pricing_source=BVN4, side=Bid, yield_type=YTW) - yield(fill=PREV, pricing_source=BVN4, side=Ask, yield_type=YTW)")</f>
        <v>2.286266315429053E-3</v>
      </c>
      <c r="AK86" s="16" cm="1">
        <f t="array" ref="AK86">_xll.BDP($C86,AK$1,"YAS_YLD_FLAG = 1")</f>
        <v>44200000000</v>
      </c>
      <c r="AL86" s="5">
        <f t="shared" si="6"/>
        <v>0</v>
      </c>
      <c r="AM86" s="17" cm="1">
        <f t="array" ref="AM86">_xll.BDP($C86&amp;"@"&amp;Settings!$B$1&amp;" "&amp;$O86,"INTERVAL_SUM","MARKET_DATA_OVERRIDE="&amp;AM$1,"CALC_INTERVAL="&amp;Settings!$B$2,"FILL=0")*1000</f>
        <v>0</v>
      </c>
      <c r="AN86" s="18">
        <f t="shared" si="7"/>
        <v>0</v>
      </c>
      <c r="AO86" s="17" cm="1">
        <f t="array" ref="AO86">_xll.BDP($I86&amp;"@"&amp;Settings!$B$1&amp;" "&amp;$O86,"INTERVAL_SUM","MARKET_DATA_OVERRIDE="&amp;AO$1,"CALC_INTERVAL="&amp;Settings!$B$2,"FILL=0")*1000</f>
        <v>0</v>
      </c>
      <c r="AP86" s="17" cm="1">
        <f t="array" ref="AP86">_xll.BDP($I86&amp;"@"&amp;Settings!$B$1&amp;" "&amp;$O86,"INTERVAL_SUM","MARKET_DATA_OVERRIDE="&amp;AP$1,"CALC_INTERVAL="&amp;Settings!$B$2,"FILL=0")*1000</f>
        <v>0</v>
      </c>
      <c r="AQ86" s="8" cm="1">
        <f t="array" ref="AQ86">_xll.BDP($C86,AQ$1)</f>
        <v>96</v>
      </c>
      <c r="AR86" s="21"/>
      <c r="AS86" s="6"/>
      <c r="AT86" s="40" t="str">
        <f>INDEX(Table11[Z_category],MATCH(MAX(SaleTable[[#This Row],[Yld_Z_BB]:[Yld_Z_RBCI]]),Table11[Z_score_Vale],1))</f>
        <v>25 to 50</v>
      </c>
      <c r="AU86" s="41">
        <f>INDEX(Table12[TRAC_Category],MATCH(SaleTable[[#This Row],[Perc_Traded]],Table12[TRAC_Value],1))</f>
        <v>0</v>
      </c>
      <c r="AV86" s="41">
        <f>INDEX(Table13[NetDlrInv_Category],MATCH(SaleTable[[#This Row],[DealerClient Net]],Table13[NetDlrInv_Value],1))</f>
        <v>0</v>
      </c>
      <c r="AW86" s="41" t="str">
        <f>IF(OR(ISBLANK(SaleTable[[#This Row],[MSG_BidSize]]),NOT(ISNUMBER(SaleTable[[#This Row],[MSG_BidSize]]))),"NA",INDEX(Table14[AskSize_Category],MATCH(SaleTable[[#This Row],[MSG_BidSize]],Table14[AskSize_Value],1)))</f>
        <v>NA</v>
      </c>
      <c r="AX86" s="27">
        <f>INDEX(Table15[XCCY_Cat],MATCH(SaleTable[[#This Row],[XCCY_sprd]],Table15[XCCY_Value],1))</f>
        <v>0</v>
      </c>
      <c r="AZ86" s="39" t="str">
        <f>INDEX(Table9[LQA_Bucket],MATCH(SaleTable[[#This Row],[LQA_LIQUIDITY_SCORE]],Table9[LQA_Val],1))</f>
        <v>80-100</v>
      </c>
      <c r="BA86" s="41" t="str">
        <f>INDEX(Table10[Utilization_Bucket],MATCH(_xlfn.IFNA(ROUND(SaleTable[[#This Row],[Remaining]]/1000000,0),-1),Table10[Utilization_Val],1))</f>
        <v>0MM</v>
      </c>
      <c r="BB86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87" spans="1:54" x14ac:dyDescent="0.3">
      <c r="A87" t="s">
        <v>1556</v>
      </c>
      <c r="B87" t="str">
        <f>IF(ISNUMBER(MATCH(I87,Sellside_PastID!A:A,0)),"","NEW")</f>
        <v/>
      </c>
      <c r="C87" s="8" t="s">
        <v>2992</v>
      </c>
      <c r="D87" s="8">
        <v>-1.0594505342116185</v>
      </c>
      <c r="E87" s="8">
        <v>-0.65528163295781117</v>
      </c>
      <c r="F87" s="12" t="s">
        <v>2993</v>
      </c>
      <c r="G87" s="37">
        <v>2135000</v>
      </c>
      <c r="H87" s="8">
        <v>5000000</v>
      </c>
      <c r="I87" s="8" t="str" cm="1">
        <f t="array" ref="I87">_xll.BDP($C87,I$1)</f>
        <v>663307AM8</v>
      </c>
      <c r="J87" s="8" t="str" cm="1">
        <f t="array" ref="J87">_xll.BDP($C87,J$1)</f>
        <v>NWRWPT 3.65 06/01/35</v>
      </c>
      <c r="K87" s="8" cm="1">
        <f t="array" ref="K87">_xll.BDP($C87,K$1)</f>
        <v>26549658</v>
      </c>
      <c r="L87" s="8" cm="1">
        <f t="array" ref="L87">_xll.BDP($C87,L$1)</f>
        <v>41458408</v>
      </c>
      <c r="M87" s="8" t="str" cm="1">
        <f t="array" ref="M87">_xll.BDP($C87,M$1)</f>
        <v>CAD</v>
      </c>
      <c r="N87" s="8" t="str" cm="1">
        <f t="array" ref="N87">_xll.BDP($C87,N$1)</f>
        <v>CA</v>
      </c>
      <c r="O87" s="8" t="str" cm="1">
        <f t="array" ref="O87">_xll.BDP($C87,O$1)</f>
        <v>Corp</v>
      </c>
      <c r="P87" s="8" t="str" cm="1">
        <f t="array" ref="P87">_xll.BDP($C87,P$1)</f>
        <v>Energy</v>
      </c>
      <c r="Q87" s="8" t="str" cm="1">
        <f t="array" ref="Q87">_xll.BDP($C87,Q$1)</f>
        <v>NORTH WEST REDWATER PRT/</v>
      </c>
      <c r="R87" s="8" t="str" cm="1">
        <f t="array" ref="R87">_xll.BDP($C87,R$1)</f>
        <v>BBB+</v>
      </c>
      <c r="S87" s="8" cm="1">
        <f t="array" ref="S87">_xlfn.IFNA(MATCH(_xll.BDP($C87,S$1),Convert_RBCIRTG[RTG_MDY],0),0)</f>
        <v>3</v>
      </c>
      <c r="T87" s="8" cm="1">
        <f t="array" ref="T87">_xlfn.IFNA(MATCH(_xll.BDP($C87,T$1),Convert_RBCIRTG[RTG_FITCH_SP],0),0)</f>
        <v>0</v>
      </c>
      <c r="U87" s="8" cm="1">
        <f t="array" ref="U87">_xlfn.IFNA(MATCH(_xll.BDP($C87,U$1),Convert_RBCIRTG[RTG_FITCH_SP],0),0)</f>
        <v>3</v>
      </c>
      <c r="V87" s="20" t="str" cm="1">
        <f t="array" ref="V87">INDEX(Convert_RBCIRTG[RTG_FITCH_SP],IF(MEDIAN($S87:$U87)&gt;0,MEDIAN($S87:$U87),MAX($S87:$U87)))</f>
        <v>BBB+</v>
      </c>
      <c r="W87" s="15" cm="1">
        <f t="array" ref="W87">_xll.BDP($C87,W$1,"YAS_YLD_FLAG = 15")</f>
        <v>10.274134233982409</v>
      </c>
      <c r="X87" s="3" t="str">
        <f>INDEX(Convert_DurBins[Dur_Bucket],MATCH($W87,Convert_DurBins[Dur_Val],1))</f>
        <v>10-12</v>
      </c>
      <c r="Y87" s="14">
        <f t="shared" si="4"/>
        <v>2.9397100000000003</v>
      </c>
      <c r="Z87" s="3">
        <f>-INDEX(DefProv[Default],MATCH($O87&amp;$R87,DefProv[KEY],0))</f>
        <v>-36</v>
      </c>
      <c r="AA87" s="9" cm="1">
        <f t="array" ref="AA87">IF($M87="CAD",AB87,_xll.BDP($C87,AA$1,"YAS_XCCY_FOREIGN_CURRENCY=CAD","YAS_YLD_FLAG = 15","PRICING_SOURCE=BVAL"))</f>
        <v>3.2997100000000001</v>
      </c>
      <c r="AB87" s="9" cm="1">
        <f t="array" ref="AB87">_xll.BDP($C87,AB$1,"YAS_YLD_FLAG = 15","PRICING_SOURCE=BVAL")</f>
        <v>3.2997100000000001</v>
      </c>
      <c r="AC87" s="14">
        <f t="shared" si="5"/>
        <v>0</v>
      </c>
      <c r="AD87" s="9" cm="1">
        <f t="array" ref="AD87">_xll.BDP($C87,AD$1,"YAS_YLD_FLAG = 15","PRICING_SOURCE=BVAL")</f>
        <v>157.25749999999999</v>
      </c>
      <c r="AE87" s="14" t="e">
        <f>INDEX([1]credit_yield!$C$1:$C$108,MATCH($AY87,[1]credit_yield!$A$1:$A$108,0))</f>
        <v>#N/A</v>
      </c>
      <c r="AF87" s="9" cm="1">
        <f t="array" ref="AF87">_xll.BDP($C87,AF$1,"YAS_YLD_FLAG = 15","YAS_XCCY_FOREIGN_CURRENCY=CAD","PRICING_SOURCE=BVAL")</f>
        <v>171.36871325728211</v>
      </c>
      <c r="AG87" s="9" cm="1">
        <f t="array" ref="AG87">_xll.BDP($C87,AG$1,"YAS_YLD_FLAG = 15","PRICING_SOURCE=BVAL")</f>
        <v>1.7271350000000001</v>
      </c>
      <c r="AH87" s="9" t="str" cm="1">
        <f t="array" ref="AH87">_xll.BDP($C87,AH$1,"YAS_YLD_FLAG = 15","PRICING_SOURCE=BVAL")</f>
        <v>CAN 5 3/4 06/01/33</v>
      </c>
      <c r="AI87" s="9" t="str" cm="1">
        <f t="array" ref="AI87">_xll.BDP($C87,AI$1,"YAS_YLD_FLAG = 15","YAS_XCCY_FOREIGN_CURRENCY=CAD","PRICING_SOURCE=BVAL")</f>
        <v>CAN 1 ½ 06/01/31</v>
      </c>
      <c r="AJ87" s="9" cm="1">
        <f t="array" ref="AJ87">_xll.BQL($C87, "yield(fill=PREV, pricing_source=BVN4, side=Bid, yield_type=YTW) - yield(fill=PREV, pricing_source=BVN4, side=Ask, yield_type=YTW)")</f>
        <v>4.9580960000000118E-2</v>
      </c>
      <c r="AK87" s="16" cm="1">
        <f t="array" ref="AK87">_xll.BDP($C87,AK$1,"YAS_YLD_FLAG = 1")</f>
        <v>750000000</v>
      </c>
      <c r="AL87" s="5">
        <f t="shared" si="6"/>
        <v>0</v>
      </c>
      <c r="AM87" s="17" cm="1">
        <f t="array" ref="AM87">_xll.BDP($C87&amp;"@"&amp;Settings!$B$1&amp;" "&amp;$O87,"INTERVAL_SUM","MARKET_DATA_OVERRIDE="&amp;AM$1,"CALC_INTERVAL="&amp;Settings!$B$2,"FILL=0")*1000</f>
        <v>0</v>
      </c>
      <c r="AN87" s="18">
        <f t="shared" si="7"/>
        <v>0</v>
      </c>
      <c r="AO87" s="17" cm="1">
        <f t="array" ref="AO87">_xll.BDP($I87&amp;"@"&amp;Settings!$B$1&amp;" "&amp;$O87,"INTERVAL_SUM","MARKET_DATA_OVERRIDE="&amp;AO$1,"CALC_INTERVAL="&amp;Settings!$B$2,"FILL=0")*1000</f>
        <v>0</v>
      </c>
      <c r="AP87" s="17" cm="1">
        <f t="array" ref="AP87">_xll.BDP($I87&amp;"@"&amp;Settings!$B$1&amp;" "&amp;$O87,"INTERVAL_SUM","MARKET_DATA_OVERRIDE="&amp;AP$1,"CALC_INTERVAL="&amp;Settings!$B$2,"FILL=0")*1000</f>
        <v>0</v>
      </c>
      <c r="AQ87" s="8" cm="1">
        <f t="array" ref="AQ87">_xll.BDP($C87,AQ$1)</f>
        <v>80</v>
      </c>
      <c r="AR87" s="21"/>
      <c r="AS87" s="6"/>
      <c r="AT87" s="40" t="str">
        <f>INDEX(Table11[Z_category],MATCH(MAX(SaleTable[[#This Row],[Yld_Z_BB]:[Yld_Z_RBCI]]),Table11[Z_score_Vale],1))</f>
        <v>25 to 50</v>
      </c>
      <c r="AU87" s="41">
        <f>INDEX(Table12[TRAC_Category],MATCH(SaleTable[[#This Row],[Perc_Traded]],Table12[TRAC_Value],1))</f>
        <v>0</v>
      </c>
      <c r="AV87" s="41">
        <f>INDEX(Table13[NetDlrInv_Category],MATCH(SaleTable[[#This Row],[DealerClient Net]],Table13[NetDlrInv_Value],1))</f>
        <v>0</v>
      </c>
      <c r="AW87" s="41" t="str">
        <f>IF(OR(ISBLANK(SaleTable[[#This Row],[MSG_BidSize]]),NOT(ISNUMBER(SaleTable[[#This Row],[MSG_BidSize]]))),"NA",INDEX(Table14[AskSize_Category],MATCH(SaleTable[[#This Row],[MSG_BidSize]],Table14[AskSize_Value],1)))</f>
        <v>5 to 10MM</v>
      </c>
      <c r="AX87" s="27">
        <f>INDEX(Table15[XCCY_Cat],MATCH(SaleTable[[#This Row],[XCCY_sprd]],Table15[XCCY_Value],1))</f>
        <v>0</v>
      </c>
      <c r="AZ87" s="39" t="str">
        <f>INDEX(Table9[LQA_Bucket],MATCH(SaleTable[[#This Row],[LQA_LIQUIDITY_SCORE]],Table9[LQA_Val],1))</f>
        <v>80-100</v>
      </c>
      <c r="BA87" s="41" t="str">
        <f>INDEX(Table10[Utilization_Bucket],MATCH(_xlfn.IFNA(ROUND(SaleTable[[#This Row],[Remaining]]/1000000,0),-1),Table10[Utilization_Val],1))</f>
        <v>0MM</v>
      </c>
      <c r="BB87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</row>
    <row r="88" spans="1:54" x14ac:dyDescent="0.3">
      <c r="A88" t="s">
        <v>1556</v>
      </c>
      <c r="B88" t="str">
        <f>IF(ISNUMBER(MATCH(I88,Sellside_PastID!A:A,0)),"","NEW")</f>
        <v/>
      </c>
      <c r="C88" s="8" t="s">
        <v>2994</v>
      </c>
      <c r="D88" s="8">
        <v>-0.432071463701035</v>
      </c>
      <c r="E88" s="8">
        <v>-0.28581679244705094</v>
      </c>
      <c r="F88" s="12" t="s">
        <v>2995</v>
      </c>
      <c r="G88" s="37">
        <v>0</v>
      </c>
      <c r="H88" s="8">
        <v>0</v>
      </c>
      <c r="I88" s="8" t="str" cm="1">
        <f t="array" ref="I88">_xll.BDP($C88,I$1)</f>
        <v>219350BF1</v>
      </c>
      <c r="J88" s="8" t="str" cm="1">
        <f t="array" ref="J88">_xll.BDP($C88,J$1)</f>
        <v>GLW 4 3/8 11/15/57</v>
      </c>
      <c r="K88" s="8" cm="1">
        <f t="array" ref="K88">_xll.BDP($C88,K$1)</f>
        <v>100399</v>
      </c>
      <c r="L88" s="8" cm="1">
        <f t="array" ref="L88">_xll.BDP($C88,L$1)</f>
        <v>100399</v>
      </c>
      <c r="M88" s="8" t="str" cm="1">
        <f t="array" ref="M88">_xll.BDP($C88,M$1)</f>
        <v>USD</v>
      </c>
      <c r="N88" s="8" t="str" cm="1">
        <f t="array" ref="N88">_xll.BDP($C88,N$1)</f>
        <v>US</v>
      </c>
      <c r="O88" s="8" t="str" cm="1">
        <f t="array" ref="O88">_xll.BDP($C88,O$1)</f>
        <v>Corp</v>
      </c>
      <c r="P88" s="8" t="str" cm="1">
        <f t="array" ref="P88">_xll.BDP($C88,P$1)</f>
        <v>Technology</v>
      </c>
      <c r="Q88" s="8" t="str" cm="1">
        <f t="array" ref="Q88">_xll.BDP($C88,Q$1)</f>
        <v>CORNING INC</v>
      </c>
      <c r="R88" s="8" t="str" cm="1">
        <f t="array" ref="R88">_xll.BDP($C88,R$1)</f>
        <v>BBB+</v>
      </c>
      <c r="S88" s="8" cm="1">
        <f t="array" ref="S88">_xlfn.IFNA(MATCH(_xll.BDP($C88,S$1),Convert_RBCIRTG[RTG_MDY],0),0)</f>
        <v>3</v>
      </c>
      <c r="T88" s="8" cm="1">
        <f t="array" ref="T88">_xlfn.IFNA(MATCH(_xll.BDP($C88,T$1),Convert_RBCIRTG[RTG_FITCH_SP],0),0)</f>
        <v>0</v>
      </c>
      <c r="U88" s="8" cm="1">
        <f t="array" ref="U88">_xlfn.IFNA(MATCH(_xll.BDP($C88,U$1),Convert_RBCIRTG[RTG_FITCH_SP],0),0)</f>
        <v>3</v>
      </c>
      <c r="V88" s="20" t="str" cm="1">
        <f t="array" ref="V88">INDEX(Convert_RBCIRTG[RTG_FITCH_SP],IF(MEDIAN($S88:$U88)&gt;0,MEDIAN($S88:$U88),MAX($S88:$U88)))</f>
        <v>BBB+</v>
      </c>
      <c r="W88" s="15" cm="1">
        <f t="array" ref="W88">_xll.BDP($C88,W$1,"YAS_YLD_FLAG = 15")</f>
        <v>19.277770531184252</v>
      </c>
      <c r="X88" s="3" t="str">
        <f>INDEX(Convert_DurBins[Dur_Bucket],MATCH($W88,Convert_DurBins[Dur_Val],1))</f>
        <v>18-20</v>
      </c>
      <c r="Y88" s="14">
        <f t="shared" si="4"/>
        <v>3.6955789827953578</v>
      </c>
      <c r="Z88" s="3">
        <f>-INDEX(DefProv[Default],MATCH($O88&amp;$R88,DefProv[KEY],0))</f>
        <v>-36</v>
      </c>
      <c r="AA88" s="9" cm="1">
        <f t="array" ref="AA88">IF($M88="CAD",AB88,_xll.BDP($C88,AA$1,"YAS_XCCY_FOREIGN_CURRENCY=CAD","YAS_YLD_FLAG = 15","PRICING_SOURCE=BVAL"))</f>
        <v>4.0555789827953577</v>
      </c>
      <c r="AB88" s="9" cm="1">
        <f t="array" ref="AB88">_xll.BDP($C88,AB$1,"YAS_YLD_FLAG = 15","PRICING_SOURCE=BVAL")</f>
        <v>3.3549009999999999</v>
      </c>
      <c r="AC88" s="14">
        <f t="shared" si="5"/>
        <v>0.70067798279535776</v>
      </c>
      <c r="AD88" s="9" cm="1">
        <f t="array" ref="AD88">_xll.BDP($C88,AD$1,"YAS_YLD_FLAG = 15","PRICING_SOURCE=BVAL")</f>
        <v>129.47389999999999</v>
      </c>
      <c r="AE88" s="14" t="e">
        <f>INDEX([1]credit_yield!$C$1:$C$108,MATCH($AY88,[1]credit_yield!$A$1:$A$108,0))</f>
        <v>#N/A</v>
      </c>
      <c r="AF88" s="9" cm="1">
        <f t="array" ref="AF88">_xll.BDP($C88,AF$1,"YAS_YLD_FLAG = 15","YAS_XCCY_FOREIGN_CURRENCY=CAD","PRICING_SOURCE=BVAL")</f>
        <v>205.364333281505</v>
      </c>
      <c r="AG88" s="9" cm="1">
        <f t="array" ref="AG88">_xll.BDP($C88,AG$1,"YAS_YLD_FLAG = 15","PRICING_SOURCE=BVAL")</f>
        <v>2.060162</v>
      </c>
      <c r="AH88" s="9" t="str" cm="1">
        <f t="array" ref="AH88">_xll.BDP($C88,AH$1,"YAS_YLD_FLAG = 15","PRICING_SOURCE=BVAL")</f>
        <v>T 2 3/8 05/15/51</v>
      </c>
      <c r="AI88" s="9" t="str" cm="1">
        <f t="array" ref="AI88">_xll.BDP($C88,AI$1,"YAS_YLD_FLAG = 15","YAS_XCCY_FOREIGN_CURRENCY=CAD","PRICING_SOURCE=BVAL")</f>
        <v>CAN 2 12/01/51</v>
      </c>
      <c r="AJ88" s="9" cm="1">
        <f t="array" ref="AJ88">_xll.BQL($C88, "yield(fill=PREV, pricing_source=BVN4, side=Bid, yield_type=YTW) - yield(fill=PREV, pricing_source=BVN4, side=Ask, yield_type=YTW)")</f>
        <v>2.2731260000000031E-2</v>
      </c>
      <c r="AK88" s="16" cm="1">
        <f t="array" ref="AK88">_xll.BDP($C88,AK$1,"YAS_YLD_FLAG = 1")</f>
        <v>750000000</v>
      </c>
      <c r="AL88" s="5">
        <f t="shared" si="6"/>
        <v>4.0766666666666666E-2</v>
      </c>
      <c r="AM88" s="17" cm="1">
        <f t="array" ref="AM88">_xll.BDP($C88&amp;"@"&amp;Settings!$B$1&amp;" "&amp;$O88,"INTERVAL_SUM","MARKET_DATA_OVERRIDE="&amp;AM$1,"CALC_INTERVAL="&amp;Settings!$B$2,"FILL=0")*1000</f>
        <v>30575000</v>
      </c>
      <c r="AN88" s="18">
        <f t="shared" si="7"/>
        <v>525000</v>
      </c>
      <c r="AO88" s="17" cm="1">
        <f t="array" ref="AO88">_xll.BDP($I88&amp;"@"&amp;Settings!$B$1&amp;" "&amp;$O88,"INTERVAL_SUM","MARKET_DATA_OVERRIDE="&amp;AO$1,"CALC_INTERVAL="&amp;Settings!$B$2,"FILL=0")*1000</f>
        <v>11700000</v>
      </c>
      <c r="AP88" s="17" cm="1">
        <f t="array" ref="AP88">_xll.BDP($I88&amp;"@"&amp;Settings!$B$1&amp;" "&amp;$O88,"INTERVAL_SUM","MARKET_DATA_OVERRIDE="&amp;AP$1,"CALC_INTERVAL="&amp;Settings!$B$2,"FILL=0")*1000</f>
        <v>11175000</v>
      </c>
      <c r="AQ88" s="8" cm="1">
        <f t="array" ref="AQ88">_xll.BDP($C88,AQ$1)</f>
        <v>94</v>
      </c>
      <c r="AR88" s="21"/>
      <c r="AS88" s="6"/>
      <c r="AT88" s="40" t="str">
        <f>INDEX(Table11[Z_category],MATCH(MAX(SaleTable[[#This Row],[Yld_Z_BB]:[Yld_Z_RBCI]]),Table11[Z_score_Vale],1))</f>
        <v>25 to 50</v>
      </c>
      <c r="AU88" s="41" t="str">
        <f>INDEX(Table12[TRAC_Category],MATCH(SaleTable[[#This Row],[Perc_Traded]],Table12[TRAC_Value],1))</f>
        <v>0-5%</v>
      </c>
      <c r="AV88" s="41">
        <f>INDEX(Table13[NetDlrInv_Category],MATCH(SaleTable[[#This Row],[DealerClient Net]],Table13[NetDlrInv_Value],1))</f>
        <v>0</v>
      </c>
      <c r="AW88" s="41">
        <f>IF(OR(ISBLANK(SaleTable[[#This Row],[MSG_BidSize]]),NOT(ISNUMBER(SaleTable[[#This Row],[MSG_BidSize]]))),"NA",INDEX(Table14[AskSize_Category],MATCH(SaleTable[[#This Row],[MSG_BidSize]],Table14[AskSize_Value],1)))</f>
        <v>0</v>
      </c>
      <c r="AX88" s="27" t="str">
        <f>INDEX(Table15[XCCY_Cat],MATCH(SaleTable[[#This Row],[XCCY_sprd]],Table15[XCCY_Value],1))</f>
        <v>0.5 to 0.8</v>
      </c>
      <c r="AZ88" s="39" t="str">
        <f>INDEX(Table9[LQA_Bucket],MATCH(SaleTable[[#This Row],[LQA_LIQUIDITY_SCORE]],Table9[LQA_Val],1))</f>
        <v>80-100</v>
      </c>
      <c r="BA88" s="41" t="str">
        <f>INDEX(Table10[Utilization_Bucket],MATCH(_xlfn.IFNA(ROUND(SaleTable[[#This Row],[Remaining]]/1000000,0),-1),Table10[Utilization_Val],1))</f>
        <v>0MM</v>
      </c>
      <c r="BB88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89" spans="1:54" x14ac:dyDescent="0.3">
      <c r="A89" t="s">
        <v>1556</v>
      </c>
      <c r="B89" t="str">
        <f>IF(ISNUMBER(MATCH(I89,Sellside_PastID!A:A,0)),"","NEW")</f>
        <v>NEW</v>
      </c>
      <c r="C89" s="8" t="s">
        <v>2996</v>
      </c>
      <c r="D89" s="8">
        <v>-9.7966529864360483E-2</v>
      </c>
      <c r="E89" s="8">
        <v>-0.19785842754078498</v>
      </c>
      <c r="F89" s="12" t="s">
        <v>2920</v>
      </c>
      <c r="I89" s="8" t="str" cm="1">
        <f t="array" ref="I89">_xll.BDP($C89,I$1)</f>
        <v>956708AA9</v>
      </c>
      <c r="J89" s="8" t="str" cm="1">
        <f t="array" ref="J89">_xll.BDP($C89,J$1)</f>
        <v>WVUHOG 4.924 06/01/48</v>
      </c>
      <c r="K89" s="8" cm="1">
        <f t="array" ref="K89">_xll.BDP($C89,K$1)</f>
        <v>24132301</v>
      </c>
      <c r="L89" s="8" cm="1">
        <f t="array" ref="L89">_xll.BDP($C89,L$1)</f>
        <v>36850362</v>
      </c>
      <c r="M89" s="8" t="str" cm="1">
        <f t="array" ref="M89">_xll.BDP($C89,M$1)</f>
        <v>USD</v>
      </c>
      <c r="N89" s="8" t="str" cm="1">
        <f t="array" ref="N89">_xll.BDP($C89,N$1)</f>
        <v>US</v>
      </c>
      <c r="O89" s="8" t="str" cm="1">
        <f t="array" ref="O89">_xll.BDP($C89,O$1)</f>
        <v>Corp</v>
      </c>
      <c r="P89" s="8" t="str" cm="1">
        <f t="array" ref="P89">_xll.BDP($C89,P$1)</f>
        <v>Health Care</v>
      </c>
      <c r="Q89" s="8" t="str" cm="1">
        <f t="array" ref="Q89">_xll.BDP($C89,Q$1)</f>
        <v>WEST VA HEALTH SYS OBL</v>
      </c>
      <c r="R89" s="8" t="str" cm="1">
        <f t="array" ref="R89">_xll.BDP($C89,R$1)</f>
        <v>A</v>
      </c>
      <c r="S89" s="8" cm="1">
        <f t="array" ref="S89">_xlfn.IFNA(MATCH(_xll.BDP($C89,S$1),Convert_RBCIRTG[RTG_MDY],0),0)</f>
        <v>5</v>
      </c>
      <c r="T89" s="8" cm="1">
        <f t="array" ref="T89">_xlfn.IFNA(MATCH(_xll.BDP($C89,T$1),Convert_RBCIRTG[RTG_FITCH_SP],0),0)</f>
        <v>0</v>
      </c>
      <c r="U89" s="8" cm="1">
        <f t="array" ref="U89">_xlfn.IFNA(MATCH(_xll.BDP($C89,U$1),Convert_RBCIRTG[RTG_FITCH_SP],0),0)</f>
        <v>5</v>
      </c>
      <c r="V89" s="20" t="str" cm="1">
        <f t="array" ref="V89">INDEX(Convert_RBCIRTG[RTG_FITCH_SP],IF(MEDIAN($S89:$U89)&gt;0,MEDIAN($S89:$U89),MAX($S89:$U89)))</f>
        <v>A</v>
      </c>
      <c r="W89" s="15" cm="1">
        <f t="array" ref="W89">_xll.BDP($C89,W$1,"YAS_YLD_FLAG = 15")</f>
        <v>15.890273515548515</v>
      </c>
      <c r="X89" s="3" t="str">
        <f>INDEX(Convert_DurBins[Dur_Bucket],MATCH($W89,Convert_DurBins[Dur_Val],1))</f>
        <v>14-16</v>
      </c>
      <c r="Y89" s="14">
        <f t="shared" si="4"/>
        <v>3.8212125291013668</v>
      </c>
      <c r="Z89" s="3">
        <f>-INDEX(DefProv[Default],MATCH($O89&amp;$R89,DefProv[KEY],0))</f>
        <v>-13</v>
      </c>
      <c r="AA89" s="9" cm="1">
        <f t="array" ref="AA89">IF($M89="CAD",AB89,_xll.BDP($C89,AA$1,"YAS_XCCY_FOREIGN_CURRENCY=CAD","YAS_YLD_FLAG = 15","PRICING_SOURCE=BVAL"))</f>
        <v>3.9512125291013667</v>
      </c>
      <c r="AB89" s="9" cm="1">
        <f t="array" ref="AB89">_xll.BDP($C89,AB$1,"YAS_YLD_FLAG = 15","PRICING_SOURCE=BVAL")</f>
        <v>3.2010969999999999</v>
      </c>
      <c r="AC89" s="14">
        <f t="shared" si="5"/>
        <v>0.75011552910136681</v>
      </c>
      <c r="AD89" s="9" cm="1">
        <f t="array" ref="AD89">_xll.BDP($C89,AD$1,"YAS_YLD_FLAG = 15","PRICING_SOURCE=BVAL")</f>
        <v>114.09349999999998</v>
      </c>
      <c r="AE89" s="14" t="e">
        <f>INDEX([1]credit_yield!$C$1:$C$108,MATCH($AY89,[1]credit_yield!$A$1:$A$108,0))</f>
        <v>#N/A</v>
      </c>
      <c r="AF89" s="9" cm="1">
        <f t="array" ref="AF89">_xll.BDP($C89,AF$1,"YAS_YLD_FLAG = 15","YAS_XCCY_FOREIGN_CURRENCY=CAD","PRICING_SOURCE=BVAL")</f>
        <v>194.92768791210588</v>
      </c>
      <c r="AG89" s="9" cm="1">
        <f t="array" ref="AG89">_xll.BDP($C89,AG$1,"YAS_YLD_FLAG = 15","PRICING_SOURCE=BVAL")</f>
        <v>2.060162</v>
      </c>
      <c r="AH89" s="9" t="str" cm="1">
        <f t="array" ref="AH89">_xll.BDP($C89,AH$1,"YAS_YLD_FLAG = 15","PRICING_SOURCE=BVAL")</f>
        <v>T 2 3/8 05/15/51</v>
      </c>
      <c r="AI89" s="9" t="str" cm="1">
        <f t="array" ref="AI89">_xll.BDP($C89,AI$1,"YAS_YLD_FLAG = 15","YAS_XCCY_FOREIGN_CURRENCY=CAD","PRICING_SOURCE=BVAL")</f>
        <v>CAN 2 12/01/51</v>
      </c>
      <c r="AJ89" s="9" cm="1">
        <f t="array" ref="AJ89">_xll.BQL($C89, "yield(fill=PREV, pricing_source=BVN4, side=Bid, yield_type=YTW) - yield(fill=PREV, pricing_source=BVN4, side=Ask, yield_type=YTW)")</f>
        <v>1.7983629999999806E-2</v>
      </c>
      <c r="AK89" s="16" cm="1">
        <f t="array" ref="AK89">_xll.BDP($C89,AK$1,"YAS_YLD_FLAG = 1")</f>
        <v>210405000</v>
      </c>
      <c r="AL89" s="5">
        <f t="shared" si="6"/>
        <v>7.8895463510848127E-2</v>
      </c>
      <c r="AM89" s="17" cm="1">
        <f t="array" ref="AM89">_xll.BDP($C89&amp;"@"&amp;Settings!$B$1&amp;" "&amp;$O89,"INTERVAL_SUM","MARKET_DATA_OVERRIDE="&amp;AM$1,"CALC_INTERVAL="&amp;Settings!$B$2,"FILL=0")*1000</f>
        <v>16600000</v>
      </c>
      <c r="AN89" s="18">
        <f t="shared" si="7"/>
        <v>0</v>
      </c>
      <c r="AO89" s="17" cm="1">
        <f t="array" ref="AO89">_xll.BDP($I89&amp;"@"&amp;Settings!$B$1&amp;" "&amp;$O89,"INTERVAL_SUM","MARKET_DATA_OVERRIDE="&amp;AO$1,"CALC_INTERVAL="&amp;Settings!$B$2,"FILL=0")*1000</f>
        <v>0</v>
      </c>
      <c r="AP89" s="17" cm="1">
        <f t="array" ref="AP89">_xll.BDP($I89&amp;"@"&amp;Settings!$B$1&amp;" "&amp;$O89,"INTERVAL_SUM","MARKET_DATA_OVERRIDE="&amp;AP$1,"CALC_INTERVAL="&amp;Settings!$B$2,"FILL=0")*1000</f>
        <v>0</v>
      </c>
      <c r="AQ89" s="8" cm="1">
        <f t="array" ref="AQ89">_xll.BDP($C89,AQ$1)</f>
        <v>78</v>
      </c>
      <c r="AR89" s="21"/>
      <c r="AS89" s="6"/>
      <c r="AT89" s="40" t="str">
        <f>INDEX(Table11[Z_category],MATCH(MAX(SaleTable[[#This Row],[Yld_Z_BB]:[Yld_Z_RBCI]]),Table11[Z_score_Vale],1))</f>
        <v>25 to 50</v>
      </c>
      <c r="AU89" s="41" t="str">
        <f>INDEX(Table12[TRAC_Category],MATCH(SaleTable[[#This Row],[Perc_Traded]],Table12[TRAC_Value],1))</f>
        <v>5-10%</v>
      </c>
      <c r="AV89" s="41">
        <f>INDEX(Table13[NetDlrInv_Category],MATCH(SaleTable[[#This Row],[DealerClient Net]],Table13[NetDlrInv_Value],1))</f>
        <v>0</v>
      </c>
      <c r="AW89" s="41" t="str">
        <f>IF(OR(ISBLANK(SaleTable[[#This Row],[MSG_BidSize]]),NOT(ISNUMBER(SaleTable[[#This Row],[MSG_BidSize]]))),"NA",INDEX(Table14[AskSize_Category],MATCH(SaleTable[[#This Row],[MSG_BidSize]],Table14[AskSize_Value],1)))</f>
        <v>NA</v>
      </c>
      <c r="AX89" s="27" t="str">
        <f>INDEX(Table15[XCCY_Cat],MATCH(SaleTable[[#This Row],[XCCY_sprd]],Table15[XCCY_Value],1))</f>
        <v>0.5 to 0.8</v>
      </c>
      <c r="AZ89" s="39" t="str">
        <f>INDEX(Table9[LQA_Bucket],MATCH(SaleTable[[#This Row],[LQA_LIQUIDITY_SCORE]],Table9[LQA_Val],1))</f>
        <v>60-80</v>
      </c>
      <c r="BA89" s="41" t="str">
        <f>INDEX(Table10[Utilization_Bucket],MATCH(_xlfn.IFNA(ROUND(SaleTable[[#This Row],[Remaining]]/1000000,0),-1),Table10[Utilization_Val],1))</f>
        <v>0MM</v>
      </c>
      <c r="BB89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90" spans="1:54" x14ac:dyDescent="0.3">
      <c r="A90" t="s">
        <v>1556</v>
      </c>
      <c r="B90" t="str">
        <f>IF(ISNUMBER(MATCH(I90,Sellside_PastID!A:A,0)),"","NEW")</f>
        <v>NEW</v>
      </c>
      <c r="C90" s="8" t="s">
        <v>2997</v>
      </c>
      <c r="D90" s="8">
        <v>-0.71188299796606391</v>
      </c>
      <c r="E90" s="8">
        <v>-0.47362292566966552</v>
      </c>
      <c r="F90" s="12" t="s">
        <v>2998</v>
      </c>
      <c r="G90" s="37">
        <v>3000</v>
      </c>
      <c r="H90" s="8">
        <v>2000000</v>
      </c>
      <c r="I90" s="8" t="str" cm="1">
        <f t="array" ref="I90">_xll.BDP($C90,I$1)</f>
        <v>12657ZAX1</v>
      </c>
      <c r="J90" s="8" t="str" cm="1">
        <f t="array" ref="J90">_xll.BDP($C90,J$1)</f>
        <v>CUCN 4.593 10/24/61</v>
      </c>
      <c r="K90" s="8" cm="1">
        <f t="array" ref="K90">_xll.BDP($C90,K$1)</f>
        <v>108393</v>
      </c>
      <c r="L90" s="8" cm="1">
        <f t="array" ref="L90">_xll.BDP($C90,L$1)</f>
        <v>1180050</v>
      </c>
      <c r="M90" s="8" t="str" cm="1">
        <f t="array" ref="M90">_xll.BDP($C90,M$1)</f>
        <v>CAD</v>
      </c>
      <c r="N90" s="8" t="str" cm="1">
        <f t="array" ref="N90">_xll.BDP($C90,N$1)</f>
        <v>CA</v>
      </c>
      <c r="O90" s="8" t="str" cm="1">
        <f t="array" ref="O90">_xll.BDP($C90,O$1)</f>
        <v>Corp</v>
      </c>
      <c r="P90" s="8" t="str" cm="1">
        <f t="array" ref="P90">_xll.BDP($C90,P$1)</f>
        <v>Utilities</v>
      </c>
      <c r="Q90" s="8" t="str" cm="1">
        <f t="array" ref="Q90">_xll.BDP($C90,Q$1)</f>
        <v>CU INC</v>
      </c>
      <c r="R90" s="8" t="str" cm="1">
        <f t="array" ref="R90">_xll.BDP($C90,R$1)</f>
        <v>A</v>
      </c>
      <c r="S90" s="8" cm="1">
        <f t="array" ref="S90">_xlfn.IFNA(MATCH(_xll.BDP($C90,S$1),Convert_RBCIRTG[RTG_MDY],0),0)</f>
        <v>0</v>
      </c>
      <c r="T90" s="8" cm="1">
        <f t="array" ref="T90">_xlfn.IFNA(MATCH(_xll.BDP($C90,T$1),Convert_RBCIRTG[RTG_FITCH_SP],0),0)</f>
        <v>0</v>
      </c>
      <c r="U90" s="8" cm="1">
        <f t="array" ref="U90">_xlfn.IFNA(MATCH(_xll.BDP($C90,U$1),Convert_RBCIRTG[RTG_FITCH_SP],0),0)</f>
        <v>4</v>
      </c>
      <c r="V90" s="20" t="str" cm="1">
        <f t="array" ref="V90">INDEX(Convert_RBCIRTG[RTG_FITCH_SP],IF(MEDIAN($S90:$U90)&gt;0,MEDIAN($S90:$U90),MAX($S90:$U90)))</f>
        <v>A-</v>
      </c>
      <c r="W90" s="15" cm="1">
        <f t="array" ref="W90">_xll.BDP($C90,W$1,"YAS_YLD_FLAG = 15")</f>
        <v>20.194721804020649</v>
      </c>
      <c r="X90" s="3" t="str">
        <f>INDEX(Convert_DurBins[Dur_Bucket],MATCH($W90,Convert_DurBins[Dur_Val],1))</f>
        <v>20-22</v>
      </c>
      <c r="Y90" s="14">
        <f t="shared" si="4"/>
        <v>3.2464599999999999</v>
      </c>
      <c r="Z90" s="3">
        <f>-INDEX(DefProv[Default],MATCH($O90&amp;$R90,DefProv[KEY],0))</f>
        <v>-13</v>
      </c>
      <c r="AA90" s="9" cm="1">
        <f t="array" ref="AA90">IF($M90="CAD",AB90,_xll.BDP($C90,AA$1,"YAS_XCCY_FOREIGN_CURRENCY=CAD","YAS_YLD_FLAG = 15","PRICING_SOURCE=BVAL"))</f>
        <v>3.3764599999999998</v>
      </c>
      <c r="AB90" s="9" cm="1">
        <f t="array" ref="AB90">_xll.BDP($C90,AB$1,"YAS_YLD_FLAG = 15","PRICING_SOURCE=BVAL")</f>
        <v>3.3764599999999998</v>
      </c>
      <c r="AC90" s="14">
        <f t="shared" si="5"/>
        <v>0</v>
      </c>
      <c r="AD90" s="9" cm="1">
        <f t="array" ref="AD90">_xll.BDP($C90,AD$1,"YAS_YLD_FLAG = 15","PRICING_SOURCE=BVAL")</f>
        <v>147.43739999999997</v>
      </c>
      <c r="AE90" s="14" t="e">
        <f>INDEX([1]credit_yield!$C$1:$C$108,MATCH($AY90,[1]credit_yield!$A$1:$A$108,0))</f>
        <v>#N/A</v>
      </c>
      <c r="AF90" s="9" cm="1">
        <f t="array" ref="AF90">_xll.BDP($C90,AF$1,"YAS_YLD_FLAG = 15","YAS_XCCY_FOREIGN_CURRENCY=CAD","PRICING_SOURCE=BVAL")</f>
        <v>157.27438740102846</v>
      </c>
      <c r="AG90" s="9" cm="1">
        <f t="array" ref="AG90">_xll.BDP($C90,AG$1,"YAS_YLD_FLAG = 15","PRICING_SOURCE=BVAL")</f>
        <v>1.9020860000000002</v>
      </c>
      <c r="AH90" s="9" t="str" cm="1">
        <f t="array" ref="AH90">_xll.BDP($C90,AH$1,"YAS_YLD_FLAG = 15","PRICING_SOURCE=BVAL")</f>
        <v>CAN 4 06/01/41</v>
      </c>
      <c r="AI90" s="9" t="str" cm="1">
        <f t="array" ref="AI90">_xll.BDP($C90,AI$1,"YAS_YLD_FLAG = 15","YAS_XCCY_FOREIGN_CURRENCY=CAD","PRICING_SOURCE=BVAL")</f>
        <v>CAN 2 12/01/51</v>
      </c>
      <c r="AJ90" s="9" cm="1">
        <f t="array" ref="AJ90">_xll.BQL($C90, "yield(fill=PREV, pricing_source=BVN4, side=Bid, yield_type=YTW) - yield(fill=PREV, pricing_source=BVN4, side=Ask, yield_type=YTW)")</f>
        <v>5.8905823345090091E-2</v>
      </c>
      <c r="AK90" s="16" cm="1">
        <f t="array" ref="AK90">_xll.BDP($C90,AK$1,"YAS_YLD_FLAG = 1")</f>
        <v>200000000</v>
      </c>
      <c r="AL90" s="5">
        <f t="shared" si="6"/>
        <v>0</v>
      </c>
      <c r="AM90" s="17" cm="1">
        <f t="array" ref="AM90">_xll.BDP($C90&amp;"@"&amp;Settings!$B$1&amp;" "&amp;$O90,"INTERVAL_SUM","MARKET_DATA_OVERRIDE="&amp;AM$1,"CALC_INTERVAL="&amp;Settings!$B$2,"FILL=0")*1000</f>
        <v>0</v>
      </c>
      <c r="AN90" s="18">
        <f t="shared" si="7"/>
        <v>0</v>
      </c>
      <c r="AO90" s="17" cm="1">
        <f t="array" ref="AO90">_xll.BDP($I90&amp;"@"&amp;Settings!$B$1&amp;" "&amp;$O90,"INTERVAL_SUM","MARKET_DATA_OVERRIDE="&amp;AO$1,"CALC_INTERVAL="&amp;Settings!$B$2,"FILL=0")*1000</f>
        <v>0</v>
      </c>
      <c r="AP90" s="17" cm="1">
        <f t="array" ref="AP90">_xll.BDP($I90&amp;"@"&amp;Settings!$B$1&amp;" "&amp;$O90,"INTERVAL_SUM","MARKET_DATA_OVERRIDE="&amp;AP$1,"CALC_INTERVAL="&amp;Settings!$B$2,"FILL=0")*1000</f>
        <v>0</v>
      </c>
      <c r="AQ90" s="8" cm="1">
        <f t="array" ref="AQ90">_xll.BDP($C90,AQ$1)</f>
        <v>70</v>
      </c>
      <c r="AR90" s="21"/>
      <c r="AS90" s="6"/>
      <c r="AT90" s="40" t="str">
        <f>INDEX(Table11[Z_category],MATCH(MAX(SaleTable[[#This Row],[Yld_Z_BB]:[Yld_Z_RBCI]]),Table11[Z_score_Vale],1))</f>
        <v>25 to 50</v>
      </c>
      <c r="AU90" s="41">
        <f>INDEX(Table12[TRAC_Category],MATCH(SaleTable[[#This Row],[Perc_Traded]],Table12[TRAC_Value],1))</f>
        <v>0</v>
      </c>
      <c r="AV90" s="41">
        <f>INDEX(Table13[NetDlrInv_Category],MATCH(SaleTable[[#This Row],[DealerClient Net]],Table13[NetDlrInv_Value],1))</f>
        <v>0</v>
      </c>
      <c r="AW90" s="41" t="str">
        <f>IF(OR(ISBLANK(SaleTable[[#This Row],[MSG_BidSize]]),NOT(ISNUMBER(SaleTable[[#This Row],[MSG_BidSize]]))),"NA",INDEX(Table14[AskSize_Category],MATCH(SaleTable[[#This Row],[MSG_BidSize]],Table14[AskSize_Value],1)))</f>
        <v>0 to 5MM</v>
      </c>
      <c r="AX90" s="27">
        <f>INDEX(Table15[XCCY_Cat],MATCH(SaleTable[[#This Row],[XCCY_sprd]],Table15[XCCY_Value],1))</f>
        <v>0</v>
      </c>
      <c r="AZ90" s="39" t="str">
        <f>INDEX(Table9[LQA_Bucket],MATCH(SaleTable[[#This Row],[LQA_LIQUIDITY_SCORE]],Table9[LQA_Val],1))</f>
        <v>60-80</v>
      </c>
      <c r="BA90" s="41" t="str">
        <f>INDEX(Table10[Utilization_Bucket],MATCH(_xlfn.IFNA(ROUND(SaleTable[[#This Row],[Remaining]]/1000000,0),-1),Table10[Utilization_Val],1))</f>
        <v>0MM</v>
      </c>
      <c r="BB90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91" spans="1:54" x14ac:dyDescent="0.3">
      <c r="A91" t="s">
        <v>1556</v>
      </c>
      <c r="B91" t="str">
        <f>IF(ISNUMBER(MATCH(I91,Sellside_PastID!A:A,0)),"","NEW")</f>
        <v>NEW</v>
      </c>
      <c r="C91" s="8" t="s">
        <v>1516</v>
      </c>
      <c r="D91" s="8">
        <v>-0.70710678118654757</v>
      </c>
      <c r="E91" s="8">
        <v>-0.56349434114771868</v>
      </c>
      <c r="F91" s="12" t="s">
        <v>2920</v>
      </c>
      <c r="I91" s="8" t="str" cm="1">
        <f t="array" ref="I91">_xll.BDP($C91,I$1)</f>
        <v>683234XU7</v>
      </c>
      <c r="J91" s="8" t="str" cm="1">
        <f t="array" ref="J91">_xll.BDP($C91,J$1)</f>
        <v>ONT 2 12/01/36</v>
      </c>
      <c r="K91" s="8" cm="1">
        <f t="array" ref="K91">_xll.BDP($C91,K$1)</f>
        <v>186288</v>
      </c>
      <c r="L91" s="8" cm="1">
        <f t="array" ref="L91">_xll.BDP($C91,L$1)</f>
        <v>186288</v>
      </c>
      <c r="M91" s="8" t="str" cm="1">
        <f t="array" ref="M91">_xll.BDP($C91,M$1)</f>
        <v>CAD</v>
      </c>
      <c r="N91" s="8" t="str" cm="1">
        <f t="array" ref="N91">_xll.BDP($C91,N$1)</f>
        <v>CA</v>
      </c>
      <c r="O91" s="8" t="str" cm="1">
        <f t="array" ref="O91">_xll.BDP($C91,O$1)</f>
        <v>Govt</v>
      </c>
      <c r="P91" s="8" t="str" cm="1">
        <f t="array" ref="P91">_xll.BDP($C91,P$1)</f>
        <v>Government</v>
      </c>
      <c r="Q91" s="8" t="str" cm="1">
        <f t="array" ref="Q91">_xll.BDP($C91,Q$1)</f>
        <v>ONTARIO (PROVINCE OF)</v>
      </c>
      <c r="R91" s="8" t="str" cm="1">
        <f t="array" ref="R91">_xll.BDP($C91,R$1)</f>
        <v>A+</v>
      </c>
      <c r="S91" s="8" cm="1">
        <f t="array" ref="S91">_xlfn.IFNA(MATCH(_xll.BDP($C91,S$1),Convert_RBCIRTG[RTG_MDY],0),0)</f>
        <v>7</v>
      </c>
      <c r="T91" s="8" cm="1">
        <f t="array" ref="T91">_xlfn.IFNA(MATCH(_xll.BDP($C91,T$1),Convert_RBCIRTG[RTG_FITCH_SP],0),0)</f>
        <v>7</v>
      </c>
      <c r="U91" s="8" cm="1">
        <f t="array" ref="U91">_xlfn.IFNA(MATCH(_xll.BDP($C91,U$1),Convert_RBCIRTG[RTG_FITCH_SP],0),0)</f>
        <v>6</v>
      </c>
      <c r="V91" s="20" t="str" cm="1">
        <f t="array" ref="V91">INDEX(Convert_RBCIRTG[RTG_FITCH_SP],IF(MEDIAN($S91:$U91)&gt;0,MEDIAN($S91:$U91),MAX($S91:$U91)))</f>
        <v>AA-</v>
      </c>
      <c r="W91" s="15" cm="1">
        <f t="array" ref="W91">_xll.BDP($C91,W$1,"YAS_YLD_FLAG = 15")</f>
        <v>6.5958538764133703</v>
      </c>
      <c r="X91" s="3" t="str">
        <f>INDEX(Convert_DurBins[Dur_Bucket],MATCH($W91,Convert_DurBins[Dur_Val],1))</f>
        <v>0-10</v>
      </c>
      <c r="Y91" s="14">
        <f t="shared" si="4"/>
        <v>0.62993900000000003</v>
      </c>
      <c r="Z91" s="3">
        <f>-INDEX(DefProv[Default],MATCH($O91&amp;$R91,DefProv[KEY],0))</f>
        <v>-3</v>
      </c>
      <c r="AA91" s="9" cm="1">
        <f t="array" ref="AA91">IF($M91="CAD",AB91,_xll.BDP($C91,AA$1,"YAS_XCCY_FOREIGN_CURRENCY=CAD","YAS_YLD_FLAG = 15","PRICING_SOURCE=BVAL"))</f>
        <v>0.65993900000000005</v>
      </c>
      <c r="AB91" s="9" cm="1">
        <f t="array" ref="AB91">_xll.BDP($C91,AB$1,"YAS_YLD_FLAG = 15","PRICING_SOURCE=BVAL")</f>
        <v>0.65993900000000005</v>
      </c>
      <c r="AC91" s="14">
        <f t="shared" si="5"/>
        <v>0</v>
      </c>
      <c r="AD91" s="9" cm="1">
        <f t="array" ref="AD91">_xll.BDP($C91,AD$1,"YAS_YLD_FLAG = 15","PRICING_SOURCE=BVAL")</f>
        <v>-78.610699999999994</v>
      </c>
      <c r="AE91" s="14" t="e">
        <f>INDEX([1]credit_yield!$C$1:$C$108,MATCH($AY91,[1]credit_yield!$A$1:$A$108,0))</f>
        <v>#N/A</v>
      </c>
      <c r="AF91" s="9" cm="1">
        <f t="array" ref="AF91">_xll.BDP($C91,AF$1,"YAS_YLD_FLAG = 15","YAS_XCCY_FOREIGN_CURRENCY=CAD","PRICING_SOURCE=BVAL")</f>
        <v>-138.66759919140611</v>
      </c>
      <c r="AG91" s="9" cm="1">
        <f t="array" ref="AG91">_xll.BDP($C91,AG$1,"YAS_YLD_FLAG = 15","PRICING_SOURCE=BVAL")</f>
        <v>1.4460459999999999</v>
      </c>
      <c r="AH91" s="9" t="str" cm="1">
        <f t="array" ref="AH91">_xll.BDP($C91,AH$1,"YAS_YLD_FLAG = 15","PRICING_SOURCE=BVAL")</f>
        <v>CAN 2 1/4 06/01/29</v>
      </c>
      <c r="AI91" s="9" t="str" cm="1">
        <f t="array" ref="AI91">_xll.BDP($C91,AI$1,"YAS_YLD_FLAG = 15","YAS_XCCY_FOREIGN_CURRENCY=CAD","PRICING_SOURCE=BVAL")</f>
        <v>CAN 4 06/01/41</v>
      </c>
      <c r="AJ91" s="9" cm="1">
        <f t="array" ref="AJ91">_xll.BQL($C91, "yield(fill=PREV, pricing_source=BVN4, side=Bid, yield_type=YTW) - yield(fill=PREV, pricing_source=BVN4, side=Ask, yield_type=YTW)")</f>
        <v>7.6048074400332788E-2</v>
      </c>
      <c r="AK91" s="16" cm="1">
        <f t="array" ref="AK91">_xll.BDP($C91,AK$1,"YAS_YLD_FLAG = 1")</f>
        <v>2844000000</v>
      </c>
      <c r="AL91" s="5">
        <f t="shared" si="6"/>
        <v>0</v>
      </c>
      <c r="AM91" s="17" cm="1">
        <f t="array" ref="AM91">_xll.BDP($C91&amp;"@"&amp;Settings!$B$1&amp;" "&amp;$O91,"INTERVAL_SUM","MARKET_DATA_OVERRIDE="&amp;AM$1,"CALC_INTERVAL="&amp;Settings!$B$2,"FILL=0")*1000</f>
        <v>0</v>
      </c>
      <c r="AN91" s="18">
        <f t="shared" si="7"/>
        <v>0</v>
      </c>
      <c r="AO91" s="17" cm="1">
        <f t="array" ref="AO91">_xll.BDP($I91&amp;"@"&amp;Settings!$B$1&amp;" "&amp;$O91,"INTERVAL_SUM","MARKET_DATA_OVERRIDE="&amp;AO$1,"CALC_INTERVAL="&amp;Settings!$B$2,"FILL=0")*1000</f>
        <v>0</v>
      </c>
      <c r="AP91" s="17" cm="1">
        <f t="array" ref="AP91">_xll.BDP($I91&amp;"@"&amp;Settings!$B$1&amp;" "&amp;$O91,"INTERVAL_SUM","MARKET_DATA_OVERRIDE="&amp;AP$1,"CALC_INTERVAL="&amp;Settings!$B$2,"FILL=0")*1000</f>
        <v>0</v>
      </c>
      <c r="AQ91" s="8" cm="1">
        <f t="array" ref="AQ91">_xll.BDP($C91,AQ$1)</f>
        <v>81</v>
      </c>
      <c r="AR91" s="21"/>
      <c r="AS91" s="6"/>
      <c r="AT91" s="40" t="str">
        <f>INDEX(Table11[Z_category],MATCH(MAX(SaleTable[[#This Row],[Yld_Z_BB]:[Yld_Z_RBCI]]),Table11[Z_score_Vale],1))</f>
        <v>25 to 50</v>
      </c>
      <c r="AU91" s="41">
        <f>INDEX(Table12[TRAC_Category],MATCH(SaleTable[[#This Row],[Perc_Traded]],Table12[TRAC_Value],1))</f>
        <v>0</v>
      </c>
      <c r="AV91" s="41">
        <f>INDEX(Table13[NetDlrInv_Category],MATCH(SaleTable[[#This Row],[DealerClient Net]],Table13[NetDlrInv_Value],1))</f>
        <v>0</v>
      </c>
      <c r="AW91" s="41" t="str">
        <f>IF(OR(ISBLANK(SaleTable[[#This Row],[MSG_BidSize]]),NOT(ISNUMBER(SaleTable[[#This Row],[MSG_BidSize]]))),"NA",INDEX(Table14[AskSize_Category],MATCH(SaleTable[[#This Row],[MSG_BidSize]],Table14[AskSize_Value],1)))</f>
        <v>NA</v>
      </c>
      <c r="AX91" s="27">
        <f>INDEX(Table15[XCCY_Cat],MATCH(SaleTable[[#This Row],[XCCY_sprd]],Table15[XCCY_Value],1))</f>
        <v>0</v>
      </c>
      <c r="AZ91" s="39" t="str">
        <f>INDEX(Table9[LQA_Bucket],MATCH(SaleTable[[#This Row],[LQA_LIQUIDITY_SCORE]],Table9[LQA_Val],1))</f>
        <v>80-100</v>
      </c>
      <c r="BA91" s="41" t="str">
        <f>INDEX(Table10[Utilization_Bucket],MATCH(_xlfn.IFNA(ROUND(SaleTable[[#This Row],[Remaining]]/1000000,0),-1),Table10[Utilization_Val],1))</f>
        <v>0MM</v>
      </c>
      <c r="BB91" s="39" t="str">
        <f>IF(OR(SaleTable[[#This Row],[MSG_BidSize]]&lt;Settings!$C$6,SaleTable[[#This Row],[Bidsize_Cat]]="NA"),"Market Constrained",IF(SaleTable[[#This Row],[MSG_BidSize]]&gt;=Settings!$C$10,"ACTIONABLE","Other-CHECK"))</f>
        <v>Market Constrained</v>
      </c>
    </row>
    <row r="92" spans="1:54" x14ac:dyDescent="0.3">
      <c r="A92" t="s">
        <v>1556</v>
      </c>
      <c r="B92" t="str">
        <f>IF(ISNUMBER(MATCH(I92,Sellside_PastID!A:A,0)),"","NEW")</f>
        <v>NEW</v>
      </c>
      <c r="C92" s="8" t="s">
        <v>1421</v>
      </c>
      <c r="D92" s="8">
        <v>-0.82293749681124284</v>
      </c>
      <c r="E92" s="8">
        <v>-0.92869683719538176</v>
      </c>
      <c r="F92" s="12" t="s">
        <v>1555</v>
      </c>
      <c r="G92" s="37">
        <v>5000000</v>
      </c>
      <c r="H92" s="8">
        <v>10000000</v>
      </c>
      <c r="I92" s="8" t="str" cm="1">
        <f t="array" ref="I92">_xll.BDP($C92,I$1)</f>
        <v>254687FS0</v>
      </c>
      <c r="J92" s="8" t="str" cm="1">
        <f t="array" ref="J92">_xll.BDP($C92,J$1)</f>
        <v>DIS 4.7 03/23/50</v>
      </c>
      <c r="K92" s="8" cm="1">
        <f t="array" ref="K92">_xll.BDP($C92,K$1)</f>
        <v>60854400</v>
      </c>
      <c r="L92" s="8" cm="1">
        <f t="array" ref="L92">_xll.BDP($C92,L$1)</f>
        <v>60854400</v>
      </c>
      <c r="M92" s="8" t="str" cm="1">
        <f t="array" ref="M92">_xll.BDP($C92,M$1)</f>
        <v>USD</v>
      </c>
      <c r="N92" s="8" t="str" cm="1">
        <f t="array" ref="N92">_xll.BDP($C92,N$1)</f>
        <v>US</v>
      </c>
      <c r="O92" s="8" t="str" cm="1">
        <f t="array" ref="O92">_xll.BDP($C92,O$1)</f>
        <v>Corp</v>
      </c>
      <c r="P92" s="8" t="str" cm="1">
        <f t="array" ref="P92">_xll.BDP($C92,P$1)</f>
        <v>Communications</v>
      </c>
      <c r="Q92" s="8" t="str" cm="1">
        <f t="array" ref="Q92">_xll.BDP($C92,Q$1)</f>
        <v>WALT DISNEY COMPANY/THE</v>
      </c>
      <c r="R92" s="8" t="str" cm="1">
        <f t="array" ref="R92">_xll.BDP($C92,R$1)</f>
        <v>A-</v>
      </c>
      <c r="S92" s="8" cm="1">
        <f t="array" ref="S92">_xlfn.IFNA(MATCH(_xll.BDP($C92,S$1),Convert_RBCIRTG[RTG_MDY],0),0)</f>
        <v>5</v>
      </c>
      <c r="T92" s="8" cm="1">
        <f t="array" ref="T92">_xlfn.IFNA(MATCH(_xll.BDP($C92,T$1),Convert_RBCIRTG[RTG_FITCH_SP],0),0)</f>
        <v>4</v>
      </c>
      <c r="U92" s="8" cm="1">
        <f t="array" ref="U92">_xlfn.IFNA(MATCH(_xll.BDP($C92,U$1),Convert_RBCIRTG[RTG_FITCH_SP],0),0)</f>
        <v>3</v>
      </c>
      <c r="V92" s="20" t="str" cm="1">
        <f t="array" ref="V92">INDEX(Convert_RBCIRTG[RTG_FITCH_SP],IF(MEDIAN($S92:$U92)&gt;0,MEDIAN($S92:$U92),MAX($S92:$U92)))</f>
        <v>A-</v>
      </c>
      <c r="W92" s="15" cm="1">
        <f t="array" ref="W92">_xll.BDP($C92,W$1,"YAS_YLD_FLAG = 15")</f>
        <v>17.172871947486417</v>
      </c>
      <c r="X92" s="3" t="str">
        <f>INDEX(Convert_DurBins[Dur_Bucket],MATCH($W92,Convert_DurBins[Dur_Val],1))</f>
        <v>16-18</v>
      </c>
      <c r="Y92" s="14">
        <f t="shared" si="4"/>
        <v>3.5640014694284519</v>
      </c>
      <c r="Z92" s="3">
        <f>-INDEX(DefProv[Default],MATCH($O92&amp;$R92,DefProv[KEY],0))</f>
        <v>-13</v>
      </c>
      <c r="AA92" s="9" cm="1">
        <f t="array" ref="AA92">IF($M92="CAD",AB92,_xll.BDP($C92,AA$1,"YAS_XCCY_FOREIGN_CURRENCY=CAD","YAS_YLD_FLAG = 15","PRICING_SOURCE=BVAL"))</f>
        <v>3.6940014694284518</v>
      </c>
      <c r="AB92" s="9" cm="1">
        <f t="array" ref="AB92">_xll.BDP($C92,AB$1,"YAS_YLD_FLAG = 15","PRICING_SOURCE=BVAL")</f>
        <v>2.9759280000000001</v>
      </c>
      <c r="AC92" s="14">
        <f t="shared" si="5"/>
        <v>0.71807346942845163</v>
      </c>
      <c r="AD92" s="9" cm="1">
        <f t="array" ref="AD92">_xll.BDP($C92,AD$1,"YAS_YLD_FLAG = 15","PRICING_SOURCE=BVAL")</f>
        <v>91.576600000000013</v>
      </c>
      <c r="AE92" s="14" t="e">
        <f>INDEX([1]credit_yield!$C$1:$C$108,MATCH($AY92,[1]credit_yield!$A$1:$A$108,0))</f>
        <v>#N/A</v>
      </c>
      <c r="AF92" s="9" cm="1">
        <f t="array" ref="AF92">_xll.BDP($C92,AF$1,"YAS_YLD_FLAG = 15","YAS_XCCY_FOREIGN_CURRENCY=CAD","PRICING_SOURCE=BVAL")</f>
        <v>169.20658194481439</v>
      </c>
      <c r="AG92" s="9" cm="1">
        <f t="array" ref="AG92">_xll.BDP($C92,AG$1,"YAS_YLD_FLAG = 15","PRICING_SOURCE=BVAL")</f>
        <v>2.060162</v>
      </c>
      <c r="AH92" s="9" t="str" cm="1">
        <f t="array" ref="AH92">_xll.BDP($C92,AH$1,"YAS_YLD_FLAG = 15","PRICING_SOURCE=BVAL")</f>
        <v>T 2 3/8 05/15/51</v>
      </c>
      <c r="AI92" s="9" t="str" cm="1">
        <f t="array" ref="AI92">_xll.BDP($C92,AI$1,"YAS_YLD_FLAG = 15","YAS_XCCY_FOREIGN_CURRENCY=CAD","PRICING_SOURCE=BVAL")</f>
        <v>CAN 2 12/01/51</v>
      </c>
      <c r="AJ92" s="9" cm="1">
        <f t="array" ref="AJ92">_xll.BQL($C92, "yield(fill=PREV, pricing_source=BVN4, side=Bid, yield_type=YTW) - yield(fill=PREV, pricing_source=BVN4, side=Ask, yield_type=YTW)")</f>
        <v>1.6000419999999682E-2</v>
      </c>
      <c r="AK92" s="16" cm="1">
        <f t="array" ref="AK92">_xll.BDP($C92,AK$1,"YAS_YLD_FLAG = 1")</f>
        <v>1750000000</v>
      </c>
      <c r="AL92" s="5">
        <f t="shared" si="6"/>
        <v>6.9099428571428576E-2</v>
      </c>
      <c r="AM92" s="17" cm="1">
        <f t="array" ref="AM92">_xll.BDP($C92&amp;"@"&amp;Settings!$B$1&amp;" "&amp;$O92,"INTERVAL_SUM","MARKET_DATA_OVERRIDE="&amp;AM$1,"CALC_INTERVAL="&amp;Settings!$B$2,"FILL=0")*1000</f>
        <v>120924000</v>
      </c>
      <c r="AN92" s="18">
        <f t="shared" si="7"/>
        <v>-7600000</v>
      </c>
      <c r="AO92" s="17" cm="1">
        <f t="array" ref="AO92">_xll.BDP($I92&amp;"@"&amp;Settings!$B$1&amp;" "&amp;$O92,"INTERVAL_SUM","MARKET_DATA_OVERRIDE="&amp;AO$1,"CALC_INTERVAL="&amp;Settings!$B$2,"FILL=0")*1000</f>
        <v>25771000</v>
      </c>
      <c r="AP92" s="17" cm="1">
        <f t="array" ref="AP92">_xll.BDP($I92&amp;"@"&amp;Settings!$B$1&amp;" "&amp;$O92,"INTERVAL_SUM","MARKET_DATA_OVERRIDE="&amp;AP$1,"CALC_INTERVAL="&amp;Settings!$B$2,"FILL=0")*1000</f>
        <v>33371000</v>
      </c>
      <c r="AQ92" s="8" cm="1">
        <f t="array" ref="AQ92">_xll.BDP($C92,AQ$1)</f>
        <v>99</v>
      </c>
      <c r="AR92" s="21"/>
      <c r="AS92" s="6"/>
      <c r="AT92" s="40" t="str">
        <f>INDEX(Table11[Z_category],MATCH(MAX(SaleTable[[#This Row],[Yld_Z_BB]:[Yld_Z_RBCI]]),Table11[Z_score_Vale],1))</f>
        <v>10 to 25</v>
      </c>
      <c r="AU92" s="41" t="str">
        <f>INDEX(Table12[TRAC_Category],MATCH(SaleTable[[#This Row],[Perc_Traded]],Table12[TRAC_Value],1))</f>
        <v>5-10%</v>
      </c>
      <c r="AV92" s="41" t="str">
        <f>INDEX(Table13[NetDlrInv_Category],MATCH(SaleTable[[#This Row],[DealerClient Net]],Table13[NetDlrInv_Value],1))</f>
        <v>-10MM to -5MM</v>
      </c>
      <c r="AW92" s="41" t="str">
        <f>IF(OR(ISBLANK(SaleTable[[#This Row],[MSG_BidSize]]),NOT(ISNUMBER(SaleTable[[#This Row],[MSG_BidSize]]))),"NA",INDEX(Table14[AskSize_Category],MATCH(SaleTable[[#This Row],[MSG_BidSize]],Table14[AskSize_Value],1)))</f>
        <v>10 to 20MM</v>
      </c>
      <c r="AX92" s="27" t="str">
        <f>INDEX(Table15[XCCY_Cat],MATCH(SaleTable[[#This Row],[XCCY_sprd]],Table15[XCCY_Value],1))</f>
        <v>0.5 to 0.8</v>
      </c>
      <c r="AZ92" s="39" t="str">
        <f>INDEX(Table9[LQA_Bucket],MATCH(SaleTable[[#This Row],[LQA_LIQUIDITY_SCORE]],Table9[LQA_Val],1))</f>
        <v>80-100</v>
      </c>
      <c r="BA92" s="41" t="str">
        <f>INDEX(Table10[Utilization_Bucket],MATCH(_xlfn.IFNA(ROUND(SaleTable[[#This Row],[Remaining]]/1000000,0),-1),Table10[Utilization_Val],1))</f>
        <v>0MM</v>
      </c>
      <c r="BB92" s="39" t="str">
        <f>IF(OR(SaleTable[[#This Row],[MSG_BidSize]]&lt;Settings!$C$6,SaleTable[[#This Row],[Bidsize_Cat]]="NA"),"Market Constrained",IF(SaleTable[[#This Row],[MSG_BidSize]]&gt;=Settings!$C$10,"ACTIONABLE","Other-CHECK"))</f>
        <v>ACTIONABLE</v>
      </c>
    </row>
    <row r="93" spans="1:54" x14ac:dyDescent="0.3">
      <c r="A93"/>
      <c r="F93" s="12"/>
      <c r="V93" s="20"/>
      <c r="W93" s="15"/>
      <c r="X93" s="3"/>
      <c r="Y93" s="14"/>
      <c r="Z93" s="3"/>
      <c r="AA93" s="9"/>
      <c r="AB93" s="9"/>
      <c r="AC93" s="14"/>
      <c r="AD93" s="9"/>
      <c r="AE93" s="14"/>
      <c r="AF93" s="9"/>
      <c r="AG93" s="9"/>
      <c r="AH93" s="9"/>
      <c r="AI93" s="9"/>
      <c r="AJ93" s="9"/>
      <c r="AK93" s="16"/>
      <c r="AL93" s="5"/>
      <c r="AM93" s="17"/>
      <c r="AN93" s="18"/>
      <c r="AO93" s="17"/>
      <c r="AP93" s="17"/>
      <c r="AR93" s="21"/>
      <c r="AS93" s="6"/>
      <c r="AT93" s="40"/>
      <c r="AU93" s="41"/>
      <c r="AV93" s="41"/>
      <c r="AW93" s="41"/>
      <c r="AX93" s="27"/>
      <c r="AZ93" s="39"/>
      <c r="BA93" s="41"/>
      <c r="BB93" s="39"/>
    </row>
    <row r="94" spans="1:54" x14ac:dyDescent="0.3">
      <c r="A94"/>
      <c r="F94" s="12"/>
      <c r="V94" s="20"/>
      <c r="W94" s="15"/>
      <c r="X94" s="3"/>
      <c r="Y94" s="14"/>
      <c r="Z94" s="3"/>
      <c r="AA94" s="9"/>
      <c r="AB94" s="9"/>
      <c r="AC94" s="14"/>
      <c r="AD94" s="9"/>
      <c r="AE94" s="14"/>
      <c r="AF94" s="9"/>
      <c r="AG94" s="9"/>
      <c r="AH94" s="9"/>
      <c r="AI94" s="9"/>
      <c r="AJ94" s="9"/>
      <c r="AK94" s="16"/>
      <c r="AL94" s="5"/>
      <c r="AM94" s="17"/>
      <c r="AN94" s="18"/>
      <c r="AO94" s="17"/>
      <c r="AP94" s="17"/>
      <c r="AR94" s="21"/>
      <c r="AS94" s="6"/>
      <c r="AT94" s="40"/>
      <c r="AU94" s="41"/>
      <c r="AV94" s="41"/>
      <c r="AW94" s="41"/>
      <c r="AX94" s="27"/>
      <c r="AZ94" s="39"/>
      <c r="BA94" s="41"/>
      <c r="BB94" s="39"/>
    </row>
    <row r="95" spans="1:54" x14ac:dyDescent="0.3">
      <c r="A95"/>
      <c r="F95" s="12"/>
      <c r="V95" s="20"/>
      <c r="W95" s="15"/>
      <c r="X95" s="3"/>
      <c r="Y95" s="14"/>
      <c r="Z95" s="3"/>
      <c r="AA95" s="9"/>
      <c r="AB95" s="9"/>
      <c r="AC95" s="14"/>
      <c r="AD95" s="9"/>
      <c r="AE95" s="14"/>
      <c r="AF95" s="9"/>
      <c r="AG95" s="9"/>
      <c r="AH95" s="9"/>
      <c r="AI95" s="9"/>
      <c r="AJ95" s="9"/>
      <c r="AK95" s="16"/>
      <c r="AL95" s="5"/>
      <c r="AM95" s="17"/>
      <c r="AN95" s="18"/>
      <c r="AO95" s="17"/>
      <c r="AP95" s="17"/>
      <c r="AR95" s="21"/>
      <c r="AS95" s="6"/>
      <c r="AT95" s="40"/>
      <c r="AU95" s="41"/>
      <c r="AV95" s="41"/>
      <c r="AW95" s="41"/>
      <c r="AX95" s="27"/>
      <c r="AZ95" s="39"/>
      <c r="BA95" s="41"/>
      <c r="BB95" s="39"/>
    </row>
    <row r="96" spans="1:54" x14ac:dyDescent="0.3">
      <c r="A96"/>
      <c r="F96" s="12"/>
      <c r="V96" s="20"/>
      <c r="W96" s="15"/>
      <c r="X96" s="3"/>
      <c r="Y96" s="14"/>
      <c r="Z96" s="3"/>
      <c r="AA96" s="9"/>
      <c r="AB96" s="9"/>
      <c r="AC96" s="14"/>
      <c r="AD96" s="9"/>
      <c r="AE96" s="14"/>
      <c r="AF96" s="9"/>
      <c r="AG96" s="9"/>
      <c r="AH96" s="9"/>
      <c r="AI96" s="9"/>
      <c r="AJ96" s="9"/>
      <c r="AK96" s="16"/>
      <c r="AL96" s="5"/>
      <c r="AM96" s="17"/>
      <c r="AN96" s="18"/>
      <c r="AO96" s="17"/>
      <c r="AP96" s="17"/>
      <c r="AR96" s="21"/>
      <c r="AS96" s="6"/>
      <c r="AT96" s="40"/>
      <c r="AU96" s="41"/>
      <c r="AV96" s="41"/>
      <c r="AW96" s="41"/>
      <c r="AX96" s="27"/>
      <c r="AZ96" s="39"/>
      <c r="BA96" s="41"/>
      <c r="BB96" s="39"/>
    </row>
    <row r="97" spans="1:54" x14ac:dyDescent="0.3">
      <c r="A97"/>
      <c r="F97" s="12"/>
      <c r="V97" s="20"/>
      <c r="W97" s="15"/>
      <c r="X97" s="3"/>
      <c r="Y97" s="14"/>
      <c r="Z97" s="3"/>
      <c r="AA97" s="9"/>
      <c r="AB97" s="9"/>
      <c r="AC97" s="14"/>
      <c r="AD97" s="9"/>
      <c r="AE97" s="14"/>
      <c r="AF97" s="9"/>
      <c r="AG97" s="9"/>
      <c r="AH97" s="9"/>
      <c r="AI97" s="9"/>
      <c r="AJ97" s="9"/>
      <c r="AK97" s="16"/>
      <c r="AL97" s="5"/>
      <c r="AM97" s="17"/>
      <c r="AN97" s="18"/>
      <c r="AO97" s="17"/>
      <c r="AP97" s="17"/>
      <c r="AR97" s="21"/>
      <c r="AS97" s="6"/>
      <c r="AT97" s="40"/>
      <c r="AU97" s="41"/>
      <c r="AV97" s="41"/>
      <c r="AW97" s="41"/>
      <c r="AX97" s="27"/>
      <c r="AZ97" s="39"/>
      <c r="BA97" s="41"/>
      <c r="BB97" s="39"/>
    </row>
    <row r="98" spans="1:54" x14ac:dyDescent="0.3">
      <c r="A98"/>
      <c r="F98" s="12"/>
      <c r="V98" s="20"/>
      <c r="W98" s="15"/>
      <c r="X98" s="3"/>
      <c r="Y98" s="14"/>
      <c r="Z98" s="3"/>
      <c r="AA98" s="9"/>
      <c r="AB98" s="9"/>
      <c r="AC98" s="14"/>
      <c r="AD98" s="9"/>
      <c r="AE98" s="14"/>
      <c r="AF98" s="9"/>
      <c r="AG98" s="9"/>
      <c r="AH98" s="9"/>
      <c r="AI98" s="9"/>
      <c r="AJ98" s="9"/>
      <c r="AK98" s="16"/>
      <c r="AL98" s="5"/>
      <c r="AM98" s="17"/>
      <c r="AN98" s="18"/>
      <c r="AO98" s="17"/>
      <c r="AP98" s="17"/>
      <c r="AR98" s="21"/>
      <c r="AS98" s="6"/>
      <c r="AT98" s="40"/>
      <c r="AU98" s="41"/>
      <c r="AV98" s="41"/>
      <c r="AW98" s="41"/>
      <c r="AX98" s="27"/>
      <c r="AZ98" s="39"/>
      <c r="BA98" s="41"/>
      <c r="BB98" s="39"/>
    </row>
    <row r="99" spans="1:54" x14ac:dyDescent="0.3">
      <c r="A99"/>
      <c r="F99" s="12"/>
      <c r="V99" s="20"/>
      <c r="W99" s="15"/>
      <c r="X99" s="3"/>
      <c r="Y99" s="14"/>
      <c r="Z99" s="3"/>
      <c r="AA99" s="9"/>
      <c r="AB99" s="9"/>
      <c r="AC99" s="14"/>
      <c r="AD99" s="9"/>
      <c r="AE99" s="14"/>
      <c r="AF99" s="9"/>
      <c r="AG99" s="9"/>
      <c r="AH99" s="9"/>
      <c r="AI99" s="9"/>
      <c r="AJ99" s="9"/>
      <c r="AK99" s="16"/>
      <c r="AL99" s="5"/>
      <c r="AM99" s="17"/>
      <c r="AN99" s="18"/>
      <c r="AO99" s="17"/>
      <c r="AP99" s="17"/>
      <c r="AR99" s="21"/>
      <c r="AS99" s="6"/>
      <c r="AT99" s="40"/>
      <c r="AU99" s="41"/>
      <c r="AV99" s="41"/>
      <c r="AW99" s="41"/>
      <c r="AX99" s="27"/>
      <c r="AZ99" s="39"/>
      <c r="BA99" s="41"/>
      <c r="BB99" s="39"/>
    </row>
    <row r="100" spans="1:54" x14ac:dyDescent="0.3">
      <c r="A100"/>
      <c r="F100" s="12"/>
      <c r="V100" s="20"/>
      <c r="W100" s="15"/>
      <c r="X100" s="3"/>
      <c r="Y100" s="14"/>
      <c r="Z100" s="3"/>
      <c r="AA100" s="9"/>
      <c r="AB100" s="9"/>
      <c r="AC100" s="14"/>
      <c r="AD100" s="9"/>
      <c r="AE100" s="14"/>
      <c r="AF100" s="9"/>
      <c r="AG100" s="9"/>
      <c r="AH100" s="9"/>
      <c r="AI100" s="9"/>
      <c r="AJ100" s="9"/>
      <c r="AK100" s="16"/>
      <c r="AL100" s="5"/>
      <c r="AM100" s="17"/>
      <c r="AN100" s="18"/>
      <c r="AO100" s="17"/>
      <c r="AP100" s="17"/>
      <c r="AR100" s="21"/>
      <c r="AS100" s="6"/>
      <c r="AT100" s="40"/>
      <c r="AU100" s="41"/>
      <c r="AV100" s="41"/>
      <c r="AW100" s="41"/>
      <c r="AX100" s="27"/>
      <c r="AZ100" s="39"/>
      <c r="BA100" s="41"/>
      <c r="BB100" s="39"/>
    </row>
    <row r="101" spans="1:54" x14ac:dyDescent="0.3">
      <c r="A101"/>
      <c r="F101" s="12"/>
      <c r="V101" s="20"/>
      <c r="W101" s="15"/>
      <c r="X101" s="3"/>
      <c r="Y101" s="14"/>
      <c r="Z101" s="3"/>
      <c r="AA101" s="9"/>
      <c r="AB101" s="9"/>
      <c r="AC101" s="14"/>
      <c r="AD101" s="9"/>
      <c r="AE101" s="14"/>
      <c r="AF101" s="9"/>
      <c r="AG101" s="9"/>
      <c r="AH101" s="9"/>
      <c r="AI101" s="9"/>
      <c r="AJ101" s="9"/>
      <c r="AK101" s="16"/>
      <c r="AL101" s="5"/>
      <c r="AM101" s="17"/>
      <c r="AN101" s="18"/>
      <c r="AO101" s="17"/>
      <c r="AP101" s="17"/>
      <c r="AR101" s="21"/>
      <c r="AS101" s="6"/>
      <c r="AT101" s="40"/>
      <c r="AU101" s="41"/>
      <c r="AV101" s="41"/>
      <c r="AW101" s="41"/>
      <c r="AX101" s="27"/>
      <c r="AZ101" s="39"/>
      <c r="BA101" s="41"/>
      <c r="BB101" s="39"/>
    </row>
    <row r="102" spans="1:54" x14ac:dyDescent="0.3">
      <c r="A102"/>
      <c r="F102" s="12"/>
      <c r="V102" s="20"/>
      <c r="W102" s="15"/>
      <c r="X102" s="3"/>
      <c r="Y102" s="14"/>
      <c r="Z102" s="3"/>
      <c r="AA102" s="9"/>
      <c r="AB102" s="9"/>
      <c r="AC102" s="14"/>
      <c r="AD102" s="9"/>
      <c r="AE102" s="14"/>
      <c r="AF102" s="9"/>
      <c r="AG102" s="9"/>
      <c r="AH102" s="9"/>
      <c r="AI102" s="9"/>
      <c r="AJ102" s="9"/>
      <c r="AK102" s="16"/>
      <c r="AL102" s="5"/>
      <c r="AM102" s="17"/>
      <c r="AN102" s="18"/>
      <c r="AO102" s="17"/>
      <c r="AP102" s="17"/>
      <c r="AR102" s="21"/>
      <c r="AS102" s="6"/>
      <c r="AT102" s="40"/>
      <c r="AU102" s="41"/>
      <c r="AV102" s="41"/>
      <c r="AW102" s="41"/>
      <c r="AX102" s="27"/>
      <c r="AZ102" s="39"/>
      <c r="BA102" s="41"/>
      <c r="BB102" s="39"/>
    </row>
    <row r="103" spans="1:54" x14ac:dyDescent="0.3">
      <c r="A103"/>
      <c r="F103" s="12"/>
      <c r="V103" s="20"/>
      <c r="W103" s="15"/>
      <c r="X103" s="3"/>
      <c r="Y103" s="14"/>
      <c r="Z103" s="3"/>
      <c r="AA103" s="9"/>
      <c r="AB103" s="9"/>
      <c r="AC103" s="14"/>
      <c r="AD103" s="9"/>
      <c r="AE103" s="14"/>
      <c r="AF103" s="9"/>
      <c r="AG103" s="9"/>
      <c r="AH103" s="9"/>
      <c r="AI103" s="9"/>
      <c r="AJ103" s="9"/>
      <c r="AK103" s="16"/>
      <c r="AL103" s="5"/>
      <c r="AM103" s="17"/>
      <c r="AN103" s="18"/>
      <c r="AO103" s="17"/>
      <c r="AP103" s="17"/>
      <c r="AR103" s="21"/>
      <c r="AS103" s="6"/>
      <c r="AT103" s="40"/>
      <c r="AU103" s="41"/>
      <c r="AV103" s="41"/>
      <c r="AW103" s="41"/>
      <c r="AX103" s="27"/>
      <c r="AZ103" s="39"/>
      <c r="BA103" s="41"/>
      <c r="BB103" s="39"/>
    </row>
    <row r="104" spans="1:54" x14ac:dyDescent="0.3">
      <c r="A104"/>
      <c r="F104" s="12"/>
      <c r="V104" s="20"/>
      <c r="W104" s="15"/>
      <c r="X104" s="3"/>
      <c r="Y104" s="14"/>
      <c r="Z104" s="3"/>
      <c r="AA104" s="9"/>
      <c r="AB104" s="9"/>
      <c r="AC104" s="14"/>
      <c r="AD104" s="9"/>
      <c r="AE104" s="14"/>
      <c r="AF104" s="9"/>
      <c r="AG104" s="9"/>
      <c r="AH104" s="9"/>
      <c r="AI104" s="9"/>
      <c r="AJ104" s="9"/>
      <c r="AK104" s="16"/>
      <c r="AL104" s="5"/>
      <c r="AM104" s="17"/>
      <c r="AN104" s="18"/>
      <c r="AO104" s="17"/>
      <c r="AP104" s="17"/>
      <c r="AR104" s="21"/>
      <c r="AS104" s="6"/>
      <c r="AT104" s="40"/>
      <c r="AU104" s="41"/>
      <c r="AV104" s="41"/>
      <c r="AW104" s="41"/>
      <c r="AX104" s="27"/>
      <c r="AZ104" s="39"/>
      <c r="BA104" s="41"/>
      <c r="BB104" s="39"/>
    </row>
    <row r="105" spans="1:54" x14ac:dyDescent="0.3">
      <c r="A105"/>
      <c r="F105" s="12"/>
      <c r="V105" s="20"/>
      <c r="W105" s="15"/>
      <c r="X105" s="3"/>
      <c r="Y105" s="14"/>
      <c r="Z105" s="3"/>
      <c r="AA105" s="9"/>
      <c r="AB105" s="9"/>
      <c r="AC105" s="14"/>
      <c r="AD105" s="9"/>
      <c r="AE105" s="14"/>
      <c r="AF105" s="9"/>
      <c r="AG105" s="9"/>
      <c r="AH105" s="9"/>
      <c r="AI105" s="9"/>
      <c r="AJ105" s="9"/>
      <c r="AK105" s="16"/>
      <c r="AL105" s="5"/>
      <c r="AM105" s="17"/>
      <c r="AN105" s="18"/>
      <c r="AO105" s="17"/>
      <c r="AP105" s="17"/>
      <c r="AR105" s="21"/>
      <c r="AS105" s="6"/>
      <c r="AT105" s="40"/>
      <c r="AU105" s="41"/>
      <c r="AV105" s="41"/>
      <c r="AW105" s="41"/>
      <c r="AX105" s="27"/>
      <c r="AZ105" s="39"/>
      <c r="BA105" s="41"/>
      <c r="BB105" s="39"/>
    </row>
    <row r="106" spans="1:54" x14ac:dyDescent="0.3">
      <c r="A106"/>
      <c r="F106" s="12"/>
      <c r="V106" s="20"/>
      <c r="W106" s="15"/>
      <c r="X106" s="3"/>
      <c r="Y106" s="14"/>
      <c r="Z106" s="3"/>
      <c r="AA106" s="9"/>
      <c r="AB106" s="9"/>
      <c r="AC106" s="14"/>
      <c r="AD106" s="9"/>
      <c r="AE106" s="14"/>
      <c r="AF106" s="9"/>
      <c r="AG106" s="9"/>
      <c r="AH106" s="9"/>
      <c r="AI106" s="9"/>
      <c r="AJ106" s="9"/>
      <c r="AK106" s="16"/>
      <c r="AL106" s="5"/>
      <c r="AM106" s="17"/>
      <c r="AN106" s="18"/>
      <c r="AO106" s="17"/>
      <c r="AP106" s="17"/>
      <c r="AR106" s="21"/>
      <c r="AS106" s="6"/>
      <c r="AT106" s="40"/>
      <c r="AU106" s="41"/>
      <c r="AV106" s="41"/>
      <c r="AW106" s="41"/>
      <c r="AX106" s="27"/>
      <c r="AZ106" s="39"/>
      <c r="BA106" s="41"/>
      <c r="BB106" s="39"/>
    </row>
    <row r="107" spans="1:54" x14ac:dyDescent="0.3">
      <c r="A107"/>
      <c r="F107" s="12"/>
      <c r="V107" s="20"/>
      <c r="W107" s="15"/>
      <c r="X107" s="3"/>
      <c r="Y107" s="14"/>
      <c r="Z107" s="3"/>
      <c r="AA107" s="9"/>
      <c r="AB107" s="9"/>
      <c r="AC107" s="14"/>
      <c r="AD107" s="9"/>
      <c r="AE107" s="14"/>
      <c r="AF107" s="9"/>
      <c r="AG107" s="9"/>
      <c r="AH107" s="9"/>
      <c r="AI107" s="9"/>
      <c r="AJ107" s="9"/>
      <c r="AK107" s="16"/>
      <c r="AL107" s="5"/>
      <c r="AM107" s="17"/>
      <c r="AN107" s="18"/>
      <c r="AO107" s="17"/>
      <c r="AP107" s="17"/>
      <c r="AR107" s="21"/>
      <c r="AS107" s="6"/>
      <c r="AT107" s="40"/>
      <c r="AU107" s="41"/>
      <c r="AV107" s="41"/>
      <c r="AW107" s="41"/>
      <c r="AX107" s="27"/>
      <c r="AZ107" s="39"/>
      <c r="BA107" s="41"/>
      <c r="BB107" s="39"/>
    </row>
    <row r="108" spans="1:54" x14ac:dyDescent="0.3">
      <c r="A108"/>
      <c r="F108" s="12"/>
      <c r="V108" s="20"/>
      <c r="W108" s="15"/>
      <c r="X108" s="3"/>
      <c r="Y108" s="14"/>
      <c r="Z108" s="3"/>
      <c r="AA108" s="9"/>
      <c r="AB108" s="9"/>
      <c r="AC108" s="14"/>
      <c r="AD108" s="9"/>
      <c r="AE108" s="14"/>
      <c r="AF108" s="9"/>
      <c r="AG108" s="9"/>
      <c r="AH108" s="9"/>
      <c r="AI108" s="9"/>
      <c r="AJ108" s="9"/>
      <c r="AK108" s="16"/>
      <c r="AL108" s="5"/>
      <c r="AM108" s="17"/>
      <c r="AN108" s="18"/>
      <c r="AO108" s="17"/>
      <c r="AP108" s="17"/>
      <c r="AR108" s="21"/>
      <c r="AS108" s="6"/>
      <c r="AT108" s="40"/>
      <c r="AU108" s="41"/>
      <c r="AV108" s="41"/>
      <c r="AW108" s="41"/>
      <c r="AX108" s="27"/>
      <c r="AZ108" s="39"/>
      <c r="BA108" s="41"/>
      <c r="BB108" s="39"/>
    </row>
    <row r="109" spans="1:54" x14ac:dyDescent="0.3">
      <c r="A109"/>
      <c r="F109" s="12"/>
      <c r="V109" s="20"/>
      <c r="W109" s="15"/>
      <c r="X109" s="3"/>
      <c r="Y109" s="14"/>
      <c r="Z109" s="3"/>
      <c r="AA109" s="9"/>
      <c r="AB109" s="9"/>
      <c r="AC109" s="14"/>
      <c r="AD109" s="9"/>
      <c r="AE109" s="14"/>
      <c r="AF109" s="9"/>
      <c r="AG109" s="9"/>
      <c r="AH109" s="9"/>
      <c r="AI109" s="9"/>
      <c r="AJ109" s="9"/>
      <c r="AK109" s="16"/>
      <c r="AL109" s="5"/>
      <c r="AM109" s="17"/>
      <c r="AN109" s="18"/>
      <c r="AO109" s="17"/>
      <c r="AP109" s="17"/>
      <c r="AR109" s="21"/>
      <c r="AS109" s="6"/>
      <c r="AT109" s="40"/>
      <c r="AU109" s="41"/>
      <c r="AV109" s="41"/>
      <c r="AW109" s="41"/>
      <c r="AX109" s="27"/>
      <c r="AZ109" s="39"/>
      <c r="BA109" s="41"/>
      <c r="BB109" s="39"/>
    </row>
    <row r="110" spans="1:54" x14ac:dyDescent="0.3">
      <c r="A110"/>
      <c r="F110" s="12"/>
      <c r="V110" s="20"/>
      <c r="W110" s="15"/>
      <c r="X110" s="3"/>
      <c r="Y110" s="14"/>
      <c r="Z110" s="3"/>
      <c r="AA110" s="9"/>
      <c r="AB110" s="9"/>
      <c r="AC110" s="14"/>
      <c r="AD110" s="9"/>
      <c r="AE110" s="14"/>
      <c r="AF110" s="9"/>
      <c r="AG110" s="9"/>
      <c r="AH110" s="9"/>
      <c r="AI110" s="9"/>
      <c r="AJ110" s="9"/>
      <c r="AK110" s="16"/>
      <c r="AL110" s="5"/>
      <c r="AM110" s="17"/>
      <c r="AN110" s="18"/>
      <c r="AO110" s="17"/>
      <c r="AP110" s="17"/>
      <c r="AR110" s="21"/>
      <c r="AS110" s="6"/>
      <c r="AT110" s="40"/>
      <c r="AU110" s="41"/>
      <c r="AV110" s="41"/>
      <c r="AW110" s="41"/>
      <c r="AX110" s="27"/>
      <c r="AZ110" s="39"/>
      <c r="BA110" s="41"/>
      <c r="BB110" s="39"/>
    </row>
    <row r="111" spans="1:54" x14ac:dyDescent="0.3">
      <c r="A111"/>
      <c r="F111" s="12"/>
      <c r="V111" s="20"/>
      <c r="W111" s="15"/>
      <c r="X111" s="3"/>
      <c r="Y111" s="14"/>
      <c r="Z111" s="3"/>
      <c r="AA111" s="9"/>
      <c r="AB111" s="9"/>
      <c r="AC111" s="14"/>
      <c r="AD111" s="9"/>
      <c r="AE111" s="14"/>
      <c r="AF111" s="9"/>
      <c r="AG111" s="9"/>
      <c r="AH111" s="9"/>
      <c r="AI111" s="9"/>
      <c r="AJ111" s="9"/>
      <c r="AK111" s="16"/>
      <c r="AL111" s="5"/>
      <c r="AM111" s="17"/>
      <c r="AN111" s="18"/>
      <c r="AO111" s="17"/>
      <c r="AP111" s="17"/>
      <c r="AR111" s="21"/>
      <c r="AS111" s="6"/>
      <c r="AT111" s="40"/>
      <c r="AU111" s="41"/>
      <c r="AV111" s="41"/>
      <c r="AW111" s="41"/>
      <c r="AX111" s="27"/>
      <c r="AZ111" s="39"/>
      <c r="BA111" s="41"/>
      <c r="BB111" s="39"/>
    </row>
    <row r="112" spans="1:54" x14ac:dyDescent="0.3">
      <c r="A112"/>
      <c r="F112" s="12"/>
      <c r="V112" s="20"/>
      <c r="W112" s="15"/>
      <c r="X112" s="3"/>
      <c r="Y112" s="14"/>
      <c r="Z112" s="3"/>
      <c r="AA112" s="9"/>
      <c r="AB112" s="9"/>
      <c r="AC112" s="14"/>
      <c r="AD112" s="9"/>
      <c r="AE112" s="14"/>
      <c r="AF112" s="9"/>
      <c r="AG112" s="9"/>
      <c r="AH112" s="9"/>
      <c r="AI112" s="9"/>
      <c r="AJ112" s="9"/>
      <c r="AK112" s="16"/>
      <c r="AL112" s="5"/>
      <c r="AM112" s="17"/>
      <c r="AN112" s="18"/>
      <c r="AO112" s="17"/>
      <c r="AP112" s="17"/>
      <c r="AR112" s="21"/>
      <c r="AS112" s="6"/>
      <c r="AT112" s="40"/>
      <c r="AU112" s="41"/>
      <c r="AV112" s="41"/>
      <c r="AW112" s="41"/>
      <c r="AX112" s="27"/>
      <c r="AZ112" s="39"/>
      <c r="BA112" s="41"/>
      <c r="BB112" s="39"/>
    </row>
    <row r="113" spans="1:54" x14ac:dyDescent="0.3">
      <c r="A113"/>
      <c r="F113" s="12"/>
      <c r="V113" s="20"/>
      <c r="W113" s="15"/>
      <c r="X113" s="3"/>
      <c r="Y113" s="14"/>
      <c r="Z113" s="3"/>
      <c r="AA113" s="9"/>
      <c r="AB113" s="9"/>
      <c r="AC113" s="14"/>
      <c r="AD113" s="9"/>
      <c r="AE113" s="14"/>
      <c r="AF113" s="9"/>
      <c r="AG113" s="9"/>
      <c r="AH113" s="9"/>
      <c r="AI113" s="9"/>
      <c r="AJ113" s="9"/>
      <c r="AK113" s="16"/>
      <c r="AL113" s="5"/>
      <c r="AM113" s="17"/>
      <c r="AN113" s="18"/>
      <c r="AO113" s="17"/>
      <c r="AP113" s="17"/>
      <c r="AR113" s="21"/>
      <c r="AS113" s="6"/>
      <c r="AT113" s="40"/>
      <c r="AU113" s="41"/>
      <c r="AV113" s="41"/>
      <c r="AW113" s="41"/>
      <c r="AX113" s="27"/>
      <c r="AZ113" s="39"/>
      <c r="BA113" s="41"/>
      <c r="BB113" s="39"/>
    </row>
    <row r="114" spans="1:54" x14ac:dyDescent="0.3">
      <c r="A114"/>
      <c r="F114" s="12"/>
      <c r="V114" s="20"/>
      <c r="W114" s="15"/>
      <c r="X114" s="3"/>
      <c r="Y114" s="14"/>
      <c r="Z114" s="3"/>
      <c r="AA114" s="9"/>
      <c r="AB114" s="9"/>
      <c r="AC114" s="14"/>
      <c r="AD114" s="9"/>
      <c r="AE114" s="14"/>
      <c r="AF114" s="9"/>
      <c r="AG114" s="9"/>
      <c r="AH114" s="9"/>
      <c r="AI114" s="9"/>
      <c r="AJ114" s="9"/>
      <c r="AK114" s="16"/>
      <c r="AL114" s="5"/>
      <c r="AM114" s="17"/>
      <c r="AN114" s="18"/>
      <c r="AO114" s="17"/>
      <c r="AP114" s="17"/>
      <c r="AR114" s="21"/>
      <c r="AS114" s="6"/>
      <c r="AT114" s="40"/>
      <c r="AU114" s="41"/>
      <c r="AV114" s="41"/>
      <c r="AW114" s="41"/>
      <c r="AX114" s="27"/>
      <c r="AZ114" s="39"/>
      <c r="BA114" s="41"/>
      <c r="BB114" s="39"/>
    </row>
    <row r="115" spans="1:54" x14ac:dyDescent="0.3">
      <c r="A115"/>
      <c r="F115" s="12"/>
      <c r="V115" s="20"/>
      <c r="W115" s="15"/>
      <c r="X115" s="3"/>
      <c r="Y115" s="14"/>
      <c r="Z115" s="3"/>
      <c r="AA115" s="9"/>
      <c r="AB115" s="9"/>
      <c r="AC115" s="14"/>
      <c r="AD115" s="9"/>
      <c r="AE115" s="14"/>
      <c r="AF115" s="9"/>
      <c r="AG115" s="9"/>
      <c r="AH115" s="9"/>
      <c r="AI115" s="9"/>
      <c r="AJ115" s="9"/>
      <c r="AK115" s="16"/>
      <c r="AL115" s="5"/>
      <c r="AM115" s="17"/>
      <c r="AN115" s="18"/>
      <c r="AO115" s="17"/>
      <c r="AP115" s="17"/>
      <c r="AR115" s="21"/>
      <c r="AS115" s="6"/>
      <c r="AT115" s="40"/>
      <c r="AU115" s="41"/>
      <c r="AV115" s="41"/>
      <c r="AW115" s="41"/>
      <c r="AX115" s="27"/>
      <c r="AZ115" s="39"/>
      <c r="BA115" s="41"/>
      <c r="BB115" s="39"/>
    </row>
    <row r="116" spans="1:54" x14ac:dyDescent="0.3">
      <c r="A116"/>
      <c r="F116" s="12"/>
      <c r="V116" s="20"/>
      <c r="W116" s="15"/>
      <c r="X116" s="3"/>
      <c r="Y116" s="14"/>
      <c r="Z116" s="3"/>
      <c r="AA116" s="9"/>
      <c r="AB116" s="9"/>
      <c r="AC116" s="14"/>
      <c r="AD116" s="9"/>
      <c r="AE116" s="14"/>
      <c r="AF116" s="9"/>
      <c r="AG116" s="9"/>
      <c r="AH116" s="9"/>
      <c r="AI116" s="9"/>
      <c r="AJ116" s="9"/>
      <c r="AK116" s="16"/>
      <c r="AL116" s="5"/>
      <c r="AM116" s="17"/>
      <c r="AN116" s="18"/>
      <c r="AO116" s="17"/>
      <c r="AP116" s="17"/>
      <c r="AR116" s="21"/>
      <c r="AS116" s="6"/>
      <c r="AT116" s="40"/>
      <c r="AU116" s="41"/>
      <c r="AV116" s="41"/>
      <c r="AW116" s="41"/>
      <c r="AX116" s="27"/>
      <c r="AZ116" s="39"/>
      <c r="BA116" s="41"/>
      <c r="BB116" s="39"/>
    </row>
    <row r="117" spans="1:54" x14ac:dyDescent="0.3">
      <c r="A117"/>
      <c r="F117" s="12"/>
      <c r="V117" s="20"/>
      <c r="W117" s="15"/>
      <c r="X117" s="3"/>
      <c r="Y117" s="14"/>
      <c r="Z117" s="3"/>
      <c r="AA117" s="9"/>
      <c r="AB117" s="9"/>
      <c r="AC117" s="14"/>
      <c r="AD117" s="9"/>
      <c r="AE117" s="14"/>
      <c r="AF117" s="9"/>
      <c r="AG117" s="9"/>
      <c r="AH117" s="9"/>
      <c r="AI117" s="9"/>
      <c r="AJ117" s="9"/>
      <c r="AK117" s="16"/>
      <c r="AL117" s="5"/>
      <c r="AM117" s="17"/>
      <c r="AN117" s="18"/>
      <c r="AO117" s="17"/>
      <c r="AP117" s="17"/>
      <c r="AR117" s="21"/>
      <c r="AS117" s="6"/>
      <c r="AT117" s="40"/>
      <c r="AU117" s="41"/>
      <c r="AV117" s="41"/>
      <c r="AW117" s="41"/>
      <c r="AX117" s="27"/>
      <c r="AZ117" s="39"/>
      <c r="BA117" s="41"/>
      <c r="BB117" s="39"/>
    </row>
    <row r="118" spans="1:54" x14ac:dyDescent="0.3">
      <c r="A118"/>
      <c r="F118" s="12"/>
      <c r="V118" s="20"/>
      <c r="W118" s="15"/>
      <c r="X118" s="3"/>
      <c r="Y118" s="14"/>
      <c r="Z118" s="3"/>
      <c r="AA118" s="9"/>
      <c r="AB118" s="9"/>
      <c r="AC118" s="14"/>
      <c r="AD118" s="9"/>
      <c r="AE118" s="14"/>
      <c r="AF118" s="9"/>
      <c r="AG118" s="9"/>
      <c r="AH118" s="9"/>
      <c r="AI118" s="9"/>
      <c r="AJ118" s="9"/>
      <c r="AK118" s="16"/>
      <c r="AL118" s="5"/>
      <c r="AM118" s="17"/>
      <c r="AN118" s="18"/>
      <c r="AO118" s="17"/>
      <c r="AP118" s="17"/>
      <c r="AR118" s="21"/>
      <c r="AS118" s="6"/>
      <c r="AT118" s="40"/>
      <c r="AU118" s="41"/>
      <c r="AV118" s="41"/>
      <c r="AW118" s="41"/>
      <c r="AX118" s="27"/>
      <c r="AZ118" s="39"/>
      <c r="BA118" s="41"/>
      <c r="BB118" s="39"/>
    </row>
    <row r="119" spans="1:54" x14ac:dyDescent="0.3">
      <c r="A119"/>
      <c r="F119" s="12"/>
      <c r="V119" s="20"/>
      <c r="W119" s="15"/>
      <c r="X119" s="3"/>
      <c r="Y119" s="14"/>
      <c r="Z119" s="3"/>
      <c r="AA119" s="9"/>
      <c r="AB119" s="9"/>
      <c r="AC119" s="14"/>
      <c r="AD119" s="9"/>
      <c r="AE119" s="14"/>
      <c r="AF119" s="9"/>
      <c r="AG119" s="9"/>
      <c r="AH119" s="9"/>
      <c r="AI119" s="9"/>
      <c r="AJ119" s="9"/>
      <c r="AK119" s="16"/>
      <c r="AL119" s="5"/>
      <c r="AM119" s="17"/>
      <c r="AN119" s="18"/>
      <c r="AO119" s="17"/>
      <c r="AP119" s="17"/>
      <c r="AR119" s="21"/>
      <c r="AS119" s="6"/>
      <c r="AT119" s="40"/>
      <c r="AU119" s="41"/>
      <c r="AV119" s="41"/>
      <c r="AW119" s="41"/>
      <c r="AX119" s="27"/>
      <c r="AZ119" s="39"/>
      <c r="BA119" s="41"/>
      <c r="BB119" s="39"/>
    </row>
    <row r="120" spans="1:54" x14ac:dyDescent="0.3">
      <c r="A120"/>
      <c r="F120" s="12"/>
      <c r="V120" s="20"/>
      <c r="W120" s="15"/>
      <c r="X120" s="3"/>
      <c r="Y120" s="14"/>
      <c r="Z120" s="3"/>
      <c r="AA120" s="9"/>
      <c r="AB120" s="9"/>
      <c r="AC120" s="14"/>
      <c r="AD120" s="9"/>
      <c r="AE120" s="14"/>
      <c r="AF120" s="9"/>
      <c r="AG120" s="9"/>
      <c r="AH120" s="9"/>
      <c r="AI120" s="9"/>
      <c r="AJ120" s="9"/>
      <c r="AK120" s="16"/>
      <c r="AL120" s="5"/>
      <c r="AM120" s="17"/>
      <c r="AN120" s="18"/>
      <c r="AO120" s="17"/>
      <c r="AP120" s="17"/>
      <c r="AR120" s="21"/>
      <c r="AS120" s="6"/>
      <c r="AT120" s="40"/>
      <c r="AU120" s="41"/>
      <c r="AV120" s="41"/>
      <c r="AW120" s="41"/>
      <c r="AX120" s="27"/>
      <c r="AZ120" s="39"/>
      <c r="BA120" s="41"/>
      <c r="BB120" s="39"/>
    </row>
    <row r="121" spans="1:54" x14ac:dyDescent="0.3">
      <c r="A121"/>
      <c r="F121" s="12"/>
      <c r="V121" s="20"/>
      <c r="W121" s="15"/>
      <c r="X121" s="3"/>
      <c r="Y121" s="14"/>
      <c r="Z121" s="3"/>
      <c r="AA121" s="9"/>
      <c r="AB121" s="9"/>
      <c r="AC121" s="14"/>
      <c r="AD121" s="9"/>
      <c r="AE121" s="14"/>
      <c r="AF121" s="9"/>
      <c r="AG121" s="9"/>
      <c r="AH121" s="9"/>
      <c r="AI121" s="9"/>
      <c r="AJ121" s="9"/>
      <c r="AK121" s="16"/>
      <c r="AL121" s="5"/>
      <c r="AM121" s="17"/>
      <c r="AN121" s="18"/>
      <c r="AO121" s="17"/>
      <c r="AP121" s="17"/>
      <c r="AR121" s="21"/>
      <c r="AS121" s="6"/>
      <c r="AT121" s="40"/>
      <c r="AU121" s="41"/>
      <c r="AV121" s="41"/>
      <c r="AW121" s="41"/>
      <c r="AX121" s="27"/>
      <c r="AZ121" s="39"/>
      <c r="BA121" s="41"/>
      <c r="BB121" s="39"/>
    </row>
    <row r="122" spans="1:54" x14ac:dyDescent="0.3">
      <c r="A122"/>
      <c r="F122" s="12"/>
      <c r="V122" s="20"/>
      <c r="W122" s="15"/>
      <c r="X122" s="3"/>
      <c r="Y122" s="14"/>
      <c r="Z122" s="3"/>
      <c r="AA122" s="9"/>
      <c r="AB122" s="9"/>
      <c r="AC122" s="14"/>
      <c r="AD122" s="9"/>
      <c r="AE122" s="14"/>
      <c r="AF122" s="9"/>
      <c r="AG122" s="9"/>
      <c r="AH122" s="9"/>
      <c r="AI122" s="9"/>
      <c r="AJ122" s="9"/>
      <c r="AK122" s="16"/>
      <c r="AL122" s="5"/>
      <c r="AM122" s="17"/>
      <c r="AN122" s="18"/>
      <c r="AO122" s="17"/>
      <c r="AP122" s="17"/>
      <c r="AR122" s="21"/>
      <c r="AS122" s="6"/>
      <c r="AT122" s="40"/>
      <c r="AU122" s="41"/>
      <c r="AV122" s="41"/>
      <c r="AW122" s="41"/>
      <c r="AX122" s="27"/>
      <c r="AZ122" s="39"/>
      <c r="BA122" s="41"/>
      <c r="BB122" s="39"/>
    </row>
    <row r="123" spans="1:54" x14ac:dyDescent="0.3">
      <c r="A123"/>
      <c r="F123" s="12"/>
      <c r="V123" s="20"/>
      <c r="W123" s="15"/>
      <c r="X123" s="3"/>
      <c r="Y123" s="14"/>
      <c r="Z123" s="3"/>
      <c r="AA123" s="9"/>
      <c r="AB123" s="9"/>
      <c r="AC123" s="14"/>
      <c r="AD123" s="9"/>
      <c r="AE123" s="14"/>
      <c r="AF123" s="9"/>
      <c r="AG123" s="9"/>
      <c r="AH123" s="9"/>
      <c r="AI123" s="9"/>
      <c r="AJ123" s="9"/>
      <c r="AK123" s="16"/>
      <c r="AL123" s="5"/>
      <c r="AM123" s="17"/>
      <c r="AN123" s="18"/>
      <c r="AO123" s="17"/>
      <c r="AP123" s="17"/>
      <c r="AR123" s="21"/>
      <c r="AS123" s="6"/>
      <c r="AT123" s="40"/>
      <c r="AU123" s="41"/>
      <c r="AV123" s="41"/>
      <c r="AW123" s="41"/>
      <c r="AX123" s="27"/>
      <c r="AZ123" s="39"/>
      <c r="BA123" s="41"/>
      <c r="BB123" s="39"/>
    </row>
    <row r="124" spans="1:54" x14ac:dyDescent="0.3">
      <c r="A124"/>
      <c r="F124" s="12"/>
      <c r="V124" s="20"/>
      <c r="W124" s="15"/>
      <c r="X124" s="3"/>
      <c r="Y124" s="14"/>
      <c r="Z124" s="3"/>
      <c r="AA124" s="9"/>
      <c r="AB124" s="9"/>
      <c r="AC124" s="14"/>
      <c r="AD124" s="9"/>
      <c r="AE124" s="14"/>
      <c r="AF124" s="9"/>
      <c r="AG124" s="9"/>
      <c r="AH124" s="9"/>
      <c r="AI124" s="9"/>
      <c r="AJ124" s="9"/>
      <c r="AK124" s="16"/>
      <c r="AL124" s="5"/>
      <c r="AM124" s="17"/>
      <c r="AN124" s="18"/>
      <c r="AO124" s="17"/>
      <c r="AP124" s="17"/>
      <c r="AR124" s="21"/>
      <c r="AS124" s="6"/>
      <c r="AT124" s="40"/>
      <c r="AU124" s="41"/>
      <c r="AV124" s="41"/>
      <c r="AW124" s="41"/>
      <c r="AX124" s="27"/>
      <c r="AZ124" s="39"/>
      <c r="BA124" s="41"/>
      <c r="BB124" s="39"/>
    </row>
    <row r="125" spans="1:54" x14ac:dyDescent="0.3">
      <c r="A125"/>
      <c r="F125" s="12"/>
      <c r="V125" s="20"/>
      <c r="W125" s="15"/>
      <c r="X125" s="3"/>
      <c r="Y125" s="14"/>
      <c r="Z125" s="3"/>
      <c r="AA125" s="9"/>
      <c r="AB125" s="9"/>
      <c r="AC125" s="14"/>
      <c r="AD125" s="9"/>
      <c r="AE125" s="14"/>
      <c r="AF125" s="9"/>
      <c r="AG125" s="9"/>
      <c r="AH125" s="9"/>
      <c r="AI125" s="9"/>
      <c r="AJ125" s="9"/>
      <c r="AK125" s="16"/>
      <c r="AL125" s="5"/>
      <c r="AM125" s="17"/>
      <c r="AN125" s="18"/>
      <c r="AO125" s="17"/>
      <c r="AP125" s="17"/>
      <c r="AR125" s="21"/>
      <c r="AS125" s="6"/>
      <c r="AT125" s="40"/>
      <c r="AU125" s="41"/>
      <c r="AV125" s="41"/>
      <c r="AW125" s="41"/>
      <c r="AX125" s="27"/>
      <c r="AZ125" s="39"/>
      <c r="BA125" s="41"/>
      <c r="BB125" s="39"/>
    </row>
    <row r="126" spans="1:54" x14ac:dyDescent="0.3">
      <c r="A126"/>
      <c r="F126" s="12"/>
      <c r="V126" s="20"/>
      <c r="W126" s="15"/>
      <c r="X126" s="3"/>
      <c r="Y126" s="14"/>
      <c r="Z126" s="3"/>
      <c r="AA126" s="9"/>
      <c r="AB126" s="9"/>
      <c r="AC126" s="14"/>
      <c r="AD126" s="9"/>
      <c r="AE126" s="14"/>
      <c r="AF126" s="9"/>
      <c r="AG126" s="9"/>
      <c r="AH126" s="9"/>
      <c r="AI126" s="9"/>
      <c r="AJ126" s="9"/>
      <c r="AK126" s="16"/>
      <c r="AL126" s="5"/>
      <c r="AM126" s="17"/>
      <c r="AN126" s="18"/>
      <c r="AO126" s="17"/>
      <c r="AP126" s="17"/>
      <c r="AR126" s="21"/>
      <c r="AS126" s="6"/>
      <c r="AT126" s="40"/>
      <c r="AU126" s="41"/>
      <c r="AV126" s="41"/>
      <c r="AW126" s="41"/>
      <c r="AX126" s="27"/>
      <c r="AZ126" s="39"/>
      <c r="BA126" s="41"/>
      <c r="BB126" s="39"/>
    </row>
    <row r="127" spans="1:54" x14ac:dyDescent="0.3">
      <c r="A127"/>
      <c r="F127" s="12"/>
      <c r="V127" s="20"/>
      <c r="W127" s="15"/>
      <c r="X127" s="3"/>
      <c r="Y127" s="14"/>
      <c r="Z127" s="3"/>
      <c r="AA127" s="9"/>
      <c r="AB127" s="9"/>
      <c r="AC127" s="14"/>
      <c r="AD127" s="9"/>
      <c r="AE127" s="14"/>
      <c r="AF127" s="9"/>
      <c r="AG127" s="9"/>
      <c r="AH127" s="9"/>
      <c r="AI127" s="9"/>
      <c r="AJ127" s="9"/>
      <c r="AK127" s="16"/>
      <c r="AL127" s="5"/>
      <c r="AM127" s="17"/>
      <c r="AN127" s="18"/>
      <c r="AO127" s="17"/>
      <c r="AP127" s="17"/>
      <c r="AR127" s="21"/>
      <c r="AS127" s="6"/>
      <c r="AT127" s="40"/>
      <c r="AU127" s="41"/>
      <c r="AV127" s="41"/>
      <c r="AW127" s="41"/>
      <c r="AX127" s="27"/>
      <c r="AZ127" s="39"/>
      <c r="BA127" s="41"/>
      <c r="BB127" s="39"/>
    </row>
    <row r="128" spans="1:54" x14ac:dyDescent="0.3">
      <c r="A128"/>
      <c r="F128" s="12"/>
      <c r="V128" s="20"/>
      <c r="W128" s="15"/>
      <c r="X128" s="3"/>
      <c r="Y128" s="14"/>
      <c r="Z128" s="3"/>
      <c r="AA128" s="9"/>
      <c r="AB128" s="9"/>
      <c r="AC128" s="14"/>
      <c r="AD128" s="9"/>
      <c r="AE128" s="14"/>
      <c r="AF128" s="9"/>
      <c r="AG128" s="9"/>
      <c r="AH128" s="9"/>
      <c r="AI128" s="9"/>
      <c r="AJ128" s="9"/>
      <c r="AK128" s="16"/>
      <c r="AL128" s="5"/>
      <c r="AM128" s="17"/>
      <c r="AN128" s="18"/>
      <c r="AO128" s="17"/>
      <c r="AP128" s="17"/>
      <c r="AR128" s="21"/>
      <c r="AS128" s="6"/>
      <c r="AT128" s="40"/>
      <c r="AU128" s="41"/>
      <c r="AV128" s="41"/>
      <c r="AW128" s="41"/>
      <c r="AX128" s="27"/>
      <c r="AZ128" s="39"/>
      <c r="BA128" s="41"/>
      <c r="BB128" s="39"/>
    </row>
    <row r="129" spans="1:54" x14ac:dyDescent="0.3">
      <c r="A129"/>
      <c r="F129" s="12"/>
      <c r="V129" s="20"/>
      <c r="W129" s="15"/>
      <c r="X129" s="3"/>
      <c r="Y129" s="14"/>
      <c r="Z129" s="3"/>
      <c r="AA129" s="9"/>
      <c r="AB129" s="9"/>
      <c r="AC129" s="14"/>
      <c r="AD129" s="9"/>
      <c r="AE129" s="14"/>
      <c r="AF129" s="9"/>
      <c r="AG129" s="9"/>
      <c r="AH129" s="9"/>
      <c r="AI129" s="9"/>
      <c r="AJ129" s="9"/>
      <c r="AK129" s="16"/>
      <c r="AL129" s="5"/>
      <c r="AM129" s="17"/>
      <c r="AN129" s="18"/>
      <c r="AO129" s="17"/>
      <c r="AP129" s="17"/>
      <c r="AR129" s="21"/>
      <c r="AS129" s="6"/>
      <c r="AT129" s="40"/>
      <c r="AU129" s="41"/>
      <c r="AV129" s="41"/>
      <c r="AW129" s="41"/>
      <c r="AX129" s="27"/>
      <c r="AZ129" s="39"/>
      <c r="BA129" s="41"/>
      <c r="BB129" s="39"/>
    </row>
    <row r="130" spans="1:54" x14ac:dyDescent="0.3">
      <c r="A130"/>
      <c r="F130" s="12"/>
      <c r="V130" s="20"/>
      <c r="W130" s="15"/>
      <c r="X130" s="3"/>
      <c r="Y130" s="14"/>
      <c r="Z130" s="3"/>
      <c r="AA130" s="9"/>
      <c r="AB130" s="9"/>
      <c r="AC130" s="14"/>
      <c r="AD130" s="9"/>
      <c r="AE130" s="14"/>
      <c r="AF130" s="9"/>
      <c r="AG130" s="9"/>
      <c r="AH130" s="9"/>
      <c r="AI130" s="9"/>
      <c r="AJ130" s="9"/>
      <c r="AK130" s="16"/>
      <c r="AL130" s="5"/>
      <c r="AM130" s="17"/>
      <c r="AN130" s="18"/>
      <c r="AO130" s="17"/>
      <c r="AP130" s="17"/>
      <c r="AR130" s="21"/>
      <c r="AS130" s="6"/>
      <c r="AT130" s="40"/>
      <c r="AU130" s="41"/>
      <c r="AV130" s="41"/>
      <c r="AW130" s="41"/>
      <c r="AX130" s="27"/>
      <c r="AZ130" s="39"/>
      <c r="BA130" s="41"/>
      <c r="BB130" s="39"/>
    </row>
    <row r="131" spans="1:54" x14ac:dyDescent="0.3">
      <c r="A131"/>
      <c r="F131" s="12"/>
      <c r="V131" s="20"/>
      <c r="W131" s="15"/>
      <c r="X131" s="3"/>
      <c r="Y131" s="14"/>
      <c r="Z131" s="3"/>
      <c r="AA131" s="9"/>
      <c r="AB131" s="9"/>
      <c r="AC131" s="14"/>
      <c r="AD131" s="9"/>
      <c r="AE131" s="14"/>
      <c r="AF131" s="9"/>
      <c r="AG131" s="9"/>
      <c r="AH131" s="9"/>
      <c r="AI131" s="9"/>
      <c r="AJ131" s="9"/>
      <c r="AK131" s="16"/>
      <c r="AL131" s="5"/>
      <c r="AM131" s="17"/>
      <c r="AN131" s="18"/>
      <c r="AO131" s="17"/>
      <c r="AP131" s="17"/>
      <c r="AR131" s="21"/>
      <c r="AS131" s="6"/>
      <c r="AT131" s="40"/>
      <c r="AU131" s="41"/>
      <c r="AV131" s="41"/>
      <c r="AW131" s="41"/>
      <c r="AX131" s="27"/>
      <c r="AZ131" s="39"/>
      <c r="BA131" s="41"/>
      <c r="BB131" s="39"/>
    </row>
    <row r="132" spans="1:54" x14ac:dyDescent="0.3">
      <c r="A132"/>
      <c r="F132" s="12"/>
      <c r="V132" s="20"/>
      <c r="W132" s="15"/>
      <c r="X132" s="3"/>
      <c r="Y132" s="14"/>
      <c r="Z132" s="3"/>
      <c r="AA132" s="9"/>
      <c r="AB132" s="9"/>
      <c r="AC132" s="14"/>
      <c r="AD132" s="9"/>
      <c r="AE132" s="14"/>
      <c r="AF132" s="9"/>
      <c r="AG132" s="9"/>
      <c r="AH132" s="9"/>
      <c r="AI132" s="9"/>
      <c r="AJ132" s="9"/>
      <c r="AK132" s="16"/>
      <c r="AL132" s="5"/>
      <c r="AM132" s="17"/>
      <c r="AN132" s="18"/>
      <c r="AO132" s="17"/>
      <c r="AP132" s="17"/>
      <c r="AR132" s="21"/>
      <c r="AS132" s="6"/>
      <c r="AT132" s="40"/>
      <c r="AU132" s="41"/>
      <c r="AV132" s="41"/>
      <c r="AW132" s="41"/>
      <c r="AX132" s="27"/>
      <c r="AZ132" s="39"/>
      <c r="BA132" s="41"/>
      <c r="BB132" s="39"/>
    </row>
    <row r="133" spans="1:54" x14ac:dyDescent="0.3">
      <c r="A133"/>
      <c r="F133" s="12"/>
      <c r="V133" s="20"/>
      <c r="W133" s="15"/>
      <c r="X133" s="3"/>
      <c r="Y133" s="14"/>
      <c r="Z133" s="3"/>
      <c r="AA133" s="9"/>
      <c r="AB133" s="9"/>
      <c r="AC133" s="14"/>
      <c r="AD133" s="9"/>
      <c r="AE133" s="14"/>
      <c r="AF133" s="9"/>
      <c r="AG133" s="9"/>
      <c r="AH133" s="9"/>
      <c r="AI133" s="9"/>
      <c r="AJ133" s="9"/>
      <c r="AK133" s="16"/>
      <c r="AL133" s="5"/>
      <c r="AM133" s="17"/>
      <c r="AN133" s="18"/>
      <c r="AO133" s="17"/>
      <c r="AP133" s="17"/>
      <c r="AR133" s="21"/>
      <c r="AS133" s="6"/>
      <c r="AT133" s="40"/>
      <c r="AU133" s="41"/>
      <c r="AV133" s="41"/>
      <c r="AW133" s="41"/>
      <c r="AX133" s="27"/>
      <c r="AZ133" s="39"/>
      <c r="BA133" s="41"/>
      <c r="BB133" s="39"/>
    </row>
    <row r="134" spans="1:54" x14ac:dyDescent="0.3">
      <c r="A134"/>
      <c r="F134" s="12"/>
      <c r="V134" s="20"/>
      <c r="W134" s="15"/>
      <c r="X134" s="3"/>
      <c r="Y134" s="14"/>
      <c r="Z134" s="3"/>
      <c r="AA134" s="9"/>
      <c r="AB134" s="9"/>
      <c r="AC134" s="14"/>
      <c r="AD134" s="9"/>
      <c r="AE134" s="14"/>
      <c r="AF134" s="9"/>
      <c r="AG134" s="9"/>
      <c r="AH134" s="9"/>
      <c r="AI134" s="9"/>
      <c r="AJ134" s="9"/>
      <c r="AK134" s="16"/>
      <c r="AL134" s="5"/>
      <c r="AM134" s="17"/>
      <c r="AN134" s="18"/>
      <c r="AO134" s="17"/>
      <c r="AP134" s="17"/>
      <c r="AR134" s="21"/>
      <c r="AS134" s="6"/>
      <c r="AT134" s="40"/>
      <c r="AU134" s="41"/>
      <c r="AV134" s="41"/>
      <c r="AW134" s="41"/>
      <c r="AX134" s="27"/>
      <c r="AZ134" s="39"/>
      <c r="BA134" s="41"/>
      <c r="BB134" s="39"/>
    </row>
    <row r="135" spans="1:54" x14ac:dyDescent="0.3">
      <c r="A135"/>
      <c r="F135" s="12"/>
      <c r="V135" s="20"/>
      <c r="W135" s="15"/>
      <c r="X135" s="3"/>
      <c r="Y135" s="14"/>
      <c r="Z135" s="3"/>
      <c r="AA135" s="9"/>
      <c r="AB135" s="9"/>
      <c r="AC135" s="14"/>
      <c r="AD135" s="9"/>
      <c r="AE135" s="14"/>
      <c r="AF135" s="9"/>
      <c r="AG135" s="9"/>
      <c r="AH135" s="9"/>
      <c r="AI135" s="9"/>
      <c r="AJ135" s="9"/>
      <c r="AK135" s="16"/>
      <c r="AL135" s="5"/>
      <c r="AM135" s="17"/>
      <c r="AN135" s="18"/>
      <c r="AO135" s="17"/>
      <c r="AP135" s="17"/>
      <c r="AR135" s="21"/>
      <c r="AS135" s="6"/>
      <c r="AT135" s="40"/>
      <c r="AU135" s="41"/>
      <c r="AV135" s="41"/>
      <c r="AW135" s="41"/>
      <c r="AX135" s="27"/>
      <c r="AZ135" s="39"/>
      <c r="BA135" s="41"/>
      <c r="BB135" s="39"/>
    </row>
    <row r="136" spans="1:54" x14ac:dyDescent="0.3">
      <c r="A136"/>
      <c r="F136" s="12"/>
      <c r="V136" s="20"/>
      <c r="W136" s="15"/>
      <c r="X136" s="3"/>
      <c r="Y136" s="14"/>
      <c r="Z136" s="3"/>
      <c r="AA136" s="9"/>
      <c r="AB136" s="9"/>
      <c r="AC136" s="14"/>
      <c r="AD136" s="9"/>
      <c r="AE136" s="14"/>
      <c r="AF136" s="9"/>
      <c r="AG136" s="9"/>
      <c r="AH136" s="9"/>
      <c r="AI136" s="9"/>
      <c r="AJ136" s="9"/>
      <c r="AK136" s="16"/>
      <c r="AL136" s="5"/>
      <c r="AM136" s="17"/>
      <c r="AN136" s="18"/>
      <c r="AO136" s="17"/>
      <c r="AP136" s="17"/>
      <c r="AR136" s="21"/>
      <c r="AS136" s="6"/>
      <c r="AT136" s="40"/>
      <c r="AU136" s="41"/>
      <c r="AV136" s="41"/>
      <c r="AW136" s="41"/>
      <c r="AX136" s="27"/>
      <c r="AZ136" s="39"/>
      <c r="BA136" s="41"/>
      <c r="BB136" s="39"/>
    </row>
    <row r="137" spans="1:54" x14ac:dyDescent="0.3">
      <c r="A137"/>
      <c r="F137" s="12"/>
      <c r="V137" s="20"/>
      <c r="W137" s="15"/>
      <c r="X137" s="3"/>
      <c r="Y137" s="14"/>
      <c r="Z137" s="3"/>
      <c r="AA137" s="9"/>
      <c r="AB137" s="9"/>
      <c r="AC137" s="14"/>
      <c r="AD137" s="9"/>
      <c r="AE137" s="14"/>
      <c r="AF137" s="9"/>
      <c r="AG137" s="9"/>
      <c r="AH137" s="9"/>
      <c r="AI137" s="9"/>
      <c r="AJ137" s="9"/>
      <c r="AK137" s="16"/>
      <c r="AL137" s="5"/>
      <c r="AM137" s="17"/>
      <c r="AN137" s="18"/>
      <c r="AO137" s="17"/>
      <c r="AP137" s="17"/>
      <c r="AR137" s="21"/>
      <c r="AS137" s="6"/>
      <c r="AT137" s="40"/>
      <c r="AU137" s="41"/>
      <c r="AV137" s="41"/>
      <c r="AW137" s="41"/>
      <c r="AX137" s="27"/>
      <c r="AZ137" s="39"/>
      <c r="BA137" s="41"/>
      <c r="BB137" s="39"/>
    </row>
    <row r="138" spans="1:54" x14ac:dyDescent="0.3">
      <c r="A138"/>
      <c r="F138" s="12"/>
      <c r="V138" s="20"/>
      <c r="W138" s="15"/>
      <c r="X138" s="3"/>
      <c r="Y138" s="14"/>
      <c r="Z138" s="3"/>
      <c r="AA138" s="9"/>
      <c r="AB138" s="9"/>
      <c r="AC138" s="14"/>
      <c r="AD138" s="9"/>
      <c r="AE138" s="14"/>
      <c r="AF138" s="9"/>
      <c r="AG138" s="9"/>
      <c r="AH138" s="9"/>
      <c r="AI138" s="9"/>
      <c r="AJ138" s="9"/>
      <c r="AK138" s="16"/>
      <c r="AL138" s="5"/>
      <c r="AM138" s="17"/>
      <c r="AN138" s="18"/>
      <c r="AO138" s="17"/>
      <c r="AP138" s="17"/>
      <c r="AR138" s="21"/>
      <c r="AS138" s="6"/>
      <c r="AT138" s="40"/>
      <c r="AU138" s="41"/>
      <c r="AV138" s="41"/>
      <c r="AW138" s="41"/>
      <c r="AX138" s="27"/>
      <c r="AZ138" s="39"/>
      <c r="BA138" s="41"/>
      <c r="BB138" s="39"/>
    </row>
    <row r="139" spans="1:54" x14ac:dyDescent="0.3">
      <c r="A139"/>
      <c r="F139" s="12"/>
      <c r="V139" s="20"/>
      <c r="W139" s="15"/>
      <c r="X139" s="3"/>
      <c r="Y139" s="14"/>
      <c r="Z139" s="3"/>
      <c r="AA139" s="9"/>
      <c r="AB139" s="9"/>
      <c r="AC139" s="14"/>
      <c r="AD139" s="9"/>
      <c r="AE139" s="14"/>
      <c r="AF139" s="9"/>
      <c r="AG139" s="9"/>
      <c r="AH139" s="9"/>
      <c r="AI139" s="9"/>
      <c r="AJ139" s="9"/>
      <c r="AK139" s="16"/>
      <c r="AL139" s="5"/>
      <c r="AM139" s="17"/>
      <c r="AN139" s="18"/>
      <c r="AO139" s="17"/>
      <c r="AP139" s="17"/>
      <c r="AR139" s="21"/>
      <c r="AS139" s="6"/>
      <c r="AT139" s="40"/>
      <c r="AU139" s="41"/>
      <c r="AV139" s="41"/>
      <c r="AW139" s="41"/>
      <c r="AX139" s="27"/>
      <c r="AZ139" s="39"/>
      <c r="BA139" s="41"/>
      <c r="BB139" s="39"/>
    </row>
    <row r="140" spans="1:54" x14ac:dyDescent="0.3">
      <c r="A140"/>
      <c r="F140" s="12"/>
      <c r="V140" s="20"/>
      <c r="W140" s="15"/>
      <c r="X140" s="3"/>
      <c r="Y140" s="14"/>
      <c r="Z140" s="3"/>
      <c r="AA140" s="9"/>
      <c r="AB140" s="9"/>
      <c r="AC140" s="14"/>
      <c r="AD140" s="9"/>
      <c r="AE140" s="14"/>
      <c r="AF140" s="9"/>
      <c r="AG140" s="9"/>
      <c r="AH140" s="9"/>
      <c r="AI140" s="9"/>
      <c r="AJ140" s="9"/>
      <c r="AK140" s="16"/>
      <c r="AL140" s="5"/>
      <c r="AM140" s="17"/>
      <c r="AN140" s="18"/>
      <c r="AO140" s="17"/>
      <c r="AP140" s="17"/>
      <c r="AR140" s="21"/>
      <c r="AS140" s="6"/>
      <c r="AT140" s="40"/>
      <c r="AU140" s="41"/>
      <c r="AV140" s="41"/>
      <c r="AW140" s="41"/>
      <c r="AX140" s="27"/>
      <c r="AZ140" s="39"/>
      <c r="BA140" s="41"/>
      <c r="BB140" s="39"/>
    </row>
    <row r="141" spans="1:54" x14ac:dyDescent="0.3">
      <c r="A141"/>
      <c r="F141" s="12"/>
      <c r="V141" s="20"/>
      <c r="W141" s="15"/>
      <c r="X141" s="3"/>
      <c r="Y141" s="14"/>
      <c r="Z141" s="3"/>
      <c r="AA141" s="9"/>
      <c r="AB141" s="9"/>
      <c r="AC141" s="14"/>
      <c r="AD141" s="9"/>
      <c r="AE141" s="14"/>
      <c r="AF141" s="9"/>
      <c r="AG141" s="9"/>
      <c r="AH141" s="9"/>
      <c r="AI141" s="9"/>
      <c r="AJ141" s="9"/>
      <c r="AK141" s="16"/>
      <c r="AL141" s="5"/>
      <c r="AM141" s="17"/>
      <c r="AN141" s="18"/>
      <c r="AO141" s="17"/>
      <c r="AP141" s="17"/>
      <c r="AR141" s="21"/>
      <c r="AS141" s="6"/>
      <c r="AT141" s="40"/>
      <c r="AU141" s="41"/>
      <c r="AV141" s="41"/>
      <c r="AW141" s="41"/>
      <c r="AX141" s="27"/>
      <c r="AZ141" s="39"/>
      <c r="BA141" s="41"/>
      <c r="BB141" s="39"/>
    </row>
    <row r="142" spans="1:54" x14ac:dyDescent="0.3">
      <c r="A142"/>
      <c r="F142" s="12"/>
      <c r="V142" s="20"/>
      <c r="W142" s="15"/>
      <c r="X142" s="3"/>
      <c r="Y142" s="14"/>
      <c r="Z142" s="3"/>
      <c r="AA142" s="9"/>
      <c r="AB142" s="9"/>
      <c r="AC142" s="14"/>
      <c r="AD142" s="9"/>
      <c r="AE142" s="14"/>
      <c r="AF142" s="9"/>
      <c r="AG142" s="9"/>
      <c r="AH142" s="9"/>
      <c r="AI142" s="9"/>
      <c r="AJ142" s="9"/>
      <c r="AK142" s="16"/>
      <c r="AL142" s="5"/>
      <c r="AM142" s="17"/>
      <c r="AN142" s="18"/>
      <c r="AO142" s="17"/>
      <c r="AP142" s="17"/>
      <c r="AR142" s="21"/>
      <c r="AS142" s="6"/>
      <c r="AT142" s="40"/>
      <c r="AU142" s="41"/>
      <c r="AV142" s="41"/>
      <c r="AW142" s="41"/>
      <c r="AX142" s="27"/>
      <c r="AZ142" s="39"/>
      <c r="BA142" s="41"/>
      <c r="BB142" s="39"/>
    </row>
    <row r="143" spans="1:54" x14ac:dyDescent="0.3">
      <c r="A143"/>
      <c r="F143" s="12"/>
      <c r="V143" s="20"/>
      <c r="W143" s="15"/>
      <c r="X143" s="3"/>
      <c r="Y143" s="14"/>
      <c r="Z143" s="3"/>
      <c r="AA143" s="9"/>
      <c r="AB143" s="9"/>
      <c r="AC143" s="14"/>
      <c r="AD143" s="9"/>
      <c r="AE143" s="14"/>
      <c r="AF143" s="9"/>
      <c r="AG143" s="9"/>
      <c r="AH143" s="9"/>
      <c r="AI143" s="9"/>
      <c r="AJ143" s="9"/>
      <c r="AK143" s="16"/>
      <c r="AL143" s="5"/>
      <c r="AM143" s="17"/>
      <c r="AN143" s="18"/>
      <c r="AO143" s="17"/>
      <c r="AP143" s="17"/>
      <c r="AR143" s="21"/>
      <c r="AS143" s="6"/>
      <c r="AT143" s="40"/>
      <c r="AU143" s="41"/>
      <c r="AV143" s="41"/>
      <c r="AW143" s="41"/>
      <c r="AX143" s="27"/>
      <c r="AZ143" s="39"/>
      <c r="BA143" s="41"/>
      <c r="BB143" s="39"/>
    </row>
    <row r="144" spans="1:54" x14ac:dyDescent="0.3">
      <c r="A144"/>
      <c r="F144" s="12"/>
      <c r="V144" s="20"/>
      <c r="W144" s="15"/>
      <c r="X144" s="3"/>
      <c r="Y144" s="14"/>
      <c r="Z144" s="3"/>
      <c r="AA144" s="9"/>
      <c r="AB144" s="9"/>
      <c r="AC144" s="14"/>
      <c r="AD144" s="9"/>
      <c r="AE144" s="14"/>
      <c r="AF144" s="9"/>
      <c r="AG144" s="9"/>
      <c r="AH144" s="9"/>
      <c r="AI144" s="9"/>
      <c r="AJ144" s="9"/>
      <c r="AK144" s="16"/>
      <c r="AL144" s="5"/>
      <c r="AM144" s="17"/>
      <c r="AN144" s="18"/>
      <c r="AO144" s="17"/>
      <c r="AP144" s="17"/>
      <c r="AR144" s="21"/>
      <c r="AS144" s="6"/>
      <c r="AT144" s="40"/>
      <c r="AU144" s="41"/>
      <c r="AV144" s="41"/>
      <c r="AW144" s="41"/>
      <c r="AX144" s="27"/>
      <c r="AZ144" s="39"/>
      <c r="BA144" s="41"/>
      <c r="BB144" s="39"/>
    </row>
    <row r="145" spans="1:54" x14ac:dyDescent="0.3">
      <c r="A145"/>
      <c r="F145" s="12"/>
      <c r="V145" s="20"/>
      <c r="W145" s="15"/>
      <c r="X145" s="3"/>
      <c r="Y145" s="14"/>
      <c r="Z145" s="3"/>
      <c r="AA145" s="9"/>
      <c r="AB145" s="9"/>
      <c r="AC145" s="14"/>
      <c r="AD145" s="9"/>
      <c r="AE145" s="14"/>
      <c r="AF145" s="9"/>
      <c r="AG145" s="9"/>
      <c r="AH145" s="9"/>
      <c r="AI145" s="9"/>
      <c r="AJ145" s="9"/>
      <c r="AK145" s="16"/>
      <c r="AL145" s="5"/>
      <c r="AM145" s="17"/>
      <c r="AN145" s="18"/>
      <c r="AO145" s="17"/>
      <c r="AP145" s="17"/>
      <c r="AR145" s="21"/>
      <c r="AS145" s="6"/>
      <c r="AT145" s="40"/>
      <c r="AU145" s="41"/>
      <c r="AV145" s="41"/>
      <c r="AW145" s="41"/>
      <c r="AX145" s="27"/>
      <c r="AZ145" s="39"/>
      <c r="BA145" s="41"/>
      <c r="BB145" s="39"/>
    </row>
    <row r="146" spans="1:54" x14ac:dyDescent="0.3">
      <c r="A146"/>
      <c r="F146" s="12"/>
      <c r="V146" s="20"/>
      <c r="W146" s="15"/>
      <c r="X146" s="3"/>
      <c r="Y146" s="14"/>
      <c r="Z146" s="3"/>
      <c r="AA146" s="9"/>
      <c r="AB146" s="9"/>
      <c r="AC146" s="14"/>
      <c r="AD146" s="9"/>
      <c r="AE146" s="14"/>
      <c r="AF146" s="9"/>
      <c r="AG146" s="9"/>
      <c r="AH146" s="9"/>
      <c r="AI146" s="9"/>
      <c r="AJ146" s="9"/>
      <c r="AK146" s="16"/>
      <c r="AL146" s="5"/>
      <c r="AM146" s="17"/>
      <c r="AN146" s="18"/>
      <c r="AO146" s="17"/>
      <c r="AP146" s="17"/>
      <c r="AR146" s="21"/>
      <c r="AS146" s="6"/>
      <c r="AT146" s="40"/>
      <c r="AU146" s="41"/>
      <c r="AV146" s="41"/>
      <c r="AW146" s="41"/>
      <c r="AX146" s="27"/>
      <c r="AZ146" s="39"/>
      <c r="BA146" s="41"/>
      <c r="BB146" s="39"/>
    </row>
    <row r="147" spans="1:54" x14ac:dyDescent="0.3">
      <c r="A147"/>
      <c r="F147" s="12"/>
      <c r="V147" s="20"/>
      <c r="W147" s="15"/>
      <c r="X147" s="3"/>
      <c r="Y147" s="14"/>
      <c r="Z147" s="3"/>
      <c r="AA147" s="9"/>
      <c r="AB147" s="9"/>
      <c r="AC147" s="14"/>
      <c r="AD147" s="9"/>
      <c r="AE147" s="14"/>
      <c r="AF147" s="9"/>
      <c r="AG147" s="9"/>
      <c r="AH147" s="9"/>
      <c r="AI147" s="9"/>
      <c r="AJ147" s="9"/>
      <c r="AK147" s="16"/>
      <c r="AL147" s="5"/>
      <c r="AM147" s="17"/>
      <c r="AN147" s="18"/>
      <c r="AO147" s="17"/>
      <c r="AP147" s="17"/>
      <c r="AR147" s="21"/>
      <c r="AS147" s="6"/>
      <c r="AT147" s="40"/>
      <c r="AU147" s="41"/>
      <c r="AV147" s="41"/>
      <c r="AW147" s="41"/>
      <c r="AX147" s="27"/>
      <c r="AZ147" s="39"/>
      <c r="BA147" s="41"/>
      <c r="BB147" s="39"/>
    </row>
    <row r="148" spans="1:54" x14ac:dyDescent="0.3">
      <c r="A148"/>
      <c r="F148" s="12"/>
      <c r="V148" s="20"/>
      <c r="W148" s="15"/>
      <c r="X148" s="3"/>
      <c r="Y148" s="14"/>
      <c r="Z148" s="3"/>
      <c r="AA148" s="9"/>
      <c r="AB148" s="9"/>
      <c r="AC148" s="14"/>
      <c r="AD148" s="9"/>
      <c r="AE148" s="14"/>
      <c r="AF148" s="9"/>
      <c r="AG148" s="9"/>
      <c r="AH148" s="9"/>
      <c r="AI148" s="9"/>
      <c r="AJ148" s="9"/>
      <c r="AK148" s="16"/>
      <c r="AL148" s="5"/>
      <c r="AM148" s="17"/>
      <c r="AN148" s="18"/>
      <c r="AO148" s="17"/>
      <c r="AP148" s="17"/>
      <c r="AR148" s="21"/>
      <c r="AS148" s="6"/>
      <c r="AT148" s="40"/>
      <c r="AU148" s="41"/>
      <c r="AV148" s="41"/>
      <c r="AW148" s="41"/>
      <c r="AX148" s="27"/>
      <c r="AZ148" s="39"/>
      <c r="BA148" s="41"/>
      <c r="BB148" s="39"/>
    </row>
    <row r="149" spans="1:54" x14ac:dyDescent="0.3">
      <c r="A149"/>
      <c r="F149" s="12"/>
      <c r="V149" s="20"/>
      <c r="W149" s="15"/>
      <c r="X149" s="3"/>
      <c r="Y149" s="14"/>
      <c r="Z149" s="3"/>
      <c r="AA149" s="9"/>
      <c r="AB149" s="9"/>
      <c r="AC149" s="14"/>
      <c r="AD149" s="9"/>
      <c r="AE149" s="14"/>
      <c r="AF149" s="9"/>
      <c r="AG149" s="9"/>
      <c r="AH149" s="9"/>
      <c r="AI149" s="9"/>
      <c r="AJ149" s="9"/>
      <c r="AK149" s="16"/>
      <c r="AL149" s="5"/>
      <c r="AM149" s="17"/>
      <c r="AN149" s="18"/>
      <c r="AO149" s="17"/>
      <c r="AP149" s="17"/>
      <c r="AR149" s="21"/>
      <c r="AS149" s="6"/>
      <c r="AT149" s="40"/>
      <c r="AU149" s="41"/>
      <c r="AV149" s="41"/>
      <c r="AW149" s="41"/>
      <c r="AX149" s="27"/>
      <c r="AZ149" s="39"/>
      <c r="BA149" s="41"/>
      <c r="BB149" s="39"/>
    </row>
    <row r="150" spans="1:54" x14ac:dyDescent="0.3">
      <c r="A150"/>
      <c r="F150" s="12"/>
      <c r="V150" s="20"/>
      <c r="W150" s="15"/>
      <c r="X150" s="3"/>
      <c r="Y150" s="14"/>
      <c r="Z150" s="3"/>
      <c r="AA150" s="9"/>
      <c r="AB150" s="9"/>
      <c r="AC150" s="14"/>
      <c r="AD150" s="9"/>
      <c r="AE150" s="14"/>
      <c r="AF150" s="9"/>
      <c r="AG150" s="9"/>
      <c r="AH150" s="9"/>
      <c r="AI150" s="9"/>
      <c r="AJ150" s="9"/>
      <c r="AK150" s="16"/>
      <c r="AL150" s="5"/>
      <c r="AM150" s="17"/>
      <c r="AN150" s="18"/>
      <c r="AO150" s="17"/>
      <c r="AP150" s="17"/>
      <c r="AR150" s="21"/>
      <c r="AS150" s="6"/>
      <c r="AT150" s="40"/>
      <c r="AU150" s="41"/>
      <c r="AV150" s="41"/>
      <c r="AW150" s="41"/>
      <c r="AX150" s="27"/>
      <c r="AZ150" s="39"/>
      <c r="BA150" s="41"/>
      <c r="BB150" s="39"/>
    </row>
    <row r="151" spans="1:54" x14ac:dyDescent="0.3">
      <c r="A151"/>
      <c r="F151" s="12"/>
      <c r="V151" s="20"/>
      <c r="W151" s="15"/>
      <c r="X151" s="3"/>
      <c r="Y151" s="14"/>
      <c r="Z151" s="3"/>
      <c r="AA151" s="9"/>
      <c r="AB151" s="9"/>
      <c r="AC151" s="14"/>
      <c r="AD151" s="9"/>
      <c r="AE151" s="14"/>
      <c r="AF151" s="9"/>
      <c r="AG151" s="9"/>
      <c r="AH151" s="9"/>
      <c r="AI151" s="9"/>
      <c r="AJ151" s="9"/>
      <c r="AK151" s="16"/>
      <c r="AL151" s="5"/>
      <c r="AM151" s="17"/>
      <c r="AN151" s="18"/>
      <c r="AO151" s="17"/>
      <c r="AP151" s="17"/>
      <c r="AR151" s="21"/>
      <c r="AS151" s="6"/>
      <c r="AT151" s="40"/>
      <c r="AU151" s="41"/>
      <c r="AV151" s="41"/>
      <c r="AW151" s="41"/>
      <c r="AX151" s="27"/>
      <c r="AZ151" s="39"/>
      <c r="BA151" s="41"/>
      <c r="BB151" s="39"/>
    </row>
    <row r="152" spans="1:54" x14ac:dyDescent="0.3">
      <c r="A152"/>
      <c r="F152" s="12"/>
      <c r="V152" s="20"/>
      <c r="W152" s="15"/>
      <c r="X152" s="3"/>
      <c r="Y152" s="14"/>
      <c r="Z152" s="3"/>
      <c r="AA152" s="9"/>
      <c r="AB152" s="9"/>
      <c r="AC152" s="14"/>
      <c r="AD152" s="9"/>
      <c r="AE152" s="14"/>
      <c r="AF152" s="9"/>
      <c r="AG152" s="9"/>
      <c r="AH152" s="9"/>
      <c r="AI152" s="9"/>
      <c r="AJ152" s="9"/>
      <c r="AK152" s="16"/>
      <c r="AL152" s="5"/>
      <c r="AM152" s="17"/>
      <c r="AN152" s="18"/>
      <c r="AO152" s="17"/>
      <c r="AP152" s="17"/>
      <c r="AR152" s="21"/>
      <c r="AS152" s="6"/>
      <c r="AT152" s="40"/>
      <c r="AU152" s="41"/>
      <c r="AV152" s="41"/>
      <c r="AW152" s="41"/>
      <c r="AX152" s="27"/>
      <c r="AZ152" s="39"/>
      <c r="BA152" s="41"/>
      <c r="BB152" s="39"/>
    </row>
    <row r="153" spans="1:54" x14ac:dyDescent="0.3">
      <c r="A153"/>
      <c r="F153" s="12"/>
      <c r="V153" s="20"/>
      <c r="W153" s="15"/>
      <c r="X153" s="3"/>
      <c r="Y153" s="14"/>
      <c r="Z153" s="3"/>
      <c r="AA153" s="9"/>
      <c r="AB153" s="9"/>
      <c r="AC153" s="14"/>
      <c r="AD153" s="9"/>
      <c r="AE153" s="14"/>
      <c r="AF153" s="9"/>
      <c r="AG153" s="9"/>
      <c r="AH153" s="9"/>
      <c r="AI153" s="9"/>
      <c r="AJ153" s="9"/>
      <c r="AK153" s="16"/>
      <c r="AL153" s="5"/>
      <c r="AM153" s="17"/>
      <c r="AN153" s="18"/>
      <c r="AO153" s="17"/>
      <c r="AP153" s="17"/>
      <c r="AR153" s="21"/>
      <c r="AS153" s="6"/>
      <c r="AT153" s="40"/>
      <c r="AU153" s="41"/>
      <c r="AV153" s="41"/>
      <c r="AW153" s="41"/>
      <c r="AX153" s="27"/>
      <c r="AZ153" s="39"/>
      <c r="BA153" s="41"/>
      <c r="BB153" s="39"/>
    </row>
    <row r="154" spans="1:54" x14ac:dyDescent="0.3">
      <c r="A154"/>
      <c r="F154" s="12"/>
      <c r="V154" s="20"/>
      <c r="W154" s="15"/>
      <c r="X154" s="3"/>
      <c r="Y154" s="14"/>
      <c r="Z154" s="3"/>
      <c r="AA154" s="9"/>
      <c r="AB154" s="9"/>
      <c r="AC154" s="14"/>
      <c r="AD154" s="9"/>
      <c r="AE154" s="14"/>
      <c r="AF154" s="9"/>
      <c r="AG154" s="9"/>
      <c r="AH154" s="9"/>
      <c r="AI154" s="9"/>
      <c r="AJ154" s="9"/>
      <c r="AK154" s="16"/>
      <c r="AL154" s="5"/>
      <c r="AM154" s="17"/>
      <c r="AN154" s="18"/>
      <c r="AO154" s="17"/>
      <c r="AP154" s="17"/>
      <c r="AR154" s="21"/>
      <c r="AS154" s="6"/>
      <c r="AT154" s="40"/>
      <c r="AU154" s="41"/>
      <c r="AV154" s="41"/>
      <c r="AW154" s="41"/>
      <c r="AX154" s="27"/>
      <c r="AZ154" s="39"/>
      <c r="BA154" s="41"/>
      <c r="BB154" s="39"/>
    </row>
    <row r="155" spans="1:54" x14ac:dyDescent="0.3">
      <c r="A155"/>
      <c r="F155" s="12"/>
      <c r="V155" s="20"/>
      <c r="W155" s="15"/>
      <c r="X155" s="3"/>
      <c r="Y155" s="14"/>
      <c r="Z155" s="3"/>
      <c r="AA155" s="9"/>
      <c r="AB155" s="9"/>
      <c r="AC155" s="14"/>
      <c r="AD155" s="9"/>
      <c r="AE155" s="14"/>
      <c r="AF155" s="9"/>
      <c r="AG155" s="9"/>
      <c r="AH155" s="9"/>
      <c r="AI155" s="9"/>
      <c r="AJ155" s="9"/>
      <c r="AK155" s="16"/>
      <c r="AL155" s="5"/>
      <c r="AM155" s="17"/>
      <c r="AN155" s="18"/>
      <c r="AO155" s="17"/>
      <c r="AP155" s="17"/>
      <c r="AR155" s="21"/>
      <c r="AS155" s="6"/>
      <c r="AT155" s="40"/>
      <c r="AU155" s="41"/>
      <c r="AV155" s="41"/>
      <c r="AW155" s="41"/>
      <c r="AX155" s="27"/>
      <c r="AZ155" s="39"/>
      <c r="BA155" s="41"/>
      <c r="BB155" s="39"/>
    </row>
    <row r="156" spans="1:54" x14ac:dyDescent="0.3">
      <c r="A156"/>
      <c r="F156" s="12"/>
      <c r="V156" s="20"/>
      <c r="W156" s="15"/>
      <c r="X156" s="3"/>
      <c r="Y156" s="14"/>
      <c r="Z156" s="3"/>
      <c r="AA156" s="9"/>
      <c r="AB156" s="9"/>
      <c r="AC156" s="14"/>
      <c r="AD156" s="9"/>
      <c r="AE156" s="14"/>
      <c r="AF156" s="9"/>
      <c r="AG156" s="9"/>
      <c r="AH156" s="9"/>
      <c r="AI156" s="9"/>
      <c r="AJ156" s="9"/>
      <c r="AK156" s="16"/>
      <c r="AL156" s="5"/>
      <c r="AM156" s="17"/>
      <c r="AN156" s="18"/>
      <c r="AO156" s="17"/>
      <c r="AP156" s="17"/>
      <c r="AR156" s="21"/>
      <c r="AS156" s="6"/>
      <c r="AT156" s="40"/>
      <c r="AU156" s="41"/>
      <c r="AV156" s="41"/>
      <c r="AW156" s="41"/>
      <c r="AX156" s="27"/>
      <c r="AZ156" s="39"/>
      <c r="BA156" s="41"/>
      <c r="BB156" s="39"/>
    </row>
    <row r="157" spans="1:54" x14ac:dyDescent="0.3">
      <c r="A157"/>
      <c r="F157" s="12"/>
      <c r="V157" s="20"/>
      <c r="W157" s="15"/>
      <c r="X157" s="3"/>
      <c r="Y157" s="14"/>
      <c r="Z157" s="3"/>
      <c r="AA157" s="9"/>
      <c r="AB157" s="9"/>
      <c r="AC157" s="14"/>
      <c r="AD157" s="9"/>
      <c r="AE157" s="14"/>
      <c r="AF157" s="9"/>
      <c r="AG157" s="9"/>
      <c r="AH157" s="9"/>
      <c r="AI157" s="9"/>
      <c r="AJ157" s="9"/>
      <c r="AK157" s="16"/>
      <c r="AL157" s="5"/>
      <c r="AM157" s="17"/>
      <c r="AN157" s="18"/>
      <c r="AO157" s="17"/>
      <c r="AP157" s="17"/>
      <c r="AR157" s="21"/>
      <c r="AS157" s="6"/>
      <c r="AT157" s="40"/>
      <c r="AU157" s="41"/>
      <c r="AV157" s="41"/>
      <c r="AW157" s="41"/>
      <c r="AX157" s="27"/>
      <c r="AZ157" s="39"/>
      <c r="BA157" s="41"/>
      <c r="BB157" s="39"/>
    </row>
    <row r="158" spans="1:54" x14ac:dyDescent="0.3">
      <c r="A158"/>
      <c r="F158" s="12"/>
      <c r="V158" s="20"/>
      <c r="W158" s="15"/>
      <c r="X158" s="3"/>
      <c r="Y158" s="14"/>
      <c r="Z158" s="3"/>
      <c r="AA158" s="9"/>
      <c r="AB158" s="9"/>
      <c r="AC158" s="14"/>
      <c r="AD158" s="9"/>
      <c r="AE158" s="14"/>
      <c r="AF158" s="9"/>
      <c r="AG158" s="9"/>
      <c r="AH158" s="9"/>
      <c r="AI158" s="9"/>
      <c r="AJ158" s="9"/>
      <c r="AK158" s="16"/>
      <c r="AL158" s="5"/>
      <c r="AM158" s="17"/>
      <c r="AN158" s="18"/>
      <c r="AO158" s="17"/>
      <c r="AP158" s="17"/>
      <c r="AR158" s="21"/>
      <c r="AS158" s="6"/>
      <c r="AT158" s="40"/>
      <c r="AU158" s="41"/>
      <c r="AV158" s="41"/>
      <c r="AW158" s="41"/>
      <c r="AX158" s="27"/>
      <c r="AZ158" s="39"/>
      <c r="BA158" s="41"/>
      <c r="BB158" s="39"/>
    </row>
    <row r="159" spans="1:54" x14ac:dyDescent="0.3">
      <c r="A159"/>
      <c r="F159" s="12"/>
      <c r="V159" s="20"/>
      <c r="W159" s="15"/>
      <c r="X159" s="3"/>
      <c r="Y159" s="14"/>
      <c r="Z159" s="3"/>
      <c r="AA159" s="9"/>
      <c r="AB159" s="9"/>
      <c r="AC159" s="14"/>
      <c r="AD159" s="9"/>
      <c r="AE159" s="14"/>
      <c r="AF159" s="9"/>
      <c r="AG159" s="9"/>
      <c r="AH159" s="9"/>
      <c r="AI159" s="9"/>
      <c r="AJ159" s="9"/>
      <c r="AK159" s="16"/>
      <c r="AL159" s="5"/>
      <c r="AM159" s="17"/>
      <c r="AN159" s="18"/>
      <c r="AO159" s="17"/>
      <c r="AP159" s="17"/>
      <c r="AR159" s="21"/>
      <c r="AS159" s="6"/>
      <c r="AT159" s="40"/>
      <c r="AU159" s="41"/>
      <c r="AV159" s="41"/>
      <c r="AW159" s="41"/>
      <c r="AX159" s="27"/>
      <c r="AZ159" s="39"/>
      <c r="BA159" s="41"/>
      <c r="BB159" s="39"/>
    </row>
    <row r="160" spans="1:54" x14ac:dyDescent="0.3">
      <c r="A160"/>
      <c r="F160" s="12"/>
      <c r="V160" s="20"/>
      <c r="W160" s="15"/>
      <c r="X160" s="3"/>
      <c r="Y160" s="14"/>
      <c r="Z160" s="3"/>
      <c r="AA160" s="9"/>
      <c r="AB160" s="9"/>
      <c r="AC160" s="14"/>
      <c r="AD160" s="9"/>
      <c r="AE160" s="14"/>
      <c r="AF160" s="9"/>
      <c r="AG160" s="9"/>
      <c r="AH160" s="9"/>
      <c r="AI160" s="9"/>
      <c r="AJ160" s="9"/>
      <c r="AK160" s="16"/>
      <c r="AL160" s="5"/>
      <c r="AM160" s="17"/>
      <c r="AN160" s="18"/>
      <c r="AO160" s="17"/>
      <c r="AP160" s="17"/>
      <c r="AR160" s="21"/>
      <c r="AS160" s="6"/>
      <c r="AT160" s="40"/>
      <c r="AU160" s="41"/>
      <c r="AV160" s="41"/>
      <c r="AW160" s="41"/>
      <c r="AX160" s="27"/>
      <c r="AZ160" s="39"/>
      <c r="BA160" s="41"/>
      <c r="BB160" s="39"/>
    </row>
    <row r="161" spans="1:54" x14ac:dyDescent="0.3">
      <c r="A161"/>
      <c r="F161" s="12"/>
      <c r="V161" s="20"/>
      <c r="W161" s="15"/>
      <c r="X161" s="3"/>
      <c r="Y161" s="14"/>
      <c r="Z161" s="3"/>
      <c r="AA161" s="9"/>
      <c r="AB161" s="9"/>
      <c r="AC161" s="14"/>
      <c r="AD161" s="9"/>
      <c r="AE161" s="14"/>
      <c r="AF161" s="9"/>
      <c r="AG161" s="9"/>
      <c r="AH161" s="9"/>
      <c r="AI161" s="9"/>
      <c r="AJ161" s="9"/>
      <c r="AK161" s="16"/>
      <c r="AL161" s="5"/>
      <c r="AM161" s="17"/>
      <c r="AN161" s="18"/>
      <c r="AO161" s="17"/>
      <c r="AP161" s="17"/>
      <c r="AR161" s="21"/>
      <c r="AS161" s="6"/>
      <c r="AT161" s="40"/>
      <c r="AU161" s="41"/>
      <c r="AV161" s="41"/>
      <c r="AW161" s="41"/>
      <c r="AX161" s="27"/>
      <c r="AZ161" s="39"/>
      <c r="BA161" s="41"/>
      <c r="BB161" s="39"/>
    </row>
    <row r="162" spans="1:54" x14ac:dyDescent="0.3">
      <c r="A162"/>
      <c r="F162" s="12"/>
      <c r="V162" s="20"/>
      <c r="W162" s="15"/>
      <c r="X162" s="3"/>
      <c r="Y162" s="14"/>
      <c r="Z162" s="3"/>
      <c r="AA162" s="9"/>
      <c r="AB162" s="9"/>
      <c r="AC162" s="14"/>
      <c r="AD162" s="9"/>
      <c r="AE162" s="14"/>
      <c r="AF162" s="9"/>
      <c r="AG162" s="9"/>
      <c r="AH162" s="9"/>
      <c r="AI162" s="9"/>
      <c r="AJ162" s="9"/>
      <c r="AK162" s="16"/>
      <c r="AL162" s="5"/>
      <c r="AM162" s="17"/>
      <c r="AN162" s="18"/>
      <c r="AO162" s="17"/>
      <c r="AP162" s="17"/>
      <c r="AR162" s="21"/>
      <c r="AS162" s="6"/>
      <c r="AT162" s="40"/>
      <c r="AU162" s="41"/>
      <c r="AV162" s="41"/>
      <c r="AW162" s="41"/>
      <c r="AX162" s="27"/>
      <c r="AZ162" s="39"/>
      <c r="BA162" s="41"/>
      <c r="BB162" s="39"/>
    </row>
    <row r="163" spans="1:54" x14ac:dyDescent="0.3">
      <c r="A163"/>
      <c r="F163" s="12"/>
      <c r="V163" s="20"/>
      <c r="W163" s="15"/>
      <c r="X163" s="3"/>
      <c r="Y163" s="14"/>
      <c r="Z163" s="3"/>
      <c r="AA163" s="9"/>
      <c r="AB163" s="9"/>
      <c r="AC163" s="14"/>
      <c r="AD163" s="9"/>
      <c r="AE163" s="14"/>
      <c r="AF163" s="9"/>
      <c r="AG163" s="9"/>
      <c r="AH163" s="9"/>
      <c r="AI163" s="9"/>
      <c r="AJ163" s="9"/>
      <c r="AK163" s="16"/>
      <c r="AL163" s="5"/>
      <c r="AM163" s="17"/>
      <c r="AN163" s="18"/>
      <c r="AO163" s="17"/>
      <c r="AP163" s="17"/>
      <c r="AR163" s="21"/>
      <c r="AS163" s="6"/>
      <c r="AT163" s="40"/>
      <c r="AU163" s="41"/>
      <c r="AV163" s="41"/>
      <c r="AW163" s="41"/>
      <c r="AX163" s="27"/>
      <c r="AZ163" s="39"/>
      <c r="BA163" s="41"/>
      <c r="BB163" s="39"/>
    </row>
    <row r="164" spans="1:54" x14ac:dyDescent="0.3">
      <c r="A164"/>
      <c r="F164" s="12"/>
      <c r="V164" s="20"/>
      <c r="W164" s="15"/>
      <c r="X164" s="3"/>
      <c r="Y164" s="14"/>
      <c r="Z164" s="3"/>
      <c r="AA164" s="9"/>
      <c r="AB164" s="9"/>
      <c r="AC164" s="14"/>
      <c r="AD164" s="9"/>
      <c r="AE164" s="14"/>
      <c r="AF164" s="9"/>
      <c r="AG164" s="9"/>
      <c r="AH164" s="9"/>
      <c r="AI164" s="9"/>
      <c r="AJ164" s="9"/>
      <c r="AK164" s="16"/>
      <c r="AL164" s="5"/>
      <c r="AM164" s="17"/>
      <c r="AN164" s="18"/>
      <c r="AO164" s="17"/>
      <c r="AP164" s="17"/>
      <c r="AR164" s="21"/>
      <c r="AS164" s="6"/>
      <c r="AT164" s="40"/>
      <c r="AU164" s="41"/>
      <c r="AV164" s="41"/>
      <c r="AW164" s="41"/>
      <c r="AX164" s="27"/>
      <c r="AZ164" s="39"/>
      <c r="BA164" s="41"/>
      <c r="BB164" s="39"/>
    </row>
    <row r="165" spans="1:54" x14ac:dyDescent="0.3">
      <c r="A165"/>
      <c r="F165" s="12"/>
      <c r="V165" s="20"/>
      <c r="W165" s="15"/>
      <c r="X165" s="3"/>
      <c r="Y165" s="14"/>
      <c r="Z165" s="3"/>
      <c r="AA165" s="9"/>
      <c r="AB165" s="9"/>
      <c r="AC165" s="14"/>
      <c r="AD165" s="9"/>
      <c r="AE165" s="14"/>
      <c r="AF165" s="9"/>
      <c r="AG165" s="9"/>
      <c r="AH165" s="9"/>
      <c r="AI165" s="9"/>
      <c r="AJ165" s="9"/>
      <c r="AK165" s="16"/>
      <c r="AL165" s="5"/>
      <c r="AM165" s="17"/>
      <c r="AN165" s="18"/>
      <c r="AO165" s="17"/>
      <c r="AP165" s="17"/>
      <c r="AR165" s="21"/>
      <c r="AS165" s="6"/>
      <c r="AT165" s="40"/>
      <c r="AU165" s="41"/>
      <c r="AV165" s="41"/>
      <c r="AW165" s="41"/>
      <c r="AX165" s="27"/>
      <c r="AZ165" s="39"/>
      <c r="BA165" s="41"/>
      <c r="BB165" s="39"/>
    </row>
    <row r="166" spans="1:54" x14ac:dyDescent="0.3">
      <c r="A166"/>
      <c r="F166" s="12"/>
      <c r="V166" s="20"/>
      <c r="W166" s="15"/>
      <c r="X166" s="3"/>
      <c r="Y166" s="14"/>
      <c r="Z166" s="3"/>
      <c r="AA166" s="9"/>
      <c r="AB166" s="9"/>
      <c r="AC166" s="14"/>
      <c r="AD166" s="9"/>
      <c r="AE166" s="14"/>
      <c r="AF166" s="9"/>
      <c r="AG166" s="9"/>
      <c r="AH166" s="9"/>
      <c r="AI166" s="9"/>
      <c r="AJ166" s="9"/>
      <c r="AK166" s="16"/>
      <c r="AL166" s="5"/>
      <c r="AM166" s="17"/>
      <c r="AN166" s="18"/>
      <c r="AO166" s="17"/>
      <c r="AP166" s="17"/>
      <c r="AR166" s="21"/>
      <c r="AS166" s="6"/>
      <c r="AT166" s="40"/>
      <c r="AU166" s="41"/>
      <c r="AV166" s="41"/>
      <c r="AW166" s="41"/>
      <c r="AX166" s="27"/>
      <c r="AZ166" s="39"/>
      <c r="BA166" s="41"/>
      <c r="BB166" s="39"/>
    </row>
    <row r="167" spans="1:54" x14ac:dyDescent="0.3">
      <c r="A167"/>
      <c r="F167" s="12"/>
      <c r="V167" s="20"/>
      <c r="W167" s="15"/>
      <c r="X167" s="3"/>
      <c r="Y167" s="14"/>
      <c r="Z167" s="3"/>
      <c r="AA167" s="9"/>
      <c r="AB167" s="9"/>
      <c r="AC167" s="14"/>
      <c r="AD167" s="9"/>
      <c r="AE167" s="14"/>
      <c r="AF167" s="9"/>
      <c r="AG167" s="9"/>
      <c r="AH167" s="9"/>
      <c r="AI167" s="9"/>
      <c r="AJ167" s="9"/>
      <c r="AK167" s="16"/>
      <c r="AL167" s="5"/>
      <c r="AM167" s="17"/>
      <c r="AN167" s="18"/>
      <c r="AO167" s="17"/>
      <c r="AP167" s="17"/>
      <c r="AR167" s="21"/>
      <c r="AS167" s="6"/>
      <c r="AT167" s="40"/>
      <c r="AU167" s="41"/>
      <c r="AV167" s="41"/>
      <c r="AW167" s="41"/>
      <c r="AX167" s="27"/>
      <c r="AZ167" s="39"/>
      <c r="BA167" s="41"/>
      <c r="BB167" s="39"/>
    </row>
    <row r="168" spans="1:54" x14ac:dyDescent="0.3">
      <c r="A168"/>
      <c r="F168" s="12"/>
      <c r="V168" s="20"/>
      <c r="W168" s="15"/>
      <c r="X168" s="3"/>
      <c r="Y168" s="14"/>
      <c r="Z168" s="3"/>
      <c r="AA168" s="9"/>
      <c r="AB168" s="9"/>
      <c r="AC168" s="14"/>
      <c r="AD168" s="9"/>
      <c r="AE168" s="14"/>
      <c r="AF168" s="9"/>
      <c r="AG168" s="9"/>
      <c r="AH168" s="9"/>
      <c r="AI168" s="9"/>
      <c r="AJ168" s="9"/>
      <c r="AK168" s="16"/>
      <c r="AL168" s="5"/>
      <c r="AM168" s="17"/>
      <c r="AN168" s="18"/>
      <c r="AO168" s="17"/>
      <c r="AP168" s="17"/>
      <c r="AR168" s="21"/>
      <c r="AS168" s="6"/>
      <c r="AT168" s="40"/>
      <c r="AU168" s="41"/>
      <c r="AV168" s="41"/>
      <c r="AW168" s="41"/>
      <c r="AX168" s="27"/>
      <c r="AZ168" s="39"/>
      <c r="BA168" s="41"/>
      <c r="BB168" s="39"/>
    </row>
    <row r="169" spans="1:54" x14ac:dyDescent="0.3">
      <c r="A169"/>
      <c r="F169" s="12"/>
      <c r="V169" s="20"/>
      <c r="W169" s="15"/>
      <c r="X169" s="3"/>
      <c r="Y169" s="14"/>
      <c r="Z169" s="3"/>
      <c r="AA169" s="9"/>
      <c r="AB169" s="9"/>
      <c r="AC169" s="14"/>
      <c r="AD169" s="9"/>
      <c r="AE169" s="14"/>
      <c r="AF169" s="9"/>
      <c r="AG169" s="9"/>
      <c r="AH169" s="9"/>
      <c r="AI169" s="9"/>
      <c r="AJ169" s="9"/>
      <c r="AK169" s="16"/>
      <c r="AL169" s="5"/>
      <c r="AM169" s="17"/>
      <c r="AN169" s="18"/>
      <c r="AO169" s="17"/>
      <c r="AP169" s="17"/>
      <c r="AR169" s="21"/>
      <c r="AS169" s="6"/>
      <c r="AT169" s="40"/>
      <c r="AU169" s="41"/>
      <c r="AV169" s="41"/>
      <c r="AW169" s="41"/>
      <c r="AX169" s="27"/>
      <c r="AZ169" s="39"/>
      <c r="BA169" s="41"/>
      <c r="BB169" s="39"/>
    </row>
    <row r="170" spans="1:54" x14ac:dyDescent="0.3">
      <c r="A170"/>
      <c r="C170"/>
      <c r="W170" s="20"/>
      <c r="X170" s="15"/>
      <c r="Y170" s="3"/>
      <c r="Z170" s="14"/>
      <c r="AA170" s="3"/>
      <c r="AB170" s="9"/>
      <c r="AC170" s="9"/>
      <c r="AD170" s="14"/>
      <c r="AE170" s="9"/>
      <c r="AF170" s="14"/>
      <c r="AG170" s="9"/>
      <c r="AH170" s="9"/>
      <c r="AI170" s="9"/>
      <c r="AJ170" s="9"/>
      <c r="AK170" s="9"/>
      <c r="AL170" s="16"/>
      <c r="AM170" s="5"/>
      <c r="AN170" s="17"/>
      <c r="AO170" s="18"/>
      <c r="AP170" s="17"/>
      <c r="AQ170" s="17"/>
      <c r="AS170" s="21"/>
      <c r="AT170" s="6"/>
    </row>
    <row r="171" spans="1:54" x14ac:dyDescent="0.3">
      <c r="A171"/>
      <c r="C171"/>
      <c r="W171" s="20"/>
      <c r="X171" s="15"/>
      <c r="Y171" s="3"/>
      <c r="Z171" s="14"/>
      <c r="AA171" s="3"/>
      <c r="AB171" s="9"/>
      <c r="AC171" s="9"/>
      <c r="AD171" s="14"/>
      <c r="AE171" s="9"/>
      <c r="AF171" s="14"/>
      <c r="AG171" s="9"/>
      <c r="AH171" s="9"/>
      <c r="AI171" s="9"/>
      <c r="AJ171" s="9"/>
      <c r="AK171" s="9"/>
      <c r="AL171" s="16"/>
      <c r="AM171" s="5"/>
      <c r="AN171" s="17"/>
      <c r="AO171" s="18"/>
      <c r="AP171" s="17"/>
      <c r="AQ171" s="17"/>
      <c r="AS171" s="21"/>
      <c r="AT171" s="6"/>
    </row>
    <row r="172" spans="1:54" x14ac:dyDescent="0.3">
      <c r="A172"/>
      <c r="C172"/>
      <c r="W172" s="20"/>
      <c r="X172" s="15"/>
      <c r="Y172" s="3"/>
      <c r="Z172" s="14"/>
      <c r="AA172" s="3"/>
      <c r="AB172" s="9"/>
      <c r="AC172" s="9"/>
      <c r="AD172" s="14"/>
      <c r="AE172" s="9"/>
      <c r="AF172" s="14"/>
      <c r="AG172" s="9"/>
      <c r="AH172" s="9"/>
      <c r="AI172" s="9"/>
      <c r="AJ172" s="9"/>
      <c r="AK172" s="9"/>
      <c r="AL172" s="16"/>
      <c r="AM172" s="5"/>
      <c r="AN172" s="17"/>
      <c r="AO172" s="18"/>
      <c r="AP172" s="17"/>
      <c r="AQ172" s="17"/>
      <c r="AS172" s="21"/>
      <c r="AT172" s="6"/>
    </row>
    <row r="173" spans="1:54" x14ac:dyDescent="0.3">
      <c r="A173"/>
      <c r="C173"/>
      <c r="W173" s="20"/>
      <c r="X173" s="15"/>
      <c r="Y173" s="3"/>
      <c r="Z173" s="14"/>
      <c r="AA173" s="3"/>
      <c r="AB173" s="9"/>
      <c r="AC173" s="9"/>
      <c r="AD173" s="14"/>
      <c r="AE173" s="9"/>
      <c r="AF173" s="14"/>
      <c r="AG173" s="9"/>
      <c r="AH173" s="9"/>
      <c r="AI173" s="9"/>
      <c r="AJ173" s="9"/>
      <c r="AK173" s="9"/>
      <c r="AL173" s="16"/>
      <c r="AM173" s="5"/>
      <c r="AN173" s="17"/>
      <c r="AO173" s="18"/>
      <c r="AP173" s="17"/>
      <c r="AQ173" s="17"/>
      <c r="AS173" s="21"/>
      <c r="AT173" s="6"/>
    </row>
    <row r="174" spans="1:54" x14ac:dyDescent="0.3">
      <c r="A174"/>
      <c r="C174"/>
      <c r="W174" s="20"/>
      <c r="X174" s="15"/>
      <c r="Y174" s="3"/>
      <c r="Z174" s="14"/>
      <c r="AA174" s="3"/>
      <c r="AB174" s="9"/>
      <c r="AC174" s="9"/>
      <c r="AD174" s="14"/>
      <c r="AE174" s="9"/>
      <c r="AF174" s="14"/>
      <c r="AG174" s="9"/>
      <c r="AH174" s="9"/>
      <c r="AI174" s="9"/>
      <c r="AJ174" s="9"/>
      <c r="AK174" s="9"/>
      <c r="AL174" s="16"/>
      <c r="AM174" s="5"/>
      <c r="AN174" s="17"/>
      <c r="AO174" s="18"/>
      <c r="AP174" s="17"/>
      <c r="AQ174" s="17"/>
      <c r="AS174" s="21"/>
      <c r="AT174" s="6"/>
    </row>
    <row r="175" spans="1:54" x14ac:dyDescent="0.3">
      <c r="A175"/>
      <c r="C175"/>
      <c r="W175" s="20"/>
      <c r="X175" s="15"/>
      <c r="Y175" s="3"/>
      <c r="Z175" s="14"/>
      <c r="AA175" s="3"/>
      <c r="AB175" s="9"/>
      <c r="AC175" s="9"/>
      <c r="AD175" s="14"/>
      <c r="AE175" s="9"/>
      <c r="AF175" s="14"/>
      <c r="AG175" s="9"/>
      <c r="AH175" s="9"/>
      <c r="AI175" s="9"/>
      <c r="AJ175" s="9"/>
      <c r="AK175" s="9"/>
      <c r="AL175" s="16"/>
      <c r="AM175" s="5"/>
      <c r="AN175" s="17"/>
      <c r="AO175" s="18"/>
      <c r="AP175" s="17"/>
      <c r="AQ175" s="17"/>
      <c r="AS175" s="21"/>
      <c r="AT175" s="6"/>
    </row>
    <row r="176" spans="1:54" x14ac:dyDescent="0.3">
      <c r="A176"/>
      <c r="C176"/>
      <c r="W176" s="20"/>
      <c r="X176" s="15"/>
      <c r="Y176" s="3"/>
      <c r="Z176" s="14"/>
      <c r="AA176" s="3"/>
      <c r="AB176" s="9"/>
      <c r="AC176" s="9"/>
      <c r="AD176" s="14"/>
      <c r="AE176" s="9"/>
      <c r="AF176" s="14"/>
      <c r="AG176" s="9"/>
      <c r="AH176" s="9"/>
      <c r="AI176" s="9"/>
      <c r="AJ176" s="9"/>
      <c r="AK176" s="9"/>
      <c r="AL176" s="16"/>
      <c r="AM176" s="5"/>
      <c r="AN176" s="17"/>
      <c r="AO176" s="18"/>
      <c r="AP176" s="17"/>
      <c r="AQ176" s="17"/>
      <c r="AS176" s="21"/>
      <c r="AT176" s="6"/>
    </row>
    <row r="177" spans="1:46" x14ac:dyDescent="0.3">
      <c r="A177"/>
      <c r="C177"/>
      <c r="W177" s="20"/>
      <c r="X177" s="15"/>
      <c r="Y177" s="3"/>
      <c r="Z177" s="14"/>
      <c r="AA177" s="3"/>
      <c r="AB177" s="9"/>
      <c r="AC177" s="9"/>
      <c r="AD177" s="14"/>
      <c r="AE177" s="9"/>
      <c r="AF177" s="14"/>
      <c r="AG177" s="9"/>
      <c r="AH177" s="9"/>
      <c r="AI177" s="9"/>
      <c r="AJ177" s="9"/>
      <c r="AK177" s="9"/>
      <c r="AL177" s="16"/>
      <c r="AM177" s="5"/>
      <c r="AN177" s="17"/>
      <c r="AO177" s="18"/>
      <c r="AP177" s="17"/>
      <c r="AQ177" s="17"/>
      <c r="AS177" s="21"/>
      <c r="AT177" s="6"/>
    </row>
    <row r="178" spans="1:46" x14ac:dyDescent="0.3">
      <c r="A178"/>
      <c r="C178"/>
      <c r="W178" s="20"/>
      <c r="X178" s="15"/>
      <c r="Y178" s="3"/>
      <c r="Z178" s="14"/>
      <c r="AA178" s="3"/>
      <c r="AB178" s="9"/>
      <c r="AC178" s="9"/>
      <c r="AD178" s="14"/>
      <c r="AE178" s="9"/>
      <c r="AF178" s="14"/>
      <c r="AG178" s="9"/>
      <c r="AH178" s="9"/>
      <c r="AI178" s="9"/>
      <c r="AJ178" s="9"/>
      <c r="AK178" s="9"/>
      <c r="AL178" s="16"/>
      <c r="AM178" s="5"/>
      <c r="AN178" s="17"/>
      <c r="AO178" s="18"/>
      <c r="AP178" s="17"/>
      <c r="AQ178" s="17"/>
      <c r="AS178" s="21"/>
      <c r="AT178" s="6"/>
    </row>
    <row r="179" spans="1:46" x14ac:dyDescent="0.3">
      <c r="A179"/>
      <c r="C179"/>
      <c r="W179" s="20"/>
      <c r="X179" s="15"/>
      <c r="Y179" s="3"/>
      <c r="Z179" s="14"/>
      <c r="AA179" s="3"/>
      <c r="AB179" s="9"/>
      <c r="AC179" s="9"/>
      <c r="AD179" s="14"/>
      <c r="AE179" s="9"/>
      <c r="AF179" s="14"/>
      <c r="AG179" s="9"/>
      <c r="AH179" s="9"/>
      <c r="AI179" s="9"/>
      <c r="AJ179" s="9"/>
      <c r="AK179" s="9"/>
      <c r="AL179" s="16"/>
      <c r="AM179" s="5"/>
      <c r="AN179" s="17"/>
      <c r="AO179" s="18"/>
      <c r="AP179" s="17"/>
      <c r="AQ179" s="17"/>
      <c r="AS179" s="21"/>
      <c r="AT179" s="6"/>
    </row>
    <row r="180" spans="1:46" x14ac:dyDescent="0.3">
      <c r="A180"/>
      <c r="C180"/>
      <c r="W180" s="20"/>
      <c r="X180" s="15"/>
      <c r="Y180" s="3"/>
      <c r="Z180" s="14"/>
      <c r="AA180" s="3"/>
      <c r="AB180" s="9"/>
      <c r="AC180" s="9"/>
      <c r="AD180" s="14"/>
      <c r="AE180" s="9"/>
      <c r="AF180" s="14"/>
      <c r="AG180" s="9"/>
      <c r="AH180" s="9"/>
      <c r="AI180" s="9"/>
      <c r="AJ180" s="9"/>
      <c r="AK180" s="9"/>
      <c r="AL180" s="16"/>
      <c r="AM180" s="5"/>
      <c r="AN180" s="17"/>
      <c r="AO180" s="18"/>
      <c r="AP180" s="17"/>
      <c r="AQ180" s="17"/>
      <c r="AS180" s="21"/>
      <c r="AT180" s="6"/>
    </row>
    <row r="181" spans="1:46" x14ac:dyDescent="0.3">
      <c r="A181"/>
      <c r="C181"/>
      <c r="W181" s="20"/>
      <c r="X181" s="15"/>
      <c r="Y181" s="3"/>
      <c r="Z181" s="14"/>
      <c r="AA181" s="3"/>
      <c r="AB181" s="9"/>
      <c r="AC181" s="9"/>
      <c r="AD181" s="14"/>
      <c r="AE181" s="9"/>
      <c r="AF181" s="14"/>
      <c r="AG181" s="9"/>
      <c r="AH181" s="9"/>
      <c r="AI181" s="9"/>
      <c r="AJ181" s="9"/>
      <c r="AK181" s="9"/>
      <c r="AL181" s="16"/>
      <c r="AM181" s="5"/>
      <c r="AN181" s="17"/>
      <c r="AO181" s="18"/>
      <c r="AP181" s="17"/>
      <c r="AQ181" s="17"/>
      <c r="AS181" s="21"/>
      <c r="AT181" s="6"/>
    </row>
    <row r="182" spans="1:46" x14ac:dyDescent="0.3">
      <c r="A182"/>
      <c r="C182"/>
      <c r="W182" s="20"/>
      <c r="X182" s="15"/>
      <c r="Y182" s="3"/>
      <c r="Z182" s="14"/>
      <c r="AA182" s="3"/>
      <c r="AB182" s="9"/>
      <c r="AC182" s="9"/>
      <c r="AD182" s="14"/>
      <c r="AE182" s="9"/>
      <c r="AF182" s="14"/>
      <c r="AG182" s="9"/>
      <c r="AH182" s="9"/>
      <c r="AI182" s="9"/>
      <c r="AJ182" s="9"/>
      <c r="AK182" s="9"/>
      <c r="AL182" s="16"/>
      <c r="AM182" s="5"/>
      <c r="AN182" s="17"/>
      <c r="AO182" s="18"/>
      <c r="AP182" s="17"/>
      <c r="AQ182" s="17"/>
      <c r="AS182" s="21"/>
      <c r="AT182" s="6"/>
    </row>
    <row r="183" spans="1:46" x14ac:dyDescent="0.3">
      <c r="A183"/>
      <c r="C183"/>
      <c r="W183" s="20"/>
      <c r="X183" s="15"/>
      <c r="Y183" s="3"/>
      <c r="Z183" s="14"/>
      <c r="AA183" s="3"/>
      <c r="AB183" s="9"/>
      <c r="AC183" s="9"/>
      <c r="AD183" s="14"/>
      <c r="AE183" s="9"/>
      <c r="AF183" s="14"/>
      <c r="AG183" s="9"/>
      <c r="AH183" s="9"/>
      <c r="AI183" s="9"/>
      <c r="AJ183" s="9"/>
      <c r="AK183" s="9"/>
      <c r="AL183" s="16"/>
      <c r="AM183" s="5"/>
      <c r="AN183" s="17"/>
      <c r="AO183" s="18"/>
      <c r="AP183" s="17"/>
      <c r="AQ183" s="17"/>
      <c r="AS183" s="21"/>
      <c r="AT183" s="6"/>
    </row>
    <row r="184" spans="1:46" x14ac:dyDescent="0.3">
      <c r="A184"/>
      <c r="C184"/>
      <c r="W184" s="20"/>
      <c r="X184" s="15"/>
      <c r="Y184" s="3"/>
      <c r="Z184" s="14"/>
      <c r="AA184" s="3"/>
      <c r="AB184" s="9"/>
      <c r="AC184" s="9"/>
      <c r="AD184" s="14"/>
      <c r="AE184" s="9"/>
      <c r="AF184" s="14"/>
      <c r="AG184" s="9"/>
      <c r="AH184" s="9"/>
      <c r="AI184" s="9"/>
      <c r="AJ184" s="9"/>
      <c r="AK184" s="9"/>
      <c r="AL184" s="16"/>
      <c r="AM184" s="5"/>
      <c r="AN184" s="17"/>
      <c r="AO184" s="18"/>
      <c r="AP184" s="17"/>
      <c r="AQ184" s="17"/>
      <c r="AS184" s="21"/>
      <c r="AT184" s="6"/>
    </row>
    <row r="185" spans="1:46" x14ac:dyDescent="0.3">
      <c r="A185"/>
      <c r="C185"/>
      <c r="W185" s="20"/>
      <c r="X185" s="15"/>
      <c r="Y185" s="3"/>
      <c r="Z185" s="14"/>
      <c r="AA185" s="3"/>
      <c r="AB185" s="9"/>
      <c r="AC185" s="9"/>
      <c r="AD185" s="14"/>
      <c r="AE185" s="9"/>
      <c r="AF185" s="14"/>
      <c r="AG185" s="9"/>
      <c r="AH185" s="9"/>
      <c r="AI185" s="9"/>
      <c r="AJ185" s="9"/>
      <c r="AK185" s="9"/>
      <c r="AL185" s="16"/>
      <c r="AM185" s="5"/>
      <c r="AN185" s="17"/>
      <c r="AO185" s="18"/>
      <c r="AP185" s="17"/>
      <c r="AQ185" s="17"/>
      <c r="AS185" s="21"/>
      <c r="AT185" s="6"/>
    </row>
    <row r="186" spans="1:46" x14ac:dyDescent="0.3">
      <c r="A186"/>
      <c r="C186"/>
      <c r="W186" s="20"/>
      <c r="X186" s="15"/>
      <c r="Y186" s="3"/>
      <c r="Z186" s="14"/>
      <c r="AA186" s="3"/>
      <c r="AB186" s="9"/>
      <c r="AC186" s="9"/>
      <c r="AD186" s="14"/>
      <c r="AE186" s="9"/>
      <c r="AF186" s="14"/>
      <c r="AG186" s="9"/>
      <c r="AH186" s="9"/>
      <c r="AI186" s="9"/>
      <c r="AJ186" s="9"/>
      <c r="AK186" s="9"/>
      <c r="AL186" s="16"/>
      <c r="AM186" s="5"/>
      <c r="AN186" s="17"/>
      <c r="AO186" s="18"/>
      <c r="AP186" s="17"/>
      <c r="AQ186" s="17"/>
      <c r="AS186" s="21"/>
      <c r="AT186" s="6"/>
    </row>
    <row r="187" spans="1:46" x14ac:dyDescent="0.3">
      <c r="A187"/>
      <c r="C187"/>
      <c r="W187" s="20"/>
      <c r="X187" s="15"/>
      <c r="Y187" s="3"/>
      <c r="Z187" s="14"/>
      <c r="AA187" s="3"/>
      <c r="AB187" s="9"/>
      <c r="AC187" s="9"/>
      <c r="AD187" s="14"/>
      <c r="AE187" s="9"/>
      <c r="AF187" s="14"/>
      <c r="AG187" s="9"/>
      <c r="AH187" s="9"/>
      <c r="AI187" s="9"/>
      <c r="AJ187" s="9"/>
      <c r="AK187" s="9"/>
      <c r="AL187" s="16"/>
      <c r="AM187" s="5"/>
      <c r="AN187" s="17"/>
      <c r="AO187" s="18"/>
      <c r="AP187" s="17"/>
      <c r="AQ187" s="17"/>
      <c r="AS187" s="21"/>
      <c r="AT187" s="6"/>
    </row>
    <row r="188" spans="1:46" x14ac:dyDescent="0.3">
      <c r="A188"/>
      <c r="C188"/>
      <c r="W188" s="20"/>
      <c r="X188" s="15"/>
      <c r="Y188" s="3"/>
      <c r="Z188" s="14"/>
      <c r="AA188" s="3"/>
      <c r="AB188" s="9"/>
      <c r="AC188" s="9"/>
      <c r="AD188" s="14"/>
      <c r="AE188" s="9"/>
      <c r="AF188" s="14"/>
      <c r="AG188" s="9"/>
      <c r="AH188" s="9"/>
      <c r="AI188" s="9"/>
      <c r="AJ188" s="9"/>
      <c r="AK188" s="9"/>
      <c r="AL188" s="16"/>
      <c r="AM188" s="5"/>
      <c r="AN188" s="17"/>
      <c r="AO188" s="18"/>
      <c r="AP188" s="17"/>
      <c r="AQ188" s="17"/>
      <c r="AS188" s="21"/>
      <c r="AT188" s="6"/>
    </row>
    <row r="189" spans="1:46" x14ac:dyDescent="0.3">
      <c r="A189"/>
      <c r="C189"/>
      <c r="W189" s="20"/>
      <c r="X189" s="15"/>
      <c r="Y189" s="3"/>
      <c r="Z189" s="14"/>
      <c r="AA189" s="3"/>
      <c r="AB189" s="9"/>
      <c r="AC189" s="9"/>
      <c r="AD189" s="14"/>
      <c r="AE189" s="9"/>
      <c r="AF189" s="14"/>
      <c r="AG189" s="9"/>
      <c r="AH189" s="9"/>
      <c r="AI189" s="9"/>
      <c r="AJ189" s="9"/>
      <c r="AK189" s="9"/>
      <c r="AL189" s="16"/>
      <c r="AM189" s="5"/>
      <c r="AN189" s="17"/>
      <c r="AO189" s="18"/>
      <c r="AP189" s="17"/>
      <c r="AQ189" s="17"/>
      <c r="AS189" s="21"/>
      <c r="AT189" s="6"/>
    </row>
    <row r="190" spans="1:46" x14ac:dyDescent="0.3">
      <c r="A190"/>
      <c r="C190"/>
      <c r="W190" s="20"/>
      <c r="X190" s="15"/>
      <c r="Y190" s="3"/>
      <c r="Z190" s="14"/>
      <c r="AA190" s="3"/>
      <c r="AB190" s="9"/>
      <c r="AC190" s="9"/>
      <c r="AD190" s="14"/>
      <c r="AE190" s="9"/>
      <c r="AF190" s="14"/>
      <c r="AG190" s="9"/>
      <c r="AH190" s="9"/>
      <c r="AI190" s="9"/>
      <c r="AJ190" s="9"/>
      <c r="AK190" s="9"/>
      <c r="AL190" s="16"/>
      <c r="AM190" s="5"/>
      <c r="AN190" s="17"/>
      <c r="AO190" s="18"/>
      <c r="AP190" s="17"/>
      <c r="AQ190" s="17"/>
      <c r="AS190" s="21"/>
      <c r="AT190" s="6"/>
    </row>
    <row r="191" spans="1:46" x14ac:dyDescent="0.3">
      <c r="A191"/>
      <c r="C191"/>
      <c r="W191" s="20"/>
      <c r="X191" s="15"/>
      <c r="Y191" s="3"/>
      <c r="Z191" s="14"/>
      <c r="AA191" s="3"/>
      <c r="AB191" s="9"/>
      <c r="AC191" s="9"/>
      <c r="AD191" s="14"/>
      <c r="AE191" s="9"/>
      <c r="AF191" s="14"/>
      <c r="AG191" s="9"/>
      <c r="AH191" s="9"/>
      <c r="AI191" s="9"/>
      <c r="AJ191" s="9"/>
      <c r="AK191" s="9"/>
      <c r="AL191" s="16"/>
      <c r="AM191" s="5"/>
      <c r="AN191" s="17"/>
      <c r="AO191" s="18"/>
      <c r="AP191" s="17"/>
      <c r="AQ191" s="17"/>
      <c r="AS191" s="21"/>
      <c r="AT191" s="6"/>
    </row>
    <row r="192" spans="1:46" x14ac:dyDescent="0.3">
      <c r="A192"/>
      <c r="C192"/>
      <c r="W192" s="20"/>
      <c r="X192" s="15"/>
      <c r="Y192" s="3"/>
      <c r="Z192" s="14"/>
      <c r="AA192" s="3"/>
      <c r="AB192" s="9"/>
      <c r="AC192" s="9"/>
      <c r="AD192" s="14"/>
      <c r="AE192" s="9"/>
      <c r="AF192" s="14"/>
      <c r="AG192" s="9"/>
      <c r="AH192" s="9"/>
      <c r="AI192" s="9"/>
      <c r="AJ192" s="9"/>
      <c r="AK192" s="9"/>
      <c r="AL192" s="16"/>
      <c r="AM192" s="5"/>
      <c r="AN192" s="17"/>
      <c r="AO192" s="18"/>
      <c r="AP192" s="17"/>
      <c r="AQ192" s="17"/>
      <c r="AS192" s="21"/>
      <c r="AT192" s="6"/>
    </row>
    <row r="193" spans="1:46" x14ac:dyDescent="0.3">
      <c r="A193"/>
      <c r="C193"/>
      <c r="W193" s="20"/>
      <c r="X193" s="15"/>
      <c r="Y193" s="3"/>
      <c r="Z193" s="14"/>
      <c r="AA193" s="3"/>
      <c r="AB193" s="9"/>
      <c r="AC193" s="9"/>
      <c r="AD193" s="14"/>
      <c r="AE193" s="9"/>
      <c r="AF193" s="14"/>
      <c r="AG193" s="9"/>
      <c r="AH193" s="9"/>
      <c r="AI193" s="9"/>
      <c r="AJ193" s="9"/>
      <c r="AK193" s="9"/>
      <c r="AL193" s="16"/>
      <c r="AM193" s="5"/>
      <c r="AN193" s="17"/>
      <c r="AO193" s="18"/>
      <c r="AP193" s="17"/>
      <c r="AQ193" s="17"/>
      <c r="AS193" s="21"/>
      <c r="AT193" s="6"/>
    </row>
    <row r="194" spans="1:46" x14ac:dyDescent="0.3">
      <c r="A194"/>
      <c r="C194"/>
      <c r="W194" s="20"/>
      <c r="X194" s="15"/>
      <c r="Y194" s="3"/>
      <c r="Z194" s="14"/>
      <c r="AA194" s="3"/>
      <c r="AB194" s="9"/>
      <c r="AC194" s="9"/>
      <c r="AD194" s="14"/>
      <c r="AE194" s="9"/>
      <c r="AF194" s="14"/>
      <c r="AG194" s="9"/>
      <c r="AH194" s="9"/>
      <c r="AI194" s="9"/>
      <c r="AJ194" s="9"/>
      <c r="AK194" s="9"/>
      <c r="AL194" s="16"/>
      <c r="AM194" s="5"/>
      <c r="AN194" s="17"/>
      <c r="AO194" s="18"/>
      <c r="AP194" s="17"/>
      <c r="AQ194" s="17"/>
      <c r="AS194" s="21"/>
      <c r="AT194" s="6"/>
    </row>
    <row r="195" spans="1:46" x14ac:dyDescent="0.3">
      <c r="A195"/>
      <c r="C195"/>
      <c r="W195" s="20"/>
      <c r="X195" s="15"/>
      <c r="Y195" s="3"/>
      <c r="Z195" s="14"/>
      <c r="AA195" s="3"/>
      <c r="AB195" s="9"/>
      <c r="AC195" s="9"/>
      <c r="AD195" s="14"/>
      <c r="AE195" s="9"/>
      <c r="AF195" s="14"/>
      <c r="AG195" s="9"/>
      <c r="AH195" s="9"/>
      <c r="AI195" s="9"/>
      <c r="AJ195" s="9"/>
      <c r="AK195" s="9"/>
      <c r="AL195" s="16"/>
      <c r="AM195" s="5"/>
      <c r="AN195" s="17"/>
      <c r="AO195" s="18"/>
      <c r="AP195" s="17"/>
      <c r="AQ195" s="17"/>
      <c r="AS195" s="21"/>
      <c r="AT195" s="6"/>
    </row>
    <row r="196" spans="1:46" x14ac:dyDescent="0.3">
      <c r="A196"/>
      <c r="C196"/>
      <c r="W196" s="20"/>
      <c r="X196" s="15"/>
      <c r="Y196" s="3"/>
      <c r="Z196" s="14"/>
      <c r="AA196" s="3"/>
      <c r="AB196" s="9"/>
      <c r="AC196" s="9"/>
      <c r="AD196" s="14"/>
      <c r="AE196" s="9"/>
      <c r="AF196" s="14"/>
      <c r="AG196" s="9"/>
      <c r="AH196" s="9"/>
      <c r="AI196" s="9"/>
      <c r="AJ196" s="9"/>
      <c r="AK196" s="9"/>
      <c r="AL196" s="16"/>
      <c r="AM196" s="5"/>
      <c r="AN196" s="17"/>
      <c r="AO196" s="18"/>
      <c r="AP196" s="17"/>
      <c r="AQ196" s="17"/>
      <c r="AS196" s="21"/>
      <c r="AT196" s="6"/>
    </row>
    <row r="197" spans="1:46" x14ac:dyDescent="0.3">
      <c r="A197"/>
      <c r="C197"/>
      <c r="W197" s="20"/>
      <c r="X197" s="15"/>
      <c r="Y197" s="3"/>
      <c r="Z197" s="14"/>
      <c r="AA197" s="3"/>
      <c r="AB197" s="9"/>
      <c r="AC197" s="9"/>
      <c r="AD197" s="14"/>
      <c r="AE197" s="9"/>
      <c r="AF197" s="14"/>
      <c r="AG197" s="9"/>
      <c r="AH197" s="9"/>
      <c r="AI197" s="9"/>
      <c r="AJ197" s="9"/>
      <c r="AK197" s="9"/>
      <c r="AL197" s="16"/>
      <c r="AM197" s="5"/>
      <c r="AN197" s="17"/>
      <c r="AO197" s="18"/>
      <c r="AP197" s="17"/>
      <c r="AQ197" s="17"/>
      <c r="AS197" s="21"/>
      <c r="AT197" s="6"/>
    </row>
    <row r="198" spans="1:46" x14ac:dyDescent="0.3">
      <c r="A198"/>
      <c r="C198"/>
      <c r="W198" s="20"/>
      <c r="X198" s="15"/>
      <c r="Y198" s="3"/>
      <c r="Z198" s="14"/>
      <c r="AA198" s="3"/>
      <c r="AB198" s="9"/>
      <c r="AC198" s="9"/>
      <c r="AD198" s="14"/>
      <c r="AE198" s="9"/>
      <c r="AF198" s="14"/>
      <c r="AG198" s="9"/>
      <c r="AH198" s="9"/>
      <c r="AI198" s="9"/>
      <c r="AJ198" s="9"/>
      <c r="AK198" s="9"/>
      <c r="AL198" s="16"/>
      <c r="AM198" s="5"/>
      <c r="AN198" s="17"/>
      <c r="AO198" s="18"/>
      <c r="AP198" s="17"/>
      <c r="AQ198" s="17"/>
      <c r="AS198" s="21"/>
      <c r="AT198" s="6"/>
    </row>
    <row r="199" spans="1:46" x14ac:dyDescent="0.3">
      <c r="A199"/>
      <c r="C199"/>
      <c r="W199" s="20"/>
      <c r="X199" s="15"/>
      <c r="Y199" s="3"/>
      <c r="Z199" s="14"/>
      <c r="AA199" s="3"/>
      <c r="AB199" s="9"/>
      <c r="AC199" s="9"/>
      <c r="AD199" s="14"/>
      <c r="AE199" s="9"/>
      <c r="AF199" s="14"/>
      <c r="AG199" s="9"/>
      <c r="AH199" s="9"/>
      <c r="AI199" s="9"/>
      <c r="AJ199" s="9"/>
      <c r="AK199" s="9"/>
      <c r="AL199" s="16"/>
      <c r="AM199" s="5"/>
      <c r="AN199" s="17"/>
      <c r="AO199" s="18"/>
      <c r="AP199" s="17"/>
      <c r="AQ199" s="17"/>
      <c r="AS199" s="21"/>
      <c r="AT199" s="6"/>
    </row>
    <row r="200" spans="1:46" x14ac:dyDescent="0.3">
      <c r="A200"/>
      <c r="C200"/>
      <c r="W200" s="20"/>
      <c r="X200" s="15"/>
      <c r="Y200" s="3"/>
      <c r="Z200" s="14"/>
      <c r="AA200" s="3"/>
      <c r="AB200" s="9"/>
      <c r="AC200" s="9"/>
      <c r="AD200" s="14"/>
      <c r="AE200" s="9"/>
      <c r="AF200" s="14"/>
      <c r="AG200" s="9"/>
      <c r="AH200" s="9"/>
      <c r="AI200" s="9"/>
      <c r="AJ200" s="9"/>
      <c r="AK200" s="9"/>
      <c r="AL200" s="16"/>
      <c r="AM200" s="5"/>
      <c r="AN200" s="17"/>
      <c r="AO200" s="18"/>
      <c r="AP200" s="17"/>
      <c r="AQ200" s="17"/>
      <c r="AS200" s="21"/>
      <c r="AT200" s="6"/>
    </row>
    <row r="201" spans="1:46" x14ac:dyDescent="0.3">
      <c r="A201"/>
      <c r="C201"/>
      <c r="W201" s="20"/>
      <c r="X201" s="15"/>
      <c r="Y201" s="3"/>
      <c r="Z201" s="14"/>
      <c r="AA201" s="3"/>
      <c r="AB201" s="9"/>
      <c r="AC201" s="9"/>
      <c r="AD201" s="14"/>
      <c r="AE201" s="9"/>
      <c r="AF201" s="14"/>
      <c r="AG201" s="9"/>
      <c r="AH201" s="9"/>
      <c r="AI201" s="9"/>
      <c r="AJ201" s="9"/>
      <c r="AK201" s="9"/>
      <c r="AL201" s="16"/>
      <c r="AM201" s="5"/>
      <c r="AN201" s="17"/>
      <c r="AO201" s="18"/>
      <c r="AP201" s="17"/>
      <c r="AQ201" s="17"/>
      <c r="AS201" s="21"/>
      <c r="AT201" s="6"/>
    </row>
    <row r="202" spans="1:46" x14ac:dyDescent="0.3">
      <c r="A202"/>
      <c r="C202"/>
      <c r="W202" s="20"/>
      <c r="X202" s="15"/>
      <c r="Y202" s="3"/>
      <c r="Z202" s="14"/>
      <c r="AA202" s="3"/>
      <c r="AB202" s="9"/>
      <c r="AC202" s="9"/>
      <c r="AD202" s="14"/>
      <c r="AE202" s="9"/>
      <c r="AF202" s="14"/>
      <c r="AG202" s="9"/>
      <c r="AH202" s="9"/>
      <c r="AI202" s="9"/>
      <c r="AJ202" s="9"/>
      <c r="AK202" s="9"/>
      <c r="AL202" s="16"/>
      <c r="AM202" s="5"/>
      <c r="AN202" s="17"/>
      <c r="AO202" s="18"/>
      <c r="AP202" s="17"/>
      <c r="AQ202" s="17"/>
      <c r="AS202" s="21"/>
      <c r="AT202" s="6"/>
    </row>
    <row r="203" spans="1:46" x14ac:dyDescent="0.3">
      <c r="A203"/>
      <c r="C203"/>
      <c r="W203" s="20"/>
      <c r="X203" s="15"/>
      <c r="Y203" s="3"/>
      <c r="Z203" s="14"/>
      <c r="AA203" s="3"/>
      <c r="AB203" s="9"/>
      <c r="AC203" s="9"/>
      <c r="AD203" s="14"/>
      <c r="AE203" s="9"/>
      <c r="AF203" s="14"/>
      <c r="AG203" s="9"/>
      <c r="AH203" s="9"/>
      <c r="AI203" s="9"/>
      <c r="AJ203" s="9"/>
      <c r="AK203" s="9"/>
      <c r="AL203" s="16"/>
      <c r="AM203" s="5"/>
      <c r="AN203" s="17"/>
      <c r="AO203" s="18"/>
      <c r="AP203" s="17"/>
      <c r="AQ203" s="17"/>
      <c r="AS203" s="21"/>
      <c r="AT203" s="6"/>
    </row>
    <row r="204" spans="1:46" x14ac:dyDescent="0.3">
      <c r="A204"/>
      <c r="C204"/>
      <c r="W204" s="20"/>
      <c r="X204" s="15"/>
      <c r="Y204" s="3"/>
      <c r="Z204" s="14"/>
      <c r="AA204" s="3"/>
      <c r="AB204" s="9"/>
      <c r="AC204" s="9"/>
      <c r="AD204" s="14"/>
      <c r="AE204" s="9"/>
      <c r="AF204" s="14"/>
      <c r="AG204" s="9"/>
      <c r="AH204" s="9"/>
      <c r="AI204" s="9"/>
      <c r="AJ204" s="9"/>
      <c r="AK204" s="9"/>
      <c r="AL204" s="16"/>
      <c r="AM204" s="5"/>
      <c r="AN204" s="17"/>
      <c r="AO204" s="18"/>
      <c r="AP204" s="17"/>
      <c r="AQ204" s="17"/>
      <c r="AS204" s="21"/>
      <c r="AT204" s="6"/>
    </row>
    <row r="205" spans="1:46" x14ac:dyDescent="0.3">
      <c r="A205"/>
      <c r="C205"/>
      <c r="W205" s="20"/>
      <c r="X205" s="15"/>
      <c r="Y205" s="3"/>
      <c r="Z205" s="14"/>
      <c r="AA205" s="3"/>
      <c r="AB205" s="9"/>
      <c r="AC205" s="9"/>
      <c r="AD205" s="14"/>
      <c r="AE205" s="9"/>
      <c r="AF205" s="14"/>
      <c r="AG205" s="9"/>
      <c r="AH205" s="9"/>
      <c r="AI205" s="9"/>
      <c r="AJ205" s="9"/>
      <c r="AK205" s="9"/>
      <c r="AL205" s="16"/>
      <c r="AM205" s="5"/>
      <c r="AN205" s="17"/>
      <c r="AO205" s="18"/>
      <c r="AP205" s="17"/>
      <c r="AQ205" s="17"/>
      <c r="AS205" s="21"/>
      <c r="AT205" s="6"/>
    </row>
    <row r="206" spans="1:46" x14ac:dyDescent="0.3">
      <c r="A206"/>
      <c r="C206"/>
      <c r="W206" s="20"/>
      <c r="X206" s="15"/>
      <c r="Y206" s="3"/>
      <c r="Z206" s="14"/>
      <c r="AA206" s="3"/>
      <c r="AB206" s="9"/>
      <c r="AC206" s="9"/>
      <c r="AD206" s="14"/>
      <c r="AE206" s="9"/>
      <c r="AF206" s="14"/>
      <c r="AG206" s="9"/>
      <c r="AH206" s="9"/>
      <c r="AI206" s="9"/>
      <c r="AJ206" s="9"/>
      <c r="AK206" s="9"/>
      <c r="AL206" s="16"/>
      <c r="AM206" s="5"/>
      <c r="AN206" s="17"/>
      <c r="AO206" s="18"/>
      <c r="AP206" s="17"/>
      <c r="AQ206" s="17"/>
      <c r="AS206" s="21"/>
      <c r="AT206" s="6"/>
    </row>
    <row r="207" spans="1:46" x14ac:dyDescent="0.3">
      <c r="A207"/>
      <c r="C207"/>
      <c r="W207" s="20"/>
      <c r="X207" s="15"/>
      <c r="Y207" s="3"/>
      <c r="Z207" s="14"/>
      <c r="AA207" s="3"/>
      <c r="AB207" s="9"/>
      <c r="AC207" s="9"/>
      <c r="AD207" s="14"/>
      <c r="AE207" s="9"/>
      <c r="AF207" s="14"/>
      <c r="AG207" s="9"/>
      <c r="AH207" s="9"/>
      <c r="AI207" s="9"/>
      <c r="AJ207" s="9"/>
      <c r="AK207" s="9"/>
      <c r="AL207" s="16"/>
      <c r="AM207" s="5"/>
      <c r="AN207" s="17"/>
      <c r="AO207" s="18"/>
      <c r="AP207" s="17"/>
      <c r="AQ207" s="17"/>
      <c r="AS207" s="21"/>
      <c r="AT207" s="6"/>
    </row>
    <row r="208" spans="1:46" x14ac:dyDescent="0.3">
      <c r="A208"/>
      <c r="C208"/>
      <c r="W208" s="20"/>
      <c r="X208" s="15"/>
      <c r="Y208" s="3"/>
      <c r="Z208" s="14"/>
      <c r="AA208" s="3"/>
      <c r="AB208" s="9"/>
      <c r="AC208" s="9"/>
      <c r="AD208" s="14"/>
      <c r="AE208" s="9"/>
      <c r="AF208" s="14"/>
      <c r="AG208" s="9"/>
      <c r="AH208" s="9"/>
      <c r="AI208" s="9"/>
      <c r="AJ208" s="9"/>
      <c r="AK208" s="9"/>
      <c r="AL208" s="16"/>
      <c r="AM208" s="5"/>
      <c r="AN208" s="17"/>
      <c r="AO208" s="18"/>
      <c r="AP208" s="17"/>
      <c r="AQ208" s="17"/>
      <c r="AS208" s="21"/>
      <c r="AT208" s="6"/>
    </row>
    <row r="209" spans="1:46" x14ac:dyDescent="0.3">
      <c r="A209"/>
      <c r="C209"/>
      <c r="W209" s="20"/>
      <c r="X209" s="15"/>
      <c r="Y209" s="3"/>
      <c r="Z209" s="14"/>
      <c r="AA209" s="3"/>
      <c r="AB209" s="9"/>
      <c r="AC209" s="9"/>
      <c r="AD209" s="14"/>
      <c r="AE209" s="9"/>
      <c r="AF209" s="14"/>
      <c r="AG209" s="9"/>
      <c r="AH209" s="9"/>
      <c r="AI209" s="9"/>
      <c r="AJ209" s="9"/>
      <c r="AK209" s="9"/>
      <c r="AL209" s="16"/>
      <c r="AM209" s="5"/>
      <c r="AN209" s="17"/>
      <c r="AO209" s="18"/>
      <c r="AP209" s="17"/>
      <c r="AQ209" s="17"/>
      <c r="AS209" s="21"/>
      <c r="AT209" s="6"/>
    </row>
    <row r="210" spans="1:46" x14ac:dyDescent="0.3">
      <c r="A210"/>
      <c r="C210"/>
      <c r="W210" s="20"/>
      <c r="X210" s="15"/>
      <c r="Y210" s="3"/>
      <c r="Z210" s="14"/>
      <c r="AA210" s="3"/>
      <c r="AB210" s="9"/>
      <c r="AC210" s="9"/>
      <c r="AD210" s="14"/>
      <c r="AE210" s="9"/>
      <c r="AF210" s="14"/>
      <c r="AG210" s="9"/>
      <c r="AH210" s="9"/>
      <c r="AI210" s="9"/>
      <c r="AJ210" s="9"/>
      <c r="AK210" s="9"/>
      <c r="AL210" s="16"/>
      <c r="AM210" s="5"/>
      <c r="AN210" s="17"/>
      <c r="AO210" s="18"/>
      <c r="AP210" s="17"/>
      <c r="AQ210" s="17"/>
      <c r="AS210" s="21"/>
      <c r="AT210" s="6"/>
    </row>
    <row r="211" spans="1:46" x14ac:dyDescent="0.3">
      <c r="A211"/>
      <c r="C211"/>
      <c r="W211" s="20"/>
      <c r="X211" s="15"/>
      <c r="Y211" s="3"/>
      <c r="Z211" s="14"/>
      <c r="AA211" s="3"/>
      <c r="AB211" s="9"/>
      <c r="AC211" s="9"/>
      <c r="AD211" s="14"/>
      <c r="AE211" s="9"/>
      <c r="AF211" s="14"/>
      <c r="AG211" s="9"/>
      <c r="AH211" s="9"/>
      <c r="AI211" s="9"/>
      <c r="AJ211" s="9"/>
      <c r="AK211" s="9"/>
      <c r="AL211" s="16"/>
      <c r="AM211" s="5"/>
      <c r="AN211" s="17"/>
      <c r="AO211" s="18"/>
      <c r="AP211" s="17"/>
      <c r="AQ211" s="17"/>
      <c r="AS211" s="21"/>
      <c r="AT211" s="6"/>
    </row>
    <row r="212" spans="1:46" x14ac:dyDescent="0.3">
      <c r="A212"/>
      <c r="C212"/>
      <c r="W212" s="20"/>
      <c r="X212" s="15"/>
      <c r="Y212" s="3"/>
      <c r="Z212" s="14"/>
      <c r="AA212" s="3"/>
      <c r="AB212" s="9"/>
      <c r="AC212" s="9"/>
      <c r="AD212" s="14"/>
      <c r="AE212" s="9"/>
      <c r="AF212" s="14"/>
      <c r="AG212" s="9"/>
      <c r="AH212" s="9"/>
      <c r="AI212" s="9"/>
      <c r="AJ212" s="9"/>
      <c r="AK212" s="9"/>
      <c r="AL212" s="16"/>
      <c r="AM212" s="5"/>
      <c r="AN212" s="17"/>
      <c r="AO212" s="18"/>
      <c r="AP212" s="17"/>
      <c r="AQ212" s="17"/>
      <c r="AS212" s="21"/>
      <c r="AT212" s="6"/>
    </row>
    <row r="213" spans="1:46" x14ac:dyDescent="0.3">
      <c r="A213"/>
      <c r="C213"/>
      <c r="W213" s="20"/>
      <c r="X213" s="15"/>
      <c r="Y213" s="3"/>
      <c r="Z213" s="14"/>
      <c r="AA213" s="3"/>
      <c r="AB213" s="9"/>
      <c r="AC213" s="9"/>
      <c r="AD213" s="14"/>
      <c r="AE213" s="9"/>
      <c r="AF213" s="14"/>
      <c r="AG213" s="9"/>
      <c r="AH213" s="9"/>
      <c r="AI213" s="9"/>
      <c r="AJ213" s="9"/>
      <c r="AK213" s="9"/>
      <c r="AL213" s="16"/>
      <c r="AM213" s="5"/>
      <c r="AN213" s="17"/>
      <c r="AO213" s="18"/>
      <c r="AP213" s="17"/>
      <c r="AQ213" s="17"/>
      <c r="AS213" s="21"/>
      <c r="AT213" s="6"/>
    </row>
    <row r="214" spans="1:46" x14ac:dyDescent="0.3">
      <c r="A214"/>
      <c r="C214"/>
      <c r="W214" s="20"/>
      <c r="X214" s="15"/>
      <c r="Y214" s="3"/>
      <c r="Z214" s="14"/>
      <c r="AA214" s="3"/>
      <c r="AB214" s="9"/>
      <c r="AC214" s="9"/>
      <c r="AD214" s="14"/>
      <c r="AE214" s="9"/>
      <c r="AF214" s="14"/>
      <c r="AG214" s="9"/>
      <c r="AH214" s="9"/>
      <c r="AI214" s="9"/>
      <c r="AJ214" s="9"/>
      <c r="AK214" s="9"/>
      <c r="AL214" s="16"/>
      <c r="AM214" s="5"/>
      <c r="AN214" s="17"/>
      <c r="AO214" s="18"/>
      <c r="AP214" s="17"/>
      <c r="AQ214" s="17"/>
      <c r="AS214" s="21"/>
      <c r="AT214" s="6"/>
    </row>
    <row r="215" spans="1:46" x14ac:dyDescent="0.3">
      <c r="A215"/>
      <c r="C215"/>
      <c r="W215" s="20"/>
      <c r="X215" s="15"/>
      <c r="Y215" s="3"/>
      <c r="Z215" s="14"/>
      <c r="AA215" s="3"/>
      <c r="AB215" s="9"/>
      <c r="AC215" s="9"/>
      <c r="AD215" s="14"/>
      <c r="AE215" s="9"/>
      <c r="AF215" s="14"/>
      <c r="AG215" s="9"/>
      <c r="AH215" s="9"/>
      <c r="AI215" s="9"/>
      <c r="AJ215" s="9"/>
      <c r="AK215" s="9"/>
      <c r="AL215" s="16"/>
      <c r="AM215" s="5"/>
      <c r="AN215" s="17"/>
      <c r="AO215" s="18"/>
      <c r="AP215" s="17"/>
      <c r="AQ215" s="17"/>
      <c r="AS215" s="21"/>
      <c r="AT215" s="6"/>
    </row>
    <row r="216" spans="1:46" x14ac:dyDescent="0.3">
      <c r="A216"/>
      <c r="C216"/>
      <c r="W216" s="20"/>
      <c r="X216" s="15"/>
      <c r="Y216" s="3"/>
      <c r="Z216" s="14"/>
      <c r="AA216" s="3"/>
      <c r="AB216" s="9"/>
      <c r="AC216" s="9"/>
      <c r="AD216" s="14"/>
      <c r="AE216" s="9"/>
      <c r="AF216" s="14"/>
      <c r="AG216" s="9"/>
      <c r="AH216" s="9"/>
      <c r="AI216" s="9"/>
      <c r="AJ216" s="9"/>
      <c r="AK216" s="9"/>
      <c r="AL216" s="16"/>
      <c r="AM216" s="5"/>
      <c r="AN216" s="17"/>
      <c r="AO216" s="18"/>
      <c r="AP216" s="17"/>
      <c r="AQ216" s="17"/>
      <c r="AS216" s="21"/>
      <c r="AT216" s="6"/>
    </row>
    <row r="217" spans="1:46" x14ac:dyDescent="0.3">
      <c r="A217"/>
      <c r="C217"/>
      <c r="W217" s="20"/>
      <c r="X217" s="15"/>
      <c r="Y217" s="3"/>
      <c r="Z217" s="14"/>
      <c r="AA217" s="3"/>
      <c r="AB217" s="9"/>
      <c r="AC217" s="9"/>
      <c r="AD217" s="14"/>
      <c r="AE217" s="9"/>
      <c r="AF217" s="14"/>
      <c r="AG217" s="9"/>
      <c r="AH217" s="9"/>
      <c r="AI217" s="9"/>
      <c r="AJ217" s="9"/>
      <c r="AK217" s="9"/>
      <c r="AL217" s="16"/>
      <c r="AM217" s="5"/>
      <c r="AN217" s="17"/>
      <c r="AO217" s="18"/>
      <c r="AP217" s="17"/>
      <c r="AQ217" s="17"/>
      <c r="AS217" s="21"/>
      <c r="AT217" s="6"/>
    </row>
    <row r="218" spans="1:46" x14ac:dyDescent="0.3">
      <c r="A218"/>
      <c r="C218"/>
      <c r="W218" s="20"/>
      <c r="X218" s="15"/>
      <c r="Y218" s="3"/>
      <c r="Z218" s="14"/>
      <c r="AA218" s="3"/>
      <c r="AB218" s="9"/>
      <c r="AC218" s="9"/>
      <c r="AD218" s="14"/>
      <c r="AE218" s="9"/>
      <c r="AF218" s="14"/>
      <c r="AG218" s="9"/>
      <c r="AH218" s="9"/>
      <c r="AI218" s="9"/>
      <c r="AJ218" s="9"/>
      <c r="AK218" s="9"/>
      <c r="AL218" s="16"/>
      <c r="AM218" s="5"/>
      <c r="AN218" s="17"/>
      <c r="AO218" s="18"/>
      <c r="AP218" s="17"/>
      <c r="AQ218" s="17"/>
      <c r="AS218" s="21"/>
      <c r="AT218" s="6"/>
    </row>
    <row r="219" spans="1:46" x14ac:dyDescent="0.3">
      <c r="A219"/>
      <c r="C219"/>
      <c r="W219" s="20"/>
      <c r="X219" s="15"/>
      <c r="Y219" s="3"/>
      <c r="Z219" s="14"/>
      <c r="AA219" s="3"/>
      <c r="AB219" s="9"/>
      <c r="AC219" s="9"/>
      <c r="AD219" s="14"/>
      <c r="AE219" s="9"/>
      <c r="AF219" s="14"/>
      <c r="AG219" s="9"/>
      <c r="AH219" s="9"/>
      <c r="AI219" s="9"/>
      <c r="AJ219" s="9"/>
      <c r="AK219" s="9"/>
      <c r="AL219" s="16"/>
      <c r="AM219" s="5"/>
      <c r="AN219" s="17"/>
      <c r="AO219" s="18"/>
      <c r="AP219" s="17"/>
      <c r="AQ219" s="17"/>
      <c r="AS219" s="21"/>
      <c r="AT219" s="6"/>
    </row>
    <row r="220" spans="1:46" x14ac:dyDescent="0.3">
      <c r="A220"/>
      <c r="C220"/>
      <c r="W220" s="20"/>
      <c r="X220" s="15"/>
      <c r="Y220" s="3"/>
      <c r="Z220" s="14"/>
      <c r="AA220" s="3"/>
      <c r="AB220" s="9"/>
      <c r="AC220" s="9"/>
      <c r="AD220" s="14"/>
      <c r="AE220" s="9"/>
      <c r="AF220" s="14"/>
      <c r="AG220" s="9"/>
      <c r="AH220" s="9"/>
      <c r="AI220" s="9"/>
      <c r="AJ220" s="9"/>
      <c r="AK220" s="9"/>
      <c r="AL220" s="16"/>
      <c r="AM220" s="5"/>
      <c r="AN220" s="17"/>
      <c r="AO220" s="18"/>
      <c r="AP220" s="17"/>
      <c r="AQ220" s="17"/>
      <c r="AS220" s="21"/>
      <c r="AT220" s="6"/>
    </row>
    <row r="221" spans="1:46" x14ac:dyDescent="0.3">
      <c r="A221"/>
      <c r="C221"/>
      <c r="W221" s="20"/>
      <c r="X221" s="15"/>
      <c r="Y221" s="3"/>
      <c r="Z221" s="14"/>
      <c r="AA221" s="3"/>
      <c r="AB221" s="9"/>
      <c r="AC221" s="9"/>
      <c r="AD221" s="14"/>
      <c r="AE221" s="9"/>
      <c r="AF221" s="14"/>
      <c r="AG221" s="9"/>
      <c r="AH221" s="9"/>
      <c r="AI221" s="9"/>
      <c r="AJ221" s="9"/>
      <c r="AK221" s="9"/>
      <c r="AL221" s="16"/>
      <c r="AM221" s="5"/>
      <c r="AN221" s="17"/>
      <c r="AO221" s="18"/>
      <c r="AP221" s="17"/>
      <c r="AQ221" s="17"/>
      <c r="AS221" s="21"/>
      <c r="AT221" s="6"/>
    </row>
    <row r="222" spans="1:46" x14ac:dyDescent="0.3">
      <c r="A222"/>
      <c r="C222"/>
      <c r="W222" s="20"/>
      <c r="X222" s="15"/>
      <c r="Y222" s="3"/>
      <c r="Z222" s="14"/>
      <c r="AA222" s="3"/>
      <c r="AB222" s="9"/>
      <c r="AC222" s="9"/>
      <c r="AD222" s="14"/>
      <c r="AE222" s="9"/>
      <c r="AF222" s="14"/>
      <c r="AG222" s="9"/>
      <c r="AH222" s="9"/>
      <c r="AI222" s="9"/>
      <c r="AJ222" s="9"/>
      <c r="AK222" s="9"/>
      <c r="AL222" s="16"/>
      <c r="AM222" s="5"/>
      <c r="AN222" s="17"/>
      <c r="AO222" s="18"/>
      <c r="AP222" s="17"/>
      <c r="AQ222" s="17"/>
      <c r="AS222" s="21"/>
      <c r="AT222" s="6"/>
    </row>
    <row r="223" spans="1:46" x14ac:dyDescent="0.3">
      <c r="A223"/>
      <c r="C223"/>
      <c r="W223" s="20"/>
      <c r="X223" s="15"/>
      <c r="Y223" s="3"/>
      <c r="Z223" s="14"/>
      <c r="AA223" s="3"/>
      <c r="AB223" s="9"/>
      <c r="AC223" s="9"/>
      <c r="AD223" s="14"/>
      <c r="AE223" s="9"/>
      <c r="AF223" s="14"/>
      <c r="AG223" s="9"/>
      <c r="AH223" s="9"/>
      <c r="AI223" s="9"/>
      <c r="AJ223" s="9"/>
      <c r="AK223" s="9"/>
      <c r="AL223" s="16"/>
      <c r="AM223" s="5"/>
      <c r="AN223" s="17"/>
      <c r="AO223" s="18"/>
      <c r="AP223" s="17"/>
      <c r="AQ223" s="17"/>
      <c r="AS223" s="21"/>
      <c r="AT223" s="6"/>
    </row>
    <row r="224" spans="1:46" x14ac:dyDescent="0.3">
      <c r="A224"/>
      <c r="C224"/>
      <c r="W224" s="20"/>
      <c r="X224" s="15"/>
      <c r="Y224" s="3"/>
      <c r="Z224" s="14"/>
      <c r="AA224" s="3"/>
      <c r="AB224" s="9"/>
      <c r="AC224" s="9"/>
      <c r="AD224" s="14"/>
      <c r="AE224" s="9"/>
      <c r="AF224" s="14"/>
      <c r="AG224" s="9"/>
      <c r="AH224" s="9"/>
      <c r="AI224" s="9"/>
      <c r="AJ224" s="9"/>
      <c r="AK224" s="9"/>
      <c r="AL224" s="16"/>
      <c r="AM224" s="5"/>
      <c r="AN224" s="17"/>
      <c r="AO224" s="18"/>
      <c r="AP224" s="17"/>
      <c r="AQ224" s="17"/>
      <c r="AS224" s="21"/>
      <c r="AT224" s="6"/>
    </row>
    <row r="225" spans="1:46" x14ac:dyDescent="0.3">
      <c r="A225"/>
      <c r="C225"/>
      <c r="W225" s="20"/>
      <c r="X225" s="15"/>
      <c r="Y225" s="3"/>
      <c r="Z225" s="14"/>
      <c r="AA225" s="3"/>
      <c r="AB225" s="9"/>
      <c r="AC225" s="9"/>
      <c r="AD225" s="14"/>
      <c r="AE225" s="9"/>
      <c r="AF225" s="14"/>
      <c r="AG225" s="9"/>
      <c r="AH225" s="9"/>
      <c r="AI225" s="9"/>
      <c r="AJ225" s="9"/>
      <c r="AK225" s="9"/>
      <c r="AL225" s="16"/>
      <c r="AM225" s="5"/>
      <c r="AN225" s="17"/>
      <c r="AO225" s="18"/>
      <c r="AP225" s="17"/>
      <c r="AQ225" s="17"/>
      <c r="AS225" s="21"/>
      <c r="AT225" s="6"/>
    </row>
    <row r="226" spans="1:46" x14ac:dyDescent="0.3">
      <c r="W226" s="20"/>
      <c r="X226" s="15"/>
      <c r="Y226" s="3"/>
      <c r="Z226" s="14"/>
      <c r="AA226" s="3"/>
      <c r="AB226" s="9"/>
      <c r="AC226" s="9"/>
      <c r="AD226" s="14"/>
      <c r="AE226" s="9"/>
      <c r="AF226" s="14"/>
      <c r="AG226" s="9"/>
      <c r="AH226" s="9"/>
      <c r="AI226" s="9"/>
      <c r="AJ226" s="9"/>
      <c r="AK226" s="9"/>
      <c r="AL226" s="16"/>
      <c r="AM226" s="5"/>
      <c r="AN226" s="17"/>
      <c r="AO226" s="18"/>
      <c r="AP226" s="17"/>
      <c r="AQ226" s="17"/>
      <c r="AS226" s="21"/>
      <c r="AT226" s="6"/>
    </row>
    <row r="227" spans="1:46" x14ac:dyDescent="0.3">
      <c r="W227" s="20"/>
      <c r="X227" s="15"/>
      <c r="Y227" s="3"/>
      <c r="Z227" s="14"/>
      <c r="AA227" s="3"/>
      <c r="AB227" s="9"/>
      <c r="AC227" s="9"/>
      <c r="AD227" s="14"/>
      <c r="AE227" s="9"/>
      <c r="AF227" s="14"/>
      <c r="AG227" s="9"/>
      <c r="AH227" s="9"/>
      <c r="AI227" s="9"/>
      <c r="AJ227" s="9"/>
      <c r="AK227" s="9"/>
      <c r="AL227" s="16"/>
      <c r="AM227" s="5"/>
      <c r="AN227" s="17"/>
      <c r="AO227" s="18"/>
      <c r="AP227" s="17"/>
      <c r="AQ227" s="17"/>
      <c r="AS227" s="21"/>
      <c r="AT227" s="6"/>
    </row>
    <row r="228" spans="1:46" x14ac:dyDescent="0.3">
      <c r="W228" s="20"/>
      <c r="X228" s="15"/>
      <c r="Y228" s="3"/>
      <c r="Z228" s="14"/>
      <c r="AA228" s="3"/>
      <c r="AB228" s="9"/>
      <c r="AC228" s="9"/>
      <c r="AD228" s="14"/>
      <c r="AE228" s="9"/>
      <c r="AF228" s="14"/>
      <c r="AG228" s="9"/>
      <c r="AH228" s="9"/>
      <c r="AI228" s="9"/>
      <c r="AJ228" s="9"/>
      <c r="AK228" s="9"/>
      <c r="AL228" s="16"/>
      <c r="AM228" s="5"/>
      <c r="AN228" s="17"/>
      <c r="AO228" s="18"/>
      <c r="AP228" s="17"/>
      <c r="AQ228" s="17"/>
      <c r="AS228" s="21"/>
      <c r="AT228" s="6"/>
    </row>
    <row r="229" spans="1:46" x14ac:dyDescent="0.3">
      <c r="W229" s="20"/>
      <c r="X229" s="15"/>
      <c r="Y229" s="3"/>
      <c r="Z229" s="14"/>
      <c r="AA229" s="3"/>
      <c r="AB229" s="9"/>
      <c r="AC229" s="9"/>
      <c r="AD229" s="14"/>
      <c r="AE229" s="9"/>
      <c r="AF229" s="14"/>
      <c r="AG229" s="9"/>
      <c r="AH229" s="9"/>
      <c r="AI229" s="9"/>
      <c r="AJ229" s="9"/>
      <c r="AK229" s="9"/>
      <c r="AL229" s="16"/>
      <c r="AM229" s="5"/>
      <c r="AN229" s="17"/>
      <c r="AO229" s="18"/>
      <c r="AP229" s="17"/>
      <c r="AQ229" s="17"/>
      <c r="AS229" s="21"/>
      <c r="AT229" s="6"/>
    </row>
    <row r="230" spans="1:46" x14ac:dyDescent="0.3">
      <c r="W230" s="20"/>
      <c r="X230" s="15"/>
      <c r="Y230" s="3"/>
      <c r="Z230" s="14"/>
      <c r="AA230" s="3"/>
      <c r="AB230" s="9"/>
      <c r="AC230" s="9"/>
      <c r="AD230" s="14"/>
      <c r="AE230" s="9"/>
      <c r="AF230" s="14"/>
      <c r="AG230" s="9"/>
      <c r="AH230" s="9"/>
      <c r="AI230" s="9"/>
      <c r="AJ230" s="9"/>
      <c r="AK230" s="9"/>
      <c r="AL230" s="16"/>
      <c r="AM230" s="5"/>
      <c r="AN230" s="17"/>
      <c r="AO230" s="18"/>
      <c r="AP230" s="17"/>
      <c r="AQ230" s="17"/>
      <c r="AS230" s="21"/>
      <c r="AT230" s="6"/>
    </row>
    <row r="231" spans="1:46" x14ac:dyDescent="0.3">
      <c r="W231" s="20"/>
      <c r="X231" s="15"/>
      <c r="Y231" s="3"/>
      <c r="Z231" s="14"/>
      <c r="AA231" s="3"/>
      <c r="AB231" s="9"/>
      <c r="AC231" s="9"/>
      <c r="AD231" s="14"/>
      <c r="AE231" s="9"/>
      <c r="AF231" s="14"/>
      <c r="AG231" s="9"/>
      <c r="AH231" s="9"/>
      <c r="AI231" s="9"/>
      <c r="AJ231" s="9"/>
      <c r="AK231" s="9"/>
      <c r="AL231" s="16"/>
      <c r="AM231" s="5"/>
      <c r="AN231" s="17"/>
      <c r="AO231" s="18"/>
      <c r="AP231" s="17"/>
      <c r="AQ231" s="17"/>
      <c r="AS231" s="21"/>
      <c r="AT231" s="6"/>
    </row>
    <row r="232" spans="1:46" x14ac:dyDescent="0.3">
      <c r="W232" s="20"/>
      <c r="X232" s="15"/>
      <c r="Y232" s="3"/>
      <c r="Z232" s="14"/>
      <c r="AA232" s="3"/>
      <c r="AB232" s="9"/>
      <c r="AC232" s="9"/>
      <c r="AD232" s="14"/>
      <c r="AE232" s="9"/>
      <c r="AF232" s="14"/>
      <c r="AG232" s="9"/>
      <c r="AH232" s="9"/>
      <c r="AI232" s="9"/>
      <c r="AJ232" s="9"/>
      <c r="AK232" s="9"/>
      <c r="AL232" s="16"/>
      <c r="AM232" s="5"/>
      <c r="AN232" s="17"/>
      <c r="AO232" s="18"/>
      <c r="AP232" s="17"/>
      <c r="AQ232" s="17"/>
      <c r="AS232" s="21"/>
      <c r="AT232" s="6"/>
    </row>
    <row r="233" spans="1:46" x14ac:dyDescent="0.3">
      <c r="W233" s="20"/>
      <c r="X233" s="15"/>
      <c r="Y233" s="3"/>
      <c r="Z233" s="14"/>
      <c r="AA233" s="3"/>
      <c r="AB233" s="9"/>
      <c r="AC233" s="9"/>
      <c r="AD233" s="14"/>
      <c r="AE233" s="9"/>
      <c r="AF233" s="14"/>
      <c r="AG233" s="9"/>
      <c r="AH233" s="9"/>
      <c r="AI233" s="9"/>
      <c r="AJ233" s="9"/>
      <c r="AK233" s="9"/>
      <c r="AL233" s="16"/>
      <c r="AM233" s="5"/>
      <c r="AN233" s="17"/>
      <c r="AO233" s="18"/>
      <c r="AP233" s="17"/>
      <c r="AQ233" s="17"/>
      <c r="AS233" s="21"/>
      <c r="AT233" s="6"/>
    </row>
    <row r="234" spans="1:46" x14ac:dyDescent="0.3">
      <c r="W234" s="20"/>
      <c r="X234" s="15"/>
      <c r="Y234" s="3"/>
      <c r="Z234" s="14"/>
      <c r="AA234" s="3"/>
      <c r="AB234" s="9"/>
      <c r="AC234" s="9"/>
      <c r="AD234" s="14"/>
      <c r="AE234" s="9"/>
      <c r="AF234" s="14"/>
      <c r="AG234" s="9"/>
      <c r="AH234" s="9"/>
      <c r="AI234" s="9"/>
      <c r="AJ234" s="9"/>
      <c r="AK234" s="9"/>
      <c r="AL234" s="16"/>
      <c r="AM234" s="5"/>
      <c r="AN234" s="17"/>
      <c r="AO234" s="18"/>
      <c r="AP234" s="17"/>
      <c r="AQ234" s="17"/>
      <c r="AS234" s="21"/>
      <c r="AT234" s="6"/>
    </row>
    <row r="235" spans="1:46" x14ac:dyDescent="0.3">
      <c r="W235" s="20"/>
      <c r="X235" s="15"/>
      <c r="Y235" s="3"/>
      <c r="Z235" s="14"/>
      <c r="AA235" s="3"/>
      <c r="AB235" s="9"/>
      <c r="AC235" s="9"/>
      <c r="AD235" s="14"/>
      <c r="AE235" s="9"/>
      <c r="AF235" s="14"/>
      <c r="AG235" s="9"/>
      <c r="AH235" s="9"/>
      <c r="AI235" s="9"/>
      <c r="AJ235" s="9"/>
      <c r="AK235" s="9"/>
      <c r="AL235" s="16"/>
      <c r="AM235" s="5"/>
      <c r="AN235" s="17"/>
      <c r="AO235" s="18"/>
      <c r="AP235" s="17"/>
      <c r="AQ235" s="17"/>
      <c r="AS235" s="21"/>
      <c r="AT235" s="6"/>
    </row>
    <row r="236" spans="1:46" x14ac:dyDescent="0.3">
      <c r="W236" s="20"/>
      <c r="X236" s="15"/>
      <c r="Y236" s="3"/>
      <c r="Z236" s="14"/>
      <c r="AA236" s="3"/>
      <c r="AB236" s="9"/>
      <c r="AC236" s="9"/>
      <c r="AD236" s="14"/>
      <c r="AE236" s="9"/>
      <c r="AF236" s="14"/>
      <c r="AG236" s="9"/>
      <c r="AH236" s="9"/>
      <c r="AI236" s="9"/>
      <c r="AJ236" s="9"/>
      <c r="AK236" s="9"/>
      <c r="AL236" s="16"/>
      <c r="AM236" s="5"/>
      <c r="AN236" s="17"/>
      <c r="AO236" s="18"/>
      <c r="AP236" s="17"/>
      <c r="AQ236" s="17"/>
      <c r="AS236" s="21"/>
      <c r="AT236" s="6"/>
    </row>
    <row r="237" spans="1:46" x14ac:dyDescent="0.3">
      <c r="W237" s="20"/>
      <c r="X237" s="15"/>
      <c r="Y237" s="3"/>
      <c r="Z237" s="14"/>
      <c r="AA237" s="3"/>
      <c r="AB237" s="9"/>
      <c r="AC237" s="9"/>
      <c r="AD237" s="14"/>
      <c r="AE237" s="9"/>
      <c r="AF237" s="14"/>
      <c r="AG237" s="9"/>
      <c r="AH237" s="9"/>
      <c r="AI237" s="9"/>
      <c r="AJ237" s="9"/>
      <c r="AK237" s="9"/>
      <c r="AL237" s="16"/>
      <c r="AM237" s="5"/>
      <c r="AN237" s="17"/>
      <c r="AO237" s="18"/>
      <c r="AP237" s="17"/>
      <c r="AQ237" s="17"/>
      <c r="AS237" s="21"/>
      <c r="AT237" s="6"/>
    </row>
    <row r="238" spans="1:46" x14ac:dyDescent="0.3">
      <c r="W238" s="20"/>
      <c r="X238" s="15"/>
      <c r="Y238" s="3"/>
      <c r="Z238" s="14"/>
      <c r="AA238" s="3"/>
      <c r="AB238" s="9"/>
      <c r="AC238" s="9"/>
      <c r="AD238" s="14"/>
      <c r="AE238" s="9"/>
      <c r="AF238" s="14"/>
      <c r="AG238" s="9"/>
      <c r="AH238" s="9"/>
      <c r="AI238" s="9"/>
      <c r="AJ238" s="9"/>
      <c r="AK238" s="9"/>
      <c r="AL238" s="16"/>
      <c r="AM238" s="5"/>
      <c r="AN238" s="17"/>
      <c r="AO238" s="18"/>
      <c r="AP238" s="17"/>
      <c r="AQ238" s="17"/>
      <c r="AS238" s="21"/>
      <c r="AT238" s="6"/>
    </row>
    <row r="239" spans="1:46" x14ac:dyDescent="0.3">
      <c r="W239" s="20"/>
      <c r="X239" s="15"/>
      <c r="Y239" s="3"/>
      <c r="Z239" s="14"/>
      <c r="AA239" s="3"/>
      <c r="AB239" s="9"/>
      <c r="AC239" s="9"/>
      <c r="AD239" s="14"/>
      <c r="AE239" s="9"/>
      <c r="AF239" s="14"/>
      <c r="AG239" s="9"/>
      <c r="AH239" s="9"/>
      <c r="AI239" s="9"/>
      <c r="AJ239" s="9"/>
      <c r="AK239" s="9"/>
      <c r="AL239" s="16"/>
      <c r="AM239" s="5"/>
      <c r="AN239" s="17"/>
      <c r="AO239" s="18"/>
      <c r="AP239" s="17"/>
      <c r="AQ239" s="17"/>
      <c r="AS239" s="21"/>
      <c r="AT239" s="6"/>
    </row>
    <row r="240" spans="1:46" x14ac:dyDescent="0.3">
      <c r="W240" s="20"/>
      <c r="X240" s="15"/>
      <c r="Y240" s="3"/>
      <c r="Z240" s="14"/>
      <c r="AA240" s="3"/>
      <c r="AB240" s="9"/>
      <c r="AC240" s="9"/>
      <c r="AD240" s="14"/>
      <c r="AE240" s="9"/>
      <c r="AF240" s="14"/>
      <c r="AG240" s="9"/>
      <c r="AH240" s="9"/>
      <c r="AI240" s="9"/>
      <c r="AJ240" s="9"/>
      <c r="AK240" s="9"/>
      <c r="AL240" s="16"/>
      <c r="AM240" s="5"/>
      <c r="AN240" s="17"/>
      <c r="AO240" s="18"/>
      <c r="AP240" s="17"/>
      <c r="AQ240" s="17"/>
      <c r="AS240" s="21"/>
      <c r="AT240" s="6"/>
    </row>
    <row r="241" spans="23:46" x14ac:dyDescent="0.3">
      <c r="W241" s="20"/>
      <c r="X241" s="15"/>
      <c r="Y241" s="3"/>
      <c r="Z241" s="14"/>
      <c r="AA241" s="3"/>
      <c r="AB241" s="9"/>
      <c r="AC241" s="9"/>
      <c r="AD241" s="14"/>
      <c r="AE241" s="9"/>
      <c r="AF241" s="14"/>
      <c r="AG241" s="9"/>
      <c r="AH241" s="9"/>
      <c r="AI241" s="9"/>
      <c r="AJ241" s="9"/>
      <c r="AK241" s="9"/>
      <c r="AL241" s="16"/>
      <c r="AM241" s="5"/>
      <c r="AN241" s="17"/>
      <c r="AO241" s="18"/>
      <c r="AP241" s="17"/>
      <c r="AQ241" s="17"/>
      <c r="AS241" s="21"/>
      <c r="AT241" s="6"/>
    </row>
    <row r="242" spans="23:46" x14ac:dyDescent="0.3">
      <c r="W242" s="20"/>
      <c r="X242" s="15"/>
      <c r="Y242" s="3"/>
      <c r="Z242" s="14"/>
      <c r="AA242" s="3"/>
      <c r="AB242" s="9"/>
      <c r="AC242" s="9"/>
      <c r="AD242" s="14"/>
      <c r="AE242" s="9"/>
      <c r="AF242" s="14"/>
      <c r="AG242" s="9"/>
      <c r="AH242" s="9"/>
      <c r="AI242" s="9"/>
      <c r="AJ242" s="9"/>
      <c r="AK242" s="9"/>
      <c r="AL242" s="16"/>
      <c r="AM242" s="5"/>
      <c r="AN242" s="17"/>
      <c r="AO242" s="18"/>
      <c r="AP242" s="17"/>
      <c r="AQ242" s="17"/>
      <c r="AS242" s="21"/>
      <c r="AT242" s="6"/>
    </row>
    <row r="243" spans="23:46" x14ac:dyDescent="0.3">
      <c r="W243" s="20"/>
      <c r="X243" s="15"/>
      <c r="Y243" s="3"/>
      <c r="Z243" s="14"/>
      <c r="AA243" s="3"/>
      <c r="AB243" s="9"/>
      <c r="AC243" s="9"/>
      <c r="AD243" s="14"/>
      <c r="AE243" s="9"/>
      <c r="AF243" s="14"/>
      <c r="AG243" s="9"/>
      <c r="AH243" s="9"/>
      <c r="AI243" s="9"/>
      <c r="AJ243" s="9"/>
      <c r="AK243" s="9"/>
      <c r="AL243" s="16"/>
      <c r="AM243" s="5"/>
      <c r="AN243" s="17"/>
      <c r="AO243" s="18"/>
      <c r="AP243" s="17"/>
      <c r="AQ243" s="17"/>
      <c r="AS243" s="21"/>
      <c r="AT243" s="6"/>
    </row>
    <row r="244" spans="23:46" x14ac:dyDescent="0.3">
      <c r="W244" s="20"/>
      <c r="X244" s="15"/>
      <c r="Y244" s="3"/>
      <c r="Z244" s="14"/>
      <c r="AA244" s="3"/>
      <c r="AB244" s="9"/>
      <c r="AC244" s="9"/>
      <c r="AD244" s="14"/>
      <c r="AE244" s="9"/>
      <c r="AF244" s="14"/>
      <c r="AG244" s="9"/>
      <c r="AH244" s="9"/>
      <c r="AI244" s="9"/>
      <c r="AJ244" s="9"/>
      <c r="AK244" s="9"/>
      <c r="AL244" s="16"/>
      <c r="AM244" s="5"/>
      <c r="AN244" s="17"/>
      <c r="AO244" s="18"/>
      <c r="AP244" s="17"/>
      <c r="AQ244" s="17"/>
      <c r="AS244" s="21"/>
      <c r="AT244" s="6"/>
    </row>
    <row r="245" spans="23:46" x14ac:dyDescent="0.3">
      <c r="W245" s="20"/>
      <c r="X245" s="15"/>
      <c r="Y245" s="3"/>
      <c r="Z245" s="14"/>
      <c r="AA245" s="3"/>
      <c r="AB245" s="9"/>
      <c r="AC245" s="9"/>
      <c r="AD245" s="14"/>
      <c r="AE245" s="9"/>
      <c r="AF245" s="14"/>
      <c r="AG245" s="9"/>
      <c r="AH245" s="9"/>
      <c r="AI245" s="9"/>
      <c r="AJ245" s="9"/>
      <c r="AK245" s="9"/>
      <c r="AL245" s="16"/>
      <c r="AM245" s="5"/>
      <c r="AN245" s="17"/>
      <c r="AO245" s="18"/>
      <c r="AP245" s="17"/>
      <c r="AQ245" s="17"/>
      <c r="AS245" s="21"/>
      <c r="AT245" s="6"/>
    </row>
    <row r="246" spans="23:46" x14ac:dyDescent="0.3">
      <c r="W246" s="20"/>
      <c r="X246" s="15"/>
      <c r="Y246" s="3"/>
      <c r="Z246" s="14"/>
      <c r="AA246" s="3"/>
      <c r="AB246" s="9"/>
      <c r="AC246" s="9"/>
      <c r="AD246" s="14"/>
      <c r="AE246" s="9"/>
      <c r="AF246" s="14"/>
      <c r="AG246" s="9"/>
      <c r="AH246" s="9"/>
      <c r="AI246" s="9"/>
      <c r="AJ246" s="9"/>
      <c r="AK246" s="9"/>
      <c r="AL246" s="16"/>
      <c r="AM246" s="5"/>
      <c r="AN246" s="17"/>
      <c r="AO246" s="18"/>
      <c r="AP246" s="17"/>
      <c r="AQ246" s="17"/>
      <c r="AS246" s="21"/>
      <c r="AT246" s="6"/>
    </row>
    <row r="247" spans="23:46" x14ac:dyDescent="0.3">
      <c r="W247" s="20"/>
      <c r="X247" s="15"/>
      <c r="Y247" s="3"/>
      <c r="Z247" s="14"/>
      <c r="AA247" s="3"/>
      <c r="AB247" s="9"/>
      <c r="AC247" s="9"/>
      <c r="AD247" s="14"/>
      <c r="AE247" s="9"/>
      <c r="AF247" s="14"/>
      <c r="AG247" s="9"/>
      <c r="AH247" s="9"/>
      <c r="AI247" s="9"/>
      <c r="AJ247" s="9"/>
      <c r="AK247" s="9"/>
      <c r="AL247" s="16"/>
      <c r="AM247" s="5"/>
      <c r="AN247" s="17"/>
      <c r="AO247" s="18"/>
      <c r="AP247" s="17"/>
      <c r="AQ247" s="17"/>
      <c r="AS247" s="21"/>
      <c r="AT247" s="6"/>
    </row>
    <row r="248" spans="23:46" x14ac:dyDescent="0.3">
      <c r="W248" s="20"/>
      <c r="X248" s="15"/>
      <c r="Y248" s="3"/>
      <c r="Z248" s="14"/>
      <c r="AA248" s="3"/>
      <c r="AB248" s="9"/>
      <c r="AC248" s="9"/>
      <c r="AD248" s="14"/>
      <c r="AE248" s="9"/>
      <c r="AF248" s="14"/>
      <c r="AG248" s="9"/>
      <c r="AH248" s="9"/>
      <c r="AI248" s="9"/>
      <c r="AJ248" s="9"/>
      <c r="AK248" s="9"/>
      <c r="AL248" s="16"/>
      <c r="AM248" s="5"/>
      <c r="AN248" s="17"/>
      <c r="AO248" s="18"/>
      <c r="AP248" s="17"/>
      <c r="AQ248" s="17"/>
      <c r="AS248" s="21"/>
      <c r="AT248" s="6"/>
    </row>
    <row r="249" spans="23:46" x14ac:dyDescent="0.3">
      <c r="W249" s="20"/>
      <c r="X249" s="15"/>
      <c r="Y249" s="3"/>
      <c r="Z249" s="14"/>
      <c r="AA249" s="3"/>
      <c r="AB249" s="9"/>
      <c r="AC249" s="9"/>
      <c r="AD249" s="14"/>
      <c r="AE249" s="9"/>
      <c r="AF249" s="14"/>
      <c r="AG249" s="9"/>
      <c r="AH249" s="9"/>
      <c r="AI249" s="9"/>
      <c r="AJ249" s="9"/>
      <c r="AK249" s="9"/>
      <c r="AL249" s="16"/>
      <c r="AM249" s="5"/>
      <c r="AN249" s="17"/>
      <c r="AO249" s="18"/>
      <c r="AP249" s="17"/>
      <c r="AQ249" s="17"/>
      <c r="AS249" s="21"/>
      <c r="AT249" s="6"/>
    </row>
    <row r="250" spans="23:46" x14ac:dyDescent="0.3">
      <c r="W250" s="20"/>
      <c r="X250" s="15"/>
      <c r="Y250" s="3"/>
      <c r="Z250" s="14"/>
      <c r="AA250" s="3"/>
      <c r="AB250" s="9"/>
      <c r="AC250" s="9"/>
      <c r="AD250" s="14"/>
      <c r="AE250" s="9"/>
      <c r="AF250" s="14"/>
      <c r="AG250" s="9"/>
      <c r="AH250" s="9"/>
      <c r="AI250" s="9"/>
      <c r="AJ250" s="9"/>
      <c r="AK250" s="9"/>
      <c r="AL250" s="16"/>
      <c r="AM250" s="5"/>
      <c r="AN250" s="17"/>
      <c r="AO250" s="18"/>
      <c r="AP250" s="17"/>
      <c r="AQ250" s="17"/>
      <c r="AS250" s="21"/>
      <c r="AT250" s="6"/>
    </row>
    <row r="251" spans="23:46" x14ac:dyDescent="0.3">
      <c r="W251" s="20"/>
      <c r="X251" s="15"/>
      <c r="Y251" s="3"/>
      <c r="Z251" s="14"/>
      <c r="AA251" s="3"/>
      <c r="AB251" s="9"/>
      <c r="AC251" s="9"/>
      <c r="AD251" s="14"/>
      <c r="AE251" s="9"/>
      <c r="AF251" s="14"/>
      <c r="AG251" s="9"/>
      <c r="AH251" s="9"/>
      <c r="AI251" s="9"/>
      <c r="AJ251" s="9"/>
      <c r="AK251" s="9"/>
      <c r="AL251" s="16"/>
      <c r="AM251" s="5"/>
      <c r="AN251" s="17"/>
      <c r="AO251" s="18"/>
      <c r="AP251" s="17"/>
      <c r="AQ251" s="17"/>
      <c r="AS251" s="21"/>
      <c r="AT251" s="6"/>
    </row>
    <row r="252" spans="23:46" x14ac:dyDescent="0.3">
      <c r="W252" s="20"/>
      <c r="X252" s="15"/>
      <c r="Y252" s="3"/>
      <c r="Z252" s="14"/>
      <c r="AA252" s="3"/>
      <c r="AB252" s="9"/>
      <c r="AC252" s="9"/>
      <c r="AD252" s="14"/>
      <c r="AE252" s="9"/>
      <c r="AF252" s="14"/>
      <c r="AG252" s="9"/>
      <c r="AH252" s="9"/>
      <c r="AI252" s="9"/>
      <c r="AJ252" s="9"/>
      <c r="AK252" s="9"/>
      <c r="AL252" s="16"/>
      <c r="AM252" s="5"/>
      <c r="AN252" s="17"/>
      <c r="AO252" s="18"/>
      <c r="AP252" s="17"/>
      <c r="AQ252" s="17"/>
      <c r="AS252" s="21"/>
      <c r="AT252" s="6"/>
    </row>
    <row r="253" spans="23:46" x14ac:dyDescent="0.3">
      <c r="W253" s="20"/>
      <c r="X253" s="15"/>
      <c r="Y253" s="3"/>
      <c r="Z253" s="14"/>
      <c r="AA253" s="3"/>
      <c r="AB253" s="9"/>
      <c r="AC253" s="9"/>
      <c r="AD253" s="14"/>
      <c r="AE253" s="9"/>
      <c r="AF253" s="14"/>
      <c r="AG253" s="9"/>
      <c r="AH253" s="9"/>
      <c r="AI253" s="9"/>
      <c r="AJ253" s="9"/>
      <c r="AK253" s="9"/>
      <c r="AL253" s="16"/>
      <c r="AM253" s="5"/>
      <c r="AN253" s="17"/>
      <c r="AO253" s="18"/>
      <c r="AP253" s="17"/>
      <c r="AQ253" s="17"/>
      <c r="AS253" s="21"/>
      <c r="AT253" s="6"/>
    </row>
    <row r="254" spans="23:46" x14ac:dyDescent="0.3">
      <c r="W254" s="20"/>
      <c r="X254" s="15"/>
      <c r="Y254" s="3"/>
      <c r="Z254" s="14"/>
      <c r="AA254" s="3"/>
      <c r="AB254" s="9"/>
      <c r="AC254" s="9"/>
      <c r="AD254" s="14"/>
      <c r="AE254" s="9"/>
      <c r="AF254" s="14"/>
      <c r="AG254" s="9"/>
      <c r="AH254" s="9"/>
      <c r="AI254" s="9"/>
      <c r="AJ254" s="9"/>
      <c r="AK254" s="9"/>
      <c r="AL254" s="16"/>
      <c r="AM254" s="5"/>
      <c r="AN254" s="17"/>
      <c r="AO254" s="18"/>
      <c r="AP254" s="17"/>
      <c r="AQ254" s="17"/>
      <c r="AS254" s="21"/>
      <c r="AT254" s="6"/>
    </row>
    <row r="255" spans="23:46" x14ac:dyDescent="0.3">
      <c r="W255" s="20"/>
      <c r="X255" s="15"/>
      <c r="Y255" s="3"/>
      <c r="Z255" s="14"/>
      <c r="AA255" s="3"/>
      <c r="AB255" s="9"/>
      <c r="AC255" s="9"/>
      <c r="AD255" s="14"/>
      <c r="AE255" s="9"/>
      <c r="AF255" s="14"/>
      <c r="AG255" s="9"/>
      <c r="AH255" s="9"/>
      <c r="AI255" s="9"/>
      <c r="AJ255" s="9"/>
      <c r="AK255" s="9"/>
      <c r="AL255" s="16"/>
      <c r="AM255" s="5"/>
      <c r="AN255" s="17"/>
      <c r="AO255" s="18"/>
      <c r="AP255" s="17"/>
      <c r="AQ255" s="17"/>
      <c r="AS255" s="21"/>
      <c r="AT255" s="6"/>
    </row>
    <row r="256" spans="23:46" x14ac:dyDescent="0.3">
      <c r="W256" s="20"/>
      <c r="X256" s="15"/>
      <c r="Y256" s="3"/>
      <c r="Z256" s="14"/>
      <c r="AA256" s="3"/>
      <c r="AB256" s="9"/>
      <c r="AC256" s="9"/>
      <c r="AD256" s="14"/>
      <c r="AE256" s="9"/>
      <c r="AF256" s="14"/>
      <c r="AG256" s="9"/>
      <c r="AH256" s="9"/>
      <c r="AI256" s="9"/>
      <c r="AJ256" s="9"/>
      <c r="AK256" s="9"/>
      <c r="AL256" s="16"/>
      <c r="AM256" s="5"/>
      <c r="AN256" s="17"/>
      <c r="AO256" s="18"/>
      <c r="AP256" s="17"/>
      <c r="AQ256" s="17"/>
      <c r="AS256" s="21"/>
      <c r="AT256" s="6"/>
    </row>
    <row r="257" spans="23:46" x14ac:dyDescent="0.3">
      <c r="W257" s="20"/>
      <c r="X257" s="15"/>
      <c r="Y257" s="3"/>
      <c r="Z257" s="14"/>
      <c r="AA257" s="3"/>
      <c r="AB257" s="9"/>
      <c r="AC257" s="9"/>
      <c r="AD257" s="14"/>
      <c r="AE257" s="9"/>
      <c r="AF257" s="14"/>
      <c r="AG257" s="9"/>
      <c r="AH257" s="9"/>
      <c r="AI257" s="9"/>
      <c r="AJ257" s="9"/>
      <c r="AK257" s="9"/>
      <c r="AL257" s="16"/>
      <c r="AM257" s="5"/>
      <c r="AN257" s="17"/>
      <c r="AO257" s="18"/>
      <c r="AP257" s="17"/>
      <c r="AQ257" s="17"/>
      <c r="AS257" s="21"/>
      <c r="AT257" s="6"/>
    </row>
    <row r="258" spans="23:46" x14ac:dyDescent="0.3">
      <c r="W258" s="20"/>
      <c r="X258" s="15"/>
      <c r="Y258" s="3"/>
      <c r="Z258" s="14"/>
      <c r="AA258" s="3"/>
      <c r="AB258" s="9"/>
      <c r="AC258" s="9"/>
      <c r="AD258" s="14"/>
      <c r="AE258" s="9"/>
      <c r="AF258" s="14"/>
      <c r="AG258" s="9"/>
      <c r="AH258" s="9"/>
      <c r="AI258" s="9"/>
      <c r="AJ258" s="9"/>
      <c r="AK258" s="9"/>
      <c r="AL258" s="16"/>
      <c r="AM258" s="5"/>
      <c r="AN258" s="17"/>
      <c r="AO258" s="18"/>
      <c r="AP258" s="17"/>
      <c r="AQ258" s="17"/>
      <c r="AS258" s="21"/>
      <c r="AT258" s="6"/>
    </row>
    <row r="259" spans="23:46" x14ac:dyDescent="0.3">
      <c r="W259" s="20"/>
      <c r="X259" s="15"/>
      <c r="Y259" s="3"/>
      <c r="Z259" s="14"/>
      <c r="AA259" s="3"/>
      <c r="AB259" s="9"/>
      <c r="AC259" s="9"/>
      <c r="AD259" s="14"/>
      <c r="AE259" s="9"/>
      <c r="AF259" s="14"/>
      <c r="AG259" s="9"/>
      <c r="AH259" s="9"/>
      <c r="AI259" s="9"/>
      <c r="AJ259" s="9"/>
      <c r="AK259" s="9"/>
      <c r="AL259" s="16"/>
      <c r="AM259" s="5"/>
      <c r="AN259" s="17"/>
      <c r="AO259" s="18"/>
      <c r="AP259" s="17"/>
      <c r="AQ259" s="17"/>
      <c r="AS259" s="21"/>
      <c r="AT259" s="6"/>
    </row>
    <row r="260" spans="23:46" x14ac:dyDescent="0.3">
      <c r="W260" s="20"/>
      <c r="X260" s="15"/>
      <c r="Y260" s="3"/>
      <c r="Z260" s="14"/>
      <c r="AA260" s="3"/>
      <c r="AB260" s="9"/>
      <c r="AC260" s="9"/>
      <c r="AD260" s="14"/>
      <c r="AE260" s="9"/>
      <c r="AF260" s="14"/>
      <c r="AG260" s="9"/>
      <c r="AH260" s="9"/>
      <c r="AI260" s="9"/>
      <c r="AJ260" s="9"/>
      <c r="AK260" s="9"/>
      <c r="AL260" s="16"/>
      <c r="AM260" s="5"/>
      <c r="AN260" s="17"/>
      <c r="AO260" s="18"/>
      <c r="AP260" s="17"/>
      <c r="AQ260" s="17"/>
      <c r="AS260" s="21"/>
      <c r="AT260" s="6"/>
    </row>
    <row r="261" spans="23:46" x14ac:dyDescent="0.3">
      <c r="W261" s="20"/>
      <c r="X261" s="15"/>
      <c r="Y261" s="3"/>
      <c r="Z261" s="14"/>
      <c r="AA261" s="3"/>
      <c r="AB261" s="9"/>
      <c r="AC261" s="9"/>
      <c r="AD261" s="14"/>
      <c r="AE261" s="9"/>
      <c r="AF261" s="14"/>
      <c r="AG261" s="9"/>
      <c r="AH261" s="9"/>
      <c r="AI261" s="9"/>
      <c r="AJ261" s="9"/>
      <c r="AK261" s="9"/>
      <c r="AL261" s="16"/>
      <c r="AM261" s="5"/>
      <c r="AN261" s="17"/>
      <c r="AO261" s="18"/>
      <c r="AP261" s="17"/>
      <c r="AQ261" s="17"/>
      <c r="AS261" s="21"/>
      <c r="AT261" s="6"/>
    </row>
    <row r="262" spans="23:46" x14ac:dyDescent="0.3">
      <c r="W262" s="20"/>
      <c r="X262" s="15"/>
      <c r="Y262" s="3"/>
      <c r="Z262" s="14"/>
      <c r="AA262" s="3"/>
      <c r="AB262" s="9"/>
      <c r="AC262" s="9"/>
      <c r="AD262" s="14"/>
      <c r="AE262" s="9"/>
      <c r="AF262" s="14"/>
      <c r="AG262" s="9"/>
      <c r="AH262" s="9"/>
      <c r="AI262" s="9"/>
      <c r="AJ262" s="9"/>
      <c r="AK262" s="9"/>
      <c r="AL262" s="16"/>
      <c r="AM262" s="5"/>
      <c r="AN262" s="17"/>
      <c r="AO262" s="18"/>
      <c r="AP262" s="17"/>
      <c r="AQ262" s="17"/>
      <c r="AS262" s="21"/>
      <c r="AT262" s="6"/>
    </row>
    <row r="263" spans="23:46" x14ac:dyDescent="0.3">
      <c r="W263" s="20"/>
      <c r="X263" s="15"/>
      <c r="Y263" s="3"/>
      <c r="Z263" s="14"/>
      <c r="AA263" s="3"/>
      <c r="AB263" s="9"/>
      <c r="AC263" s="9"/>
      <c r="AD263" s="14"/>
      <c r="AE263" s="9"/>
      <c r="AF263" s="14"/>
      <c r="AG263" s="9"/>
      <c r="AH263" s="9"/>
      <c r="AI263" s="9"/>
      <c r="AJ263" s="9"/>
      <c r="AK263" s="9"/>
      <c r="AL263" s="16"/>
      <c r="AM263" s="5"/>
      <c r="AN263" s="17"/>
      <c r="AO263" s="18"/>
      <c r="AP263" s="17"/>
      <c r="AQ263" s="17"/>
      <c r="AS263" s="21"/>
      <c r="AT263" s="6"/>
    </row>
    <row r="264" spans="23:46" x14ac:dyDescent="0.3">
      <c r="W264" s="20"/>
      <c r="X264" s="15"/>
      <c r="Y264" s="3"/>
      <c r="Z264" s="14"/>
      <c r="AA264" s="3"/>
      <c r="AB264" s="9"/>
      <c r="AC264" s="9"/>
      <c r="AD264" s="14"/>
      <c r="AE264" s="9"/>
      <c r="AF264" s="14"/>
      <c r="AG264" s="9"/>
      <c r="AH264" s="9"/>
      <c r="AI264" s="9"/>
      <c r="AJ264" s="9"/>
      <c r="AK264" s="9"/>
      <c r="AL264" s="16"/>
      <c r="AM264" s="5"/>
      <c r="AN264" s="17"/>
      <c r="AO264" s="18"/>
      <c r="AP264" s="17"/>
      <c r="AQ264" s="17"/>
      <c r="AS264" s="21"/>
      <c r="AT264" s="6"/>
    </row>
    <row r="265" spans="23:46" x14ac:dyDescent="0.3">
      <c r="W265" s="20"/>
      <c r="X265" s="15"/>
      <c r="Y265" s="3"/>
      <c r="Z265" s="14"/>
      <c r="AA265" s="3"/>
      <c r="AB265" s="9"/>
      <c r="AC265" s="9"/>
      <c r="AD265" s="14"/>
      <c r="AE265" s="9"/>
      <c r="AF265" s="14"/>
      <c r="AG265" s="9"/>
      <c r="AH265" s="9"/>
      <c r="AI265" s="9"/>
      <c r="AJ265" s="9"/>
      <c r="AK265" s="9"/>
      <c r="AL265" s="16"/>
      <c r="AM265" s="5"/>
      <c r="AN265" s="17"/>
      <c r="AO265" s="18"/>
      <c r="AP265" s="17"/>
      <c r="AQ265" s="17"/>
      <c r="AS265" s="21"/>
      <c r="AT265" s="6"/>
    </row>
    <row r="266" spans="23:46" x14ac:dyDescent="0.3">
      <c r="W266" s="20"/>
      <c r="X266" s="15"/>
      <c r="Y266" s="3"/>
      <c r="Z266" s="14"/>
      <c r="AA266" s="3"/>
      <c r="AB266" s="9"/>
      <c r="AC266" s="9"/>
      <c r="AD266" s="14"/>
      <c r="AE266" s="9"/>
      <c r="AF266" s="14"/>
      <c r="AG266" s="9"/>
      <c r="AH266" s="9"/>
      <c r="AI266" s="9"/>
      <c r="AJ266" s="9"/>
      <c r="AK266" s="9"/>
      <c r="AL266" s="16"/>
      <c r="AM266" s="5"/>
      <c r="AN266" s="17"/>
      <c r="AO266" s="18"/>
      <c r="AP266" s="17"/>
      <c r="AQ266" s="17"/>
      <c r="AS266" s="21"/>
      <c r="AT266" s="6"/>
    </row>
    <row r="267" spans="23:46" x14ac:dyDescent="0.3">
      <c r="W267" s="20"/>
      <c r="X267" s="15"/>
      <c r="Y267" s="3"/>
      <c r="Z267" s="14"/>
      <c r="AA267" s="3"/>
      <c r="AB267" s="9"/>
      <c r="AC267" s="9"/>
      <c r="AD267" s="14"/>
      <c r="AE267" s="9"/>
      <c r="AF267" s="14"/>
      <c r="AG267" s="9"/>
      <c r="AH267" s="9"/>
      <c r="AI267" s="9"/>
      <c r="AJ267" s="9"/>
      <c r="AK267" s="9"/>
      <c r="AL267" s="16"/>
      <c r="AM267" s="5"/>
      <c r="AN267" s="17"/>
      <c r="AO267" s="18"/>
      <c r="AP267" s="17"/>
      <c r="AQ267" s="17"/>
      <c r="AS267" s="21"/>
      <c r="AT267" s="6"/>
    </row>
    <row r="268" spans="23:46" x14ac:dyDescent="0.3">
      <c r="W268" s="20"/>
      <c r="X268" s="15"/>
      <c r="Y268" s="3"/>
      <c r="Z268" s="14"/>
      <c r="AA268" s="3"/>
      <c r="AB268" s="9"/>
      <c r="AC268" s="9"/>
      <c r="AD268" s="14"/>
      <c r="AE268" s="9"/>
      <c r="AF268" s="14"/>
      <c r="AG268" s="9"/>
      <c r="AH268" s="9"/>
      <c r="AI268" s="9"/>
      <c r="AJ268" s="9"/>
      <c r="AK268" s="9"/>
      <c r="AL268" s="16"/>
      <c r="AM268" s="5"/>
      <c r="AN268" s="17"/>
      <c r="AO268" s="18"/>
      <c r="AP268" s="17"/>
      <c r="AQ268" s="17"/>
      <c r="AS268" s="21"/>
      <c r="AT268" s="6"/>
    </row>
    <row r="269" spans="23:46" x14ac:dyDescent="0.3">
      <c r="W269" s="20"/>
      <c r="X269" s="15"/>
      <c r="Y269" s="3"/>
      <c r="Z269" s="14"/>
      <c r="AA269" s="3"/>
      <c r="AB269" s="9"/>
      <c r="AC269" s="9"/>
      <c r="AD269" s="14"/>
      <c r="AE269" s="9"/>
      <c r="AF269" s="14"/>
      <c r="AG269" s="9"/>
      <c r="AH269" s="9"/>
      <c r="AI269" s="9"/>
      <c r="AJ269" s="9"/>
      <c r="AK269" s="9"/>
      <c r="AL269" s="16"/>
      <c r="AM269" s="5"/>
      <c r="AN269" s="17"/>
      <c r="AO269" s="18"/>
      <c r="AP269" s="17"/>
      <c r="AQ269" s="17"/>
      <c r="AS269" s="21"/>
      <c r="AT269" s="6"/>
    </row>
    <row r="270" spans="23:46" x14ac:dyDescent="0.3">
      <c r="W270" s="20"/>
      <c r="X270" s="15"/>
      <c r="Y270" s="3"/>
      <c r="Z270" s="14"/>
      <c r="AA270" s="3"/>
      <c r="AB270" s="9"/>
      <c r="AC270" s="9"/>
      <c r="AD270" s="14"/>
      <c r="AE270" s="9"/>
      <c r="AF270" s="14"/>
      <c r="AG270" s="9"/>
      <c r="AH270" s="9"/>
      <c r="AI270" s="9"/>
      <c r="AJ270" s="9"/>
      <c r="AK270" s="9"/>
      <c r="AL270" s="16"/>
      <c r="AM270" s="5"/>
      <c r="AN270" s="17"/>
      <c r="AO270" s="18"/>
      <c r="AP270" s="17"/>
      <c r="AQ270" s="17"/>
      <c r="AS270" s="21"/>
      <c r="AT270" s="6"/>
    </row>
    <row r="271" spans="23:46" x14ac:dyDescent="0.3">
      <c r="W271" s="20"/>
      <c r="X271" s="15"/>
      <c r="Y271" s="3"/>
      <c r="Z271" s="14"/>
      <c r="AA271" s="3"/>
      <c r="AB271" s="9"/>
      <c r="AC271" s="9"/>
      <c r="AD271" s="14"/>
      <c r="AE271" s="9"/>
      <c r="AF271" s="14"/>
      <c r="AG271" s="9"/>
      <c r="AH271" s="9"/>
      <c r="AI271" s="9"/>
      <c r="AJ271" s="9"/>
      <c r="AK271" s="9"/>
      <c r="AL271" s="16"/>
      <c r="AM271" s="5"/>
      <c r="AN271" s="17"/>
      <c r="AO271" s="18"/>
      <c r="AP271" s="17"/>
      <c r="AQ271" s="17"/>
      <c r="AS271" s="21"/>
      <c r="AT271" s="6"/>
    </row>
    <row r="272" spans="23:46" x14ac:dyDescent="0.3">
      <c r="W272" s="20"/>
      <c r="X272" s="15"/>
      <c r="Y272" s="3"/>
      <c r="Z272" s="14"/>
      <c r="AA272" s="3"/>
      <c r="AB272" s="9"/>
      <c r="AC272" s="9"/>
      <c r="AD272" s="14"/>
      <c r="AE272" s="9"/>
      <c r="AF272" s="14"/>
      <c r="AG272" s="9"/>
      <c r="AH272" s="9"/>
      <c r="AI272" s="9"/>
      <c r="AJ272" s="9"/>
      <c r="AK272" s="9"/>
      <c r="AL272" s="16"/>
      <c r="AM272" s="5"/>
      <c r="AN272" s="17"/>
      <c r="AO272" s="18"/>
      <c r="AP272" s="17"/>
      <c r="AQ272" s="17"/>
      <c r="AS272" s="21"/>
      <c r="AT272" s="6"/>
    </row>
    <row r="273" spans="23:46" x14ac:dyDescent="0.3">
      <c r="W273" s="20"/>
      <c r="X273" s="15"/>
      <c r="Y273" s="3"/>
      <c r="Z273" s="14"/>
      <c r="AA273" s="3"/>
      <c r="AB273" s="9"/>
      <c r="AC273" s="9"/>
      <c r="AD273" s="14"/>
      <c r="AE273" s="9"/>
      <c r="AF273" s="14"/>
      <c r="AG273" s="9"/>
      <c r="AH273" s="9"/>
      <c r="AI273" s="9"/>
      <c r="AJ273" s="9"/>
      <c r="AK273" s="9"/>
      <c r="AL273" s="16"/>
      <c r="AM273" s="5"/>
      <c r="AN273" s="17"/>
      <c r="AO273" s="18"/>
      <c r="AP273" s="17"/>
      <c r="AQ273" s="17"/>
      <c r="AS273" s="21"/>
      <c r="AT273" s="6"/>
    </row>
    <row r="274" spans="23:46" x14ac:dyDescent="0.3">
      <c r="W274" s="20"/>
      <c r="X274" s="15"/>
      <c r="Y274" s="3"/>
      <c r="Z274" s="14"/>
      <c r="AA274" s="3"/>
      <c r="AB274" s="9"/>
      <c r="AC274" s="9"/>
      <c r="AD274" s="14"/>
      <c r="AE274" s="9"/>
      <c r="AF274" s="14"/>
      <c r="AG274" s="9"/>
      <c r="AH274" s="9"/>
      <c r="AI274" s="9"/>
      <c r="AJ274" s="9"/>
      <c r="AK274" s="9"/>
      <c r="AL274" s="16"/>
      <c r="AM274" s="5"/>
      <c r="AN274" s="17"/>
      <c r="AO274" s="18"/>
      <c r="AP274" s="17"/>
      <c r="AQ274" s="17"/>
      <c r="AS274" s="21"/>
      <c r="AT274" s="6"/>
    </row>
    <row r="275" spans="23:46" x14ac:dyDescent="0.3">
      <c r="W275" s="20"/>
      <c r="X275" s="15"/>
      <c r="Y275" s="3"/>
      <c r="Z275" s="14"/>
      <c r="AA275" s="3"/>
      <c r="AB275" s="9"/>
      <c r="AC275" s="9"/>
      <c r="AD275" s="14"/>
      <c r="AE275" s="9"/>
      <c r="AF275" s="14"/>
      <c r="AG275" s="9"/>
      <c r="AH275" s="9"/>
      <c r="AI275" s="9"/>
      <c r="AJ275" s="9"/>
      <c r="AK275" s="9"/>
      <c r="AL275" s="16"/>
      <c r="AM275" s="5"/>
      <c r="AN275" s="17"/>
      <c r="AO275" s="18"/>
      <c r="AP275" s="17"/>
      <c r="AQ275" s="17"/>
      <c r="AS275" s="21"/>
      <c r="AT275" s="6"/>
    </row>
    <row r="276" spans="23:46" x14ac:dyDescent="0.3">
      <c r="W276" s="20"/>
      <c r="X276" s="15"/>
      <c r="Y276" s="3"/>
      <c r="Z276" s="14"/>
      <c r="AA276" s="3"/>
      <c r="AB276" s="9"/>
      <c r="AC276" s="9"/>
      <c r="AD276" s="14"/>
      <c r="AE276" s="9"/>
      <c r="AF276" s="14"/>
      <c r="AG276" s="9"/>
      <c r="AH276" s="9"/>
      <c r="AI276" s="9"/>
      <c r="AJ276" s="9"/>
      <c r="AK276" s="9"/>
      <c r="AL276" s="16"/>
      <c r="AM276" s="5"/>
      <c r="AN276" s="17"/>
      <c r="AO276" s="18"/>
      <c r="AP276" s="17"/>
      <c r="AQ276" s="17"/>
      <c r="AS276" s="21"/>
      <c r="AT276" s="6"/>
    </row>
    <row r="277" spans="23:46" x14ac:dyDescent="0.3">
      <c r="W277" s="20"/>
      <c r="X277" s="15"/>
      <c r="Y277" s="3"/>
      <c r="Z277" s="14"/>
      <c r="AA277" s="3"/>
      <c r="AB277" s="9"/>
      <c r="AC277" s="9"/>
      <c r="AD277" s="14"/>
      <c r="AE277" s="9"/>
      <c r="AF277" s="14"/>
      <c r="AG277" s="9"/>
      <c r="AH277" s="9"/>
      <c r="AI277" s="9"/>
      <c r="AJ277" s="9"/>
      <c r="AK277" s="9"/>
      <c r="AL277" s="16"/>
      <c r="AM277" s="5"/>
      <c r="AN277" s="17"/>
      <c r="AO277" s="18"/>
      <c r="AP277" s="17"/>
      <c r="AQ277" s="17"/>
      <c r="AS277" s="21"/>
      <c r="AT277" s="6"/>
    </row>
    <row r="278" spans="23:46" x14ac:dyDescent="0.3">
      <c r="W278" s="20"/>
      <c r="X278" s="15"/>
      <c r="Y278" s="3"/>
      <c r="Z278" s="14"/>
      <c r="AA278" s="3"/>
      <c r="AB278" s="9"/>
      <c r="AC278" s="9"/>
      <c r="AD278" s="14"/>
      <c r="AE278" s="9"/>
      <c r="AF278" s="14"/>
      <c r="AG278" s="9"/>
      <c r="AH278" s="9"/>
      <c r="AI278" s="9"/>
      <c r="AJ278" s="9"/>
      <c r="AK278" s="9"/>
      <c r="AL278" s="16"/>
      <c r="AM278" s="5"/>
      <c r="AN278" s="17"/>
      <c r="AO278" s="18"/>
      <c r="AP278" s="17"/>
      <c r="AQ278" s="17"/>
      <c r="AS278" s="21"/>
      <c r="AT278" s="6"/>
    </row>
    <row r="279" spans="23:46" x14ac:dyDescent="0.3">
      <c r="W279" s="20"/>
      <c r="X279" s="15"/>
      <c r="Y279" s="3"/>
      <c r="Z279" s="14"/>
      <c r="AA279" s="3"/>
      <c r="AB279" s="9"/>
      <c r="AC279" s="9"/>
      <c r="AD279" s="14"/>
      <c r="AE279" s="9"/>
      <c r="AF279" s="14"/>
      <c r="AG279" s="9"/>
      <c r="AH279" s="9"/>
      <c r="AI279" s="9"/>
      <c r="AJ279" s="9"/>
      <c r="AK279" s="9"/>
      <c r="AL279" s="16"/>
      <c r="AM279" s="5"/>
      <c r="AN279" s="17"/>
      <c r="AO279" s="18"/>
      <c r="AP279" s="17"/>
      <c r="AQ279" s="17"/>
      <c r="AS279" s="21"/>
      <c r="AT279" s="6"/>
    </row>
    <row r="280" spans="23:46" x14ac:dyDescent="0.3">
      <c r="W280" s="20"/>
      <c r="X280" s="15"/>
      <c r="Y280" s="3"/>
      <c r="Z280" s="14"/>
      <c r="AA280" s="3"/>
      <c r="AB280" s="9"/>
      <c r="AC280" s="9"/>
      <c r="AD280" s="14"/>
      <c r="AE280" s="9"/>
      <c r="AF280" s="14"/>
      <c r="AG280" s="9"/>
      <c r="AH280" s="9"/>
      <c r="AI280" s="9"/>
      <c r="AJ280" s="9"/>
      <c r="AK280" s="9"/>
      <c r="AL280" s="16"/>
      <c r="AM280" s="5"/>
      <c r="AN280" s="17"/>
      <c r="AO280" s="18"/>
      <c r="AP280" s="17"/>
      <c r="AQ280" s="17"/>
      <c r="AS280" s="21"/>
      <c r="AT280" s="6"/>
    </row>
    <row r="281" spans="23:46" x14ac:dyDescent="0.3">
      <c r="W281" s="20"/>
      <c r="X281" s="15"/>
      <c r="Y281" s="3"/>
      <c r="Z281" s="14"/>
      <c r="AA281" s="3"/>
      <c r="AB281" s="9"/>
      <c r="AC281" s="9"/>
      <c r="AD281" s="14"/>
      <c r="AE281" s="9"/>
      <c r="AF281" s="14"/>
      <c r="AG281" s="9"/>
      <c r="AH281" s="9"/>
      <c r="AI281" s="9"/>
      <c r="AJ281" s="9"/>
      <c r="AK281" s="9"/>
      <c r="AL281" s="16"/>
      <c r="AM281" s="5"/>
      <c r="AN281" s="17"/>
      <c r="AO281" s="18"/>
      <c r="AP281" s="17"/>
      <c r="AQ281" s="17"/>
      <c r="AS281" s="21"/>
      <c r="AT281" s="6"/>
    </row>
    <row r="282" spans="23:46" x14ac:dyDescent="0.3">
      <c r="W282" s="20"/>
      <c r="X282" s="15"/>
      <c r="Y282" s="3"/>
      <c r="Z282" s="14"/>
      <c r="AA282" s="3"/>
      <c r="AB282" s="9"/>
      <c r="AC282" s="9"/>
      <c r="AD282" s="14"/>
      <c r="AE282" s="9"/>
      <c r="AF282" s="14"/>
      <c r="AG282" s="9"/>
      <c r="AH282" s="9"/>
      <c r="AI282" s="9"/>
      <c r="AJ282" s="9"/>
      <c r="AK282" s="9"/>
      <c r="AL282" s="16"/>
      <c r="AM282" s="5"/>
      <c r="AN282" s="17"/>
      <c r="AO282" s="18"/>
      <c r="AP282" s="17"/>
      <c r="AQ282" s="17"/>
      <c r="AS282" s="21"/>
      <c r="AT282" s="6"/>
    </row>
    <row r="283" spans="23:46" x14ac:dyDescent="0.3">
      <c r="W283" s="20"/>
      <c r="X283" s="15"/>
      <c r="Y283" s="3"/>
      <c r="Z283" s="14"/>
      <c r="AA283" s="3"/>
      <c r="AB283" s="9"/>
      <c r="AC283" s="9"/>
      <c r="AD283" s="14"/>
      <c r="AE283" s="9"/>
      <c r="AF283" s="14"/>
      <c r="AG283" s="9"/>
      <c r="AH283" s="9"/>
      <c r="AI283" s="9"/>
      <c r="AJ283" s="9"/>
      <c r="AK283" s="9"/>
      <c r="AL283" s="16"/>
      <c r="AM283" s="5"/>
      <c r="AN283" s="17"/>
      <c r="AO283" s="18"/>
      <c r="AP283" s="17"/>
      <c r="AQ283" s="17"/>
      <c r="AS283" s="21"/>
      <c r="AT283" s="6"/>
    </row>
    <row r="284" spans="23:46" x14ac:dyDescent="0.3">
      <c r="W284" s="20"/>
      <c r="X284" s="15"/>
      <c r="Y284" s="3"/>
      <c r="Z284" s="14"/>
      <c r="AA284" s="3"/>
      <c r="AB284" s="9"/>
      <c r="AC284" s="9"/>
      <c r="AD284" s="14"/>
      <c r="AE284" s="9"/>
      <c r="AF284" s="14"/>
      <c r="AG284" s="9"/>
      <c r="AH284" s="9"/>
      <c r="AI284" s="9"/>
      <c r="AJ284" s="9"/>
      <c r="AK284" s="9"/>
      <c r="AL284" s="16"/>
      <c r="AM284" s="5"/>
      <c r="AN284" s="17"/>
      <c r="AO284" s="18"/>
      <c r="AP284" s="17"/>
      <c r="AQ284" s="17"/>
      <c r="AS284" s="21"/>
      <c r="AT284" s="6"/>
    </row>
    <row r="285" spans="23:46" x14ac:dyDescent="0.3">
      <c r="W285" s="20"/>
      <c r="X285" s="15"/>
      <c r="Y285" s="3"/>
      <c r="Z285" s="14"/>
      <c r="AA285" s="3"/>
      <c r="AB285" s="9"/>
      <c r="AC285" s="9"/>
      <c r="AD285" s="14"/>
      <c r="AE285" s="9"/>
      <c r="AF285" s="14"/>
      <c r="AG285" s="9"/>
      <c r="AH285" s="9"/>
      <c r="AI285" s="9"/>
      <c r="AJ285" s="9"/>
      <c r="AK285" s="9"/>
      <c r="AL285" s="16"/>
      <c r="AM285" s="5"/>
      <c r="AN285" s="17"/>
      <c r="AO285" s="18"/>
      <c r="AP285" s="17"/>
      <c r="AQ285" s="17"/>
      <c r="AS285" s="21"/>
      <c r="AT285" s="6"/>
    </row>
    <row r="286" spans="23:46" x14ac:dyDescent="0.3">
      <c r="W286" s="20"/>
      <c r="X286" s="15"/>
      <c r="Y286" s="3"/>
      <c r="Z286" s="14"/>
      <c r="AA286" s="3"/>
      <c r="AB286" s="9"/>
      <c r="AC286" s="9"/>
      <c r="AD286" s="14"/>
      <c r="AE286" s="9"/>
      <c r="AF286" s="14"/>
      <c r="AG286" s="9"/>
      <c r="AH286" s="9"/>
      <c r="AI286" s="9"/>
      <c r="AJ286" s="9"/>
      <c r="AK286" s="9"/>
      <c r="AL286" s="16"/>
      <c r="AM286" s="5"/>
      <c r="AN286" s="17"/>
      <c r="AO286" s="18"/>
      <c r="AP286" s="17"/>
      <c r="AQ286" s="17"/>
      <c r="AS286" s="21"/>
      <c r="AT286" s="6"/>
    </row>
    <row r="287" spans="23:46" x14ac:dyDescent="0.3">
      <c r="W287" s="20"/>
      <c r="X287" s="15"/>
      <c r="Y287" s="3"/>
      <c r="Z287" s="14"/>
      <c r="AA287" s="3"/>
      <c r="AB287" s="9"/>
      <c r="AC287" s="9"/>
      <c r="AD287" s="14"/>
      <c r="AE287" s="9"/>
      <c r="AF287" s="14"/>
      <c r="AG287" s="9"/>
      <c r="AH287" s="9"/>
      <c r="AI287" s="9"/>
      <c r="AJ287" s="9"/>
      <c r="AK287" s="9"/>
      <c r="AL287" s="16"/>
      <c r="AM287" s="5"/>
      <c r="AN287" s="17"/>
      <c r="AO287" s="18"/>
      <c r="AP287" s="17"/>
      <c r="AQ287" s="17"/>
      <c r="AS287" s="21"/>
      <c r="AT287" s="6"/>
    </row>
    <row r="288" spans="23:46" x14ac:dyDescent="0.3">
      <c r="W288" s="20"/>
      <c r="X288" s="15"/>
      <c r="Y288" s="3"/>
      <c r="Z288" s="14"/>
      <c r="AA288" s="3"/>
      <c r="AB288" s="9"/>
      <c r="AC288" s="9"/>
      <c r="AD288" s="14"/>
      <c r="AE288" s="9"/>
      <c r="AF288" s="14"/>
      <c r="AG288" s="9"/>
      <c r="AH288" s="9"/>
      <c r="AI288" s="9"/>
      <c r="AJ288" s="9"/>
      <c r="AK288" s="9"/>
      <c r="AL288" s="16"/>
      <c r="AM288" s="5"/>
      <c r="AN288" s="17"/>
      <c r="AO288" s="18"/>
      <c r="AP288" s="17"/>
      <c r="AQ288" s="17"/>
      <c r="AS288" s="21"/>
      <c r="AT288" s="6"/>
    </row>
    <row r="289" spans="23:46" x14ac:dyDescent="0.3">
      <c r="W289" s="20"/>
      <c r="X289" s="15"/>
      <c r="Y289" s="3"/>
      <c r="Z289" s="14"/>
      <c r="AA289" s="3"/>
      <c r="AB289" s="9"/>
      <c r="AC289" s="9"/>
      <c r="AD289" s="14"/>
      <c r="AE289" s="9"/>
      <c r="AF289" s="14"/>
      <c r="AG289" s="9"/>
      <c r="AH289" s="9"/>
      <c r="AI289" s="9"/>
      <c r="AJ289" s="9"/>
      <c r="AK289" s="9"/>
      <c r="AL289" s="16"/>
      <c r="AM289" s="5"/>
      <c r="AN289" s="17"/>
      <c r="AO289" s="18"/>
      <c r="AP289" s="17"/>
      <c r="AQ289" s="17"/>
      <c r="AS289" s="21"/>
      <c r="AT289" s="6"/>
    </row>
    <row r="290" spans="23:46" x14ac:dyDescent="0.3">
      <c r="W290" s="20"/>
      <c r="X290" s="15"/>
      <c r="Y290" s="3"/>
      <c r="Z290" s="14"/>
      <c r="AA290" s="3"/>
      <c r="AB290" s="9"/>
      <c r="AC290" s="9"/>
      <c r="AD290" s="14"/>
      <c r="AE290" s="9"/>
      <c r="AF290" s="14"/>
      <c r="AG290" s="9"/>
      <c r="AH290" s="9"/>
      <c r="AI290" s="9"/>
      <c r="AJ290" s="9"/>
      <c r="AK290" s="9"/>
      <c r="AL290" s="16"/>
      <c r="AM290" s="5"/>
      <c r="AN290" s="17"/>
      <c r="AO290" s="18"/>
      <c r="AP290" s="17"/>
      <c r="AQ290" s="17"/>
      <c r="AS290" s="21"/>
      <c r="AT290" s="6"/>
    </row>
    <row r="291" spans="23:46" x14ac:dyDescent="0.3">
      <c r="W291" s="20"/>
      <c r="X291" s="15"/>
      <c r="Y291" s="3"/>
      <c r="Z291" s="14"/>
      <c r="AA291" s="3"/>
      <c r="AB291" s="9"/>
      <c r="AC291" s="9"/>
      <c r="AD291" s="14"/>
      <c r="AE291" s="9"/>
      <c r="AF291" s="14"/>
      <c r="AG291" s="9"/>
      <c r="AH291" s="9"/>
      <c r="AI291" s="9"/>
      <c r="AJ291" s="9"/>
      <c r="AK291" s="9"/>
      <c r="AL291" s="16"/>
      <c r="AM291" s="5"/>
      <c r="AN291" s="17"/>
      <c r="AO291" s="18"/>
      <c r="AP291" s="17"/>
      <c r="AQ291" s="17"/>
      <c r="AS291" s="21"/>
      <c r="AT291" s="6"/>
    </row>
    <row r="292" spans="23:46" x14ac:dyDescent="0.3">
      <c r="W292" s="20"/>
      <c r="X292" s="15"/>
      <c r="Y292" s="3"/>
      <c r="Z292" s="14"/>
      <c r="AA292" s="3"/>
      <c r="AB292" s="9"/>
      <c r="AC292" s="9"/>
      <c r="AD292" s="14"/>
      <c r="AE292" s="9"/>
      <c r="AF292" s="14"/>
      <c r="AG292" s="9"/>
      <c r="AH292" s="9"/>
      <c r="AI292" s="9"/>
      <c r="AJ292" s="9"/>
      <c r="AK292" s="9"/>
      <c r="AL292" s="16"/>
      <c r="AM292" s="5"/>
      <c r="AN292" s="17"/>
      <c r="AO292" s="18"/>
      <c r="AP292" s="17"/>
      <c r="AQ292" s="17"/>
      <c r="AS292" s="21"/>
      <c r="AT292" s="6"/>
    </row>
    <row r="293" spans="23:46" x14ac:dyDescent="0.3">
      <c r="W293" s="20"/>
      <c r="X293" s="15"/>
      <c r="Y293" s="3"/>
      <c r="Z293" s="14"/>
      <c r="AA293" s="3"/>
      <c r="AB293" s="9"/>
      <c r="AC293" s="9"/>
      <c r="AD293" s="14"/>
      <c r="AE293" s="9"/>
      <c r="AF293" s="14"/>
      <c r="AG293" s="9"/>
      <c r="AH293" s="9"/>
      <c r="AI293" s="9"/>
      <c r="AJ293" s="9"/>
      <c r="AK293" s="9"/>
      <c r="AL293" s="16"/>
      <c r="AM293" s="5"/>
      <c r="AN293" s="17"/>
      <c r="AO293" s="18"/>
      <c r="AP293" s="17"/>
      <c r="AQ293" s="17"/>
      <c r="AS293" s="21"/>
      <c r="AT293" s="6"/>
    </row>
    <row r="294" spans="23:46" x14ac:dyDescent="0.3">
      <c r="W294" s="20"/>
      <c r="X294" s="15"/>
      <c r="Y294" s="3"/>
      <c r="Z294" s="14"/>
      <c r="AA294" s="3"/>
      <c r="AB294" s="9"/>
      <c r="AC294" s="9"/>
      <c r="AD294" s="14"/>
      <c r="AE294" s="9"/>
      <c r="AF294" s="14"/>
      <c r="AG294" s="9"/>
      <c r="AH294" s="9"/>
      <c r="AI294" s="9"/>
      <c r="AJ294" s="9"/>
      <c r="AK294" s="9"/>
      <c r="AL294" s="16"/>
      <c r="AM294" s="5"/>
      <c r="AN294" s="17"/>
      <c r="AO294" s="18"/>
      <c r="AP294" s="17"/>
      <c r="AQ294" s="17"/>
      <c r="AS294" s="21"/>
      <c r="AT294" s="6"/>
    </row>
    <row r="295" spans="23:46" x14ac:dyDescent="0.3">
      <c r="W295" s="20"/>
      <c r="X295" s="15"/>
      <c r="Y295" s="3"/>
      <c r="Z295" s="14"/>
      <c r="AA295" s="3"/>
      <c r="AB295" s="9"/>
      <c r="AC295" s="9"/>
      <c r="AD295" s="14"/>
      <c r="AE295" s="9"/>
      <c r="AF295" s="14"/>
      <c r="AG295" s="9"/>
      <c r="AH295" s="9"/>
      <c r="AI295" s="9"/>
      <c r="AJ295" s="9"/>
      <c r="AK295" s="9"/>
      <c r="AL295" s="16"/>
      <c r="AM295" s="5"/>
      <c r="AN295" s="17"/>
      <c r="AO295" s="18"/>
      <c r="AP295" s="17"/>
      <c r="AQ295" s="17"/>
      <c r="AS295" s="21"/>
      <c r="AT295" s="6"/>
    </row>
    <row r="296" spans="23:46" x14ac:dyDescent="0.3">
      <c r="W296" s="20"/>
      <c r="X296" s="15"/>
      <c r="Y296" s="3"/>
      <c r="Z296" s="14"/>
      <c r="AA296" s="3"/>
      <c r="AB296" s="9"/>
      <c r="AC296" s="9"/>
      <c r="AD296" s="14"/>
      <c r="AE296" s="9"/>
      <c r="AF296" s="14"/>
      <c r="AG296" s="9"/>
      <c r="AH296" s="9"/>
      <c r="AI296" s="9"/>
      <c r="AJ296" s="9"/>
      <c r="AK296" s="9"/>
      <c r="AL296" s="16"/>
      <c r="AM296" s="5"/>
      <c r="AN296" s="17"/>
      <c r="AO296" s="18"/>
      <c r="AP296" s="17"/>
      <c r="AQ296" s="17"/>
      <c r="AS296" s="21"/>
      <c r="AT296" s="6"/>
    </row>
    <row r="297" spans="23:46" x14ac:dyDescent="0.3">
      <c r="W297" s="20"/>
      <c r="X297" s="15"/>
      <c r="Y297" s="3"/>
      <c r="Z297" s="14"/>
      <c r="AA297" s="3"/>
      <c r="AB297" s="9"/>
      <c r="AC297" s="9"/>
      <c r="AD297" s="14"/>
      <c r="AE297" s="9"/>
      <c r="AF297" s="14"/>
      <c r="AG297" s="9"/>
      <c r="AH297" s="9"/>
      <c r="AI297" s="9"/>
      <c r="AJ297" s="9"/>
      <c r="AK297" s="9"/>
      <c r="AL297" s="16"/>
      <c r="AM297" s="5"/>
      <c r="AN297" s="17"/>
      <c r="AO297" s="18"/>
      <c r="AP297" s="17"/>
      <c r="AQ297" s="17"/>
      <c r="AS297" s="21"/>
      <c r="AT297" s="6"/>
    </row>
    <row r="298" spans="23:46" x14ac:dyDescent="0.3">
      <c r="W298" s="20"/>
      <c r="X298" s="15"/>
      <c r="Y298" s="3"/>
      <c r="Z298" s="14"/>
      <c r="AA298" s="3"/>
      <c r="AB298" s="9"/>
      <c r="AC298" s="9"/>
      <c r="AD298" s="14"/>
      <c r="AE298" s="9"/>
      <c r="AF298" s="14"/>
      <c r="AG298" s="9"/>
      <c r="AH298" s="9"/>
      <c r="AI298" s="9"/>
      <c r="AJ298" s="9"/>
      <c r="AK298" s="9"/>
      <c r="AL298" s="16"/>
      <c r="AM298" s="5"/>
      <c r="AN298" s="17"/>
      <c r="AO298" s="18"/>
      <c r="AP298" s="17"/>
      <c r="AQ298" s="17"/>
      <c r="AS298" s="21"/>
      <c r="AT298" s="6"/>
    </row>
    <row r="299" spans="23:46" x14ac:dyDescent="0.3">
      <c r="W299" s="20"/>
      <c r="X299" s="15"/>
      <c r="Y299" s="3"/>
      <c r="Z299" s="14"/>
      <c r="AA299" s="3"/>
      <c r="AB299" s="9"/>
      <c r="AC299" s="9"/>
      <c r="AD299" s="14"/>
      <c r="AE299" s="9"/>
      <c r="AF299" s="14"/>
      <c r="AG299" s="9"/>
      <c r="AH299" s="9"/>
      <c r="AI299" s="9"/>
      <c r="AJ299" s="9"/>
      <c r="AK299" s="9"/>
      <c r="AL299" s="16"/>
      <c r="AM299" s="5"/>
      <c r="AN299" s="17"/>
      <c r="AO299" s="18"/>
      <c r="AP299" s="17"/>
      <c r="AQ299" s="17"/>
      <c r="AS299" s="21"/>
      <c r="AT299" s="6"/>
    </row>
    <row r="300" spans="23:46" x14ac:dyDescent="0.3">
      <c r="W300" s="20"/>
      <c r="X300" s="15"/>
      <c r="Y300" s="3"/>
      <c r="Z300" s="14"/>
      <c r="AA300" s="3"/>
      <c r="AB300" s="9"/>
      <c r="AC300" s="9"/>
      <c r="AD300" s="14"/>
      <c r="AE300" s="9"/>
      <c r="AF300" s="14"/>
      <c r="AG300" s="9"/>
      <c r="AH300" s="9"/>
      <c r="AI300" s="9"/>
      <c r="AJ300" s="9"/>
      <c r="AK300" s="9"/>
      <c r="AL300" s="16"/>
      <c r="AM300" s="5"/>
      <c r="AN300" s="17"/>
      <c r="AO300" s="18"/>
      <c r="AP300" s="17"/>
      <c r="AQ300" s="17"/>
      <c r="AS300" s="21"/>
      <c r="AT300" s="6"/>
    </row>
    <row r="301" spans="23:46" x14ac:dyDescent="0.3">
      <c r="W301" s="20"/>
      <c r="X301" s="15"/>
      <c r="Y301" s="3"/>
      <c r="Z301" s="14"/>
      <c r="AA301" s="3"/>
      <c r="AB301" s="9"/>
      <c r="AC301" s="9"/>
      <c r="AD301" s="14"/>
      <c r="AE301" s="9"/>
      <c r="AF301" s="14"/>
      <c r="AG301" s="9"/>
      <c r="AH301" s="9"/>
      <c r="AI301" s="9"/>
      <c r="AJ301" s="9"/>
      <c r="AK301" s="9"/>
      <c r="AL301" s="16"/>
      <c r="AM301" s="5"/>
      <c r="AN301" s="17"/>
      <c r="AO301" s="18"/>
      <c r="AP301" s="17"/>
      <c r="AQ301" s="17"/>
      <c r="AS301" s="21"/>
      <c r="AT301" s="6"/>
    </row>
    <row r="302" spans="23:46" x14ac:dyDescent="0.3">
      <c r="W302" s="20"/>
      <c r="X302" s="15"/>
      <c r="Y302" s="3"/>
      <c r="Z302" s="14"/>
      <c r="AA302" s="3"/>
      <c r="AB302" s="9"/>
      <c r="AC302" s="9"/>
      <c r="AD302" s="14"/>
      <c r="AE302" s="9"/>
      <c r="AF302" s="14"/>
      <c r="AG302" s="9"/>
      <c r="AH302" s="9"/>
      <c r="AI302" s="9"/>
      <c r="AJ302" s="9"/>
      <c r="AK302" s="9"/>
      <c r="AL302" s="16"/>
      <c r="AM302" s="5"/>
      <c r="AN302" s="17"/>
      <c r="AO302" s="18"/>
      <c r="AP302" s="17"/>
      <c r="AQ302" s="17"/>
      <c r="AS302" s="21"/>
      <c r="AT302" s="6"/>
    </row>
    <row r="303" spans="23:46" x14ac:dyDescent="0.3">
      <c r="W303" s="20"/>
      <c r="X303" s="15"/>
      <c r="Y303" s="3"/>
      <c r="Z303" s="14"/>
      <c r="AA303" s="3"/>
      <c r="AB303" s="9"/>
      <c r="AC303" s="9"/>
      <c r="AD303" s="14"/>
      <c r="AE303" s="9"/>
      <c r="AF303" s="14"/>
      <c r="AG303" s="9"/>
      <c r="AH303" s="9"/>
      <c r="AI303" s="9"/>
      <c r="AJ303" s="9"/>
      <c r="AK303" s="9"/>
      <c r="AL303" s="16"/>
      <c r="AM303" s="5"/>
      <c r="AN303" s="17"/>
      <c r="AO303" s="18"/>
      <c r="AP303" s="17"/>
      <c r="AQ303" s="17"/>
      <c r="AS303" s="21"/>
      <c r="AT303" s="6"/>
    </row>
    <row r="304" spans="23:46" x14ac:dyDescent="0.3">
      <c r="W304" s="20"/>
      <c r="X304" s="15"/>
      <c r="Y304" s="3"/>
      <c r="Z304" s="14"/>
      <c r="AA304" s="3"/>
      <c r="AB304" s="9"/>
      <c r="AC304" s="9"/>
      <c r="AD304" s="14"/>
      <c r="AE304" s="9"/>
      <c r="AF304" s="14"/>
      <c r="AG304" s="9"/>
      <c r="AH304" s="9"/>
      <c r="AI304" s="9"/>
      <c r="AJ304" s="9"/>
      <c r="AK304" s="9"/>
      <c r="AL304" s="16"/>
      <c r="AM304" s="5"/>
      <c r="AN304" s="17"/>
      <c r="AO304" s="18"/>
      <c r="AP304" s="17"/>
      <c r="AQ304" s="17"/>
      <c r="AS304" s="21"/>
      <c r="AT304" s="6"/>
    </row>
    <row r="305" spans="23:46" x14ac:dyDescent="0.3">
      <c r="W305" s="20"/>
      <c r="X305" s="15"/>
      <c r="Y305" s="3"/>
      <c r="Z305" s="14"/>
      <c r="AA305" s="3"/>
      <c r="AB305" s="9"/>
      <c r="AC305" s="9"/>
      <c r="AD305" s="14"/>
      <c r="AE305" s="9"/>
      <c r="AF305" s="14"/>
      <c r="AG305" s="9"/>
      <c r="AH305" s="9"/>
      <c r="AI305" s="9"/>
      <c r="AJ305" s="9"/>
      <c r="AK305" s="9"/>
      <c r="AL305" s="16"/>
      <c r="AM305" s="5"/>
      <c r="AN305" s="17"/>
      <c r="AO305" s="18"/>
      <c r="AP305" s="17"/>
      <c r="AQ305" s="17"/>
      <c r="AS305" s="21"/>
      <c r="AT305" s="6"/>
    </row>
    <row r="306" spans="23:46" x14ac:dyDescent="0.3">
      <c r="W306" s="20"/>
      <c r="X306" s="15"/>
      <c r="Y306" s="3"/>
      <c r="Z306" s="14"/>
      <c r="AA306" s="3"/>
      <c r="AB306" s="9"/>
      <c r="AC306" s="9"/>
      <c r="AD306" s="14"/>
      <c r="AE306" s="9"/>
      <c r="AF306" s="14"/>
      <c r="AG306" s="9"/>
      <c r="AH306" s="9"/>
      <c r="AI306" s="9"/>
      <c r="AJ306" s="9"/>
      <c r="AK306" s="9"/>
      <c r="AL306" s="16"/>
      <c r="AM306" s="5"/>
      <c r="AN306" s="17"/>
      <c r="AO306" s="18"/>
      <c r="AP306" s="17"/>
      <c r="AQ306" s="17"/>
      <c r="AS306" s="21"/>
      <c r="AT306" s="6"/>
    </row>
    <row r="307" spans="23:46" x14ac:dyDescent="0.3">
      <c r="W307" s="20"/>
      <c r="X307" s="15"/>
      <c r="Y307" s="3"/>
      <c r="Z307" s="14"/>
      <c r="AA307" s="3"/>
      <c r="AB307" s="9"/>
      <c r="AC307" s="9"/>
      <c r="AD307" s="14"/>
      <c r="AE307" s="9"/>
      <c r="AF307" s="14"/>
      <c r="AG307" s="9"/>
      <c r="AH307" s="9"/>
      <c r="AI307" s="9"/>
      <c r="AJ307" s="9"/>
      <c r="AK307" s="9"/>
      <c r="AL307" s="16"/>
      <c r="AM307" s="5"/>
      <c r="AN307" s="17"/>
      <c r="AO307" s="18"/>
      <c r="AP307" s="17"/>
      <c r="AQ307" s="17"/>
      <c r="AS307" s="21"/>
      <c r="AT307" s="6"/>
    </row>
    <row r="308" spans="23:46" x14ac:dyDescent="0.3">
      <c r="W308" s="20"/>
      <c r="X308" s="15"/>
      <c r="Y308" s="3"/>
      <c r="Z308" s="14"/>
      <c r="AA308" s="3"/>
      <c r="AB308" s="9"/>
      <c r="AC308" s="9"/>
      <c r="AD308" s="14"/>
      <c r="AE308" s="9"/>
      <c r="AF308" s="14"/>
      <c r="AG308" s="9"/>
      <c r="AH308" s="9"/>
      <c r="AI308" s="9"/>
      <c r="AJ308" s="9"/>
      <c r="AK308" s="9"/>
      <c r="AL308" s="16"/>
      <c r="AM308" s="5"/>
      <c r="AN308" s="17"/>
      <c r="AO308" s="18"/>
      <c r="AP308" s="17"/>
      <c r="AQ308" s="17"/>
      <c r="AS308" s="21"/>
      <c r="AT308" s="6"/>
    </row>
    <row r="309" spans="23:46" x14ac:dyDescent="0.3">
      <c r="W309" s="20"/>
      <c r="X309" s="15"/>
      <c r="Y309" s="3"/>
      <c r="Z309" s="14"/>
      <c r="AA309" s="3"/>
      <c r="AB309" s="9"/>
      <c r="AC309" s="9"/>
      <c r="AD309" s="14"/>
      <c r="AE309" s="9"/>
      <c r="AF309" s="14"/>
      <c r="AG309" s="9"/>
      <c r="AH309" s="9"/>
      <c r="AI309" s="9"/>
      <c r="AJ309" s="9"/>
      <c r="AK309" s="9"/>
      <c r="AL309" s="16"/>
      <c r="AM309" s="5"/>
      <c r="AN309" s="17"/>
      <c r="AO309" s="18"/>
      <c r="AP309" s="17"/>
      <c r="AQ309" s="17"/>
      <c r="AS309" s="21"/>
      <c r="AT309" s="6"/>
    </row>
    <row r="310" spans="23:46" x14ac:dyDescent="0.3">
      <c r="W310" s="20"/>
      <c r="X310" s="15"/>
      <c r="Y310" s="3"/>
      <c r="Z310" s="14"/>
      <c r="AA310" s="3"/>
      <c r="AB310" s="9"/>
      <c r="AC310" s="9"/>
      <c r="AD310" s="14"/>
      <c r="AE310" s="9"/>
      <c r="AF310" s="14"/>
      <c r="AG310" s="9"/>
      <c r="AH310" s="9"/>
      <c r="AI310" s="9"/>
      <c r="AJ310" s="9"/>
      <c r="AK310" s="9"/>
      <c r="AL310" s="16"/>
      <c r="AM310" s="5"/>
      <c r="AN310" s="17"/>
      <c r="AO310" s="18"/>
      <c r="AP310" s="17"/>
      <c r="AQ310" s="17"/>
      <c r="AS310" s="21"/>
      <c r="AT310" s="6"/>
    </row>
    <row r="311" spans="23:46" x14ac:dyDescent="0.3">
      <c r="W311" s="20"/>
      <c r="X311" s="15"/>
      <c r="Y311" s="3"/>
      <c r="Z311" s="14"/>
      <c r="AA311" s="3"/>
      <c r="AB311" s="9"/>
      <c r="AC311" s="9"/>
      <c r="AD311" s="14"/>
      <c r="AE311" s="9"/>
      <c r="AF311" s="14"/>
      <c r="AG311" s="9"/>
      <c r="AH311" s="9"/>
      <c r="AI311" s="9"/>
      <c r="AJ311" s="9"/>
      <c r="AK311" s="9"/>
      <c r="AL311" s="16"/>
      <c r="AM311" s="5"/>
      <c r="AN311" s="17"/>
      <c r="AO311" s="18"/>
      <c r="AP311" s="17"/>
      <c r="AQ311" s="17"/>
      <c r="AS311" s="21"/>
      <c r="AT311" s="6"/>
    </row>
    <row r="312" spans="23:46" x14ac:dyDescent="0.3">
      <c r="W312" s="20"/>
      <c r="X312" s="15"/>
      <c r="Y312" s="3"/>
      <c r="Z312" s="14"/>
      <c r="AA312" s="3"/>
      <c r="AB312" s="9"/>
      <c r="AC312" s="9"/>
      <c r="AD312" s="14"/>
      <c r="AE312" s="9"/>
      <c r="AF312" s="14"/>
      <c r="AG312" s="9"/>
      <c r="AH312" s="9"/>
      <c r="AI312" s="9"/>
      <c r="AJ312" s="9"/>
      <c r="AK312" s="9"/>
      <c r="AL312" s="16"/>
      <c r="AM312" s="5"/>
      <c r="AN312" s="17"/>
      <c r="AO312" s="18"/>
      <c r="AP312" s="17"/>
      <c r="AQ312" s="17"/>
      <c r="AS312" s="21"/>
      <c r="AT312" s="6"/>
    </row>
    <row r="313" spans="23:46" x14ac:dyDescent="0.3">
      <c r="W313" s="20"/>
      <c r="X313" s="15"/>
      <c r="Y313" s="3"/>
      <c r="Z313" s="14"/>
      <c r="AA313" s="3"/>
      <c r="AB313" s="9"/>
      <c r="AC313" s="9"/>
      <c r="AD313" s="14"/>
      <c r="AE313" s="9"/>
      <c r="AF313" s="14"/>
      <c r="AG313" s="9"/>
      <c r="AH313" s="9"/>
      <c r="AI313" s="9"/>
      <c r="AJ313" s="9"/>
      <c r="AK313" s="9"/>
      <c r="AL313" s="16"/>
      <c r="AM313" s="5"/>
      <c r="AN313" s="17"/>
      <c r="AO313" s="18"/>
      <c r="AP313" s="17"/>
      <c r="AQ313" s="17"/>
      <c r="AS313" s="21"/>
      <c r="AT313" s="6"/>
    </row>
    <row r="314" spans="23:46" x14ac:dyDescent="0.3">
      <c r="W314" s="20"/>
      <c r="X314" s="15"/>
      <c r="Y314" s="3"/>
      <c r="Z314" s="14"/>
      <c r="AA314" s="3"/>
      <c r="AB314" s="9"/>
      <c r="AC314" s="9"/>
      <c r="AD314" s="14"/>
      <c r="AE314" s="9"/>
      <c r="AF314" s="14"/>
      <c r="AG314" s="9"/>
      <c r="AH314" s="9"/>
      <c r="AI314" s="9"/>
      <c r="AJ314" s="9"/>
      <c r="AK314" s="9"/>
      <c r="AL314" s="16"/>
      <c r="AM314" s="5"/>
      <c r="AN314" s="17"/>
      <c r="AO314" s="18"/>
      <c r="AP314" s="17"/>
      <c r="AQ314" s="17"/>
      <c r="AS314" s="21"/>
      <c r="AT314" s="6"/>
    </row>
    <row r="315" spans="23:46" x14ac:dyDescent="0.3">
      <c r="W315" s="20"/>
      <c r="X315" s="15"/>
      <c r="Y315" s="3"/>
      <c r="Z315" s="14"/>
      <c r="AA315" s="3"/>
      <c r="AB315" s="9"/>
      <c r="AC315" s="9"/>
      <c r="AD315" s="14"/>
      <c r="AE315" s="9"/>
      <c r="AF315" s="14"/>
      <c r="AG315" s="9"/>
      <c r="AH315" s="9"/>
      <c r="AI315" s="9"/>
      <c r="AJ315" s="9"/>
      <c r="AK315" s="9"/>
      <c r="AL315" s="16"/>
      <c r="AM315" s="5"/>
      <c r="AN315" s="17"/>
      <c r="AO315" s="18"/>
      <c r="AP315" s="17"/>
      <c r="AQ315" s="17"/>
      <c r="AS315" s="21"/>
      <c r="AT315" s="6"/>
    </row>
    <row r="316" spans="23:46" x14ac:dyDescent="0.3">
      <c r="W316" s="20"/>
      <c r="X316" s="15"/>
      <c r="Y316" s="3"/>
      <c r="Z316" s="14"/>
      <c r="AA316" s="3"/>
      <c r="AB316" s="9"/>
      <c r="AC316" s="9"/>
      <c r="AD316" s="14"/>
      <c r="AE316" s="9"/>
      <c r="AF316" s="14"/>
      <c r="AG316" s="9"/>
      <c r="AH316" s="9"/>
      <c r="AI316" s="9"/>
      <c r="AJ316" s="9"/>
      <c r="AK316" s="9"/>
      <c r="AL316" s="16"/>
      <c r="AM316" s="5"/>
      <c r="AN316" s="17"/>
      <c r="AO316" s="18"/>
      <c r="AP316" s="17"/>
      <c r="AQ316" s="17"/>
      <c r="AS316" s="21"/>
      <c r="AT316" s="6"/>
    </row>
    <row r="317" spans="23:46" x14ac:dyDescent="0.3">
      <c r="W317" s="20"/>
      <c r="X317" s="15"/>
      <c r="Y317" s="3"/>
      <c r="Z317" s="14"/>
      <c r="AA317" s="3"/>
      <c r="AB317" s="9"/>
      <c r="AC317" s="9"/>
      <c r="AD317" s="14"/>
      <c r="AE317" s="9"/>
      <c r="AF317" s="14"/>
      <c r="AG317" s="9"/>
      <c r="AH317" s="9"/>
      <c r="AI317" s="9"/>
      <c r="AJ317" s="9"/>
      <c r="AK317" s="9"/>
      <c r="AL317" s="16"/>
      <c r="AM317" s="5"/>
      <c r="AN317" s="17"/>
      <c r="AO317" s="18"/>
      <c r="AP317" s="17"/>
      <c r="AQ317" s="17"/>
      <c r="AS317" s="21"/>
      <c r="AT317" s="6"/>
    </row>
    <row r="318" spans="23:46" x14ac:dyDescent="0.3">
      <c r="W318" s="20"/>
      <c r="X318" s="15"/>
      <c r="Y318" s="3"/>
      <c r="Z318" s="14"/>
      <c r="AA318" s="3"/>
      <c r="AB318" s="9"/>
      <c r="AC318" s="9"/>
      <c r="AD318" s="14"/>
      <c r="AE318" s="9"/>
      <c r="AF318" s="14"/>
      <c r="AG318" s="9"/>
      <c r="AH318" s="9"/>
      <c r="AI318" s="9"/>
      <c r="AJ318" s="9"/>
      <c r="AK318" s="9"/>
      <c r="AL318" s="16"/>
      <c r="AM318" s="5"/>
      <c r="AN318" s="17"/>
      <c r="AO318" s="18"/>
      <c r="AP318" s="17"/>
      <c r="AQ318" s="17"/>
      <c r="AS318" s="21"/>
      <c r="AT318" s="6"/>
    </row>
    <row r="319" spans="23:46" x14ac:dyDescent="0.3">
      <c r="W319" s="20"/>
      <c r="X319" s="15"/>
      <c r="Y319" s="3"/>
      <c r="Z319" s="14"/>
      <c r="AA319" s="3"/>
      <c r="AB319" s="9"/>
      <c r="AC319" s="9"/>
      <c r="AD319" s="14"/>
      <c r="AE319" s="9"/>
      <c r="AF319" s="14"/>
      <c r="AG319" s="9"/>
      <c r="AH319" s="9"/>
      <c r="AI319" s="9"/>
      <c r="AJ319" s="9"/>
      <c r="AK319" s="9"/>
      <c r="AL319" s="16"/>
      <c r="AM319" s="5"/>
      <c r="AN319" s="17"/>
      <c r="AO319" s="18"/>
      <c r="AP319" s="17"/>
      <c r="AQ319" s="17"/>
      <c r="AS319" s="21"/>
      <c r="AT319" s="6"/>
    </row>
    <row r="320" spans="23:46" x14ac:dyDescent="0.3">
      <c r="W320" s="20"/>
      <c r="X320" s="15"/>
      <c r="Y320" s="3"/>
      <c r="Z320" s="14"/>
      <c r="AA320" s="3"/>
      <c r="AB320" s="9"/>
      <c r="AC320" s="9"/>
      <c r="AD320" s="14"/>
      <c r="AE320" s="9"/>
      <c r="AF320" s="14"/>
      <c r="AG320" s="9"/>
      <c r="AH320" s="9"/>
      <c r="AI320" s="9"/>
      <c r="AJ320" s="9"/>
      <c r="AK320" s="9"/>
      <c r="AL320" s="16"/>
      <c r="AM320" s="5"/>
      <c r="AN320" s="17"/>
      <c r="AO320" s="18"/>
      <c r="AP320" s="17"/>
      <c r="AQ320" s="17"/>
      <c r="AS320" s="21"/>
      <c r="AT320" s="6"/>
    </row>
    <row r="321" spans="23:46" x14ac:dyDescent="0.3">
      <c r="W321" s="20"/>
      <c r="X321" s="15"/>
      <c r="Y321" s="3"/>
      <c r="Z321" s="14"/>
      <c r="AA321" s="3"/>
      <c r="AB321" s="9"/>
      <c r="AC321" s="9"/>
      <c r="AD321" s="14"/>
      <c r="AE321" s="9"/>
      <c r="AF321" s="14"/>
      <c r="AG321" s="9"/>
      <c r="AH321" s="9"/>
      <c r="AI321" s="9"/>
      <c r="AJ321" s="9"/>
      <c r="AK321" s="9"/>
      <c r="AL321" s="16"/>
      <c r="AM321" s="5"/>
      <c r="AN321" s="17"/>
      <c r="AO321" s="18"/>
      <c r="AP321" s="17"/>
      <c r="AQ321" s="17"/>
      <c r="AS321" s="21"/>
      <c r="AT321" s="6"/>
    </row>
    <row r="322" spans="23:46" x14ac:dyDescent="0.3">
      <c r="W322" s="20"/>
      <c r="X322" s="15"/>
      <c r="Y322" s="3"/>
      <c r="Z322" s="14"/>
      <c r="AA322" s="3"/>
      <c r="AB322" s="9"/>
      <c r="AC322" s="9"/>
      <c r="AD322" s="14"/>
      <c r="AE322" s="9"/>
      <c r="AF322" s="14"/>
      <c r="AG322" s="9"/>
      <c r="AH322" s="9"/>
      <c r="AI322" s="9"/>
      <c r="AJ322" s="9"/>
      <c r="AK322" s="9"/>
      <c r="AL322" s="16"/>
      <c r="AM322" s="5"/>
      <c r="AN322" s="17"/>
      <c r="AO322" s="18"/>
      <c r="AP322" s="17"/>
      <c r="AQ322" s="17"/>
      <c r="AS322" s="21"/>
      <c r="AT322" s="6"/>
    </row>
    <row r="323" spans="23:46" x14ac:dyDescent="0.3">
      <c r="W323" s="20"/>
      <c r="X323" s="15"/>
      <c r="Y323" s="3"/>
      <c r="Z323" s="14"/>
      <c r="AA323" s="3"/>
      <c r="AB323" s="9"/>
      <c r="AC323" s="9"/>
      <c r="AD323" s="14"/>
      <c r="AE323" s="9"/>
      <c r="AF323" s="14"/>
      <c r="AG323" s="9"/>
      <c r="AH323" s="9"/>
      <c r="AI323" s="9"/>
      <c r="AJ323" s="9"/>
      <c r="AK323" s="9"/>
      <c r="AL323" s="16"/>
      <c r="AM323" s="5"/>
      <c r="AN323" s="17"/>
      <c r="AO323" s="18"/>
      <c r="AP323" s="17"/>
      <c r="AQ323" s="17"/>
      <c r="AS323" s="21"/>
      <c r="AT323" s="6"/>
    </row>
    <row r="324" spans="23:46" x14ac:dyDescent="0.3">
      <c r="W324" s="20"/>
      <c r="X324" s="15"/>
      <c r="Y324" s="3"/>
      <c r="Z324" s="14"/>
      <c r="AA324" s="3"/>
      <c r="AB324" s="9"/>
      <c r="AC324" s="9"/>
      <c r="AD324" s="14"/>
      <c r="AE324" s="9"/>
      <c r="AF324" s="14"/>
      <c r="AG324" s="9"/>
      <c r="AH324" s="9"/>
      <c r="AI324" s="9"/>
      <c r="AJ324" s="9"/>
      <c r="AK324" s="9"/>
      <c r="AL324" s="16"/>
      <c r="AM324" s="5"/>
      <c r="AN324" s="17"/>
      <c r="AO324" s="18"/>
      <c r="AP324" s="17"/>
      <c r="AQ324" s="17"/>
      <c r="AS324" s="21"/>
      <c r="AT324" s="6"/>
    </row>
    <row r="325" spans="23:46" x14ac:dyDescent="0.3">
      <c r="W325" s="20"/>
      <c r="X325" s="15"/>
      <c r="Y325" s="3"/>
      <c r="Z325" s="14"/>
      <c r="AA325" s="3"/>
      <c r="AB325" s="9"/>
      <c r="AC325" s="9"/>
      <c r="AD325" s="14"/>
      <c r="AE325" s="9"/>
      <c r="AF325" s="14"/>
      <c r="AG325" s="9"/>
      <c r="AH325" s="9"/>
      <c r="AI325" s="9"/>
      <c r="AJ325" s="9"/>
      <c r="AK325" s="9"/>
      <c r="AL325" s="16"/>
      <c r="AM325" s="5"/>
      <c r="AN325" s="17"/>
      <c r="AO325" s="18"/>
      <c r="AP325" s="17"/>
      <c r="AQ325" s="17"/>
      <c r="AS325" s="21"/>
      <c r="AT325" s="6"/>
    </row>
    <row r="326" spans="23:46" x14ac:dyDescent="0.3">
      <c r="W326" s="20"/>
      <c r="X326" s="15"/>
      <c r="Y326" s="3"/>
      <c r="Z326" s="14"/>
      <c r="AA326" s="3"/>
      <c r="AB326" s="9"/>
      <c r="AC326" s="9"/>
      <c r="AD326" s="14"/>
      <c r="AE326" s="9"/>
      <c r="AF326" s="14"/>
      <c r="AG326" s="9"/>
      <c r="AH326" s="9"/>
      <c r="AI326" s="9"/>
      <c r="AJ326" s="9"/>
      <c r="AK326" s="9"/>
      <c r="AL326" s="16"/>
      <c r="AM326" s="5"/>
      <c r="AN326" s="17"/>
      <c r="AO326" s="18"/>
      <c r="AP326" s="17"/>
      <c r="AQ326" s="17"/>
      <c r="AS326" s="21"/>
      <c r="AT326" s="6"/>
    </row>
    <row r="327" spans="23:46" x14ac:dyDescent="0.3">
      <c r="W327" s="20"/>
      <c r="X327" s="15"/>
      <c r="Y327" s="3"/>
      <c r="Z327" s="14"/>
      <c r="AA327" s="3"/>
      <c r="AB327" s="9"/>
      <c r="AC327" s="9"/>
      <c r="AD327" s="14"/>
      <c r="AE327" s="9"/>
      <c r="AF327" s="14"/>
      <c r="AG327" s="9"/>
      <c r="AH327" s="9"/>
      <c r="AI327" s="9"/>
      <c r="AJ327" s="9"/>
      <c r="AK327" s="9"/>
      <c r="AL327" s="16"/>
      <c r="AM327" s="5"/>
      <c r="AN327" s="17"/>
      <c r="AO327" s="18"/>
      <c r="AP327" s="17"/>
      <c r="AQ327" s="17"/>
      <c r="AS327" s="21"/>
      <c r="AT327" s="6"/>
    </row>
    <row r="328" spans="23:46" x14ac:dyDescent="0.3">
      <c r="W328" s="20"/>
      <c r="X328" s="15"/>
      <c r="Y328" s="3"/>
      <c r="Z328" s="14"/>
      <c r="AA328" s="3"/>
      <c r="AB328" s="9"/>
      <c r="AC328" s="9"/>
      <c r="AD328" s="14"/>
      <c r="AE328" s="9"/>
      <c r="AF328" s="14"/>
      <c r="AG328" s="9"/>
      <c r="AH328" s="9"/>
      <c r="AI328" s="9"/>
      <c r="AJ328" s="9"/>
      <c r="AK328" s="9"/>
      <c r="AL328" s="16"/>
      <c r="AM328" s="5"/>
      <c r="AN328" s="17"/>
      <c r="AO328" s="18"/>
      <c r="AP328" s="17"/>
      <c r="AQ328" s="17"/>
      <c r="AS328" s="21"/>
      <c r="AT328" s="6"/>
    </row>
    <row r="329" spans="23:46" x14ac:dyDescent="0.3">
      <c r="W329" s="20"/>
      <c r="X329" s="15"/>
      <c r="Y329" s="3"/>
      <c r="Z329" s="14"/>
      <c r="AA329" s="3"/>
      <c r="AB329" s="9"/>
      <c r="AC329" s="9"/>
      <c r="AD329" s="14"/>
      <c r="AE329" s="9"/>
      <c r="AF329" s="14"/>
      <c r="AG329" s="9"/>
      <c r="AH329" s="9"/>
      <c r="AI329" s="9"/>
      <c r="AJ329" s="9"/>
      <c r="AK329" s="9"/>
      <c r="AL329" s="16"/>
      <c r="AM329" s="5"/>
      <c r="AN329" s="17"/>
      <c r="AO329" s="18"/>
      <c r="AP329" s="17"/>
      <c r="AQ329" s="17"/>
      <c r="AS329" s="21"/>
      <c r="AT329" s="6"/>
    </row>
    <row r="330" spans="23:46" x14ac:dyDescent="0.3">
      <c r="W330" s="20"/>
      <c r="X330" s="15"/>
      <c r="Y330" s="3"/>
      <c r="Z330" s="14"/>
      <c r="AA330" s="3"/>
      <c r="AB330" s="9"/>
      <c r="AC330" s="9"/>
      <c r="AD330" s="14"/>
      <c r="AE330" s="9"/>
      <c r="AF330" s="14"/>
      <c r="AG330" s="9"/>
      <c r="AH330" s="9"/>
      <c r="AI330" s="9"/>
      <c r="AJ330" s="9"/>
      <c r="AK330" s="9"/>
      <c r="AL330" s="16"/>
      <c r="AM330" s="5"/>
      <c r="AN330" s="17"/>
      <c r="AO330" s="18"/>
      <c r="AP330" s="17"/>
      <c r="AQ330" s="17"/>
      <c r="AS330" s="21"/>
      <c r="AT330" s="6"/>
    </row>
    <row r="331" spans="23:46" x14ac:dyDescent="0.3">
      <c r="W331" s="20"/>
      <c r="X331" s="15"/>
      <c r="Y331" s="3"/>
      <c r="Z331" s="14"/>
      <c r="AA331" s="3"/>
      <c r="AB331" s="9"/>
      <c r="AC331" s="9"/>
      <c r="AD331" s="14"/>
      <c r="AE331" s="9"/>
      <c r="AF331" s="14"/>
      <c r="AG331" s="9"/>
      <c r="AH331" s="9"/>
      <c r="AI331" s="9"/>
      <c r="AJ331" s="9"/>
      <c r="AK331" s="9"/>
      <c r="AL331" s="16"/>
      <c r="AM331" s="5"/>
      <c r="AN331" s="17"/>
      <c r="AO331" s="18"/>
      <c r="AP331" s="17"/>
      <c r="AQ331" s="17"/>
      <c r="AS331" s="21"/>
      <c r="AT331" s="6"/>
    </row>
    <row r="332" spans="23:46" x14ac:dyDescent="0.3">
      <c r="W332" s="20"/>
      <c r="X332" s="15"/>
      <c r="Y332" s="3"/>
      <c r="Z332" s="14"/>
      <c r="AA332" s="3"/>
      <c r="AB332" s="9"/>
      <c r="AC332" s="9"/>
      <c r="AD332" s="14"/>
      <c r="AE332" s="9"/>
      <c r="AF332" s="14"/>
      <c r="AG332" s="9"/>
      <c r="AH332" s="9"/>
      <c r="AI332" s="9"/>
      <c r="AJ332" s="9"/>
      <c r="AK332" s="9"/>
      <c r="AL332" s="16"/>
      <c r="AM332" s="5"/>
      <c r="AN332" s="17"/>
      <c r="AO332" s="18"/>
      <c r="AP332" s="17"/>
      <c r="AQ332" s="17"/>
      <c r="AS332" s="21"/>
      <c r="AT332" s="6"/>
    </row>
    <row r="333" spans="23:46" x14ac:dyDescent="0.3">
      <c r="W333" s="20"/>
      <c r="X333" s="15"/>
      <c r="Y333" s="3"/>
      <c r="Z333" s="14"/>
      <c r="AA333" s="3"/>
      <c r="AB333" s="9"/>
      <c r="AC333" s="9"/>
      <c r="AD333" s="14"/>
      <c r="AE333" s="9"/>
      <c r="AF333" s="14"/>
      <c r="AG333" s="9"/>
      <c r="AH333" s="9"/>
      <c r="AI333" s="9"/>
      <c r="AJ333" s="9"/>
      <c r="AK333" s="9"/>
      <c r="AL333" s="16"/>
      <c r="AM333" s="5"/>
      <c r="AN333" s="17"/>
      <c r="AO333" s="18"/>
      <c r="AP333" s="17"/>
      <c r="AQ333" s="17"/>
      <c r="AS333" s="21"/>
      <c r="AT333" s="6"/>
    </row>
    <row r="334" spans="23:46" x14ac:dyDescent="0.3">
      <c r="W334" s="20"/>
      <c r="X334" s="15"/>
      <c r="Y334" s="3"/>
      <c r="Z334" s="14"/>
      <c r="AA334" s="3"/>
      <c r="AB334" s="9"/>
      <c r="AC334" s="9"/>
      <c r="AD334" s="14"/>
      <c r="AE334" s="9"/>
      <c r="AF334" s="14"/>
      <c r="AG334" s="9"/>
      <c r="AH334" s="9"/>
      <c r="AI334" s="9"/>
      <c r="AJ334" s="9"/>
      <c r="AK334" s="9"/>
      <c r="AL334" s="16"/>
      <c r="AM334" s="5"/>
      <c r="AN334" s="17"/>
      <c r="AO334" s="18"/>
      <c r="AP334" s="17"/>
      <c r="AQ334" s="17"/>
      <c r="AS334" s="21"/>
      <c r="AT334" s="6"/>
    </row>
    <row r="335" spans="23:46" x14ac:dyDescent="0.3">
      <c r="W335" s="20"/>
      <c r="X335" s="15"/>
      <c r="Y335" s="3"/>
      <c r="Z335" s="14"/>
      <c r="AA335" s="3"/>
      <c r="AB335" s="9"/>
      <c r="AC335" s="9"/>
      <c r="AD335" s="14"/>
      <c r="AE335" s="9"/>
      <c r="AF335" s="14"/>
      <c r="AG335" s="9"/>
      <c r="AH335" s="9"/>
      <c r="AI335" s="9"/>
      <c r="AJ335" s="9"/>
      <c r="AK335" s="9"/>
      <c r="AL335" s="16"/>
      <c r="AM335" s="5"/>
      <c r="AN335" s="17"/>
      <c r="AO335" s="18"/>
      <c r="AP335" s="17"/>
      <c r="AQ335" s="17"/>
      <c r="AS335" s="21"/>
      <c r="AT335" s="6"/>
    </row>
    <row r="336" spans="23:46" x14ac:dyDescent="0.3">
      <c r="W336" s="20"/>
      <c r="X336" s="15"/>
      <c r="Y336" s="3"/>
      <c r="Z336" s="14"/>
      <c r="AA336" s="3"/>
      <c r="AB336" s="9"/>
      <c r="AC336" s="9"/>
      <c r="AD336" s="14"/>
      <c r="AE336" s="9"/>
      <c r="AF336" s="14"/>
      <c r="AG336" s="9"/>
      <c r="AH336" s="9"/>
      <c r="AI336" s="9"/>
      <c r="AJ336" s="9"/>
      <c r="AK336" s="9"/>
      <c r="AL336" s="16"/>
      <c r="AM336" s="5"/>
      <c r="AN336" s="17"/>
      <c r="AO336" s="18"/>
      <c r="AP336" s="17"/>
      <c r="AQ336" s="17"/>
      <c r="AS336" s="21"/>
      <c r="AT336" s="6"/>
    </row>
    <row r="337" spans="23:46" x14ac:dyDescent="0.3">
      <c r="W337" s="20"/>
      <c r="X337" s="15"/>
      <c r="Y337" s="3"/>
      <c r="Z337" s="14"/>
      <c r="AA337" s="3"/>
      <c r="AB337" s="9"/>
      <c r="AC337" s="9"/>
      <c r="AD337" s="14"/>
      <c r="AE337" s="9"/>
      <c r="AF337" s="14"/>
      <c r="AG337" s="9"/>
      <c r="AH337" s="9"/>
      <c r="AI337" s="9"/>
      <c r="AJ337" s="9"/>
      <c r="AK337" s="9"/>
      <c r="AL337" s="16"/>
      <c r="AM337" s="5"/>
      <c r="AN337" s="17"/>
      <c r="AO337" s="18"/>
      <c r="AP337" s="17"/>
      <c r="AQ337" s="17"/>
      <c r="AS337" s="21"/>
      <c r="AT337" s="6"/>
    </row>
    <row r="338" spans="23:46" x14ac:dyDescent="0.3">
      <c r="W338" s="20"/>
      <c r="X338" s="15"/>
      <c r="Y338" s="3"/>
      <c r="Z338" s="14"/>
      <c r="AA338" s="3"/>
      <c r="AB338" s="9"/>
      <c r="AC338" s="9"/>
      <c r="AD338" s="14"/>
      <c r="AE338" s="9"/>
      <c r="AF338" s="14"/>
      <c r="AG338" s="9"/>
      <c r="AH338" s="9"/>
      <c r="AI338" s="9"/>
      <c r="AJ338" s="9"/>
      <c r="AK338" s="9"/>
      <c r="AL338" s="16"/>
      <c r="AM338" s="5"/>
      <c r="AN338" s="17"/>
      <c r="AO338" s="18"/>
      <c r="AP338" s="17"/>
      <c r="AQ338" s="17"/>
      <c r="AS338" s="21"/>
      <c r="AT338" s="6"/>
    </row>
    <row r="339" spans="23:46" x14ac:dyDescent="0.3">
      <c r="W339" s="20"/>
      <c r="X339" s="15"/>
      <c r="Y339" s="3"/>
      <c r="Z339" s="14"/>
      <c r="AA339" s="3"/>
      <c r="AB339" s="9"/>
      <c r="AC339" s="9"/>
      <c r="AD339" s="14"/>
      <c r="AE339" s="9"/>
      <c r="AF339" s="14"/>
      <c r="AG339" s="9"/>
      <c r="AH339" s="9"/>
      <c r="AI339" s="9"/>
      <c r="AJ339" s="9"/>
      <c r="AK339" s="9"/>
      <c r="AL339" s="16"/>
      <c r="AM339" s="5"/>
      <c r="AN339" s="17"/>
      <c r="AO339" s="18"/>
      <c r="AP339" s="17"/>
      <c r="AQ339" s="17"/>
      <c r="AS339" s="21"/>
      <c r="AT339" s="6"/>
    </row>
    <row r="340" spans="23:46" x14ac:dyDescent="0.3">
      <c r="W340" s="20"/>
      <c r="X340" s="15"/>
      <c r="Y340" s="3"/>
      <c r="Z340" s="14"/>
      <c r="AA340" s="3"/>
      <c r="AB340" s="9"/>
      <c r="AC340" s="9"/>
      <c r="AD340" s="14"/>
      <c r="AE340" s="9"/>
      <c r="AF340" s="14"/>
      <c r="AG340" s="9"/>
      <c r="AH340" s="9"/>
      <c r="AI340" s="9"/>
      <c r="AJ340" s="9"/>
      <c r="AK340" s="9"/>
      <c r="AL340" s="16"/>
      <c r="AM340" s="5"/>
      <c r="AN340" s="17"/>
      <c r="AO340" s="18"/>
      <c r="AP340" s="17"/>
      <c r="AQ340" s="17"/>
      <c r="AS340" s="21"/>
      <c r="AT340" s="6"/>
    </row>
    <row r="341" spans="23:46" x14ac:dyDescent="0.3">
      <c r="W341" s="20"/>
      <c r="X341" s="15"/>
      <c r="Y341" s="3"/>
      <c r="Z341" s="14"/>
      <c r="AA341" s="3"/>
      <c r="AB341" s="9"/>
      <c r="AC341" s="9"/>
      <c r="AD341" s="14"/>
      <c r="AE341" s="9"/>
      <c r="AF341" s="14"/>
      <c r="AG341" s="9"/>
      <c r="AH341" s="9"/>
      <c r="AI341" s="9"/>
      <c r="AJ341" s="9"/>
      <c r="AK341" s="9"/>
      <c r="AL341" s="16"/>
      <c r="AM341" s="5"/>
      <c r="AN341" s="17"/>
      <c r="AO341" s="18"/>
      <c r="AP341" s="17"/>
      <c r="AQ341" s="17"/>
      <c r="AS341" s="21"/>
      <c r="AT341" s="6"/>
    </row>
    <row r="342" spans="23:46" x14ac:dyDescent="0.3">
      <c r="W342" s="20"/>
      <c r="X342" s="15"/>
      <c r="Y342" s="3"/>
      <c r="Z342" s="14"/>
      <c r="AA342" s="3"/>
      <c r="AB342" s="9"/>
      <c r="AC342" s="9"/>
      <c r="AD342" s="14"/>
      <c r="AE342" s="9"/>
      <c r="AF342" s="14"/>
      <c r="AG342" s="9"/>
      <c r="AH342" s="9"/>
      <c r="AI342" s="9"/>
      <c r="AJ342" s="9"/>
      <c r="AK342" s="9"/>
      <c r="AL342" s="16"/>
      <c r="AM342" s="5"/>
      <c r="AN342" s="17"/>
      <c r="AO342" s="18"/>
      <c r="AP342" s="17"/>
      <c r="AQ342" s="17"/>
      <c r="AS342" s="21"/>
      <c r="AT342" s="6"/>
    </row>
    <row r="343" spans="23:46" x14ac:dyDescent="0.3">
      <c r="W343" s="20"/>
      <c r="X343" s="15"/>
      <c r="Y343" s="3"/>
      <c r="Z343" s="14"/>
      <c r="AA343" s="3"/>
      <c r="AB343" s="9"/>
      <c r="AC343" s="9"/>
      <c r="AD343" s="14"/>
      <c r="AE343" s="9"/>
      <c r="AF343" s="14"/>
      <c r="AG343" s="9"/>
      <c r="AH343" s="9"/>
      <c r="AI343" s="9"/>
      <c r="AJ343" s="9"/>
      <c r="AK343" s="9"/>
      <c r="AL343" s="16"/>
      <c r="AM343" s="5"/>
      <c r="AN343" s="17"/>
      <c r="AO343" s="18"/>
      <c r="AP343" s="17"/>
      <c r="AQ343" s="17"/>
      <c r="AS343" s="21"/>
      <c r="AT343" s="6"/>
    </row>
    <row r="344" spans="23:46" x14ac:dyDescent="0.3">
      <c r="W344" s="20"/>
      <c r="X344" s="15"/>
      <c r="Y344" s="3"/>
      <c r="Z344" s="14"/>
      <c r="AA344" s="3"/>
      <c r="AB344" s="9"/>
      <c r="AC344" s="9"/>
      <c r="AD344" s="14"/>
      <c r="AE344" s="9"/>
      <c r="AF344" s="14"/>
      <c r="AG344" s="9"/>
      <c r="AH344" s="9"/>
      <c r="AI344" s="9"/>
      <c r="AJ344" s="9"/>
      <c r="AK344" s="9"/>
      <c r="AL344" s="16"/>
      <c r="AM344" s="5"/>
      <c r="AN344" s="17"/>
      <c r="AO344" s="18"/>
      <c r="AP344" s="17"/>
      <c r="AQ344" s="17"/>
      <c r="AS344" s="21"/>
      <c r="AT344" s="6"/>
    </row>
    <row r="345" spans="23:46" x14ac:dyDescent="0.3">
      <c r="W345" s="20"/>
      <c r="X345" s="15"/>
      <c r="Y345" s="3"/>
      <c r="Z345" s="14"/>
      <c r="AA345" s="3"/>
      <c r="AB345" s="9"/>
      <c r="AC345" s="9"/>
      <c r="AD345" s="14"/>
      <c r="AE345" s="9"/>
      <c r="AF345" s="14"/>
      <c r="AG345" s="9"/>
      <c r="AH345" s="9"/>
      <c r="AI345" s="9"/>
      <c r="AJ345" s="9"/>
      <c r="AK345" s="9"/>
      <c r="AL345" s="16"/>
      <c r="AM345" s="5"/>
      <c r="AN345" s="17"/>
      <c r="AO345" s="18"/>
      <c r="AP345" s="17"/>
      <c r="AQ345" s="17"/>
      <c r="AS345" s="21"/>
      <c r="AT345" s="6"/>
    </row>
    <row r="346" spans="23:46" x14ac:dyDescent="0.3">
      <c r="W346" s="20"/>
      <c r="X346" s="15"/>
      <c r="Y346" s="3"/>
      <c r="Z346" s="14"/>
      <c r="AA346" s="3"/>
      <c r="AB346" s="9"/>
      <c r="AC346" s="9"/>
      <c r="AD346" s="14"/>
      <c r="AE346" s="9"/>
      <c r="AF346" s="14"/>
      <c r="AG346" s="9"/>
      <c r="AH346" s="9"/>
      <c r="AI346" s="9"/>
      <c r="AJ346" s="9"/>
      <c r="AK346" s="9"/>
      <c r="AL346" s="16"/>
      <c r="AM346" s="5"/>
      <c r="AN346" s="17"/>
      <c r="AO346" s="18"/>
      <c r="AP346" s="17"/>
      <c r="AQ346" s="17"/>
      <c r="AS346" s="21"/>
      <c r="AT346" s="6"/>
    </row>
    <row r="347" spans="23:46" x14ac:dyDescent="0.3">
      <c r="W347" s="20"/>
      <c r="X347" s="15"/>
      <c r="Y347" s="3"/>
      <c r="Z347" s="14"/>
      <c r="AA347" s="3"/>
      <c r="AB347" s="9"/>
      <c r="AC347" s="9"/>
      <c r="AD347" s="14"/>
      <c r="AE347" s="9"/>
      <c r="AF347" s="14"/>
      <c r="AG347" s="9"/>
      <c r="AH347" s="9"/>
      <c r="AI347" s="9"/>
      <c r="AJ347" s="9"/>
      <c r="AK347" s="9"/>
      <c r="AL347" s="16"/>
      <c r="AM347" s="5"/>
      <c r="AN347" s="17"/>
      <c r="AO347" s="18"/>
      <c r="AP347" s="17"/>
      <c r="AQ347" s="17"/>
      <c r="AS347" s="21"/>
      <c r="AT347" s="6"/>
    </row>
    <row r="348" spans="23:46" x14ac:dyDescent="0.3">
      <c r="W348" s="20"/>
      <c r="X348" s="15"/>
      <c r="Y348" s="3"/>
      <c r="Z348" s="14"/>
      <c r="AA348" s="3"/>
      <c r="AB348" s="9"/>
      <c r="AC348" s="9"/>
      <c r="AD348" s="14"/>
      <c r="AE348" s="9"/>
      <c r="AF348" s="14"/>
      <c r="AG348" s="9"/>
      <c r="AH348" s="9"/>
      <c r="AI348" s="9"/>
      <c r="AJ348" s="9"/>
      <c r="AK348" s="9"/>
      <c r="AL348" s="16"/>
      <c r="AM348" s="5"/>
      <c r="AN348" s="17"/>
      <c r="AO348" s="18"/>
      <c r="AP348" s="17"/>
      <c r="AQ348" s="17"/>
      <c r="AS348" s="21"/>
      <c r="AT348" s="6"/>
    </row>
    <row r="349" spans="23:46" x14ac:dyDescent="0.3">
      <c r="W349" s="20"/>
      <c r="X349" s="15"/>
      <c r="Y349" s="3"/>
      <c r="Z349" s="14"/>
      <c r="AA349" s="3"/>
      <c r="AB349" s="9"/>
      <c r="AC349" s="9"/>
      <c r="AD349" s="14"/>
      <c r="AE349" s="9"/>
      <c r="AF349" s="14"/>
      <c r="AG349" s="9"/>
      <c r="AH349" s="9"/>
      <c r="AI349" s="9"/>
      <c r="AJ349" s="9"/>
      <c r="AK349" s="9"/>
      <c r="AL349" s="16"/>
      <c r="AM349" s="5"/>
      <c r="AN349" s="17"/>
      <c r="AO349" s="18"/>
      <c r="AP349" s="17"/>
      <c r="AQ349" s="17"/>
      <c r="AS349" s="21"/>
      <c r="AT349" s="6"/>
    </row>
    <row r="350" spans="23:46" x14ac:dyDescent="0.3">
      <c r="W350" s="20"/>
      <c r="X350" s="15"/>
      <c r="Y350" s="3"/>
      <c r="Z350" s="14"/>
      <c r="AA350" s="3"/>
      <c r="AB350" s="9"/>
      <c r="AC350" s="9"/>
      <c r="AD350" s="14"/>
      <c r="AE350" s="9"/>
      <c r="AF350" s="14"/>
      <c r="AG350" s="9"/>
      <c r="AH350" s="9"/>
      <c r="AI350" s="9"/>
      <c r="AJ350" s="9"/>
      <c r="AK350" s="9"/>
      <c r="AL350" s="16"/>
      <c r="AM350" s="5"/>
      <c r="AN350" s="17"/>
      <c r="AO350" s="18"/>
      <c r="AP350" s="17"/>
      <c r="AQ350" s="17"/>
      <c r="AS350" s="21"/>
      <c r="AT350" s="6"/>
    </row>
    <row r="351" spans="23:46" x14ac:dyDescent="0.3">
      <c r="W351" s="20"/>
      <c r="X351" s="15"/>
      <c r="Y351" s="3"/>
      <c r="Z351" s="14"/>
      <c r="AA351" s="3"/>
      <c r="AB351" s="9"/>
      <c r="AC351" s="9"/>
      <c r="AD351" s="14"/>
      <c r="AE351" s="9"/>
      <c r="AF351" s="14"/>
      <c r="AG351" s="9"/>
      <c r="AH351" s="9"/>
      <c r="AI351" s="9"/>
      <c r="AJ351" s="9"/>
      <c r="AK351" s="9"/>
      <c r="AL351" s="16"/>
      <c r="AM351" s="5"/>
      <c r="AN351" s="17"/>
      <c r="AO351" s="18"/>
      <c r="AP351" s="17"/>
      <c r="AQ351" s="17"/>
      <c r="AS351" s="21"/>
      <c r="AT351" s="6"/>
    </row>
    <row r="352" spans="23:46" x14ac:dyDescent="0.3">
      <c r="W352" s="20"/>
      <c r="X352" s="15"/>
      <c r="Y352" s="3"/>
      <c r="Z352" s="14"/>
      <c r="AA352" s="3"/>
      <c r="AB352" s="9"/>
      <c r="AC352" s="9"/>
      <c r="AD352" s="14"/>
      <c r="AE352" s="9"/>
      <c r="AF352" s="14"/>
      <c r="AG352" s="9"/>
      <c r="AH352" s="9"/>
      <c r="AI352" s="9"/>
      <c r="AJ352" s="9"/>
      <c r="AK352" s="9"/>
      <c r="AL352" s="16"/>
      <c r="AM352" s="5"/>
      <c r="AN352" s="17"/>
      <c r="AO352" s="18"/>
      <c r="AP352" s="17"/>
      <c r="AQ352" s="17"/>
      <c r="AS352" s="21"/>
      <c r="AT352" s="6"/>
    </row>
    <row r="353" spans="23:46" x14ac:dyDescent="0.3">
      <c r="W353" s="20"/>
      <c r="X353" s="15"/>
      <c r="Y353" s="3"/>
      <c r="Z353" s="14"/>
      <c r="AA353" s="3"/>
      <c r="AB353" s="9"/>
      <c r="AC353" s="9"/>
      <c r="AD353" s="14"/>
      <c r="AE353" s="9"/>
      <c r="AF353" s="14"/>
      <c r="AG353" s="9"/>
      <c r="AH353" s="9"/>
      <c r="AI353" s="9"/>
      <c r="AJ353" s="9"/>
      <c r="AK353" s="9"/>
      <c r="AL353" s="16"/>
      <c r="AM353" s="5"/>
      <c r="AN353" s="17"/>
      <c r="AO353" s="18"/>
      <c r="AP353" s="17"/>
      <c r="AQ353" s="17"/>
      <c r="AS353" s="21"/>
      <c r="AT353" s="6"/>
    </row>
    <row r="354" spans="23:46" x14ac:dyDescent="0.3">
      <c r="W354" s="20"/>
      <c r="X354" s="15"/>
      <c r="Y354" s="3"/>
      <c r="Z354" s="14"/>
      <c r="AA354" s="3"/>
      <c r="AB354" s="9"/>
      <c r="AC354" s="9"/>
      <c r="AD354" s="14"/>
      <c r="AE354" s="9"/>
      <c r="AF354" s="14"/>
      <c r="AG354" s="9"/>
      <c r="AH354" s="9"/>
      <c r="AI354" s="9"/>
      <c r="AJ354" s="9"/>
      <c r="AK354" s="9"/>
      <c r="AL354" s="16"/>
      <c r="AM354" s="5"/>
      <c r="AN354" s="17"/>
      <c r="AO354" s="18"/>
      <c r="AP354" s="17"/>
      <c r="AQ354" s="17"/>
      <c r="AS354" s="21"/>
      <c r="AT354" s="6"/>
    </row>
    <row r="355" spans="23:46" x14ac:dyDescent="0.3">
      <c r="W355" s="20"/>
      <c r="X355" s="15"/>
      <c r="Y355" s="3"/>
      <c r="Z355" s="14"/>
      <c r="AA355" s="3"/>
      <c r="AB355" s="9"/>
      <c r="AC355" s="9"/>
      <c r="AD355" s="14"/>
      <c r="AE355" s="9"/>
      <c r="AF355" s="14"/>
      <c r="AG355" s="9"/>
      <c r="AH355" s="9"/>
      <c r="AI355" s="9"/>
      <c r="AJ355" s="9"/>
      <c r="AK355" s="9"/>
      <c r="AL355" s="16"/>
      <c r="AM355" s="5"/>
      <c r="AN355" s="17"/>
      <c r="AO355" s="18"/>
      <c r="AP355" s="17"/>
      <c r="AQ355" s="17"/>
      <c r="AS355" s="21"/>
      <c r="AT355" s="6"/>
    </row>
    <row r="356" spans="23:46" x14ac:dyDescent="0.3">
      <c r="W356" s="20"/>
      <c r="X356" s="15"/>
      <c r="Y356" s="3"/>
      <c r="Z356" s="14"/>
      <c r="AA356" s="3"/>
      <c r="AB356" s="9"/>
      <c r="AC356" s="9"/>
      <c r="AD356" s="14"/>
      <c r="AE356" s="9"/>
      <c r="AF356" s="14"/>
      <c r="AG356" s="9"/>
      <c r="AH356" s="9"/>
      <c r="AI356" s="9"/>
      <c r="AJ356" s="9"/>
      <c r="AK356" s="9"/>
      <c r="AL356" s="16"/>
      <c r="AM356" s="5"/>
      <c r="AN356" s="17"/>
      <c r="AO356" s="18"/>
      <c r="AP356" s="17"/>
      <c r="AQ356" s="17"/>
      <c r="AS356" s="21"/>
      <c r="AT356" s="6"/>
    </row>
    <row r="357" spans="23:46" x14ac:dyDescent="0.3">
      <c r="W357" s="20"/>
      <c r="X357" s="15"/>
      <c r="Y357" s="3"/>
      <c r="Z357" s="14"/>
      <c r="AA357" s="3"/>
      <c r="AB357" s="9"/>
      <c r="AC357" s="9"/>
      <c r="AD357" s="14"/>
      <c r="AE357" s="9"/>
      <c r="AF357" s="14"/>
      <c r="AG357" s="9"/>
      <c r="AH357" s="9"/>
      <c r="AI357" s="9"/>
      <c r="AJ357" s="9"/>
      <c r="AK357" s="9"/>
      <c r="AL357" s="16"/>
      <c r="AM357" s="5"/>
      <c r="AN357" s="17"/>
      <c r="AO357" s="18"/>
      <c r="AP357" s="17"/>
      <c r="AQ357" s="17"/>
      <c r="AS357" s="21"/>
      <c r="AT357" s="6"/>
    </row>
    <row r="358" spans="23:46" x14ac:dyDescent="0.3">
      <c r="W358" s="20"/>
      <c r="X358" s="15"/>
      <c r="Y358" s="3"/>
      <c r="Z358" s="14"/>
      <c r="AA358" s="3"/>
      <c r="AB358" s="9"/>
      <c r="AC358" s="9"/>
      <c r="AD358" s="14"/>
      <c r="AE358" s="9"/>
      <c r="AF358" s="14"/>
      <c r="AG358" s="9"/>
      <c r="AH358" s="9"/>
      <c r="AI358" s="9"/>
      <c r="AJ358" s="9"/>
      <c r="AK358" s="9"/>
      <c r="AL358" s="16"/>
      <c r="AM358" s="5"/>
      <c r="AN358" s="17"/>
      <c r="AO358" s="18"/>
      <c r="AP358" s="17"/>
      <c r="AQ358" s="17"/>
      <c r="AS358" s="21"/>
      <c r="AT358" s="6"/>
    </row>
    <row r="359" spans="23:46" x14ac:dyDescent="0.3">
      <c r="W359" s="20"/>
      <c r="X359" s="15"/>
      <c r="Y359" s="3"/>
      <c r="Z359" s="14"/>
      <c r="AA359" s="3"/>
      <c r="AB359" s="9"/>
      <c r="AC359" s="9"/>
      <c r="AD359" s="14"/>
      <c r="AE359" s="9"/>
      <c r="AF359" s="14"/>
      <c r="AG359" s="9"/>
      <c r="AH359" s="9"/>
      <c r="AI359" s="9"/>
      <c r="AJ359" s="9"/>
      <c r="AK359" s="9"/>
      <c r="AL359" s="16"/>
      <c r="AM359" s="5"/>
      <c r="AN359" s="17"/>
      <c r="AO359" s="18"/>
      <c r="AP359" s="17"/>
      <c r="AQ359" s="17"/>
      <c r="AS359" s="21"/>
      <c r="AT359" s="6"/>
    </row>
    <row r="360" spans="23:46" x14ac:dyDescent="0.3">
      <c r="W360" s="20"/>
      <c r="X360" s="15"/>
      <c r="Y360" s="3"/>
      <c r="Z360" s="14"/>
      <c r="AA360" s="3"/>
      <c r="AB360" s="9"/>
      <c r="AC360" s="9"/>
      <c r="AD360" s="14"/>
      <c r="AE360" s="9"/>
      <c r="AF360" s="14"/>
      <c r="AG360" s="9"/>
      <c r="AH360" s="9"/>
      <c r="AI360" s="9"/>
      <c r="AJ360" s="9"/>
      <c r="AK360" s="9"/>
      <c r="AL360" s="16"/>
      <c r="AM360" s="5"/>
      <c r="AN360" s="17"/>
      <c r="AO360" s="18"/>
      <c r="AP360" s="17"/>
      <c r="AQ360" s="17"/>
      <c r="AS360" s="21"/>
      <c r="AT360" s="6"/>
    </row>
    <row r="361" spans="23:46" x14ac:dyDescent="0.3">
      <c r="W361" s="20"/>
      <c r="X361" s="15"/>
      <c r="Y361" s="3"/>
      <c r="Z361" s="14"/>
      <c r="AA361" s="3"/>
      <c r="AB361" s="9"/>
      <c r="AC361" s="9"/>
      <c r="AD361" s="14"/>
      <c r="AE361" s="9"/>
      <c r="AF361" s="14"/>
      <c r="AG361" s="9"/>
      <c r="AH361" s="9"/>
      <c r="AI361" s="9"/>
      <c r="AJ361" s="9"/>
      <c r="AK361" s="9"/>
      <c r="AL361" s="16"/>
      <c r="AM361" s="5"/>
      <c r="AN361" s="17"/>
      <c r="AO361" s="18"/>
      <c r="AP361" s="17"/>
      <c r="AQ361" s="17"/>
      <c r="AS361" s="21"/>
      <c r="AT361" s="6"/>
    </row>
    <row r="362" spans="23:46" x14ac:dyDescent="0.3">
      <c r="W362" s="20"/>
      <c r="X362" s="15"/>
      <c r="Y362" s="3"/>
      <c r="Z362" s="14"/>
      <c r="AA362" s="3"/>
      <c r="AB362" s="9"/>
      <c r="AC362" s="9"/>
      <c r="AD362" s="14"/>
      <c r="AE362" s="9"/>
      <c r="AF362" s="14"/>
      <c r="AG362" s="9"/>
      <c r="AH362" s="9"/>
      <c r="AI362" s="9"/>
      <c r="AJ362" s="9"/>
      <c r="AK362" s="9"/>
      <c r="AL362" s="16"/>
      <c r="AM362" s="5"/>
      <c r="AN362" s="17"/>
      <c r="AO362" s="18"/>
      <c r="AP362" s="17"/>
      <c r="AQ362" s="17"/>
      <c r="AS362" s="21"/>
      <c r="AT362" s="6"/>
    </row>
    <row r="363" spans="23:46" x14ac:dyDescent="0.3">
      <c r="W363" s="20"/>
      <c r="X363" s="15"/>
      <c r="Y363" s="3"/>
      <c r="Z363" s="14"/>
      <c r="AA363" s="3"/>
      <c r="AB363" s="9"/>
      <c r="AC363" s="9"/>
      <c r="AD363" s="14"/>
      <c r="AE363" s="9"/>
      <c r="AF363" s="14"/>
      <c r="AG363" s="9"/>
      <c r="AH363" s="9"/>
      <c r="AI363" s="9"/>
      <c r="AJ363" s="9"/>
      <c r="AK363" s="9"/>
      <c r="AL363" s="16"/>
      <c r="AM363" s="5"/>
      <c r="AN363" s="17"/>
      <c r="AO363" s="18"/>
      <c r="AP363" s="17"/>
      <c r="AQ363" s="17"/>
      <c r="AS363" s="21"/>
      <c r="AT363" s="6"/>
    </row>
    <row r="364" spans="23:46" x14ac:dyDescent="0.3">
      <c r="W364" s="20"/>
      <c r="X364" s="15"/>
      <c r="Y364" s="3"/>
      <c r="Z364" s="14"/>
      <c r="AA364" s="3"/>
      <c r="AB364" s="9"/>
      <c r="AC364" s="9"/>
      <c r="AD364" s="14"/>
      <c r="AE364" s="9"/>
      <c r="AF364" s="14"/>
      <c r="AG364" s="9"/>
      <c r="AH364" s="9"/>
      <c r="AI364" s="9"/>
      <c r="AJ364" s="9"/>
      <c r="AK364" s="9"/>
      <c r="AL364" s="16"/>
      <c r="AM364" s="5"/>
      <c r="AN364" s="17"/>
      <c r="AO364" s="18"/>
      <c r="AP364" s="17"/>
      <c r="AQ364" s="17"/>
      <c r="AS364" s="21"/>
      <c r="AT364" s="6"/>
    </row>
    <row r="365" spans="23:46" x14ac:dyDescent="0.3">
      <c r="W365" s="20"/>
      <c r="X365" s="15"/>
      <c r="Y365" s="3"/>
      <c r="Z365" s="14"/>
      <c r="AA365" s="3"/>
      <c r="AB365" s="9"/>
      <c r="AC365" s="9"/>
      <c r="AD365" s="14"/>
      <c r="AE365" s="9"/>
      <c r="AF365" s="14"/>
      <c r="AG365" s="9"/>
      <c r="AH365" s="9"/>
      <c r="AI365" s="9"/>
      <c r="AJ365" s="9"/>
      <c r="AK365" s="9"/>
      <c r="AL365" s="16"/>
      <c r="AM365" s="5"/>
      <c r="AN365" s="17"/>
      <c r="AO365" s="18"/>
      <c r="AP365" s="17"/>
      <c r="AQ365" s="17"/>
      <c r="AS365" s="21"/>
      <c r="AT365" s="6"/>
    </row>
    <row r="366" spans="23:46" x14ac:dyDescent="0.3">
      <c r="W366" s="20"/>
      <c r="X366" s="15"/>
      <c r="Y366" s="3"/>
      <c r="Z366" s="14"/>
      <c r="AA366" s="3"/>
      <c r="AB366" s="9"/>
      <c r="AC366" s="9"/>
      <c r="AD366" s="14"/>
      <c r="AE366" s="9"/>
      <c r="AF366" s="14"/>
      <c r="AG366" s="9"/>
      <c r="AH366" s="9"/>
      <c r="AI366" s="9"/>
      <c r="AJ366" s="9"/>
      <c r="AK366" s="9"/>
      <c r="AL366" s="16"/>
      <c r="AM366" s="5"/>
      <c r="AN366" s="17"/>
      <c r="AO366" s="18"/>
      <c r="AP366" s="17"/>
      <c r="AQ366" s="17"/>
      <c r="AS366" s="21"/>
      <c r="AT366" s="6"/>
    </row>
    <row r="367" spans="23:46" x14ac:dyDescent="0.3">
      <c r="W367" s="20"/>
      <c r="X367" s="15"/>
      <c r="Y367" s="3"/>
      <c r="Z367" s="14"/>
      <c r="AA367" s="3"/>
      <c r="AB367" s="9"/>
      <c r="AC367" s="9"/>
      <c r="AD367" s="14"/>
      <c r="AE367" s="9"/>
      <c r="AF367" s="14"/>
      <c r="AG367" s="9"/>
      <c r="AH367" s="9"/>
      <c r="AI367" s="9"/>
      <c r="AJ367" s="9"/>
      <c r="AK367" s="9"/>
      <c r="AL367" s="16"/>
      <c r="AM367" s="5"/>
      <c r="AN367" s="17"/>
      <c r="AO367" s="18"/>
      <c r="AP367" s="17"/>
      <c r="AQ367" s="17"/>
      <c r="AS367" s="21"/>
      <c r="AT367" s="6"/>
    </row>
    <row r="368" spans="23:46" x14ac:dyDescent="0.3">
      <c r="W368" s="20"/>
      <c r="X368" s="15"/>
      <c r="Y368" s="3"/>
      <c r="Z368" s="14"/>
      <c r="AA368" s="3"/>
      <c r="AB368" s="9"/>
      <c r="AC368" s="9"/>
      <c r="AD368" s="14"/>
      <c r="AE368" s="9"/>
      <c r="AF368" s="14"/>
      <c r="AG368" s="9"/>
      <c r="AH368" s="9"/>
      <c r="AI368" s="9"/>
      <c r="AJ368" s="9"/>
      <c r="AK368" s="9"/>
      <c r="AL368" s="16"/>
      <c r="AM368" s="5"/>
      <c r="AN368" s="17"/>
      <c r="AO368" s="18"/>
      <c r="AP368" s="17"/>
      <c r="AQ368" s="17"/>
      <c r="AS368" s="21"/>
      <c r="AT368" s="6"/>
    </row>
    <row r="369" spans="23:46" x14ac:dyDescent="0.3">
      <c r="W369" s="20"/>
      <c r="X369" s="15"/>
      <c r="Y369" s="3"/>
      <c r="Z369" s="14"/>
      <c r="AA369" s="3"/>
      <c r="AB369" s="9"/>
      <c r="AC369" s="9"/>
      <c r="AD369" s="14"/>
      <c r="AE369" s="9"/>
      <c r="AF369" s="14"/>
      <c r="AG369" s="9"/>
      <c r="AH369" s="9"/>
      <c r="AI369" s="9"/>
      <c r="AJ369" s="9"/>
      <c r="AK369" s="9"/>
      <c r="AL369" s="16"/>
      <c r="AM369" s="5"/>
      <c r="AN369" s="17"/>
      <c r="AO369" s="18"/>
      <c r="AP369" s="17"/>
      <c r="AQ369" s="17"/>
      <c r="AS369" s="21"/>
      <c r="AT369" s="6"/>
    </row>
    <row r="370" spans="23:46" x14ac:dyDescent="0.3">
      <c r="W370" s="20"/>
      <c r="X370" s="15"/>
      <c r="Y370" s="3"/>
      <c r="Z370" s="14"/>
      <c r="AA370" s="3"/>
      <c r="AB370" s="9"/>
      <c r="AC370" s="9"/>
      <c r="AD370" s="14"/>
      <c r="AE370" s="9"/>
      <c r="AF370" s="14"/>
      <c r="AG370" s="9"/>
      <c r="AH370" s="9"/>
      <c r="AI370" s="9"/>
      <c r="AJ370" s="9"/>
      <c r="AK370" s="9"/>
      <c r="AL370" s="16"/>
      <c r="AM370" s="5"/>
      <c r="AN370" s="17"/>
      <c r="AO370" s="18"/>
      <c r="AP370" s="17"/>
      <c r="AQ370" s="17"/>
      <c r="AS370" s="21"/>
      <c r="AT370" s="6"/>
    </row>
    <row r="371" spans="23:46" x14ac:dyDescent="0.3">
      <c r="W371" s="20"/>
      <c r="X371" s="15"/>
      <c r="Y371" s="3"/>
      <c r="Z371" s="14"/>
      <c r="AA371" s="3"/>
      <c r="AB371" s="9"/>
      <c r="AC371" s="9"/>
      <c r="AD371" s="14"/>
      <c r="AE371" s="9"/>
      <c r="AF371" s="14"/>
      <c r="AG371" s="9"/>
      <c r="AH371" s="9"/>
      <c r="AI371" s="9"/>
      <c r="AJ371" s="9"/>
      <c r="AK371" s="9"/>
      <c r="AL371" s="16"/>
      <c r="AM371" s="5"/>
      <c r="AN371" s="17"/>
      <c r="AO371" s="18"/>
      <c r="AP371" s="17"/>
      <c r="AQ371" s="17"/>
      <c r="AS371" s="21"/>
      <c r="AT371" s="6"/>
    </row>
    <row r="372" spans="23:46" x14ac:dyDescent="0.3">
      <c r="W372" s="20"/>
      <c r="X372" s="15"/>
      <c r="Y372" s="3"/>
      <c r="Z372" s="14"/>
      <c r="AA372" s="3"/>
      <c r="AB372" s="9"/>
      <c r="AC372" s="9"/>
      <c r="AD372" s="14"/>
      <c r="AE372" s="9"/>
      <c r="AF372" s="14"/>
      <c r="AG372" s="9"/>
      <c r="AH372" s="9"/>
      <c r="AI372" s="9"/>
      <c r="AJ372" s="9"/>
      <c r="AK372" s="9"/>
      <c r="AL372" s="16"/>
      <c r="AM372" s="5"/>
      <c r="AN372" s="17"/>
      <c r="AO372" s="18"/>
      <c r="AP372" s="17"/>
      <c r="AQ372" s="17"/>
      <c r="AS372" s="21"/>
      <c r="AT372" s="6"/>
    </row>
    <row r="373" spans="23:46" x14ac:dyDescent="0.3">
      <c r="W373" s="20"/>
      <c r="X373" s="15"/>
      <c r="Y373" s="3"/>
      <c r="Z373" s="14"/>
      <c r="AA373" s="3"/>
      <c r="AB373" s="9"/>
      <c r="AC373" s="9"/>
      <c r="AD373" s="14"/>
      <c r="AE373" s="9"/>
      <c r="AF373" s="14"/>
      <c r="AG373" s="9"/>
      <c r="AH373" s="9"/>
      <c r="AI373" s="9"/>
      <c r="AJ373" s="9"/>
      <c r="AK373" s="9"/>
      <c r="AL373" s="16"/>
      <c r="AM373" s="5"/>
      <c r="AN373" s="17"/>
      <c r="AO373" s="18"/>
      <c r="AP373" s="17"/>
      <c r="AQ373" s="17"/>
      <c r="AS373" s="21"/>
      <c r="AT373" s="6"/>
    </row>
    <row r="374" spans="23:46" x14ac:dyDescent="0.3">
      <c r="W374" s="20"/>
      <c r="X374" s="15"/>
      <c r="Y374" s="3"/>
      <c r="Z374" s="14"/>
      <c r="AA374" s="3"/>
      <c r="AB374" s="9"/>
      <c r="AC374" s="9"/>
      <c r="AD374" s="14"/>
      <c r="AE374" s="9"/>
      <c r="AF374" s="14"/>
      <c r="AG374" s="9"/>
      <c r="AH374" s="9"/>
      <c r="AI374" s="9"/>
      <c r="AJ374" s="9"/>
      <c r="AK374" s="9"/>
      <c r="AL374" s="16"/>
      <c r="AM374" s="5"/>
      <c r="AN374" s="17"/>
      <c r="AO374" s="18"/>
      <c r="AP374" s="17"/>
      <c r="AQ374" s="17"/>
      <c r="AS374" s="21"/>
      <c r="AT374" s="6"/>
    </row>
    <row r="375" spans="23:46" x14ac:dyDescent="0.3">
      <c r="W375" s="20"/>
      <c r="X375" s="15"/>
      <c r="Y375" s="3"/>
      <c r="Z375" s="14"/>
      <c r="AA375" s="3"/>
      <c r="AB375" s="9"/>
      <c r="AC375" s="9"/>
      <c r="AD375" s="14"/>
      <c r="AE375" s="9"/>
      <c r="AF375" s="14"/>
      <c r="AG375" s="9"/>
      <c r="AH375" s="9"/>
      <c r="AI375" s="9"/>
      <c r="AJ375" s="9"/>
      <c r="AK375" s="9"/>
      <c r="AL375" s="16"/>
      <c r="AM375" s="5"/>
      <c r="AN375" s="17"/>
      <c r="AO375" s="18"/>
      <c r="AP375" s="17"/>
      <c r="AQ375" s="17"/>
      <c r="AS375" s="21"/>
      <c r="AT375" s="6"/>
    </row>
    <row r="376" spans="23:46" x14ac:dyDescent="0.3">
      <c r="W376" s="20"/>
      <c r="X376" s="15"/>
      <c r="Y376" s="3"/>
      <c r="Z376" s="14"/>
      <c r="AA376" s="3"/>
      <c r="AB376" s="9"/>
      <c r="AC376" s="9"/>
      <c r="AD376" s="14"/>
      <c r="AE376" s="9"/>
      <c r="AF376" s="14"/>
      <c r="AG376" s="9"/>
      <c r="AH376" s="9"/>
      <c r="AI376" s="9"/>
      <c r="AJ376" s="9"/>
      <c r="AK376" s="9"/>
      <c r="AL376" s="16"/>
      <c r="AM376" s="5"/>
      <c r="AN376" s="17"/>
      <c r="AO376" s="18"/>
      <c r="AP376" s="17"/>
      <c r="AQ376" s="17"/>
      <c r="AS376" s="21"/>
      <c r="AT376" s="6"/>
    </row>
    <row r="377" spans="23:46" x14ac:dyDescent="0.3">
      <c r="W377" s="20"/>
      <c r="X377" s="15"/>
      <c r="Y377" s="3"/>
      <c r="Z377" s="14"/>
      <c r="AA377" s="3"/>
      <c r="AB377" s="9"/>
      <c r="AC377" s="9"/>
      <c r="AD377" s="14"/>
      <c r="AE377" s="9"/>
      <c r="AF377" s="14"/>
      <c r="AG377" s="9"/>
      <c r="AH377" s="9"/>
      <c r="AI377" s="9"/>
      <c r="AJ377" s="9"/>
      <c r="AK377" s="9"/>
      <c r="AL377" s="16"/>
      <c r="AM377" s="5"/>
      <c r="AN377" s="17"/>
      <c r="AO377" s="18"/>
      <c r="AP377" s="17"/>
      <c r="AQ377" s="17"/>
      <c r="AS377" s="21"/>
      <c r="AT377" s="6"/>
    </row>
    <row r="378" spans="23:46" x14ac:dyDescent="0.3">
      <c r="W378" s="20"/>
      <c r="X378" s="15"/>
      <c r="Y378" s="3"/>
      <c r="Z378" s="14"/>
      <c r="AA378" s="3"/>
      <c r="AB378" s="9"/>
      <c r="AC378" s="9"/>
      <c r="AD378" s="14"/>
      <c r="AE378" s="9"/>
      <c r="AF378" s="14"/>
      <c r="AG378" s="9"/>
      <c r="AH378" s="9"/>
      <c r="AI378" s="9"/>
      <c r="AJ378" s="9"/>
      <c r="AK378" s="9"/>
      <c r="AL378" s="16"/>
      <c r="AM378" s="5"/>
      <c r="AN378" s="17"/>
      <c r="AO378" s="18"/>
      <c r="AP378" s="17"/>
      <c r="AQ378" s="17"/>
      <c r="AS378" s="21"/>
      <c r="AT378" s="6"/>
    </row>
    <row r="379" spans="23:46" x14ac:dyDescent="0.3">
      <c r="W379" s="20"/>
      <c r="X379" s="15"/>
      <c r="Y379" s="3"/>
      <c r="Z379" s="14"/>
      <c r="AA379" s="3"/>
      <c r="AB379" s="9"/>
      <c r="AC379" s="9"/>
      <c r="AD379" s="14"/>
      <c r="AE379" s="9"/>
      <c r="AF379" s="14"/>
      <c r="AG379" s="9"/>
      <c r="AH379" s="9"/>
      <c r="AI379" s="9"/>
      <c r="AJ379" s="9"/>
      <c r="AK379" s="9"/>
      <c r="AL379" s="16"/>
      <c r="AM379" s="5"/>
      <c r="AN379" s="17"/>
      <c r="AO379" s="18"/>
      <c r="AP379" s="17"/>
      <c r="AQ379" s="17"/>
      <c r="AS379" s="21"/>
      <c r="AT379" s="6"/>
    </row>
    <row r="380" spans="23:46" x14ac:dyDescent="0.3">
      <c r="W380" s="20"/>
      <c r="X380" s="15"/>
      <c r="Y380" s="3"/>
      <c r="Z380" s="14"/>
      <c r="AA380" s="3"/>
      <c r="AB380" s="9"/>
      <c r="AC380" s="9"/>
      <c r="AD380" s="14"/>
      <c r="AE380" s="9"/>
      <c r="AF380" s="14"/>
      <c r="AG380" s="9"/>
      <c r="AH380" s="9"/>
      <c r="AI380" s="9"/>
      <c r="AJ380" s="9"/>
      <c r="AK380" s="9"/>
      <c r="AL380" s="16"/>
      <c r="AM380" s="5"/>
      <c r="AN380" s="17"/>
      <c r="AO380" s="18"/>
      <c r="AP380" s="17"/>
      <c r="AQ380" s="17"/>
      <c r="AS380" s="21"/>
      <c r="AT380" s="6"/>
    </row>
    <row r="381" spans="23:46" x14ac:dyDescent="0.3">
      <c r="W381" s="20"/>
      <c r="X381" s="15"/>
      <c r="Y381" s="3"/>
      <c r="Z381" s="14"/>
      <c r="AA381" s="3"/>
      <c r="AB381" s="9"/>
      <c r="AC381" s="9"/>
      <c r="AD381" s="14"/>
      <c r="AE381" s="9"/>
      <c r="AF381" s="14"/>
      <c r="AG381" s="9"/>
      <c r="AH381" s="9"/>
      <c r="AI381" s="9"/>
      <c r="AJ381" s="9"/>
      <c r="AK381" s="9"/>
      <c r="AL381" s="16"/>
      <c r="AM381" s="5"/>
      <c r="AN381" s="17"/>
      <c r="AO381" s="18"/>
      <c r="AP381" s="17"/>
      <c r="AQ381" s="17"/>
      <c r="AS381" s="21"/>
      <c r="AT381" s="6"/>
    </row>
    <row r="382" spans="23:46" x14ac:dyDescent="0.3">
      <c r="W382" s="20"/>
      <c r="X382" s="15"/>
      <c r="Y382" s="3"/>
      <c r="Z382" s="14"/>
      <c r="AA382" s="3"/>
      <c r="AB382" s="9"/>
      <c r="AC382" s="9"/>
      <c r="AD382" s="14"/>
      <c r="AE382" s="9"/>
      <c r="AF382" s="14"/>
      <c r="AG382" s="9"/>
      <c r="AH382" s="9"/>
      <c r="AI382" s="9"/>
      <c r="AJ382" s="9"/>
      <c r="AK382" s="9"/>
      <c r="AL382" s="16"/>
      <c r="AM382" s="5"/>
      <c r="AN382" s="17"/>
      <c r="AO382" s="18"/>
      <c r="AP382" s="17"/>
      <c r="AQ382" s="17"/>
      <c r="AS382" s="21"/>
      <c r="AT382" s="6"/>
    </row>
    <row r="383" spans="23:46" x14ac:dyDescent="0.3">
      <c r="W383" s="20"/>
      <c r="X383" s="15"/>
      <c r="Y383" s="3"/>
      <c r="Z383" s="14"/>
      <c r="AA383" s="3"/>
      <c r="AB383" s="9"/>
      <c r="AC383" s="9"/>
      <c r="AD383" s="14"/>
      <c r="AE383" s="9"/>
      <c r="AF383" s="14"/>
      <c r="AG383" s="9"/>
      <c r="AH383" s="9"/>
      <c r="AI383" s="9"/>
      <c r="AJ383" s="9"/>
      <c r="AK383" s="9"/>
      <c r="AL383" s="16"/>
      <c r="AM383" s="5"/>
      <c r="AN383" s="17"/>
      <c r="AO383" s="18"/>
      <c r="AP383" s="17"/>
      <c r="AQ383" s="17"/>
      <c r="AS383" s="21"/>
      <c r="AT383" s="6"/>
    </row>
    <row r="384" spans="23:46" x14ac:dyDescent="0.3">
      <c r="W384" s="20"/>
      <c r="X384" s="15"/>
      <c r="Y384" s="3"/>
      <c r="Z384" s="14"/>
      <c r="AA384" s="3"/>
      <c r="AB384" s="9"/>
      <c r="AC384" s="9"/>
      <c r="AD384" s="14"/>
      <c r="AE384" s="9"/>
      <c r="AF384" s="14"/>
      <c r="AG384" s="9"/>
      <c r="AH384" s="9"/>
      <c r="AI384" s="9"/>
      <c r="AJ384" s="9"/>
      <c r="AK384" s="9"/>
      <c r="AL384" s="16"/>
      <c r="AM384" s="5"/>
      <c r="AN384" s="17"/>
      <c r="AO384" s="18"/>
      <c r="AP384" s="17"/>
      <c r="AQ384" s="17"/>
      <c r="AS384" s="21"/>
      <c r="AT384" s="6"/>
    </row>
    <row r="385" spans="23:46" x14ac:dyDescent="0.3">
      <c r="W385" s="20"/>
      <c r="X385" s="15"/>
      <c r="Y385" s="3"/>
      <c r="Z385" s="14"/>
      <c r="AA385" s="3"/>
      <c r="AB385" s="9"/>
      <c r="AC385" s="9"/>
      <c r="AD385" s="14"/>
      <c r="AE385" s="9"/>
      <c r="AF385" s="14"/>
      <c r="AG385" s="9"/>
      <c r="AH385" s="9"/>
      <c r="AI385" s="9"/>
      <c r="AJ385" s="9"/>
      <c r="AK385" s="9"/>
      <c r="AL385" s="16"/>
      <c r="AM385" s="5"/>
      <c r="AN385" s="17"/>
      <c r="AO385" s="18"/>
      <c r="AP385" s="17"/>
      <c r="AQ385" s="17"/>
      <c r="AS385" s="21"/>
      <c r="AT385" s="6"/>
    </row>
    <row r="386" spans="23:46" x14ac:dyDescent="0.3">
      <c r="W386" s="20"/>
      <c r="X386" s="15"/>
      <c r="Y386" s="3"/>
      <c r="Z386" s="14"/>
      <c r="AA386" s="3"/>
      <c r="AB386" s="9"/>
      <c r="AC386" s="9"/>
      <c r="AD386" s="14"/>
      <c r="AE386" s="9"/>
      <c r="AF386" s="14"/>
      <c r="AG386" s="9"/>
      <c r="AH386" s="9"/>
      <c r="AI386" s="9"/>
      <c r="AJ386" s="9"/>
      <c r="AK386" s="9"/>
      <c r="AL386" s="16"/>
      <c r="AM386" s="5"/>
      <c r="AN386" s="17"/>
      <c r="AO386" s="18"/>
      <c r="AP386" s="17"/>
      <c r="AQ386" s="17"/>
      <c r="AS386" s="21"/>
      <c r="AT386" s="6"/>
    </row>
    <row r="387" spans="23:46" x14ac:dyDescent="0.3">
      <c r="W387" s="20"/>
      <c r="X387" s="15"/>
      <c r="Y387" s="3"/>
      <c r="Z387" s="14"/>
      <c r="AA387" s="3"/>
      <c r="AB387" s="9"/>
      <c r="AC387" s="9"/>
      <c r="AD387" s="14"/>
      <c r="AE387" s="9"/>
      <c r="AF387" s="14"/>
      <c r="AG387" s="9"/>
      <c r="AH387" s="9"/>
      <c r="AI387" s="9"/>
      <c r="AJ387" s="9"/>
      <c r="AK387" s="9"/>
      <c r="AL387" s="16"/>
      <c r="AM387" s="5"/>
      <c r="AN387" s="17"/>
      <c r="AO387" s="18"/>
      <c r="AP387" s="17"/>
      <c r="AQ387" s="17"/>
      <c r="AS387" s="21"/>
      <c r="AT387" s="6"/>
    </row>
    <row r="388" spans="23:46" x14ac:dyDescent="0.3">
      <c r="W388" s="20"/>
      <c r="X388" s="15"/>
      <c r="Y388" s="3"/>
      <c r="Z388" s="14"/>
      <c r="AA388" s="3"/>
      <c r="AB388" s="9"/>
      <c r="AC388" s="9"/>
      <c r="AD388" s="14"/>
      <c r="AE388" s="9"/>
      <c r="AF388" s="14"/>
      <c r="AG388" s="9"/>
      <c r="AH388" s="9"/>
      <c r="AI388" s="9"/>
      <c r="AJ388" s="9"/>
      <c r="AK388" s="9"/>
      <c r="AL388" s="16"/>
      <c r="AM388" s="5"/>
      <c r="AN388" s="17"/>
      <c r="AO388" s="18"/>
      <c r="AP388" s="17"/>
      <c r="AQ388" s="17"/>
      <c r="AS388" s="21"/>
      <c r="AT388" s="6"/>
    </row>
    <row r="389" spans="23:46" x14ac:dyDescent="0.3">
      <c r="W389" s="20"/>
      <c r="X389" s="15"/>
      <c r="Y389" s="3"/>
      <c r="Z389" s="14"/>
      <c r="AA389" s="3"/>
      <c r="AB389" s="9"/>
      <c r="AC389" s="9"/>
      <c r="AD389" s="14"/>
      <c r="AE389" s="9"/>
      <c r="AF389" s="14"/>
      <c r="AG389" s="9"/>
      <c r="AH389" s="9"/>
      <c r="AI389" s="9"/>
      <c r="AJ389" s="9"/>
      <c r="AK389" s="9"/>
      <c r="AL389" s="16"/>
      <c r="AM389" s="5"/>
      <c r="AN389" s="17"/>
      <c r="AO389" s="18"/>
      <c r="AP389" s="17"/>
      <c r="AQ389" s="17"/>
      <c r="AS389" s="21"/>
      <c r="AT389" s="6"/>
    </row>
    <row r="390" spans="23:46" x14ac:dyDescent="0.3">
      <c r="W390" s="20"/>
      <c r="X390" s="15"/>
      <c r="Y390" s="3"/>
      <c r="Z390" s="14"/>
      <c r="AA390" s="3"/>
      <c r="AB390" s="9"/>
      <c r="AC390" s="9"/>
      <c r="AD390" s="14"/>
      <c r="AE390" s="9"/>
      <c r="AF390" s="14"/>
      <c r="AG390" s="9"/>
      <c r="AH390" s="9"/>
      <c r="AI390" s="9"/>
      <c r="AJ390" s="9"/>
      <c r="AK390" s="9"/>
      <c r="AL390" s="16"/>
      <c r="AM390" s="5"/>
      <c r="AN390" s="17"/>
      <c r="AO390" s="18"/>
      <c r="AP390" s="17"/>
      <c r="AQ390" s="17"/>
      <c r="AS390" s="21"/>
      <c r="AT390" s="6"/>
    </row>
    <row r="391" spans="23:46" x14ac:dyDescent="0.3">
      <c r="W391" s="20"/>
      <c r="X391" s="15"/>
      <c r="Y391" s="3"/>
      <c r="Z391" s="14"/>
      <c r="AA391" s="3"/>
      <c r="AB391" s="9"/>
      <c r="AC391" s="9"/>
      <c r="AD391" s="14"/>
      <c r="AE391" s="9"/>
      <c r="AF391" s="14"/>
      <c r="AG391" s="9"/>
      <c r="AH391" s="9"/>
      <c r="AI391" s="9"/>
      <c r="AJ391" s="9"/>
      <c r="AK391" s="9"/>
      <c r="AL391" s="16"/>
      <c r="AM391" s="5"/>
      <c r="AN391" s="17"/>
      <c r="AO391" s="18"/>
      <c r="AP391" s="17"/>
      <c r="AQ391" s="17"/>
      <c r="AS391" s="21"/>
      <c r="AT391" s="6"/>
    </row>
    <row r="392" spans="23:46" x14ac:dyDescent="0.3">
      <c r="W392" s="20"/>
      <c r="X392" s="15"/>
      <c r="Y392" s="3"/>
      <c r="Z392" s="14"/>
      <c r="AA392" s="3"/>
      <c r="AB392" s="9"/>
      <c r="AC392" s="9"/>
      <c r="AD392" s="14"/>
      <c r="AE392" s="9"/>
      <c r="AF392" s="14"/>
      <c r="AG392" s="9"/>
      <c r="AH392" s="9"/>
      <c r="AI392" s="9"/>
      <c r="AJ392" s="9"/>
      <c r="AK392" s="9"/>
      <c r="AL392" s="16"/>
      <c r="AM392" s="5"/>
      <c r="AN392" s="17"/>
      <c r="AO392" s="18"/>
      <c r="AP392" s="17"/>
      <c r="AQ392" s="17"/>
      <c r="AS392" s="21"/>
      <c r="AT392" s="6"/>
    </row>
    <row r="393" spans="23:46" x14ac:dyDescent="0.3">
      <c r="W393" s="20"/>
      <c r="X393" s="15"/>
      <c r="Y393" s="3"/>
      <c r="Z393" s="14"/>
      <c r="AA393" s="3"/>
      <c r="AB393" s="9"/>
      <c r="AC393" s="9"/>
      <c r="AD393" s="14"/>
      <c r="AE393" s="9"/>
      <c r="AF393" s="14"/>
      <c r="AG393" s="9"/>
      <c r="AH393" s="9"/>
      <c r="AI393" s="9"/>
      <c r="AJ393" s="9"/>
      <c r="AK393" s="9"/>
      <c r="AL393" s="16"/>
      <c r="AM393" s="5"/>
      <c r="AN393" s="17"/>
      <c r="AO393" s="18"/>
      <c r="AP393" s="17"/>
      <c r="AQ393" s="17"/>
      <c r="AS393" s="21"/>
      <c r="AT393" s="6"/>
    </row>
    <row r="394" spans="23:46" x14ac:dyDescent="0.3">
      <c r="W394" s="20"/>
      <c r="X394" s="15"/>
      <c r="Y394" s="3"/>
      <c r="Z394" s="14"/>
      <c r="AA394" s="3"/>
      <c r="AB394" s="9"/>
      <c r="AC394" s="9"/>
      <c r="AD394" s="14"/>
      <c r="AE394" s="9"/>
      <c r="AF394" s="14"/>
      <c r="AG394" s="9"/>
      <c r="AH394" s="9"/>
      <c r="AI394" s="9"/>
      <c r="AJ394" s="9"/>
      <c r="AK394" s="9"/>
      <c r="AL394" s="16"/>
      <c r="AM394" s="5"/>
      <c r="AN394" s="17"/>
      <c r="AO394" s="18"/>
      <c r="AP394" s="17"/>
      <c r="AQ394" s="17"/>
      <c r="AS394" s="21"/>
      <c r="AT394" s="6"/>
    </row>
    <row r="395" spans="23:46" x14ac:dyDescent="0.3">
      <c r="W395" s="20"/>
      <c r="X395" s="15"/>
      <c r="Y395" s="3"/>
      <c r="Z395" s="14"/>
      <c r="AA395" s="3"/>
      <c r="AB395" s="9"/>
      <c r="AC395" s="9"/>
      <c r="AD395" s="14"/>
      <c r="AE395" s="9"/>
      <c r="AF395" s="14"/>
      <c r="AG395" s="9"/>
      <c r="AH395" s="9"/>
      <c r="AI395" s="9"/>
      <c r="AJ395" s="9"/>
      <c r="AK395" s="9"/>
      <c r="AL395" s="16"/>
      <c r="AM395" s="5"/>
      <c r="AN395" s="17"/>
      <c r="AO395" s="18"/>
      <c r="AP395" s="17"/>
      <c r="AQ395" s="17"/>
      <c r="AS395" s="21"/>
      <c r="AT395" s="6"/>
    </row>
    <row r="396" spans="23:46" x14ac:dyDescent="0.3">
      <c r="W396" s="20"/>
      <c r="X396" s="15"/>
      <c r="Y396" s="3"/>
      <c r="Z396" s="14"/>
      <c r="AA396" s="3"/>
      <c r="AB396" s="9"/>
      <c r="AC396" s="9"/>
      <c r="AD396" s="14"/>
      <c r="AE396" s="9"/>
      <c r="AF396" s="14"/>
      <c r="AG396" s="9"/>
      <c r="AH396" s="9"/>
      <c r="AI396" s="9"/>
      <c r="AJ396" s="9"/>
      <c r="AK396" s="9"/>
      <c r="AL396" s="16"/>
      <c r="AM396" s="5"/>
      <c r="AN396" s="17"/>
      <c r="AO396" s="18"/>
      <c r="AP396" s="17"/>
      <c r="AQ396" s="17"/>
      <c r="AS396" s="21"/>
      <c r="AT396" s="6"/>
    </row>
    <row r="397" spans="23:46" x14ac:dyDescent="0.3">
      <c r="W397" s="20"/>
      <c r="X397" s="15"/>
      <c r="Y397" s="3"/>
      <c r="Z397" s="14"/>
      <c r="AA397" s="3"/>
      <c r="AB397" s="9"/>
      <c r="AC397" s="9"/>
      <c r="AD397" s="14"/>
      <c r="AE397" s="9"/>
      <c r="AF397" s="14"/>
      <c r="AG397" s="9"/>
      <c r="AH397" s="9"/>
      <c r="AI397" s="9"/>
      <c r="AJ397" s="9"/>
      <c r="AK397" s="9"/>
      <c r="AL397" s="16"/>
      <c r="AM397" s="5"/>
      <c r="AN397" s="17"/>
      <c r="AO397" s="18"/>
      <c r="AP397" s="17"/>
      <c r="AQ397" s="17"/>
      <c r="AS397" s="21"/>
      <c r="AT397" s="6"/>
    </row>
    <row r="398" spans="23:46" x14ac:dyDescent="0.3">
      <c r="W398" s="20"/>
      <c r="X398" s="15"/>
      <c r="Y398" s="3"/>
      <c r="Z398" s="14"/>
      <c r="AA398" s="3"/>
      <c r="AB398" s="9"/>
      <c r="AC398" s="9"/>
      <c r="AD398" s="14"/>
      <c r="AE398" s="9"/>
      <c r="AF398" s="14"/>
      <c r="AG398" s="9"/>
      <c r="AH398" s="9"/>
      <c r="AI398" s="9"/>
      <c r="AJ398" s="9"/>
      <c r="AK398" s="9"/>
      <c r="AL398" s="16"/>
      <c r="AM398" s="5"/>
      <c r="AN398" s="17"/>
      <c r="AO398" s="18"/>
      <c r="AP398" s="17"/>
      <c r="AQ398" s="17"/>
      <c r="AS398" s="21"/>
      <c r="AT398" s="6"/>
    </row>
    <row r="399" spans="23:46" x14ac:dyDescent="0.3">
      <c r="W399" s="20"/>
      <c r="X399" s="15"/>
      <c r="Y399" s="3"/>
      <c r="Z399" s="14"/>
      <c r="AA399" s="3"/>
      <c r="AB399" s="9"/>
      <c r="AC399" s="9"/>
      <c r="AD399" s="14"/>
      <c r="AE399" s="9"/>
      <c r="AF399" s="14"/>
      <c r="AG399" s="9"/>
      <c r="AH399" s="9"/>
      <c r="AI399" s="9"/>
      <c r="AJ399" s="9"/>
      <c r="AK399" s="9"/>
      <c r="AL399" s="16"/>
      <c r="AM399" s="5"/>
      <c r="AN399" s="17"/>
      <c r="AO399" s="18"/>
      <c r="AP399" s="17"/>
      <c r="AQ399" s="17"/>
      <c r="AS399" s="21"/>
      <c r="AT399" s="6"/>
    </row>
    <row r="400" spans="23:46" x14ac:dyDescent="0.3">
      <c r="W400" s="20"/>
      <c r="X400" s="15"/>
      <c r="Y400" s="3"/>
      <c r="Z400" s="14"/>
      <c r="AA400" s="3"/>
      <c r="AB400" s="9"/>
      <c r="AC400" s="9"/>
      <c r="AD400" s="14"/>
      <c r="AE400" s="9"/>
      <c r="AF400" s="14"/>
      <c r="AG400" s="9"/>
      <c r="AH400" s="9"/>
      <c r="AI400" s="9"/>
      <c r="AJ400" s="9"/>
      <c r="AK400" s="9"/>
      <c r="AL400" s="16"/>
      <c r="AM400" s="5"/>
      <c r="AN400" s="17"/>
      <c r="AO400" s="18"/>
      <c r="AP400" s="17"/>
      <c r="AQ400" s="17"/>
      <c r="AS400" s="21"/>
      <c r="AT400" s="6"/>
    </row>
    <row r="401" spans="23:46" x14ac:dyDescent="0.3">
      <c r="W401" s="20"/>
      <c r="X401" s="15"/>
      <c r="Y401" s="3"/>
      <c r="Z401" s="14"/>
      <c r="AA401" s="3"/>
      <c r="AB401" s="9"/>
      <c r="AC401" s="9"/>
      <c r="AD401" s="14"/>
      <c r="AE401" s="9"/>
      <c r="AF401" s="14"/>
      <c r="AG401" s="9"/>
      <c r="AH401" s="9"/>
      <c r="AI401" s="9"/>
      <c r="AJ401" s="9"/>
      <c r="AK401" s="9"/>
      <c r="AL401" s="16"/>
      <c r="AM401" s="5"/>
      <c r="AN401" s="17"/>
      <c r="AO401" s="18"/>
      <c r="AP401" s="17"/>
      <c r="AQ401" s="17"/>
      <c r="AS401" s="21"/>
      <c r="AT401" s="6"/>
    </row>
    <row r="402" spans="23:46" x14ac:dyDescent="0.3">
      <c r="W402" s="20"/>
      <c r="X402" s="15"/>
      <c r="Y402" s="3"/>
      <c r="Z402" s="14"/>
      <c r="AA402" s="3"/>
      <c r="AB402" s="9"/>
      <c r="AC402" s="9"/>
      <c r="AD402" s="14"/>
      <c r="AE402" s="9"/>
      <c r="AF402" s="14"/>
      <c r="AG402" s="9"/>
      <c r="AH402" s="9"/>
      <c r="AI402" s="9"/>
      <c r="AJ402" s="9"/>
      <c r="AK402" s="9"/>
      <c r="AL402" s="16"/>
      <c r="AM402" s="5"/>
      <c r="AN402" s="17"/>
      <c r="AO402" s="18"/>
      <c r="AP402" s="17"/>
      <c r="AQ402" s="17"/>
      <c r="AS402" s="21"/>
      <c r="AT402" s="6"/>
    </row>
    <row r="403" spans="23:46" x14ac:dyDescent="0.3">
      <c r="W403" s="20"/>
      <c r="X403" s="15"/>
      <c r="Y403" s="3"/>
      <c r="Z403" s="14"/>
      <c r="AA403" s="3"/>
      <c r="AB403" s="9"/>
      <c r="AC403" s="9"/>
      <c r="AD403" s="14"/>
      <c r="AE403" s="9"/>
      <c r="AF403" s="14"/>
      <c r="AG403" s="9"/>
      <c r="AH403" s="9"/>
      <c r="AI403" s="9"/>
      <c r="AJ403" s="9"/>
      <c r="AK403" s="9"/>
      <c r="AL403" s="16"/>
      <c r="AM403" s="5"/>
      <c r="AN403" s="17"/>
      <c r="AO403" s="18"/>
      <c r="AP403" s="17"/>
      <c r="AQ403" s="17"/>
      <c r="AS403" s="21"/>
      <c r="AT403" s="6"/>
    </row>
    <row r="404" spans="23:46" x14ac:dyDescent="0.3">
      <c r="W404" s="20"/>
      <c r="X404" s="15"/>
      <c r="Y404" s="3"/>
      <c r="Z404" s="14"/>
      <c r="AA404" s="3"/>
      <c r="AB404" s="9"/>
      <c r="AC404" s="9"/>
      <c r="AD404" s="14"/>
      <c r="AE404" s="9"/>
      <c r="AF404" s="14"/>
      <c r="AG404" s="9"/>
      <c r="AH404" s="9"/>
      <c r="AI404" s="9"/>
      <c r="AJ404" s="9"/>
      <c r="AK404" s="9"/>
      <c r="AL404" s="16"/>
      <c r="AM404" s="5"/>
      <c r="AN404" s="17"/>
      <c r="AO404" s="18"/>
      <c r="AP404" s="17"/>
      <c r="AQ404" s="17"/>
      <c r="AS404" s="21"/>
      <c r="AT404" s="6"/>
    </row>
    <row r="405" spans="23:46" x14ac:dyDescent="0.3">
      <c r="W405" s="20"/>
      <c r="X405" s="15"/>
      <c r="Y405" s="3"/>
      <c r="Z405" s="14"/>
      <c r="AA405" s="3"/>
      <c r="AB405" s="9"/>
      <c r="AC405" s="9"/>
      <c r="AD405" s="14"/>
      <c r="AE405" s="9"/>
      <c r="AF405" s="14"/>
      <c r="AG405" s="9"/>
      <c r="AH405" s="9"/>
      <c r="AI405" s="9"/>
      <c r="AJ405" s="9"/>
      <c r="AK405" s="9"/>
      <c r="AL405" s="16"/>
      <c r="AM405" s="5"/>
      <c r="AN405" s="17"/>
      <c r="AO405" s="18"/>
      <c r="AP405" s="17"/>
      <c r="AQ405" s="17"/>
      <c r="AS405" s="21"/>
      <c r="AT405" s="6"/>
    </row>
    <row r="406" spans="23:46" x14ac:dyDescent="0.3">
      <c r="W406" s="20"/>
      <c r="X406" s="15"/>
      <c r="Y406" s="3"/>
      <c r="Z406" s="14"/>
      <c r="AA406" s="3"/>
      <c r="AB406" s="9"/>
      <c r="AC406" s="9"/>
      <c r="AD406" s="14"/>
      <c r="AE406" s="9"/>
      <c r="AF406" s="14"/>
      <c r="AG406" s="9"/>
      <c r="AH406" s="9"/>
      <c r="AI406" s="9"/>
      <c r="AJ406" s="9"/>
      <c r="AK406" s="9"/>
      <c r="AL406" s="16"/>
      <c r="AM406" s="5"/>
      <c r="AN406" s="17"/>
      <c r="AO406" s="18"/>
      <c r="AP406" s="17"/>
      <c r="AQ406" s="17"/>
      <c r="AS406" s="21"/>
      <c r="AT406" s="6"/>
    </row>
    <row r="407" spans="23:46" x14ac:dyDescent="0.3">
      <c r="W407" s="20"/>
      <c r="X407" s="15"/>
      <c r="Y407" s="3"/>
      <c r="Z407" s="14"/>
      <c r="AA407" s="3"/>
      <c r="AB407" s="9"/>
      <c r="AC407" s="9"/>
      <c r="AD407" s="14"/>
      <c r="AE407" s="9"/>
      <c r="AF407" s="14"/>
      <c r="AG407" s="9"/>
      <c r="AH407" s="9"/>
      <c r="AI407" s="9"/>
      <c r="AJ407" s="9"/>
      <c r="AK407" s="9"/>
      <c r="AL407" s="16"/>
      <c r="AM407" s="5"/>
      <c r="AN407" s="17"/>
      <c r="AO407" s="18"/>
      <c r="AP407" s="17"/>
      <c r="AQ407" s="17"/>
      <c r="AS407" s="21"/>
      <c r="AT407" s="6"/>
    </row>
    <row r="408" spans="23:46" x14ac:dyDescent="0.3">
      <c r="W408" s="20"/>
      <c r="X408" s="15"/>
      <c r="Y408" s="3"/>
      <c r="Z408" s="14"/>
      <c r="AA408" s="3"/>
      <c r="AB408" s="9"/>
      <c r="AC408" s="9"/>
      <c r="AD408" s="14"/>
      <c r="AE408" s="9"/>
      <c r="AF408" s="14"/>
      <c r="AG408" s="9"/>
      <c r="AH408" s="9"/>
      <c r="AI408" s="9"/>
      <c r="AJ408" s="9"/>
      <c r="AK408" s="9"/>
      <c r="AL408" s="16"/>
      <c r="AM408" s="5"/>
      <c r="AN408" s="17"/>
      <c r="AO408" s="18"/>
      <c r="AP408" s="17"/>
      <c r="AQ408" s="17"/>
      <c r="AS408" s="21"/>
      <c r="AT408" s="6"/>
    </row>
    <row r="409" spans="23:46" x14ac:dyDescent="0.3">
      <c r="W409" s="20"/>
      <c r="X409" s="15"/>
      <c r="Y409" s="3"/>
      <c r="Z409" s="14"/>
      <c r="AA409" s="3"/>
      <c r="AB409" s="9"/>
      <c r="AC409" s="9"/>
      <c r="AD409" s="14"/>
      <c r="AE409" s="9"/>
      <c r="AF409" s="14"/>
      <c r="AG409" s="9"/>
      <c r="AH409" s="9"/>
      <c r="AI409" s="9"/>
      <c r="AJ409" s="9"/>
      <c r="AK409" s="9"/>
      <c r="AL409" s="16"/>
      <c r="AM409" s="5"/>
      <c r="AN409" s="17"/>
      <c r="AO409" s="18"/>
      <c r="AP409" s="17"/>
      <c r="AQ409" s="17"/>
      <c r="AS409" s="21"/>
      <c r="AT409" s="6"/>
    </row>
    <row r="410" spans="23:46" x14ac:dyDescent="0.3">
      <c r="W410" s="20"/>
      <c r="X410" s="15"/>
      <c r="Y410" s="3"/>
      <c r="Z410" s="14"/>
      <c r="AA410" s="3"/>
      <c r="AB410" s="9"/>
      <c r="AC410" s="9"/>
      <c r="AD410" s="14"/>
      <c r="AE410" s="9"/>
      <c r="AF410" s="14"/>
      <c r="AG410" s="9"/>
      <c r="AH410" s="9"/>
      <c r="AI410" s="9"/>
      <c r="AJ410" s="9"/>
      <c r="AK410" s="9"/>
      <c r="AL410" s="16"/>
      <c r="AM410" s="5"/>
      <c r="AN410" s="17"/>
      <c r="AO410" s="18"/>
      <c r="AP410" s="17"/>
      <c r="AQ410" s="17"/>
      <c r="AS410" s="21"/>
      <c r="AT410" s="6"/>
    </row>
    <row r="411" spans="23:46" x14ac:dyDescent="0.3">
      <c r="W411" s="20"/>
      <c r="X411" s="15"/>
      <c r="Y411" s="3"/>
      <c r="Z411" s="14"/>
      <c r="AA411" s="3"/>
      <c r="AB411" s="9"/>
      <c r="AC411" s="9"/>
      <c r="AD411" s="14"/>
      <c r="AE411" s="9"/>
      <c r="AF411" s="14"/>
      <c r="AG411" s="9"/>
      <c r="AH411" s="9"/>
      <c r="AI411" s="9"/>
      <c r="AJ411" s="9"/>
      <c r="AK411" s="9"/>
      <c r="AL411" s="16"/>
      <c r="AM411" s="5"/>
      <c r="AN411" s="17"/>
      <c r="AO411" s="18"/>
      <c r="AP411" s="17"/>
      <c r="AQ411" s="17"/>
      <c r="AS411" s="21"/>
      <c r="AT411" s="6"/>
    </row>
    <row r="412" spans="23:46" x14ac:dyDescent="0.3">
      <c r="W412" s="20"/>
      <c r="X412" s="15"/>
      <c r="Y412" s="3"/>
      <c r="Z412" s="14"/>
      <c r="AA412" s="3"/>
      <c r="AB412" s="9"/>
      <c r="AC412" s="9"/>
      <c r="AD412" s="14"/>
      <c r="AE412" s="9"/>
      <c r="AF412" s="14"/>
      <c r="AG412" s="9"/>
      <c r="AH412" s="9"/>
      <c r="AI412" s="9"/>
      <c r="AJ412" s="9"/>
      <c r="AK412" s="9"/>
      <c r="AL412" s="16"/>
      <c r="AM412" s="5"/>
      <c r="AN412" s="17"/>
      <c r="AO412" s="18"/>
      <c r="AP412" s="17"/>
      <c r="AQ412" s="17"/>
      <c r="AS412" s="21"/>
      <c r="AT412" s="6"/>
    </row>
    <row r="413" spans="23:46" x14ac:dyDescent="0.3">
      <c r="W413" s="20"/>
      <c r="X413" s="15"/>
      <c r="Y413" s="3"/>
      <c r="Z413" s="14"/>
      <c r="AA413" s="3"/>
      <c r="AB413" s="9"/>
      <c r="AC413" s="9"/>
      <c r="AD413" s="14"/>
      <c r="AE413" s="9"/>
      <c r="AF413" s="14"/>
      <c r="AG413" s="9"/>
      <c r="AH413" s="9"/>
      <c r="AI413" s="9"/>
      <c r="AJ413" s="9"/>
      <c r="AK413" s="9"/>
      <c r="AL413" s="16"/>
      <c r="AM413" s="5"/>
      <c r="AN413" s="17"/>
      <c r="AO413" s="18"/>
      <c r="AP413" s="17"/>
      <c r="AQ413" s="17"/>
      <c r="AS413" s="21"/>
      <c r="AT413" s="6"/>
    </row>
    <row r="414" spans="23:46" x14ac:dyDescent="0.3">
      <c r="W414" s="20"/>
      <c r="X414" s="15"/>
      <c r="Y414" s="3"/>
      <c r="Z414" s="14"/>
      <c r="AA414" s="3"/>
      <c r="AB414" s="9"/>
      <c r="AC414" s="9"/>
      <c r="AD414" s="14"/>
      <c r="AE414" s="9"/>
      <c r="AF414" s="14"/>
      <c r="AG414" s="9"/>
      <c r="AH414" s="9"/>
      <c r="AI414" s="9"/>
      <c r="AJ414" s="9"/>
      <c r="AK414" s="9"/>
      <c r="AL414" s="16"/>
      <c r="AM414" s="5"/>
      <c r="AN414" s="17"/>
      <c r="AO414" s="18"/>
      <c r="AP414" s="17"/>
      <c r="AQ414" s="17"/>
      <c r="AS414" s="21"/>
      <c r="AT414" s="6"/>
    </row>
    <row r="415" spans="23:46" x14ac:dyDescent="0.3">
      <c r="W415" s="20"/>
      <c r="X415" s="15"/>
      <c r="Y415" s="3"/>
      <c r="Z415" s="14"/>
      <c r="AA415" s="3"/>
      <c r="AB415" s="9"/>
      <c r="AC415" s="9"/>
      <c r="AD415" s="14"/>
      <c r="AE415" s="9"/>
      <c r="AF415" s="14"/>
      <c r="AG415" s="9"/>
      <c r="AH415" s="9"/>
      <c r="AI415" s="9"/>
      <c r="AJ415" s="9"/>
      <c r="AK415" s="9"/>
      <c r="AL415" s="16"/>
      <c r="AM415" s="5"/>
      <c r="AN415" s="17"/>
      <c r="AO415" s="18"/>
      <c r="AP415" s="17"/>
      <c r="AQ415" s="17"/>
      <c r="AS415" s="21"/>
      <c r="AT415" s="6"/>
    </row>
    <row r="416" spans="23:46" x14ac:dyDescent="0.3">
      <c r="W416" s="20"/>
      <c r="X416" s="15"/>
      <c r="Y416" s="3"/>
      <c r="Z416" s="14"/>
      <c r="AA416" s="3"/>
      <c r="AB416" s="9"/>
      <c r="AC416" s="9"/>
      <c r="AD416" s="14"/>
      <c r="AE416" s="9"/>
      <c r="AF416" s="14"/>
      <c r="AG416" s="9"/>
      <c r="AH416" s="9"/>
      <c r="AI416" s="9"/>
      <c r="AJ416" s="9"/>
      <c r="AK416" s="9"/>
      <c r="AL416" s="16"/>
      <c r="AM416" s="5"/>
      <c r="AN416" s="17"/>
      <c r="AO416" s="18"/>
      <c r="AP416" s="17"/>
      <c r="AQ416" s="17"/>
      <c r="AS416" s="21"/>
      <c r="AT416" s="6"/>
    </row>
    <row r="417" spans="23:46" x14ac:dyDescent="0.3">
      <c r="W417" s="20"/>
      <c r="X417" s="15"/>
      <c r="Y417" s="3"/>
      <c r="Z417" s="14"/>
      <c r="AA417" s="3"/>
      <c r="AB417" s="9"/>
      <c r="AC417" s="9"/>
      <c r="AD417" s="14"/>
      <c r="AE417" s="9"/>
      <c r="AF417" s="14"/>
      <c r="AG417" s="9"/>
      <c r="AH417" s="9"/>
      <c r="AI417" s="9"/>
      <c r="AJ417" s="9"/>
      <c r="AK417" s="9"/>
      <c r="AL417" s="16"/>
      <c r="AM417" s="5"/>
      <c r="AN417" s="17"/>
      <c r="AO417" s="18"/>
      <c r="AP417" s="17"/>
      <c r="AQ417" s="17"/>
      <c r="AS417" s="21"/>
      <c r="AT417" s="6"/>
    </row>
    <row r="418" spans="23:46" x14ac:dyDescent="0.3">
      <c r="W418" s="20"/>
      <c r="X418" s="15"/>
      <c r="Y418" s="3"/>
      <c r="Z418" s="14"/>
      <c r="AA418" s="3"/>
      <c r="AB418" s="9"/>
      <c r="AC418" s="9"/>
      <c r="AD418" s="14"/>
      <c r="AE418" s="9"/>
      <c r="AF418" s="14"/>
      <c r="AG418" s="9"/>
      <c r="AH418" s="9"/>
      <c r="AI418" s="9"/>
      <c r="AJ418" s="9"/>
      <c r="AK418" s="9"/>
      <c r="AL418" s="16"/>
      <c r="AM418" s="5"/>
      <c r="AN418" s="17"/>
      <c r="AO418" s="18"/>
      <c r="AP418" s="17"/>
      <c r="AQ418" s="17"/>
      <c r="AS418" s="21"/>
      <c r="AT418" s="6"/>
    </row>
    <row r="419" spans="23:46" x14ac:dyDescent="0.3">
      <c r="W419" s="20"/>
      <c r="X419" s="15"/>
      <c r="Y419" s="3"/>
      <c r="Z419" s="14"/>
      <c r="AA419" s="3"/>
      <c r="AB419" s="9"/>
      <c r="AC419" s="9"/>
      <c r="AD419" s="14"/>
      <c r="AE419" s="9"/>
      <c r="AF419" s="14"/>
      <c r="AG419" s="9"/>
      <c r="AH419" s="9"/>
      <c r="AI419" s="9"/>
      <c r="AJ419" s="9"/>
      <c r="AK419" s="9"/>
      <c r="AL419" s="16"/>
      <c r="AM419" s="5"/>
      <c r="AN419" s="17"/>
      <c r="AO419" s="18"/>
      <c r="AP419" s="17"/>
      <c r="AQ419" s="17"/>
      <c r="AS419" s="21"/>
      <c r="AT419" s="6"/>
    </row>
    <row r="420" spans="23:46" x14ac:dyDescent="0.3">
      <c r="W420" s="20"/>
      <c r="X420" s="15"/>
      <c r="Y420" s="3"/>
      <c r="Z420" s="14"/>
      <c r="AA420" s="3"/>
      <c r="AB420" s="9"/>
      <c r="AC420" s="9"/>
      <c r="AD420" s="14"/>
      <c r="AE420" s="9"/>
      <c r="AF420" s="14"/>
      <c r="AG420" s="9"/>
      <c r="AH420" s="9"/>
      <c r="AI420" s="9"/>
      <c r="AJ420" s="9"/>
      <c r="AK420" s="9"/>
      <c r="AL420" s="16"/>
      <c r="AM420" s="5"/>
      <c r="AN420" s="17"/>
      <c r="AO420" s="18"/>
      <c r="AP420" s="17"/>
      <c r="AQ420" s="17"/>
      <c r="AS420" s="21"/>
      <c r="AT420" s="6"/>
    </row>
    <row r="421" spans="23:46" x14ac:dyDescent="0.3">
      <c r="W421" s="20"/>
      <c r="X421" s="15"/>
      <c r="Y421" s="3"/>
      <c r="Z421" s="14"/>
      <c r="AA421" s="3"/>
      <c r="AB421" s="9"/>
      <c r="AC421" s="9"/>
      <c r="AD421" s="14"/>
      <c r="AE421" s="9"/>
      <c r="AF421" s="14"/>
      <c r="AG421" s="9"/>
      <c r="AH421" s="9"/>
      <c r="AI421" s="9"/>
      <c r="AJ421" s="9"/>
      <c r="AK421" s="9"/>
      <c r="AL421" s="16"/>
      <c r="AM421" s="5"/>
      <c r="AN421" s="17"/>
      <c r="AO421" s="18"/>
      <c r="AP421" s="17"/>
      <c r="AQ421" s="17"/>
      <c r="AS421" s="21"/>
      <c r="AT421" s="6"/>
    </row>
    <row r="422" spans="23:46" x14ac:dyDescent="0.3">
      <c r="W422" s="20"/>
      <c r="X422" s="15"/>
      <c r="Y422" s="3"/>
      <c r="Z422" s="14"/>
      <c r="AA422" s="3"/>
      <c r="AB422" s="9"/>
      <c r="AC422" s="9"/>
      <c r="AD422" s="14"/>
      <c r="AE422" s="9"/>
      <c r="AF422" s="14"/>
      <c r="AG422" s="9"/>
      <c r="AH422" s="9"/>
      <c r="AI422" s="9"/>
      <c r="AJ422" s="9"/>
      <c r="AK422" s="9"/>
      <c r="AL422" s="16"/>
      <c r="AM422" s="5"/>
      <c r="AN422" s="17"/>
      <c r="AO422" s="18"/>
      <c r="AP422" s="17"/>
      <c r="AQ422" s="17"/>
      <c r="AS422" s="21"/>
      <c r="AT422" s="6"/>
    </row>
    <row r="423" spans="23:46" x14ac:dyDescent="0.3">
      <c r="W423" s="20"/>
      <c r="X423" s="15"/>
      <c r="Y423" s="3"/>
      <c r="Z423" s="14"/>
      <c r="AA423" s="3"/>
      <c r="AB423" s="9"/>
      <c r="AC423" s="9"/>
      <c r="AD423" s="14"/>
      <c r="AE423" s="9"/>
      <c r="AF423" s="14"/>
      <c r="AG423" s="9"/>
      <c r="AH423" s="9"/>
      <c r="AI423" s="9"/>
      <c r="AJ423" s="9"/>
      <c r="AK423" s="9"/>
      <c r="AL423" s="16"/>
      <c r="AM423" s="5"/>
      <c r="AN423" s="17"/>
      <c r="AO423" s="18"/>
      <c r="AP423" s="17"/>
      <c r="AQ423" s="17"/>
      <c r="AS423" s="21"/>
      <c r="AT423" s="6"/>
    </row>
    <row r="424" spans="23:46" x14ac:dyDescent="0.3">
      <c r="W424" s="20"/>
      <c r="X424" s="15"/>
      <c r="Y424" s="3"/>
      <c r="Z424" s="14"/>
      <c r="AA424" s="3"/>
      <c r="AB424" s="9"/>
      <c r="AC424" s="9"/>
      <c r="AD424" s="14"/>
      <c r="AE424" s="9"/>
      <c r="AF424" s="14"/>
      <c r="AG424" s="9"/>
      <c r="AH424" s="9"/>
      <c r="AI424" s="9"/>
      <c r="AJ424" s="9"/>
      <c r="AK424" s="9"/>
      <c r="AL424" s="16"/>
      <c r="AM424" s="5"/>
      <c r="AN424" s="17"/>
      <c r="AO424" s="18"/>
      <c r="AP424" s="17"/>
      <c r="AQ424" s="17"/>
      <c r="AS424" s="21"/>
      <c r="AT424" s="6"/>
    </row>
    <row r="425" spans="23:46" x14ac:dyDescent="0.3">
      <c r="W425" s="20"/>
      <c r="X425" s="15"/>
      <c r="Y425" s="3"/>
      <c r="Z425" s="14"/>
      <c r="AA425" s="3"/>
      <c r="AB425" s="9"/>
      <c r="AC425" s="9"/>
      <c r="AD425" s="14"/>
      <c r="AE425" s="9"/>
      <c r="AF425" s="14"/>
      <c r="AG425" s="9"/>
      <c r="AH425" s="9"/>
      <c r="AI425" s="9"/>
      <c r="AJ425" s="9"/>
      <c r="AK425" s="9"/>
      <c r="AL425" s="16"/>
      <c r="AM425" s="5"/>
      <c r="AN425" s="17"/>
      <c r="AO425" s="18"/>
      <c r="AP425" s="17"/>
      <c r="AQ425" s="17"/>
      <c r="AS425" s="21"/>
      <c r="AT425" s="6"/>
    </row>
    <row r="426" spans="23:46" x14ac:dyDescent="0.3">
      <c r="W426" s="20"/>
      <c r="X426" s="15"/>
      <c r="Y426" s="3"/>
      <c r="Z426" s="14"/>
      <c r="AA426" s="3"/>
      <c r="AB426" s="9"/>
      <c r="AC426" s="9"/>
      <c r="AD426" s="14"/>
      <c r="AE426" s="9"/>
      <c r="AF426" s="14"/>
      <c r="AG426" s="9"/>
      <c r="AH426" s="9"/>
      <c r="AI426" s="9"/>
      <c r="AJ426" s="9"/>
      <c r="AK426" s="9"/>
      <c r="AL426" s="16"/>
      <c r="AM426" s="5"/>
      <c r="AN426" s="17"/>
      <c r="AO426" s="18"/>
      <c r="AP426" s="17"/>
      <c r="AQ426" s="17"/>
      <c r="AS426" s="21"/>
      <c r="AT426" s="6"/>
    </row>
    <row r="427" spans="23:46" x14ac:dyDescent="0.3">
      <c r="W427" s="20"/>
      <c r="X427" s="15"/>
      <c r="Y427" s="3"/>
      <c r="Z427" s="14"/>
      <c r="AA427" s="3"/>
      <c r="AB427" s="9"/>
      <c r="AC427" s="9"/>
      <c r="AD427" s="14"/>
      <c r="AE427" s="9"/>
      <c r="AF427" s="14"/>
      <c r="AG427" s="9"/>
      <c r="AH427" s="9"/>
      <c r="AI427" s="9"/>
      <c r="AJ427" s="9"/>
      <c r="AK427" s="9"/>
      <c r="AL427" s="16"/>
      <c r="AM427" s="5"/>
      <c r="AN427" s="17"/>
      <c r="AO427" s="18"/>
      <c r="AP427" s="17"/>
      <c r="AQ427" s="17"/>
      <c r="AS427" s="21"/>
      <c r="AT427" s="6"/>
    </row>
    <row r="428" spans="23:46" x14ac:dyDescent="0.3">
      <c r="W428" s="20"/>
      <c r="X428" s="15"/>
      <c r="Y428" s="3"/>
      <c r="Z428" s="14"/>
      <c r="AA428" s="3"/>
      <c r="AB428" s="9"/>
      <c r="AC428" s="9"/>
      <c r="AD428" s="14"/>
      <c r="AE428" s="9"/>
      <c r="AF428" s="14"/>
      <c r="AG428" s="9"/>
      <c r="AH428" s="9"/>
      <c r="AI428" s="9"/>
      <c r="AJ428" s="9"/>
      <c r="AK428" s="9"/>
      <c r="AL428" s="16"/>
      <c r="AM428" s="5"/>
      <c r="AN428" s="17"/>
      <c r="AO428" s="18"/>
      <c r="AP428" s="17"/>
      <c r="AQ428" s="17"/>
      <c r="AS428" s="21"/>
      <c r="AT428" s="6"/>
    </row>
    <row r="429" spans="23:46" x14ac:dyDescent="0.3">
      <c r="W429" s="20"/>
      <c r="X429" s="15"/>
      <c r="Y429" s="3"/>
      <c r="Z429" s="14"/>
      <c r="AA429" s="3"/>
      <c r="AB429" s="9"/>
      <c r="AC429" s="9"/>
      <c r="AD429" s="14"/>
      <c r="AE429" s="9"/>
      <c r="AF429" s="14"/>
      <c r="AG429" s="9"/>
      <c r="AH429" s="9"/>
      <c r="AI429" s="9"/>
      <c r="AJ429" s="9"/>
      <c r="AK429" s="9"/>
      <c r="AL429" s="16"/>
      <c r="AM429" s="5"/>
      <c r="AN429" s="17"/>
      <c r="AO429" s="18"/>
      <c r="AP429" s="17"/>
      <c r="AQ429" s="17"/>
      <c r="AS429" s="21"/>
      <c r="AT429" s="6"/>
    </row>
    <row r="430" spans="23:46" x14ac:dyDescent="0.3">
      <c r="W430" s="20"/>
      <c r="X430" s="15"/>
      <c r="Y430" s="3"/>
      <c r="Z430" s="14"/>
      <c r="AA430" s="3"/>
      <c r="AB430" s="9"/>
      <c r="AC430" s="9"/>
      <c r="AD430" s="14"/>
      <c r="AE430" s="9"/>
      <c r="AF430" s="14"/>
      <c r="AG430" s="9"/>
      <c r="AH430" s="9"/>
      <c r="AI430" s="9"/>
      <c r="AJ430" s="9"/>
      <c r="AK430" s="9"/>
      <c r="AL430" s="16"/>
      <c r="AM430" s="5"/>
      <c r="AN430" s="17"/>
      <c r="AO430" s="18"/>
      <c r="AP430" s="17"/>
      <c r="AQ430" s="17"/>
      <c r="AS430" s="21"/>
      <c r="AT430" s="6"/>
    </row>
    <row r="431" spans="23:46" x14ac:dyDescent="0.3">
      <c r="W431" s="20"/>
      <c r="X431" s="15"/>
      <c r="Y431" s="3"/>
      <c r="Z431" s="14"/>
      <c r="AA431" s="3"/>
      <c r="AB431" s="9"/>
      <c r="AC431" s="9"/>
      <c r="AD431" s="14"/>
      <c r="AE431" s="9"/>
      <c r="AF431" s="14"/>
      <c r="AG431" s="9"/>
      <c r="AH431" s="9"/>
      <c r="AI431" s="9"/>
      <c r="AJ431" s="9"/>
      <c r="AK431" s="9"/>
      <c r="AL431" s="16"/>
      <c r="AM431" s="5"/>
      <c r="AN431" s="17"/>
      <c r="AO431" s="18"/>
      <c r="AP431" s="17"/>
      <c r="AQ431" s="17"/>
      <c r="AS431" s="21"/>
      <c r="AT431" s="6"/>
    </row>
    <row r="432" spans="23:46" x14ac:dyDescent="0.3">
      <c r="W432" s="20"/>
      <c r="X432" s="15"/>
      <c r="Y432" s="3"/>
      <c r="Z432" s="14"/>
      <c r="AA432" s="3"/>
      <c r="AB432" s="9"/>
      <c r="AC432" s="9"/>
      <c r="AD432" s="14"/>
      <c r="AE432" s="9"/>
      <c r="AF432" s="14"/>
      <c r="AG432" s="9"/>
      <c r="AH432" s="9"/>
      <c r="AI432" s="9"/>
      <c r="AJ432" s="9"/>
      <c r="AK432" s="9"/>
      <c r="AL432" s="16"/>
      <c r="AM432" s="5"/>
      <c r="AN432" s="17"/>
      <c r="AO432" s="18"/>
      <c r="AP432" s="17"/>
      <c r="AQ432" s="17"/>
      <c r="AS432" s="21"/>
      <c r="AT432" s="6"/>
    </row>
    <row r="433" spans="23:46" x14ac:dyDescent="0.3">
      <c r="W433" s="20"/>
      <c r="X433" s="15"/>
      <c r="Y433" s="3"/>
      <c r="Z433" s="14"/>
      <c r="AA433" s="3"/>
      <c r="AB433" s="9"/>
      <c r="AC433" s="9"/>
      <c r="AD433" s="14"/>
      <c r="AE433" s="9"/>
      <c r="AF433" s="14"/>
      <c r="AG433" s="9"/>
      <c r="AH433" s="9"/>
      <c r="AI433" s="9"/>
      <c r="AJ433" s="9"/>
      <c r="AK433" s="9"/>
      <c r="AL433" s="16"/>
      <c r="AM433" s="5"/>
      <c r="AN433" s="17"/>
      <c r="AO433" s="18"/>
      <c r="AP433" s="17"/>
      <c r="AQ433" s="17"/>
      <c r="AS433" s="21"/>
      <c r="AT433" s="6"/>
    </row>
    <row r="434" spans="23:46" x14ac:dyDescent="0.3">
      <c r="W434" s="20"/>
      <c r="X434" s="15"/>
      <c r="Y434" s="3"/>
      <c r="Z434" s="14"/>
      <c r="AA434" s="3"/>
      <c r="AB434" s="9"/>
      <c r="AC434" s="9"/>
      <c r="AD434" s="14"/>
      <c r="AE434" s="9"/>
      <c r="AF434" s="14"/>
      <c r="AG434" s="9"/>
      <c r="AH434" s="9"/>
      <c r="AI434" s="9"/>
      <c r="AJ434" s="9"/>
      <c r="AK434" s="9"/>
      <c r="AL434" s="16"/>
      <c r="AM434" s="5"/>
      <c r="AN434" s="17"/>
      <c r="AO434" s="18"/>
      <c r="AP434" s="17"/>
      <c r="AQ434" s="17"/>
      <c r="AS434" s="21"/>
      <c r="AT434" s="6"/>
    </row>
    <row r="435" spans="23:46" x14ac:dyDescent="0.3">
      <c r="W435" s="20"/>
      <c r="X435" s="15"/>
      <c r="Y435" s="3"/>
      <c r="Z435" s="14"/>
      <c r="AA435" s="3"/>
      <c r="AB435" s="9"/>
      <c r="AC435" s="9"/>
      <c r="AD435" s="14"/>
      <c r="AE435" s="9"/>
      <c r="AF435" s="14"/>
      <c r="AG435" s="9"/>
      <c r="AH435" s="9"/>
      <c r="AI435" s="9"/>
      <c r="AJ435" s="9"/>
      <c r="AK435" s="9"/>
      <c r="AL435" s="16"/>
      <c r="AM435" s="5"/>
      <c r="AN435" s="17"/>
      <c r="AO435" s="18"/>
      <c r="AP435" s="17"/>
      <c r="AQ435" s="17"/>
      <c r="AS435" s="21"/>
      <c r="AT435" s="6"/>
    </row>
    <row r="436" spans="23:46" x14ac:dyDescent="0.3">
      <c r="W436" s="20"/>
      <c r="X436" s="15"/>
      <c r="Y436" s="3"/>
      <c r="Z436" s="14"/>
      <c r="AA436" s="3"/>
      <c r="AB436" s="9"/>
      <c r="AC436" s="9"/>
      <c r="AD436" s="14"/>
      <c r="AE436" s="9"/>
      <c r="AF436" s="14"/>
      <c r="AG436" s="9"/>
      <c r="AH436" s="9"/>
      <c r="AI436" s="9"/>
      <c r="AJ436" s="9"/>
      <c r="AK436" s="9"/>
      <c r="AL436" s="16"/>
      <c r="AM436" s="5"/>
      <c r="AN436" s="17"/>
      <c r="AO436" s="18"/>
      <c r="AP436" s="17"/>
      <c r="AQ436" s="17"/>
      <c r="AS436" s="21"/>
      <c r="AT436" s="6"/>
    </row>
    <row r="437" spans="23:46" x14ac:dyDescent="0.3">
      <c r="W437" s="20"/>
      <c r="X437" s="15"/>
      <c r="Y437" s="3"/>
      <c r="Z437" s="14"/>
      <c r="AA437" s="3"/>
      <c r="AB437" s="9"/>
      <c r="AC437" s="9"/>
      <c r="AD437" s="14"/>
      <c r="AE437" s="9"/>
      <c r="AF437" s="14"/>
      <c r="AG437" s="9"/>
      <c r="AH437" s="9"/>
      <c r="AI437" s="9"/>
      <c r="AJ437" s="9"/>
      <c r="AK437" s="9"/>
      <c r="AL437" s="16"/>
      <c r="AM437" s="5"/>
      <c r="AN437" s="17"/>
      <c r="AO437" s="18"/>
      <c r="AP437" s="17"/>
      <c r="AQ437" s="17"/>
      <c r="AS437" s="21"/>
      <c r="AT437" s="6"/>
    </row>
    <row r="438" spans="23:46" x14ac:dyDescent="0.3">
      <c r="W438" s="20"/>
      <c r="X438" s="15"/>
      <c r="Y438" s="3"/>
      <c r="Z438" s="14"/>
      <c r="AA438" s="3"/>
      <c r="AB438" s="9"/>
      <c r="AC438" s="9"/>
      <c r="AD438" s="14"/>
      <c r="AE438" s="9"/>
      <c r="AF438" s="14"/>
      <c r="AG438" s="9"/>
      <c r="AH438" s="9"/>
      <c r="AI438" s="9"/>
      <c r="AJ438" s="9"/>
      <c r="AK438" s="9"/>
      <c r="AL438" s="16"/>
      <c r="AM438" s="5"/>
      <c r="AN438" s="17"/>
      <c r="AO438" s="18"/>
      <c r="AP438" s="17"/>
      <c r="AQ438" s="17"/>
      <c r="AS438" s="21"/>
      <c r="AT438" s="6"/>
    </row>
    <row r="439" spans="23:46" x14ac:dyDescent="0.3">
      <c r="W439" s="20"/>
      <c r="X439" s="15"/>
      <c r="Y439" s="3"/>
      <c r="Z439" s="14"/>
      <c r="AA439" s="3"/>
      <c r="AB439" s="9"/>
      <c r="AC439" s="9"/>
      <c r="AD439" s="14"/>
      <c r="AE439" s="9"/>
      <c r="AF439" s="14"/>
      <c r="AG439" s="9"/>
      <c r="AH439" s="9"/>
      <c r="AI439" s="9"/>
      <c r="AJ439" s="9"/>
      <c r="AK439" s="9"/>
      <c r="AL439" s="16"/>
      <c r="AM439" s="5"/>
      <c r="AN439" s="17"/>
      <c r="AO439" s="18"/>
      <c r="AP439" s="17"/>
      <c r="AQ439" s="17"/>
      <c r="AS439" s="21"/>
      <c r="AT439" s="6"/>
    </row>
    <row r="440" spans="23:46" x14ac:dyDescent="0.3">
      <c r="W440" s="20"/>
      <c r="X440" s="15"/>
      <c r="Y440" s="3"/>
      <c r="Z440" s="14"/>
      <c r="AA440" s="3"/>
      <c r="AB440" s="9"/>
      <c r="AC440" s="9"/>
      <c r="AD440" s="14"/>
      <c r="AE440" s="9"/>
      <c r="AF440" s="14"/>
      <c r="AG440" s="9"/>
      <c r="AH440" s="9"/>
      <c r="AI440" s="9"/>
      <c r="AJ440" s="9"/>
      <c r="AK440" s="9"/>
      <c r="AL440" s="16"/>
      <c r="AM440" s="5"/>
      <c r="AN440" s="17"/>
      <c r="AO440" s="18"/>
      <c r="AP440" s="17"/>
      <c r="AQ440" s="17"/>
      <c r="AS440" s="21"/>
      <c r="AT440" s="6"/>
    </row>
    <row r="441" spans="23:46" x14ac:dyDescent="0.3">
      <c r="W441" s="20"/>
      <c r="X441" s="15"/>
      <c r="Y441" s="3"/>
      <c r="Z441" s="14"/>
      <c r="AA441" s="3"/>
      <c r="AB441" s="9"/>
      <c r="AC441" s="9"/>
      <c r="AD441" s="14"/>
      <c r="AE441" s="9"/>
      <c r="AF441" s="14"/>
      <c r="AG441" s="9"/>
      <c r="AH441" s="9"/>
      <c r="AI441" s="9"/>
      <c r="AJ441" s="9"/>
      <c r="AK441" s="9"/>
      <c r="AL441" s="16"/>
      <c r="AM441" s="5"/>
      <c r="AN441" s="17"/>
      <c r="AO441" s="18"/>
      <c r="AP441" s="17"/>
      <c r="AQ441" s="17"/>
      <c r="AS441" s="21"/>
      <c r="AT441" s="6"/>
    </row>
    <row r="442" spans="23:46" x14ac:dyDescent="0.3">
      <c r="W442" s="20"/>
      <c r="X442" s="15"/>
      <c r="Y442" s="3"/>
      <c r="Z442" s="14"/>
      <c r="AA442" s="3"/>
      <c r="AB442" s="9"/>
      <c r="AC442" s="9"/>
      <c r="AD442" s="14"/>
      <c r="AE442" s="9"/>
      <c r="AF442" s="14"/>
      <c r="AG442" s="9"/>
      <c r="AH442" s="9"/>
      <c r="AI442" s="9"/>
      <c r="AJ442" s="9"/>
      <c r="AK442" s="9"/>
      <c r="AL442" s="16"/>
      <c r="AM442" s="5"/>
      <c r="AN442" s="17"/>
      <c r="AO442" s="18"/>
      <c r="AP442" s="17"/>
      <c r="AQ442" s="17"/>
      <c r="AS442" s="21"/>
      <c r="AT442" s="6"/>
    </row>
    <row r="443" spans="23:46" x14ac:dyDescent="0.3">
      <c r="W443" s="20"/>
      <c r="X443" s="15"/>
      <c r="Y443" s="3"/>
      <c r="Z443" s="14"/>
      <c r="AA443" s="3"/>
      <c r="AB443" s="9"/>
      <c r="AC443" s="9"/>
      <c r="AD443" s="14"/>
      <c r="AE443" s="9"/>
      <c r="AF443" s="14"/>
      <c r="AG443" s="9"/>
      <c r="AH443" s="9"/>
      <c r="AI443" s="9"/>
      <c r="AJ443" s="9"/>
      <c r="AK443" s="9"/>
      <c r="AL443" s="16"/>
      <c r="AM443" s="5"/>
      <c r="AN443" s="17"/>
      <c r="AO443" s="18"/>
      <c r="AP443" s="17"/>
      <c r="AQ443" s="17"/>
      <c r="AS443" s="21"/>
      <c r="AT443" s="6"/>
    </row>
    <row r="444" spans="23:46" x14ac:dyDescent="0.3">
      <c r="W444" s="20"/>
      <c r="X444" s="15"/>
      <c r="Y444" s="3"/>
      <c r="Z444" s="14"/>
      <c r="AA444" s="3"/>
      <c r="AB444" s="9"/>
      <c r="AC444" s="9"/>
      <c r="AD444" s="14"/>
      <c r="AE444" s="9"/>
      <c r="AF444" s="14"/>
      <c r="AG444" s="9"/>
      <c r="AH444" s="9"/>
      <c r="AI444" s="9"/>
      <c r="AJ444" s="9"/>
      <c r="AK444" s="9"/>
      <c r="AL444" s="16"/>
      <c r="AM444" s="5"/>
      <c r="AN444" s="17"/>
      <c r="AO444" s="18"/>
      <c r="AP444" s="17"/>
      <c r="AQ444" s="17"/>
      <c r="AS444" s="21"/>
      <c r="AT444" s="6"/>
    </row>
    <row r="445" spans="23:46" x14ac:dyDescent="0.3">
      <c r="W445" s="20"/>
      <c r="X445" s="15"/>
      <c r="Y445" s="3"/>
      <c r="Z445" s="14"/>
      <c r="AA445" s="3"/>
      <c r="AB445" s="9"/>
      <c r="AC445" s="9"/>
      <c r="AD445" s="14"/>
      <c r="AE445" s="9"/>
      <c r="AF445" s="14"/>
      <c r="AG445" s="9"/>
      <c r="AH445" s="9"/>
      <c r="AI445" s="9"/>
      <c r="AJ445" s="9"/>
      <c r="AK445" s="9"/>
      <c r="AL445" s="16"/>
      <c r="AM445" s="5"/>
      <c r="AN445" s="17"/>
      <c r="AO445" s="18"/>
      <c r="AP445" s="17"/>
      <c r="AQ445" s="17"/>
      <c r="AS445" s="21"/>
      <c r="AT445" s="6"/>
    </row>
    <row r="446" spans="23:46" x14ac:dyDescent="0.3">
      <c r="W446" s="20"/>
      <c r="X446" s="15"/>
      <c r="Y446" s="3"/>
      <c r="Z446" s="14"/>
      <c r="AA446" s="3"/>
      <c r="AB446" s="9"/>
      <c r="AC446" s="9"/>
      <c r="AD446" s="14"/>
      <c r="AE446" s="9"/>
      <c r="AF446" s="14"/>
      <c r="AG446" s="9"/>
      <c r="AH446" s="9"/>
      <c r="AI446" s="9"/>
      <c r="AJ446" s="9"/>
      <c r="AK446" s="9"/>
      <c r="AL446" s="16"/>
      <c r="AM446" s="5"/>
      <c r="AN446" s="17"/>
      <c r="AO446" s="18"/>
      <c r="AP446" s="17"/>
      <c r="AQ446" s="17"/>
      <c r="AS446" s="21"/>
      <c r="AT446" s="6"/>
    </row>
    <row r="447" spans="23:46" x14ac:dyDescent="0.3">
      <c r="W447" s="20"/>
      <c r="X447" s="15"/>
      <c r="Y447" s="3"/>
      <c r="Z447" s="14"/>
      <c r="AA447" s="3"/>
      <c r="AB447" s="9"/>
      <c r="AC447" s="9"/>
      <c r="AD447" s="14"/>
      <c r="AE447" s="9"/>
      <c r="AF447" s="14"/>
      <c r="AG447" s="9"/>
      <c r="AH447" s="9"/>
      <c r="AI447" s="9"/>
      <c r="AJ447" s="9"/>
      <c r="AK447" s="9"/>
      <c r="AL447" s="16"/>
      <c r="AM447" s="5"/>
      <c r="AN447" s="17"/>
      <c r="AO447" s="18"/>
      <c r="AP447" s="17"/>
      <c r="AQ447" s="17"/>
      <c r="AS447" s="21"/>
      <c r="AT447" s="6"/>
    </row>
    <row r="448" spans="23:46" x14ac:dyDescent="0.3">
      <c r="W448" s="20"/>
      <c r="X448" s="15"/>
      <c r="Y448" s="3"/>
      <c r="Z448" s="14"/>
      <c r="AA448" s="3"/>
      <c r="AB448" s="9"/>
      <c r="AC448" s="9"/>
      <c r="AD448" s="14"/>
      <c r="AE448" s="9"/>
      <c r="AF448" s="14"/>
      <c r="AG448" s="9"/>
      <c r="AH448" s="9"/>
      <c r="AI448" s="9"/>
      <c r="AJ448" s="9"/>
      <c r="AK448" s="9"/>
      <c r="AL448" s="16"/>
      <c r="AM448" s="5"/>
      <c r="AN448" s="17"/>
      <c r="AO448" s="18"/>
      <c r="AP448" s="17"/>
      <c r="AQ448" s="17"/>
      <c r="AS448" s="21"/>
      <c r="AT448" s="6"/>
    </row>
    <row r="449" spans="23:46" x14ac:dyDescent="0.3">
      <c r="W449" s="20"/>
      <c r="X449" s="15"/>
      <c r="Y449" s="3"/>
      <c r="Z449" s="14"/>
      <c r="AA449" s="3"/>
      <c r="AB449" s="9"/>
      <c r="AC449" s="9"/>
      <c r="AD449" s="14"/>
      <c r="AE449" s="9"/>
      <c r="AF449" s="14"/>
      <c r="AG449" s="9"/>
      <c r="AH449" s="9"/>
      <c r="AI449" s="9"/>
      <c r="AJ449" s="9"/>
      <c r="AK449" s="9"/>
      <c r="AL449" s="16"/>
      <c r="AM449" s="5"/>
      <c r="AN449" s="17"/>
      <c r="AO449" s="18"/>
      <c r="AP449" s="17"/>
      <c r="AQ449" s="17"/>
      <c r="AS449" s="21"/>
      <c r="AT449" s="6"/>
    </row>
    <row r="450" spans="23:46" x14ac:dyDescent="0.3">
      <c r="W450" s="20"/>
      <c r="X450" s="15"/>
      <c r="Y450" s="3"/>
      <c r="Z450" s="14"/>
      <c r="AA450" s="3"/>
      <c r="AB450" s="9"/>
      <c r="AC450" s="9"/>
      <c r="AD450" s="14"/>
      <c r="AE450" s="9"/>
      <c r="AF450" s="14"/>
      <c r="AG450" s="9"/>
      <c r="AH450" s="9"/>
      <c r="AI450" s="9"/>
      <c r="AJ450" s="9"/>
      <c r="AK450" s="9"/>
      <c r="AL450" s="16"/>
      <c r="AM450" s="5"/>
      <c r="AN450" s="17"/>
      <c r="AO450" s="18"/>
      <c r="AP450" s="17"/>
      <c r="AQ450" s="17"/>
      <c r="AS450" s="21"/>
      <c r="AT450" s="6"/>
    </row>
    <row r="451" spans="23:46" x14ac:dyDescent="0.3">
      <c r="W451" s="20"/>
      <c r="X451" s="15"/>
      <c r="Y451" s="3"/>
      <c r="Z451" s="14"/>
      <c r="AA451" s="3"/>
      <c r="AB451" s="9"/>
      <c r="AC451" s="9"/>
      <c r="AD451" s="14"/>
      <c r="AE451" s="9"/>
      <c r="AF451" s="14"/>
      <c r="AG451" s="9"/>
      <c r="AH451" s="9"/>
      <c r="AI451" s="9"/>
      <c r="AJ451" s="9"/>
      <c r="AK451" s="9"/>
      <c r="AL451" s="16"/>
      <c r="AM451" s="5"/>
      <c r="AN451" s="17"/>
      <c r="AO451" s="18"/>
      <c r="AP451" s="17"/>
      <c r="AQ451" s="17"/>
      <c r="AS451" s="21"/>
      <c r="AT451" s="6"/>
    </row>
    <row r="452" spans="23:46" x14ac:dyDescent="0.3">
      <c r="W452" s="20"/>
      <c r="X452" s="15"/>
      <c r="Y452" s="3"/>
      <c r="Z452" s="14"/>
      <c r="AA452" s="3"/>
      <c r="AB452" s="9"/>
      <c r="AC452" s="9"/>
      <c r="AD452" s="14"/>
      <c r="AE452" s="9"/>
      <c r="AF452" s="14"/>
      <c r="AG452" s="9"/>
      <c r="AH452" s="9"/>
      <c r="AI452" s="9"/>
      <c r="AJ452" s="9"/>
      <c r="AK452" s="9"/>
      <c r="AL452" s="16"/>
      <c r="AM452" s="5"/>
      <c r="AN452" s="17"/>
      <c r="AO452" s="18"/>
      <c r="AP452" s="17"/>
      <c r="AQ452" s="17"/>
      <c r="AS452" s="21"/>
      <c r="AT452" s="6"/>
    </row>
    <row r="453" spans="23:46" x14ac:dyDescent="0.3">
      <c r="W453" s="20"/>
      <c r="X453" s="15"/>
      <c r="Y453" s="3"/>
      <c r="Z453" s="14"/>
      <c r="AA453" s="3"/>
      <c r="AB453" s="9"/>
      <c r="AC453" s="9"/>
      <c r="AD453" s="14"/>
      <c r="AE453" s="9"/>
      <c r="AF453" s="14"/>
      <c r="AG453" s="9"/>
      <c r="AH453" s="9"/>
      <c r="AI453" s="9"/>
      <c r="AJ453" s="9"/>
      <c r="AK453" s="9"/>
      <c r="AL453" s="16"/>
      <c r="AM453" s="5"/>
      <c r="AN453" s="17"/>
      <c r="AO453" s="18"/>
      <c r="AP453" s="17"/>
      <c r="AQ453" s="17"/>
      <c r="AS453" s="21"/>
      <c r="AT453" s="6"/>
    </row>
    <row r="454" spans="23:46" x14ac:dyDescent="0.3">
      <c r="W454" s="20"/>
      <c r="X454" s="15"/>
      <c r="Y454" s="3"/>
      <c r="Z454" s="14"/>
      <c r="AA454" s="3"/>
      <c r="AB454" s="9"/>
      <c r="AC454" s="9"/>
      <c r="AD454" s="14"/>
      <c r="AE454" s="9"/>
      <c r="AF454" s="14"/>
      <c r="AG454" s="9"/>
      <c r="AH454" s="9"/>
      <c r="AI454" s="9"/>
      <c r="AJ454" s="9"/>
      <c r="AK454" s="9"/>
      <c r="AL454" s="16"/>
      <c r="AM454" s="5"/>
      <c r="AN454" s="17"/>
      <c r="AO454" s="18"/>
      <c r="AP454" s="17"/>
      <c r="AQ454" s="17"/>
      <c r="AS454" s="21"/>
      <c r="AT454" s="6"/>
    </row>
    <row r="455" spans="23:46" x14ac:dyDescent="0.3">
      <c r="W455" s="20"/>
      <c r="X455" s="15"/>
      <c r="Y455" s="3"/>
      <c r="Z455" s="14"/>
      <c r="AA455" s="3"/>
      <c r="AB455" s="9"/>
      <c r="AC455" s="9"/>
      <c r="AD455" s="14"/>
      <c r="AE455" s="9"/>
      <c r="AF455" s="14"/>
      <c r="AG455" s="9"/>
      <c r="AH455" s="9"/>
      <c r="AI455" s="9"/>
      <c r="AJ455" s="9"/>
      <c r="AK455" s="9"/>
      <c r="AL455" s="16"/>
      <c r="AM455" s="5"/>
      <c r="AN455" s="17"/>
      <c r="AO455" s="18"/>
      <c r="AP455" s="17"/>
      <c r="AQ455" s="17"/>
      <c r="AS455" s="21"/>
      <c r="AT455" s="6"/>
    </row>
    <row r="456" spans="23:46" x14ac:dyDescent="0.3">
      <c r="W456" s="20"/>
      <c r="X456" s="15"/>
      <c r="Y456" s="3"/>
      <c r="Z456" s="14"/>
      <c r="AA456" s="3"/>
      <c r="AB456" s="9"/>
      <c r="AC456" s="9"/>
      <c r="AD456" s="14"/>
      <c r="AE456" s="9"/>
      <c r="AF456" s="14"/>
      <c r="AG456" s="9"/>
      <c r="AH456" s="9"/>
      <c r="AI456" s="9"/>
      <c r="AJ456" s="9"/>
      <c r="AK456" s="9"/>
      <c r="AL456" s="16"/>
      <c r="AM456" s="5"/>
      <c r="AN456" s="17"/>
      <c r="AO456" s="18"/>
      <c r="AP456" s="17"/>
      <c r="AQ456" s="17"/>
      <c r="AS456" s="21"/>
      <c r="AT456" s="6"/>
    </row>
    <row r="457" spans="23:46" x14ac:dyDescent="0.3">
      <c r="W457" s="20"/>
      <c r="X457" s="15"/>
      <c r="Y457" s="3"/>
      <c r="Z457" s="14"/>
      <c r="AA457" s="3"/>
      <c r="AB457" s="9"/>
      <c r="AC457" s="9"/>
      <c r="AD457" s="14"/>
      <c r="AE457" s="9"/>
      <c r="AF457" s="14"/>
      <c r="AG457" s="9"/>
      <c r="AH457" s="9"/>
      <c r="AI457" s="9"/>
      <c r="AJ457" s="9"/>
      <c r="AK457" s="9"/>
      <c r="AL457" s="16"/>
      <c r="AM457" s="5"/>
      <c r="AN457" s="17"/>
      <c r="AO457" s="18"/>
      <c r="AP457" s="17"/>
      <c r="AQ457" s="17"/>
      <c r="AS457" s="21"/>
      <c r="AT457" s="6"/>
    </row>
    <row r="458" spans="23:46" x14ac:dyDescent="0.3">
      <c r="W458" s="20"/>
      <c r="X458" s="15"/>
      <c r="Y458" s="3"/>
      <c r="Z458" s="14"/>
      <c r="AA458" s="3"/>
      <c r="AB458" s="9"/>
      <c r="AC458" s="9"/>
      <c r="AD458" s="14"/>
      <c r="AE458" s="9"/>
      <c r="AF458" s="14"/>
      <c r="AG458" s="9"/>
      <c r="AH458" s="9"/>
      <c r="AI458" s="9"/>
      <c r="AJ458" s="9"/>
      <c r="AK458" s="9"/>
      <c r="AL458" s="16"/>
      <c r="AM458" s="5"/>
      <c r="AN458" s="17"/>
      <c r="AO458" s="18"/>
      <c r="AP458" s="17"/>
      <c r="AQ458" s="17"/>
      <c r="AS458" s="21"/>
      <c r="AT458" s="6"/>
    </row>
    <row r="459" spans="23:46" x14ac:dyDescent="0.3">
      <c r="W459" s="20"/>
      <c r="X459" s="15"/>
      <c r="Y459" s="3"/>
      <c r="Z459" s="14"/>
      <c r="AA459" s="3"/>
      <c r="AB459" s="9"/>
      <c r="AC459" s="9"/>
      <c r="AD459" s="14"/>
      <c r="AE459" s="9"/>
      <c r="AF459" s="14"/>
      <c r="AG459" s="9"/>
      <c r="AH459" s="9"/>
      <c r="AI459" s="9"/>
      <c r="AJ459" s="9"/>
      <c r="AK459" s="9"/>
      <c r="AL459" s="16"/>
      <c r="AM459" s="5"/>
      <c r="AN459" s="17"/>
      <c r="AO459" s="18"/>
      <c r="AP459" s="17"/>
      <c r="AQ459" s="17"/>
      <c r="AS459" s="21"/>
      <c r="AT459" s="6"/>
    </row>
    <row r="460" spans="23:46" x14ac:dyDescent="0.3">
      <c r="W460" s="20"/>
      <c r="X460" s="15"/>
      <c r="Y460" s="3"/>
      <c r="Z460" s="14"/>
      <c r="AA460" s="3"/>
      <c r="AB460" s="9"/>
      <c r="AC460" s="9"/>
      <c r="AD460" s="14"/>
      <c r="AE460" s="9"/>
      <c r="AF460" s="14"/>
      <c r="AG460" s="9"/>
      <c r="AH460" s="9"/>
      <c r="AI460" s="9"/>
      <c r="AJ460" s="9"/>
      <c r="AK460" s="9"/>
      <c r="AL460" s="16"/>
      <c r="AM460" s="5"/>
      <c r="AN460" s="17"/>
      <c r="AO460" s="18"/>
      <c r="AP460" s="17"/>
      <c r="AQ460" s="17"/>
      <c r="AS460" s="21"/>
      <c r="AT460" s="6"/>
    </row>
    <row r="461" spans="23:46" x14ac:dyDescent="0.3">
      <c r="W461" s="20"/>
      <c r="X461" s="15"/>
      <c r="Y461" s="3"/>
      <c r="Z461" s="14"/>
      <c r="AA461" s="3"/>
      <c r="AB461" s="9"/>
      <c r="AC461" s="9"/>
      <c r="AD461" s="14"/>
      <c r="AE461" s="9"/>
      <c r="AF461" s="14"/>
      <c r="AG461" s="9"/>
      <c r="AH461" s="9"/>
      <c r="AI461" s="9"/>
      <c r="AJ461" s="9"/>
      <c r="AK461" s="9"/>
      <c r="AL461" s="16"/>
      <c r="AM461" s="5"/>
      <c r="AN461" s="17"/>
      <c r="AO461" s="18"/>
      <c r="AP461" s="17"/>
      <c r="AQ461" s="17"/>
      <c r="AS461" s="21"/>
      <c r="AT461" s="6"/>
    </row>
    <row r="462" spans="23:46" x14ac:dyDescent="0.3">
      <c r="W462" s="20"/>
      <c r="X462" s="15"/>
      <c r="Y462" s="3"/>
      <c r="Z462" s="14"/>
      <c r="AA462" s="3"/>
      <c r="AB462" s="9"/>
      <c r="AC462" s="9"/>
      <c r="AD462" s="14"/>
      <c r="AE462" s="9"/>
      <c r="AF462" s="14"/>
      <c r="AG462" s="9"/>
      <c r="AH462" s="9"/>
      <c r="AI462" s="9"/>
      <c r="AJ462" s="9"/>
      <c r="AK462" s="9"/>
      <c r="AL462" s="16"/>
      <c r="AM462" s="5"/>
      <c r="AN462" s="17"/>
      <c r="AO462" s="18"/>
      <c r="AP462" s="17"/>
      <c r="AQ462" s="17"/>
      <c r="AS462" s="21"/>
      <c r="AT462" s="6"/>
    </row>
    <row r="463" spans="23:46" x14ac:dyDescent="0.3">
      <c r="W463" s="20"/>
      <c r="X463" s="15"/>
      <c r="Y463" s="3"/>
      <c r="Z463" s="14"/>
      <c r="AA463" s="3"/>
      <c r="AB463" s="9"/>
      <c r="AC463" s="9"/>
      <c r="AD463" s="14"/>
      <c r="AE463" s="9"/>
      <c r="AF463" s="14"/>
      <c r="AG463" s="9"/>
      <c r="AH463" s="9"/>
      <c r="AI463" s="9"/>
      <c r="AJ463" s="9"/>
      <c r="AK463" s="9"/>
      <c r="AL463" s="16"/>
      <c r="AM463" s="5"/>
      <c r="AN463" s="17"/>
      <c r="AO463" s="18"/>
      <c r="AP463" s="17"/>
      <c r="AQ463" s="17"/>
      <c r="AS463" s="21"/>
      <c r="AT463" s="6"/>
    </row>
    <row r="464" spans="23:46" x14ac:dyDescent="0.3">
      <c r="W464" s="20"/>
      <c r="X464" s="15"/>
      <c r="Y464" s="3"/>
      <c r="Z464" s="14"/>
      <c r="AA464" s="3"/>
      <c r="AB464" s="9"/>
      <c r="AC464" s="9"/>
      <c r="AD464" s="14"/>
      <c r="AE464" s="9"/>
      <c r="AF464" s="14"/>
      <c r="AG464" s="9"/>
      <c r="AH464" s="9"/>
      <c r="AI464" s="9"/>
      <c r="AJ464" s="9"/>
      <c r="AK464" s="9"/>
      <c r="AL464" s="16"/>
      <c r="AM464" s="5"/>
      <c r="AN464" s="17"/>
      <c r="AO464" s="18"/>
      <c r="AP464" s="17"/>
      <c r="AQ464" s="17"/>
      <c r="AS464" s="21"/>
      <c r="AT464" s="6"/>
    </row>
    <row r="465" spans="23:46" x14ac:dyDescent="0.3">
      <c r="W465" s="20"/>
      <c r="X465" s="15"/>
      <c r="Y465" s="3"/>
      <c r="Z465" s="14"/>
      <c r="AA465" s="3"/>
      <c r="AB465" s="9"/>
      <c r="AC465" s="9"/>
      <c r="AD465" s="14"/>
      <c r="AE465" s="9"/>
      <c r="AF465" s="14"/>
      <c r="AG465" s="9"/>
      <c r="AH465" s="9"/>
      <c r="AI465" s="9"/>
      <c r="AJ465" s="9"/>
      <c r="AK465" s="9"/>
      <c r="AL465" s="16"/>
      <c r="AM465" s="5"/>
      <c r="AN465" s="17"/>
      <c r="AO465" s="18"/>
      <c r="AP465" s="17"/>
      <c r="AQ465" s="17"/>
      <c r="AS465" s="21"/>
      <c r="AT465" s="6"/>
    </row>
    <row r="466" spans="23:46" x14ac:dyDescent="0.3">
      <c r="W466" s="20"/>
      <c r="X466" s="15"/>
      <c r="Y466" s="3"/>
      <c r="Z466" s="14"/>
      <c r="AA466" s="3"/>
      <c r="AB466" s="9"/>
      <c r="AC466" s="9"/>
      <c r="AD466" s="14"/>
      <c r="AE466" s="9"/>
      <c r="AF466" s="14"/>
      <c r="AG466" s="9"/>
      <c r="AH466" s="9"/>
      <c r="AI466" s="9"/>
      <c r="AJ466" s="9"/>
      <c r="AK466" s="9"/>
      <c r="AL466" s="16"/>
      <c r="AM466" s="5"/>
      <c r="AN466" s="17"/>
      <c r="AO466" s="18"/>
      <c r="AP466" s="17"/>
      <c r="AQ466" s="17"/>
      <c r="AS466" s="21"/>
      <c r="AT466" s="6"/>
    </row>
    <row r="467" spans="23:46" x14ac:dyDescent="0.3">
      <c r="W467" s="20"/>
      <c r="X467" s="15"/>
      <c r="Y467" s="3"/>
      <c r="Z467" s="14"/>
      <c r="AA467" s="3"/>
      <c r="AB467" s="9"/>
      <c r="AC467" s="9"/>
      <c r="AD467" s="14"/>
      <c r="AE467" s="9"/>
      <c r="AF467" s="14"/>
      <c r="AG467" s="9"/>
      <c r="AH467" s="9"/>
      <c r="AI467" s="9"/>
      <c r="AJ467" s="9"/>
      <c r="AK467" s="9"/>
      <c r="AL467" s="16"/>
      <c r="AM467" s="5"/>
      <c r="AN467" s="17"/>
      <c r="AO467" s="18"/>
      <c r="AP467" s="17"/>
      <c r="AQ467" s="17"/>
      <c r="AS467" s="21"/>
      <c r="AT467" s="6"/>
    </row>
    <row r="468" spans="23:46" x14ac:dyDescent="0.3">
      <c r="W468" s="20"/>
      <c r="X468" s="15"/>
      <c r="Y468" s="3"/>
      <c r="Z468" s="14"/>
      <c r="AA468" s="3"/>
      <c r="AB468" s="9"/>
      <c r="AC468" s="9"/>
      <c r="AD468" s="14"/>
      <c r="AE468" s="9"/>
      <c r="AF468" s="14"/>
      <c r="AG468" s="9"/>
      <c r="AH468" s="9"/>
      <c r="AI468" s="9"/>
      <c r="AJ468" s="9"/>
      <c r="AK468" s="9"/>
      <c r="AL468" s="16"/>
      <c r="AM468" s="5"/>
      <c r="AN468" s="17"/>
      <c r="AO468" s="18"/>
      <c r="AP468" s="17"/>
      <c r="AQ468" s="17"/>
      <c r="AS468" s="21"/>
      <c r="AT468" s="6"/>
    </row>
    <row r="469" spans="23:46" x14ac:dyDescent="0.3">
      <c r="W469" s="20"/>
      <c r="X469" s="15"/>
      <c r="Y469" s="3"/>
      <c r="Z469" s="14"/>
      <c r="AA469" s="3"/>
      <c r="AB469" s="9"/>
      <c r="AC469" s="9"/>
      <c r="AD469" s="14"/>
      <c r="AE469" s="9"/>
      <c r="AF469" s="14"/>
      <c r="AG469" s="9"/>
      <c r="AH469" s="9"/>
      <c r="AI469" s="9"/>
      <c r="AJ469" s="9"/>
      <c r="AK469" s="9"/>
      <c r="AL469" s="16"/>
      <c r="AM469" s="5"/>
      <c r="AN469" s="17"/>
      <c r="AO469" s="18"/>
      <c r="AP469" s="17"/>
      <c r="AQ469" s="17"/>
      <c r="AS469" s="21"/>
      <c r="AT469" s="6"/>
    </row>
    <row r="470" spans="23:46" x14ac:dyDescent="0.3">
      <c r="W470" s="20"/>
      <c r="X470" s="15"/>
      <c r="Y470" s="3"/>
      <c r="Z470" s="14"/>
      <c r="AA470" s="3"/>
      <c r="AB470" s="9"/>
      <c r="AC470" s="9"/>
      <c r="AD470" s="14"/>
      <c r="AE470" s="9"/>
      <c r="AF470" s="14"/>
      <c r="AG470" s="9"/>
      <c r="AH470" s="9"/>
      <c r="AI470" s="9"/>
      <c r="AJ470" s="9"/>
      <c r="AK470" s="9"/>
      <c r="AL470" s="16"/>
      <c r="AM470" s="5"/>
      <c r="AN470" s="17"/>
      <c r="AO470" s="18"/>
      <c r="AP470" s="17"/>
      <c r="AQ470" s="17"/>
      <c r="AS470" s="21"/>
      <c r="AT470" s="6"/>
    </row>
    <row r="471" spans="23:46" x14ac:dyDescent="0.3">
      <c r="W471" s="20"/>
      <c r="X471" s="15"/>
      <c r="Y471" s="3"/>
      <c r="Z471" s="14"/>
      <c r="AA471" s="3"/>
      <c r="AB471" s="9"/>
      <c r="AC471" s="9"/>
      <c r="AD471" s="14"/>
      <c r="AE471" s="9"/>
      <c r="AF471" s="14"/>
      <c r="AG471" s="9"/>
      <c r="AH471" s="9"/>
      <c r="AI471" s="9"/>
      <c r="AJ471" s="9"/>
      <c r="AK471" s="9"/>
      <c r="AL471" s="16"/>
      <c r="AM471" s="5"/>
      <c r="AN471" s="17"/>
      <c r="AO471" s="18"/>
      <c r="AP471" s="17"/>
      <c r="AQ471" s="17"/>
      <c r="AS471" s="21"/>
      <c r="AT471" s="6"/>
    </row>
    <row r="472" spans="23:46" x14ac:dyDescent="0.3">
      <c r="W472" s="20"/>
      <c r="X472" s="15"/>
      <c r="Y472" s="3"/>
      <c r="Z472" s="14"/>
      <c r="AA472" s="3"/>
      <c r="AB472" s="9"/>
      <c r="AC472" s="9"/>
      <c r="AD472" s="14"/>
      <c r="AE472" s="9"/>
      <c r="AF472" s="14"/>
      <c r="AG472" s="9"/>
      <c r="AH472" s="9"/>
      <c r="AI472" s="9"/>
      <c r="AJ472" s="9"/>
      <c r="AK472" s="9"/>
      <c r="AL472" s="16"/>
      <c r="AM472" s="5"/>
      <c r="AN472" s="17"/>
      <c r="AO472" s="18"/>
      <c r="AP472" s="17"/>
      <c r="AQ472" s="17"/>
      <c r="AS472" s="21"/>
      <c r="AT472" s="6"/>
    </row>
    <row r="473" spans="23:46" x14ac:dyDescent="0.3">
      <c r="W473" s="20"/>
      <c r="X473" s="15"/>
      <c r="Y473" s="3"/>
      <c r="Z473" s="14"/>
      <c r="AA473" s="3"/>
      <c r="AB473" s="9"/>
      <c r="AC473" s="9"/>
      <c r="AD473" s="14"/>
      <c r="AE473" s="9"/>
      <c r="AF473" s="14"/>
      <c r="AG473" s="9"/>
      <c r="AH473" s="9"/>
      <c r="AI473" s="9"/>
      <c r="AJ473" s="9"/>
      <c r="AK473" s="9"/>
      <c r="AL473" s="16"/>
      <c r="AM473" s="5"/>
      <c r="AN473" s="17"/>
      <c r="AO473" s="18"/>
      <c r="AP473" s="17"/>
      <c r="AQ473" s="17"/>
      <c r="AS473" s="21"/>
      <c r="AT473" s="6"/>
    </row>
    <row r="474" spans="23:46" x14ac:dyDescent="0.3">
      <c r="W474" s="20"/>
      <c r="X474" s="15"/>
      <c r="Y474" s="3"/>
      <c r="Z474" s="14"/>
      <c r="AA474" s="3"/>
      <c r="AB474" s="9"/>
      <c r="AC474" s="9"/>
      <c r="AD474" s="14"/>
      <c r="AE474" s="9"/>
      <c r="AF474" s="14"/>
      <c r="AG474" s="9"/>
      <c r="AH474" s="9"/>
      <c r="AI474" s="9"/>
      <c r="AJ474" s="9"/>
      <c r="AK474" s="9"/>
      <c r="AL474" s="16"/>
      <c r="AM474" s="5"/>
      <c r="AN474" s="17"/>
      <c r="AO474" s="18"/>
      <c r="AP474" s="17"/>
      <c r="AQ474" s="17"/>
      <c r="AS474" s="21"/>
      <c r="AT474" s="6"/>
    </row>
    <row r="475" spans="23:46" x14ac:dyDescent="0.3">
      <c r="W475" s="20"/>
      <c r="X475" s="15"/>
      <c r="Y475" s="3"/>
      <c r="Z475" s="14"/>
      <c r="AA475" s="3"/>
      <c r="AB475" s="9"/>
      <c r="AC475" s="9"/>
      <c r="AD475" s="14"/>
      <c r="AE475" s="9"/>
      <c r="AF475" s="14"/>
      <c r="AG475" s="9"/>
      <c r="AH475" s="9"/>
      <c r="AI475" s="9"/>
      <c r="AJ475" s="9"/>
      <c r="AK475" s="9"/>
      <c r="AL475" s="16"/>
      <c r="AM475" s="5"/>
      <c r="AN475" s="17"/>
      <c r="AO475" s="18"/>
      <c r="AP475" s="17"/>
      <c r="AQ475" s="17"/>
      <c r="AS475" s="21"/>
      <c r="AT475" s="6"/>
    </row>
    <row r="476" spans="23:46" x14ac:dyDescent="0.3">
      <c r="W476" s="20"/>
      <c r="X476" s="15"/>
      <c r="Y476" s="3"/>
      <c r="Z476" s="14"/>
      <c r="AA476" s="3"/>
      <c r="AB476" s="9"/>
      <c r="AC476" s="9"/>
      <c r="AD476" s="14"/>
      <c r="AE476" s="9"/>
      <c r="AF476" s="14"/>
      <c r="AG476" s="9"/>
      <c r="AH476" s="9"/>
      <c r="AI476" s="9"/>
      <c r="AJ476" s="9"/>
      <c r="AK476" s="9"/>
      <c r="AL476" s="16"/>
      <c r="AM476" s="5"/>
      <c r="AN476" s="17"/>
      <c r="AO476" s="18"/>
      <c r="AP476" s="17"/>
      <c r="AQ476" s="17"/>
      <c r="AS476" s="21"/>
      <c r="AT476" s="6"/>
    </row>
    <row r="477" spans="23:46" x14ac:dyDescent="0.3">
      <c r="W477" s="20"/>
      <c r="X477" s="15"/>
      <c r="Y477" s="3"/>
      <c r="Z477" s="14"/>
      <c r="AA477" s="3"/>
      <c r="AB477" s="9"/>
      <c r="AC477" s="9"/>
      <c r="AD477" s="14"/>
      <c r="AE477" s="9"/>
      <c r="AF477" s="14"/>
      <c r="AG477" s="9"/>
      <c r="AH477" s="9"/>
      <c r="AI477" s="9"/>
      <c r="AJ477" s="9"/>
      <c r="AK477" s="9"/>
      <c r="AL477" s="16"/>
      <c r="AM477" s="5"/>
      <c r="AN477" s="17"/>
      <c r="AO477" s="18"/>
      <c r="AP477" s="17"/>
      <c r="AQ477" s="17"/>
      <c r="AS477" s="21"/>
      <c r="AT477" s="6"/>
    </row>
    <row r="478" spans="23:46" x14ac:dyDescent="0.3">
      <c r="W478" s="20"/>
      <c r="X478" s="15"/>
      <c r="Y478" s="3"/>
      <c r="Z478" s="14"/>
      <c r="AA478" s="3"/>
      <c r="AB478" s="9"/>
      <c r="AC478" s="9"/>
      <c r="AD478" s="14"/>
      <c r="AE478" s="9"/>
      <c r="AF478" s="14"/>
      <c r="AG478" s="9"/>
      <c r="AH478" s="9"/>
      <c r="AI478" s="9"/>
      <c r="AJ478" s="9"/>
      <c r="AK478" s="9"/>
      <c r="AL478" s="16"/>
      <c r="AM478" s="5"/>
      <c r="AN478" s="17"/>
      <c r="AO478" s="18"/>
      <c r="AP478" s="17"/>
      <c r="AQ478" s="17"/>
      <c r="AS478" s="21"/>
      <c r="AT478" s="6"/>
    </row>
    <row r="479" spans="23:46" x14ac:dyDescent="0.3">
      <c r="W479" s="20"/>
      <c r="X479" s="15"/>
      <c r="Y479" s="3"/>
      <c r="Z479" s="14"/>
      <c r="AA479" s="3"/>
      <c r="AB479" s="9"/>
      <c r="AC479" s="9"/>
      <c r="AD479" s="14"/>
      <c r="AE479" s="9"/>
      <c r="AF479" s="14"/>
      <c r="AG479" s="9"/>
      <c r="AH479" s="9"/>
      <c r="AI479" s="9"/>
      <c r="AJ479" s="9"/>
      <c r="AK479" s="9"/>
      <c r="AL479" s="16"/>
      <c r="AM479" s="5"/>
      <c r="AN479" s="17"/>
      <c r="AO479" s="18"/>
      <c r="AP479" s="17"/>
      <c r="AQ479" s="17"/>
      <c r="AS479" s="21"/>
      <c r="AT479" s="6"/>
    </row>
    <row r="480" spans="23:46" x14ac:dyDescent="0.3">
      <c r="W480" s="20"/>
      <c r="X480" s="15"/>
      <c r="Y480" s="3"/>
      <c r="Z480" s="14"/>
      <c r="AA480" s="3"/>
      <c r="AB480" s="9"/>
      <c r="AC480" s="9"/>
      <c r="AD480" s="14"/>
      <c r="AE480" s="9"/>
      <c r="AF480" s="14"/>
      <c r="AG480" s="9"/>
      <c r="AH480" s="9"/>
      <c r="AI480" s="9"/>
      <c r="AJ480" s="9"/>
      <c r="AK480" s="9"/>
      <c r="AL480" s="16"/>
      <c r="AM480" s="5"/>
      <c r="AN480" s="17"/>
      <c r="AO480" s="18"/>
      <c r="AP480" s="17"/>
      <c r="AQ480" s="17"/>
      <c r="AS480" s="21"/>
      <c r="AT480" s="6"/>
    </row>
    <row r="481" spans="23:46" x14ac:dyDescent="0.3">
      <c r="W481" s="20"/>
      <c r="X481" s="15"/>
      <c r="Y481" s="3"/>
      <c r="Z481" s="14"/>
      <c r="AA481" s="3"/>
      <c r="AB481" s="9"/>
      <c r="AC481" s="9"/>
      <c r="AD481" s="14"/>
      <c r="AE481" s="9"/>
      <c r="AF481" s="14"/>
      <c r="AG481" s="9"/>
      <c r="AH481" s="9"/>
      <c r="AI481" s="9"/>
      <c r="AJ481" s="9"/>
      <c r="AK481" s="9"/>
      <c r="AL481" s="16"/>
      <c r="AM481" s="5"/>
      <c r="AN481" s="17"/>
      <c r="AO481" s="18"/>
      <c r="AP481" s="17"/>
      <c r="AQ481" s="17"/>
      <c r="AS481" s="21"/>
      <c r="AT481" s="6"/>
    </row>
    <row r="482" spans="23:46" x14ac:dyDescent="0.3">
      <c r="W482" s="20"/>
      <c r="X482" s="15"/>
      <c r="Y482" s="3"/>
      <c r="Z482" s="14"/>
      <c r="AA482" s="3"/>
      <c r="AB482" s="9"/>
      <c r="AC482" s="9"/>
      <c r="AD482" s="14"/>
      <c r="AE482" s="9"/>
      <c r="AF482" s="14"/>
      <c r="AG482" s="9"/>
      <c r="AH482" s="9"/>
      <c r="AI482" s="9"/>
      <c r="AJ482" s="9"/>
      <c r="AK482" s="9"/>
      <c r="AL482" s="16"/>
      <c r="AM482" s="5"/>
      <c r="AN482" s="17"/>
      <c r="AO482" s="18"/>
      <c r="AP482" s="17"/>
      <c r="AQ482" s="17"/>
      <c r="AS482" s="21"/>
      <c r="AT482" s="6"/>
    </row>
    <row r="483" spans="23:46" x14ac:dyDescent="0.3">
      <c r="W483" s="20"/>
      <c r="X483" s="15"/>
      <c r="Y483" s="3"/>
      <c r="Z483" s="14"/>
      <c r="AA483" s="3"/>
      <c r="AB483" s="9"/>
      <c r="AC483" s="9"/>
      <c r="AD483" s="14"/>
      <c r="AE483" s="9"/>
      <c r="AF483" s="14"/>
      <c r="AG483" s="9"/>
      <c r="AH483" s="9"/>
      <c r="AI483" s="9"/>
      <c r="AJ483" s="9"/>
      <c r="AK483" s="9"/>
      <c r="AL483" s="16"/>
      <c r="AM483" s="5"/>
      <c r="AN483" s="17"/>
      <c r="AO483" s="18"/>
      <c r="AP483" s="17"/>
      <c r="AQ483" s="17"/>
      <c r="AS483" s="21"/>
      <c r="AT483" s="6"/>
    </row>
    <row r="484" spans="23:46" x14ac:dyDescent="0.3">
      <c r="W484" s="20"/>
      <c r="X484" s="15"/>
      <c r="Y484" s="3"/>
      <c r="Z484" s="14"/>
      <c r="AA484" s="3"/>
      <c r="AB484" s="9"/>
      <c r="AC484" s="9"/>
      <c r="AD484" s="14"/>
      <c r="AE484" s="9"/>
      <c r="AF484" s="14"/>
      <c r="AG484" s="9"/>
      <c r="AH484" s="9"/>
      <c r="AI484" s="9"/>
      <c r="AJ484" s="9"/>
      <c r="AK484" s="9"/>
      <c r="AL484" s="16"/>
      <c r="AM484" s="5"/>
      <c r="AN484" s="17"/>
      <c r="AO484" s="18"/>
      <c r="AP484" s="17"/>
      <c r="AQ484" s="17"/>
      <c r="AS484" s="21"/>
      <c r="AT484" s="6"/>
    </row>
    <row r="485" spans="23:46" x14ac:dyDescent="0.3">
      <c r="W485" s="20"/>
      <c r="X485" s="15"/>
      <c r="Y485" s="3"/>
      <c r="Z485" s="14"/>
      <c r="AA485" s="3"/>
      <c r="AB485" s="9"/>
      <c r="AC485" s="9"/>
      <c r="AD485" s="14"/>
      <c r="AE485" s="9"/>
      <c r="AF485" s="14"/>
      <c r="AG485" s="9"/>
      <c r="AH485" s="9"/>
      <c r="AI485" s="9"/>
      <c r="AJ485" s="9"/>
      <c r="AK485" s="9"/>
      <c r="AL485" s="16"/>
      <c r="AM485" s="5"/>
      <c r="AN485" s="17"/>
      <c r="AO485" s="18"/>
      <c r="AP485" s="17"/>
      <c r="AQ485" s="17"/>
      <c r="AS485" s="21"/>
      <c r="AT485" s="6"/>
    </row>
    <row r="486" spans="23:46" x14ac:dyDescent="0.3">
      <c r="W486" s="20"/>
      <c r="X486" s="15"/>
      <c r="Y486" s="3"/>
      <c r="Z486" s="14"/>
      <c r="AA486" s="3"/>
      <c r="AB486" s="9"/>
      <c r="AC486" s="9"/>
      <c r="AD486" s="14"/>
      <c r="AE486" s="9"/>
      <c r="AF486" s="14"/>
      <c r="AG486" s="9"/>
      <c r="AH486" s="9"/>
      <c r="AI486" s="9"/>
      <c r="AJ486" s="9"/>
      <c r="AK486" s="9"/>
      <c r="AL486" s="16"/>
      <c r="AM486" s="5"/>
      <c r="AN486" s="17"/>
      <c r="AO486" s="18"/>
      <c r="AP486" s="17"/>
      <c r="AQ486" s="17"/>
      <c r="AS486" s="21"/>
      <c r="AT486" s="6"/>
    </row>
    <row r="487" spans="23:46" x14ac:dyDescent="0.3">
      <c r="W487" s="20"/>
      <c r="X487" s="15"/>
      <c r="Y487" s="3"/>
      <c r="Z487" s="14"/>
      <c r="AA487" s="3"/>
      <c r="AB487" s="9"/>
      <c r="AC487" s="9"/>
      <c r="AD487" s="14"/>
      <c r="AE487" s="9"/>
      <c r="AF487" s="14"/>
      <c r="AG487" s="9"/>
      <c r="AH487" s="9"/>
      <c r="AI487" s="9"/>
      <c r="AJ487" s="9"/>
      <c r="AK487" s="9"/>
      <c r="AL487" s="16"/>
      <c r="AM487" s="5"/>
      <c r="AN487" s="17"/>
      <c r="AO487" s="18"/>
      <c r="AP487" s="17"/>
      <c r="AQ487" s="17"/>
      <c r="AS487" s="21"/>
      <c r="AT487" s="6"/>
    </row>
    <row r="488" spans="23:46" x14ac:dyDescent="0.3">
      <c r="W488" s="20"/>
      <c r="X488" s="15"/>
      <c r="Y488" s="3"/>
      <c r="Z488" s="14"/>
      <c r="AA488" s="3"/>
      <c r="AB488" s="9"/>
      <c r="AC488" s="9"/>
      <c r="AD488" s="14"/>
      <c r="AE488" s="9"/>
      <c r="AF488" s="14"/>
      <c r="AG488" s="9"/>
      <c r="AH488" s="9"/>
      <c r="AI488" s="9"/>
      <c r="AJ488" s="9"/>
      <c r="AK488" s="9"/>
      <c r="AL488" s="16"/>
      <c r="AM488" s="5"/>
      <c r="AN488" s="17"/>
      <c r="AO488" s="18"/>
      <c r="AP488" s="17"/>
      <c r="AQ488" s="17"/>
      <c r="AS488" s="21"/>
      <c r="AT488" s="6"/>
    </row>
    <row r="489" spans="23:46" x14ac:dyDescent="0.3">
      <c r="W489" s="20"/>
      <c r="X489" s="15"/>
      <c r="Y489" s="3"/>
      <c r="Z489" s="14"/>
      <c r="AA489" s="3"/>
      <c r="AB489" s="9"/>
      <c r="AC489" s="9"/>
      <c r="AD489" s="14"/>
      <c r="AE489" s="9"/>
      <c r="AF489" s="14"/>
      <c r="AG489" s="9"/>
      <c r="AH489" s="9"/>
      <c r="AI489" s="9"/>
      <c r="AJ489" s="9"/>
      <c r="AK489" s="9"/>
      <c r="AL489" s="16"/>
      <c r="AM489" s="5"/>
      <c r="AN489" s="17"/>
      <c r="AO489" s="18"/>
      <c r="AP489" s="17"/>
      <c r="AQ489" s="17"/>
      <c r="AS489" s="21"/>
      <c r="AT489" s="6"/>
    </row>
    <row r="490" spans="23:46" x14ac:dyDescent="0.3">
      <c r="W490" s="20"/>
      <c r="X490" s="15"/>
      <c r="Y490" s="3"/>
      <c r="Z490" s="14"/>
      <c r="AA490" s="3"/>
      <c r="AB490" s="9"/>
      <c r="AC490" s="9"/>
      <c r="AD490" s="14"/>
      <c r="AE490" s="9"/>
      <c r="AF490" s="14"/>
      <c r="AG490" s="9"/>
      <c r="AH490" s="9"/>
      <c r="AI490" s="9"/>
      <c r="AJ490" s="9"/>
      <c r="AK490" s="9"/>
      <c r="AL490" s="16"/>
      <c r="AM490" s="5"/>
      <c r="AN490" s="17"/>
      <c r="AO490" s="18"/>
      <c r="AP490" s="17"/>
      <c r="AQ490" s="17"/>
      <c r="AS490" s="21"/>
      <c r="AT490" s="6"/>
    </row>
    <row r="491" spans="23:46" x14ac:dyDescent="0.3">
      <c r="W491" s="20"/>
      <c r="X491" s="15"/>
      <c r="Y491" s="3"/>
      <c r="Z491" s="14"/>
      <c r="AA491" s="3"/>
      <c r="AB491" s="9"/>
      <c r="AC491" s="9"/>
      <c r="AD491" s="14"/>
      <c r="AE491" s="9"/>
      <c r="AF491" s="14"/>
      <c r="AG491" s="9"/>
      <c r="AH491" s="9"/>
      <c r="AI491" s="9"/>
      <c r="AJ491" s="9"/>
      <c r="AK491" s="9"/>
      <c r="AL491" s="16"/>
      <c r="AM491" s="5"/>
      <c r="AN491" s="17"/>
      <c r="AO491" s="18"/>
      <c r="AP491" s="17"/>
      <c r="AQ491" s="17"/>
      <c r="AS491" s="21"/>
      <c r="AT491" s="6"/>
    </row>
    <row r="492" spans="23:46" x14ac:dyDescent="0.3">
      <c r="W492" s="20"/>
      <c r="X492" s="15"/>
      <c r="Y492" s="3"/>
      <c r="Z492" s="14"/>
      <c r="AA492" s="3"/>
      <c r="AB492" s="9"/>
      <c r="AC492" s="9"/>
      <c r="AD492" s="14"/>
      <c r="AE492" s="9"/>
      <c r="AF492" s="14"/>
      <c r="AG492" s="9"/>
      <c r="AH492" s="9"/>
      <c r="AI492" s="9"/>
      <c r="AJ492" s="9"/>
      <c r="AK492" s="9"/>
      <c r="AL492" s="16"/>
      <c r="AM492" s="5"/>
      <c r="AN492" s="17"/>
      <c r="AO492" s="18"/>
      <c r="AP492" s="17"/>
      <c r="AQ492" s="17"/>
      <c r="AS492" s="21"/>
      <c r="AT492" s="6"/>
    </row>
    <row r="493" spans="23:46" x14ac:dyDescent="0.3">
      <c r="W493" s="20"/>
      <c r="X493" s="15"/>
      <c r="Y493" s="3"/>
      <c r="Z493" s="14"/>
      <c r="AA493" s="3"/>
      <c r="AB493" s="9"/>
      <c r="AC493" s="9"/>
      <c r="AD493" s="14"/>
      <c r="AE493" s="9"/>
      <c r="AF493" s="14"/>
      <c r="AG493" s="9"/>
      <c r="AH493" s="9"/>
      <c r="AI493" s="9"/>
      <c r="AJ493" s="9"/>
      <c r="AK493" s="9"/>
      <c r="AL493" s="16"/>
      <c r="AM493" s="5"/>
      <c r="AN493" s="17"/>
      <c r="AO493" s="18"/>
      <c r="AP493" s="17"/>
      <c r="AQ493" s="17"/>
      <c r="AS493" s="21"/>
      <c r="AT493" s="6"/>
    </row>
    <row r="494" spans="23:46" x14ac:dyDescent="0.3">
      <c r="W494" s="20"/>
      <c r="X494" s="15"/>
      <c r="Y494" s="3"/>
      <c r="Z494" s="14"/>
      <c r="AA494" s="3"/>
      <c r="AB494" s="9"/>
      <c r="AC494" s="9"/>
      <c r="AD494" s="14"/>
      <c r="AE494" s="9"/>
      <c r="AF494" s="14"/>
      <c r="AG494" s="9"/>
      <c r="AH494" s="9"/>
      <c r="AI494" s="9"/>
      <c r="AJ494" s="9"/>
      <c r="AK494" s="9"/>
      <c r="AL494" s="16"/>
      <c r="AM494" s="5"/>
      <c r="AN494" s="17"/>
      <c r="AO494" s="18"/>
      <c r="AP494" s="17"/>
      <c r="AQ494" s="17"/>
      <c r="AS494" s="21"/>
      <c r="AT494" s="6"/>
    </row>
    <row r="495" spans="23:46" x14ac:dyDescent="0.3">
      <c r="W495" s="20"/>
      <c r="X495" s="15"/>
      <c r="Y495" s="3"/>
      <c r="Z495" s="14"/>
      <c r="AA495" s="3"/>
      <c r="AB495" s="9"/>
      <c r="AC495" s="9"/>
      <c r="AD495" s="14"/>
      <c r="AE495" s="9"/>
      <c r="AF495" s="14"/>
      <c r="AG495" s="9"/>
      <c r="AH495" s="9"/>
      <c r="AI495" s="9"/>
      <c r="AJ495" s="9"/>
      <c r="AK495" s="9"/>
      <c r="AL495" s="16"/>
      <c r="AM495" s="5"/>
      <c r="AN495" s="17"/>
      <c r="AO495" s="18"/>
      <c r="AP495" s="17"/>
      <c r="AQ495" s="17"/>
      <c r="AS495" s="21"/>
      <c r="AT495" s="6"/>
    </row>
    <row r="496" spans="23:46" x14ac:dyDescent="0.3">
      <c r="W496" s="20"/>
      <c r="X496" s="15"/>
      <c r="Y496" s="3"/>
      <c r="Z496" s="14"/>
      <c r="AA496" s="3"/>
      <c r="AB496" s="9"/>
      <c r="AC496" s="9"/>
      <c r="AD496" s="14"/>
      <c r="AE496" s="9"/>
      <c r="AF496" s="14"/>
      <c r="AG496" s="9"/>
      <c r="AH496" s="9"/>
      <c r="AI496" s="9"/>
      <c r="AJ496" s="9"/>
      <c r="AK496" s="9"/>
      <c r="AL496" s="16"/>
      <c r="AM496" s="5"/>
      <c r="AN496" s="17"/>
      <c r="AO496" s="18"/>
      <c r="AP496" s="17"/>
      <c r="AQ496" s="17"/>
      <c r="AS496" s="21"/>
      <c r="AT496" s="6"/>
    </row>
    <row r="497" spans="23:46" x14ac:dyDescent="0.3">
      <c r="W497" s="20"/>
      <c r="X497" s="15"/>
      <c r="Y497" s="3"/>
      <c r="Z497" s="14"/>
      <c r="AA497" s="3"/>
      <c r="AB497" s="9"/>
      <c r="AC497" s="9"/>
      <c r="AD497" s="14"/>
      <c r="AE497" s="9"/>
      <c r="AF497" s="14"/>
      <c r="AG497" s="9"/>
      <c r="AH497" s="9"/>
      <c r="AI497" s="9"/>
      <c r="AJ497" s="9"/>
      <c r="AK497" s="9"/>
      <c r="AL497" s="16"/>
      <c r="AM497" s="5"/>
      <c r="AN497" s="17"/>
      <c r="AO497" s="18"/>
      <c r="AP497" s="17"/>
      <c r="AQ497" s="17"/>
      <c r="AS497" s="21"/>
      <c r="AT497" s="6"/>
    </row>
    <row r="498" spans="23:46" x14ac:dyDescent="0.3">
      <c r="W498" s="20"/>
      <c r="X498" s="15"/>
      <c r="Y498" s="3"/>
      <c r="Z498" s="14"/>
      <c r="AA498" s="3"/>
      <c r="AB498" s="9"/>
      <c r="AC498" s="9"/>
      <c r="AD498" s="14"/>
      <c r="AE498" s="9"/>
      <c r="AF498" s="14"/>
      <c r="AG498" s="9"/>
      <c r="AH498" s="9"/>
      <c r="AI498" s="9"/>
      <c r="AJ498" s="9"/>
      <c r="AK498" s="9"/>
      <c r="AL498" s="16"/>
      <c r="AM498" s="5"/>
      <c r="AN498" s="17"/>
      <c r="AO498" s="18"/>
      <c r="AP498" s="17"/>
      <c r="AQ498" s="17"/>
      <c r="AS498" s="21"/>
      <c r="AT498" s="6"/>
    </row>
    <row r="499" spans="23:46" x14ac:dyDescent="0.3">
      <c r="W499" s="20"/>
      <c r="X499" s="15"/>
      <c r="Y499" s="3"/>
      <c r="Z499" s="14"/>
      <c r="AA499" s="3"/>
      <c r="AB499" s="9"/>
      <c r="AC499" s="9"/>
      <c r="AD499" s="14"/>
      <c r="AE499" s="9"/>
      <c r="AF499" s="14"/>
      <c r="AG499" s="9"/>
      <c r="AH499" s="9"/>
      <c r="AI499" s="9"/>
      <c r="AJ499" s="9"/>
      <c r="AK499" s="9"/>
      <c r="AL499" s="16"/>
      <c r="AM499" s="5"/>
      <c r="AN499" s="17"/>
      <c r="AO499" s="18"/>
      <c r="AP499" s="17"/>
      <c r="AQ499" s="17"/>
      <c r="AS499" s="21"/>
      <c r="AT499" s="6"/>
    </row>
    <row r="500" spans="23:46" x14ac:dyDescent="0.3">
      <c r="W500" s="20"/>
      <c r="X500" s="15"/>
      <c r="Y500" s="3"/>
      <c r="Z500" s="14"/>
      <c r="AA500" s="3"/>
      <c r="AB500" s="9"/>
      <c r="AC500" s="9"/>
      <c r="AD500" s="14"/>
      <c r="AE500" s="9"/>
      <c r="AF500" s="14"/>
      <c r="AG500" s="9"/>
      <c r="AH500" s="9"/>
      <c r="AI500" s="9"/>
      <c r="AJ500" s="9"/>
      <c r="AK500" s="9"/>
      <c r="AL500" s="16"/>
      <c r="AM500" s="5"/>
      <c r="AN500" s="17"/>
      <c r="AO500" s="18"/>
      <c r="AP500" s="17"/>
      <c r="AQ500" s="17"/>
      <c r="AS500" s="21"/>
      <c r="AT500" s="6"/>
    </row>
    <row r="501" spans="23:46" x14ac:dyDescent="0.3">
      <c r="W501" s="20"/>
      <c r="X501" s="15"/>
      <c r="Y501" s="3"/>
      <c r="Z501" s="14"/>
      <c r="AA501" s="3"/>
      <c r="AB501" s="9"/>
      <c r="AC501" s="9"/>
      <c r="AD501" s="14"/>
      <c r="AE501" s="9"/>
      <c r="AF501" s="14"/>
      <c r="AG501" s="9"/>
      <c r="AH501" s="9"/>
      <c r="AI501" s="9"/>
      <c r="AJ501" s="9"/>
      <c r="AK501" s="9"/>
      <c r="AL501" s="16"/>
      <c r="AM501" s="5"/>
      <c r="AN501" s="17"/>
      <c r="AO501" s="18"/>
      <c r="AP501" s="17"/>
      <c r="AQ501" s="17"/>
      <c r="AS501" s="21"/>
      <c r="AT501" s="6"/>
    </row>
    <row r="502" spans="23:46" x14ac:dyDescent="0.3">
      <c r="W502" s="20"/>
      <c r="X502" s="15"/>
      <c r="Y502" s="3"/>
      <c r="Z502" s="14"/>
      <c r="AA502" s="3"/>
      <c r="AB502" s="9"/>
      <c r="AC502" s="9"/>
      <c r="AD502" s="14"/>
      <c r="AE502" s="9"/>
      <c r="AF502" s="14"/>
      <c r="AG502" s="9"/>
      <c r="AH502" s="9"/>
      <c r="AI502" s="9"/>
      <c r="AJ502" s="9"/>
      <c r="AK502" s="9"/>
      <c r="AL502" s="16"/>
      <c r="AM502" s="5"/>
      <c r="AN502" s="17"/>
      <c r="AO502" s="18"/>
      <c r="AP502" s="17"/>
      <c r="AQ502" s="17"/>
      <c r="AS502" s="21"/>
      <c r="AT502" s="6"/>
    </row>
    <row r="503" spans="23:46" x14ac:dyDescent="0.3">
      <c r="W503" s="20"/>
      <c r="X503" s="15"/>
      <c r="Y503" s="3"/>
      <c r="Z503" s="14"/>
      <c r="AA503" s="3"/>
      <c r="AB503" s="9"/>
      <c r="AC503" s="9"/>
      <c r="AD503" s="14"/>
      <c r="AE503" s="9"/>
      <c r="AF503" s="14"/>
      <c r="AG503" s="9"/>
      <c r="AH503" s="9"/>
      <c r="AI503" s="9"/>
      <c r="AJ503" s="9"/>
      <c r="AK503" s="9"/>
      <c r="AL503" s="16"/>
      <c r="AM503" s="5"/>
      <c r="AN503" s="17"/>
      <c r="AO503" s="18"/>
      <c r="AP503" s="17"/>
      <c r="AQ503" s="17"/>
      <c r="AS503" s="21"/>
      <c r="AT503" s="6"/>
    </row>
    <row r="504" spans="23:46" x14ac:dyDescent="0.3">
      <c r="W504" s="20"/>
      <c r="X504" s="15"/>
      <c r="Y504" s="3"/>
      <c r="Z504" s="14"/>
      <c r="AA504" s="3"/>
      <c r="AB504" s="9"/>
      <c r="AC504" s="9"/>
      <c r="AD504" s="14"/>
      <c r="AE504" s="9"/>
      <c r="AF504" s="14"/>
      <c r="AG504" s="9"/>
      <c r="AH504" s="9"/>
      <c r="AI504" s="9"/>
      <c r="AJ504" s="9"/>
      <c r="AK504" s="9"/>
      <c r="AL504" s="16"/>
      <c r="AM504" s="5"/>
      <c r="AN504" s="17"/>
      <c r="AO504" s="18"/>
      <c r="AP504" s="17"/>
      <c r="AQ504" s="17"/>
      <c r="AS504" s="21"/>
      <c r="AT504" s="6"/>
    </row>
    <row r="505" spans="23:46" x14ac:dyDescent="0.3">
      <c r="W505" s="20"/>
      <c r="X505" s="15"/>
      <c r="Y505" s="3"/>
      <c r="Z505" s="14"/>
      <c r="AA505" s="3"/>
      <c r="AB505" s="9"/>
      <c r="AC505" s="9"/>
      <c r="AD505" s="14"/>
      <c r="AE505" s="9"/>
      <c r="AF505" s="14"/>
      <c r="AG505" s="9"/>
      <c r="AH505" s="9"/>
      <c r="AI505" s="9"/>
      <c r="AJ505" s="9"/>
      <c r="AK505" s="9"/>
      <c r="AL505" s="16"/>
      <c r="AM505" s="5"/>
      <c r="AN505" s="17"/>
      <c r="AO505" s="18"/>
      <c r="AP505" s="17"/>
      <c r="AQ505" s="17"/>
      <c r="AS505" s="21"/>
      <c r="AT505" s="6"/>
    </row>
    <row r="506" spans="23:46" x14ac:dyDescent="0.3">
      <c r="W506" s="20"/>
      <c r="X506" s="15"/>
      <c r="Y506" s="3"/>
      <c r="Z506" s="14"/>
      <c r="AA506" s="3"/>
      <c r="AB506" s="9"/>
      <c r="AC506" s="9"/>
      <c r="AD506" s="14"/>
      <c r="AE506" s="9"/>
      <c r="AF506" s="14"/>
      <c r="AG506" s="9"/>
      <c r="AH506" s="9"/>
      <c r="AI506" s="9"/>
      <c r="AJ506" s="9"/>
      <c r="AK506" s="9"/>
      <c r="AL506" s="16"/>
      <c r="AM506" s="5"/>
      <c r="AN506" s="17"/>
      <c r="AO506" s="18"/>
      <c r="AP506" s="17"/>
      <c r="AQ506" s="17"/>
      <c r="AS506" s="21"/>
      <c r="AT506" s="6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5402D-4A7D-435E-8D10-B60F08BE59A4}">
  <sheetPr>
    <tabColor rgb="FFFFFF00"/>
  </sheetPr>
  <dimension ref="A1:BD645"/>
  <sheetViews>
    <sheetView zoomScale="70" zoomScaleNormal="70" workbookViewId="0">
      <selection activeCell="C1" sqref="C1"/>
    </sheetView>
  </sheetViews>
  <sheetFormatPr defaultColWidth="9.109375" defaultRowHeight="14.4" x14ac:dyDescent="0.3"/>
  <cols>
    <col min="1" max="1" width="12.21875" style="8" bestFit="1" customWidth="1"/>
    <col min="2" max="2" width="12.77734375" style="8" customWidth="1"/>
    <col min="3" max="3" width="19.109375" style="8" bestFit="1" customWidth="1"/>
    <col min="4" max="4" width="17.21875" style="8" bestFit="1" customWidth="1"/>
    <col min="5" max="5" width="18" style="8" bestFit="1" customWidth="1"/>
    <col min="6" max="6" width="59.33203125" style="8" bestFit="1" customWidth="1"/>
    <col min="7" max="7" width="20.44140625" style="8" bestFit="1" customWidth="1"/>
    <col min="8" max="8" width="20" style="8" bestFit="1" customWidth="1"/>
    <col min="9" max="9" width="12.6640625" style="8" customWidth="1"/>
    <col min="10" max="10" width="21.5546875" style="8" bestFit="1" customWidth="1"/>
    <col min="11" max="11" width="28.77734375" style="8" customWidth="1"/>
    <col min="12" max="12" width="21.5546875" style="8" customWidth="1"/>
    <col min="13" max="13" width="11.6640625" style="8" customWidth="1"/>
    <col min="14" max="14" width="11.5546875" style="8" customWidth="1"/>
    <col min="15" max="15" width="21.77734375" style="8" customWidth="1"/>
    <col min="16" max="16" width="28.5546875" style="8" customWidth="1"/>
    <col min="17" max="17" width="26.33203125" style="8" bestFit="1" customWidth="1"/>
    <col min="18" max="18" width="16.33203125" style="8" customWidth="1"/>
    <col min="19" max="19" width="25.5546875" style="8" customWidth="1"/>
    <col min="20" max="20" width="23.33203125" style="8" customWidth="1"/>
    <col min="21" max="21" width="20.6640625" style="8" customWidth="1"/>
    <col min="22" max="22" width="14.88671875" style="3" customWidth="1"/>
    <col min="23" max="23" width="16.33203125" style="8" customWidth="1"/>
    <col min="24" max="24" width="9.33203125" style="8" customWidth="1"/>
    <col min="25" max="25" width="11.109375" style="8" customWidth="1"/>
    <col min="26" max="26" width="14.33203125" style="8" customWidth="1"/>
    <col min="27" max="27" width="38.109375" style="8" customWidth="1"/>
    <col min="28" max="28" width="16.77734375" style="8" customWidth="1"/>
    <col min="29" max="29" width="12.21875" style="8" customWidth="1"/>
    <col min="30" max="30" width="18.21875" style="8" customWidth="1"/>
    <col min="31" max="31" width="16.77734375" style="8" customWidth="1"/>
    <col min="32" max="32" width="31.44140625" style="8" customWidth="1"/>
    <col min="33" max="33" width="26.6640625" style="8" customWidth="1"/>
    <col min="34" max="34" width="30.5546875" style="8" bestFit="1" customWidth="1"/>
    <col min="35" max="35" width="37.88671875" style="8" customWidth="1"/>
    <col min="36" max="36" width="12.5546875" style="8" customWidth="1"/>
    <col min="37" max="37" width="20.6640625" style="8" customWidth="1"/>
    <col min="38" max="38" width="19.33203125" style="8" customWidth="1"/>
    <col min="39" max="39" width="14" style="8" bestFit="1" customWidth="1"/>
    <col min="40" max="40" width="17.6640625" style="8" customWidth="1"/>
    <col min="41" max="41" width="29.5546875" style="8" customWidth="1"/>
    <col min="42" max="42" width="29.88671875" style="8" customWidth="1"/>
    <col min="43" max="43" width="22.5546875" style="8" customWidth="1"/>
    <col min="44" max="44" width="11.77734375" style="8" customWidth="1"/>
    <col min="45" max="45" width="17.6640625" style="8" customWidth="1"/>
    <col min="46" max="46" width="25.109375" style="3" bestFit="1" customWidth="1"/>
    <col min="47" max="47" width="27.77734375" style="3" bestFit="1" customWidth="1"/>
    <col min="48" max="48" width="30.77734375" style="3" bestFit="1" customWidth="1"/>
    <col min="49" max="49" width="18.88671875" style="3" customWidth="1"/>
    <col min="50" max="50" width="17.88671875" style="3" customWidth="1"/>
    <col min="51" max="51" width="16" style="3" bestFit="1" customWidth="1"/>
    <col min="52" max="52" width="14.88671875" bestFit="1" customWidth="1"/>
    <col min="53" max="53" width="21.109375" bestFit="1" customWidth="1"/>
    <col min="54" max="54" width="23.33203125" style="8" bestFit="1" customWidth="1"/>
    <col min="55" max="55" width="7.44140625" style="8" bestFit="1" customWidth="1"/>
    <col min="56" max="56" width="8.88671875" customWidth="1"/>
    <col min="57" max="16384" width="9.109375" style="8"/>
  </cols>
  <sheetData>
    <row r="1" spans="1:55" s="1" customFormat="1" x14ac:dyDescent="0.3">
      <c r="A1" s="22" t="s">
        <v>49</v>
      </c>
      <c r="B1" s="22" t="s">
        <v>51</v>
      </c>
      <c r="C1" s="23" t="s">
        <v>54</v>
      </c>
      <c r="D1" s="23" t="s">
        <v>57</v>
      </c>
      <c r="E1" s="23" t="s">
        <v>58</v>
      </c>
      <c r="F1" s="23" t="s">
        <v>1441</v>
      </c>
      <c r="G1" s="23" t="s">
        <v>1172</v>
      </c>
      <c r="H1" s="23" t="s">
        <v>1173</v>
      </c>
      <c r="I1" s="24" t="s">
        <v>0</v>
      </c>
      <c r="J1" s="24" t="s">
        <v>47</v>
      </c>
      <c r="K1" s="24" t="s">
        <v>2</v>
      </c>
      <c r="L1" s="24" t="s">
        <v>3</v>
      </c>
      <c r="M1" s="24" t="s">
        <v>1</v>
      </c>
      <c r="N1" s="24" t="s">
        <v>23</v>
      </c>
      <c r="O1" s="24" t="s">
        <v>5</v>
      </c>
      <c r="P1" s="24" t="s">
        <v>4</v>
      </c>
      <c r="Q1" s="24" t="s">
        <v>24</v>
      </c>
      <c r="R1" s="24" t="s">
        <v>9</v>
      </c>
      <c r="S1" s="24" t="s">
        <v>6</v>
      </c>
      <c r="T1" s="24" t="s">
        <v>7</v>
      </c>
      <c r="U1" s="24" t="s">
        <v>8</v>
      </c>
      <c r="V1" s="22" t="s">
        <v>80</v>
      </c>
      <c r="W1" s="24" t="s">
        <v>17</v>
      </c>
      <c r="X1" s="22" t="s">
        <v>28</v>
      </c>
      <c r="Y1" s="22" t="s">
        <v>61</v>
      </c>
      <c r="Z1" s="22" t="s">
        <v>52</v>
      </c>
      <c r="AA1" s="24" t="s">
        <v>11</v>
      </c>
      <c r="AB1" s="24" t="s">
        <v>10</v>
      </c>
      <c r="AC1" s="25" t="s">
        <v>55</v>
      </c>
      <c r="AD1" s="24" t="s">
        <v>12</v>
      </c>
      <c r="AE1" s="22" t="s">
        <v>56</v>
      </c>
      <c r="AF1" s="24" t="s">
        <v>15</v>
      </c>
      <c r="AG1" s="1" t="s">
        <v>13</v>
      </c>
      <c r="AH1" s="1" t="s">
        <v>14</v>
      </c>
      <c r="AI1" s="24" t="s">
        <v>16</v>
      </c>
      <c r="AJ1" s="24" t="s">
        <v>29</v>
      </c>
      <c r="AK1" s="1" t="s">
        <v>19</v>
      </c>
      <c r="AL1" s="1" t="s">
        <v>937</v>
      </c>
      <c r="AM1" s="24" t="s">
        <v>48</v>
      </c>
      <c r="AN1" s="22" t="s">
        <v>30</v>
      </c>
      <c r="AO1" s="1" t="s">
        <v>20</v>
      </c>
      <c r="AP1" s="1" t="s">
        <v>21</v>
      </c>
      <c r="AQ1" s="1" t="s">
        <v>18</v>
      </c>
      <c r="AR1" s="22" t="s">
        <v>26</v>
      </c>
      <c r="AS1" s="22" t="s">
        <v>27</v>
      </c>
      <c r="AT1" s="22" t="s">
        <v>1446</v>
      </c>
      <c r="AU1" s="22" t="s">
        <v>1447</v>
      </c>
      <c r="AV1" s="22" t="s">
        <v>1448</v>
      </c>
      <c r="AW1" s="22" t="s">
        <v>1467</v>
      </c>
      <c r="AX1" s="22" t="s">
        <v>1468</v>
      </c>
      <c r="AY1" s="22" t="s">
        <v>59</v>
      </c>
      <c r="AZ1" s="22" t="s">
        <v>1426</v>
      </c>
      <c r="BA1" s="22" t="s">
        <v>1433</v>
      </c>
      <c r="BB1" s="22" t="s">
        <v>1490</v>
      </c>
      <c r="BC1" s="24"/>
    </row>
    <row r="2" spans="1:55" customFormat="1" x14ac:dyDescent="0.3">
      <c r="A2" t="s">
        <v>876</v>
      </c>
      <c r="B2" t="str">
        <f>IF(ISNUMBER(MATCH(I2,Buyside_PastID!A:A,0)),"","NEW")</f>
        <v>NEW</v>
      </c>
      <c r="C2" s="12" t="s">
        <v>2857</v>
      </c>
      <c r="D2" s="12">
        <v>0.69279874525914786</v>
      </c>
      <c r="E2" s="12">
        <v>0.74616163683673697</v>
      </c>
      <c r="F2" s="12" t="s">
        <v>2790</v>
      </c>
      <c r="G2" s="12">
        <v>0</v>
      </c>
      <c r="H2" s="12">
        <v>2000000</v>
      </c>
      <c r="I2" s="8" t="str" cm="1">
        <f t="array" ref="I2">_xll.BDP($C2,I$1)</f>
        <v>BR8193129</v>
      </c>
      <c r="J2" s="8" t="str" cm="1">
        <f t="array" ref="J2">_xll.BDP($C2,J$1)</f>
        <v>TMO 2 10/18/51</v>
      </c>
      <c r="K2" s="8" cm="1">
        <f t="array" ref="K2">_xll.BDP($C2,K$1)</f>
        <v>101466</v>
      </c>
      <c r="L2" s="8" cm="1">
        <f t="array" ref="L2">_xll.BDP($C2,L$1)</f>
        <v>51966014</v>
      </c>
      <c r="M2" s="8" t="str" cm="1">
        <f t="array" ref="M2">_xll.BDP($C2,M$1)</f>
        <v>EUR</v>
      </c>
      <c r="N2" s="8" t="str" cm="1">
        <f t="array" ref="N2">_xll.BDP($C2,N$1)</f>
        <v>NE</v>
      </c>
      <c r="O2" s="8" t="str" cm="1">
        <f t="array" ref="O2">_xll.BDP($C2,O$1)</f>
        <v>Corp</v>
      </c>
      <c r="P2" s="8" t="str" cm="1">
        <f t="array" ref="P2">_xll.BDP($C2,P$1)</f>
        <v>Health Care</v>
      </c>
      <c r="Q2" s="8" t="str" cm="1">
        <f t="array" ref="Q2">_xll.BDP($C2,Q$1)</f>
        <v>THERMO FISHER SC FNCE I</v>
      </c>
      <c r="R2" s="8" t="str" cm="1">
        <f t="array" ref="R2">_xll.BDP($C2,R$1)</f>
        <v>BBB+</v>
      </c>
      <c r="S2" s="8" cm="1">
        <f t="array" ref="S2">_xlfn.IFNA(MATCH(_xll.BDP($C2,S$1),Convert_RBCIRTG[RTG_MDY],0),0)</f>
        <v>3</v>
      </c>
      <c r="T2" s="8" cm="1">
        <f t="array" ref="T2">_xlfn.IFNA(MATCH(_xll.BDP($C2,T$1),Convert_RBCIRTG[RTG_FITCH_SP],0),0)</f>
        <v>0</v>
      </c>
      <c r="U2" s="8" cm="1">
        <f t="array" ref="U2">_xlfn.IFNA(MATCH(_xll.BDP($C2,U$1),Convert_RBCIRTG[RTG_FITCH_SP],0),0)</f>
        <v>3</v>
      </c>
      <c r="V2" s="20" t="str" cm="1">
        <f t="array" ref="V2">INDEX(Convert_RBCIRTG[RTG_FITCH_SP],IF(MEDIAN($S2:$U2)&gt;0,MEDIAN($S2:$U2),MAX($S2:$U2)))</f>
        <v>BBB+</v>
      </c>
      <c r="W2" s="15" cm="1">
        <f t="array" ref="W2">_xll.BDP($C2,W$1,"YAS_YLD_FLAG = 15")</f>
        <v>22.369027589124208</v>
      </c>
      <c r="X2" s="3" t="str">
        <f>INDEX(Convert_DurBins[Dur_Bucket],MATCH($W2,Convert_DurBins[Dur_Val],1))</f>
        <v>22-24</v>
      </c>
      <c r="Y2" s="14">
        <f t="shared" ref="Y2:Y65" si="0">AA2+Z2/100</f>
        <v>3.7291725231638035</v>
      </c>
      <c r="Z2" s="3">
        <f>-INDEX(DefProv[Default],MATCH($O2&amp;$R2,DefProv[KEY],0))</f>
        <v>-36</v>
      </c>
      <c r="AA2" s="9" cm="1">
        <f t="array" ref="AA2">IF($M2="CAD",AB2,_xll.BDP($C2,AA$1,"YAS_XCCY_FOREIGN_CURRENCY=CAD","YAS_YLD_FLAG = 15","PRICING_SOURCE=BVAL"))</f>
        <v>4.0891725231638034</v>
      </c>
      <c r="AB2" s="9" cm="1">
        <f t="array" ref="AB2">_xll.BDP($C2,AB$1,"YAS_YLD_FLAG = 15","PRICING_SOURCE=BVAL")</f>
        <v>1.7725</v>
      </c>
      <c r="AC2" s="14">
        <f t="shared" ref="AC2:AC65" si="1">AA2-AB2</f>
        <v>2.3166725231638035</v>
      </c>
      <c r="AD2" s="9" cm="1">
        <f t="array" ref="AD2">_xll.BDP($C2,AD$1,"YAS_YLD_FLAG = 15","PRICING_SOURCE=BVAL")</f>
        <v>156.41639999999998</v>
      </c>
      <c r="AE2" s="14" t="e">
        <f>INDEX([1]credit_yield!$C$1:$C$108,MATCH($AY2,[1]credit_yield!$A$1:$A$108,0))</f>
        <v>#N/A</v>
      </c>
      <c r="AF2" s="9" cm="1">
        <f t="array" ref="AF2">_xll.BDP($C2,AF$1,"YAS_YLD_FLAG = 15","YAS_XCCY_FOREIGN_CURRENCY=CAD","PRICING_SOURCE=BVAL")</f>
        <v>212.06628105129965</v>
      </c>
      <c r="AG2" s="9" cm="1">
        <f t="array" ref="AG2">_xll.BDP($C2,AG$1,"YAS_YLD_FLAG = 15","PRICING_SOURCE=BVAL")</f>
        <v>0.20833599999999999</v>
      </c>
      <c r="AH2" s="9" t="str" cm="1">
        <f t="array" ref="AH2">_xll.BDP($C2,AH$1,"YAS_YLD_FLAG = 15","PRICING_SOURCE=BVAL")</f>
        <v>DBR 0 08/15/50</v>
      </c>
      <c r="AI2" s="9" t="str" cm="1">
        <f t="array" ref="AI2">_xll.BDP($C2,AI$1,"YAS_YLD_FLAG = 15","YAS_XCCY_FOREIGN_CURRENCY=CAD","PRICING_SOURCE=BVAL")</f>
        <v>CAN 2 12/01/51</v>
      </c>
      <c r="AJ2" s="9" cm="1">
        <f t="array" ref="AJ2">_xll.BQL($C2, "yield(fill=PREV, pricing_source=BVN4, side=Bid, yield_type=YTW) - yield(fill=PREV, pricing_source=BVN4, side=Ask, yield_type=YTW)")</f>
        <v>1.2705579999999994E-2</v>
      </c>
      <c r="AK2" s="16" cm="1">
        <f t="array" ref="AK2">_xll.BDP($C2,AK$1,"YAS_YLD_FLAG = 1")</f>
        <v>750000000</v>
      </c>
      <c r="AL2" s="5">
        <f t="shared" ref="AL2:AL65" si="2">AM2/AK2</f>
        <v>0</v>
      </c>
      <c r="AM2" s="17" cm="1">
        <f t="array" ref="AM2">_xll.BDP($C2&amp;"@"&amp;Settings!$B$1&amp;" "&amp;$O2,"INTERVAL_SUM","MARKET_DATA_OVERRIDE="&amp;AM$1,"CALC_INTERVAL="&amp;Settings!$B$2,"FILL=0")*1000</f>
        <v>0</v>
      </c>
      <c r="AN2" s="18">
        <f t="shared" ref="AN2:AN65" si="3">AO2-AP2</f>
        <v>0</v>
      </c>
      <c r="AO2" s="17" cm="1">
        <f t="array" ref="AO2">_xll.BDP($I2&amp;"@"&amp;Settings!$B$1&amp;" "&amp;$O2,"INTERVAL_SUM","MARKET_DATA_OVERRIDE="&amp;AO$1,"CALC_INTERVAL="&amp;Settings!$B$2,"FILL=0")*1000</f>
        <v>0</v>
      </c>
      <c r="AP2" s="17" cm="1">
        <f t="array" ref="AP2">_xll.BDP($I2&amp;"@"&amp;Settings!$B$1&amp;" "&amp;$O2,"INTERVAL_SUM","MARKET_DATA_OVERRIDE="&amp;AP$1,"CALC_INTERVAL="&amp;Settings!$B$2,"FILL=0")*1000</f>
        <v>0</v>
      </c>
      <c r="AQ2" s="8" cm="1">
        <f t="array" ref="AQ2">_xll.BDP($C2,AQ$1)</f>
        <v>99</v>
      </c>
      <c r="AR2" s="21">
        <f>_xlfn.IFNA(IF(ISNUMBER($K2),INDEX(SN_Limit[UTILIZATION],MATCH($K2,SN_Limit[BB_ID],0)),"#N/A"),
IF(ISNUMBER($L2),INDEX(SN_Limit[UTILIZATION],MATCH($L2,SN_Limit[BB_ID],0)),"#N/A"))</f>
        <v>0</v>
      </c>
      <c r="AS2" s="6">
        <f>_xlfn.IFNA(IF(ISNUMBER($K2),INDEX(SN_Limit[REMAINING],MATCH($K2,SN_Limit[BB_ID],0)),"#N/A"),
IF(ISNUMBER($L2),INDEX(SN_Limit[REMAINING],MATCH($L2,SN_Limit[BB_ID],0)),"#N/A"))</f>
        <v>45000000</v>
      </c>
      <c r="AT2" s="3" t="str">
        <f>INDEX(Table11[Z_category],MATCH(MAX(BuyTable[[#This Row],[Yld_Z_BB]:[Yld_Z_RBCI]]),Table11[Z_score_Vale],1))</f>
        <v>75 to 90</v>
      </c>
      <c r="AU2" s="3">
        <f>INDEX(Table12[TRAC_Category],MATCH(BuyTable[[#This Row],[Perc_Traded]],Table12[TRAC_Value],1))</f>
        <v>0</v>
      </c>
      <c r="AV2" s="27">
        <f>INDEX(Table13[NetDlrInv_Category],MATCH(BuyTable[[#This Row],[DealerClient Net]],Table13[NetDlrInv_Value],1))</f>
        <v>0</v>
      </c>
      <c r="AW2" s="3">
        <f>IF(OR(ISBLANK(BuyTable[[#This Row],[MSG_AskSize]]),NOT(ISNUMBER(BuyTable[[#This Row],[MSG_AskSize]]))),"NA",INDEX(Table14[AskSize_Category],MATCH(BuyTable[[#This Row],[MSG_AskSize]],Table14[AskSize_Value],1)))</f>
        <v>0</v>
      </c>
      <c r="AX2" s="3" t="str">
        <f>INDEX(Table15[XCCY_Cat],MATCH(BuyTable[[#This Row],[XCCY_sprd]],Table15[XCCY_Value],1))</f>
        <v>2 to 2.5</v>
      </c>
      <c r="AY2" s="3" t="str">
        <f>INDEX(Group_RTG[RTG_Value],MATCH($R2,Group_RTG[RTG_Key],0))&amp;":"&amp;INDEX(Map_DurBQNT[Dur_Val],MATCH($X2,Map_DurBQNT[Dur_Key],0))&amp;":"&amp;$M2&amp;":"&amp;$O2</f>
        <v>BBB:12:EUR:Corp</v>
      </c>
      <c r="AZ2" s="3" t="str">
        <f>INDEX(Table9[LQA_Bucket],MATCH(BuyTable[[#This Row],[LQA_LIQUIDITY_SCORE]],Table9[LQA_Val],1))</f>
        <v>80-100</v>
      </c>
      <c r="BA2" s="27" t="str">
        <f>INDEX(Table10[Utilization_Bucket],MATCH(_xlfn.IFNA(ROUND(BuyTable[[#This Row],[Remaining]]/1000000,0),-1),Table10[Utilization_Val],1))</f>
        <v>10-50MM</v>
      </c>
      <c r="BB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2" s="8"/>
    </row>
    <row r="3" spans="1:55" customFormat="1" x14ac:dyDescent="0.3">
      <c r="A3" t="s">
        <v>876</v>
      </c>
      <c r="B3" t="str">
        <f>IF(ISNUMBER(MATCH(I3,Buyside_PastID!A:A,0)),"","NEW")</f>
        <v>NEW</v>
      </c>
      <c r="C3" s="12" t="s">
        <v>2732</v>
      </c>
      <c r="D3" s="12">
        <v>0.79939293465104755</v>
      </c>
      <c r="E3" s="12">
        <v>0.8953822820725712</v>
      </c>
      <c r="F3" s="12" t="s">
        <v>2747</v>
      </c>
      <c r="G3" s="12">
        <v>10000000</v>
      </c>
      <c r="H3" s="12">
        <v>5000000</v>
      </c>
      <c r="I3" s="8" t="str" cm="1">
        <f t="array" ref="I3">_xll.BDP($C3,I$1)</f>
        <v>606822CB8</v>
      </c>
      <c r="J3" s="8" t="str" cm="1">
        <f t="array" ref="J3">_xll.BDP($C3,J$1)</f>
        <v>MUFG 2.494 10/13/32</v>
      </c>
      <c r="K3" s="8" cm="1">
        <f t="array" ref="K3">_xll.BDP($C3,K$1)</f>
        <v>1442748</v>
      </c>
      <c r="L3" s="8" cm="1">
        <f t="array" ref="L3">_xll.BDP($C3,L$1)</f>
        <v>1442748</v>
      </c>
      <c r="M3" s="8" t="str" cm="1">
        <f t="array" ref="M3">_xll.BDP($C3,M$1)</f>
        <v>USD</v>
      </c>
      <c r="N3" s="8" t="str" cm="1">
        <f t="array" ref="N3">_xll.BDP($C3,N$1)</f>
        <v>JN</v>
      </c>
      <c r="O3" s="8" t="str" cm="1">
        <f t="array" ref="O3">_xll.BDP($C3,O$1)</f>
        <v>Corp</v>
      </c>
      <c r="P3" s="8" t="str" cm="1">
        <f t="array" ref="P3">_xll.BDP($C3,P$1)</f>
        <v>Financials</v>
      </c>
      <c r="Q3" s="8" t="str" cm="1">
        <f t="array" ref="Q3">_xll.BDP($C3,Q$1)</f>
        <v>MITSUBISHI UFJ FIN GRP</v>
      </c>
      <c r="R3" s="8" t="str" cm="1">
        <f t="array" ref="R3">_xll.BDP($C3,R$1)</f>
        <v>A-</v>
      </c>
      <c r="S3" s="8" cm="1">
        <f t="array" ref="S3">_xlfn.IFNA(MATCH(_xll.BDP($C3,S$1),Convert_RBCIRTG[RTG_MDY],0),0)</f>
        <v>6</v>
      </c>
      <c r="T3" s="8" cm="1">
        <f t="array" ref="T3">_xlfn.IFNA(MATCH(_xll.BDP($C3,T$1),Convert_RBCIRTG[RTG_FITCH_SP],0),0)</f>
        <v>4</v>
      </c>
      <c r="U3" s="8" cm="1">
        <f t="array" ref="U3">_xlfn.IFNA(MATCH(_xll.BDP($C3,U$1),Convert_RBCIRTG[RTG_FITCH_SP],0),0)</f>
        <v>4</v>
      </c>
      <c r="V3" s="20" t="str" cm="1">
        <f t="array" ref="V3">INDEX(Convert_RBCIRTG[RTG_FITCH_SP],IF(MEDIAN($S3:$U3)&gt;0,MEDIAN($S3:$U3),MAX($S3:$U3)))</f>
        <v>A-</v>
      </c>
      <c r="W3" s="15" cm="1">
        <f t="array" ref="W3">_xll.BDP($C3,W$1,"YAS_YLD_FLAG = 15")</f>
        <v>8.7781798347707856</v>
      </c>
      <c r="X3" s="3" t="str">
        <f>INDEX(Convert_DurBins[Dur_Bucket],MATCH($W3,Convert_DurBins[Dur_Val],1))</f>
        <v>0-10</v>
      </c>
      <c r="Y3" s="14">
        <f t="shared" si="0"/>
        <v>2.7414553730724491</v>
      </c>
      <c r="Z3" s="3">
        <f>-INDEX(DefProv[Default],MATCH($O3&amp;$R3,DefProv[KEY],0))</f>
        <v>-13</v>
      </c>
      <c r="AA3" s="9" cm="1">
        <f t="array" ref="AA3">IF($M3="CAD",AB3,_xll.BDP($C3,AA$1,"YAS_XCCY_FOREIGN_CURRENCY=CAD","YAS_YLD_FLAG = 15","PRICING_SOURCE=BVAL"))</f>
        <v>2.871455373072449</v>
      </c>
      <c r="AB3" s="9" cm="1">
        <f t="array" ref="AB3">_xll.BDP($C3,AB$1,"YAS_YLD_FLAG = 15","PRICING_SOURCE=BVAL")</f>
        <v>2.541992</v>
      </c>
      <c r="AC3" s="14">
        <f t="shared" si="1"/>
        <v>0.329463373072449</v>
      </c>
      <c r="AD3" s="9" cm="1">
        <f t="array" ref="AD3">_xll.BDP($C3,AD$1,"YAS_YLD_FLAG = 15","PRICING_SOURCE=BVAL")</f>
        <v>96.200700000000012</v>
      </c>
      <c r="AE3" s="14">
        <f>INDEX([1]credit_yield!$C$1:$C$108,MATCH($AY3,[1]credit_yield!$A$1:$A$108,0))</f>
        <v>73.928243448068429</v>
      </c>
      <c r="AF3" s="9" cm="1">
        <f t="array" ref="AF3">_xll.BDP($C3,AF$1,"YAS_YLD_FLAG = 15","YAS_XCCY_FOREIGN_CURRENCY=CAD","PRICING_SOURCE=BVAL")</f>
        <v>128.30080519955624</v>
      </c>
      <c r="AG3" s="9" cm="1">
        <f t="array" ref="AG3">_xll.BDP($C3,AG$1,"YAS_YLD_FLAG = 15","PRICING_SOURCE=BVAL")</f>
        <v>1.579985</v>
      </c>
      <c r="AH3" s="9" t="str" cm="1">
        <f t="array" ref="AH3">_xll.BDP($C3,AH$1,"YAS_YLD_FLAG = 15","PRICING_SOURCE=BVAL")</f>
        <v>T 1 1/4 08/15/31</v>
      </c>
      <c r="AI3" s="9" t="str" cm="1">
        <f t="array" ref="AI3">_xll.BDP($C3,AI$1,"YAS_YLD_FLAG = 15","YAS_XCCY_FOREIGN_CURRENCY=CAD","PRICING_SOURCE=BVAL")</f>
        <v>CAN 1 ½ 06/01/31</v>
      </c>
      <c r="AJ3" s="9" cm="1">
        <f t="array" ref="AJ3">_xll.BQL($C3, "yield(fill=PREV, pricing_source=BVN4, side=Bid, yield_type=YTW) - yield(fill=PREV, pricing_source=BVN4, side=Ask, yield_type=YTW)")</f>
        <v>1.5420714691883664E-2</v>
      </c>
      <c r="AK3" s="16" cm="1">
        <f t="array" ref="AK3">_xll.BDP($C3,AK$1,"YAS_YLD_FLAG = 1")</f>
        <v>750000000</v>
      </c>
      <c r="AL3" s="5">
        <f t="shared" si="2"/>
        <v>9.3256000000000006E-2</v>
      </c>
      <c r="AM3" s="17" cm="1">
        <f t="array" ref="AM3">_xll.BDP($C3&amp;"@"&amp;Settings!$B$1&amp;" "&amp;$O3,"INTERVAL_SUM","MARKET_DATA_OVERRIDE="&amp;AM$1,"CALC_INTERVAL="&amp;Settings!$B$2,"FILL=0")*1000</f>
        <v>69942000</v>
      </c>
      <c r="AN3" s="18">
        <f t="shared" si="3"/>
        <v>11029000</v>
      </c>
      <c r="AO3" s="17" cm="1">
        <f t="array" ref="AO3">_xll.BDP($I3&amp;"@"&amp;Settings!$B$1&amp;" "&amp;$O3,"INTERVAL_SUM","MARKET_DATA_OVERRIDE="&amp;AO$1,"CALC_INTERVAL="&amp;Settings!$B$2,"FILL=0")*1000</f>
        <v>35000000</v>
      </c>
      <c r="AP3" s="17" cm="1">
        <f t="array" ref="AP3">_xll.BDP($I3&amp;"@"&amp;Settings!$B$1&amp;" "&amp;$O3,"INTERVAL_SUM","MARKET_DATA_OVERRIDE="&amp;AP$1,"CALC_INTERVAL="&amp;Settings!$B$2,"FILL=0")*1000</f>
        <v>23971000</v>
      </c>
      <c r="AQ3" s="8" cm="1">
        <f t="array" ref="AQ3">_xll.BDP($C3,AQ$1)</f>
        <v>100</v>
      </c>
      <c r="AR3" s="21">
        <f>_xlfn.IFNA(IF(ISNUMBER($K3),INDEX(SN_Limit[UTILIZATION],MATCH($K3,SN_Limit[BB_ID],0)),"#N/A"),
IF(ISNUMBER($L3),INDEX(SN_Limit[UTILIZATION],MATCH($L3,SN_Limit[BB_ID],0)),"#N/A"))</f>
        <v>0</v>
      </c>
      <c r="AS3" s="6">
        <f>_xlfn.IFNA(IF(ISNUMBER($K3),INDEX(SN_Limit[REMAINING],MATCH($K3,SN_Limit[BB_ID],0)),"#N/A"),
IF(ISNUMBER($L3),INDEX(SN_Limit[REMAINING],MATCH($L3,SN_Limit[BB_ID],0)),"#N/A"))</f>
        <v>45000000</v>
      </c>
      <c r="AT3" s="3" t="str">
        <f>INDEX(Table11[Z_category],MATCH(MAX(BuyTable[[#This Row],[Yld_Z_BB]:[Yld_Z_RBCI]]),Table11[Z_score_Vale],1))</f>
        <v>75 to 90</v>
      </c>
      <c r="AU3" s="3" t="str">
        <f>INDEX(Table12[TRAC_Category],MATCH(BuyTable[[#This Row],[Perc_Traded]],Table12[TRAC_Value],1))</f>
        <v>5-10%</v>
      </c>
      <c r="AV3" s="27" t="str">
        <f>INDEX(Table13[NetDlrInv_Category],MATCH(BuyTable[[#This Row],[DealerClient Net]],Table13[NetDlrInv_Value],1))</f>
        <v>10 to 20MM</v>
      </c>
      <c r="AW3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3" s="3" t="str">
        <f>INDEX(Table15[XCCY_Cat],MATCH(BuyTable[[#This Row],[XCCY_sprd]],Table15[XCCY_Value],1))</f>
        <v>0.3 to 0.5</v>
      </c>
      <c r="AY3" s="3" t="str">
        <f>INDEX(Group_RTG[RTG_Value],MATCH($R3,Group_RTG[RTG_Key],0))&amp;":"&amp;INDEX(Map_DurBQNT[Dur_Val],MATCH($X3,Map_DurBQNT[Dur_Key],0))&amp;":"&amp;$M3&amp;":"&amp;$O3</f>
        <v>A:5:USD:Corp</v>
      </c>
      <c r="AZ3" s="3" t="str">
        <f>INDEX(Table9[LQA_Bucket],MATCH(BuyTable[[#This Row],[LQA_LIQUIDITY_SCORE]],Table9[LQA_Val],1))</f>
        <v>80-100</v>
      </c>
      <c r="BA3" s="27" t="str">
        <f>INDEX(Table10[Utilization_Bucket],MATCH(_xlfn.IFNA(ROUND(BuyTable[[#This Row],[Remaining]]/1000000,0),-1),Table10[Utilization_Val],1))</f>
        <v>10-50MM</v>
      </c>
      <c r="BB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3" s="8"/>
    </row>
    <row r="4" spans="1:55" customFormat="1" x14ac:dyDescent="0.3">
      <c r="A4" t="s">
        <v>876</v>
      </c>
      <c r="B4" t="str">
        <f>IF(ISNUMBER(MATCH(I4,Buyside_PastID!A:A,0)),"","NEW")</f>
        <v>NEW</v>
      </c>
      <c r="C4" s="12" t="s">
        <v>2858</v>
      </c>
      <c r="D4" s="12">
        <v>0.8139518421567582</v>
      </c>
      <c r="E4" s="12">
        <v>0.90908255806342209</v>
      </c>
      <c r="F4" s="12" t="s">
        <v>2791</v>
      </c>
      <c r="G4" s="12">
        <v>200000000</v>
      </c>
      <c r="H4" s="12">
        <v>200000000</v>
      </c>
      <c r="I4" s="8" t="str" cm="1">
        <f t="array" ref="I4">_xll.BDP($C4,I$1)</f>
        <v>61747YEH4</v>
      </c>
      <c r="J4" s="8" t="str" cm="1">
        <f t="array" ref="J4">_xll.BDP($C4,J$1)</f>
        <v>MS 2.511 10/20/32</v>
      </c>
      <c r="K4" s="8" cm="1">
        <f t="array" ref="K4">_xll.BDP($C4,K$1)</f>
        <v>116646</v>
      </c>
      <c r="L4" s="8" cm="1">
        <f t="array" ref="L4">_xll.BDP($C4,L$1)</f>
        <v>116646</v>
      </c>
      <c r="M4" s="8" t="str" cm="1">
        <f t="array" ref="M4">_xll.BDP($C4,M$1)</f>
        <v>USD</v>
      </c>
      <c r="N4" s="8" t="str" cm="1">
        <f t="array" ref="N4">_xll.BDP($C4,N$1)</f>
        <v>US</v>
      </c>
      <c r="O4" s="8" t="str" cm="1">
        <f t="array" ref="O4">_xll.BDP($C4,O$1)</f>
        <v>Corp</v>
      </c>
      <c r="P4" s="8" t="str" cm="1">
        <f t="array" ref="P4">_xll.BDP($C4,P$1)</f>
        <v>Financials</v>
      </c>
      <c r="Q4" s="8" t="str" cm="1">
        <f t="array" ref="Q4">_xll.BDP($C4,Q$1)</f>
        <v>MORGAN STANLEY</v>
      </c>
      <c r="R4" s="8" t="str" cm="1">
        <f t="array" ref="R4">_xll.BDP($C4,R$1)</f>
        <v>A-</v>
      </c>
      <c r="S4" s="8" cm="1">
        <f t="array" ref="S4">_xlfn.IFNA(MATCH(_xll.BDP($C4,S$1),Convert_RBCIRTG[RTG_MDY],0),0)</f>
        <v>6</v>
      </c>
      <c r="T4" s="8" cm="1">
        <f t="array" ref="T4">_xlfn.IFNA(MATCH(_xll.BDP($C4,T$1),Convert_RBCIRTG[RTG_FITCH_SP],0),0)</f>
        <v>5</v>
      </c>
      <c r="U4" s="8" cm="1">
        <f t="array" ref="U4">_xlfn.IFNA(MATCH(_xll.BDP($C4,U$1),Convert_RBCIRTG[RTG_FITCH_SP],0),0)</f>
        <v>3</v>
      </c>
      <c r="V4" s="20" t="str" cm="1">
        <f t="array" ref="V4">INDEX(Convert_RBCIRTG[RTG_FITCH_SP],IF(MEDIAN($S4:$U4)&gt;0,MEDIAN($S4:$U4),MAX($S4:$U4)))</f>
        <v>A</v>
      </c>
      <c r="W4" s="15" cm="1">
        <f t="array" ref="W4">_xll.BDP($C4,W$1,"YAS_YLD_FLAG = 15")</f>
        <v>8.790535124909896</v>
      </c>
      <c r="X4" s="3" t="str">
        <f>INDEX(Convert_DurBins[Dur_Bucket],MATCH($W4,Convert_DurBins[Dur_Val],1))</f>
        <v>0-10</v>
      </c>
      <c r="Y4" s="14">
        <f t="shared" si="0"/>
        <v>2.7562240975391421</v>
      </c>
      <c r="Z4" s="3">
        <f>-INDEX(DefProv[Default],MATCH($O4&amp;$R4,DefProv[KEY],0))</f>
        <v>-13</v>
      </c>
      <c r="AA4" s="9" cm="1">
        <f t="array" ref="AA4">IF($M4="CAD",AB4,_xll.BDP($C4,AA$1,"YAS_XCCY_FOREIGN_CURRENCY=CAD","YAS_YLD_FLAG = 15","PRICING_SOURCE=BVAL"))</f>
        <v>2.886224097539142</v>
      </c>
      <c r="AB4" s="9" cm="1">
        <f t="array" ref="AB4">_xll.BDP($C4,AB$1,"YAS_YLD_FLAG = 15","PRICING_SOURCE=BVAL")</f>
        <v>2.5558320000000001</v>
      </c>
      <c r="AC4" s="14">
        <f t="shared" si="1"/>
        <v>0.33039209753914189</v>
      </c>
      <c r="AD4" s="9" cm="1">
        <f t="array" ref="AD4">_xll.BDP($C4,AD$1,"YAS_YLD_FLAG = 15","PRICING_SOURCE=BVAL")</f>
        <v>97.584700000000012</v>
      </c>
      <c r="AE4" s="14">
        <f>INDEX([1]credit_yield!$C$1:$C$108,MATCH($AY4,[1]credit_yield!$A$1:$A$108,0))</f>
        <v>73.928243448068429</v>
      </c>
      <c r="AF4" s="9" cm="1">
        <f t="array" ref="AF4">_xll.BDP($C4,AF$1,"YAS_YLD_FLAG = 15","YAS_XCCY_FOREIGN_CURRENCY=CAD","PRICING_SOURCE=BVAL")</f>
        <v>129.77767764622553</v>
      </c>
      <c r="AG4" s="9" cm="1">
        <f t="array" ref="AG4">_xll.BDP($C4,AG$1,"YAS_YLD_FLAG = 15","PRICING_SOURCE=BVAL")</f>
        <v>1.579985</v>
      </c>
      <c r="AH4" s="9" t="str" cm="1">
        <f t="array" ref="AH4">_xll.BDP($C4,AH$1,"YAS_YLD_FLAG = 15","PRICING_SOURCE=BVAL")</f>
        <v>T 1 1/4 08/15/31</v>
      </c>
      <c r="AI4" s="9" t="str" cm="1">
        <f t="array" ref="AI4">_xll.BDP($C4,AI$1,"YAS_YLD_FLAG = 15","YAS_XCCY_FOREIGN_CURRENCY=CAD","PRICING_SOURCE=BVAL")</f>
        <v>CAN 1 ½ 06/01/31</v>
      </c>
      <c r="AJ4" s="9" cm="1">
        <f t="array" ref="AJ4">_xll.BQL($C4, "yield(fill=PREV, pricing_source=BVN4, side=Bid, yield_type=YTW) - yield(fill=PREV, pricing_source=BVN4, side=Ask, yield_type=YTW)")</f>
        <v>8.2137156647590359E-3</v>
      </c>
      <c r="AK4" s="16" cm="1">
        <f t="array" ref="AK4">_xll.BDP($C4,AK$1,"YAS_YLD_FLAG = 1")</f>
        <v>2500000000</v>
      </c>
      <c r="AL4" s="5">
        <f t="shared" si="2"/>
        <v>0.33415040000000001</v>
      </c>
      <c r="AM4" s="17" cm="1">
        <f t="array" ref="AM4">_xll.BDP($C4&amp;"@"&amp;Settings!$B$1&amp;" "&amp;$O4,"INTERVAL_SUM","MARKET_DATA_OVERRIDE="&amp;AM$1,"CALC_INTERVAL="&amp;Settings!$B$2,"FILL=0")*1000</f>
        <v>835376000</v>
      </c>
      <c r="AN4" s="18">
        <f t="shared" si="3"/>
        <v>137826000</v>
      </c>
      <c r="AO4" s="17" cm="1">
        <f t="array" ref="AO4">_xll.BDP($I4&amp;"@"&amp;Settings!$B$1&amp;" "&amp;$O4,"INTERVAL_SUM","MARKET_DATA_OVERRIDE="&amp;AO$1,"CALC_INTERVAL="&amp;Settings!$B$2,"FILL=0")*1000</f>
        <v>301861000</v>
      </c>
      <c r="AP4" s="17" cm="1">
        <f t="array" ref="AP4">_xll.BDP($I4&amp;"@"&amp;Settings!$B$1&amp;" "&amp;$O4,"INTERVAL_SUM","MARKET_DATA_OVERRIDE="&amp;AP$1,"CALC_INTERVAL="&amp;Settings!$B$2,"FILL=0")*1000</f>
        <v>164035000</v>
      </c>
      <c r="AQ4" s="8" t="str" cm="1">
        <f t="array" ref="AQ4">_xll.BDP($C4,AQ$1)</f>
        <v>#N/A N/A</v>
      </c>
      <c r="AR4" s="21">
        <f>_xlfn.IFNA(IF(ISNUMBER($K4),INDEX(SN_Limit[UTILIZATION],MATCH($K4,SN_Limit[BB_ID],0)),"#N/A"),
IF(ISNUMBER($L4),INDEX(SN_Limit[UTILIZATION],MATCH($L4,SN_Limit[BB_ID],0)),"#N/A"))</f>
        <v>0.54359999999999997</v>
      </c>
      <c r="AS4" s="6">
        <f>_xlfn.IFNA(IF(ISNUMBER($K4),INDEX(SN_Limit[REMAINING],MATCH($K4,SN_Limit[BB_ID],0)),"#N/A"),
IF(ISNUMBER($L4),INDEX(SN_Limit[REMAINING],MATCH($L4,SN_Limit[BB_ID],0)),"#N/A"))</f>
        <v>35638340.450000003</v>
      </c>
      <c r="AT4" s="3" t="str">
        <f>INDEX(Table11[Z_category],MATCH(MAX(BuyTable[[#This Row],[Yld_Z_BB]:[Yld_Z_RBCI]]),Table11[Z_score_Vale],1))</f>
        <v>75 to 90</v>
      </c>
      <c r="AU4" s="3" t="str">
        <f>INDEX(Table12[TRAC_Category],MATCH(BuyTable[[#This Row],[Perc_Traded]],Table12[TRAC_Value],1))</f>
        <v>25%+</v>
      </c>
      <c r="AV4" s="27" t="str">
        <f>INDEX(Table13[NetDlrInv_Category],MATCH(BuyTable[[#This Row],[DealerClient Net]],Table13[NetDlrInv_Value],1))</f>
        <v>100MM+</v>
      </c>
      <c r="AW4" s="3" t="str">
        <f>IF(OR(ISBLANK(BuyTable[[#This Row],[MSG_AskSize]]),NOT(ISNUMBER(BuyTable[[#This Row],[MSG_AskSize]]))),"NA",INDEX(Table14[AskSize_Category],MATCH(BuyTable[[#This Row],[MSG_AskSize]],Table14[AskSize_Value],1)))</f>
        <v>50MM+</v>
      </c>
      <c r="AX4" s="3" t="str">
        <f>INDEX(Table15[XCCY_Cat],MATCH(BuyTable[[#This Row],[XCCY_sprd]],Table15[XCCY_Value],1))</f>
        <v>0.3 to 0.5</v>
      </c>
      <c r="AY4" s="3" t="str">
        <f>INDEX(Group_RTG[RTG_Value],MATCH($R4,Group_RTG[RTG_Key],0))&amp;":"&amp;INDEX(Map_DurBQNT[Dur_Val],MATCH($X4,Map_DurBQNT[Dur_Key],0))&amp;":"&amp;$M4&amp;":"&amp;$O4</f>
        <v>A:5:USD:Corp</v>
      </c>
      <c r="AZ4" s="3" t="e">
        <f>INDEX(Table9[LQA_Bucket],MATCH(BuyTable[[#This Row],[LQA_LIQUIDITY_SCORE]],Table9[LQA_Val],1))</f>
        <v>#N/A</v>
      </c>
      <c r="BA4" s="27" t="str">
        <f>INDEX(Table10[Utilization_Bucket],MATCH(_xlfn.IFNA(ROUND(BuyTable[[#This Row],[Remaining]]/1000000,0),-1),Table10[Utilization_Val],1))</f>
        <v>10-50MM</v>
      </c>
      <c r="BB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4" s="8"/>
    </row>
    <row r="5" spans="1:55" customFormat="1" x14ac:dyDescent="0.3">
      <c r="A5" t="s">
        <v>876</v>
      </c>
      <c r="B5" t="str">
        <f>IF(ISNUMBER(MATCH(I5,Buyside_PastID!A:A,0)),"","NEW")</f>
        <v/>
      </c>
      <c r="C5" s="12" t="s">
        <v>1046</v>
      </c>
      <c r="D5" s="12">
        <v>1.1599528820864786</v>
      </c>
      <c r="E5" s="12">
        <v>0.96528755897387852</v>
      </c>
      <c r="F5" s="12" t="s">
        <v>1880</v>
      </c>
      <c r="G5" s="12">
        <v>0</v>
      </c>
      <c r="H5" s="12">
        <v>0</v>
      </c>
      <c r="I5" s="8" t="str" cm="1">
        <f t="array" ref="I5">_xll.BDP($C5,I$1)</f>
        <v>BR1517779</v>
      </c>
      <c r="J5" s="8" t="str" cm="1">
        <f t="array" ref="J5">_xll.BDP($C5,J$1)</f>
        <v>ANNGR 1 5/8 09/01/51</v>
      </c>
      <c r="K5" s="8" cm="1">
        <f t="array" ref="K5">_xll.BDP($C5,K$1)</f>
        <v>8372862</v>
      </c>
      <c r="L5" s="8" cm="1">
        <f t="array" ref="L5">_xll.BDP($C5,L$1)</f>
        <v>8372862</v>
      </c>
      <c r="M5" s="8" t="str" cm="1">
        <f t="array" ref="M5">_xll.BDP($C5,M$1)</f>
        <v>EUR</v>
      </c>
      <c r="N5" s="8" t="str" cm="1">
        <f t="array" ref="N5">_xll.BDP($C5,N$1)</f>
        <v>GE</v>
      </c>
      <c r="O5" s="8" t="str" cm="1">
        <f t="array" ref="O5">_xll.BDP($C5,O$1)</f>
        <v>Corp</v>
      </c>
      <c r="P5" s="8" t="str" cm="1">
        <f t="array" ref="P5">_xll.BDP($C5,P$1)</f>
        <v>Financials</v>
      </c>
      <c r="Q5" s="8" t="str" cm="1">
        <f t="array" ref="Q5">_xll.BDP($C5,Q$1)</f>
        <v>VONOVIA SE</v>
      </c>
      <c r="R5" s="8" t="str" cm="1">
        <f t="array" ref="R5">_xll.BDP($C5,R$1)</f>
        <v>BBB+</v>
      </c>
      <c r="S5" s="8" cm="1">
        <f t="array" ref="S5">_xlfn.IFNA(MATCH(_xll.BDP($C5,S$1),Convert_RBCIRTG[RTG_MDY],0),0)</f>
        <v>4</v>
      </c>
      <c r="T5" s="8" cm="1">
        <f t="array" ref="T5">_xlfn.IFNA(MATCH(_xll.BDP($C5,T$1),Convert_RBCIRTG[RTG_FITCH_SP],0),0)</f>
        <v>0</v>
      </c>
      <c r="U5" s="8" cm="1">
        <f t="array" ref="U5">_xlfn.IFNA(MATCH(_xll.BDP($C5,U$1),Convert_RBCIRTG[RTG_FITCH_SP],0),0)</f>
        <v>3</v>
      </c>
      <c r="V5" s="20" t="str" cm="1">
        <f t="array" ref="V5">INDEX(Convert_RBCIRTG[RTG_FITCH_SP],IF(MEDIAN($S5:$U5)&gt;0,MEDIAN($S5:$U5),MAX($S5:$U5)))</f>
        <v>BBB+</v>
      </c>
      <c r="W5" s="15" cm="1">
        <f t="array" ref="W5">_xll.BDP($C5,W$1,"YAS_YLD_FLAG = 15")</f>
        <v>23.190042912668005</v>
      </c>
      <c r="X5" s="3" t="str">
        <f>INDEX(Convert_DurBins[Dur_Bucket],MATCH($W5,Convert_DurBins[Dur_Val],1))</f>
        <v>22-24</v>
      </c>
      <c r="Y5" s="14">
        <f t="shared" si="0"/>
        <v>3.7573901434798631</v>
      </c>
      <c r="Z5" s="3">
        <f>-INDEX(DefProv[Default],MATCH($O5&amp;$R5,DefProv[KEY],0))</f>
        <v>-36</v>
      </c>
      <c r="AA5" s="9" cm="1">
        <f t="array" ref="AA5">IF($M5="CAD",AB5,_xll.BDP($C5,AA$1,"YAS_XCCY_FOREIGN_CURRENCY=CAD","YAS_YLD_FLAG = 15","PRICING_SOURCE=BVAL"))</f>
        <v>4.117390143479863</v>
      </c>
      <c r="AB5" s="9" cm="1">
        <f t="array" ref="AB5">_xll.BDP($C5,AB$1,"YAS_YLD_FLAG = 15","PRICING_SOURCE=BVAL")</f>
        <v>1.8881019999999999</v>
      </c>
      <c r="AC5" s="14">
        <f t="shared" si="1"/>
        <v>2.229288143479863</v>
      </c>
      <c r="AD5" s="9" cm="1">
        <f t="array" ref="AD5">_xll.BDP($C5,AD$1,"YAS_YLD_FLAG = 15","PRICING_SOURCE=BVAL")</f>
        <v>167.97659999999999</v>
      </c>
      <c r="AE5" s="14" t="e">
        <f>INDEX([1]credit_yield!$C$1:$C$108,MATCH($AY5,[1]credit_yield!$A$1:$A$108,0))</f>
        <v>#N/A</v>
      </c>
      <c r="AF5" s="9" cm="1">
        <f t="array" ref="AF5">_xll.BDP($C5,AF$1,"YAS_YLD_FLAG = 15","YAS_XCCY_FOREIGN_CURRENCY=CAD","PRICING_SOURCE=BVAL")</f>
        <v>214.8880430829056</v>
      </c>
      <c r="AG5" s="9" cm="1">
        <f t="array" ref="AG5">_xll.BDP($C5,AG$1,"YAS_YLD_FLAG = 15","PRICING_SOURCE=BVAL")</f>
        <v>0.20833599999999999</v>
      </c>
      <c r="AH5" s="9" t="str" cm="1">
        <f t="array" ref="AH5">_xll.BDP($C5,AH$1,"YAS_YLD_FLAG = 15","PRICING_SOURCE=BVAL")</f>
        <v>DBR 0 08/15/50</v>
      </c>
      <c r="AI5" s="9" t="str" cm="1">
        <f t="array" ref="AI5">_xll.BDP($C5,AI$1,"YAS_YLD_FLAG = 15","YAS_XCCY_FOREIGN_CURRENCY=CAD","PRICING_SOURCE=BVAL")</f>
        <v>CAN 2 12/01/51</v>
      </c>
      <c r="AJ5" s="9" cm="1">
        <f t="array" ref="AJ5">_xll.BQL($C5, "yield(fill=PREV, pricing_source=BVN4, side=Bid, yield_type=YTW) - yield(fill=PREV, pricing_source=BVN4, side=Ask, yield_type=YTW)")</f>
        <v>8.4465693264981212E-3</v>
      </c>
      <c r="AK5" s="16" cm="1">
        <f t="array" ref="AK5">_xll.BDP($C5,AK$1,"YAS_YLD_FLAG = 1")</f>
        <v>750000000</v>
      </c>
      <c r="AL5" s="5">
        <f t="shared" si="2"/>
        <v>0</v>
      </c>
      <c r="AM5" s="17" cm="1">
        <f t="array" ref="AM5">_xll.BDP($C5&amp;"@"&amp;Settings!$B$1&amp;" "&amp;$O5,"INTERVAL_SUM","MARKET_DATA_OVERRIDE="&amp;AM$1,"CALC_INTERVAL="&amp;Settings!$B$2,"FILL=0")*1000</f>
        <v>0</v>
      </c>
      <c r="AN5" s="18">
        <f t="shared" si="3"/>
        <v>0</v>
      </c>
      <c r="AO5" s="17" cm="1">
        <f t="array" ref="AO5">_xll.BDP($I5&amp;"@"&amp;Settings!$B$1&amp;" "&amp;$O5,"INTERVAL_SUM","MARKET_DATA_OVERRIDE="&amp;AO$1,"CALC_INTERVAL="&amp;Settings!$B$2,"FILL=0")*1000</f>
        <v>0</v>
      </c>
      <c r="AP5" s="17" cm="1">
        <f t="array" ref="AP5">_xll.BDP($I5&amp;"@"&amp;Settings!$B$1&amp;" "&amp;$O5,"INTERVAL_SUM","MARKET_DATA_OVERRIDE="&amp;AP$1,"CALC_INTERVAL="&amp;Settings!$B$2,"FILL=0")*1000</f>
        <v>0</v>
      </c>
      <c r="AQ5" s="8" cm="1">
        <f t="array" ref="AQ5">_xll.BDP($C5,AQ$1)</f>
        <v>99</v>
      </c>
      <c r="AR5" s="21" t="e">
        <f>_xlfn.IFNA(IF(ISNUMBER($K5),INDEX(SN_Limit[UTILIZATION],MATCH($K5,SN_Limit[BB_ID],0)),"#N/A"),
IF(ISNUMBER($L5),INDEX(SN_Limit[UTILIZATION],MATCH($L5,SN_Limit[BB_ID],0)),"#N/A"))</f>
        <v>#N/A</v>
      </c>
      <c r="AS5" s="6" t="e">
        <f>_xlfn.IFNA(IF(ISNUMBER($K5),INDEX(SN_Limit[REMAINING],MATCH($K5,SN_Limit[BB_ID],0)),"#N/A"),
IF(ISNUMBER($L5),INDEX(SN_Limit[REMAINING],MATCH($L5,SN_Limit[BB_ID],0)),"#N/A"))</f>
        <v>#N/A</v>
      </c>
      <c r="AT5" s="3" t="str">
        <f>INDEX(Table11[Z_category],MATCH(MAX(BuyTable[[#This Row],[Yld_Z_BB]:[Yld_Z_RBCI]]),Table11[Z_score_Vale],1))</f>
        <v>75 to 90</v>
      </c>
      <c r="AU5" s="3">
        <f>INDEX(Table12[TRAC_Category],MATCH(BuyTable[[#This Row],[Perc_Traded]],Table12[TRAC_Value],1))</f>
        <v>0</v>
      </c>
      <c r="AV5" s="27">
        <f>INDEX(Table13[NetDlrInv_Category],MATCH(BuyTable[[#This Row],[DealerClient Net]],Table13[NetDlrInv_Value],1))</f>
        <v>0</v>
      </c>
      <c r="AW5" s="3">
        <f>IF(OR(ISBLANK(BuyTable[[#This Row],[MSG_AskSize]]),NOT(ISNUMBER(BuyTable[[#This Row],[MSG_AskSize]]))),"NA",INDEX(Table14[AskSize_Category],MATCH(BuyTable[[#This Row],[MSG_AskSize]],Table14[AskSize_Value],1)))</f>
        <v>0</v>
      </c>
      <c r="AX5" s="3" t="str">
        <f>INDEX(Table15[XCCY_Cat],MATCH(BuyTable[[#This Row],[XCCY_sprd]],Table15[XCCY_Value],1))</f>
        <v>2 to 2.5</v>
      </c>
      <c r="AY5" s="3" t="str">
        <f>INDEX(Group_RTG[RTG_Value],MATCH($R5,Group_RTG[RTG_Key],0))&amp;":"&amp;INDEX(Map_DurBQNT[Dur_Val],MATCH($X5,Map_DurBQNT[Dur_Key],0))&amp;":"&amp;$M5&amp;":"&amp;$O5</f>
        <v>BBB:12:EUR:Corp</v>
      </c>
      <c r="AZ5" s="3" t="str">
        <f>INDEX(Table9[LQA_Bucket],MATCH(BuyTable[[#This Row],[LQA_LIQUIDITY_SCORE]],Table9[LQA_Val],1))</f>
        <v>80-100</v>
      </c>
      <c r="BA5" s="27" t="str">
        <f>INDEX(Table10[Utilization_Bucket],MATCH(_xlfn.IFNA(ROUND(BuyTable[[#This Row],[Remaining]]/1000000,0),-1),Table10[Utilization_Val],1))</f>
        <v>NR</v>
      </c>
      <c r="BB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5" s="8"/>
    </row>
    <row r="6" spans="1:55" customFormat="1" x14ac:dyDescent="0.3">
      <c r="A6" t="s">
        <v>876</v>
      </c>
      <c r="B6" t="str">
        <f>IF(ISNUMBER(MATCH(I6,Buyside_PastID!A:A,0)),"","NEW")</f>
        <v>NEW</v>
      </c>
      <c r="C6" s="12" t="s">
        <v>2859</v>
      </c>
      <c r="D6" s="12">
        <v>1.2101737214649024</v>
      </c>
      <c r="E6" s="12">
        <v>1.2603165601767001</v>
      </c>
      <c r="F6" s="12" t="s">
        <v>2792</v>
      </c>
      <c r="G6" s="12">
        <v>1000000000</v>
      </c>
      <c r="H6" s="12">
        <v>1000000000</v>
      </c>
      <c r="I6" s="8" t="str" cm="1">
        <f t="array" ref="I6">_xll.BDP($C6,I$1)</f>
        <v>05578QAF0</v>
      </c>
      <c r="J6" s="8" t="str" cm="1">
        <f t="array" ref="J6">_xll.BDP($C6,J$1)</f>
        <v>BPCEGP 3.116 10/19/32</v>
      </c>
      <c r="K6" s="8" cm="1">
        <f t="array" ref="K6">_xll.BDP($C6,K$1)</f>
        <v>16774322</v>
      </c>
      <c r="L6" s="8" cm="1">
        <f t="array" ref="L6">_xll.BDP($C6,L$1)</f>
        <v>16754134</v>
      </c>
      <c r="M6" s="8" t="str" cm="1">
        <f t="array" ref="M6">_xll.BDP($C6,M$1)</f>
        <v>USD</v>
      </c>
      <c r="N6" s="8" t="str" cm="1">
        <f t="array" ref="N6">_xll.BDP($C6,N$1)</f>
        <v>FR</v>
      </c>
      <c r="O6" s="8" t="str" cm="1">
        <f t="array" ref="O6">_xll.BDP($C6,O$1)</f>
        <v>Corp</v>
      </c>
      <c r="P6" s="8" t="str" cm="1">
        <f t="array" ref="P6">_xll.BDP($C6,P$1)</f>
        <v>Financials</v>
      </c>
      <c r="Q6" s="8" t="str" cm="1">
        <f t="array" ref="Q6">_xll.BDP($C6,Q$1)</f>
        <v>BPCE SA</v>
      </c>
      <c r="R6" s="8" t="str" cm="1">
        <f t="array" ref="R6">_xll.BDP($C6,R$1)</f>
        <v>BBB</v>
      </c>
      <c r="S6" s="8" cm="1">
        <f t="array" ref="S6">_xlfn.IFNA(MATCH(_xll.BDP($C6,S$1),Convert_RBCIRTG[RTG_MDY],0),0)</f>
        <v>2</v>
      </c>
      <c r="T6" s="8" cm="1">
        <f t="array" ref="T6">_xlfn.IFNA(MATCH(_xll.BDP($C6,T$1),Convert_RBCIRTG[RTG_FITCH_SP],0),0)</f>
        <v>4</v>
      </c>
      <c r="U6" s="8" cm="1">
        <f t="array" ref="U6">_xlfn.IFNA(MATCH(_xll.BDP($C6,U$1),Convert_RBCIRTG[RTG_FITCH_SP],0),0)</f>
        <v>2</v>
      </c>
      <c r="V6" s="20" t="str" cm="1">
        <f t="array" ref="V6">INDEX(Convert_RBCIRTG[RTG_FITCH_SP],IF(MEDIAN($S6:$U6)&gt;0,MEDIAN($S6:$U6),MAX($S6:$U6)))</f>
        <v>BBB</v>
      </c>
      <c r="W6" s="15" cm="1">
        <f t="array" ref="W6">_xll.BDP($C6,W$1,"YAS_YLD_FLAG = 15")</f>
        <v>8.539323287406221</v>
      </c>
      <c r="X6" s="3" t="str">
        <f>INDEX(Convert_DurBins[Dur_Bucket],MATCH($W6,Convert_DurBins[Dur_Val],1))</f>
        <v>0-10</v>
      </c>
      <c r="Y6" s="14">
        <f t="shared" si="0"/>
        <v>3.0697312904535821</v>
      </c>
      <c r="Z6" s="3">
        <f>-INDEX(DefProv[Default],MATCH($O6&amp;$R6,DefProv[KEY],0))</f>
        <v>-36</v>
      </c>
      <c r="AA6" s="9" cm="1">
        <f t="array" ref="AA6">IF($M6="CAD",AB6,_xll.BDP($C6,AA$1,"YAS_XCCY_FOREIGN_CURRENCY=CAD","YAS_YLD_FLAG = 15","PRICING_SOURCE=BVAL"))</f>
        <v>3.4297312904535819</v>
      </c>
      <c r="AB6" s="9" cm="1">
        <f t="array" ref="AB6">_xll.BDP($C6,AB$1,"YAS_YLD_FLAG = 15","PRICING_SOURCE=BVAL")</f>
        <v>3.0856279999999998</v>
      </c>
      <c r="AC6" s="14">
        <f t="shared" si="1"/>
        <v>0.34410329045358212</v>
      </c>
      <c r="AD6" s="9" cm="1">
        <f t="array" ref="AD6">_xll.BDP($C6,AD$1,"YAS_YLD_FLAG = 15","PRICING_SOURCE=BVAL")</f>
        <v>150.56429999999997</v>
      </c>
      <c r="AE6" s="14" t="e">
        <f>INDEX([1]credit_yield!$C$1:$C$108,MATCH($AY6,[1]credit_yield!$A$1:$A$108,0))</f>
        <v>#N/A</v>
      </c>
      <c r="AF6" s="9" cm="1">
        <f t="array" ref="AF6">_xll.BDP($C6,AF$1,"YAS_YLD_FLAG = 15","YAS_XCCY_FOREIGN_CURRENCY=CAD","PRICING_SOURCE=BVAL")</f>
        <v>184.12839693766952</v>
      </c>
      <c r="AG6" s="9" cm="1">
        <f t="array" ref="AG6">_xll.BDP($C6,AG$1,"YAS_YLD_FLAG = 15","PRICING_SOURCE=BVAL")</f>
        <v>1.579985</v>
      </c>
      <c r="AH6" s="9" t="str" cm="1">
        <f t="array" ref="AH6">_xll.BDP($C6,AH$1,"YAS_YLD_FLAG = 15","PRICING_SOURCE=BVAL")</f>
        <v>T 1 1/4 08/15/31</v>
      </c>
      <c r="AI6" s="9" t="str" cm="1">
        <f t="array" ref="AI6">_xll.BDP($C6,AI$1,"YAS_YLD_FLAG = 15","YAS_XCCY_FOREIGN_CURRENCY=CAD","PRICING_SOURCE=BVAL")</f>
        <v>CAN 1 ½ 06/01/31</v>
      </c>
      <c r="AJ6" s="9" cm="1">
        <f t="array" ref="AJ6">_xll.BQL($C6, "yield(fill=PREV, pricing_source=BVN4, side=Bid, yield_type=YTW) - yield(fill=PREV, pricing_source=BVN4, side=Ask, yield_type=YTW)")</f>
        <v>3.9261276128867095E-2</v>
      </c>
      <c r="AK6" s="16" cm="1">
        <f t="array" ref="AK6">_xll.BDP($C6,AK$1,"YAS_YLD_FLAG = 1")</f>
        <v>1000000000</v>
      </c>
      <c r="AL6" s="5">
        <f t="shared" si="2"/>
        <v>0.21099999999999999</v>
      </c>
      <c r="AM6" s="17" cm="1">
        <f t="array" ref="AM6">_xll.BDP($C6&amp;"@"&amp;Settings!$B$1&amp;" "&amp;$O6,"INTERVAL_SUM","MARKET_DATA_OVERRIDE="&amp;AM$1,"CALC_INTERVAL="&amp;Settings!$B$2,"FILL=0")*1000</f>
        <v>211000000</v>
      </c>
      <c r="AN6" s="18">
        <f t="shared" si="3"/>
        <v>35000000</v>
      </c>
      <c r="AO6" s="17" cm="1">
        <f t="array" ref="AO6">_xll.BDP($I6&amp;"@"&amp;Settings!$B$1&amp;" "&amp;$O6,"INTERVAL_SUM","MARKET_DATA_OVERRIDE="&amp;AO$1,"CALC_INTERVAL="&amp;Settings!$B$2,"FILL=0")*1000</f>
        <v>79000000</v>
      </c>
      <c r="AP6" s="17" cm="1">
        <f t="array" ref="AP6">_xll.BDP($I6&amp;"@"&amp;Settings!$B$1&amp;" "&amp;$O6,"INTERVAL_SUM","MARKET_DATA_OVERRIDE="&amp;AP$1,"CALC_INTERVAL="&amp;Settings!$B$2,"FILL=0")*1000</f>
        <v>44000000</v>
      </c>
      <c r="AQ6" s="8" t="str" cm="1">
        <f t="array" ref="AQ6">_xll.BDP($C6,AQ$1)</f>
        <v>#N/A N/A</v>
      </c>
      <c r="AR6" s="21">
        <f>_xlfn.IFNA(IF(ISNUMBER($K6),INDEX(SN_Limit[UTILIZATION],MATCH($K6,SN_Limit[BB_ID],0)),"#N/A"),
IF(ISNUMBER($L6),INDEX(SN_Limit[UTILIZATION],MATCH($L6,SN_Limit[BB_ID],0)),"#N/A"))</f>
        <v>0.59389999999999998</v>
      </c>
      <c r="AS6" s="6">
        <f>_xlfn.IFNA(IF(ISNUMBER($K6),INDEX(SN_Limit[REMAINING],MATCH($K6,SN_Limit[BB_ID],0)),"#N/A"),
IF(ISNUMBER($L6),INDEX(SN_Limit[REMAINING],MATCH($L6,SN_Limit[BB_ID],0)),"#N/A"))</f>
        <v>3061288.41</v>
      </c>
      <c r="AT6" s="3" t="str">
        <f>INDEX(Table11[Z_category],MATCH(MAX(BuyTable[[#This Row],[Yld_Z_BB]:[Yld_Z_RBCI]]),Table11[Z_score_Vale],1))</f>
        <v>75 to 90</v>
      </c>
      <c r="AU6" s="3" t="str">
        <f>INDEX(Table12[TRAC_Category],MATCH(BuyTable[[#This Row],[Perc_Traded]],Table12[TRAC_Value],1))</f>
        <v>20-25%</v>
      </c>
      <c r="AV6" s="27" t="str">
        <f>INDEX(Table13[NetDlrInv_Category],MATCH(BuyTable[[#This Row],[DealerClient Net]],Table13[NetDlrInv_Value],1))</f>
        <v>20 to 50MM</v>
      </c>
      <c r="AW6" s="3" t="str">
        <f>IF(OR(ISBLANK(BuyTable[[#This Row],[MSG_AskSize]]),NOT(ISNUMBER(BuyTable[[#This Row],[MSG_AskSize]]))),"NA",INDEX(Table14[AskSize_Category],MATCH(BuyTable[[#This Row],[MSG_AskSize]],Table14[AskSize_Value],1)))</f>
        <v>50MM+</v>
      </c>
      <c r="AX6" s="3" t="str">
        <f>INDEX(Table15[XCCY_Cat],MATCH(BuyTable[[#This Row],[XCCY_sprd]],Table15[XCCY_Value],1))</f>
        <v>0.3 to 0.5</v>
      </c>
      <c r="AY6" s="3" t="str">
        <f>INDEX(Group_RTG[RTG_Value],MATCH($R6,Group_RTG[RTG_Key],0))&amp;":"&amp;INDEX(Map_DurBQNT[Dur_Val],MATCH($X6,Map_DurBQNT[Dur_Key],0))&amp;":"&amp;$M6&amp;":"&amp;$O6</f>
        <v>BBB:5:USD:Corp</v>
      </c>
      <c r="AZ6" s="3" t="e">
        <f>INDEX(Table9[LQA_Bucket],MATCH(BuyTable[[#This Row],[LQA_LIQUIDITY_SCORE]],Table9[LQA_Val],1))</f>
        <v>#N/A</v>
      </c>
      <c r="BA6" s="27" t="str">
        <f>INDEX(Table10[Utilization_Bucket],MATCH(_xlfn.IFNA(ROUND(BuyTable[[#This Row],[Remaining]]/1000000,0),-1),Table10[Utilization_Val],1))</f>
        <v>1-10MM</v>
      </c>
      <c r="BB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6" s="8"/>
    </row>
    <row r="7" spans="1:55" customFormat="1" x14ac:dyDescent="0.3">
      <c r="A7" t="s">
        <v>876</v>
      </c>
      <c r="B7" t="str">
        <f>IF(ISNUMBER(MATCH(I7,Buyside_PastID!A:A,0)),"","NEW")</f>
        <v/>
      </c>
      <c r="C7" s="12" t="s">
        <v>1041</v>
      </c>
      <c r="D7" s="12">
        <v>0.8204509831298521</v>
      </c>
      <c r="E7" s="12">
        <v>0.91519840329424784</v>
      </c>
      <c r="F7" s="12" t="s">
        <v>1881</v>
      </c>
      <c r="G7" s="12">
        <v>15000000</v>
      </c>
      <c r="H7" s="12">
        <v>5000000</v>
      </c>
      <c r="I7" s="8" t="str" cm="1">
        <f t="array" ref="I7">_xll.BDP($C7,I$1)</f>
        <v>06051GKA6</v>
      </c>
      <c r="J7" s="8" t="str" cm="1">
        <f t="array" ref="J7">_xll.BDP($C7,J$1)</f>
        <v>BAC 2.299 07/21/32</v>
      </c>
      <c r="K7" s="8" cm="1">
        <f t="array" ref="K7">_xll.BDP($C7,K$1)</f>
        <v>101032</v>
      </c>
      <c r="L7" s="8" cm="1">
        <f t="array" ref="L7">_xll.BDP($C7,L$1)</f>
        <v>101032</v>
      </c>
      <c r="M7" s="8" t="str" cm="1">
        <f t="array" ref="M7">_xll.BDP($C7,M$1)</f>
        <v>USD</v>
      </c>
      <c r="N7" s="8" t="str" cm="1">
        <f t="array" ref="N7">_xll.BDP($C7,N$1)</f>
        <v>US</v>
      </c>
      <c r="O7" s="8" t="str" cm="1">
        <f t="array" ref="O7">_xll.BDP($C7,O$1)</f>
        <v>Corp</v>
      </c>
      <c r="P7" s="8" t="str" cm="1">
        <f t="array" ref="P7">_xll.BDP($C7,P$1)</f>
        <v>Financials</v>
      </c>
      <c r="Q7" s="8" t="str" cm="1">
        <f t="array" ref="Q7">_xll.BDP($C7,Q$1)</f>
        <v>BANK OF AMERICA CORP</v>
      </c>
      <c r="R7" s="8" t="str" cm="1">
        <f t="array" ref="R7">_xll.BDP($C7,R$1)</f>
        <v>A</v>
      </c>
      <c r="S7" s="8" cm="1">
        <f t="array" ref="S7">_xlfn.IFNA(MATCH(_xll.BDP($C7,S$1),Convert_RBCIRTG[RTG_MDY],0),0)</f>
        <v>5</v>
      </c>
      <c r="T7" s="8" cm="1">
        <f t="array" ref="T7">_xlfn.IFNA(MATCH(_xll.BDP($C7,T$1),Convert_RBCIRTG[RTG_FITCH_SP],0),0)</f>
        <v>7</v>
      </c>
      <c r="U7" s="8" cm="1">
        <f t="array" ref="U7">_xlfn.IFNA(MATCH(_xll.BDP($C7,U$1),Convert_RBCIRTG[RTG_FITCH_SP],0),0)</f>
        <v>4</v>
      </c>
      <c r="V7" s="20" t="str" cm="1">
        <f t="array" ref="V7">INDEX(Convert_RBCIRTG[RTG_FITCH_SP],IF(MEDIAN($S7:$U7)&gt;0,MEDIAN($S7:$U7),MAX($S7:$U7)))</f>
        <v>A</v>
      </c>
      <c r="W7" s="15" cm="1">
        <f t="array" ref="W7">_xll.BDP($C7,W$1,"YAS_YLD_FLAG = 15")</f>
        <v>8.6185383661506076</v>
      </c>
      <c r="X7" s="3" t="str">
        <f>INDEX(Convert_DurBins[Dur_Bucket],MATCH($W7,Convert_DurBins[Dur_Val],1))</f>
        <v>0-10</v>
      </c>
      <c r="Y7" s="14">
        <f t="shared" si="0"/>
        <v>2.7429919956089228</v>
      </c>
      <c r="Z7" s="3">
        <f>-INDEX(DefProv[Default],MATCH($O7&amp;$R7,DefProv[KEY],0))</f>
        <v>-13</v>
      </c>
      <c r="AA7" s="9" cm="1">
        <f t="array" ref="AA7">IF($M7="CAD",AB7,_xll.BDP($C7,AA$1,"YAS_XCCY_FOREIGN_CURRENCY=CAD","YAS_YLD_FLAG = 15","PRICING_SOURCE=BVAL"))</f>
        <v>2.8729919956089227</v>
      </c>
      <c r="AB7" s="9" cm="1">
        <f t="array" ref="AB7">_xll.BDP($C7,AB$1,"YAS_YLD_FLAG = 15","PRICING_SOURCE=BVAL")</f>
        <v>2.5578979999999998</v>
      </c>
      <c r="AC7" s="14">
        <f t="shared" si="1"/>
        <v>0.31509399560892293</v>
      </c>
      <c r="AD7" s="9" cm="1">
        <f t="array" ref="AD7">_xll.BDP($C7,AD$1,"YAS_YLD_FLAG = 15","PRICING_SOURCE=BVAL")</f>
        <v>97.791299999999978</v>
      </c>
      <c r="AE7" s="14">
        <f>INDEX([1]credit_yield!$C$1:$C$108,MATCH($AY7,[1]credit_yield!$A$1:$A$108,0))</f>
        <v>73.928243448068429</v>
      </c>
      <c r="AF7" s="9" cm="1">
        <f t="array" ref="AF7">_xll.BDP($C7,AF$1,"YAS_YLD_FLAG = 15","YAS_XCCY_FOREIGN_CURRENCY=CAD","PRICING_SOURCE=BVAL")</f>
        <v>128.44881650773189</v>
      </c>
      <c r="AG7" s="9" cm="1">
        <f t="array" ref="AG7">_xll.BDP($C7,AG$1,"YAS_YLD_FLAG = 15","PRICING_SOURCE=BVAL")</f>
        <v>1.579985</v>
      </c>
      <c r="AH7" s="9" t="str" cm="1">
        <f t="array" ref="AH7">_xll.BDP($C7,AH$1,"YAS_YLD_FLAG = 15","PRICING_SOURCE=BVAL")</f>
        <v>T 1 1/4 08/15/31</v>
      </c>
      <c r="AI7" s="9" t="str" cm="1">
        <f t="array" ref="AI7">_xll.BDP($C7,AI$1,"YAS_YLD_FLAG = 15","YAS_XCCY_FOREIGN_CURRENCY=CAD","PRICING_SOURCE=BVAL")</f>
        <v>CAN 1 ½ 06/01/31</v>
      </c>
      <c r="AJ7" s="9" cm="1">
        <f t="array" ref="AJ7">_xll.BQL($C7, "yield(fill=PREV, pricing_source=BVN4, side=Bid, yield_type=YTW) - yield(fill=PREV, pricing_source=BVN4, side=Ask, yield_type=YTW)")</f>
        <v>1.3337947585074783E-2</v>
      </c>
      <c r="AK7" s="16" cm="1">
        <f t="array" ref="AK7">_xll.BDP($C7,AK$1,"YAS_YLD_FLAG = 1")</f>
        <v>3750000000</v>
      </c>
      <c r="AL7" s="5">
        <f t="shared" si="2"/>
        <v>0.26855333333333331</v>
      </c>
      <c r="AM7" s="17" cm="1">
        <f t="array" ref="AM7">_xll.BDP($C7&amp;"@"&amp;Settings!$B$1&amp;" "&amp;$O7,"INTERVAL_SUM","MARKET_DATA_OVERRIDE="&amp;AM$1,"CALC_INTERVAL="&amp;Settings!$B$2,"FILL=0")*1000</f>
        <v>1007075000</v>
      </c>
      <c r="AN7" s="18">
        <f t="shared" si="3"/>
        <v>44331000</v>
      </c>
      <c r="AO7" s="17" cm="1">
        <f t="array" ref="AO7">_xll.BDP($I7&amp;"@"&amp;Settings!$B$1&amp;" "&amp;$O7,"INTERVAL_SUM","MARKET_DATA_OVERRIDE="&amp;AO$1,"CALC_INTERVAL="&amp;Settings!$B$2,"FILL=0")*1000</f>
        <v>325753000</v>
      </c>
      <c r="AP7" s="17" cm="1">
        <f t="array" ref="AP7">_xll.BDP($I7&amp;"@"&amp;Settings!$B$1&amp;" "&amp;$O7,"INTERVAL_SUM","MARKET_DATA_OVERRIDE="&amp;AP$1,"CALC_INTERVAL="&amp;Settings!$B$2,"FILL=0")*1000</f>
        <v>281422000</v>
      </c>
      <c r="AQ7" s="8" cm="1">
        <f t="array" ref="AQ7">_xll.BDP($C7,AQ$1)</f>
        <v>99</v>
      </c>
      <c r="AR7" s="21">
        <f>_xlfn.IFNA(IF(ISNUMBER($K7),INDEX(SN_Limit[UTILIZATION],MATCH($K7,SN_Limit[BB_ID],0)),"#N/A"),
IF(ISNUMBER($L7),INDEX(SN_Limit[UTILIZATION],MATCH($L7,SN_Limit[BB_ID],0)),"#N/A"))</f>
        <v>0.54359999999999997</v>
      </c>
      <c r="AS7" s="6">
        <f>_xlfn.IFNA(IF(ISNUMBER($K7),INDEX(SN_Limit[REMAINING],MATCH($K7,SN_Limit[BB_ID],0)),"#N/A"),
IF(ISNUMBER($L7),INDEX(SN_Limit[REMAINING],MATCH($L7,SN_Limit[BB_ID],0)),"#N/A"))</f>
        <v>35635786.450000003</v>
      </c>
      <c r="AT7" s="3" t="str">
        <f>INDEX(Table11[Z_category],MATCH(MAX(BuyTable[[#This Row],[Yld_Z_BB]:[Yld_Z_RBCI]]),Table11[Z_score_Vale],1))</f>
        <v>75 to 90</v>
      </c>
      <c r="AU7" s="3" t="str">
        <f>INDEX(Table12[TRAC_Category],MATCH(BuyTable[[#This Row],[Perc_Traded]],Table12[TRAC_Value],1))</f>
        <v>25%+</v>
      </c>
      <c r="AV7" s="27" t="str">
        <f>INDEX(Table13[NetDlrInv_Category],MATCH(BuyTable[[#This Row],[DealerClient Net]],Table13[NetDlrInv_Value],1))</f>
        <v>20 to 50MM</v>
      </c>
      <c r="AW7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7" s="3" t="str">
        <f>INDEX(Table15[XCCY_Cat],MATCH(BuyTable[[#This Row],[XCCY_sprd]],Table15[XCCY_Value],1))</f>
        <v>0.3 to 0.5</v>
      </c>
      <c r="AY7" s="3" t="str">
        <f>INDEX(Group_RTG[RTG_Value],MATCH($R7,Group_RTG[RTG_Key],0))&amp;":"&amp;INDEX(Map_DurBQNT[Dur_Val],MATCH($X7,Map_DurBQNT[Dur_Key],0))&amp;":"&amp;$M7&amp;":"&amp;$O7</f>
        <v>A:5:USD:Corp</v>
      </c>
      <c r="AZ7" s="3" t="str">
        <f>INDEX(Table9[LQA_Bucket],MATCH(BuyTable[[#This Row],[LQA_LIQUIDITY_SCORE]],Table9[LQA_Val],1))</f>
        <v>80-100</v>
      </c>
      <c r="BA7" s="27" t="str">
        <f>INDEX(Table10[Utilization_Bucket],MATCH(_xlfn.IFNA(ROUND(BuyTable[[#This Row],[Remaining]]/1000000,0),-1),Table10[Utilization_Val],1))</f>
        <v>10-50MM</v>
      </c>
      <c r="BB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7" s="8"/>
    </row>
    <row r="8" spans="1:55" s="2" customFormat="1" x14ac:dyDescent="0.3">
      <c r="A8" t="s">
        <v>876</v>
      </c>
      <c r="B8" t="str">
        <f>IF(ISNUMBER(MATCH(I8,Buyside_PastID!A:A,0)),"","NEW")</f>
        <v/>
      </c>
      <c r="C8" s="12" t="s">
        <v>1052</v>
      </c>
      <c r="D8" s="12">
        <v>0.81650363226717404</v>
      </c>
      <c r="E8" s="12">
        <v>0.89392846012996818</v>
      </c>
      <c r="F8" s="12" t="s">
        <v>1872</v>
      </c>
      <c r="G8" s="12">
        <v>10000000</v>
      </c>
      <c r="H8" s="12">
        <v>10000000</v>
      </c>
      <c r="I8" s="8" t="str" cm="1">
        <f t="array" ref="I8">_xll.BDP($C8,I$1)</f>
        <v>06051GKC2</v>
      </c>
      <c r="J8" s="8" t="str" cm="1">
        <f t="array" ref="J8">_xll.BDP($C8,J$1)</f>
        <v>BAC 2.482 09/21/36</v>
      </c>
      <c r="K8" s="8" cm="1">
        <f t="array" ref="K8">_xll.BDP($C8,K$1)</f>
        <v>101032</v>
      </c>
      <c r="L8" s="8" cm="1">
        <f t="array" ref="L8">_xll.BDP($C8,L$1)</f>
        <v>101032</v>
      </c>
      <c r="M8" s="8" t="str" cm="1">
        <f t="array" ref="M8">_xll.BDP($C8,M$1)</f>
        <v>USD</v>
      </c>
      <c r="N8" s="8" t="str" cm="1">
        <f t="array" ref="N8">_xll.BDP($C8,N$1)</f>
        <v>US</v>
      </c>
      <c r="O8" s="8" t="str" cm="1">
        <f t="array" ref="O8">_xll.BDP($C8,O$1)</f>
        <v>Corp</v>
      </c>
      <c r="P8" s="8" t="str" cm="1">
        <f t="array" ref="P8">_xll.BDP($C8,P$1)</f>
        <v>Financials</v>
      </c>
      <c r="Q8" s="8" t="str" cm="1">
        <f t="array" ref="Q8">_xll.BDP($C8,Q$1)</f>
        <v>BANK OF AMERICA CORP</v>
      </c>
      <c r="R8" s="8" t="str" cm="1">
        <f t="array" ref="R8">_xll.BDP($C8,R$1)</f>
        <v>BBB+</v>
      </c>
      <c r="S8" s="8" cm="1">
        <f t="array" ref="S8">_xlfn.IFNA(MATCH(_xll.BDP($C8,S$1),Convert_RBCIRTG[RTG_MDY],0),0)</f>
        <v>3</v>
      </c>
      <c r="T8" s="8" cm="1">
        <f t="array" ref="T8">_xlfn.IFNA(MATCH(_xll.BDP($C8,T$1),Convert_RBCIRTG[RTG_FITCH_SP],0),0)</f>
        <v>5</v>
      </c>
      <c r="U8" s="8" cm="1">
        <f t="array" ref="U8">_xlfn.IFNA(MATCH(_xll.BDP($C8,U$1),Convert_RBCIRTG[RTG_FITCH_SP],0),0)</f>
        <v>3</v>
      </c>
      <c r="V8" s="20" t="str" cm="1">
        <f t="array" ref="V8">INDEX(Convert_RBCIRTG[RTG_FITCH_SP],IF(MEDIAN($S8:$U8)&gt;0,MEDIAN($S8:$U8),MAX($S8:$U8)))</f>
        <v>BBB+</v>
      </c>
      <c r="W8" s="15" cm="1">
        <f t="array" ref="W8">_xll.BDP($C8,W$1,"YAS_YLD_FLAG = 15")</f>
        <v>8.6985833120483722</v>
      </c>
      <c r="X8" s="3" t="str">
        <f>INDEX(Convert_DurBins[Dur_Bucket],MATCH($W8,Convert_DurBins[Dur_Val],1))</f>
        <v>0-10</v>
      </c>
      <c r="Y8" s="14">
        <f t="shared" si="0"/>
        <v>2.7252692699945409</v>
      </c>
      <c r="Z8" s="3">
        <f>-INDEX(DefProv[Default],MATCH($O8&amp;$R8,DefProv[KEY],0))</f>
        <v>-36</v>
      </c>
      <c r="AA8" s="9" cm="1">
        <f t="array" ref="AA8">IF($M8="CAD",AB8,_xll.BDP($C8,AA$1,"YAS_XCCY_FOREIGN_CURRENCY=CAD","YAS_YLD_FLAG = 15","PRICING_SOURCE=BVAL"))</f>
        <v>3.0852692699945408</v>
      </c>
      <c r="AB8" s="9" cm="1">
        <f t="array" ref="AB8">_xll.BDP($C8,AB$1,"YAS_YLD_FLAG = 15","PRICING_SOURCE=BVAL")</f>
        <v>2.770391</v>
      </c>
      <c r="AC8" s="14">
        <f t="shared" si="1"/>
        <v>0.31487826999454072</v>
      </c>
      <c r="AD8" s="9" cm="1">
        <f t="array" ref="AD8">_xll.BDP($C8,AD$1,"YAS_YLD_FLAG = 15","PRICING_SOURCE=BVAL")</f>
        <v>119.04060000000001</v>
      </c>
      <c r="AE8" s="14" t="e">
        <f>INDEX([1]credit_yield!$C$1:$C$108,MATCH($AY8,[1]credit_yield!$A$1:$A$108,0))</f>
        <v>#N/A</v>
      </c>
      <c r="AF8" s="9" cm="1">
        <f t="array" ref="AF8">_xll.BDP($C8,AF$1,"YAS_YLD_FLAG = 15","YAS_XCCY_FOREIGN_CURRENCY=CAD","PRICING_SOURCE=BVAL")</f>
        <v>149.68219489176539</v>
      </c>
      <c r="AG8" s="9" cm="1">
        <f t="array" ref="AG8">_xll.BDP($C8,AG$1,"YAS_YLD_FLAG = 15","PRICING_SOURCE=BVAL")</f>
        <v>1.579985</v>
      </c>
      <c r="AH8" s="9" t="str" cm="1">
        <f t="array" ref="AH8">_xll.BDP($C8,AH$1,"YAS_YLD_FLAG = 15","PRICING_SOURCE=BVAL")</f>
        <v>T 1 1/4 08/15/31</v>
      </c>
      <c r="AI8" s="9" t="str" cm="1">
        <f t="array" ref="AI8">_xll.BDP($C8,AI$1,"YAS_YLD_FLAG = 15","YAS_XCCY_FOREIGN_CURRENCY=CAD","PRICING_SOURCE=BVAL")</f>
        <v>CAN 1 ½ 06/01/31</v>
      </c>
      <c r="AJ8" s="9" cm="1">
        <f t="array" ref="AJ8">_xll.BQL($C8, "yield(fill=PREV, pricing_source=BVN4, side=Bid, yield_type=YTW) - yield(fill=PREV, pricing_source=BVN4, side=Ask, yield_type=YTW)")</f>
        <v>1.0182232599476038E-2</v>
      </c>
      <c r="AK8" s="16" cm="1">
        <f t="array" ref="AK8">_xll.BDP($C8,AK$1,"YAS_YLD_FLAG = 1")</f>
        <v>2000000000</v>
      </c>
      <c r="AL8" s="5">
        <f t="shared" si="2"/>
        <v>0.49309550000000002</v>
      </c>
      <c r="AM8" s="17" cm="1">
        <f t="array" ref="AM8">_xll.BDP($C8&amp;"@"&amp;Settings!$B$1&amp;" "&amp;$O8,"INTERVAL_SUM","MARKET_DATA_OVERRIDE="&amp;AM$1,"CALC_INTERVAL="&amp;Settings!$B$2,"FILL=0")*1000</f>
        <v>986191000</v>
      </c>
      <c r="AN8" s="18">
        <f t="shared" si="3"/>
        <v>42117000</v>
      </c>
      <c r="AO8" s="17" cm="1">
        <f t="array" ref="AO8">_xll.BDP($I8&amp;"@"&amp;Settings!$B$1&amp;" "&amp;$O8,"INTERVAL_SUM","MARKET_DATA_OVERRIDE="&amp;AO$1,"CALC_INTERVAL="&amp;Settings!$B$2,"FILL=0")*1000</f>
        <v>357232000</v>
      </c>
      <c r="AP8" s="17" cm="1">
        <f t="array" ref="AP8">_xll.BDP($I8&amp;"@"&amp;Settings!$B$1&amp;" "&amp;$O8,"INTERVAL_SUM","MARKET_DATA_OVERRIDE="&amp;AP$1,"CALC_INTERVAL="&amp;Settings!$B$2,"FILL=0")*1000</f>
        <v>315115000</v>
      </c>
      <c r="AQ8" s="8" cm="1">
        <f t="array" ref="AQ8">_xll.BDP($C8,AQ$1)</f>
        <v>99</v>
      </c>
      <c r="AR8" s="21">
        <f>_xlfn.IFNA(IF(ISNUMBER($K8),INDEX(SN_Limit[UTILIZATION],MATCH($K8,SN_Limit[BB_ID],0)),"#N/A"),
IF(ISNUMBER($L8),INDEX(SN_Limit[UTILIZATION],MATCH($L8,SN_Limit[BB_ID],0)),"#N/A"))</f>
        <v>0.54359999999999997</v>
      </c>
      <c r="AS8" s="6">
        <f>_xlfn.IFNA(IF(ISNUMBER($K8),INDEX(SN_Limit[REMAINING],MATCH($K8,SN_Limit[BB_ID],0)),"#N/A"),
IF(ISNUMBER($L8),INDEX(SN_Limit[REMAINING],MATCH($L8,SN_Limit[BB_ID],0)),"#N/A"))</f>
        <v>35635786.450000003</v>
      </c>
      <c r="AT8" s="3" t="str">
        <f>INDEX(Table11[Z_category],MATCH(MAX(BuyTable[[#This Row],[Yld_Z_BB]:[Yld_Z_RBCI]]),Table11[Z_score_Vale],1))</f>
        <v>75 to 90</v>
      </c>
      <c r="AU8" s="3" t="str">
        <f>INDEX(Table12[TRAC_Category],MATCH(BuyTable[[#This Row],[Perc_Traded]],Table12[TRAC_Value],1))</f>
        <v>25%+</v>
      </c>
      <c r="AV8" s="27" t="str">
        <f>INDEX(Table13[NetDlrInv_Category],MATCH(BuyTable[[#This Row],[DealerClient Net]],Table13[NetDlrInv_Value],1))</f>
        <v>20 to 50MM</v>
      </c>
      <c r="AW8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8" s="3" t="str">
        <f>INDEX(Table15[XCCY_Cat],MATCH(BuyTable[[#This Row],[XCCY_sprd]],Table15[XCCY_Value],1))</f>
        <v>0.3 to 0.5</v>
      </c>
      <c r="AY8" s="3" t="str">
        <f>INDEX(Group_RTG[RTG_Value],MATCH($R8,Group_RTG[RTG_Key],0))&amp;":"&amp;INDEX(Map_DurBQNT[Dur_Val],MATCH($X8,Map_DurBQNT[Dur_Key],0))&amp;":"&amp;$M8&amp;":"&amp;$O8</f>
        <v>BBB:5:USD:Corp</v>
      </c>
      <c r="AZ8" s="4" t="str">
        <f>INDEX(Table9[LQA_Bucket],MATCH(BuyTable[[#This Row],[LQA_LIQUIDITY_SCORE]],Table9[LQA_Val],1))</f>
        <v>80-100</v>
      </c>
      <c r="BA8" s="28" t="str">
        <f>INDEX(Table10[Utilization_Bucket],MATCH(_xlfn.IFNA(ROUND(BuyTable[[#This Row],[Remaining]]/1000000,0),-1),Table10[Utilization_Val],1))</f>
        <v>10-50MM</v>
      </c>
      <c r="BB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8" s="8"/>
    </row>
    <row r="9" spans="1:55" customFormat="1" x14ac:dyDescent="0.3">
      <c r="A9" t="s">
        <v>876</v>
      </c>
      <c r="B9" t="str">
        <f>IF(ISNUMBER(MATCH(I9,Buyside_PastID!A:A,0)),"","NEW")</f>
        <v/>
      </c>
      <c r="C9" s="12" t="s">
        <v>1050</v>
      </c>
      <c r="D9" s="12">
        <v>0.76896344219819868</v>
      </c>
      <c r="E9" s="12">
        <v>0.86674741062345861</v>
      </c>
      <c r="F9" s="12" t="s">
        <v>1871</v>
      </c>
      <c r="G9" s="12">
        <v>20000000</v>
      </c>
      <c r="H9" s="12">
        <v>5000000</v>
      </c>
      <c r="I9" s="8" t="str" cm="1">
        <f t="array" ref="I9">_xll.BDP($C9,I$1)</f>
        <v>86562MCJ7</v>
      </c>
      <c r="J9" s="8" t="str" cm="1">
        <f t="array" ref="J9">_xll.BDP($C9,J$1)</f>
        <v>SUMIBK 2.222 09/17/31</v>
      </c>
      <c r="K9" s="8" cm="1">
        <f t="array" ref="K9">_xll.BDP($C9,K$1)</f>
        <v>7909359</v>
      </c>
      <c r="L9" s="8" cm="1">
        <f t="array" ref="L9">_xll.BDP($C9,L$1)</f>
        <v>7909359</v>
      </c>
      <c r="M9" s="8" t="str" cm="1">
        <f t="array" ref="M9">_xll.BDP($C9,M$1)</f>
        <v>USD</v>
      </c>
      <c r="N9" s="8" t="str" cm="1">
        <f t="array" ref="N9">_xll.BDP($C9,N$1)</f>
        <v>JN</v>
      </c>
      <c r="O9" s="8" t="str" cm="1">
        <f t="array" ref="O9">_xll.BDP($C9,O$1)</f>
        <v>Corp</v>
      </c>
      <c r="P9" s="8" t="str" cm="1">
        <f t="array" ref="P9">_xll.BDP($C9,P$1)</f>
        <v>Financials</v>
      </c>
      <c r="Q9" s="8" t="str" cm="1">
        <f t="array" ref="Q9">_xll.BDP($C9,Q$1)</f>
        <v>SUMITOMO MITSUI FINL GRP</v>
      </c>
      <c r="R9" s="8" t="str" cm="1">
        <f t="array" ref="R9">_xll.BDP($C9,R$1)</f>
        <v>A</v>
      </c>
      <c r="S9" s="8" cm="1">
        <f t="array" ref="S9">_xlfn.IFNA(MATCH(_xll.BDP($C9,S$1),Convert_RBCIRTG[RTG_MDY],0),0)</f>
        <v>6</v>
      </c>
      <c r="T9" s="8" cm="1">
        <f t="array" ref="T9">_xlfn.IFNA(MATCH(_xll.BDP($C9,T$1),Convert_RBCIRTG[RTG_FITCH_SP],0),0)</f>
        <v>0</v>
      </c>
      <c r="U9" s="8" cm="1">
        <f t="array" ref="U9">_xlfn.IFNA(MATCH(_xll.BDP($C9,U$1),Convert_RBCIRTG[RTG_FITCH_SP],0),0)</f>
        <v>4</v>
      </c>
      <c r="V9" s="20" t="str" cm="1">
        <f t="array" ref="V9">INDEX(Convert_RBCIRTG[RTG_FITCH_SP],IF(MEDIAN($S9:$U9)&gt;0,MEDIAN($S9:$U9),MAX($S9:$U9)))</f>
        <v>A-</v>
      </c>
      <c r="W9" s="15" cm="1">
        <f t="array" ref="W9">_xll.BDP($C9,W$1,"YAS_YLD_FLAG = 15")</f>
        <v>8.8037560644665067</v>
      </c>
      <c r="X9" s="3" t="str">
        <f>INDEX(Convert_DurBins[Dur_Bucket],MATCH($W9,Convert_DurBins[Dur_Val],1))</f>
        <v>0-10</v>
      </c>
      <c r="Y9" s="14">
        <f t="shared" si="0"/>
        <v>2.6953121417082873</v>
      </c>
      <c r="Z9" s="3">
        <f>-INDEX(DefProv[Default],MATCH($O9&amp;$R9,DefProv[KEY],0))</f>
        <v>-13</v>
      </c>
      <c r="AA9" s="9" cm="1">
        <f t="array" ref="AA9">IF($M9="CAD",AB9,_xll.BDP($C9,AA$1,"YAS_XCCY_FOREIGN_CURRENCY=CAD","YAS_YLD_FLAG = 15","PRICING_SOURCE=BVAL"))</f>
        <v>2.8253121417082872</v>
      </c>
      <c r="AB9" s="9" cm="1">
        <f t="array" ref="AB9">_xll.BDP($C9,AB$1,"YAS_YLD_FLAG = 15","PRICING_SOURCE=BVAL")</f>
        <v>2.5113829999999999</v>
      </c>
      <c r="AC9" s="14">
        <f t="shared" si="1"/>
        <v>0.31392914170828723</v>
      </c>
      <c r="AD9" s="9" cm="1">
        <f t="array" ref="AD9">_xll.BDP($C9,AD$1,"YAS_YLD_FLAG = 15","PRICING_SOURCE=BVAL")</f>
        <v>93.139799999999994</v>
      </c>
      <c r="AE9" s="14">
        <f>INDEX([1]credit_yield!$C$1:$C$108,MATCH($AY9,[1]credit_yield!$A$1:$A$108,0))</f>
        <v>73.928243448068429</v>
      </c>
      <c r="AF9" s="9" cm="1">
        <f t="array" ref="AF9">_xll.BDP($C9,AF$1,"YAS_YLD_FLAG = 15","YAS_XCCY_FOREIGN_CURRENCY=CAD","PRICING_SOURCE=BVAL")</f>
        <v>123.68648206314003</v>
      </c>
      <c r="AG9" s="9" cm="1">
        <f t="array" ref="AG9">_xll.BDP($C9,AG$1,"YAS_YLD_FLAG = 15","PRICING_SOURCE=BVAL")</f>
        <v>1.579985</v>
      </c>
      <c r="AH9" s="9" t="str" cm="1">
        <f t="array" ref="AH9">_xll.BDP($C9,AH$1,"YAS_YLD_FLAG = 15","PRICING_SOURCE=BVAL")</f>
        <v>T 1 1/4 08/15/31</v>
      </c>
      <c r="AI9" s="9" t="str" cm="1">
        <f t="array" ref="AI9">_xll.BDP($C9,AI$1,"YAS_YLD_FLAG = 15","YAS_XCCY_FOREIGN_CURRENCY=CAD","PRICING_SOURCE=BVAL")</f>
        <v>CAN 1 ½ 06/01/31</v>
      </c>
      <c r="AJ9" s="9" cm="1">
        <f t="array" ref="AJ9">_xll.BQL($C9, "yield(fill=PREV, pricing_source=BVN4, side=Bid, yield_type=YTW) - yield(fill=PREV, pricing_source=BVN4, side=Ask, yield_type=YTW)")</f>
        <v>1.8971217920801919E-2</v>
      </c>
      <c r="AK9" s="16" cm="1">
        <f t="array" ref="AK9">_xll.BDP($C9,AK$1,"YAS_YLD_FLAG = 1")</f>
        <v>1000000000</v>
      </c>
      <c r="AL9" s="5">
        <f t="shared" si="2"/>
        <v>0.53726300000000005</v>
      </c>
      <c r="AM9" s="17" cm="1">
        <f t="array" ref="AM9">_xll.BDP($C9&amp;"@"&amp;Settings!$B$1&amp;" "&amp;$O9,"INTERVAL_SUM","MARKET_DATA_OVERRIDE="&amp;AM$1,"CALC_INTERVAL="&amp;Settings!$B$2,"FILL=0")*1000</f>
        <v>537263000</v>
      </c>
      <c r="AN9" s="18">
        <f t="shared" si="3"/>
        <v>-23248000</v>
      </c>
      <c r="AO9" s="17" cm="1">
        <f t="array" ref="AO9">_xll.BDP($I9&amp;"@"&amp;Settings!$B$1&amp;" "&amp;$O9,"INTERVAL_SUM","MARKET_DATA_OVERRIDE="&amp;AO$1,"CALC_INTERVAL="&amp;Settings!$B$2,"FILL=0")*1000</f>
        <v>133700000</v>
      </c>
      <c r="AP9" s="17" cm="1">
        <f t="array" ref="AP9">_xll.BDP($I9&amp;"@"&amp;Settings!$B$1&amp;" "&amp;$O9,"INTERVAL_SUM","MARKET_DATA_OVERRIDE="&amp;AP$1,"CALC_INTERVAL="&amp;Settings!$B$2,"FILL=0")*1000</f>
        <v>156948000</v>
      </c>
      <c r="AQ9" s="8" cm="1">
        <f t="array" ref="AQ9">_xll.BDP($C9,AQ$1)</f>
        <v>99</v>
      </c>
      <c r="AR9" s="21" t="str">
        <f>_xlfn.IFNA(IF(ISNUMBER($K9),INDEX(SN_Limit[UTILIZATION],MATCH($K9,SN_Limit[BB_ID],0)),"#N/A"),
IF(ISNUMBER($L9),INDEX(SN_Limit[UTILIZATION],MATCH($L9,SN_Limit[BB_ID],0)),"#N/A"))</f>
        <v>N/A</v>
      </c>
      <c r="AS9" s="6">
        <f>_xlfn.IFNA(IF(ISNUMBER($K9),INDEX(SN_Limit[REMAINING],MATCH($K9,SN_Limit[BB_ID],0)),"#N/A"),
IF(ISNUMBER($L9),INDEX(SN_Limit[REMAINING],MATCH($L9,SN_Limit[BB_ID],0)),"#N/A"))</f>
        <v>0</v>
      </c>
      <c r="AT9" s="3" t="str">
        <f>INDEX(Table11[Z_category],MATCH(MAX(BuyTable[[#This Row],[Yld_Z_BB]:[Yld_Z_RBCI]]),Table11[Z_score_Vale],1))</f>
        <v>75 to 90</v>
      </c>
      <c r="AU9" s="3" t="str">
        <f>INDEX(Table12[TRAC_Category],MATCH(BuyTable[[#This Row],[Perc_Traded]],Table12[TRAC_Value],1))</f>
        <v>25%+</v>
      </c>
      <c r="AV9" s="27" t="str">
        <f>INDEX(Table13[NetDlrInv_Category],MATCH(BuyTable[[#This Row],[DealerClient Net]],Table13[NetDlrInv_Value],1))</f>
        <v>-50 to -20MM</v>
      </c>
      <c r="AW9" s="3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9" s="3" t="str">
        <f>INDEX(Table15[XCCY_Cat],MATCH(BuyTable[[#This Row],[XCCY_sprd]],Table15[XCCY_Value],1))</f>
        <v>0.3 to 0.5</v>
      </c>
      <c r="AY9" s="3" t="str">
        <f>INDEX(Group_RTG[RTG_Value],MATCH($R9,Group_RTG[RTG_Key],0))&amp;":"&amp;INDEX(Map_DurBQNT[Dur_Val],MATCH($X9,Map_DurBQNT[Dur_Key],0))&amp;":"&amp;$M9&amp;":"&amp;$O9</f>
        <v>A:5:USD:Corp</v>
      </c>
      <c r="AZ9" s="3" t="str">
        <f>INDEX(Table9[LQA_Bucket],MATCH(BuyTable[[#This Row],[LQA_LIQUIDITY_SCORE]],Table9[LQA_Val],1))</f>
        <v>80-100</v>
      </c>
      <c r="BA9" s="27" t="str">
        <f>INDEX(Table10[Utilization_Bucket],MATCH(_xlfn.IFNA(ROUND(BuyTable[[#This Row],[Remaining]]/1000000,0),-1),Table10[Utilization_Val],1))</f>
        <v>0MM</v>
      </c>
      <c r="BB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9" s="8"/>
    </row>
    <row r="10" spans="1:55" customFormat="1" x14ac:dyDescent="0.3">
      <c r="A10" t="s">
        <v>876</v>
      </c>
      <c r="B10" t="str">
        <f>IF(ISNUMBER(MATCH(I10,Buyside_PastID!A:A,0)),"","NEW")</f>
        <v/>
      </c>
      <c r="C10" s="12" t="s">
        <v>1042</v>
      </c>
      <c r="D10" s="12">
        <v>0.76956872223360384</v>
      </c>
      <c r="E10" s="12">
        <v>0.86731699343958324</v>
      </c>
      <c r="F10" s="12" t="s">
        <v>1879</v>
      </c>
      <c r="G10" s="12">
        <v>15000000</v>
      </c>
      <c r="H10" s="12">
        <v>10000000</v>
      </c>
      <c r="I10" s="8" t="str" cm="1">
        <f t="array" ref="I10">_xll.BDP($C10,I$1)</f>
        <v>61747YED3</v>
      </c>
      <c r="J10" s="8" t="str" cm="1">
        <f t="array" ref="J10">_xll.BDP($C10,J$1)</f>
        <v>MS 2.239 07/21/32</v>
      </c>
      <c r="K10" s="8" cm="1">
        <f t="array" ref="K10">_xll.BDP($C10,K$1)</f>
        <v>116646</v>
      </c>
      <c r="L10" s="8" cm="1">
        <f t="array" ref="L10">_xll.BDP($C10,L$1)</f>
        <v>116646</v>
      </c>
      <c r="M10" s="8" t="str" cm="1">
        <f t="array" ref="M10">_xll.BDP($C10,M$1)</f>
        <v>USD</v>
      </c>
      <c r="N10" s="8" t="str" cm="1">
        <f t="array" ref="N10">_xll.BDP($C10,N$1)</f>
        <v>US</v>
      </c>
      <c r="O10" s="8" t="str" cm="1">
        <f t="array" ref="O10">_xll.BDP($C10,O$1)</f>
        <v>Corp</v>
      </c>
      <c r="P10" s="8" t="str" cm="1">
        <f t="array" ref="P10">_xll.BDP($C10,P$1)</f>
        <v>Financials</v>
      </c>
      <c r="Q10" s="8" t="str" cm="1">
        <f t="array" ref="Q10">_xll.BDP($C10,Q$1)</f>
        <v>MORGAN STANLEY</v>
      </c>
      <c r="R10" s="8" t="str" cm="1">
        <f t="array" ref="R10">_xll.BDP($C10,R$1)</f>
        <v>A</v>
      </c>
      <c r="S10" s="8" cm="1">
        <f t="array" ref="S10">_xlfn.IFNA(MATCH(_xll.BDP($C10,S$1),Convert_RBCIRTG[RTG_MDY],0),0)</f>
        <v>6</v>
      </c>
      <c r="T10" s="8" cm="1">
        <f t="array" ref="T10">_xlfn.IFNA(MATCH(_xll.BDP($C10,T$1),Convert_RBCIRTG[RTG_FITCH_SP],0),0)</f>
        <v>5</v>
      </c>
      <c r="U10" s="8" cm="1">
        <f t="array" ref="U10">_xlfn.IFNA(MATCH(_xll.BDP($C10,U$1),Convert_RBCIRTG[RTG_FITCH_SP],0),0)</f>
        <v>3</v>
      </c>
      <c r="V10" s="20" t="str" cm="1">
        <f t="array" ref="V10">INDEX(Convert_RBCIRTG[RTG_FITCH_SP],IF(MEDIAN($S10:$U10)&gt;0,MEDIAN($S10:$U10),MAX($S10:$U10)))</f>
        <v>A</v>
      </c>
      <c r="W10" s="15" cm="1">
        <f t="array" ref="W10">_xll.BDP($C10,W$1,"YAS_YLD_FLAG = 15")</f>
        <v>8.6429787779032363</v>
      </c>
      <c r="X10" s="3" t="str">
        <f>INDEX(Convert_DurBins[Dur_Bucket],MATCH($W10,Convert_DurBins[Dur_Val],1))</f>
        <v>0-10</v>
      </c>
      <c r="Y10" s="14">
        <f t="shared" si="0"/>
        <v>2.7009479689929892</v>
      </c>
      <c r="Z10" s="3">
        <f>-INDEX(DefProv[Default],MATCH($O10&amp;$R10,DefProv[KEY],0))</f>
        <v>-13</v>
      </c>
      <c r="AA10" s="9" cm="1">
        <f t="array" ref="AA10">IF($M10="CAD",AB10,_xll.BDP($C10,AA$1,"YAS_XCCY_FOREIGN_CURRENCY=CAD","YAS_YLD_FLAG = 15","PRICING_SOURCE=BVAL"))</f>
        <v>2.8309479689929891</v>
      </c>
      <c r="AB10" s="9" cm="1">
        <f t="array" ref="AB10">_xll.BDP($C10,AB$1,"YAS_YLD_FLAG = 15","PRICING_SOURCE=BVAL")</f>
        <v>2.5178039999999999</v>
      </c>
      <c r="AC10" s="14">
        <f t="shared" si="1"/>
        <v>0.31314396899298913</v>
      </c>
      <c r="AD10" s="9" cm="1">
        <f t="array" ref="AD10">_xll.BDP($C10,AD$1,"YAS_YLD_FLAG = 15","PRICING_SOURCE=BVAL")</f>
        <v>93.781899999999993</v>
      </c>
      <c r="AE10" s="14">
        <f>INDEX([1]credit_yield!$C$1:$C$108,MATCH($AY10,[1]credit_yield!$A$1:$A$108,0))</f>
        <v>73.928243448068429</v>
      </c>
      <c r="AF10" s="9" cm="1">
        <f t="array" ref="AF10">_xll.BDP($C10,AF$1,"YAS_YLD_FLAG = 15","YAS_XCCY_FOREIGN_CURRENCY=CAD","PRICING_SOURCE=BVAL")</f>
        <v>124.25006479161023</v>
      </c>
      <c r="AG10" s="9" cm="1">
        <f t="array" ref="AG10">_xll.BDP($C10,AG$1,"YAS_YLD_FLAG = 15","PRICING_SOURCE=BVAL")</f>
        <v>1.579985</v>
      </c>
      <c r="AH10" s="9" t="str" cm="1">
        <f t="array" ref="AH10">_xll.BDP($C10,AH$1,"YAS_YLD_FLAG = 15","PRICING_SOURCE=BVAL")</f>
        <v>T 1 1/4 08/15/31</v>
      </c>
      <c r="AI10" s="9" t="str" cm="1">
        <f t="array" ref="AI10">_xll.BDP($C10,AI$1,"YAS_YLD_FLAG = 15","YAS_XCCY_FOREIGN_CURRENCY=CAD","PRICING_SOURCE=BVAL")</f>
        <v>CAN 1 ½ 06/01/31</v>
      </c>
      <c r="AJ10" s="9" cm="1">
        <f t="array" ref="AJ10">_xll.BQL($C10, "yield(fill=PREV, pricing_source=BVN4, side=Bid, yield_type=YTW) - yield(fill=PREV, pricing_source=BVN4, side=Ask, yield_type=YTW)")</f>
        <v>2.0639913602998217E-2</v>
      </c>
      <c r="AK10" s="16" cm="1">
        <f t="array" ref="AK10">_xll.BDP($C10,AK$1,"YAS_YLD_FLAG = 1")</f>
        <v>3500000000</v>
      </c>
      <c r="AL10" s="5">
        <f t="shared" si="2"/>
        <v>0.27403142857142859</v>
      </c>
      <c r="AM10" s="17" cm="1">
        <f t="array" ref="AM10">_xll.BDP($C10&amp;"@"&amp;Settings!$B$1&amp;" "&amp;$O10,"INTERVAL_SUM","MARKET_DATA_OVERRIDE="&amp;AM$1,"CALC_INTERVAL="&amp;Settings!$B$2,"FILL=0")*1000</f>
        <v>959110000</v>
      </c>
      <c r="AN10" s="18">
        <f t="shared" si="3"/>
        <v>-31460000</v>
      </c>
      <c r="AO10" s="17" cm="1">
        <f t="array" ref="AO10">_xll.BDP($I10&amp;"@"&amp;Settings!$B$1&amp;" "&amp;$O10,"INTERVAL_SUM","MARKET_DATA_OVERRIDE="&amp;AO$1,"CALC_INTERVAL="&amp;Settings!$B$2,"FILL=0")*1000</f>
        <v>270753000</v>
      </c>
      <c r="AP10" s="17" cm="1">
        <f t="array" ref="AP10">_xll.BDP($I10&amp;"@"&amp;Settings!$B$1&amp;" "&amp;$O10,"INTERVAL_SUM","MARKET_DATA_OVERRIDE="&amp;AP$1,"CALC_INTERVAL="&amp;Settings!$B$2,"FILL=0")*1000</f>
        <v>302213000</v>
      </c>
      <c r="AQ10" s="8" cm="1">
        <f t="array" ref="AQ10">_xll.BDP($C10,AQ$1)</f>
        <v>99</v>
      </c>
      <c r="AR10" s="21">
        <f>_xlfn.IFNA(IF(ISNUMBER($K10),INDEX(SN_Limit[UTILIZATION],MATCH($K10,SN_Limit[BB_ID],0)),"#N/A"),
IF(ISNUMBER($L10),INDEX(SN_Limit[UTILIZATION],MATCH($L10,SN_Limit[BB_ID],0)),"#N/A"))</f>
        <v>0.54359999999999997</v>
      </c>
      <c r="AS10" s="6">
        <f>_xlfn.IFNA(IF(ISNUMBER($K10),INDEX(SN_Limit[REMAINING],MATCH($K10,SN_Limit[BB_ID],0)),"#N/A"),
IF(ISNUMBER($L10),INDEX(SN_Limit[REMAINING],MATCH($L10,SN_Limit[BB_ID],0)),"#N/A"))</f>
        <v>35638340.450000003</v>
      </c>
      <c r="AT10" s="3" t="str">
        <f>INDEX(Table11[Z_category],MATCH(MAX(BuyTable[[#This Row],[Yld_Z_BB]:[Yld_Z_RBCI]]),Table11[Z_score_Vale],1))</f>
        <v>75 to 90</v>
      </c>
      <c r="AU10" s="3" t="str">
        <f>INDEX(Table12[TRAC_Category],MATCH(BuyTable[[#This Row],[Perc_Traded]],Table12[TRAC_Value],1))</f>
        <v>25%+</v>
      </c>
      <c r="AV10" s="27" t="str">
        <f>INDEX(Table13[NetDlrInv_Category],MATCH(BuyTable[[#This Row],[DealerClient Net]],Table13[NetDlrInv_Value],1))</f>
        <v>-50 to -20MM</v>
      </c>
      <c r="AW10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0" s="3" t="str">
        <f>INDEX(Table15[XCCY_Cat],MATCH(BuyTable[[#This Row],[XCCY_sprd]],Table15[XCCY_Value],1))</f>
        <v>0.3 to 0.5</v>
      </c>
      <c r="AY10" s="3" t="str">
        <f>INDEX(Group_RTG[RTG_Value],MATCH($R10,Group_RTG[RTG_Key],0))&amp;":"&amp;INDEX(Map_DurBQNT[Dur_Val],MATCH($X10,Map_DurBQNT[Dur_Key],0))&amp;":"&amp;$M10&amp;":"&amp;$O10</f>
        <v>A:5:USD:Corp</v>
      </c>
      <c r="AZ10" s="3" t="str">
        <f>INDEX(Table9[LQA_Bucket],MATCH(BuyTable[[#This Row],[LQA_LIQUIDITY_SCORE]],Table9[LQA_Val],1))</f>
        <v>80-100</v>
      </c>
      <c r="BA10" s="27" t="str">
        <f>INDEX(Table10[Utilization_Bucket],MATCH(_xlfn.IFNA(ROUND(BuyTable[[#This Row],[Remaining]]/1000000,0),-1),Table10[Utilization_Val],1))</f>
        <v>10-50MM</v>
      </c>
      <c r="BB1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10" s="8"/>
    </row>
    <row r="11" spans="1:55" customFormat="1" x14ac:dyDescent="0.3">
      <c r="A11" t="s">
        <v>876</v>
      </c>
      <c r="B11" t="str">
        <f>IF(ISNUMBER(MATCH(I11,Buyside_PastID!A:A,0)),"","NEW")</f>
        <v>NEW</v>
      </c>
      <c r="C11" s="12" t="s">
        <v>2860</v>
      </c>
      <c r="D11" s="12">
        <v>0.97485311367355953</v>
      </c>
      <c r="E11" s="12">
        <v>1.0413040602272632</v>
      </c>
      <c r="F11" s="12" t="s">
        <v>2793</v>
      </c>
      <c r="G11" s="12">
        <v>0</v>
      </c>
      <c r="H11" s="12">
        <v>5000000</v>
      </c>
      <c r="I11" s="8" t="str" cm="1">
        <f t="array" ref="I11">_xll.BDP($C11,I$1)</f>
        <v>55608JAZ1</v>
      </c>
      <c r="J11" s="8" t="str" cm="1">
        <f t="array" ref="J11">_xll.BDP($C11,J$1)</f>
        <v>MQGAU 2.871 01/14/33</v>
      </c>
      <c r="K11" s="8" cm="1">
        <f t="array" ref="K11">_xll.BDP($C11,K$1)</f>
        <v>186304</v>
      </c>
      <c r="L11" s="8" cm="1">
        <f t="array" ref="L11">_xll.BDP($C11,L$1)</f>
        <v>186304</v>
      </c>
      <c r="M11" s="8" t="str" cm="1">
        <f t="array" ref="M11">_xll.BDP($C11,M$1)</f>
        <v>USD</v>
      </c>
      <c r="N11" s="8" t="str" cm="1">
        <f t="array" ref="N11">_xll.BDP($C11,N$1)</f>
        <v>AU</v>
      </c>
      <c r="O11" s="8" t="str" cm="1">
        <f t="array" ref="O11">_xll.BDP($C11,O$1)</f>
        <v>Corp</v>
      </c>
      <c r="P11" s="8" t="str" cm="1">
        <f t="array" ref="P11">_xll.BDP($C11,P$1)</f>
        <v>Financials</v>
      </c>
      <c r="Q11" s="8" t="str" cm="1">
        <f t="array" ref="Q11">_xll.BDP($C11,Q$1)</f>
        <v>MACQUARIE GROUP LTD</v>
      </c>
      <c r="R11" s="8" t="str" cm="1">
        <f t="array" ref="R11">_xll.BDP($C11,R$1)</f>
        <v>BBB+</v>
      </c>
      <c r="S11" s="8" cm="1">
        <f t="array" ref="S11">_xlfn.IFNA(MATCH(_xll.BDP($C11,S$1),Convert_RBCIRTG[RTG_MDY],0),0)</f>
        <v>4</v>
      </c>
      <c r="T11" s="8" cm="1">
        <f t="array" ref="T11">_xlfn.IFNA(MATCH(_xll.BDP($C11,T$1),Convert_RBCIRTG[RTG_FITCH_SP],0),0)</f>
        <v>4</v>
      </c>
      <c r="U11" s="8" cm="1">
        <f t="array" ref="U11">_xlfn.IFNA(MATCH(_xll.BDP($C11,U$1),Convert_RBCIRTG[RTG_FITCH_SP],0),0)</f>
        <v>3</v>
      </c>
      <c r="V11" s="20" t="str" cm="1">
        <f t="array" ref="V11">INDEX(Convert_RBCIRTG[RTG_FITCH_SP],IF(MEDIAN($S11:$U11)&gt;0,MEDIAN($S11:$U11),MAX($S11:$U11)))</f>
        <v>A-</v>
      </c>
      <c r="W11" s="15" cm="1">
        <f t="array" ref="W11">_xll.BDP($C11,W$1,"YAS_YLD_FLAG = 15")</f>
        <v>8.8019745142506718</v>
      </c>
      <c r="X11" s="3" t="str">
        <f>INDEX(Convert_DurBins[Dur_Bucket],MATCH($W11,Convert_DurBins[Dur_Val],1))</f>
        <v>0-10</v>
      </c>
      <c r="Y11" s="14">
        <f t="shared" si="0"/>
        <v>2.8745575940793962</v>
      </c>
      <c r="Z11" s="3">
        <f>-INDEX(DefProv[Default],MATCH($O11&amp;$R11,DefProv[KEY],0))</f>
        <v>-36</v>
      </c>
      <c r="AA11" s="9" cm="1">
        <f t="array" ref="AA11">IF($M11="CAD",AB11,_xll.BDP($C11,AA$1,"YAS_XCCY_FOREIGN_CURRENCY=CAD","YAS_YLD_FLAG = 15","PRICING_SOURCE=BVAL"))</f>
        <v>3.234557594079396</v>
      </c>
      <c r="AB11" s="9" cm="1">
        <f t="array" ref="AB11">_xll.BDP($C11,AB$1,"YAS_YLD_FLAG = 15","PRICING_SOURCE=BVAL")</f>
        <v>2.8966469999999997</v>
      </c>
      <c r="AC11" s="14">
        <f t="shared" si="1"/>
        <v>0.33791059407939628</v>
      </c>
      <c r="AD11" s="9" cm="1">
        <f t="array" ref="AD11">_xll.BDP($C11,AD$1,"YAS_YLD_FLAG = 15","PRICING_SOURCE=BVAL")</f>
        <v>131.66619999999998</v>
      </c>
      <c r="AE11" s="14" t="e">
        <f>INDEX([1]credit_yield!$C$1:$C$108,MATCH($AY11,[1]credit_yield!$A$1:$A$108,0))</f>
        <v>#N/A</v>
      </c>
      <c r="AF11" s="9" cm="1">
        <f t="array" ref="AF11">_xll.BDP($C11,AF$1,"YAS_YLD_FLAG = 15","YAS_XCCY_FOREIGN_CURRENCY=CAD","PRICING_SOURCE=BVAL")</f>
        <v>164.6053763547792</v>
      </c>
      <c r="AG11" s="9" cm="1">
        <f t="array" ref="AG11">_xll.BDP($C11,AG$1,"YAS_YLD_FLAG = 15","PRICING_SOURCE=BVAL")</f>
        <v>1.579985</v>
      </c>
      <c r="AH11" s="9" t="str" cm="1">
        <f t="array" ref="AH11">_xll.BDP($C11,AH$1,"YAS_YLD_FLAG = 15","PRICING_SOURCE=BVAL")</f>
        <v>T 1 1/4 08/15/31</v>
      </c>
      <c r="AI11" s="9" t="str" cm="1">
        <f t="array" ref="AI11">_xll.BDP($C11,AI$1,"YAS_YLD_FLAG = 15","YAS_XCCY_FOREIGN_CURRENCY=CAD","PRICING_SOURCE=BVAL")</f>
        <v>CAN 1 ½ 06/01/31</v>
      </c>
      <c r="AJ11" s="9" cm="1">
        <f t="array" ref="AJ11">_xll.BQL($C11, "yield(fill=PREV, pricing_source=BVN4, side=Bid, yield_type=YTW) - yield(fill=PREV, pricing_source=BVN4, side=Ask, yield_type=YTW)")</f>
        <v>2.5238005439119249E-2</v>
      </c>
      <c r="AK11" s="16" cm="1">
        <f t="array" ref="AK11">_xll.BDP($C11,AK$1,"YAS_YLD_FLAG = 1")</f>
        <v>1250000000</v>
      </c>
      <c r="AL11" s="5">
        <f t="shared" si="2"/>
        <v>3.2000000000000001E-2</v>
      </c>
      <c r="AM11" s="17" cm="1">
        <f t="array" ref="AM11">_xll.BDP($C11&amp;"@"&amp;Settings!$B$1&amp;" "&amp;$O11,"INTERVAL_SUM","MARKET_DATA_OVERRIDE="&amp;AM$1,"CALC_INTERVAL="&amp;Settings!$B$2,"FILL=0")*1000</f>
        <v>40000000</v>
      </c>
      <c r="AN11" s="18">
        <f t="shared" si="3"/>
        <v>18000000</v>
      </c>
      <c r="AO11" s="17" cm="1">
        <f t="array" ref="AO11">_xll.BDP($I11&amp;"@"&amp;Settings!$B$1&amp;" "&amp;$O11,"INTERVAL_SUM","MARKET_DATA_OVERRIDE="&amp;AO$1,"CALC_INTERVAL="&amp;Settings!$B$2,"FILL=0")*1000</f>
        <v>23000000</v>
      </c>
      <c r="AP11" s="17" cm="1">
        <f t="array" ref="AP11">_xll.BDP($I11&amp;"@"&amp;Settings!$B$1&amp;" "&amp;$O11,"INTERVAL_SUM","MARKET_DATA_OVERRIDE="&amp;AP$1,"CALC_INTERVAL="&amp;Settings!$B$2,"FILL=0")*1000</f>
        <v>5000000</v>
      </c>
      <c r="AQ11" s="8" cm="1">
        <f t="array" ref="AQ11">_xll.BDP($C11,AQ$1)</f>
        <v>91</v>
      </c>
      <c r="AR11" s="21">
        <f>_xlfn.IFNA(IF(ISNUMBER($K11),INDEX(SN_Limit[UTILIZATION],MATCH($K11,SN_Limit[BB_ID],0)),"#N/A"),
IF(ISNUMBER($L11),INDEX(SN_Limit[UTILIZATION],MATCH($L11,SN_Limit[BB_ID],0)),"#N/A"))</f>
        <v>0</v>
      </c>
      <c r="AS11" s="6">
        <f>_xlfn.IFNA(IF(ISNUMBER($K11),INDEX(SN_Limit[REMAINING],MATCH($K11,SN_Limit[BB_ID],0)),"#N/A"),
IF(ISNUMBER($L11),INDEX(SN_Limit[REMAINING],MATCH($L11,SN_Limit[BB_ID],0)),"#N/A"))</f>
        <v>18000000</v>
      </c>
      <c r="AT11" s="3" t="str">
        <f>INDEX(Table11[Z_category],MATCH(MAX(BuyTable[[#This Row],[Yld_Z_BB]:[Yld_Z_RBCI]]),Table11[Z_score_Vale],1))</f>
        <v>75 to 90</v>
      </c>
      <c r="AU11" s="3" t="str">
        <f>INDEX(Table12[TRAC_Category],MATCH(BuyTable[[#This Row],[Perc_Traded]],Table12[TRAC_Value],1))</f>
        <v>0-5%</v>
      </c>
      <c r="AV11" s="27" t="str">
        <f>INDEX(Table13[NetDlrInv_Category],MATCH(BuyTable[[#This Row],[DealerClient Net]],Table13[NetDlrInv_Value],1))</f>
        <v>10 to 20MM</v>
      </c>
      <c r="AW11" s="3">
        <f>IF(OR(ISBLANK(BuyTable[[#This Row],[MSG_AskSize]]),NOT(ISNUMBER(BuyTable[[#This Row],[MSG_AskSize]]))),"NA",INDEX(Table14[AskSize_Category],MATCH(BuyTable[[#This Row],[MSG_AskSize]],Table14[AskSize_Value],1)))</f>
        <v>0</v>
      </c>
      <c r="AX11" s="3" t="str">
        <f>INDEX(Table15[XCCY_Cat],MATCH(BuyTable[[#This Row],[XCCY_sprd]],Table15[XCCY_Value],1))</f>
        <v>0.3 to 0.5</v>
      </c>
      <c r="AY11" s="3" t="str">
        <f>INDEX(Group_RTG[RTG_Value],MATCH($R11,Group_RTG[RTG_Key],0))&amp;":"&amp;INDEX(Map_DurBQNT[Dur_Val],MATCH($X11,Map_DurBQNT[Dur_Key],0))&amp;":"&amp;$M11&amp;":"&amp;$O11</f>
        <v>BBB:5:USD:Corp</v>
      </c>
      <c r="AZ11" s="3" t="str">
        <f>INDEX(Table9[LQA_Bucket],MATCH(BuyTable[[#This Row],[LQA_LIQUIDITY_SCORE]],Table9[LQA_Val],1))</f>
        <v>80-100</v>
      </c>
      <c r="BA11" s="27" t="str">
        <f>INDEX(Table10[Utilization_Bucket],MATCH(_xlfn.IFNA(ROUND(BuyTable[[#This Row],[Remaining]]/1000000,0),-1),Table10[Utilization_Val],1))</f>
        <v>10-50MM</v>
      </c>
      <c r="BB1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11" s="8"/>
    </row>
    <row r="12" spans="1:55" customFormat="1" x14ac:dyDescent="0.3">
      <c r="A12" t="s">
        <v>876</v>
      </c>
      <c r="B12" t="str">
        <f>IF(ISNUMBER(MATCH(I12,Buyside_PastID!A:A,0)),"","NEW")</f>
        <v>NEW</v>
      </c>
      <c r="C12" s="12" t="s">
        <v>2861</v>
      </c>
      <c r="D12" s="12">
        <v>2.0399884016738272</v>
      </c>
      <c r="E12" s="12">
        <v>2.6928203904832446</v>
      </c>
      <c r="F12" s="12" t="s">
        <v>2794</v>
      </c>
      <c r="G12" s="12">
        <v>10000000</v>
      </c>
      <c r="H12" s="12">
        <v>10000000</v>
      </c>
      <c r="I12" s="8" t="str" cm="1">
        <f t="array" ref="I12">_xll.BDP($C12,I$1)</f>
        <v>06051GKD0</v>
      </c>
      <c r="J12" s="8" t="str" cm="1">
        <f t="array" ref="J12">_xll.BDP($C12,J$1)</f>
        <v>BAC 2.572 10/20/32</v>
      </c>
      <c r="K12" s="8" cm="1">
        <f t="array" ref="K12">_xll.BDP($C12,K$1)</f>
        <v>101032</v>
      </c>
      <c r="L12" s="8" cm="1">
        <f t="array" ref="L12">_xll.BDP($C12,L$1)</f>
        <v>101032</v>
      </c>
      <c r="M12" s="8" t="str" cm="1">
        <f t="array" ref="M12">_xll.BDP($C12,M$1)</f>
        <v>USD</v>
      </c>
      <c r="N12" s="8" t="str" cm="1">
        <f t="array" ref="N12">_xll.BDP($C12,N$1)</f>
        <v>US</v>
      </c>
      <c r="O12" s="8" t="str" cm="1">
        <f t="array" ref="O12">_xll.BDP($C12,O$1)</f>
        <v>Corp</v>
      </c>
      <c r="P12" s="8" t="str" cm="1">
        <f t="array" ref="P12">_xll.BDP($C12,P$1)</f>
        <v>Financials</v>
      </c>
      <c r="Q12" s="8" t="str" cm="1">
        <f t="array" ref="Q12">_xll.BDP($C12,Q$1)</f>
        <v>BANK OF AMERICA CORP</v>
      </c>
      <c r="R12" s="8" t="str" cm="1">
        <f t="array" ref="R12">_xll.BDP($C12,R$1)</f>
        <v>A-</v>
      </c>
      <c r="S12" s="8" cm="1">
        <f t="array" ref="S12">_xlfn.IFNA(MATCH(_xll.BDP($C12,S$1),Convert_RBCIRTG[RTG_MDY],0),0)</f>
        <v>5</v>
      </c>
      <c r="T12" s="8" cm="1">
        <f t="array" ref="T12">_xlfn.IFNA(MATCH(_xll.BDP($C12,T$1),Convert_RBCIRTG[RTG_FITCH_SP],0),0)</f>
        <v>0</v>
      </c>
      <c r="U12" s="8" cm="1">
        <f t="array" ref="U12">_xlfn.IFNA(MATCH(_xll.BDP($C12,U$1),Convert_RBCIRTG[RTG_FITCH_SP],0),0)</f>
        <v>4</v>
      </c>
      <c r="V12" s="20" t="str" cm="1">
        <f t="array" ref="V12">INDEX(Convert_RBCIRTG[RTG_FITCH_SP],IF(MEDIAN($S12:$U12)&gt;0,MEDIAN($S12:$U12),MAX($S12:$U12)))</f>
        <v>A-</v>
      </c>
      <c r="W12" s="15" cm="1">
        <f t="array" ref="W12">_xll.BDP($C12,W$1,"YAS_YLD_FLAG = 15")</f>
        <v>8.7693400768477883</v>
      </c>
      <c r="X12" s="3" t="str">
        <f>INDEX(Convert_DurBins[Dur_Bucket],MATCH($W12,Convert_DurBins[Dur_Val],1))</f>
        <v>0-10</v>
      </c>
      <c r="Y12" s="14">
        <f t="shared" si="0"/>
        <v>2.7643233955346544</v>
      </c>
      <c r="Z12" s="3">
        <f>-INDEX(DefProv[Default],MATCH($O12&amp;$R12,DefProv[KEY],0))</f>
        <v>-13</v>
      </c>
      <c r="AA12" s="9" cm="1">
        <f t="array" ref="AA12">IF($M12="CAD",AB12,_xll.BDP($C12,AA$1,"YAS_XCCY_FOREIGN_CURRENCY=CAD","YAS_YLD_FLAG = 15","PRICING_SOURCE=BVAL"))</f>
        <v>2.8943233955346543</v>
      </c>
      <c r="AB12" s="9" cm="1">
        <f t="array" ref="AB12">_xll.BDP($C12,AB$1,"YAS_YLD_FLAG = 15","PRICING_SOURCE=BVAL")</f>
        <v>2.560772</v>
      </c>
      <c r="AC12" s="14">
        <f t="shared" si="1"/>
        <v>0.33355139553465429</v>
      </c>
      <c r="AD12" s="9" cm="1">
        <f t="array" ref="AD12">_xll.BDP($C12,AD$1,"YAS_YLD_FLAG = 15","PRICING_SOURCE=BVAL")</f>
        <v>98.078700000000012</v>
      </c>
      <c r="AE12" s="14">
        <f>INDEX([1]credit_yield!$C$1:$C$108,MATCH($AY12,[1]credit_yield!$A$1:$A$108,0))</f>
        <v>73.928243448068429</v>
      </c>
      <c r="AF12" s="9" cm="1">
        <f t="array" ref="AF12">_xll.BDP($C12,AF$1,"YAS_YLD_FLAG = 15","YAS_XCCY_FOREIGN_CURRENCY=CAD","PRICING_SOURCE=BVAL")</f>
        <v>130.58760744577677</v>
      </c>
      <c r="AG12" s="9" cm="1">
        <f t="array" ref="AG12">_xll.BDP($C12,AG$1,"YAS_YLD_FLAG = 15","PRICING_SOURCE=BVAL")</f>
        <v>1.579985</v>
      </c>
      <c r="AH12" s="9" t="str" cm="1">
        <f t="array" ref="AH12">_xll.BDP($C12,AH$1,"YAS_YLD_FLAG = 15","PRICING_SOURCE=BVAL")</f>
        <v>T 1 1/4 08/15/31</v>
      </c>
      <c r="AI12" s="9" t="str" cm="1">
        <f t="array" ref="AI12">_xll.BDP($C12,AI$1,"YAS_YLD_FLAG = 15","YAS_XCCY_FOREIGN_CURRENCY=CAD","PRICING_SOURCE=BVAL")</f>
        <v>CAN 1 ½ 06/01/31</v>
      </c>
      <c r="AJ12" s="9" cm="1">
        <f t="array" ref="AJ12">_xll.BQL($C12, "yield(fill=PREV, pricing_source=BVN4, side=Bid, yield_type=YTW) - yield(fill=PREV, pricing_source=BVN4, side=Ask, yield_type=YTW)")</f>
        <v>1.0855619152800866E-2</v>
      </c>
      <c r="AK12" s="16" cm="1">
        <f t="array" ref="AK12">_xll.BDP($C12,AK$1,"YAS_YLD_FLAG = 1")</f>
        <v>3250000000</v>
      </c>
      <c r="AL12" s="5">
        <f t="shared" si="2"/>
        <v>4.6769230769230771E-2</v>
      </c>
      <c r="AM12" s="17" cm="1">
        <f t="array" ref="AM12">_xll.BDP($C12&amp;"@"&amp;Settings!$B$1&amp;" "&amp;$O12,"INTERVAL_SUM","MARKET_DATA_OVERRIDE="&amp;AM$1,"CALC_INTERVAL="&amp;Settings!$B$2,"FILL=0")*1000</f>
        <v>152000000</v>
      </c>
      <c r="AN12" s="18">
        <f t="shared" si="3"/>
        <v>28000000</v>
      </c>
      <c r="AO12" s="17" cm="1">
        <f t="array" ref="AO12">_xll.BDP($I12&amp;"@"&amp;Settings!$B$1&amp;" "&amp;$O12,"INTERVAL_SUM","MARKET_DATA_OVERRIDE="&amp;AO$1,"CALC_INTERVAL="&amp;Settings!$B$2,"FILL=0")*1000</f>
        <v>54000000</v>
      </c>
      <c r="AP12" s="17" cm="1">
        <f t="array" ref="AP12">_xll.BDP($I12&amp;"@"&amp;Settings!$B$1&amp;" "&amp;$O12,"INTERVAL_SUM","MARKET_DATA_OVERRIDE="&amp;AP$1,"CALC_INTERVAL="&amp;Settings!$B$2,"FILL=0")*1000</f>
        <v>26000000</v>
      </c>
      <c r="AQ12" s="8" t="str" cm="1">
        <f t="array" ref="AQ12">_xll.BDP($C12,AQ$1)</f>
        <v>#N/A N/A</v>
      </c>
      <c r="AR12" s="21">
        <f>_xlfn.IFNA(IF(ISNUMBER($K12),INDEX(SN_Limit[UTILIZATION],MATCH($K12,SN_Limit[BB_ID],0)),"#N/A"),
IF(ISNUMBER($L12),INDEX(SN_Limit[UTILIZATION],MATCH($L12,SN_Limit[BB_ID],0)),"#N/A"))</f>
        <v>0.54359999999999997</v>
      </c>
      <c r="AS12" s="6">
        <f>_xlfn.IFNA(IF(ISNUMBER($K12),INDEX(SN_Limit[REMAINING],MATCH($K12,SN_Limit[BB_ID],0)),"#N/A"),
IF(ISNUMBER($L12),INDEX(SN_Limit[REMAINING],MATCH($L12,SN_Limit[BB_ID],0)),"#N/A"))</f>
        <v>35635786.450000003</v>
      </c>
      <c r="AT12" s="3" t="str">
        <f>INDEX(Table11[Z_category],MATCH(MAX(BuyTable[[#This Row],[Yld_Z_BB]:[Yld_Z_RBCI]]),Table11[Z_score_Vale],1))</f>
        <v>90+</v>
      </c>
      <c r="AU12" s="3" t="str">
        <f>INDEX(Table12[TRAC_Category],MATCH(BuyTable[[#This Row],[Perc_Traded]],Table12[TRAC_Value],1))</f>
        <v>0-5%</v>
      </c>
      <c r="AV12" s="27" t="str">
        <f>INDEX(Table13[NetDlrInv_Category],MATCH(BuyTable[[#This Row],[DealerClient Net]],Table13[NetDlrInv_Value],1))</f>
        <v>20 to 50MM</v>
      </c>
      <c r="AW12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2" s="3" t="str">
        <f>INDEX(Table15[XCCY_Cat],MATCH(BuyTable[[#This Row],[XCCY_sprd]],Table15[XCCY_Value],1))</f>
        <v>0.3 to 0.5</v>
      </c>
      <c r="AY12" s="3" t="str">
        <f>INDEX(Group_RTG[RTG_Value],MATCH($R12,Group_RTG[RTG_Key],0))&amp;":"&amp;INDEX(Map_DurBQNT[Dur_Val],MATCH($X12,Map_DurBQNT[Dur_Key],0))&amp;":"&amp;$M12&amp;":"&amp;$O12</f>
        <v>A:5:USD:Corp</v>
      </c>
      <c r="AZ12" s="3" t="e">
        <f>INDEX(Table9[LQA_Bucket],MATCH(BuyTable[[#This Row],[LQA_LIQUIDITY_SCORE]],Table9[LQA_Val],1))</f>
        <v>#N/A</v>
      </c>
      <c r="BA12" s="27" t="str">
        <f>INDEX(Table10[Utilization_Bucket],MATCH(_xlfn.IFNA(ROUND(BuyTable[[#This Row],[Remaining]]/1000000,0),-1),Table10[Utilization_Val],1))</f>
        <v>10-50MM</v>
      </c>
      <c r="BB1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12" s="8"/>
    </row>
    <row r="13" spans="1:55" customFormat="1" x14ac:dyDescent="0.3">
      <c r="A13" t="s">
        <v>876</v>
      </c>
      <c r="B13" t="str">
        <f>IF(ISNUMBER(MATCH(I13,Buyside_PastID!A:A,0)),"","NEW")</f>
        <v/>
      </c>
      <c r="C13" s="12" t="s">
        <v>1558</v>
      </c>
      <c r="D13" s="12">
        <v>0.7345043513167071</v>
      </c>
      <c r="E13" s="12">
        <v>0.83432059183330742</v>
      </c>
      <c r="F13" s="12" t="s">
        <v>1878</v>
      </c>
      <c r="G13" s="12">
        <v>10000000</v>
      </c>
      <c r="H13" s="12">
        <v>10000000</v>
      </c>
      <c r="I13" s="8" t="str" cm="1">
        <f t="array" ref="I13">_xll.BDP($C13,I$1)</f>
        <v>46647PCC8</v>
      </c>
      <c r="J13" s="8" t="str" cm="1">
        <f t="array" ref="J13">_xll.BDP($C13,J$1)</f>
        <v>JPM 2.58 04/22/32</v>
      </c>
      <c r="K13" s="8" cm="1">
        <f t="array" ref="K13">_xll.BDP($C13,K$1)</f>
        <v>100312</v>
      </c>
      <c r="L13" s="8" cm="1">
        <f t="array" ref="L13">_xll.BDP($C13,L$1)</f>
        <v>100312</v>
      </c>
      <c r="M13" s="8" t="str" cm="1">
        <f t="array" ref="M13">_xll.BDP($C13,M$1)</f>
        <v>USD</v>
      </c>
      <c r="N13" s="8" t="str" cm="1">
        <f t="array" ref="N13">_xll.BDP($C13,N$1)</f>
        <v>US</v>
      </c>
      <c r="O13" s="8" t="str" cm="1">
        <f t="array" ref="O13">_xll.BDP($C13,O$1)</f>
        <v>Corp</v>
      </c>
      <c r="P13" s="8" t="str" cm="1">
        <f t="array" ref="P13">_xll.BDP($C13,P$1)</f>
        <v>Financials</v>
      </c>
      <c r="Q13" s="8" t="str" cm="1">
        <f t="array" ref="Q13">_xll.BDP($C13,Q$1)</f>
        <v>JPMORGAN CHASE &amp; CO</v>
      </c>
      <c r="R13" s="8" t="str" cm="1">
        <f t="array" ref="R13">_xll.BDP($C13,R$1)</f>
        <v>A</v>
      </c>
      <c r="S13" s="8" cm="1">
        <f t="array" ref="S13">_xlfn.IFNA(MATCH(_xll.BDP($C13,S$1),Convert_RBCIRTG[RTG_MDY],0),0)</f>
        <v>5</v>
      </c>
      <c r="T13" s="8" cm="1">
        <f t="array" ref="T13">_xlfn.IFNA(MATCH(_xll.BDP($C13,T$1),Convert_RBCIRTG[RTG_FITCH_SP],0),0)</f>
        <v>7</v>
      </c>
      <c r="U13" s="8" cm="1">
        <f t="array" ref="U13">_xlfn.IFNA(MATCH(_xll.BDP($C13,U$1),Convert_RBCIRTG[RTG_FITCH_SP],0),0)</f>
        <v>4</v>
      </c>
      <c r="V13" s="20" t="str" cm="1">
        <f t="array" ref="V13">INDEX(Convert_RBCIRTG[RTG_FITCH_SP],IF(MEDIAN($S13:$U13)&gt;0,MEDIAN($S13:$U13),MAX($S13:$U13)))</f>
        <v>A</v>
      </c>
      <c r="W13" s="15" cm="1">
        <f t="array" ref="W13">_xll.BDP($C13,W$1,"YAS_YLD_FLAG = 15")</f>
        <v>8.2857146687064009</v>
      </c>
      <c r="X13" s="3" t="str">
        <f>INDEX(Convert_DurBins[Dur_Bucket],MATCH($W13,Convert_DurBins[Dur_Val],1))</f>
        <v>0-10</v>
      </c>
      <c r="Y13" s="14">
        <f t="shared" si="0"/>
        <v>2.6917481165022621</v>
      </c>
      <c r="Z13" s="3">
        <f>-INDEX(DefProv[Default],MATCH($O13&amp;$R13,DefProv[KEY],0))</f>
        <v>-13</v>
      </c>
      <c r="AA13" s="9" cm="1">
        <f t="array" ref="AA13">IF($M13="CAD",AB13,_xll.BDP($C13,AA$1,"YAS_XCCY_FOREIGN_CURRENCY=CAD","YAS_YLD_FLAG = 15","PRICING_SOURCE=BVAL"))</f>
        <v>2.821748116502262</v>
      </c>
      <c r="AB13" s="9" cm="1">
        <f t="array" ref="AB13">_xll.BDP($C13,AB$1,"YAS_YLD_FLAG = 15","PRICING_SOURCE=BVAL")</f>
        <v>2.4892349999999999</v>
      </c>
      <c r="AC13" s="14">
        <f t="shared" si="1"/>
        <v>0.33251311650226212</v>
      </c>
      <c r="AD13" s="9" cm="1">
        <f t="array" ref="AD13">_xll.BDP($C13,AD$1,"YAS_YLD_FLAG = 15","PRICING_SOURCE=BVAL")</f>
        <v>90.924999999999983</v>
      </c>
      <c r="AE13" s="14">
        <f>INDEX([1]credit_yield!$C$1:$C$108,MATCH($AY13,[1]credit_yield!$A$1:$A$108,0))</f>
        <v>73.928243448068429</v>
      </c>
      <c r="AF13" s="9" cm="1">
        <f t="array" ref="AF13">_xll.BDP($C13,AF$1,"YAS_YLD_FLAG = 15","YAS_XCCY_FOREIGN_CURRENCY=CAD","PRICING_SOURCE=BVAL")</f>
        <v>123.33007954253752</v>
      </c>
      <c r="AG13" s="9" cm="1">
        <f t="array" ref="AG13">_xll.BDP($C13,AG$1,"YAS_YLD_FLAG = 15","PRICING_SOURCE=BVAL")</f>
        <v>1.579985</v>
      </c>
      <c r="AH13" s="9" t="str" cm="1">
        <f t="array" ref="AH13">_xll.BDP($C13,AH$1,"YAS_YLD_FLAG = 15","PRICING_SOURCE=BVAL")</f>
        <v>T 1 1/4 08/15/31</v>
      </c>
      <c r="AI13" s="9" t="str" cm="1">
        <f t="array" ref="AI13">_xll.BDP($C13,AI$1,"YAS_YLD_FLAG = 15","YAS_XCCY_FOREIGN_CURRENCY=CAD","PRICING_SOURCE=BVAL")</f>
        <v>CAN 1 ½ 06/01/31</v>
      </c>
      <c r="AJ13" s="9" cm="1">
        <f t="array" ref="AJ13">_xll.BQL($C13, "yield(fill=PREV, pricing_source=BVN4, side=Bid, yield_type=YTW) - yield(fill=PREV, pricing_source=BVN4, side=Ask, yield_type=YTW)")</f>
        <v>1.2466148620645878E-2</v>
      </c>
      <c r="AK13" s="16" cm="1">
        <f t="array" ref="AK13">_xll.BDP($C13,AK$1,"YAS_YLD_FLAG = 1")</f>
        <v>3500000000</v>
      </c>
      <c r="AL13" s="5">
        <f t="shared" si="2"/>
        <v>0.17762942857142858</v>
      </c>
      <c r="AM13" s="17" cm="1">
        <f t="array" ref="AM13">_xll.BDP($C13&amp;"@"&amp;Settings!$B$1&amp;" "&amp;$O13,"INTERVAL_SUM","MARKET_DATA_OVERRIDE="&amp;AM$1,"CALC_INTERVAL="&amp;Settings!$B$2,"FILL=0")*1000</f>
        <v>621703000</v>
      </c>
      <c r="AN13" s="18">
        <f t="shared" si="3"/>
        <v>-15829000</v>
      </c>
      <c r="AO13" s="17" cm="1">
        <f t="array" ref="AO13">_xll.BDP($I13&amp;"@"&amp;Settings!$B$1&amp;" "&amp;$O13,"INTERVAL_SUM","MARKET_DATA_OVERRIDE="&amp;AO$1,"CALC_INTERVAL="&amp;Settings!$B$2,"FILL=0")*1000</f>
        <v>194023000</v>
      </c>
      <c r="AP13" s="17" cm="1">
        <f t="array" ref="AP13">_xll.BDP($I13&amp;"@"&amp;Settings!$B$1&amp;" "&amp;$O13,"INTERVAL_SUM","MARKET_DATA_OVERRIDE="&amp;AP$1,"CALC_INTERVAL="&amp;Settings!$B$2,"FILL=0")*1000</f>
        <v>209852000</v>
      </c>
      <c r="AQ13" s="8" cm="1">
        <f t="array" ref="AQ13">_xll.BDP($C13,AQ$1)</f>
        <v>99</v>
      </c>
      <c r="AR13" s="21">
        <f>_xlfn.IFNA(IF(ISNUMBER($K13),INDEX(SN_Limit[UTILIZATION],MATCH($K13,SN_Limit[BB_ID],0)),"#N/A"),
IF(ISNUMBER($L13),INDEX(SN_Limit[UTILIZATION],MATCH($L13,SN_Limit[BB_ID],0)),"#N/A"))</f>
        <v>0.52710000000000001</v>
      </c>
      <c r="AS13" s="6">
        <f>_xlfn.IFNA(IF(ISNUMBER($K13),INDEX(SN_Limit[REMAINING],MATCH($K13,SN_Limit[BB_ID],0)),"#N/A"),
IF(ISNUMBER($L13),INDEX(SN_Limit[REMAINING],MATCH($L13,SN_Limit[BB_ID],0)),"#N/A"))</f>
        <v>37288330.020000003</v>
      </c>
      <c r="AT13" s="3" t="str">
        <f>INDEX(Table11[Z_category],MATCH(MAX(BuyTable[[#This Row],[Yld_Z_BB]:[Yld_Z_RBCI]]),Table11[Z_score_Vale],1))</f>
        <v>75 to 90</v>
      </c>
      <c r="AU13" s="3" t="str">
        <f>INDEX(Table12[TRAC_Category],MATCH(BuyTable[[#This Row],[Perc_Traded]],Table12[TRAC_Value],1))</f>
        <v>15-20%</v>
      </c>
      <c r="AV13" s="27" t="str">
        <f>INDEX(Table13[NetDlrInv_Category],MATCH(BuyTable[[#This Row],[DealerClient Net]],Table13[NetDlrInv_Value],1))</f>
        <v>-20 to -10MM</v>
      </c>
      <c r="AW13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3" s="3" t="str">
        <f>INDEX(Table15[XCCY_Cat],MATCH(BuyTable[[#This Row],[XCCY_sprd]],Table15[XCCY_Value],1))</f>
        <v>0.3 to 0.5</v>
      </c>
      <c r="AY13" s="3" t="str">
        <f>INDEX(Group_RTG[RTG_Value],MATCH($R13,Group_RTG[RTG_Key],0))&amp;":"&amp;INDEX(Map_DurBQNT[Dur_Val],MATCH($X13,Map_DurBQNT[Dur_Key],0))&amp;":"&amp;$M13&amp;":"&amp;$O13</f>
        <v>A:5:USD:Corp</v>
      </c>
      <c r="AZ13" s="3" t="str">
        <f>INDEX(Table9[LQA_Bucket],MATCH(BuyTable[[#This Row],[LQA_LIQUIDITY_SCORE]],Table9[LQA_Val],1))</f>
        <v>80-100</v>
      </c>
      <c r="BA13" s="27" t="str">
        <f>INDEX(Table10[Utilization_Bucket],MATCH(_xlfn.IFNA(ROUND(BuyTable[[#This Row],[Remaining]]/1000000,0),-1),Table10[Utilization_Val],1))</f>
        <v>10-50MM</v>
      </c>
      <c r="BB1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13" s="8"/>
    </row>
    <row r="14" spans="1:55" customFormat="1" x14ac:dyDescent="0.3">
      <c r="A14" t="s">
        <v>876</v>
      </c>
      <c r="B14" t="str">
        <f>IF(ISNUMBER(MATCH(I14,Buyside_PastID!A:A,0)),"","NEW")</f>
        <v>NEW</v>
      </c>
      <c r="C14" s="12" t="s">
        <v>2733</v>
      </c>
      <c r="D14" s="12">
        <v>0.77982515682882547</v>
      </c>
      <c r="E14" s="12">
        <v>0.87696854075393582</v>
      </c>
      <c r="F14" s="12" t="s">
        <v>2748</v>
      </c>
      <c r="G14" s="12">
        <v>1000000</v>
      </c>
      <c r="H14" s="12">
        <v>3000000</v>
      </c>
      <c r="I14" s="8" t="str" cm="1">
        <f t="array" ref="I14">_xll.BDP($C14,I$1)</f>
        <v>68327LAD8</v>
      </c>
      <c r="J14" s="8" t="str" cm="1">
        <f t="array" ref="J14">_xll.BDP($C14,J$1)</f>
        <v>CFPTCN 2 1/2 10/15/31</v>
      </c>
      <c r="K14" s="8" cm="1">
        <f t="array" ref="K14">_xll.BDP($C14,K$1)</f>
        <v>941038</v>
      </c>
      <c r="L14" s="8" cm="1">
        <f t="array" ref="L14">_xll.BDP($C14,L$1)</f>
        <v>53071262</v>
      </c>
      <c r="M14" s="8" t="str" cm="1">
        <f t="array" ref="M14">_xll.BDP($C14,M$1)</f>
        <v>USD</v>
      </c>
      <c r="N14" s="8" t="str" cm="1">
        <f t="array" ref="N14">_xll.BDP($C14,N$1)</f>
        <v>CA</v>
      </c>
      <c r="O14" s="8" t="str" cm="1">
        <f t="array" ref="O14">_xll.BDP($C14,O$1)</f>
        <v>Corp</v>
      </c>
      <c r="P14" s="8" t="str" cm="1">
        <f t="array" ref="P14">_xll.BDP($C14,P$1)</f>
        <v>Financials</v>
      </c>
      <c r="Q14" s="8" t="str" cm="1">
        <f t="array" ref="Q14">_xll.BDP($C14,Q$1)</f>
        <v>CADILLAC FAIRVIEW PRP TR</v>
      </c>
      <c r="R14" s="8" t="str" cm="1">
        <f t="array" ref="R14">_xll.BDP($C14,R$1)</f>
        <v>A+</v>
      </c>
      <c r="S14" s="8" cm="1">
        <f t="array" ref="S14">_xlfn.IFNA(MATCH(_xll.BDP($C14,S$1),Convert_RBCIRTG[RTG_MDY],0),0)</f>
        <v>6</v>
      </c>
      <c r="T14" s="8" cm="1">
        <f t="array" ref="T14">_xlfn.IFNA(MATCH(_xll.BDP($C14,T$1),Convert_RBCIRTG[RTG_FITCH_SP],0),0)</f>
        <v>0</v>
      </c>
      <c r="U14" s="8" cm="1">
        <f t="array" ref="U14">_xlfn.IFNA(MATCH(_xll.BDP($C14,U$1),Convert_RBCIRTG[RTG_FITCH_SP],0),0)</f>
        <v>6</v>
      </c>
      <c r="V14" s="20" t="str" cm="1">
        <f t="array" ref="V14">INDEX(Convert_RBCIRTG[RTG_FITCH_SP],IF(MEDIAN($S14:$U14)&gt;0,MEDIAN($S14:$U14),MAX($S14:$U14)))</f>
        <v>A+</v>
      </c>
      <c r="W14" s="15" cm="1">
        <f t="array" ref="W14">_xll.BDP($C14,W$1,"YAS_YLD_FLAG = 15")</f>
        <v>8.7837422261537661</v>
      </c>
      <c r="X14" s="3" t="str">
        <f>INDEX(Convert_DurBins[Dur_Bucket],MATCH($W14,Convert_DurBins[Dur_Val],1))</f>
        <v>0-10</v>
      </c>
      <c r="Y14" s="14">
        <f t="shared" si="0"/>
        <v>2.7259740599788684</v>
      </c>
      <c r="Z14" s="3">
        <f>-INDEX(DefProv[Default],MATCH($O14&amp;$R14,DefProv[KEY],0))</f>
        <v>-13</v>
      </c>
      <c r="AA14" s="9" cm="1">
        <f t="array" ref="AA14">IF($M14="CAD",AB14,_xll.BDP($C14,AA$1,"YAS_XCCY_FOREIGN_CURRENCY=CAD","YAS_YLD_FLAG = 15","PRICING_SOURCE=BVAL"))</f>
        <v>2.8559740599788683</v>
      </c>
      <c r="AB14" s="9" cm="1">
        <f t="array" ref="AB14">_xll.BDP($C14,AB$1,"YAS_YLD_FLAG = 15","PRICING_SOURCE=BVAL")</f>
        <v>2.5254379999999998</v>
      </c>
      <c r="AC14" s="14">
        <f t="shared" si="1"/>
        <v>0.33053605997886848</v>
      </c>
      <c r="AD14" s="9" cm="1">
        <f t="array" ref="AD14">_xll.BDP($C14,AD$1,"YAS_YLD_FLAG = 15","PRICING_SOURCE=BVAL")</f>
        <v>94.545299999999983</v>
      </c>
      <c r="AE14" s="14">
        <f>INDEX([1]credit_yield!$C$1:$C$108,MATCH($AY14,[1]credit_yield!$A$1:$A$108,0))</f>
        <v>73.928243448068429</v>
      </c>
      <c r="AF14" s="9" cm="1">
        <f t="array" ref="AF14">_xll.BDP($C14,AF$1,"YAS_YLD_FLAG = 15","YAS_XCCY_FOREIGN_CURRENCY=CAD","PRICING_SOURCE=BVAL")</f>
        <v>126.75267389019815</v>
      </c>
      <c r="AG14" s="9" cm="1">
        <f t="array" ref="AG14">_xll.BDP($C14,AG$1,"YAS_YLD_FLAG = 15","PRICING_SOURCE=BVAL")</f>
        <v>1.579985</v>
      </c>
      <c r="AH14" s="9" t="str" cm="1">
        <f t="array" ref="AH14">_xll.BDP($C14,AH$1,"YAS_YLD_FLAG = 15","PRICING_SOURCE=BVAL")</f>
        <v>T 1 1/4 08/15/31</v>
      </c>
      <c r="AI14" s="9" t="str" cm="1">
        <f t="array" ref="AI14">_xll.BDP($C14,AI$1,"YAS_YLD_FLAG = 15","YAS_XCCY_FOREIGN_CURRENCY=CAD","PRICING_SOURCE=BVAL")</f>
        <v>CAN 1 ½ 06/01/31</v>
      </c>
      <c r="AJ14" s="9" cm="1">
        <f t="array" ref="AJ14">_xll.BQL($C14, "yield(fill=PREV, pricing_source=BVN4, side=Bid, yield_type=YTW) - yield(fill=PREV, pricing_source=BVN4, side=Ask, yield_type=YTW)")</f>
        <v>1.9628818290528205E-2</v>
      </c>
      <c r="AK14" s="16" cm="1">
        <f t="array" ref="AK14">_xll.BDP($C14,AK$1,"YAS_YLD_FLAG = 1")</f>
        <v>800000000</v>
      </c>
      <c r="AL14" s="5">
        <f t="shared" si="2"/>
        <v>6.1650000000000003E-2</v>
      </c>
      <c r="AM14" s="17" cm="1">
        <f t="array" ref="AM14">_xll.BDP($C14&amp;"@"&amp;Settings!$B$1&amp;" "&amp;$O14,"INTERVAL_SUM","MARKET_DATA_OVERRIDE="&amp;AM$1,"CALC_INTERVAL="&amp;Settings!$B$2,"FILL=0")*1000</f>
        <v>49320000</v>
      </c>
      <c r="AN14" s="18">
        <f t="shared" si="3"/>
        <v>-3560000</v>
      </c>
      <c r="AO14" s="17" cm="1">
        <f t="array" ref="AO14">_xll.BDP($I14&amp;"@"&amp;Settings!$B$1&amp;" "&amp;$O14,"INTERVAL_SUM","MARKET_DATA_OVERRIDE="&amp;AO$1,"CALC_INTERVAL="&amp;Settings!$B$2,"FILL=0")*1000</f>
        <v>13000000</v>
      </c>
      <c r="AP14" s="17" cm="1">
        <f t="array" ref="AP14">_xll.BDP($I14&amp;"@"&amp;Settings!$B$1&amp;" "&amp;$O14,"INTERVAL_SUM","MARKET_DATA_OVERRIDE="&amp;AP$1,"CALC_INTERVAL="&amp;Settings!$B$2,"FILL=0")*1000</f>
        <v>16560000</v>
      </c>
      <c r="AQ14" s="8" cm="1">
        <f t="array" ref="AQ14">_xll.BDP($C14,AQ$1)</f>
        <v>99</v>
      </c>
      <c r="AR14" s="21">
        <f>_xlfn.IFNA(IF(ISNUMBER($K14),INDEX(SN_Limit[UTILIZATION],MATCH($K14,SN_Limit[BB_ID],0)),"#N/A"),
IF(ISNUMBER($L14),INDEX(SN_Limit[UTILIZATION],MATCH($L14,SN_Limit[BB_ID],0)),"#N/A"))</f>
        <v>0</v>
      </c>
      <c r="AS14" s="6">
        <f>_xlfn.IFNA(IF(ISNUMBER($K14),INDEX(SN_Limit[REMAINING],MATCH($K14,SN_Limit[BB_ID],0)),"#N/A"),
IF(ISNUMBER($L14),INDEX(SN_Limit[REMAINING],MATCH($L14,SN_Limit[BB_ID],0)),"#N/A"))</f>
        <v>81000000</v>
      </c>
      <c r="AT14" s="3" t="str">
        <f>INDEX(Table11[Z_category],MATCH(MAX(BuyTable[[#This Row],[Yld_Z_BB]:[Yld_Z_RBCI]]),Table11[Z_score_Vale],1))</f>
        <v>75 to 90</v>
      </c>
      <c r="AU14" s="3" t="str">
        <f>INDEX(Table12[TRAC_Category],MATCH(BuyTable[[#This Row],[Perc_Traded]],Table12[TRAC_Value],1))</f>
        <v>5-10%</v>
      </c>
      <c r="AV14" s="27" t="str">
        <f>INDEX(Table13[NetDlrInv_Category],MATCH(BuyTable[[#This Row],[DealerClient Net]],Table13[NetDlrInv_Value],1))</f>
        <v>-5MM to 0MM</v>
      </c>
      <c r="AW14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14" s="3" t="str">
        <f>INDEX(Table15[XCCY_Cat],MATCH(BuyTable[[#This Row],[XCCY_sprd]],Table15[XCCY_Value],1))</f>
        <v>0.3 to 0.5</v>
      </c>
      <c r="AY14" s="3" t="str">
        <f>INDEX(Group_RTG[RTG_Value],MATCH($R14,Group_RTG[RTG_Key],0))&amp;":"&amp;INDEX(Map_DurBQNT[Dur_Val],MATCH($X14,Map_DurBQNT[Dur_Key],0))&amp;":"&amp;$M14&amp;":"&amp;$O14</f>
        <v>A:5:USD:Corp</v>
      </c>
      <c r="AZ14" s="3" t="str">
        <f>INDEX(Table9[LQA_Bucket],MATCH(BuyTable[[#This Row],[LQA_LIQUIDITY_SCORE]],Table9[LQA_Val],1))</f>
        <v>80-100</v>
      </c>
      <c r="BA14" s="27" t="str">
        <f>INDEX(Table10[Utilization_Bucket],MATCH(_xlfn.IFNA(ROUND(BuyTable[[#This Row],[Remaining]]/1000000,0),-1),Table10[Utilization_Val],1))</f>
        <v>50-100MM</v>
      </c>
      <c r="BB1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14" s="8"/>
    </row>
    <row r="15" spans="1:55" customFormat="1" x14ac:dyDescent="0.3">
      <c r="A15" t="s">
        <v>876</v>
      </c>
      <c r="B15" t="str">
        <f>IF(ISNUMBER(MATCH(I15,Buyside_PastID!A:A,0)),"","NEW")</f>
        <v/>
      </c>
      <c r="C15" s="12" t="s">
        <v>946</v>
      </c>
      <c r="D15" s="12">
        <v>0.77291914723038146</v>
      </c>
      <c r="E15" s="12">
        <v>0.83976853012781105</v>
      </c>
      <c r="F15" s="12" t="s">
        <v>1876</v>
      </c>
      <c r="G15" s="12">
        <v>10000000</v>
      </c>
      <c r="H15" s="12">
        <v>10000000</v>
      </c>
      <c r="I15" s="8" t="str" cm="1">
        <f t="array" ref="I15">_xll.BDP($C15,I$1)</f>
        <v>68389XCA1</v>
      </c>
      <c r="J15" s="8" t="str" cm="1">
        <f t="array" ref="J15">_xll.BDP($C15,J$1)</f>
        <v>ORCL 3.95 03/25/51</v>
      </c>
      <c r="K15" s="8" cm="1">
        <f t="array" ref="K15">_xll.BDP($C15,K$1)</f>
        <v>101752</v>
      </c>
      <c r="L15" s="8" cm="1">
        <f t="array" ref="L15">_xll.BDP($C15,L$1)</f>
        <v>101752</v>
      </c>
      <c r="M15" s="8" t="str" cm="1">
        <f t="array" ref="M15">_xll.BDP($C15,M$1)</f>
        <v>USD</v>
      </c>
      <c r="N15" s="8" t="str" cm="1">
        <f t="array" ref="N15">_xll.BDP($C15,N$1)</f>
        <v>US</v>
      </c>
      <c r="O15" s="8" t="str" cm="1">
        <f t="array" ref="O15">_xll.BDP($C15,O$1)</f>
        <v>Corp</v>
      </c>
      <c r="P15" s="8" t="str" cm="1">
        <f t="array" ref="P15">_xll.BDP($C15,P$1)</f>
        <v>Technology</v>
      </c>
      <c r="Q15" s="8" t="str" cm="1">
        <f t="array" ref="Q15">_xll.BDP($C15,Q$1)</f>
        <v>ORACLE CORP</v>
      </c>
      <c r="R15" s="8" t="str" cm="1">
        <f t="array" ref="R15">_xll.BDP($C15,R$1)</f>
        <v>BBB</v>
      </c>
      <c r="S15" s="8" cm="1">
        <f t="array" ref="S15">_xlfn.IFNA(MATCH(_xll.BDP($C15,S$1),Convert_RBCIRTG[RTG_MDY],0),0)</f>
        <v>2</v>
      </c>
      <c r="T15" s="8" cm="1">
        <f t="array" ref="T15">_xlfn.IFNA(MATCH(_xll.BDP($C15,T$1),Convert_RBCIRTG[RTG_FITCH_SP],0),0)</f>
        <v>3</v>
      </c>
      <c r="U15" s="8" cm="1">
        <f t="array" ref="U15">_xlfn.IFNA(MATCH(_xll.BDP($C15,U$1),Convert_RBCIRTG[RTG_FITCH_SP],0),0)</f>
        <v>3</v>
      </c>
      <c r="V15" s="20" t="str" cm="1">
        <f t="array" ref="V15">INDEX(Convert_RBCIRTG[RTG_FITCH_SP],IF(MEDIAN($S15:$U15)&gt;0,MEDIAN($S15:$U15),MAX($S15:$U15)))</f>
        <v>BBB+</v>
      </c>
      <c r="W15" s="15" cm="1">
        <f t="array" ref="W15">_xll.BDP($C15,W$1,"YAS_YLD_FLAG = 15")</f>
        <v>17.552843579290784</v>
      </c>
      <c r="X15" s="3" t="str">
        <f>INDEX(Convert_DurBins[Dur_Bucket],MATCH($W15,Convert_DurBins[Dur_Val],1))</f>
        <v>16-18</v>
      </c>
      <c r="Y15" s="14">
        <f t="shared" si="0"/>
        <v>3.8040836773259694</v>
      </c>
      <c r="Z15" s="3">
        <f>-INDEX(DefProv[Default],MATCH($O15&amp;$R15,DefProv[KEY],0))</f>
        <v>-36</v>
      </c>
      <c r="AA15" s="9" cm="1">
        <f t="array" ref="AA15">IF($M15="CAD",AB15,_xll.BDP($C15,AA$1,"YAS_XCCY_FOREIGN_CURRENCY=CAD","YAS_YLD_FLAG = 15","PRICING_SOURCE=BVAL"))</f>
        <v>4.1640836773259693</v>
      </c>
      <c r="AB15" s="9" cm="1">
        <f t="array" ref="AB15">_xll.BDP($C15,AB$1,"YAS_YLD_FLAG = 15","PRICING_SOURCE=BVAL")</f>
        <v>3.548381</v>
      </c>
      <c r="AC15" s="14">
        <f t="shared" si="1"/>
        <v>0.61570267732596928</v>
      </c>
      <c r="AD15" s="9" cm="1">
        <f t="array" ref="AD15">_xll.BDP($C15,AD$1,"YAS_YLD_FLAG = 15","PRICING_SOURCE=BVAL")</f>
        <v>154.61860000000001</v>
      </c>
      <c r="AE15" s="14" t="e">
        <f>INDEX([1]credit_yield!$C$1:$C$108,MATCH($AY15,[1]credit_yield!$A$1:$A$108,0))</f>
        <v>#N/A</v>
      </c>
      <c r="AF15" s="9" cm="1">
        <f t="array" ref="AF15">_xll.BDP($C15,AF$1,"YAS_YLD_FLAG = 15","YAS_XCCY_FOREIGN_CURRENCY=CAD","PRICING_SOURCE=BVAL")</f>
        <v>219.53306060553049</v>
      </c>
      <c r="AG15" s="9" cm="1">
        <f t="array" ref="AG15">_xll.BDP($C15,AG$1,"YAS_YLD_FLAG = 15","PRICING_SOURCE=BVAL")</f>
        <v>2.0021949999999999</v>
      </c>
      <c r="AH15" s="9" t="str" cm="1">
        <f t="array" ref="AH15">_xll.BDP($C15,AH$1,"YAS_YLD_FLAG = 15","PRICING_SOURCE=BVAL")</f>
        <v>T 2 3/8 05/15/51</v>
      </c>
      <c r="AI15" s="9" t="str" cm="1">
        <f t="array" ref="AI15">_xll.BDP($C15,AI$1,"YAS_YLD_FLAG = 15","YAS_XCCY_FOREIGN_CURRENCY=CAD","PRICING_SOURCE=BVAL")</f>
        <v>CAN 2 12/01/51</v>
      </c>
      <c r="AJ15" s="9" cm="1">
        <f t="array" ref="AJ15">_xll.BQL($C15, "yield(fill=PREV, pricing_source=BVN4, side=Bid, yield_type=YTW) - yield(fill=PREV, pricing_source=BVN4, side=Ask, yield_type=YTW)")</f>
        <v>6.1592500000000605E-3</v>
      </c>
      <c r="AK15" s="16" cm="1">
        <f t="array" ref="AK15">_xll.BDP($C15,AK$1,"YAS_YLD_FLAG = 1")</f>
        <v>3250000000</v>
      </c>
      <c r="AL15" s="5">
        <f t="shared" si="2"/>
        <v>0.24073169230769231</v>
      </c>
      <c r="AM15" s="17" cm="1">
        <f t="array" ref="AM15">_xll.BDP($C15&amp;"@"&amp;Settings!$B$1&amp;" "&amp;$O15,"INTERVAL_SUM","MARKET_DATA_OVERRIDE="&amp;AM$1,"CALC_INTERVAL="&amp;Settings!$B$2,"FILL=0")*1000</f>
        <v>782378000</v>
      </c>
      <c r="AN15" s="18">
        <f t="shared" si="3"/>
        <v>-7066000</v>
      </c>
      <c r="AO15" s="17" cm="1">
        <f t="array" ref="AO15">_xll.BDP($I15&amp;"@"&amp;Settings!$B$1&amp;" "&amp;$O15,"INTERVAL_SUM","MARKET_DATA_OVERRIDE="&amp;AO$1,"CALC_INTERVAL="&amp;Settings!$B$2,"FILL=0")*1000</f>
        <v>277499000</v>
      </c>
      <c r="AP15" s="17" cm="1">
        <f t="array" ref="AP15">_xll.BDP($I15&amp;"@"&amp;Settings!$B$1&amp;" "&amp;$O15,"INTERVAL_SUM","MARKET_DATA_OVERRIDE="&amp;AP$1,"CALC_INTERVAL="&amp;Settings!$B$2,"FILL=0")*1000</f>
        <v>284565000</v>
      </c>
      <c r="AQ15" s="8" cm="1">
        <f t="array" ref="AQ15">_xll.BDP($C15,AQ$1)</f>
        <v>100</v>
      </c>
      <c r="AR15" s="21">
        <f>_xlfn.IFNA(IF(ISNUMBER($K15),INDEX(SN_Limit[UTILIZATION],MATCH($K15,SN_Limit[BB_ID],0)),"#N/A"),
IF(ISNUMBER($L15),INDEX(SN_Limit[UTILIZATION],MATCH($L15,SN_Limit[BB_ID],0)),"#N/A"))</f>
        <v>0.80210000000000004</v>
      </c>
      <c r="AS15" s="6">
        <f>_xlfn.IFNA(IF(ISNUMBER($K15),INDEX(SN_Limit[REMAINING],MATCH($K15,SN_Limit[BB_ID],0)),"#N/A"),
IF(ISNUMBER($L15),INDEX(SN_Limit[REMAINING],MATCH($L15,SN_Limit[BB_ID],0)),"#N/A"))</f>
        <v>14684600</v>
      </c>
      <c r="AT15" s="3" t="str">
        <f>INDEX(Table11[Z_category],MATCH(MAX(BuyTable[[#This Row],[Yld_Z_BB]:[Yld_Z_RBCI]]),Table11[Z_score_Vale],1))</f>
        <v>75 to 90</v>
      </c>
      <c r="AU15" s="3" t="str">
        <f>INDEX(Table12[TRAC_Category],MATCH(BuyTable[[#This Row],[Perc_Traded]],Table12[TRAC_Value],1))</f>
        <v>20-25%</v>
      </c>
      <c r="AV15" s="27" t="str">
        <f>INDEX(Table13[NetDlrInv_Category],MATCH(BuyTable[[#This Row],[DealerClient Net]],Table13[NetDlrInv_Value],1))</f>
        <v>-10MM to -5MM</v>
      </c>
      <c r="AW15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5" s="3" t="str">
        <f>INDEX(Table15[XCCY_Cat],MATCH(BuyTable[[#This Row],[XCCY_sprd]],Table15[XCCY_Value],1))</f>
        <v>0.5 to 0.8</v>
      </c>
      <c r="AY15" s="3" t="str">
        <f>INDEX(Group_RTG[RTG_Value],MATCH($R15,Group_RTG[RTG_Key],0))&amp;":"&amp;INDEX(Map_DurBQNT[Dur_Val],MATCH($X15,Map_DurBQNT[Dur_Key],0))&amp;":"&amp;$M15&amp;":"&amp;$O15</f>
        <v>BBB:9:USD:Corp</v>
      </c>
      <c r="AZ15" s="3" t="str">
        <f>INDEX(Table9[LQA_Bucket],MATCH(BuyTable[[#This Row],[LQA_LIQUIDITY_SCORE]],Table9[LQA_Val],1))</f>
        <v>80-100</v>
      </c>
      <c r="BA15" s="27" t="str">
        <f>INDEX(Table10[Utilization_Bucket],MATCH(_xlfn.IFNA(ROUND(BuyTable[[#This Row],[Remaining]]/1000000,0),-1),Table10[Utilization_Val],1))</f>
        <v>10-50MM</v>
      </c>
      <c r="BB1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15" s="8"/>
    </row>
    <row r="16" spans="1:55" customFormat="1" x14ac:dyDescent="0.3">
      <c r="A16" t="s">
        <v>876</v>
      </c>
      <c r="B16" t="str">
        <f>IF(ISNUMBER(MATCH(I16,Buyside_PastID!A:A,0)),"","NEW")</f>
        <v/>
      </c>
      <c r="C16" s="12" t="s">
        <v>1869</v>
      </c>
      <c r="D16" s="12">
        <v>0.76855327596244272</v>
      </c>
      <c r="E16" s="12">
        <v>0.86636143450335612</v>
      </c>
      <c r="F16" s="12" t="s">
        <v>2763</v>
      </c>
      <c r="G16" s="12">
        <v>10000000</v>
      </c>
      <c r="H16" s="12">
        <v>10000000</v>
      </c>
      <c r="I16" s="8" t="str" cm="1">
        <f t="array" ref="I16">_xll.BDP($C16,I$1)</f>
        <v>172967MY4</v>
      </c>
      <c r="J16" s="8" t="str" cm="1">
        <f t="array" ref="J16">_xll.BDP($C16,J$1)</f>
        <v>C 2.561 05/01/32</v>
      </c>
      <c r="K16" s="8" cm="1">
        <f t="array" ref="K16">_xll.BDP($C16,K$1)</f>
        <v>101214</v>
      </c>
      <c r="L16" s="8" cm="1">
        <f t="array" ref="L16">_xll.BDP($C16,L$1)</f>
        <v>101214</v>
      </c>
      <c r="M16" s="8" t="str" cm="1">
        <f t="array" ref="M16">_xll.BDP($C16,M$1)</f>
        <v>USD</v>
      </c>
      <c r="N16" s="8" t="str" cm="1">
        <f t="array" ref="N16">_xll.BDP($C16,N$1)</f>
        <v>US</v>
      </c>
      <c r="O16" s="8" t="str" cm="1">
        <f t="array" ref="O16">_xll.BDP($C16,O$1)</f>
        <v>Corp</v>
      </c>
      <c r="P16" s="8" t="str" cm="1">
        <f t="array" ref="P16">_xll.BDP($C16,P$1)</f>
        <v>Financials</v>
      </c>
      <c r="Q16" s="8" t="str" cm="1">
        <f t="array" ref="Q16">_xll.BDP($C16,Q$1)</f>
        <v>CITIGROUP INC</v>
      </c>
      <c r="R16" s="8" t="str" cm="1">
        <f t="array" ref="R16">_xll.BDP($C16,R$1)</f>
        <v>A-</v>
      </c>
      <c r="S16" s="8" cm="1">
        <f t="array" ref="S16">_xlfn.IFNA(MATCH(_xll.BDP($C16,S$1),Convert_RBCIRTG[RTG_MDY],0),0)</f>
        <v>4</v>
      </c>
      <c r="T16" s="8" cm="1">
        <f t="array" ref="T16">_xlfn.IFNA(MATCH(_xll.BDP($C16,T$1),Convert_RBCIRTG[RTG_FITCH_SP],0),0)</f>
        <v>5</v>
      </c>
      <c r="U16" s="8" cm="1">
        <f t="array" ref="U16">_xlfn.IFNA(MATCH(_xll.BDP($C16,U$1),Convert_RBCIRTG[RTG_FITCH_SP],0),0)</f>
        <v>3</v>
      </c>
      <c r="V16" s="20" t="str" cm="1">
        <f t="array" ref="V16">INDEX(Convert_RBCIRTG[RTG_FITCH_SP],IF(MEDIAN($S16:$U16)&gt;0,MEDIAN($S16:$U16),MAX($S16:$U16)))</f>
        <v>A-</v>
      </c>
      <c r="W16" s="15" cm="1">
        <f t="array" ref="W16">_xll.BDP($C16,W$1,"YAS_YLD_FLAG = 15")</f>
        <v>8.3156929484092146</v>
      </c>
      <c r="X16" s="3" t="str">
        <f>INDEX(Convert_DurBins[Dur_Bucket],MATCH($W16,Convert_DurBins[Dur_Val],1))</f>
        <v>0-10</v>
      </c>
      <c r="Y16" s="14">
        <f t="shared" si="0"/>
        <v>2.716093498571035</v>
      </c>
      <c r="Z16" s="3">
        <f>-INDEX(DefProv[Default],MATCH($O16&amp;$R16,DefProv[KEY],0))</f>
        <v>-13</v>
      </c>
      <c r="AA16" s="9" cm="1">
        <f t="array" ref="AA16">IF($M16="CAD",AB16,_xll.BDP($C16,AA$1,"YAS_XCCY_FOREIGN_CURRENCY=CAD","YAS_YLD_FLAG = 15","PRICING_SOURCE=BVAL"))</f>
        <v>2.8460934985710349</v>
      </c>
      <c r="AB16" s="9" cm="1">
        <f t="array" ref="AB16">_xll.BDP($C16,AB$1,"YAS_YLD_FLAG = 15","PRICING_SOURCE=BVAL")</f>
        <v>2.5165660000000001</v>
      </c>
      <c r="AC16" s="14">
        <f t="shared" si="1"/>
        <v>0.3295274985710348</v>
      </c>
      <c r="AD16" s="9" cm="1">
        <f t="array" ref="AD16">_xll.BDP($C16,AD$1,"YAS_YLD_FLAG = 15","PRICING_SOURCE=BVAL")</f>
        <v>93.658100000000005</v>
      </c>
      <c r="AE16" s="14">
        <f>INDEX([1]credit_yield!$C$1:$C$108,MATCH($AY16,[1]credit_yield!$A$1:$A$108,0))</f>
        <v>73.928243448068429</v>
      </c>
      <c r="AF16" s="9" cm="1">
        <f t="array" ref="AF16">_xll.BDP($C16,AF$1,"YAS_YLD_FLAG = 15","YAS_XCCY_FOREIGN_CURRENCY=CAD","PRICING_SOURCE=BVAL")</f>
        <v>125.76461774941481</v>
      </c>
      <c r="AG16" s="9" cm="1">
        <f t="array" ref="AG16">_xll.BDP($C16,AG$1,"YAS_YLD_FLAG = 15","PRICING_SOURCE=BVAL")</f>
        <v>1.579985</v>
      </c>
      <c r="AH16" s="9" t="str" cm="1">
        <f t="array" ref="AH16">_xll.BDP($C16,AH$1,"YAS_YLD_FLAG = 15","PRICING_SOURCE=BVAL")</f>
        <v>T 1 1/4 08/15/31</v>
      </c>
      <c r="AI16" s="9" t="str" cm="1">
        <f t="array" ref="AI16">_xll.BDP($C16,AI$1,"YAS_YLD_FLAG = 15","YAS_XCCY_FOREIGN_CURRENCY=CAD","PRICING_SOURCE=BVAL")</f>
        <v>CAN 1 ½ 06/01/31</v>
      </c>
      <c r="AJ16" s="9" cm="1">
        <f t="array" ref="AJ16">_xll.BQL($C16, "yield(fill=PREV, pricing_source=BVN4, side=Bid, yield_type=YTW) - yield(fill=PREV, pricing_source=BVN4, side=Ask, yield_type=YTW)")</f>
        <v>1.0536662256128704E-2</v>
      </c>
      <c r="AK16" s="16" cm="1">
        <f t="array" ref="AK16">_xll.BDP($C16,AK$1,"YAS_YLD_FLAG = 1")</f>
        <v>3000000000</v>
      </c>
      <c r="AL16" s="5">
        <f t="shared" si="2"/>
        <v>0.18929033333333334</v>
      </c>
      <c r="AM16" s="17" cm="1">
        <f t="array" ref="AM16">_xll.BDP($C16&amp;"@"&amp;Settings!$B$1&amp;" "&amp;$O16,"INTERVAL_SUM","MARKET_DATA_OVERRIDE="&amp;AM$1,"CALC_INTERVAL="&amp;Settings!$B$2,"FILL=0")*1000</f>
        <v>567871000</v>
      </c>
      <c r="AN16" s="18">
        <f t="shared" si="3"/>
        <v>-26258000</v>
      </c>
      <c r="AO16" s="17" cm="1">
        <f t="array" ref="AO16">_xll.BDP($I16&amp;"@"&amp;Settings!$B$1&amp;" "&amp;$O16,"INTERVAL_SUM","MARKET_DATA_OVERRIDE="&amp;AO$1,"CALC_INTERVAL="&amp;Settings!$B$2,"FILL=0")*1000</f>
        <v>162312000</v>
      </c>
      <c r="AP16" s="17" cm="1">
        <f t="array" ref="AP16">_xll.BDP($I16&amp;"@"&amp;Settings!$B$1&amp;" "&amp;$O16,"INTERVAL_SUM","MARKET_DATA_OVERRIDE="&amp;AP$1,"CALC_INTERVAL="&amp;Settings!$B$2,"FILL=0")*1000</f>
        <v>188570000</v>
      </c>
      <c r="AQ16" s="8" cm="1">
        <f t="array" ref="AQ16">_xll.BDP($C16,AQ$1)</f>
        <v>98</v>
      </c>
      <c r="AR16" s="21">
        <f>_xlfn.IFNA(IF(ISNUMBER($K16),INDEX(SN_Limit[UTILIZATION],MATCH($K16,SN_Limit[BB_ID],0)),"#N/A"),
IF(ISNUMBER($L16),INDEX(SN_Limit[UTILIZATION],MATCH($L16,SN_Limit[BB_ID],0)),"#N/A"))</f>
        <v>0.59650000000000003</v>
      </c>
      <c r="AS16" s="6">
        <f>_xlfn.IFNA(IF(ISNUMBER($K16),INDEX(SN_Limit[REMAINING],MATCH($K16,SN_Limit[BB_ID],0)),"#N/A"),
IF(ISNUMBER($L16),INDEX(SN_Limit[REMAINING],MATCH($L16,SN_Limit[BB_ID],0)),"#N/A"))</f>
        <v>22758866.039999999</v>
      </c>
      <c r="AT16" s="3" t="str">
        <f>INDEX(Table11[Z_category],MATCH(MAX(BuyTable[[#This Row],[Yld_Z_BB]:[Yld_Z_RBCI]]),Table11[Z_score_Vale],1))</f>
        <v>75 to 90</v>
      </c>
      <c r="AU16" s="3" t="str">
        <f>INDEX(Table12[TRAC_Category],MATCH(BuyTable[[#This Row],[Perc_Traded]],Table12[TRAC_Value],1))</f>
        <v>15-20%</v>
      </c>
      <c r="AV16" s="27" t="str">
        <f>INDEX(Table13[NetDlrInv_Category],MATCH(BuyTable[[#This Row],[DealerClient Net]],Table13[NetDlrInv_Value],1))</f>
        <v>-50 to -20MM</v>
      </c>
      <c r="AW16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6" s="3" t="str">
        <f>INDEX(Table15[XCCY_Cat],MATCH(BuyTable[[#This Row],[XCCY_sprd]],Table15[XCCY_Value],1))</f>
        <v>0.3 to 0.5</v>
      </c>
      <c r="AY16" s="3" t="str">
        <f>INDEX(Group_RTG[RTG_Value],MATCH($R16,Group_RTG[RTG_Key],0))&amp;":"&amp;INDEX(Map_DurBQNT[Dur_Val],MATCH($X16,Map_DurBQNT[Dur_Key],0))&amp;":"&amp;$M16&amp;":"&amp;$O16</f>
        <v>A:5:USD:Corp</v>
      </c>
      <c r="AZ16" s="3" t="str">
        <f>INDEX(Table9[LQA_Bucket],MATCH(BuyTable[[#This Row],[LQA_LIQUIDITY_SCORE]],Table9[LQA_Val],1))</f>
        <v>80-100</v>
      </c>
      <c r="BA16" s="27" t="str">
        <f>INDEX(Table10[Utilization_Bucket],MATCH(_xlfn.IFNA(ROUND(BuyTable[[#This Row],[Remaining]]/1000000,0),-1),Table10[Utilization_Val],1))</f>
        <v>10-50MM</v>
      </c>
      <c r="BB1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16" s="8"/>
    </row>
    <row r="17" spans="1:55" customFormat="1" x14ac:dyDescent="0.3">
      <c r="A17" t="s">
        <v>876</v>
      </c>
      <c r="B17" t="str">
        <f>IF(ISNUMBER(MATCH(I17,Buyside_PastID!A:A,0)),"","NEW")</f>
        <v/>
      </c>
      <c r="C17" s="12" t="s">
        <v>1044</v>
      </c>
      <c r="D17" s="12">
        <v>1.4806095676720283</v>
      </c>
      <c r="E17" s="12">
        <v>0.77465088239642443</v>
      </c>
      <c r="F17" s="12" t="s">
        <v>1877</v>
      </c>
      <c r="G17" s="12">
        <v>10000000</v>
      </c>
      <c r="H17" s="12">
        <v>15000000</v>
      </c>
      <c r="I17" s="8" t="str" cm="1">
        <f t="array" ref="I17">_xll.BDP($C17,I$1)</f>
        <v>00206RKJ0</v>
      </c>
      <c r="J17" s="8" t="str" cm="1">
        <f t="array" ref="J17">_xll.BDP($C17,J$1)</f>
        <v>T 3 1/2 09/15/53</v>
      </c>
      <c r="K17" s="8" cm="1">
        <f t="array" ref="K17">_xll.BDP($C17,K$1)</f>
        <v>101376</v>
      </c>
      <c r="L17" s="8" cm="1">
        <f t="array" ref="L17">_xll.BDP($C17,L$1)</f>
        <v>101376</v>
      </c>
      <c r="M17" s="8" t="str" cm="1">
        <f t="array" ref="M17">_xll.BDP($C17,M$1)</f>
        <v>USD</v>
      </c>
      <c r="N17" s="8" t="str" cm="1">
        <f t="array" ref="N17">_xll.BDP($C17,N$1)</f>
        <v>US</v>
      </c>
      <c r="O17" s="8" t="str" cm="1">
        <f t="array" ref="O17">_xll.BDP($C17,O$1)</f>
        <v>Corp</v>
      </c>
      <c r="P17" s="8" t="str" cm="1">
        <f t="array" ref="P17">_xll.BDP($C17,P$1)</f>
        <v>Communications</v>
      </c>
      <c r="Q17" s="8" t="str" cm="1">
        <f t="array" ref="Q17">_xll.BDP($C17,Q$1)</f>
        <v>AT&amp;T INC</v>
      </c>
      <c r="R17" s="8" t="str" cm="1">
        <f t="array" ref="R17">_xll.BDP($C17,R$1)</f>
        <v>BBB</v>
      </c>
      <c r="S17" s="8" cm="1">
        <f t="array" ref="S17">_xlfn.IFNA(MATCH(_xll.BDP($C17,S$1),Convert_RBCIRTG[RTG_MDY],0),0)</f>
        <v>2</v>
      </c>
      <c r="T17" s="8" cm="1">
        <f t="array" ref="T17">_xlfn.IFNA(MATCH(_xll.BDP($C17,T$1),Convert_RBCIRTG[RTG_FITCH_SP],0),0)</f>
        <v>3</v>
      </c>
      <c r="U17" s="8" cm="1">
        <f t="array" ref="U17">_xlfn.IFNA(MATCH(_xll.BDP($C17,U$1),Convert_RBCIRTG[RTG_FITCH_SP],0),0)</f>
        <v>2</v>
      </c>
      <c r="V17" s="20" t="str" cm="1">
        <f t="array" ref="V17">INDEX(Convert_RBCIRTG[RTG_FITCH_SP],IF(MEDIAN($S17:$U17)&gt;0,MEDIAN($S17:$U17),MAX($S17:$U17)))</f>
        <v>BBB</v>
      </c>
      <c r="W17" s="15" cm="1">
        <f t="array" ref="W17">_xll.BDP($C17,W$1,"YAS_YLD_FLAG = 15")</f>
        <v>18.914655532815686</v>
      </c>
      <c r="X17" s="3" t="str">
        <f>INDEX(Convert_DurBins[Dur_Bucket],MATCH($W17,Convert_DurBins[Dur_Val],1))</f>
        <v>18-20</v>
      </c>
      <c r="Y17" s="14">
        <f t="shared" si="0"/>
        <v>3.6552402424577104</v>
      </c>
      <c r="Z17" s="3">
        <f>-INDEX(DefProv[Default],MATCH($O17&amp;$R17,DefProv[KEY],0))</f>
        <v>-36</v>
      </c>
      <c r="AA17" s="9" cm="1">
        <f t="array" ref="AA17">IF($M17="CAD",AB17,_xll.BDP($C17,AA$1,"YAS_XCCY_FOREIGN_CURRENCY=CAD","YAS_YLD_FLAG = 15","PRICING_SOURCE=BVAL"))</f>
        <v>4.0152402424577103</v>
      </c>
      <c r="AB17" s="9" cm="1">
        <f t="array" ref="AB17">_xll.BDP($C17,AB$1,"YAS_YLD_FLAG = 15","PRICING_SOURCE=BVAL")</f>
        <v>3.4874489999999998</v>
      </c>
      <c r="AC17" s="14">
        <f t="shared" si="1"/>
        <v>0.52779124245771047</v>
      </c>
      <c r="AD17" s="9" cm="1">
        <f t="array" ref="AD17">_xll.BDP($C17,AD$1,"YAS_YLD_FLAG = 15","PRICING_SOURCE=BVAL")</f>
        <v>148.52539999999999</v>
      </c>
      <c r="AE17" s="14" t="e">
        <f>INDEX([1]credit_yield!$C$1:$C$108,MATCH($AY17,[1]credit_yield!$A$1:$A$108,0))</f>
        <v>#N/A</v>
      </c>
      <c r="AF17" s="9" cm="1">
        <f t="array" ref="AF17">_xll.BDP($C17,AF$1,"YAS_YLD_FLAG = 15","YAS_XCCY_FOREIGN_CURRENCY=CAD","PRICING_SOURCE=BVAL")</f>
        <v>204.6729072481678</v>
      </c>
      <c r="AG17" s="9" cm="1">
        <f t="array" ref="AG17">_xll.BDP($C17,AG$1,"YAS_YLD_FLAG = 15","PRICING_SOURCE=BVAL")</f>
        <v>2.0021949999999999</v>
      </c>
      <c r="AH17" s="9" t="str" cm="1">
        <f t="array" ref="AH17">_xll.BDP($C17,AH$1,"YAS_YLD_FLAG = 15","PRICING_SOURCE=BVAL")</f>
        <v>T 2 3/8 05/15/51</v>
      </c>
      <c r="AI17" s="9" t="str" cm="1">
        <f t="array" ref="AI17">_xll.BDP($C17,AI$1,"YAS_YLD_FLAG = 15","YAS_XCCY_FOREIGN_CURRENCY=CAD","PRICING_SOURCE=BVAL")</f>
        <v>CAN 2 12/01/51</v>
      </c>
      <c r="AJ17" s="9" cm="1">
        <f t="array" ref="AJ17">_xll.BQL($C17, "yield(fill=PREV, pricing_source=BVN4, side=Bid, yield_type=YTW) - yield(fill=PREV, pricing_source=BVN4, side=Ask, yield_type=YTW)")</f>
        <v>9.604114171570366E-3</v>
      </c>
      <c r="AK17" s="16" cm="1">
        <f t="array" ref="AK17">_xll.BDP($C17,AK$1,"YAS_YLD_FLAG = 1")</f>
        <v>7496266000</v>
      </c>
      <c r="AL17" s="5">
        <f t="shared" si="2"/>
        <v>7.3133077188029347E-2</v>
      </c>
      <c r="AM17" s="17" cm="1">
        <f t="array" ref="AM17">_xll.BDP($C17&amp;"@"&amp;Settings!$B$1&amp;" "&amp;$O17,"INTERVAL_SUM","MARKET_DATA_OVERRIDE="&amp;AM$1,"CALC_INTERVAL="&amp;Settings!$B$2,"FILL=0")*1000</f>
        <v>548225000</v>
      </c>
      <c r="AN17" s="18">
        <f t="shared" si="3"/>
        <v>-7550000</v>
      </c>
      <c r="AO17" s="17" cm="1">
        <f t="array" ref="AO17">_xll.BDP($I17&amp;"@"&amp;Settings!$B$1&amp;" "&amp;$O17,"INTERVAL_SUM","MARKET_DATA_OVERRIDE="&amp;AO$1,"CALC_INTERVAL="&amp;Settings!$B$2,"FILL=0")*1000</f>
        <v>204349000</v>
      </c>
      <c r="AP17" s="17" cm="1">
        <f t="array" ref="AP17">_xll.BDP($I17&amp;"@"&amp;Settings!$B$1&amp;" "&amp;$O17,"INTERVAL_SUM","MARKET_DATA_OVERRIDE="&amp;AP$1,"CALC_INTERVAL="&amp;Settings!$B$2,"FILL=0")*1000</f>
        <v>211899000</v>
      </c>
      <c r="AQ17" s="8" cm="1">
        <f t="array" ref="AQ17">_xll.BDP($C17,AQ$1)</f>
        <v>100</v>
      </c>
      <c r="AR17" s="21">
        <f>_xlfn.IFNA(IF(ISNUMBER($K17),INDEX(SN_Limit[UTILIZATION],MATCH($K17,SN_Limit[BB_ID],0)),"#N/A"),
IF(ISNUMBER($L17),INDEX(SN_Limit[UTILIZATION],MATCH($L17,SN_Limit[BB_ID],0)),"#N/A"))</f>
        <v>0.89100000000000001</v>
      </c>
      <c r="AS17" s="6">
        <f>_xlfn.IFNA(IF(ISNUMBER($K17),INDEX(SN_Limit[REMAINING],MATCH($K17,SN_Limit[BB_ID],0)),"#N/A"),
IF(ISNUMBER($L17),INDEX(SN_Limit[REMAINING],MATCH($L17,SN_Limit[BB_ID],0)),"#N/A"))</f>
        <v>811912.5</v>
      </c>
      <c r="AT17" s="3" t="str">
        <f>INDEX(Table11[Z_category],MATCH(MAX(BuyTable[[#This Row],[Yld_Z_BB]:[Yld_Z_RBCI]]),Table11[Z_score_Vale],1))</f>
        <v>90+</v>
      </c>
      <c r="AU17" s="3" t="str">
        <f>INDEX(Table12[TRAC_Category],MATCH(BuyTable[[#This Row],[Perc_Traded]],Table12[TRAC_Value],1))</f>
        <v>5-10%</v>
      </c>
      <c r="AV17" s="27" t="str">
        <f>INDEX(Table13[NetDlrInv_Category],MATCH(BuyTable[[#This Row],[DealerClient Net]],Table13[NetDlrInv_Value],1))</f>
        <v>-10MM to -5MM</v>
      </c>
      <c r="AW17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7" s="3" t="str">
        <f>INDEX(Table15[XCCY_Cat],MATCH(BuyTable[[#This Row],[XCCY_sprd]],Table15[XCCY_Value],1))</f>
        <v>0.5 to 0.8</v>
      </c>
      <c r="AY17" s="3" t="str">
        <f>INDEX(Group_RTG[RTG_Value],MATCH($R17,Group_RTG[RTG_Key],0))&amp;":"&amp;INDEX(Map_DurBQNT[Dur_Val],MATCH($X17,Map_DurBQNT[Dur_Key],0))&amp;":"&amp;$M17&amp;":"&amp;$O17</f>
        <v>BBB:10:USD:Corp</v>
      </c>
      <c r="AZ17" s="3" t="str">
        <f>INDEX(Table9[LQA_Bucket],MATCH(BuyTable[[#This Row],[LQA_LIQUIDITY_SCORE]],Table9[LQA_Val],1))</f>
        <v>80-100</v>
      </c>
      <c r="BA17" s="27" t="str">
        <f>INDEX(Table10[Utilization_Bucket],MATCH(_xlfn.IFNA(ROUND(BuyTable[[#This Row],[Remaining]]/1000000,0),-1),Table10[Utilization_Val],1))</f>
        <v>1-10MM</v>
      </c>
      <c r="BB1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17" s="8"/>
    </row>
    <row r="18" spans="1:55" customFormat="1" x14ac:dyDescent="0.3">
      <c r="A18" t="s">
        <v>876</v>
      </c>
      <c r="B18" t="str">
        <f>IF(ISNUMBER(MATCH(I18,Buyside_PastID!A:A,0)),"","NEW")</f>
        <v>NEW</v>
      </c>
      <c r="C18" s="12" t="s">
        <v>2862</v>
      </c>
      <c r="D18" s="12">
        <v>0.97485311367355953</v>
      </c>
      <c r="E18" s="12">
        <v>1.0413040602272632</v>
      </c>
      <c r="F18" s="12" t="s">
        <v>2795</v>
      </c>
      <c r="G18" s="12">
        <v>2500000</v>
      </c>
      <c r="H18" s="12">
        <v>5000000</v>
      </c>
      <c r="I18" s="8" t="str" cm="1">
        <f t="array" ref="I18">_xll.BDP($C18,I$1)</f>
        <v>55608KAZ8</v>
      </c>
      <c r="J18" s="8" t="str" cm="1">
        <f t="array" ref="J18">_xll.BDP($C18,J$1)</f>
        <v>MQGAU 2.871 01/14/33</v>
      </c>
      <c r="K18" s="8" cm="1">
        <f t="array" ref="K18">_xll.BDP($C18,K$1)</f>
        <v>186304</v>
      </c>
      <c r="L18" s="8" cm="1">
        <f t="array" ref="L18">_xll.BDP($C18,L$1)</f>
        <v>186304</v>
      </c>
      <c r="M18" s="8" t="str" cm="1">
        <f t="array" ref="M18">_xll.BDP($C18,M$1)</f>
        <v>USD</v>
      </c>
      <c r="N18" s="8" t="str" cm="1">
        <f t="array" ref="N18">_xll.BDP($C18,N$1)</f>
        <v>AU</v>
      </c>
      <c r="O18" s="8" t="str" cm="1">
        <f t="array" ref="O18">_xll.BDP($C18,O$1)</f>
        <v>Corp</v>
      </c>
      <c r="P18" s="8" t="str" cm="1">
        <f t="array" ref="P18">_xll.BDP($C18,P$1)</f>
        <v>Financials</v>
      </c>
      <c r="Q18" s="8" t="str" cm="1">
        <f t="array" ref="Q18">_xll.BDP($C18,Q$1)</f>
        <v>MACQUARIE GROUP LTD</v>
      </c>
      <c r="R18" s="8" t="str" cm="1">
        <f t="array" ref="R18">_xll.BDP($C18,R$1)</f>
        <v>BBB+</v>
      </c>
      <c r="S18" s="8" cm="1">
        <f t="array" ref="S18">_xlfn.IFNA(MATCH(_xll.BDP($C18,S$1),Convert_RBCIRTG[RTG_MDY],0),0)</f>
        <v>4</v>
      </c>
      <c r="T18" s="8" cm="1">
        <f t="array" ref="T18">_xlfn.IFNA(MATCH(_xll.BDP($C18,T$1),Convert_RBCIRTG[RTG_FITCH_SP],0),0)</f>
        <v>4</v>
      </c>
      <c r="U18" s="8" cm="1">
        <f t="array" ref="U18">_xlfn.IFNA(MATCH(_xll.BDP($C18,U$1),Convert_RBCIRTG[RTG_FITCH_SP],0),0)</f>
        <v>3</v>
      </c>
      <c r="V18" s="20" t="str" cm="1">
        <f t="array" ref="V18">INDEX(Convert_RBCIRTG[RTG_FITCH_SP],IF(MEDIAN($S18:$U18)&gt;0,MEDIAN($S18:$U18),MAX($S18:$U18)))</f>
        <v>A-</v>
      </c>
      <c r="W18" s="15" cm="1">
        <f t="array" ref="W18">_xll.BDP($C18,W$1,"YAS_YLD_FLAG = 15")</f>
        <v>8.8047117607379288</v>
      </c>
      <c r="X18" s="3" t="str">
        <f>INDEX(Convert_DurBins[Dur_Bucket],MATCH($W18,Convert_DurBins[Dur_Val],1))</f>
        <v>0-10</v>
      </c>
      <c r="Y18" s="14">
        <f t="shared" si="0"/>
        <v>2.8744883223645523</v>
      </c>
      <c r="Z18" s="3">
        <f>-INDEX(DefProv[Default],MATCH($O18&amp;$R18,DefProv[KEY],0))</f>
        <v>-36</v>
      </c>
      <c r="AA18" s="9" cm="1">
        <f t="array" ref="AA18">IF($M18="CAD",AB18,_xll.BDP($C18,AA$1,"YAS_XCCY_FOREIGN_CURRENCY=CAD","YAS_YLD_FLAG = 15","PRICING_SOURCE=BVAL"))</f>
        <v>3.2344883223645522</v>
      </c>
      <c r="AB18" s="9" cm="1">
        <f t="array" ref="AB18">_xll.BDP($C18,AB$1,"YAS_YLD_FLAG = 15","PRICING_SOURCE=BVAL")</f>
        <v>2.8966469999999997</v>
      </c>
      <c r="AC18" s="14">
        <f t="shared" si="1"/>
        <v>0.33784132236455244</v>
      </c>
      <c r="AD18" s="9" cm="1">
        <f t="array" ref="AD18">_xll.BDP($C18,AD$1,"YAS_YLD_FLAG = 15","PRICING_SOURCE=BVAL")</f>
        <v>131.66619999999998</v>
      </c>
      <c r="AE18" s="14" t="e">
        <f>INDEX([1]credit_yield!$C$1:$C$108,MATCH($AY18,[1]credit_yield!$A$1:$A$108,0))</f>
        <v>#N/A</v>
      </c>
      <c r="AF18" s="9" cm="1">
        <f t="array" ref="AF18">_xll.BDP($C18,AF$1,"YAS_YLD_FLAG = 15","YAS_XCCY_FOREIGN_CURRENCY=CAD","PRICING_SOURCE=BVAL")</f>
        <v>164.60410012876653</v>
      </c>
      <c r="AG18" s="9" cm="1">
        <f t="array" ref="AG18">_xll.BDP($C18,AG$1,"YAS_YLD_FLAG = 15","PRICING_SOURCE=BVAL")</f>
        <v>1.579985</v>
      </c>
      <c r="AH18" s="9" t="str" cm="1">
        <f t="array" ref="AH18">_xll.BDP($C18,AH$1,"YAS_YLD_FLAG = 15","PRICING_SOURCE=BVAL")</f>
        <v>T 1 1/4 08/15/31</v>
      </c>
      <c r="AI18" s="9" t="str" cm="1">
        <f t="array" ref="AI18">_xll.BDP($C18,AI$1,"YAS_YLD_FLAG = 15","YAS_XCCY_FOREIGN_CURRENCY=CAD","PRICING_SOURCE=BVAL")</f>
        <v>CAN 1 ½ 06/01/31</v>
      </c>
      <c r="AJ18" s="9" cm="1">
        <f t="array" ref="AJ18">_xll.BQL($C18, "yield(fill=PREV, pricing_source=BVN4, side=Bid, yield_type=YTW) - yield(fill=PREV, pricing_source=BVN4, side=Ask, yield_type=YTW)")</f>
        <v>2.5238005439119249E-2</v>
      </c>
      <c r="AK18" s="16" cm="1">
        <f t="array" ref="AK18">_xll.BDP($C18,AK$1,"YAS_YLD_FLAG = 1")</f>
        <v>1250000000</v>
      </c>
      <c r="AL18" s="5">
        <f t="shared" si="2"/>
        <v>1.2E-2</v>
      </c>
      <c r="AM18" s="17" cm="1">
        <f t="array" ref="AM18">_xll.BDP($C18&amp;"@"&amp;Settings!$B$1&amp;" "&amp;$O18,"INTERVAL_SUM","MARKET_DATA_OVERRIDE="&amp;AM$1,"CALC_INTERVAL="&amp;Settings!$B$2,"FILL=0")*1000</f>
        <v>15000000</v>
      </c>
      <c r="AN18" s="18">
        <f t="shared" si="3"/>
        <v>0</v>
      </c>
      <c r="AO18" s="17" cm="1">
        <f t="array" ref="AO18">_xll.BDP($I18&amp;"@"&amp;Settings!$B$1&amp;" "&amp;$O18,"INTERVAL_SUM","MARKET_DATA_OVERRIDE="&amp;AO$1,"CALC_INTERVAL="&amp;Settings!$B$2,"FILL=0")*1000</f>
        <v>2000000</v>
      </c>
      <c r="AP18" s="17" cm="1">
        <f t="array" ref="AP18">_xll.BDP($I18&amp;"@"&amp;Settings!$B$1&amp;" "&amp;$O18,"INTERVAL_SUM","MARKET_DATA_OVERRIDE="&amp;AP$1,"CALC_INTERVAL="&amp;Settings!$B$2,"FILL=0")*1000</f>
        <v>2000000</v>
      </c>
      <c r="AQ18" s="8" cm="1">
        <f t="array" ref="AQ18">_xll.BDP($C18,AQ$1)</f>
        <v>91</v>
      </c>
      <c r="AR18" s="21">
        <f>_xlfn.IFNA(IF(ISNUMBER($K18),INDEX(SN_Limit[UTILIZATION],MATCH($K18,SN_Limit[BB_ID],0)),"#N/A"),
IF(ISNUMBER($L18),INDEX(SN_Limit[UTILIZATION],MATCH($L18,SN_Limit[BB_ID],0)),"#N/A"))</f>
        <v>0</v>
      </c>
      <c r="AS18" s="6">
        <f>_xlfn.IFNA(IF(ISNUMBER($K18),INDEX(SN_Limit[REMAINING],MATCH($K18,SN_Limit[BB_ID],0)),"#N/A"),
IF(ISNUMBER($L18),INDEX(SN_Limit[REMAINING],MATCH($L18,SN_Limit[BB_ID],0)),"#N/A"))</f>
        <v>18000000</v>
      </c>
      <c r="AT18" s="3" t="str">
        <f>INDEX(Table11[Z_category],MATCH(MAX(BuyTable[[#This Row],[Yld_Z_BB]:[Yld_Z_RBCI]]),Table11[Z_score_Vale],1))</f>
        <v>75 to 90</v>
      </c>
      <c r="AU18" s="3" t="str">
        <f>INDEX(Table12[TRAC_Category],MATCH(BuyTable[[#This Row],[Perc_Traded]],Table12[TRAC_Value],1))</f>
        <v>0-5%</v>
      </c>
      <c r="AV18" s="27">
        <f>INDEX(Table13[NetDlrInv_Category],MATCH(BuyTable[[#This Row],[DealerClient Net]],Table13[NetDlrInv_Value],1))</f>
        <v>0</v>
      </c>
      <c r="AW18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18" s="3" t="str">
        <f>INDEX(Table15[XCCY_Cat],MATCH(BuyTable[[#This Row],[XCCY_sprd]],Table15[XCCY_Value],1))</f>
        <v>0.3 to 0.5</v>
      </c>
      <c r="AY18" s="3" t="str">
        <f>INDEX(Group_RTG[RTG_Value],MATCH($R18,Group_RTG[RTG_Key],0))&amp;":"&amp;INDEX(Map_DurBQNT[Dur_Val],MATCH($X18,Map_DurBQNT[Dur_Key],0))&amp;":"&amp;$M18&amp;":"&amp;$O18</f>
        <v>BBB:5:USD:Corp</v>
      </c>
      <c r="AZ18" s="3" t="str">
        <f>INDEX(Table9[LQA_Bucket],MATCH(BuyTable[[#This Row],[LQA_LIQUIDITY_SCORE]],Table9[LQA_Val],1))</f>
        <v>80-100</v>
      </c>
      <c r="BA18" s="27" t="str">
        <f>INDEX(Table10[Utilization_Bucket],MATCH(_xlfn.IFNA(ROUND(BuyTable[[#This Row],[Remaining]]/1000000,0),-1),Table10[Utilization_Val],1))</f>
        <v>10-50MM</v>
      </c>
      <c r="BB1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18" s="8"/>
    </row>
    <row r="19" spans="1:55" customFormat="1" x14ac:dyDescent="0.3">
      <c r="A19" t="s">
        <v>876</v>
      </c>
      <c r="B19" t="str">
        <f>IF(ISNUMBER(MATCH(I19,Buyside_PastID!A:A,0)),"","NEW")</f>
        <v/>
      </c>
      <c r="C19" s="12" t="s">
        <v>1040</v>
      </c>
      <c r="D19" s="12">
        <v>0.86864494615591314</v>
      </c>
      <c r="E19" s="12">
        <v>0.96055006132840415</v>
      </c>
      <c r="F19" s="12" t="s">
        <v>1882</v>
      </c>
      <c r="G19" s="12">
        <v>15000000</v>
      </c>
      <c r="H19" s="12">
        <v>5000000</v>
      </c>
      <c r="I19" s="8" t="str" cm="1">
        <f t="array" ref="I19">_xll.BDP($C19,I$1)</f>
        <v>38141GYJ7</v>
      </c>
      <c r="J19" s="8" t="str" cm="1">
        <f t="array" ref="J19">_xll.BDP($C19,J$1)</f>
        <v>GS 2.383 07/21/32</v>
      </c>
      <c r="K19" s="8" cm="1">
        <f t="array" ref="K19">_xll.BDP($C19,K$1)</f>
        <v>348768</v>
      </c>
      <c r="L19" s="8" cm="1">
        <f t="array" ref="L19">_xll.BDP($C19,L$1)</f>
        <v>348768</v>
      </c>
      <c r="M19" s="8" t="str" cm="1">
        <f t="array" ref="M19">_xll.BDP($C19,M$1)</f>
        <v>USD</v>
      </c>
      <c r="N19" s="8" t="str" cm="1">
        <f t="array" ref="N19">_xll.BDP($C19,N$1)</f>
        <v>US</v>
      </c>
      <c r="O19" s="8" t="str" cm="1">
        <f t="array" ref="O19">_xll.BDP($C19,O$1)</f>
        <v>Corp</v>
      </c>
      <c r="P19" s="8" t="str" cm="1">
        <f t="array" ref="P19">_xll.BDP($C19,P$1)</f>
        <v>Financials</v>
      </c>
      <c r="Q19" s="8" t="str" cm="1">
        <f t="array" ref="Q19">_xll.BDP($C19,Q$1)</f>
        <v>GOLDMAN SACHS GROUP INC</v>
      </c>
      <c r="R19" s="8" t="str" cm="1">
        <f t="array" ref="R19">_xll.BDP($C19,R$1)</f>
        <v>A-</v>
      </c>
      <c r="S19" s="8" cm="1">
        <f t="array" ref="S19">_xlfn.IFNA(MATCH(_xll.BDP($C19,S$1),Convert_RBCIRTG[RTG_MDY],0),0)</f>
        <v>5</v>
      </c>
      <c r="T19" s="8" cm="1">
        <f t="array" ref="T19">_xlfn.IFNA(MATCH(_xll.BDP($C19,T$1),Convert_RBCIRTG[RTG_FITCH_SP],0),0)</f>
        <v>5</v>
      </c>
      <c r="U19" s="8" cm="1">
        <f t="array" ref="U19">_xlfn.IFNA(MATCH(_xll.BDP($C19,U$1),Convert_RBCIRTG[RTG_FITCH_SP],0),0)</f>
        <v>3</v>
      </c>
      <c r="V19" s="20" t="str" cm="1">
        <f t="array" ref="V19">INDEX(Convert_RBCIRTG[RTG_FITCH_SP],IF(MEDIAN($S19:$U19)&gt;0,MEDIAN($S19:$U19),MAX($S19:$U19)))</f>
        <v>A</v>
      </c>
      <c r="W19" s="15" cm="1">
        <f t="array" ref="W19">_xll.BDP($C19,W$1,"YAS_YLD_FLAG = 15")</f>
        <v>8.5860026684394537</v>
      </c>
      <c r="X19" s="3" t="str">
        <f>INDEX(Convert_DurBins[Dur_Bucket],MATCH($W19,Convert_DurBins[Dur_Val],1))</f>
        <v>0-10</v>
      </c>
      <c r="Y19" s="14">
        <f t="shared" si="0"/>
        <v>2.7804904932873402</v>
      </c>
      <c r="Z19" s="3">
        <f>-INDEX(DefProv[Default],MATCH($O19&amp;$R19,DefProv[KEY],0))</f>
        <v>-13</v>
      </c>
      <c r="AA19" s="9" cm="1">
        <f t="array" ref="AA19">IF($M19="CAD",AB19,_xll.BDP($C19,AA$1,"YAS_XCCY_FOREIGN_CURRENCY=CAD","YAS_YLD_FLAG = 15","PRICING_SOURCE=BVAL"))</f>
        <v>2.9104904932873401</v>
      </c>
      <c r="AB19" s="9" cm="1">
        <f t="array" ref="AB19">_xll.BDP($C19,AB$1,"YAS_YLD_FLAG = 15","PRICING_SOURCE=BVAL")</f>
        <v>2.5916069999999998</v>
      </c>
      <c r="AC19" s="14">
        <f t="shared" si="1"/>
        <v>0.31888349328734034</v>
      </c>
      <c r="AD19" s="9" cm="1">
        <f t="array" ref="AD19">_xll.BDP($C19,AD$1,"YAS_YLD_FLAG = 15","PRICING_SOURCE=BVAL")</f>
        <v>101.16219999999998</v>
      </c>
      <c r="AE19" s="14">
        <f>INDEX([1]credit_yield!$C$1:$C$108,MATCH($AY19,[1]credit_yield!$A$1:$A$108,0))</f>
        <v>73.928243448068429</v>
      </c>
      <c r="AF19" s="9" cm="1">
        <f t="array" ref="AF19">_xll.BDP($C19,AF$1,"YAS_YLD_FLAG = 15","YAS_XCCY_FOREIGN_CURRENCY=CAD","PRICING_SOURCE=BVAL")</f>
        <v>132.19866627557363</v>
      </c>
      <c r="AG19" s="9" cm="1">
        <f t="array" ref="AG19">_xll.BDP($C19,AG$1,"YAS_YLD_FLAG = 15","PRICING_SOURCE=BVAL")</f>
        <v>1.579985</v>
      </c>
      <c r="AH19" s="9" t="str" cm="1">
        <f t="array" ref="AH19">_xll.BDP($C19,AH$1,"YAS_YLD_FLAG = 15","PRICING_SOURCE=BVAL")</f>
        <v>T 1 1/4 08/15/31</v>
      </c>
      <c r="AI19" s="9" t="str" cm="1">
        <f t="array" ref="AI19">_xll.BDP($C19,AI$1,"YAS_YLD_FLAG = 15","YAS_XCCY_FOREIGN_CURRENCY=CAD","PRICING_SOURCE=BVAL")</f>
        <v>CAN 1 ½ 06/01/31</v>
      </c>
      <c r="AJ19" s="9" cm="1">
        <f t="array" ref="AJ19">_xll.BQL($C19, "yield(fill=PREV, pricing_source=BVN4, side=Bid, yield_type=YTW) - yield(fill=PREV, pricing_source=BVN4, side=Ask, yield_type=YTW)")</f>
        <v>1.7361976812015012E-2</v>
      </c>
      <c r="AK19" s="16" cm="1">
        <f t="array" ref="AK19">_xll.BDP($C19,AK$1,"YAS_YLD_FLAG = 1")</f>
        <v>4000000000</v>
      </c>
      <c r="AL19" s="5">
        <f t="shared" si="2"/>
        <v>0.22762350000000001</v>
      </c>
      <c r="AM19" s="17" cm="1">
        <f t="array" ref="AM19">_xll.BDP($C19&amp;"@"&amp;Settings!$B$1&amp;" "&amp;$O19,"INTERVAL_SUM","MARKET_DATA_OVERRIDE="&amp;AM$1,"CALC_INTERVAL="&amp;Settings!$B$2,"FILL=0")*1000</f>
        <v>910494000</v>
      </c>
      <c r="AN19" s="18">
        <f t="shared" si="3"/>
        <v>-33120000</v>
      </c>
      <c r="AO19" s="17" cm="1">
        <f t="array" ref="AO19">_xll.BDP($I19&amp;"@"&amp;Settings!$B$1&amp;" "&amp;$O19,"INTERVAL_SUM","MARKET_DATA_OVERRIDE="&amp;AO$1,"CALC_INTERVAL="&amp;Settings!$B$2,"FILL=0")*1000</f>
        <v>229380000</v>
      </c>
      <c r="AP19" s="17" cm="1">
        <f t="array" ref="AP19">_xll.BDP($I19&amp;"@"&amp;Settings!$B$1&amp;" "&amp;$O19,"INTERVAL_SUM","MARKET_DATA_OVERRIDE="&amp;AP$1,"CALC_INTERVAL="&amp;Settings!$B$2,"FILL=0")*1000</f>
        <v>262500000</v>
      </c>
      <c r="AQ19" s="8" cm="1">
        <f t="array" ref="AQ19">_xll.BDP($C19,AQ$1)</f>
        <v>99</v>
      </c>
      <c r="AR19" s="21">
        <f>_xlfn.IFNA(IF(ISNUMBER($K19),INDEX(SN_Limit[UTILIZATION],MATCH($K19,SN_Limit[BB_ID],0)),"#N/A"),
IF(ISNUMBER($L19),INDEX(SN_Limit[UTILIZATION],MATCH($L19,SN_Limit[BB_ID],0)),"#N/A"))</f>
        <v>0.74180000000000001</v>
      </c>
      <c r="AS19" s="6">
        <f>_xlfn.IFNA(IF(ISNUMBER($K19),INDEX(SN_Limit[REMAINING],MATCH($K19,SN_Limit[BB_ID],0)),"#N/A"),
IF(ISNUMBER($L19),INDEX(SN_Limit[REMAINING],MATCH($L19,SN_Limit[BB_ID],0)),"#N/A"))</f>
        <v>11862695.119999997</v>
      </c>
      <c r="AT19" s="3" t="str">
        <f>INDEX(Table11[Z_category],MATCH(MAX(BuyTable[[#This Row],[Yld_Z_BB]:[Yld_Z_RBCI]]),Table11[Z_score_Vale],1))</f>
        <v>75 to 90</v>
      </c>
      <c r="AU19" s="3" t="str">
        <f>INDEX(Table12[TRAC_Category],MATCH(BuyTable[[#This Row],[Perc_Traded]],Table12[TRAC_Value],1))</f>
        <v>20-25%</v>
      </c>
      <c r="AV19" s="27" t="str">
        <f>INDEX(Table13[NetDlrInv_Category],MATCH(BuyTable[[#This Row],[DealerClient Net]],Table13[NetDlrInv_Value],1))</f>
        <v>-50 to -20MM</v>
      </c>
      <c r="AW19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9" s="3" t="str">
        <f>INDEX(Table15[XCCY_Cat],MATCH(BuyTable[[#This Row],[XCCY_sprd]],Table15[XCCY_Value],1))</f>
        <v>0.3 to 0.5</v>
      </c>
      <c r="AY19" s="3" t="str">
        <f>INDEX(Group_RTG[RTG_Value],MATCH($R19,Group_RTG[RTG_Key],0))&amp;":"&amp;INDEX(Map_DurBQNT[Dur_Val],MATCH($X19,Map_DurBQNT[Dur_Key],0))&amp;":"&amp;$M19&amp;":"&amp;$O19</f>
        <v>A:5:USD:Corp</v>
      </c>
      <c r="AZ19" s="3" t="str">
        <f>INDEX(Table9[LQA_Bucket],MATCH(BuyTable[[#This Row],[LQA_LIQUIDITY_SCORE]],Table9[LQA_Val],1))</f>
        <v>80-100</v>
      </c>
      <c r="BA19" s="27" t="str">
        <f>INDEX(Table10[Utilization_Bucket],MATCH(_xlfn.IFNA(ROUND(BuyTable[[#This Row],[Remaining]]/1000000,0),-1),Table10[Utilization_Val],1))</f>
        <v>10-50MM</v>
      </c>
      <c r="BB1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19" s="8"/>
    </row>
    <row r="20" spans="1:55" customFormat="1" x14ac:dyDescent="0.3">
      <c r="A20" t="s">
        <v>876</v>
      </c>
      <c r="B20" t="str">
        <f>IF(ISNUMBER(MATCH(I20,Buyside_PastID!A:A,0)),"","NEW")</f>
        <v>NEW</v>
      </c>
      <c r="C20" s="12" t="s">
        <v>2734</v>
      </c>
      <c r="D20" s="12">
        <v>0.76441204495965687</v>
      </c>
      <c r="E20" s="12">
        <v>0.83242980003781941</v>
      </c>
      <c r="F20" s="12" t="s">
        <v>2749</v>
      </c>
      <c r="G20" s="12">
        <v>20000000</v>
      </c>
      <c r="H20" s="12">
        <v>10000000</v>
      </c>
      <c r="I20" s="8" t="str" cm="1">
        <f t="array" ref="I20">_xll.BDP($C20,I$1)</f>
        <v>92556HAC1</v>
      </c>
      <c r="J20" s="8" t="str" cm="1">
        <f t="array" ref="J20">_xll.BDP($C20,J$1)</f>
        <v>VIAC 4.95 05/19/50</v>
      </c>
      <c r="K20" s="8" cm="1">
        <f t="array" ref="K20">_xll.BDP($C20,K$1)</f>
        <v>107674</v>
      </c>
      <c r="L20" s="8" cm="1">
        <f t="array" ref="L20">_xll.BDP($C20,L$1)</f>
        <v>107674</v>
      </c>
      <c r="M20" s="8" t="str" cm="1">
        <f t="array" ref="M20">_xll.BDP($C20,M$1)</f>
        <v>USD</v>
      </c>
      <c r="N20" s="8" t="str" cm="1">
        <f t="array" ref="N20">_xll.BDP($C20,N$1)</f>
        <v>US</v>
      </c>
      <c r="O20" s="8" t="str" cm="1">
        <f t="array" ref="O20">_xll.BDP($C20,O$1)</f>
        <v>Corp</v>
      </c>
      <c r="P20" s="8" t="str" cm="1">
        <f t="array" ref="P20">_xll.BDP($C20,P$1)</f>
        <v>Communications</v>
      </c>
      <c r="Q20" s="8" t="str" cm="1">
        <f t="array" ref="Q20">_xll.BDP($C20,Q$1)</f>
        <v>VIACOMCBS INC</v>
      </c>
      <c r="R20" s="8" t="str" cm="1">
        <f t="array" ref="R20">_xll.BDP($C20,R$1)</f>
        <v>BBB</v>
      </c>
      <c r="S20" s="8" cm="1">
        <f t="array" ref="S20">_xlfn.IFNA(MATCH(_xll.BDP($C20,S$1),Convert_RBCIRTG[RTG_MDY],0),0)</f>
        <v>2</v>
      </c>
      <c r="T20" s="8" cm="1">
        <f t="array" ref="T20">_xlfn.IFNA(MATCH(_xll.BDP($C20,T$1),Convert_RBCIRTG[RTG_FITCH_SP],0),0)</f>
        <v>2</v>
      </c>
      <c r="U20" s="8" cm="1">
        <f t="array" ref="U20">_xlfn.IFNA(MATCH(_xll.BDP($C20,U$1),Convert_RBCIRTG[RTG_FITCH_SP],0),0)</f>
        <v>2</v>
      </c>
      <c r="V20" s="20" t="str" cm="1">
        <f t="array" ref="V20">INDEX(Convert_RBCIRTG[RTG_FITCH_SP],IF(MEDIAN($S20:$U20)&gt;0,MEDIAN($S20:$U20),MAX($S20:$U20)))</f>
        <v>BBB</v>
      </c>
      <c r="W20" s="15" cm="1">
        <f t="array" ref="W20">_xll.BDP($C20,W$1,"YAS_YLD_FLAG = 15")</f>
        <v>16.265358648572892</v>
      </c>
      <c r="X20" s="3" t="str">
        <f>INDEX(Convert_DurBins[Dur_Bucket],MATCH($W20,Convert_DurBins[Dur_Val],1))</f>
        <v>16-18</v>
      </c>
      <c r="Y20" s="14">
        <f t="shared" si="0"/>
        <v>3.9964894891736908</v>
      </c>
      <c r="Z20" s="3">
        <f>-INDEX(DefProv[Default],MATCH($O20&amp;$R20,DefProv[KEY],0))</f>
        <v>-36</v>
      </c>
      <c r="AA20" s="9" cm="1">
        <f t="array" ref="AA20">IF($M20="CAD",AB20,_xll.BDP($C20,AA$1,"YAS_XCCY_FOREIGN_CURRENCY=CAD","YAS_YLD_FLAG = 15","PRICING_SOURCE=BVAL"))</f>
        <v>4.3564894891736907</v>
      </c>
      <c r="AB20" s="9" cm="1">
        <f t="array" ref="AB20">_xll.BDP($C20,AB$1,"YAS_YLD_FLAG = 15","PRICING_SOURCE=BVAL")</f>
        <v>3.5325299999999999</v>
      </c>
      <c r="AC20" s="14">
        <f t="shared" si="1"/>
        <v>0.82395948917369077</v>
      </c>
      <c r="AD20" s="9" cm="1">
        <f t="array" ref="AD20">_xll.BDP($C20,AD$1,"YAS_YLD_FLAG = 15","PRICING_SOURCE=BVAL")</f>
        <v>153.0335</v>
      </c>
      <c r="AE20" s="14" t="e">
        <f>INDEX([1]credit_yield!$C$1:$C$108,MATCH($AY20,[1]credit_yield!$A$1:$A$108,0))</f>
        <v>#N/A</v>
      </c>
      <c r="AF20" s="9" cm="1">
        <f t="array" ref="AF20">_xll.BDP($C20,AF$1,"YAS_YLD_FLAG = 15","YAS_XCCY_FOREIGN_CURRENCY=CAD","PRICING_SOURCE=BVAL")</f>
        <v>238.79783191976585</v>
      </c>
      <c r="AG20" s="9" cm="1">
        <f t="array" ref="AG20">_xll.BDP($C20,AG$1,"YAS_YLD_FLAG = 15","PRICING_SOURCE=BVAL")</f>
        <v>2.0021949999999999</v>
      </c>
      <c r="AH20" s="9" t="str" cm="1">
        <f t="array" ref="AH20">_xll.BDP($C20,AH$1,"YAS_YLD_FLAG = 15","PRICING_SOURCE=BVAL")</f>
        <v>T 2 3/8 05/15/51</v>
      </c>
      <c r="AI20" s="9" t="str" cm="1">
        <f t="array" ref="AI20">_xll.BDP($C20,AI$1,"YAS_YLD_FLAG = 15","YAS_XCCY_FOREIGN_CURRENCY=CAD","PRICING_SOURCE=BVAL")</f>
        <v>CAN 2 12/01/51</v>
      </c>
      <c r="AJ20" s="9" cm="1">
        <f t="array" ref="AJ20">_xll.BQL($C20, "yield(fill=PREV, pricing_source=BVN4, side=Bid, yield_type=YTW) - yield(fill=PREV, pricing_source=BVN4, side=Ask, yield_type=YTW)")</f>
        <v>2.4698229999999821E-2</v>
      </c>
      <c r="AK20" s="16" cm="1">
        <f t="array" ref="AK20">_xll.BDP($C20,AK$1,"YAS_YLD_FLAG = 1")</f>
        <v>1000000000</v>
      </c>
      <c r="AL20" s="5">
        <f t="shared" si="2"/>
        <v>0.30368699999999998</v>
      </c>
      <c r="AM20" s="17" cm="1">
        <f t="array" ref="AM20">_xll.BDP($C20&amp;"@"&amp;Settings!$B$1&amp;" "&amp;$O20,"INTERVAL_SUM","MARKET_DATA_OVERRIDE="&amp;AM$1,"CALC_INTERVAL="&amp;Settings!$B$2,"FILL=0")*1000</f>
        <v>303687000</v>
      </c>
      <c r="AN20" s="18">
        <f t="shared" si="3"/>
        <v>-76073000</v>
      </c>
      <c r="AO20" s="17" cm="1">
        <f t="array" ref="AO20">_xll.BDP($I20&amp;"@"&amp;Settings!$B$1&amp;" "&amp;$O20,"INTERVAL_SUM","MARKET_DATA_OVERRIDE="&amp;AO$1,"CALC_INTERVAL="&amp;Settings!$B$2,"FILL=0")*1000</f>
        <v>41521000</v>
      </c>
      <c r="AP20" s="17" cm="1">
        <f t="array" ref="AP20">_xll.BDP($I20&amp;"@"&amp;Settings!$B$1&amp;" "&amp;$O20,"INTERVAL_SUM","MARKET_DATA_OVERRIDE="&amp;AP$1,"CALC_INTERVAL="&amp;Settings!$B$2,"FILL=0")*1000</f>
        <v>117594000</v>
      </c>
      <c r="AQ20" s="8" cm="1">
        <f t="array" ref="AQ20">_xll.BDP($C20,AQ$1)</f>
        <v>98</v>
      </c>
      <c r="AR20" s="21">
        <f>_xlfn.IFNA(IF(ISNUMBER($K20),INDEX(SN_Limit[UTILIZATION],MATCH($K20,SN_Limit[BB_ID],0)),"#N/A"),
IF(ISNUMBER($L20),INDEX(SN_Limit[UTILIZATION],MATCH($L20,SN_Limit[BB_ID],0)),"#N/A"))</f>
        <v>0</v>
      </c>
      <c r="AS20" s="6">
        <f>_xlfn.IFNA(IF(ISNUMBER($K20),INDEX(SN_Limit[REMAINING],MATCH($K20,SN_Limit[BB_ID],0)),"#N/A"),
IF(ISNUMBER($L20),INDEX(SN_Limit[REMAINING],MATCH($L20,SN_Limit[BB_ID],0)),"#N/A"))</f>
        <v>45000000</v>
      </c>
      <c r="AT20" s="3" t="str">
        <f>INDEX(Table11[Z_category],MATCH(MAX(BuyTable[[#This Row],[Yld_Z_BB]:[Yld_Z_RBCI]]),Table11[Z_score_Vale],1))</f>
        <v>75 to 90</v>
      </c>
      <c r="AU20" s="3" t="str">
        <f>INDEX(Table12[TRAC_Category],MATCH(BuyTable[[#This Row],[Perc_Traded]],Table12[TRAC_Value],1))</f>
        <v>25%+</v>
      </c>
      <c r="AV20" s="27" t="str">
        <f>INDEX(Table13[NetDlrInv_Category],MATCH(BuyTable[[#This Row],[DealerClient Net]],Table13[NetDlrInv_Value],1))</f>
        <v>-100MM to -50MM</v>
      </c>
      <c r="AW20" s="3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20" s="3" t="str">
        <f>INDEX(Table15[XCCY_Cat],MATCH(BuyTable[[#This Row],[XCCY_sprd]],Table15[XCCY_Value],1))</f>
        <v>0.8 to 1</v>
      </c>
      <c r="AY20" s="3" t="str">
        <f>INDEX(Group_RTG[RTG_Value],MATCH($R20,Group_RTG[RTG_Key],0))&amp;":"&amp;INDEX(Map_DurBQNT[Dur_Val],MATCH($X20,Map_DurBQNT[Dur_Key],0))&amp;":"&amp;$M20&amp;":"&amp;$O20</f>
        <v>BBB:9:USD:Corp</v>
      </c>
      <c r="AZ20" s="3" t="str">
        <f>INDEX(Table9[LQA_Bucket],MATCH(BuyTable[[#This Row],[LQA_LIQUIDITY_SCORE]],Table9[LQA_Val],1))</f>
        <v>80-100</v>
      </c>
      <c r="BA20" s="27" t="str">
        <f>INDEX(Table10[Utilization_Bucket],MATCH(_xlfn.IFNA(ROUND(BuyTable[[#This Row],[Remaining]]/1000000,0),-1),Table10[Utilization_Val],1))</f>
        <v>10-50MM</v>
      </c>
      <c r="BB2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20" s="8"/>
    </row>
    <row r="21" spans="1:55" customFormat="1" x14ac:dyDescent="0.3">
      <c r="A21" t="s">
        <v>876</v>
      </c>
      <c r="B21" t="str">
        <f>IF(ISNUMBER(MATCH(I21,Buyside_PastID!A:A,0)),"","NEW")</f>
        <v/>
      </c>
      <c r="C21" s="12" t="s">
        <v>39</v>
      </c>
      <c r="D21" s="12">
        <v>1.4265826315376886</v>
      </c>
      <c r="E21" s="12">
        <v>0.75839032531303807</v>
      </c>
      <c r="F21" s="12" t="s">
        <v>2761</v>
      </c>
      <c r="G21" s="12">
        <v>10000000</v>
      </c>
      <c r="H21" s="12">
        <v>10000000</v>
      </c>
      <c r="I21" s="8" t="str" cm="1">
        <f t="array" ref="I21">_xll.BDP($C21,I$1)</f>
        <v>00206RKE1</v>
      </c>
      <c r="J21" s="8" t="str" cm="1">
        <f t="array" ref="J21">_xll.BDP($C21,J$1)</f>
        <v>T 3.3 02/01/52</v>
      </c>
      <c r="K21" s="8" cm="1">
        <f t="array" ref="K21">_xll.BDP($C21,K$1)</f>
        <v>101376</v>
      </c>
      <c r="L21" s="8" cm="1">
        <f t="array" ref="L21">_xll.BDP($C21,L$1)</f>
        <v>101376</v>
      </c>
      <c r="M21" s="8" t="str" cm="1">
        <f t="array" ref="M21">_xll.BDP($C21,M$1)</f>
        <v>USD</v>
      </c>
      <c r="N21" s="8" t="str" cm="1">
        <f t="array" ref="N21">_xll.BDP($C21,N$1)</f>
        <v>US</v>
      </c>
      <c r="O21" s="8" t="str" cm="1">
        <f t="array" ref="O21">_xll.BDP($C21,O$1)</f>
        <v>Corp</v>
      </c>
      <c r="P21" s="8" t="str" cm="1">
        <f t="array" ref="P21">_xll.BDP($C21,P$1)</f>
        <v>Communications</v>
      </c>
      <c r="Q21" s="8" t="str" cm="1">
        <f t="array" ref="Q21">_xll.BDP($C21,Q$1)</f>
        <v>AT&amp;T INC</v>
      </c>
      <c r="R21" s="8" t="str" cm="1">
        <f t="array" ref="R21">_xll.BDP($C21,R$1)</f>
        <v>BBB</v>
      </c>
      <c r="S21" s="8" cm="1">
        <f t="array" ref="S21">_xlfn.IFNA(MATCH(_xll.BDP($C21,S$1),Convert_RBCIRTG[RTG_MDY],0),0)</f>
        <v>2</v>
      </c>
      <c r="T21" s="8" cm="1">
        <f t="array" ref="T21">_xlfn.IFNA(MATCH(_xll.BDP($C21,T$1),Convert_RBCIRTG[RTG_FITCH_SP],0),0)</f>
        <v>3</v>
      </c>
      <c r="U21" s="8" cm="1">
        <f t="array" ref="U21">_xlfn.IFNA(MATCH(_xll.BDP($C21,U$1),Convert_RBCIRTG[RTG_FITCH_SP],0),0)</f>
        <v>2</v>
      </c>
      <c r="V21" s="20" t="str" cm="1">
        <f t="array" ref="V21">INDEX(Convert_RBCIRTG[RTG_FITCH_SP],IF(MEDIAN($S21:$U21)&gt;0,MEDIAN($S21:$U21),MAX($S21:$U21)))</f>
        <v>BBB</v>
      </c>
      <c r="W21" s="15" cm="1">
        <f t="array" ref="W21">_xll.BDP($C21,W$1,"YAS_YLD_FLAG = 15")</f>
        <v>18.708766512774837</v>
      </c>
      <c r="X21" s="3" t="str">
        <f>INDEX(Convert_DurBins[Dur_Bucket],MATCH($W21,Convert_DurBins[Dur_Val],1))</f>
        <v>18-20</v>
      </c>
      <c r="Y21" s="14">
        <f t="shared" si="0"/>
        <v>3.6000047259376675</v>
      </c>
      <c r="Z21" s="3">
        <f>-INDEX(DefProv[Default],MATCH($O21&amp;$R21,DefProv[KEY],0))</f>
        <v>-36</v>
      </c>
      <c r="AA21" s="9" cm="1">
        <f t="array" ref="AA21">IF($M21="CAD",AB21,_xll.BDP($C21,AA$1,"YAS_XCCY_FOREIGN_CURRENCY=CAD","YAS_YLD_FLAG = 15","PRICING_SOURCE=BVAL"))</f>
        <v>3.9600047259376674</v>
      </c>
      <c r="AB21" s="9" cm="1">
        <f t="array" ref="AB21">_xll.BDP($C21,AB$1,"YAS_YLD_FLAG = 15","PRICING_SOURCE=BVAL")</f>
        <v>3.4711509999999999</v>
      </c>
      <c r="AC21" s="14">
        <f t="shared" si="1"/>
        <v>0.48885372593766752</v>
      </c>
      <c r="AD21" s="9" cm="1">
        <f t="array" ref="AD21">_xll.BDP($C21,AD$1,"YAS_YLD_FLAG = 15","PRICING_SOURCE=BVAL")</f>
        <v>146.8956</v>
      </c>
      <c r="AE21" s="14" t="e">
        <f>INDEX([1]credit_yield!$C$1:$C$108,MATCH($AY21,[1]credit_yield!$A$1:$A$108,0))</f>
        <v>#N/A</v>
      </c>
      <c r="AF21" s="9" cm="1">
        <f t="array" ref="AF21">_xll.BDP($C21,AF$1,"YAS_YLD_FLAG = 15","YAS_XCCY_FOREIGN_CURRENCY=CAD","PRICING_SOURCE=BVAL")</f>
        <v>199.1493555961635</v>
      </c>
      <c r="AG21" s="9" cm="1">
        <f t="array" ref="AG21">_xll.BDP($C21,AG$1,"YAS_YLD_FLAG = 15","PRICING_SOURCE=BVAL")</f>
        <v>2.0021949999999999</v>
      </c>
      <c r="AH21" s="9" t="str" cm="1">
        <f t="array" ref="AH21">_xll.BDP($C21,AH$1,"YAS_YLD_FLAG = 15","PRICING_SOURCE=BVAL")</f>
        <v>T 2 3/8 05/15/51</v>
      </c>
      <c r="AI21" s="9" t="str" cm="1">
        <f t="array" ref="AI21">_xll.BDP($C21,AI$1,"YAS_YLD_FLAG = 15","YAS_XCCY_FOREIGN_CURRENCY=CAD","PRICING_SOURCE=BVAL")</f>
        <v>CAN 2 12/01/51</v>
      </c>
      <c r="AJ21" s="9" cm="1">
        <f t="array" ref="AJ21">_xll.BQL($C21, "yield(fill=PREV, pricing_source=BVN4, side=Bid, yield_type=YTW) - yield(fill=PREV, pricing_source=BVN4, side=Ask, yield_type=YTW)")</f>
        <v>1.663726538535526E-2</v>
      </c>
      <c r="AK21" s="16" cm="1">
        <f t="array" ref="AK21">_xll.BDP($C21,AK$1,"YAS_YLD_FLAG = 1")</f>
        <v>2250000000</v>
      </c>
      <c r="AL21" s="5">
        <f t="shared" si="2"/>
        <v>9.1062222222222225E-2</v>
      </c>
      <c r="AM21" s="17" cm="1">
        <f t="array" ref="AM21">_xll.BDP($C21&amp;"@"&amp;Settings!$B$1&amp;" "&amp;$O21,"INTERVAL_SUM","MARKET_DATA_OVERRIDE="&amp;AM$1,"CALC_INTERVAL="&amp;Settings!$B$2,"FILL=0")*1000</f>
        <v>204890000</v>
      </c>
      <c r="AN21" s="18">
        <f t="shared" si="3"/>
        <v>4351000</v>
      </c>
      <c r="AO21" s="17" cm="1">
        <f t="array" ref="AO21">_xll.BDP($I21&amp;"@"&amp;Settings!$B$1&amp;" "&amp;$O21,"INTERVAL_SUM","MARKET_DATA_OVERRIDE="&amp;AO$1,"CALC_INTERVAL="&amp;Settings!$B$2,"FILL=0")*1000</f>
        <v>56111000</v>
      </c>
      <c r="AP21" s="17" cm="1">
        <f t="array" ref="AP21">_xll.BDP($I21&amp;"@"&amp;Settings!$B$1&amp;" "&amp;$O21,"INTERVAL_SUM","MARKET_DATA_OVERRIDE="&amp;AP$1,"CALC_INTERVAL="&amp;Settings!$B$2,"FILL=0")*1000</f>
        <v>51760000</v>
      </c>
      <c r="AQ21" s="8" cm="1">
        <f t="array" ref="AQ21">_xll.BDP($C21,AQ$1)</f>
        <v>98</v>
      </c>
      <c r="AR21" s="21">
        <f>_xlfn.IFNA(IF(ISNUMBER($K21),INDEX(SN_Limit[UTILIZATION],MATCH($K21,SN_Limit[BB_ID],0)),"#N/A"),
IF(ISNUMBER($L21),INDEX(SN_Limit[UTILIZATION],MATCH($L21,SN_Limit[BB_ID],0)),"#N/A"))</f>
        <v>0.89100000000000001</v>
      </c>
      <c r="AS21" s="6">
        <f>_xlfn.IFNA(IF(ISNUMBER($K21),INDEX(SN_Limit[REMAINING],MATCH($K21,SN_Limit[BB_ID],0)),"#N/A"),
IF(ISNUMBER($L21),INDEX(SN_Limit[REMAINING],MATCH($L21,SN_Limit[BB_ID],0)),"#N/A"))</f>
        <v>811912.5</v>
      </c>
      <c r="AT21" s="3" t="str">
        <f>INDEX(Table11[Z_category],MATCH(MAX(BuyTable[[#This Row],[Yld_Z_BB]:[Yld_Z_RBCI]]),Table11[Z_score_Vale],1))</f>
        <v>90+</v>
      </c>
      <c r="AU21" s="3" t="str">
        <f>INDEX(Table12[TRAC_Category],MATCH(BuyTable[[#This Row],[Perc_Traded]],Table12[TRAC_Value],1))</f>
        <v>5-10%</v>
      </c>
      <c r="AV21" s="27" t="str">
        <f>INDEX(Table13[NetDlrInv_Category],MATCH(BuyTable[[#This Row],[DealerClient Net]],Table13[NetDlrInv_Value],1))</f>
        <v>0 to 5MM</v>
      </c>
      <c r="AW21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1" s="3" t="str">
        <f>INDEX(Table15[XCCY_Cat],MATCH(BuyTable[[#This Row],[XCCY_sprd]],Table15[XCCY_Value],1))</f>
        <v>0.3 to 0.5</v>
      </c>
      <c r="AY21" s="3" t="str">
        <f>INDEX(Group_RTG[RTG_Value],MATCH($R21,Group_RTG[RTG_Key],0))&amp;":"&amp;INDEX(Map_DurBQNT[Dur_Val],MATCH($X21,Map_DurBQNT[Dur_Key],0))&amp;":"&amp;$M21&amp;":"&amp;$O21</f>
        <v>BBB:10:USD:Corp</v>
      </c>
      <c r="AZ21" s="3" t="str">
        <f>INDEX(Table9[LQA_Bucket],MATCH(BuyTable[[#This Row],[LQA_LIQUIDITY_SCORE]],Table9[LQA_Val],1))</f>
        <v>80-100</v>
      </c>
      <c r="BA21" s="27" t="str">
        <f>INDEX(Table10[Utilization_Bucket],MATCH(_xlfn.IFNA(ROUND(BuyTable[[#This Row],[Remaining]]/1000000,0),-1),Table10[Utilization_Val],1))</f>
        <v>1-10MM</v>
      </c>
      <c r="BB2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21" s="8"/>
    </row>
    <row r="22" spans="1:55" customFormat="1" x14ac:dyDescent="0.3">
      <c r="A22" t="s">
        <v>876</v>
      </c>
      <c r="B22" t="str">
        <f>IF(ISNUMBER(MATCH(I22,Buyside_PastID!A:A,0)),"","NEW")</f>
        <v/>
      </c>
      <c r="C22" s="12" t="s">
        <v>948</v>
      </c>
      <c r="D22" s="12">
        <v>0.79245874516947268</v>
      </c>
      <c r="E22" s="12">
        <v>0.73290283117652144</v>
      </c>
      <c r="F22" s="12" t="s">
        <v>1874</v>
      </c>
      <c r="G22" s="12">
        <v>0</v>
      </c>
      <c r="H22" s="12">
        <v>0</v>
      </c>
      <c r="I22" s="8" t="str" cm="1">
        <f t="array" ref="I22">_xll.BDP($C22,I$1)</f>
        <v>743820AB8</v>
      </c>
      <c r="J22" s="8" t="str" cm="1">
        <f t="array" ref="J22">_xll.BDP($C22,J$1)</f>
        <v>PSJHOG 2.7 10/01/51</v>
      </c>
      <c r="K22" s="8" cm="1">
        <f t="array" ref="K22">_xll.BDP($C22,K$1)</f>
        <v>50878434</v>
      </c>
      <c r="L22" s="8" cm="1">
        <f t="array" ref="L22">_xll.BDP($C22,L$1)</f>
        <v>50862222</v>
      </c>
      <c r="M22" s="8" t="str" cm="1">
        <f t="array" ref="M22">_xll.BDP($C22,M$1)</f>
        <v>USD</v>
      </c>
      <c r="N22" s="8" t="str" cm="1">
        <f t="array" ref="N22">_xll.BDP($C22,N$1)</f>
        <v>US</v>
      </c>
      <c r="O22" s="8" t="str" cm="1">
        <f t="array" ref="O22">_xll.BDP($C22,O$1)</f>
        <v>Corp</v>
      </c>
      <c r="P22" s="8" t="str" cm="1">
        <f t="array" ref="P22">_xll.BDP($C22,P$1)</f>
        <v>Health Care</v>
      </c>
      <c r="Q22" s="8" t="str" cm="1">
        <f t="array" ref="Q22">_xll.BDP($C22,Q$1)</f>
        <v>PROV ST JOSEPH HLTH OBL</v>
      </c>
      <c r="R22" s="8" t="str" cm="1">
        <f t="array" ref="R22">_xll.BDP($C22,R$1)</f>
        <v>AA-</v>
      </c>
      <c r="S22" s="8" cm="1">
        <f t="array" ref="S22">_xlfn.IFNA(MATCH(_xll.BDP($C22,S$1),Convert_RBCIRTG[RTG_MDY],0),0)</f>
        <v>0</v>
      </c>
      <c r="T22" s="8" cm="1">
        <f t="array" ref="T22">_xlfn.IFNA(MATCH(_xll.BDP($C22,T$1),Convert_RBCIRTG[RTG_FITCH_SP],0),0)</f>
        <v>7</v>
      </c>
      <c r="U22" s="8" cm="1">
        <f t="array" ref="U22">_xlfn.IFNA(MATCH(_xll.BDP($C22,U$1),Convert_RBCIRTG[RTG_FITCH_SP],0),0)</f>
        <v>7</v>
      </c>
      <c r="V22" s="20" t="str" cm="1">
        <f t="array" ref="V22">INDEX(Convert_RBCIRTG[RTG_FITCH_SP],IF(MEDIAN($S22:$U22)&gt;0,MEDIAN($S22:$U22),MAX($S22:$U22)))</f>
        <v>AA-</v>
      </c>
      <c r="W22" s="15" cm="1">
        <f t="array" ref="W22">_xll.BDP($C22,W$1,"YAS_YLD_FLAG = 15")</f>
        <v>20.230449475168886</v>
      </c>
      <c r="X22" s="3" t="str">
        <f>INDEX(Convert_DurBins[Dur_Bucket],MATCH($W22,Convert_DurBins[Dur_Val],1))</f>
        <v>20-22</v>
      </c>
      <c r="Y22" s="14">
        <f t="shared" si="0"/>
        <v>3.259861855874751</v>
      </c>
      <c r="Z22" s="3">
        <f>-INDEX(DefProv[Default],MATCH($O22&amp;$R22,DefProv[KEY],0))</f>
        <v>-7</v>
      </c>
      <c r="AA22" s="9" cm="1">
        <f t="array" ref="AA22">IF($M22="CAD",AB22,_xll.BDP($C22,AA$1,"YAS_XCCY_FOREIGN_CURRENCY=CAD","YAS_YLD_FLAG = 15","PRICING_SOURCE=BVAL"))</f>
        <v>3.3298618558747508</v>
      </c>
      <c r="AB22" s="9" cm="1">
        <f t="array" ref="AB22">_xll.BDP($C22,AB$1,"YAS_YLD_FLAG = 15","PRICING_SOURCE=BVAL")</f>
        <v>2.861189</v>
      </c>
      <c r="AC22" s="14">
        <f t="shared" si="1"/>
        <v>0.46867285587475083</v>
      </c>
      <c r="AD22" s="9" cm="1">
        <f t="array" ref="AD22">_xll.BDP($C22,AD$1,"YAS_YLD_FLAG = 15","PRICING_SOURCE=BVAL")</f>
        <v>85.8994</v>
      </c>
      <c r="AE22" s="14">
        <f>INDEX([1]credit_yield!$C$1:$C$108,MATCH($AY22,[1]credit_yield!$A$1:$A$108,0))</f>
        <v>68.247456141880576</v>
      </c>
      <c r="AF22" s="9" cm="1">
        <f t="array" ref="AF22">_xll.BDP($C22,AF$1,"YAS_YLD_FLAG = 15","YAS_XCCY_FOREIGN_CURRENCY=CAD","PRICING_SOURCE=BVAL")</f>
        <v>136.1108784604086</v>
      </c>
      <c r="AG22" s="9" cm="1">
        <f t="array" ref="AG22">_xll.BDP($C22,AG$1,"YAS_YLD_FLAG = 15","PRICING_SOURCE=BVAL")</f>
        <v>2.0021949999999999</v>
      </c>
      <c r="AH22" s="9" t="str" cm="1">
        <f t="array" ref="AH22">_xll.BDP($C22,AH$1,"YAS_YLD_FLAG = 15","PRICING_SOURCE=BVAL")</f>
        <v>T 2 3/8 05/15/51</v>
      </c>
      <c r="AI22" s="9" t="str" cm="1">
        <f t="array" ref="AI22">_xll.BDP($C22,AI$1,"YAS_YLD_FLAG = 15","YAS_XCCY_FOREIGN_CURRENCY=CAD","PRICING_SOURCE=BVAL")</f>
        <v>CAN 2 12/01/51</v>
      </c>
      <c r="AJ22" s="9" cm="1">
        <f t="array" ref="AJ22">_xll.BQL($C22, "yield(fill=PREV, pricing_source=BVN4, side=Bid, yield_type=YTW) - yield(fill=PREV, pricing_source=BVN4, side=Ask, yield_type=YTW)")</f>
        <v>1.2705668696070926E-2</v>
      </c>
      <c r="AK22" s="16" cm="1">
        <f t="array" ref="AK22">_xll.BDP($C22,AK$1,"YAS_YLD_FLAG = 1")</f>
        <v>775000000</v>
      </c>
      <c r="AL22" s="5">
        <f t="shared" si="2"/>
        <v>0.41191483870967743</v>
      </c>
      <c r="AM22" s="17" cm="1">
        <f t="array" ref="AM22">_xll.BDP($C22&amp;"@"&amp;Settings!$B$1&amp;" "&amp;$O22,"INTERVAL_SUM","MARKET_DATA_OVERRIDE="&amp;AM$1,"CALC_INTERVAL="&amp;Settings!$B$2,"FILL=0")*1000</f>
        <v>319234000</v>
      </c>
      <c r="AN22" s="18">
        <f t="shared" si="3"/>
        <v>12210000</v>
      </c>
      <c r="AO22" s="17" cm="1">
        <f t="array" ref="AO22">_xll.BDP($I22&amp;"@"&amp;Settings!$B$1&amp;" "&amp;$O22,"INTERVAL_SUM","MARKET_DATA_OVERRIDE="&amp;AO$1,"CALC_INTERVAL="&amp;Settings!$B$2,"FILL=0")*1000</f>
        <v>84225000</v>
      </c>
      <c r="AP22" s="17" cm="1">
        <f t="array" ref="AP22">_xll.BDP($I22&amp;"@"&amp;Settings!$B$1&amp;" "&amp;$O22,"INTERVAL_SUM","MARKET_DATA_OVERRIDE="&amp;AP$1,"CALC_INTERVAL="&amp;Settings!$B$2,"FILL=0")*1000</f>
        <v>72015000</v>
      </c>
      <c r="AQ22" s="8" cm="1">
        <f t="array" ref="AQ22">_xll.BDP($C22,AQ$1)</f>
        <v>99</v>
      </c>
      <c r="AR22" s="21" t="e">
        <f>_xlfn.IFNA(IF(ISNUMBER($K22),INDEX(SN_Limit[UTILIZATION],MATCH($K22,SN_Limit[BB_ID],0)),"#N/A"),
IF(ISNUMBER($L22),INDEX(SN_Limit[UTILIZATION],MATCH($L22,SN_Limit[BB_ID],0)),"#N/A"))</f>
        <v>#N/A</v>
      </c>
      <c r="AS22" s="6" t="e">
        <f>_xlfn.IFNA(IF(ISNUMBER($K22),INDEX(SN_Limit[REMAINING],MATCH($K22,SN_Limit[BB_ID],0)),"#N/A"),
IF(ISNUMBER($L22),INDEX(SN_Limit[REMAINING],MATCH($L22,SN_Limit[BB_ID],0)),"#N/A"))</f>
        <v>#N/A</v>
      </c>
      <c r="AT22" s="3" t="str">
        <f>INDEX(Table11[Z_category],MATCH(MAX(BuyTable[[#This Row],[Yld_Z_BB]:[Yld_Z_RBCI]]),Table11[Z_score_Vale],1))</f>
        <v>75 to 90</v>
      </c>
      <c r="AU22" s="3" t="str">
        <f>INDEX(Table12[TRAC_Category],MATCH(BuyTable[[#This Row],[Perc_Traded]],Table12[TRAC_Value],1))</f>
        <v>25%+</v>
      </c>
      <c r="AV22" s="27" t="str">
        <f>INDEX(Table13[NetDlrInv_Category],MATCH(BuyTable[[#This Row],[DealerClient Net]],Table13[NetDlrInv_Value],1))</f>
        <v>10 to 20MM</v>
      </c>
      <c r="AW22" s="3">
        <f>IF(OR(ISBLANK(BuyTable[[#This Row],[MSG_AskSize]]),NOT(ISNUMBER(BuyTable[[#This Row],[MSG_AskSize]]))),"NA",INDEX(Table14[AskSize_Category],MATCH(BuyTable[[#This Row],[MSG_AskSize]],Table14[AskSize_Value],1)))</f>
        <v>0</v>
      </c>
      <c r="AX22" s="3" t="str">
        <f>INDEX(Table15[XCCY_Cat],MATCH(BuyTable[[#This Row],[XCCY_sprd]],Table15[XCCY_Value],1))</f>
        <v>0.3 to 0.5</v>
      </c>
      <c r="AY22" s="3" t="str">
        <f>INDEX(Group_RTG[RTG_Value],MATCH($R22,Group_RTG[RTG_Key],0))&amp;":"&amp;INDEX(Map_DurBQNT[Dur_Val],MATCH($X22,Map_DurBQNT[Dur_Key],0))&amp;":"&amp;$M22&amp;":"&amp;$O22</f>
        <v>AA:11:USD:Corp</v>
      </c>
      <c r="AZ22" s="3" t="str">
        <f>INDEX(Table9[LQA_Bucket],MATCH(BuyTable[[#This Row],[LQA_LIQUIDITY_SCORE]],Table9[LQA_Val],1))</f>
        <v>80-100</v>
      </c>
      <c r="BA22" s="27" t="str">
        <f>INDEX(Table10[Utilization_Bucket],MATCH(_xlfn.IFNA(ROUND(BuyTable[[#This Row],[Remaining]]/1000000,0),-1),Table10[Utilization_Val],1))</f>
        <v>NR</v>
      </c>
      <c r="BB2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22" s="8"/>
    </row>
    <row r="23" spans="1:55" customFormat="1" x14ac:dyDescent="0.3">
      <c r="A23" t="s">
        <v>876</v>
      </c>
      <c r="B23" t="str">
        <f>IF(ISNUMBER(MATCH(I23,Buyside_PastID!A:A,0)),"","NEW")</f>
        <v/>
      </c>
      <c r="C23" s="12" t="s">
        <v>1039</v>
      </c>
      <c r="D23" s="12">
        <v>0.78315832716967548</v>
      </c>
      <c r="E23" s="12">
        <v>0.88010513280771818</v>
      </c>
      <c r="F23" s="12" t="s">
        <v>1887</v>
      </c>
      <c r="G23" s="12">
        <v>10000000</v>
      </c>
      <c r="H23" s="12">
        <v>0</v>
      </c>
      <c r="I23" s="8" t="str" cm="1">
        <f t="array" ref="I23">_xll.BDP($C23,I$1)</f>
        <v>606822BX1</v>
      </c>
      <c r="J23" s="8" t="str" cm="1">
        <f t="array" ref="J23">_xll.BDP($C23,J$1)</f>
        <v>MUFG 2.309 07/20/32</v>
      </c>
      <c r="K23" s="8" cm="1">
        <f t="array" ref="K23">_xll.BDP($C23,K$1)</f>
        <v>1442748</v>
      </c>
      <c r="L23" s="8" cm="1">
        <f t="array" ref="L23">_xll.BDP($C23,L$1)</f>
        <v>1442748</v>
      </c>
      <c r="M23" s="8" t="str" cm="1">
        <f t="array" ref="M23">_xll.BDP($C23,M$1)</f>
        <v>USD</v>
      </c>
      <c r="N23" s="8" t="str" cm="1">
        <f t="array" ref="N23">_xll.BDP($C23,N$1)</f>
        <v>JN</v>
      </c>
      <c r="O23" s="8" t="str" cm="1">
        <f t="array" ref="O23">_xll.BDP($C23,O$1)</f>
        <v>Corp</v>
      </c>
      <c r="P23" s="8" t="str" cm="1">
        <f t="array" ref="P23">_xll.BDP($C23,P$1)</f>
        <v>Financials</v>
      </c>
      <c r="Q23" s="8" t="str" cm="1">
        <f t="array" ref="Q23">_xll.BDP($C23,Q$1)</f>
        <v>MITSUBISHI UFJ FIN GRP</v>
      </c>
      <c r="R23" s="8" t="str" cm="1">
        <f t="array" ref="R23">_xll.BDP($C23,R$1)</f>
        <v>A-</v>
      </c>
      <c r="S23" s="8" cm="1">
        <f t="array" ref="S23">_xlfn.IFNA(MATCH(_xll.BDP($C23,S$1),Convert_RBCIRTG[RTG_MDY],0),0)</f>
        <v>6</v>
      </c>
      <c r="T23" s="8" cm="1">
        <f t="array" ref="T23">_xlfn.IFNA(MATCH(_xll.BDP($C23,T$1),Convert_RBCIRTG[RTG_FITCH_SP],0),0)</f>
        <v>4</v>
      </c>
      <c r="U23" s="8" cm="1">
        <f t="array" ref="U23">_xlfn.IFNA(MATCH(_xll.BDP($C23,U$1),Convert_RBCIRTG[RTG_FITCH_SP],0),0)</f>
        <v>4</v>
      </c>
      <c r="V23" s="20" t="str" cm="1">
        <f t="array" ref="V23">INDEX(Convert_RBCIRTG[RTG_FITCH_SP],IF(MEDIAN($S23:$U23)&gt;0,MEDIAN($S23:$U23),MAX($S23:$U23)))</f>
        <v>A-</v>
      </c>
      <c r="W23" s="15" cm="1">
        <f t="array" ref="W23">_xll.BDP($C23,W$1,"YAS_YLD_FLAG = 15")</f>
        <v>8.615730330119856</v>
      </c>
      <c r="X23" s="3" t="str">
        <f>INDEX(Convert_DurBins[Dur_Bucket],MATCH($W23,Convert_DurBins[Dur_Val],1))</f>
        <v>0-10</v>
      </c>
      <c r="Y23" s="14">
        <f t="shared" si="0"/>
        <v>2.7114305424243326</v>
      </c>
      <c r="Z23" s="3">
        <f>-INDEX(DefProv[Default],MATCH($O23&amp;$R23,DefProv[KEY],0))</f>
        <v>-13</v>
      </c>
      <c r="AA23" s="9" cm="1">
        <f t="array" ref="AA23">IF($M23="CAD",AB23,_xll.BDP($C23,AA$1,"YAS_XCCY_FOREIGN_CURRENCY=CAD","YAS_YLD_FLAG = 15","PRICING_SOURCE=BVAL"))</f>
        <v>2.8414305424243325</v>
      </c>
      <c r="AB23" s="9" cm="1">
        <f t="array" ref="AB23">_xll.BDP($C23,AB$1,"YAS_YLD_FLAG = 15","PRICING_SOURCE=BVAL")</f>
        <v>2.5232030000000001</v>
      </c>
      <c r="AC23" s="14">
        <f t="shared" si="1"/>
        <v>0.31822754242433238</v>
      </c>
      <c r="AD23" s="9" cm="1">
        <f t="array" ref="AD23">_xll.BDP($C23,AD$1,"YAS_YLD_FLAG = 15","PRICING_SOURCE=BVAL")</f>
        <v>94.32180000000001</v>
      </c>
      <c r="AE23" s="14">
        <f>INDEX([1]credit_yield!$C$1:$C$108,MATCH($AY23,[1]credit_yield!$A$1:$A$108,0))</f>
        <v>73.928243448068429</v>
      </c>
      <c r="AF23" s="9" cm="1">
        <f t="array" ref="AF23">_xll.BDP($C23,AF$1,"YAS_YLD_FLAG = 15","YAS_XCCY_FOREIGN_CURRENCY=CAD","PRICING_SOURCE=BVAL")</f>
        <v>125.29832213474457</v>
      </c>
      <c r="AG23" s="9" cm="1">
        <f t="array" ref="AG23">_xll.BDP($C23,AG$1,"YAS_YLD_FLAG = 15","PRICING_SOURCE=BVAL")</f>
        <v>1.579985</v>
      </c>
      <c r="AH23" s="9" t="str" cm="1">
        <f t="array" ref="AH23">_xll.BDP($C23,AH$1,"YAS_YLD_FLAG = 15","PRICING_SOURCE=BVAL")</f>
        <v>T 1 1/4 08/15/31</v>
      </c>
      <c r="AI23" s="9" t="str" cm="1">
        <f t="array" ref="AI23">_xll.BDP($C23,AI$1,"YAS_YLD_FLAG = 15","YAS_XCCY_FOREIGN_CURRENCY=CAD","PRICING_SOURCE=BVAL")</f>
        <v>CAN 1 ½ 06/01/31</v>
      </c>
      <c r="AJ23" s="9" cm="1">
        <f t="array" ref="AJ23">_xll.BQL($C23, "yield(fill=PREV, pricing_source=BVN4, side=Bid, yield_type=YTW) - yield(fill=PREV, pricing_source=BVN4, side=Ask, yield_type=YTW)")</f>
        <v>1.3292619031639585E-2</v>
      </c>
      <c r="AK23" s="16" cm="1">
        <f t="array" ref="AK23">_xll.BDP($C23,AK$1,"YAS_YLD_FLAG = 1")</f>
        <v>1800000000</v>
      </c>
      <c r="AL23" s="5">
        <f t="shared" si="2"/>
        <v>0.15172388888888888</v>
      </c>
      <c r="AM23" s="17" cm="1">
        <f t="array" ref="AM23">_xll.BDP($C23&amp;"@"&amp;Settings!$B$1&amp;" "&amp;$O23,"INTERVAL_SUM","MARKET_DATA_OVERRIDE="&amp;AM$1,"CALC_INTERVAL="&amp;Settings!$B$2,"FILL=0")*1000</f>
        <v>273103000</v>
      </c>
      <c r="AN23" s="18">
        <f t="shared" si="3"/>
        <v>-16010000</v>
      </c>
      <c r="AO23" s="17" cm="1">
        <f t="array" ref="AO23">_xll.BDP($I23&amp;"@"&amp;Settings!$B$1&amp;" "&amp;$O23,"INTERVAL_SUM","MARKET_DATA_OVERRIDE="&amp;AO$1,"CALC_INTERVAL="&amp;Settings!$B$2,"FILL=0")*1000</f>
        <v>98172000</v>
      </c>
      <c r="AP23" s="17" cm="1">
        <f t="array" ref="AP23">_xll.BDP($I23&amp;"@"&amp;Settings!$B$1&amp;" "&amp;$O23,"INTERVAL_SUM","MARKET_DATA_OVERRIDE="&amp;AP$1,"CALC_INTERVAL="&amp;Settings!$B$2,"FILL=0")*1000</f>
        <v>114182000</v>
      </c>
      <c r="AQ23" s="8" cm="1">
        <f t="array" ref="AQ23">_xll.BDP($C23,AQ$1)</f>
        <v>97</v>
      </c>
      <c r="AR23" s="21">
        <f>_xlfn.IFNA(IF(ISNUMBER($K23),INDEX(SN_Limit[UTILIZATION],MATCH($K23,SN_Limit[BB_ID],0)),"#N/A"),
IF(ISNUMBER($L23),INDEX(SN_Limit[UTILIZATION],MATCH($L23,SN_Limit[BB_ID],0)),"#N/A"))</f>
        <v>0</v>
      </c>
      <c r="AS23" s="6">
        <f>_xlfn.IFNA(IF(ISNUMBER($K23),INDEX(SN_Limit[REMAINING],MATCH($K23,SN_Limit[BB_ID],0)),"#N/A"),
IF(ISNUMBER($L23),INDEX(SN_Limit[REMAINING],MATCH($L23,SN_Limit[BB_ID],0)),"#N/A"))</f>
        <v>45000000</v>
      </c>
      <c r="AT23" s="3" t="str">
        <f>INDEX(Table11[Z_category],MATCH(MAX(BuyTable[[#This Row],[Yld_Z_BB]:[Yld_Z_RBCI]]),Table11[Z_score_Vale],1))</f>
        <v>75 to 90</v>
      </c>
      <c r="AU23" s="3" t="str">
        <f>INDEX(Table12[TRAC_Category],MATCH(BuyTable[[#This Row],[Perc_Traded]],Table12[TRAC_Value],1))</f>
        <v>15-20%</v>
      </c>
      <c r="AV23" s="27" t="str">
        <f>INDEX(Table13[NetDlrInv_Category],MATCH(BuyTable[[#This Row],[DealerClient Net]],Table13[NetDlrInv_Value],1))</f>
        <v>-20 to -10MM</v>
      </c>
      <c r="AW23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3" s="3" t="str">
        <f>INDEX(Table15[XCCY_Cat],MATCH(BuyTable[[#This Row],[XCCY_sprd]],Table15[XCCY_Value],1))</f>
        <v>0.3 to 0.5</v>
      </c>
      <c r="AY23" s="3" t="str">
        <f>INDEX(Group_RTG[RTG_Value],MATCH($R23,Group_RTG[RTG_Key],0))&amp;":"&amp;INDEX(Map_DurBQNT[Dur_Val],MATCH($X23,Map_DurBQNT[Dur_Key],0))&amp;":"&amp;$M23&amp;":"&amp;$O23</f>
        <v>A:5:USD:Corp</v>
      </c>
      <c r="AZ23" s="3" t="str">
        <f>INDEX(Table9[LQA_Bucket],MATCH(BuyTable[[#This Row],[LQA_LIQUIDITY_SCORE]],Table9[LQA_Val],1))</f>
        <v>80-100</v>
      </c>
      <c r="BA23" s="27" t="str">
        <f>INDEX(Table10[Utilization_Bucket],MATCH(_xlfn.IFNA(ROUND(BuyTable[[#This Row],[Remaining]]/1000000,0),-1),Table10[Utilization_Val],1))</f>
        <v>10-50MM</v>
      </c>
      <c r="BB2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23" s="8"/>
    </row>
    <row r="24" spans="1:55" customFormat="1" x14ac:dyDescent="0.3">
      <c r="A24" t="s">
        <v>876</v>
      </c>
      <c r="B24" t="str">
        <f>IF(ISNUMBER(MATCH(I24,Buyside_PastID!A:A,0)),"","NEW")</f>
        <v/>
      </c>
      <c r="C24" s="12" t="s">
        <v>1034</v>
      </c>
      <c r="D24" s="12">
        <v>1.4897918298138351</v>
      </c>
      <c r="E24" s="12">
        <v>1.5205566705325819</v>
      </c>
      <c r="F24" s="12" t="s">
        <v>1891</v>
      </c>
      <c r="G24" s="12">
        <v>2830000</v>
      </c>
      <c r="H24" s="12">
        <v>0</v>
      </c>
      <c r="I24" s="8" t="str" cm="1">
        <f t="array" ref="I24">_xll.BDP($C24,I$1)</f>
        <v>09581JAA4</v>
      </c>
      <c r="J24" s="8" t="str" cm="1">
        <f t="array" ref="J24">_xll.BDP($C24,J$1)</f>
        <v>OWL 3 1/8 06/10/31</v>
      </c>
      <c r="K24" s="8" cm="1">
        <f t="array" ref="K24">_xll.BDP($C24,K$1)</f>
        <v>69057430</v>
      </c>
      <c r="L24" s="8" cm="1">
        <f t="array" ref="L24">_xll.BDP($C24,L$1)</f>
        <v>69608185</v>
      </c>
      <c r="M24" s="8" t="str" cm="1">
        <f t="array" ref="M24">_xll.BDP($C24,M$1)</f>
        <v>USD</v>
      </c>
      <c r="N24" s="8" t="str" cm="1">
        <f t="array" ref="N24">_xll.BDP($C24,N$1)</f>
        <v>US</v>
      </c>
      <c r="O24" s="8" t="str" cm="1">
        <f t="array" ref="O24">_xll.BDP($C24,O$1)</f>
        <v>Corp</v>
      </c>
      <c r="P24" s="8" t="str" cm="1">
        <f t="array" ref="P24">_xll.BDP($C24,P$1)</f>
        <v>Financials</v>
      </c>
      <c r="Q24" s="8" t="str" cm="1">
        <f t="array" ref="Q24">_xll.BDP($C24,Q$1)</f>
        <v>BLUE OWL FINANCE LLC</v>
      </c>
      <c r="R24" s="8" t="str" cm="1">
        <f t="array" ref="R24">_xll.BDP($C24,R$1)</f>
        <v>BBB</v>
      </c>
      <c r="S24" s="8" cm="1">
        <f t="array" ref="S24">_xlfn.IFNA(MATCH(_xll.BDP($C24,S$1),Convert_RBCIRTG[RTG_MDY],0),0)</f>
        <v>0</v>
      </c>
      <c r="T24" s="8" cm="1">
        <f t="array" ref="T24">_xlfn.IFNA(MATCH(_xll.BDP($C24,T$1),Convert_RBCIRTG[RTG_FITCH_SP],0),0)</f>
        <v>2</v>
      </c>
      <c r="U24" s="8" cm="1">
        <f t="array" ref="U24">_xlfn.IFNA(MATCH(_xll.BDP($C24,U$1),Convert_RBCIRTG[RTG_FITCH_SP],0),0)</f>
        <v>2</v>
      </c>
      <c r="V24" s="20" t="str" cm="1">
        <f t="array" ref="V24">INDEX(Convert_RBCIRTG[RTG_FITCH_SP],IF(MEDIAN($S24:$U24)&gt;0,MEDIAN($S24:$U24),MAX($S24:$U24)))</f>
        <v>BBB</v>
      </c>
      <c r="W24" s="15" cm="1">
        <f t="array" ref="W24">_xll.BDP($C24,W$1,"YAS_YLD_FLAG = 15")</f>
        <v>8.1546276295091307</v>
      </c>
      <c r="X24" s="3" t="str">
        <f>INDEX(Convert_DurBins[Dur_Bucket],MATCH($W24,Convert_DurBins[Dur_Val],1))</f>
        <v>0-10</v>
      </c>
      <c r="Y24" s="14">
        <f t="shared" si="0"/>
        <v>3.2962481834033657</v>
      </c>
      <c r="Z24" s="3">
        <f>-INDEX(DefProv[Default],MATCH($O24&amp;$R24,DefProv[KEY],0))</f>
        <v>-36</v>
      </c>
      <c r="AA24" s="9" cm="1">
        <f t="array" ref="AA24">IF($M24="CAD",AB24,_xll.BDP($C24,AA$1,"YAS_XCCY_FOREIGN_CURRENCY=CAD","YAS_YLD_FLAG = 15","PRICING_SOURCE=BVAL"))</f>
        <v>3.6562481834033655</v>
      </c>
      <c r="AB24" s="9" cm="1">
        <f t="array" ref="AB24">_xll.BDP($C24,AB$1,"YAS_YLD_FLAG = 15","PRICING_SOURCE=BVAL")</f>
        <v>3.3339470000000002</v>
      </c>
      <c r="AC24" s="14">
        <f t="shared" si="1"/>
        <v>0.32230118340336533</v>
      </c>
      <c r="AD24" s="9" cm="1">
        <f t="array" ref="AD24">_xll.BDP($C24,AD$1,"YAS_YLD_FLAG = 15","PRICING_SOURCE=BVAL")</f>
        <v>175.39620000000002</v>
      </c>
      <c r="AE24" s="14" t="e">
        <f>INDEX([1]credit_yield!$C$1:$C$108,MATCH($AY24,[1]credit_yield!$A$1:$A$108,0))</f>
        <v>#N/A</v>
      </c>
      <c r="AF24" s="9" cm="1">
        <f t="array" ref="AF24">_xll.BDP($C24,AF$1,"YAS_YLD_FLAG = 15","YAS_XCCY_FOREIGN_CURRENCY=CAD","PRICING_SOURCE=BVAL")</f>
        <v>206.77443528717615</v>
      </c>
      <c r="AG24" s="9" cm="1">
        <f t="array" ref="AG24">_xll.BDP($C24,AG$1,"YAS_YLD_FLAG = 15","PRICING_SOURCE=BVAL")</f>
        <v>1.579985</v>
      </c>
      <c r="AH24" s="9" t="str" cm="1">
        <f t="array" ref="AH24">_xll.BDP($C24,AH$1,"YAS_YLD_FLAG = 15","PRICING_SOURCE=BVAL")</f>
        <v>T 1 1/4 08/15/31</v>
      </c>
      <c r="AI24" s="9" t="str" cm="1">
        <f t="array" ref="AI24">_xll.BDP($C24,AI$1,"YAS_YLD_FLAG = 15","YAS_XCCY_FOREIGN_CURRENCY=CAD","PRICING_SOURCE=BVAL")</f>
        <v>CAN 1 ½ 06/01/31</v>
      </c>
      <c r="AJ24" s="9" cm="1">
        <f t="array" ref="AJ24">_xll.BQL($C24, "yield(fill=PREV, pricing_source=BVN4, side=Bid, yield_type=YTW) - yield(fill=PREV, pricing_source=BVN4, side=Ask, yield_type=YTW)")</f>
        <v>4.9486635954609781E-3</v>
      </c>
      <c r="AK24" s="16" cm="1">
        <f t="array" ref="AK24">_xll.BDP($C24,AK$1,"YAS_YLD_FLAG = 1")</f>
        <v>700000000</v>
      </c>
      <c r="AL24" s="5">
        <f t="shared" si="2"/>
        <v>0.15066142857142859</v>
      </c>
      <c r="AM24" s="17" cm="1">
        <f t="array" ref="AM24">_xll.BDP($C24&amp;"@"&amp;Settings!$B$1&amp;" "&amp;$O24,"INTERVAL_SUM","MARKET_DATA_OVERRIDE="&amp;AM$1,"CALC_INTERVAL="&amp;Settings!$B$2,"FILL=0")*1000</f>
        <v>105463000</v>
      </c>
      <c r="AN24" s="18">
        <f t="shared" si="3"/>
        <v>10825000</v>
      </c>
      <c r="AO24" s="17" cm="1">
        <f t="array" ref="AO24">_xll.BDP($I24&amp;"@"&amp;Settings!$B$1&amp;" "&amp;$O24,"INTERVAL_SUM","MARKET_DATA_OVERRIDE="&amp;AO$1,"CALC_INTERVAL="&amp;Settings!$B$2,"FILL=0")*1000</f>
        <v>46075000</v>
      </c>
      <c r="AP24" s="17" cm="1">
        <f t="array" ref="AP24">_xll.BDP($I24&amp;"@"&amp;Settings!$B$1&amp;" "&amp;$O24,"INTERVAL_SUM","MARKET_DATA_OVERRIDE="&amp;AP$1,"CALC_INTERVAL="&amp;Settings!$B$2,"FILL=0")*1000</f>
        <v>35250000</v>
      </c>
      <c r="AQ24" s="8" cm="1">
        <f t="array" ref="AQ24">_xll.BDP($C24,AQ$1)</f>
        <v>93</v>
      </c>
      <c r="AR24" s="21" t="e">
        <f>_xlfn.IFNA(IF(ISNUMBER($K24),INDEX(SN_Limit[UTILIZATION],MATCH($K24,SN_Limit[BB_ID],0)),"#N/A"),
IF(ISNUMBER($L24),INDEX(SN_Limit[UTILIZATION],MATCH($L24,SN_Limit[BB_ID],0)),"#N/A"))</f>
        <v>#N/A</v>
      </c>
      <c r="AS24" s="6" t="e">
        <f>_xlfn.IFNA(IF(ISNUMBER($K24),INDEX(SN_Limit[REMAINING],MATCH($K24,SN_Limit[BB_ID],0)),"#N/A"),
IF(ISNUMBER($L24),INDEX(SN_Limit[REMAINING],MATCH($L24,SN_Limit[BB_ID],0)),"#N/A"))</f>
        <v>#N/A</v>
      </c>
      <c r="AT24" s="3" t="str">
        <f>INDEX(Table11[Z_category],MATCH(MAX(BuyTable[[#This Row],[Yld_Z_BB]:[Yld_Z_RBCI]]),Table11[Z_score_Vale],1))</f>
        <v>90+</v>
      </c>
      <c r="AU24" s="3" t="str">
        <f>INDEX(Table12[TRAC_Category],MATCH(BuyTable[[#This Row],[Perc_Traded]],Table12[TRAC_Value],1))</f>
        <v>15-20%</v>
      </c>
      <c r="AV24" s="27" t="str">
        <f>INDEX(Table13[NetDlrInv_Category],MATCH(BuyTable[[#This Row],[DealerClient Net]],Table13[NetDlrInv_Value],1))</f>
        <v>10 to 20MM</v>
      </c>
      <c r="AW24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24" s="3" t="str">
        <f>INDEX(Table15[XCCY_Cat],MATCH(BuyTable[[#This Row],[XCCY_sprd]],Table15[XCCY_Value],1))</f>
        <v>0.3 to 0.5</v>
      </c>
      <c r="AY24" s="3" t="str">
        <f>INDEX(Group_RTG[RTG_Value],MATCH($R24,Group_RTG[RTG_Key],0))&amp;":"&amp;INDEX(Map_DurBQNT[Dur_Val],MATCH($X24,Map_DurBQNT[Dur_Key],0))&amp;":"&amp;$M24&amp;":"&amp;$O24</f>
        <v>BBB:5:USD:Corp</v>
      </c>
      <c r="AZ24" s="3" t="str">
        <f>INDEX(Table9[LQA_Bucket],MATCH(BuyTable[[#This Row],[LQA_LIQUIDITY_SCORE]],Table9[LQA_Val],1))</f>
        <v>80-100</v>
      </c>
      <c r="BA24" s="27" t="str">
        <f>INDEX(Table10[Utilization_Bucket],MATCH(_xlfn.IFNA(ROUND(BuyTable[[#This Row],[Remaining]]/1000000,0),-1),Table10[Utilization_Val],1))</f>
        <v>NR</v>
      </c>
      <c r="BB2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24" s="8"/>
    </row>
    <row r="25" spans="1:55" customFormat="1" x14ac:dyDescent="0.3">
      <c r="A25" t="s">
        <v>876</v>
      </c>
      <c r="B25" t="str">
        <f>IF(ISNUMBER(MATCH(I25,Buyside_PastID!A:A,0)),"","NEW")</f>
        <v/>
      </c>
      <c r="C25" s="12" t="s">
        <v>1048</v>
      </c>
      <c r="D25" s="12">
        <v>1.1524158928250716</v>
      </c>
      <c r="E25" s="12">
        <v>1.2275852276709041</v>
      </c>
      <c r="F25" s="12" t="s">
        <v>1873</v>
      </c>
      <c r="G25" s="12">
        <v>0</v>
      </c>
      <c r="H25" s="12">
        <v>0</v>
      </c>
      <c r="I25" s="8" t="str" cm="1">
        <f t="array" ref="I25">_xll.BDP($C25,I$1)</f>
        <v>60687YBU2</v>
      </c>
      <c r="J25" s="8" t="str" cm="1">
        <f t="array" ref="J25">_xll.BDP($C25,J$1)</f>
        <v>MIZUHO 2.564 09/13/31</v>
      </c>
      <c r="K25" s="8" cm="1">
        <f t="array" ref="K25">_xll.BDP($C25,K$1)</f>
        <v>8023686</v>
      </c>
      <c r="L25" s="8" cm="1">
        <f t="array" ref="L25">_xll.BDP($C25,L$1)</f>
        <v>8023686</v>
      </c>
      <c r="M25" s="8" t="str" cm="1">
        <f t="array" ref="M25">_xll.BDP($C25,M$1)</f>
        <v>USD</v>
      </c>
      <c r="N25" s="8" t="str" cm="1">
        <f t="array" ref="N25">_xll.BDP($C25,N$1)</f>
        <v>JN</v>
      </c>
      <c r="O25" s="8" t="str" cm="1">
        <f t="array" ref="O25">_xll.BDP($C25,O$1)</f>
        <v>Corp</v>
      </c>
      <c r="P25" s="8" t="str" cm="1">
        <f t="array" ref="P25">_xll.BDP($C25,P$1)</f>
        <v>Financials</v>
      </c>
      <c r="Q25" s="8" t="str" cm="1">
        <f t="array" ref="Q25">_xll.BDP($C25,Q$1)</f>
        <v>MIZUHO FINANCIAL GROUP</v>
      </c>
      <c r="R25" s="8" t="str" cm="1">
        <f t="array" ref="R25">_xll.BDP($C25,R$1)</f>
        <v>A-</v>
      </c>
      <c r="S25" s="8" cm="1">
        <f t="array" ref="S25">_xlfn.IFNA(MATCH(_xll.BDP($C25,S$1),Convert_RBCIRTG[RTG_MDY],0),0)</f>
        <v>5</v>
      </c>
      <c r="T25" s="8" cm="1">
        <f t="array" ref="T25">_xlfn.IFNA(MATCH(_xll.BDP($C25,T$1),Convert_RBCIRTG[RTG_FITCH_SP],0),0)</f>
        <v>0</v>
      </c>
      <c r="U25" s="8" cm="1">
        <f t="array" ref="U25">_xlfn.IFNA(MATCH(_xll.BDP($C25,U$1),Convert_RBCIRTG[RTG_FITCH_SP],0),0)</f>
        <v>3</v>
      </c>
      <c r="V25" s="20" t="str" cm="1">
        <f t="array" ref="V25">INDEX(Convert_RBCIRTG[RTG_FITCH_SP],IF(MEDIAN($S25:$U25)&gt;0,MEDIAN($S25:$U25),MAX($S25:$U25)))</f>
        <v>BBB+</v>
      </c>
      <c r="W25" s="15" cm="1">
        <f t="array" ref="W25">_xll.BDP($C25,W$1,"YAS_YLD_FLAG = 15")</f>
        <v>8.6429233100886407</v>
      </c>
      <c r="X25" s="3" t="str">
        <f>INDEX(Convert_DurBins[Dur_Bucket],MATCH($W25,Convert_DurBins[Dur_Val],1))</f>
        <v>0-10</v>
      </c>
      <c r="Y25" s="14">
        <f t="shared" si="0"/>
        <v>3.0153962937326129</v>
      </c>
      <c r="Z25" s="3">
        <f>-INDEX(DefProv[Default],MATCH($O25&amp;$R25,DefProv[KEY],0))</f>
        <v>-13</v>
      </c>
      <c r="AA25" s="9" cm="1">
        <f t="array" ref="AA25">IF($M25="CAD",AB25,_xll.BDP($C25,AA$1,"YAS_XCCY_FOREIGN_CURRENCY=CAD","YAS_YLD_FLAG = 15","PRICING_SOURCE=BVAL"))</f>
        <v>3.1453962937326128</v>
      </c>
      <c r="AB25" s="9" cm="1">
        <f t="array" ref="AB25">_xll.BDP($C25,AB$1,"YAS_YLD_FLAG = 15","PRICING_SOURCE=BVAL")</f>
        <v>2.8286280000000001</v>
      </c>
      <c r="AC25" s="14">
        <f t="shared" si="1"/>
        <v>0.31676829373261262</v>
      </c>
      <c r="AD25" s="9" cm="1">
        <f t="array" ref="AD25">_xll.BDP($C25,AD$1,"YAS_YLD_FLAG = 15","PRICING_SOURCE=BVAL")</f>
        <v>124.86430000000001</v>
      </c>
      <c r="AE25" s="14">
        <f>INDEX([1]credit_yield!$C$1:$C$108,MATCH($AY25,[1]credit_yield!$A$1:$A$108,0))</f>
        <v>73.928243448068429</v>
      </c>
      <c r="AF25" s="9" cm="1">
        <f t="array" ref="AF25">_xll.BDP($C25,AF$1,"YAS_YLD_FLAG = 15","YAS_XCCY_FOREIGN_CURRENCY=CAD","PRICING_SOURCE=BVAL")</f>
        <v>155.69489726557259</v>
      </c>
      <c r="AG25" s="9" cm="1">
        <f t="array" ref="AG25">_xll.BDP($C25,AG$1,"YAS_YLD_FLAG = 15","PRICING_SOURCE=BVAL")</f>
        <v>1.579985</v>
      </c>
      <c r="AH25" s="9" t="str" cm="1">
        <f t="array" ref="AH25">_xll.BDP($C25,AH$1,"YAS_YLD_FLAG = 15","PRICING_SOURCE=BVAL")</f>
        <v>T 1 1/4 08/15/31</v>
      </c>
      <c r="AI25" s="9" t="str" cm="1">
        <f t="array" ref="AI25">_xll.BDP($C25,AI$1,"YAS_YLD_FLAG = 15","YAS_XCCY_FOREIGN_CURRENCY=CAD","PRICING_SOURCE=BVAL")</f>
        <v>CAN 1 ½ 06/01/31</v>
      </c>
      <c r="AJ25" s="9" cm="1">
        <f t="array" ref="AJ25">_xll.BQL($C25, "yield(fill=PREV, pricing_source=BVN4, side=Bid, yield_type=YTW) - yield(fill=PREV, pricing_source=BVN4, side=Ask, yield_type=YTW)")</f>
        <v>1.7041684499305099E-2</v>
      </c>
      <c r="AK25" s="16" cm="1">
        <f t="array" ref="AK25">_xll.BDP($C25,AK$1,"YAS_YLD_FLAG = 1")</f>
        <v>1000000000</v>
      </c>
      <c r="AL25" s="5">
        <f t="shared" si="2"/>
        <v>0.27588800000000002</v>
      </c>
      <c r="AM25" s="17" cm="1">
        <f t="array" ref="AM25">_xll.BDP($C25&amp;"@"&amp;Settings!$B$1&amp;" "&amp;$O25,"INTERVAL_SUM","MARKET_DATA_OVERRIDE="&amp;AM$1,"CALC_INTERVAL="&amp;Settings!$B$2,"FILL=0")*1000</f>
        <v>275888000</v>
      </c>
      <c r="AN25" s="18">
        <f t="shared" si="3"/>
        <v>-5242000</v>
      </c>
      <c r="AO25" s="17" cm="1">
        <f t="array" ref="AO25">_xll.BDP($I25&amp;"@"&amp;Settings!$B$1&amp;" "&amp;$O25,"INTERVAL_SUM","MARKET_DATA_OVERRIDE="&amp;AO$1,"CALC_INTERVAL="&amp;Settings!$B$2,"FILL=0")*1000</f>
        <v>83508000</v>
      </c>
      <c r="AP25" s="17" cm="1">
        <f t="array" ref="AP25">_xll.BDP($I25&amp;"@"&amp;Settings!$B$1&amp;" "&amp;$O25,"INTERVAL_SUM","MARKET_DATA_OVERRIDE="&amp;AP$1,"CALC_INTERVAL="&amp;Settings!$B$2,"FILL=0")*1000</f>
        <v>88750000</v>
      </c>
      <c r="AQ25" s="8" cm="1">
        <f t="array" ref="AQ25">_xll.BDP($C25,AQ$1)</f>
        <v>99</v>
      </c>
      <c r="AR25" s="21" t="str">
        <f>_xlfn.IFNA(IF(ISNUMBER($K25),INDEX(SN_Limit[UTILIZATION],MATCH($K25,SN_Limit[BB_ID],0)),"#N/A"),
IF(ISNUMBER($L25),INDEX(SN_Limit[UTILIZATION],MATCH($L25,SN_Limit[BB_ID],0)),"#N/A"))</f>
        <v>N/A</v>
      </c>
      <c r="AS25" s="6">
        <f>_xlfn.IFNA(IF(ISNUMBER($K25),INDEX(SN_Limit[REMAINING],MATCH($K25,SN_Limit[BB_ID],0)),"#N/A"),
IF(ISNUMBER($L25),INDEX(SN_Limit[REMAINING],MATCH($L25,SN_Limit[BB_ID],0)),"#N/A"))</f>
        <v>0</v>
      </c>
      <c r="AT25" s="3" t="str">
        <f>INDEX(Table11[Z_category],MATCH(MAX(BuyTable[[#This Row],[Yld_Z_BB]:[Yld_Z_RBCI]]),Table11[Z_score_Vale],1))</f>
        <v>75 to 90</v>
      </c>
      <c r="AU25" s="3" t="str">
        <f>INDEX(Table12[TRAC_Category],MATCH(BuyTable[[#This Row],[Perc_Traded]],Table12[TRAC_Value],1))</f>
        <v>25%+</v>
      </c>
      <c r="AV25" s="27" t="str">
        <f>INDEX(Table13[NetDlrInv_Category],MATCH(BuyTable[[#This Row],[DealerClient Net]],Table13[NetDlrInv_Value],1))</f>
        <v>-10MM to -5MM</v>
      </c>
      <c r="AW25" s="3">
        <f>IF(OR(ISBLANK(BuyTable[[#This Row],[MSG_AskSize]]),NOT(ISNUMBER(BuyTable[[#This Row],[MSG_AskSize]]))),"NA",INDEX(Table14[AskSize_Category],MATCH(BuyTable[[#This Row],[MSG_AskSize]],Table14[AskSize_Value],1)))</f>
        <v>0</v>
      </c>
      <c r="AX25" s="3" t="str">
        <f>INDEX(Table15[XCCY_Cat],MATCH(BuyTable[[#This Row],[XCCY_sprd]],Table15[XCCY_Value],1))</f>
        <v>0.3 to 0.5</v>
      </c>
      <c r="AY25" s="3" t="str">
        <f>INDEX(Group_RTG[RTG_Value],MATCH($R25,Group_RTG[RTG_Key],0))&amp;":"&amp;INDEX(Map_DurBQNT[Dur_Val],MATCH($X25,Map_DurBQNT[Dur_Key],0))&amp;":"&amp;$M25&amp;":"&amp;$O25</f>
        <v>A:5:USD:Corp</v>
      </c>
      <c r="AZ25" s="3" t="str">
        <f>INDEX(Table9[LQA_Bucket],MATCH(BuyTable[[#This Row],[LQA_LIQUIDITY_SCORE]],Table9[LQA_Val],1))</f>
        <v>80-100</v>
      </c>
      <c r="BA25" s="27" t="str">
        <f>INDEX(Table10[Utilization_Bucket],MATCH(_xlfn.IFNA(ROUND(BuyTable[[#This Row],[Remaining]]/1000000,0),-1),Table10[Utilization_Val],1))</f>
        <v>0MM</v>
      </c>
      <c r="BB2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25" s="8"/>
    </row>
    <row r="26" spans="1:55" customFormat="1" x14ac:dyDescent="0.3">
      <c r="A26" t="s">
        <v>876</v>
      </c>
      <c r="B26" t="str">
        <f>IF(ISNUMBER(MATCH(I26,Buyside_PastID!A:A,0)),"","NEW")</f>
        <v/>
      </c>
      <c r="C26" s="12" t="s">
        <v>1030</v>
      </c>
      <c r="D26" s="12">
        <v>1.0641330224940968</v>
      </c>
      <c r="E26" s="12">
        <v>1.1445089605592103</v>
      </c>
      <c r="F26" s="12" t="s">
        <v>1886</v>
      </c>
      <c r="G26" s="12">
        <v>20000000</v>
      </c>
      <c r="H26" s="12">
        <v>20000000</v>
      </c>
      <c r="I26" s="8" t="str" cm="1">
        <f t="array" ref="I26">_xll.BDP($C26,I$1)</f>
        <v>404280CT4</v>
      </c>
      <c r="J26" s="8" t="str" cm="1">
        <f t="array" ref="J26">_xll.BDP($C26,J$1)</f>
        <v>HSBC 2.804 05/24/32</v>
      </c>
      <c r="K26" s="8" cm="1">
        <f t="array" ref="K26">_xll.BDP($C26,K$1)</f>
        <v>111759</v>
      </c>
      <c r="L26" s="8" cm="1">
        <f t="array" ref="L26">_xll.BDP($C26,L$1)</f>
        <v>111759</v>
      </c>
      <c r="M26" s="8" t="str" cm="1">
        <f t="array" ref="M26">_xll.BDP($C26,M$1)</f>
        <v>USD</v>
      </c>
      <c r="N26" s="8" t="str" cm="1">
        <f t="array" ref="N26">_xll.BDP($C26,N$1)</f>
        <v>EN</v>
      </c>
      <c r="O26" s="8" t="str" cm="1">
        <f t="array" ref="O26">_xll.BDP($C26,O$1)</f>
        <v>Corp</v>
      </c>
      <c r="P26" s="8" t="str" cm="1">
        <f t="array" ref="P26">_xll.BDP($C26,P$1)</f>
        <v>Financials</v>
      </c>
      <c r="Q26" s="8" t="str" cm="1">
        <f t="array" ref="Q26">_xll.BDP($C26,Q$1)</f>
        <v>HSBC HOLDINGS PLC</v>
      </c>
      <c r="R26" s="8" t="str" cm="1">
        <f t="array" ref="R26">_xll.BDP($C26,R$1)</f>
        <v>A-</v>
      </c>
      <c r="S26" s="8" cm="1">
        <f t="array" ref="S26">_xlfn.IFNA(MATCH(_xll.BDP($C26,S$1),Convert_RBCIRTG[RTG_MDY],0),0)</f>
        <v>4</v>
      </c>
      <c r="T26" s="8" cm="1">
        <f t="array" ref="T26">_xlfn.IFNA(MATCH(_xll.BDP($C26,T$1),Convert_RBCIRTG[RTG_FITCH_SP],0),0)</f>
        <v>6</v>
      </c>
      <c r="U26" s="8" cm="1">
        <f t="array" ref="U26">_xlfn.IFNA(MATCH(_xll.BDP($C26,U$1),Convert_RBCIRTG[RTG_FITCH_SP],0),0)</f>
        <v>4</v>
      </c>
      <c r="V26" s="20" t="str" cm="1">
        <f t="array" ref="V26">INDEX(Convert_RBCIRTG[RTG_FITCH_SP],IF(MEDIAN($S26:$U26)&gt;0,MEDIAN($S26:$U26),MAX($S26:$U26)))</f>
        <v>A-</v>
      </c>
      <c r="W26" s="15" cm="1">
        <f t="array" ref="W26">_xll.BDP($C26,W$1,"YAS_YLD_FLAG = 15")</f>
        <v>8.2722336443941824</v>
      </c>
      <c r="X26" s="3" t="str">
        <f>INDEX(Convert_DurBins[Dur_Bucket],MATCH($W26,Convert_DurBins[Dur_Val],1))</f>
        <v>0-10</v>
      </c>
      <c r="Y26" s="14">
        <f t="shared" si="0"/>
        <v>2.9685914937047286</v>
      </c>
      <c r="Z26" s="3">
        <f>-INDEX(DefProv[Default],MATCH($O26&amp;$R26,DefProv[KEY],0))</f>
        <v>-13</v>
      </c>
      <c r="AA26" s="9" cm="1">
        <f t="array" ref="AA26">IF($M26="CAD",AB26,_xll.BDP($C26,AA$1,"YAS_XCCY_FOREIGN_CURRENCY=CAD","YAS_YLD_FLAG = 15","PRICING_SOURCE=BVAL"))</f>
        <v>3.0985914937047285</v>
      </c>
      <c r="AB26" s="9" cm="1">
        <f t="array" ref="AB26">_xll.BDP($C26,AB$1,"YAS_YLD_FLAG = 15","PRICING_SOURCE=BVAL")</f>
        <v>2.7624050000000002</v>
      </c>
      <c r="AC26" s="14">
        <f t="shared" si="1"/>
        <v>0.33618649370472831</v>
      </c>
      <c r="AD26" s="9" cm="1">
        <f t="array" ref="AD26">_xll.BDP($C26,AD$1,"YAS_YLD_FLAG = 15","PRICING_SOURCE=BVAL")</f>
        <v>118.24200000000002</v>
      </c>
      <c r="AE26" s="14">
        <f>INDEX([1]credit_yield!$C$1:$C$108,MATCH($AY26,[1]credit_yield!$A$1:$A$108,0))</f>
        <v>73.928243448068429</v>
      </c>
      <c r="AF26" s="9" cm="1">
        <f t="array" ref="AF26">_xll.BDP($C26,AF$1,"YAS_YLD_FLAG = 15","YAS_XCCY_FOREIGN_CURRENCY=CAD","PRICING_SOURCE=BVAL")</f>
        <v>151.01441726278418</v>
      </c>
      <c r="AG26" s="9" cm="1">
        <f t="array" ref="AG26">_xll.BDP($C26,AG$1,"YAS_YLD_FLAG = 15","PRICING_SOURCE=BVAL")</f>
        <v>1.579985</v>
      </c>
      <c r="AH26" s="9" t="str" cm="1">
        <f t="array" ref="AH26">_xll.BDP($C26,AH$1,"YAS_YLD_FLAG = 15","PRICING_SOURCE=BVAL")</f>
        <v>T 1 1/4 08/15/31</v>
      </c>
      <c r="AI26" s="9" t="str" cm="1">
        <f t="array" ref="AI26">_xll.BDP($C26,AI$1,"YAS_YLD_FLAG = 15","YAS_XCCY_FOREIGN_CURRENCY=CAD","PRICING_SOURCE=BVAL")</f>
        <v>CAN 1 ½ 06/01/31</v>
      </c>
      <c r="AJ26" s="9" cm="1">
        <f t="array" ref="AJ26">_xll.BQL($C26, "yield(fill=PREV, pricing_source=BVN4, side=Bid, yield_type=YTW) - yield(fill=PREV, pricing_source=BVN4, side=Ask, yield_type=YTW)")</f>
        <v>2.1414864989657278E-2</v>
      </c>
      <c r="AK26" s="16" cm="1">
        <f t="array" ref="AK26">_xll.BDP($C26,AK$1,"YAS_YLD_FLAG = 1")</f>
        <v>3000000000</v>
      </c>
      <c r="AL26" s="5">
        <f t="shared" si="2"/>
        <v>0.13347600000000001</v>
      </c>
      <c r="AM26" s="17" cm="1">
        <f t="array" ref="AM26">_xll.BDP($C26&amp;"@"&amp;Settings!$B$1&amp;" "&amp;$O26,"INTERVAL_SUM","MARKET_DATA_OVERRIDE="&amp;AM$1,"CALC_INTERVAL="&amp;Settings!$B$2,"FILL=0")*1000</f>
        <v>400428000</v>
      </c>
      <c r="AN26" s="18">
        <f t="shared" si="3"/>
        <v>22213000</v>
      </c>
      <c r="AO26" s="17" cm="1">
        <f t="array" ref="AO26">_xll.BDP($I26&amp;"@"&amp;Settings!$B$1&amp;" "&amp;$O26,"INTERVAL_SUM","MARKET_DATA_OVERRIDE="&amp;AO$1,"CALC_INTERVAL="&amp;Settings!$B$2,"FILL=0")*1000</f>
        <v>138829000</v>
      </c>
      <c r="AP26" s="17" cm="1">
        <f t="array" ref="AP26">_xll.BDP($I26&amp;"@"&amp;Settings!$B$1&amp;" "&amp;$O26,"INTERVAL_SUM","MARKET_DATA_OVERRIDE="&amp;AP$1,"CALC_INTERVAL="&amp;Settings!$B$2,"FILL=0")*1000</f>
        <v>116616000</v>
      </c>
      <c r="AQ26" s="8" cm="1">
        <f t="array" ref="AQ26">_xll.BDP($C26,AQ$1)</f>
        <v>98</v>
      </c>
      <c r="AR26" s="21">
        <f>_xlfn.IFNA(IF(ISNUMBER($K26),INDEX(SN_Limit[UTILIZATION],MATCH($K26,SN_Limit[BB_ID],0)),"#N/A"),
IF(ISNUMBER($L26),INDEX(SN_Limit[UTILIZATION],MATCH($L26,SN_Limit[BB_ID],0)),"#N/A"))</f>
        <v>0.79869999999999997</v>
      </c>
      <c r="AS26" s="6">
        <f>_xlfn.IFNA(IF(ISNUMBER($K26),INDEX(SN_Limit[REMAINING],MATCH($K26,SN_Limit[BB_ID],0)),"#N/A"),
IF(ISNUMBER($L26),INDEX(SN_Limit[REMAINING],MATCH($L26,SN_Limit[BB_ID],0)),"#N/A"))</f>
        <v>9116230.4599999934</v>
      </c>
      <c r="AT26" s="3" t="str">
        <f>INDEX(Table11[Z_category],MATCH(MAX(BuyTable[[#This Row],[Yld_Z_BB]:[Yld_Z_RBCI]]),Table11[Z_score_Vale],1))</f>
        <v>75 to 90</v>
      </c>
      <c r="AU26" s="3" t="str">
        <f>INDEX(Table12[TRAC_Category],MATCH(BuyTable[[#This Row],[Perc_Traded]],Table12[TRAC_Value],1))</f>
        <v>10-15%</v>
      </c>
      <c r="AV26" s="27" t="str">
        <f>INDEX(Table13[NetDlrInv_Category],MATCH(BuyTable[[#This Row],[DealerClient Net]],Table13[NetDlrInv_Value],1))</f>
        <v>20 to 50MM</v>
      </c>
      <c r="AW26" s="3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26" s="3" t="str">
        <f>INDEX(Table15[XCCY_Cat],MATCH(BuyTable[[#This Row],[XCCY_sprd]],Table15[XCCY_Value],1))</f>
        <v>0.3 to 0.5</v>
      </c>
      <c r="AY26" s="3" t="str">
        <f>INDEX(Group_RTG[RTG_Value],MATCH($R26,Group_RTG[RTG_Key],0))&amp;":"&amp;INDEX(Map_DurBQNT[Dur_Val],MATCH($X26,Map_DurBQNT[Dur_Key],0))&amp;":"&amp;$M26&amp;":"&amp;$O26</f>
        <v>A:5:USD:Corp</v>
      </c>
      <c r="AZ26" s="3" t="str">
        <f>INDEX(Table9[LQA_Bucket],MATCH(BuyTable[[#This Row],[LQA_LIQUIDITY_SCORE]],Table9[LQA_Val],1))</f>
        <v>80-100</v>
      </c>
      <c r="BA26" s="27" t="str">
        <f>INDEX(Table10[Utilization_Bucket],MATCH(_xlfn.IFNA(ROUND(BuyTable[[#This Row],[Remaining]]/1000000,0),-1),Table10[Utilization_Val],1))</f>
        <v>1-10MM</v>
      </c>
      <c r="BB2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26" s="8"/>
    </row>
    <row r="27" spans="1:55" s="2" customFormat="1" x14ac:dyDescent="0.3">
      <c r="A27" t="s">
        <v>876</v>
      </c>
      <c r="B27" t="str">
        <f>IF(ISNUMBER(MATCH(I27,Buyside_PastID!A:A,0)),"","NEW")</f>
        <v/>
      </c>
      <c r="C27" s="12" t="s">
        <v>1564</v>
      </c>
      <c r="D27" s="12">
        <v>1.4794911943233557</v>
      </c>
      <c r="E27" s="12">
        <v>1.0921962124076725</v>
      </c>
      <c r="F27" s="12" t="s">
        <v>1895</v>
      </c>
      <c r="G27" s="12">
        <v>25000000</v>
      </c>
      <c r="H27" s="12">
        <v>25000000</v>
      </c>
      <c r="I27" s="8" t="str" cm="1">
        <f t="array" ref="I27">_xll.BDP($C27,I$1)</f>
        <v>68333ZAS6</v>
      </c>
      <c r="J27" s="8" t="str" cm="1">
        <f t="array" ref="J27">_xll.BDP($C27,J$1)</f>
        <v>ONT 2.55 12/02/52</v>
      </c>
      <c r="K27" s="8" cm="1">
        <f t="array" ref="K27">_xll.BDP($C27,K$1)</f>
        <v>186288</v>
      </c>
      <c r="L27" s="8" cm="1">
        <f t="array" ref="L27">_xll.BDP($C27,L$1)</f>
        <v>186288</v>
      </c>
      <c r="M27" s="8" t="str" cm="1">
        <f t="array" ref="M27">_xll.BDP($C27,M$1)</f>
        <v>CAD</v>
      </c>
      <c r="N27" s="8" t="str" cm="1">
        <f t="array" ref="N27">_xll.BDP($C27,N$1)</f>
        <v>CA</v>
      </c>
      <c r="O27" s="8" t="str" cm="1">
        <f t="array" ref="O27">_xll.BDP($C27,O$1)</f>
        <v>Govt</v>
      </c>
      <c r="P27" s="8" t="str" cm="1">
        <f t="array" ref="P27">_xll.BDP($C27,P$1)</f>
        <v>Government</v>
      </c>
      <c r="Q27" s="8" t="str" cm="1">
        <f t="array" ref="Q27">_xll.BDP($C27,Q$1)</f>
        <v>ONTARIO (PROVINCE OF)</v>
      </c>
      <c r="R27" s="8" t="str" cm="1">
        <f t="array" ref="R27">_xll.BDP($C27,R$1)</f>
        <v>A+</v>
      </c>
      <c r="S27" s="8" cm="1">
        <f t="array" ref="S27">_xlfn.IFNA(MATCH(_xll.BDP($C27,S$1),Convert_RBCIRTG[RTG_MDY],0),0)</f>
        <v>7</v>
      </c>
      <c r="T27" s="8" cm="1">
        <f t="array" ref="T27">_xlfn.IFNA(MATCH(_xll.BDP($C27,T$1),Convert_RBCIRTG[RTG_FITCH_SP],0),0)</f>
        <v>7</v>
      </c>
      <c r="U27" s="8" cm="1">
        <f t="array" ref="U27">_xlfn.IFNA(MATCH(_xll.BDP($C27,U$1),Convert_RBCIRTG[RTG_FITCH_SP],0),0)</f>
        <v>6</v>
      </c>
      <c r="V27" s="20" t="str" cm="1">
        <f t="array" ref="V27">INDEX(Convert_RBCIRTG[RTG_FITCH_SP],IF(MEDIAN($S27:$U27)&gt;0,MEDIAN($S27:$U27),MAX($S27:$U27)))</f>
        <v>AA-</v>
      </c>
      <c r="W27" s="15" cm="1">
        <f t="array" ref="W27">_xll.BDP($C27,W$1,"YAS_YLD_FLAG = 15")</f>
        <v>20.959397432373482</v>
      </c>
      <c r="X27" s="3" t="str">
        <f>INDEX(Convert_DurBins[Dur_Bucket],MATCH($W27,Convert_DurBins[Dur_Val],1))</f>
        <v>20-22</v>
      </c>
      <c r="Y27" s="14">
        <f t="shared" si="0"/>
        <v>2.7077050000000003</v>
      </c>
      <c r="Z27" s="3">
        <f>-INDEX(DefProv[Default],MATCH($O27&amp;$R27,DefProv[KEY],0))</f>
        <v>-3</v>
      </c>
      <c r="AA27" s="9" cm="1">
        <f t="array" ref="AA27">IF($M27="CAD",AB27,_xll.BDP($C27,AA$1,"YAS_XCCY_FOREIGN_CURRENCY=CAD","YAS_YLD_FLAG = 15","PRICING_SOURCE=BVAL"))</f>
        <v>2.7377050000000001</v>
      </c>
      <c r="AB27" s="9" cm="1">
        <f t="array" ref="AB27">_xll.BDP($C27,AB$1,"YAS_YLD_FLAG = 15","PRICING_SOURCE=BVAL")</f>
        <v>2.7377050000000001</v>
      </c>
      <c r="AC27" s="14">
        <f t="shared" si="1"/>
        <v>0</v>
      </c>
      <c r="AD27" s="9" cm="1">
        <f t="array" ref="AD27">_xll.BDP($C27,AD$1,"YAS_YLD_FLAG = 15","PRICING_SOURCE=BVAL")</f>
        <v>76.937100000000001</v>
      </c>
      <c r="AE27" s="14">
        <f>INDEX([1]credit_yield!$C$1:$C$108,MATCH($AY27,[1]credit_yield!$A$1:$A$108,0))</f>
        <v>78.773746490478516</v>
      </c>
      <c r="AF27" s="9" cm="1">
        <f t="array" ref="AF27">_xll.BDP($C27,AF$1,"YAS_YLD_FLAG = 15","YAS_XCCY_FOREIGN_CURRENCY=CAD","PRICING_SOURCE=BVAL")</f>
        <v>75.757654998639509</v>
      </c>
      <c r="AG27" s="9" cm="1">
        <f t="array" ref="AG27">_xll.BDP($C27,AG$1,"YAS_YLD_FLAG = 15","PRICING_SOURCE=BVAL")</f>
        <v>1.968334</v>
      </c>
      <c r="AH27" s="9" t="str" cm="1">
        <f t="array" ref="AH27">_xll.BDP($C27,AH$1,"YAS_YLD_FLAG = 15","PRICING_SOURCE=BVAL")</f>
        <v>CAN 2 12/01/51</v>
      </c>
      <c r="AI27" s="9" t="str" cm="1">
        <f t="array" ref="AI27">_xll.BDP($C27,AI$1,"YAS_YLD_FLAG = 15","YAS_XCCY_FOREIGN_CURRENCY=CAD","PRICING_SOURCE=BVAL")</f>
        <v>CAN 2 12/01/51</v>
      </c>
      <c r="AJ27" s="9" cm="1">
        <f t="array" ref="AJ27">_xll.BQL($C27, "yield(fill=PREV, pricing_source=BVN4, side=Bid, yield_type=YTW) - yield(fill=PREV, pricing_source=BVN4, side=Ask, yield_type=YTW)")</f>
        <v>1.1137952742054757E-2</v>
      </c>
      <c r="AK27" s="16" cm="1">
        <f t="array" ref="AK27">_xll.BDP($C27,AK$1,"YAS_YLD_FLAG = 1")</f>
        <v>3500000000</v>
      </c>
      <c r="AL27" s="5">
        <f t="shared" si="2"/>
        <v>0</v>
      </c>
      <c r="AM27" s="17" cm="1">
        <f t="array" ref="AM27">_xll.BDP($C27&amp;"@"&amp;Settings!$B$1&amp;" "&amp;$O27,"INTERVAL_SUM","MARKET_DATA_OVERRIDE="&amp;AM$1,"CALC_INTERVAL="&amp;Settings!$B$2,"FILL=0")*1000</f>
        <v>0</v>
      </c>
      <c r="AN27" s="18">
        <f t="shared" si="3"/>
        <v>0</v>
      </c>
      <c r="AO27" s="17" cm="1">
        <f t="array" ref="AO27">_xll.BDP($I27&amp;"@"&amp;Settings!$B$1&amp;" "&amp;$O27,"INTERVAL_SUM","MARKET_DATA_OVERRIDE="&amp;AO$1,"CALC_INTERVAL="&amp;Settings!$B$2,"FILL=0")*1000</f>
        <v>0</v>
      </c>
      <c r="AP27" s="17" cm="1">
        <f t="array" ref="AP27">_xll.BDP($I27&amp;"@"&amp;Settings!$B$1&amp;" "&amp;$O27,"INTERVAL_SUM","MARKET_DATA_OVERRIDE="&amp;AP$1,"CALC_INTERVAL="&amp;Settings!$B$2,"FILL=0")*1000</f>
        <v>0</v>
      </c>
      <c r="AQ27" s="8" cm="1">
        <f t="array" ref="AQ27">_xll.BDP($C27,AQ$1)</f>
        <v>100</v>
      </c>
      <c r="AR27" s="21">
        <f>_xlfn.IFNA(IF(ISNUMBER($K27),INDEX(SN_Limit[UTILIZATION],MATCH($K27,SN_Limit[BB_ID],0)),"#N/A"),
IF(ISNUMBER($L27),INDEX(SN_Limit[UTILIZATION],MATCH($L27,SN_Limit[BB_ID],0)),"#N/A"))</f>
        <v>0.49890000000000001</v>
      </c>
      <c r="AS27" s="6">
        <f>_xlfn.IFNA(IF(ISNUMBER($K27),INDEX(SN_Limit[REMAINING],MATCH($K27,SN_Limit[BB_ID],0)),"#N/A"),
IF(ISNUMBER($L27),INDEX(SN_Limit[REMAINING],MATCH($L27,SN_Limit[BB_ID],0)),"#N/A"))</f>
        <v>601633864.02999997</v>
      </c>
      <c r="AT27" s="3" t="str">
        <f>INDEX(Table11[Z_category],MATCH(MAX(BuyTable[[#This Row],[Yld_Z_BB]:[Yld_Z_RBCI]]),Table11[Z_score_Vale],1))</f>
        <v>90+</v>
      </c>
      <c r="AU27" s="3">
        <f>INDEX(Table12[TRAC_Category],MATCH(BuyTable[[#This Row],[Perc_Traded]],Table12[TRAC_Value],1))</f>
        <v>0</v>
      </c>
      <c r="AV27" s="27">
        <f>INDEX(Table13[NetDlrInv_Category],MATCH(BuyTable[[#This Row],[DealerClient Net]],Table13[NetDlrInv_Value],1))</f>
        <v>0</v>
      </c>
      <c r="AW27" s="3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27" s="3">
        <f>INDEX(Table15[XCCY_Cat],MATCH(BuyTable[[#This Row],[XCCY_sprd]],Table15[XCCY_Value],1))</f>
        <v>0</v>
      </c>
      <c r="AY27" s="3" t="str">
        <f>INDEX(Group_RTG[RTG_Value],MATCH($R27,Group_RTG[RTG_Key],0))&amp;":"&amp;INDEX(Map_DurBQNT[Dur_Val],MATCH($X27,Map_DurBQNT[Dur_Key],0))&amp;":"&amp;$M27&amp;":"&amp;$O27</f>
        <v>A:11:CAD:Govt</v>
      </c>
      <c r="AZ27" s="4" t="str">
        <f>INDEX(Table9[LQA_Bucket],MATCH(BuyTable[[#This Row],[LQA_LIQUIDITY_SCORE]],Table9[LQA_Val],1))</f>
        <v>80-100</v>
      </c>
      <c r="BA27" s="28" t="str">
        <f>INDEX(Table10[Utilization_Bucket],MATCH(_xlfn.IFNA(ROUND(BuyTable[[#This Row],[Remaining]]/1000000,0),-1),Table10[Utilization_Val],1))</f>
        <v>100MM+</v>
      </c>
      <c r="BB2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27" s="8"/>
    </row>
    <row r="28" spans="1:55" customFormat="1" x14ac:dyDescent="0.3">
      <c r="A28" t="s">
        <v>876</v>
      </c>
      <c r="B28" t="str">
        <f>IF(ISNUMBER(MATCH(I28,Buyside_PastID!A:A,0)),"","NEW")</f>
        <v/>
      </c>
      <c r="C28" s="12" t="s">
        <v>1592</v>
      </c>
      <c r="D28" s="12">
        <v>1.5963624946925856</v>
      </c>
      <c r="E28" s="12">
        <v>1.619741811840157</v>
      </c>
      <c r="F28" s="12" t="s">
        <v>1945</v>
      </c>
      <c r="G28" s="12">
        <v>4000000</v>
      </c>
      <c r="H28" s="12">
        <v>5000000</v>
      </c>
      <c r="I28" s="8" t="str" cm="1">
        <f t="array" ref="I28">_xll.BDP($C28,I$1)</f>
        <v>42246QAG3</v>
      </c>
      <c r="J28" s="8" t="str" cm="1">
        <f t="array" ref="J28">_xll.BDP($C28,J$1)</f>
        <v>HTHROW 3.726 04/13/33</v>
      </c>
      <c r="K28" s="8" cm="1">
        <f t="array" ref="K28">_xll.BDP($C28,K$1)</f>
        <v>13717296</v>
      </c>
      <c r="L28" s="8" cm="1">
        <f t="array" ref="L28">_xll.BDP($C28,L$1)</f>
        <v>15111514</v>
      </c>
      <c r="M28" s="8" t="str" cm="1">
        <f t="array" ref="M28">_xll.BDP($C28,M$1)</f>
        <v>CAD</v>
      </c>
      <c r="N28" s="8" t="str" cm="1">
        <f t="array" ref="N28">_xll.BDP($C28,N$1)</f>
        <v>JE</v>
      </c>
      <c r="O28" s="8" t="str" cm="1">
        <f t="array" ref="O28">_xll.BDP($C28,O$1)</f>
        <v>Corp</v>
      </c>
      <c r="P28" s="8" t="str" cm="1">
        <f t="array" ref="P28">_xll.BDP($C28,P$1)</f>
        <v>Industrials</v>
      </c>
      <c r="Q28" s="8" t="str" cm="1">
        <f t="array" ref="Q28">_xll.BDP($C28,Q$1)</f>
        <v>HEATHROW FUNDING LTD</v>
      </c>
      <c r="R28" s="8" t="str" cm="1">
        <f t="array" ref="R28">_xll.BDP($C28,R$1)</f>
        <v>BBB+</v>
      </c>
      <c r="S28" s="8" cm="1">
        <f t="array" ref="S28">_xlfn.IFNA(MATCH(_xll.BDP($C28,S$1),Convert_RBCIRTG[RTG_MDY],0),0)</f>
        <v>0</v>
      </c>
      <c r="T28" s="8" cm="1">
        <f t="array" ref="T28">_xlfn.IFNA(MATCH(_xll.BDP($C28,T$1),Convert_RBCIRTG[RTG_FITCH_SP],0),0)</f>
        <v>4</v>
      </c>
      <c r="U28" s="8" cm="1">
        <f t="array" ref="U28">_xlfn.IFNA(MATCH(_xll.BDP($C28,U$1),Convert_RBCIRTG[RTG_FITCH_SP],0),0)</f>
        <v>3</v>
      </c>
      <c r="V28" s="20" t="str" cm="1">
        <f t="array" ref="V28">INDEX(Convert_RBCIRTG[RTG_FITCH_SP],IF(MEDIAN($S28:$U28)&gt;0,MEDIAN($S28:$U28),MAX($S28:$U28)))</f>
        <v>BBB+</v>
      </c>
      <c r="W28" s="15" cm="1">
        <f t="array" ref="W28">_xll.BDP($C28,W$1,"YAS_YLD_FLAG = 15")</f>
        <v>9.1546838291242612</v>
      </c>
      <c r="X28" s="3" t="str">
        <f>INDEX(Convert_DurBins[Dur_Bucket],MATCH($W28,Convert_DurBins[Dur_Val],1))</f>
        <v>0-10</v>
      </c>
      <c r="Y28" s="14">
        <f t="shared" si="0"/>
        <v>3.0543689999999999</v>
      </c>
      <c r="Z28" s="3">
        <f>-INDEX(DefProv[Default],MATCH($O28&amp;$R28,DefProv[KEY],0))</f>
        <v>-36</v>
      </c>
      <c r="AA28" s="9" cm="1">
        <f t="array" ref="AA28">IF($M28="CAD",AB28,_xll.BDP($C28,AA$1,"YAS_XCCY_FOREIGN_CURRENCY=CAD","YAS_YLD_FLAG = 15","PRICING_SOURCE=BVAL"))</f>
        <v>3.4143689999999998</v>
      </c>
      <c r="AB28" s="9" cm="1">
        <f t="array" ref="AB28">_xll.BDP($C28,AB$1,"YAS_YLD_FLAG = 15","PRICING_SOURCE=BVAL")</f>
        <v>3.4143689999999998</v>
      </c>
      <c r="AC28" s="14">
        <f t="shared" si="1"/>
        <v>0</v>
      </c>
      <c r="AD28" s="9" cm="1">
        <f t="array" ref="AD28">_xll.BDP($C28,AD$1,"YAS_YLD_FLAG = 15","PRICING_SOURCE=BVAL")</f>
        <v>186.72629999999998</v>
      </c>
      <c r="AE28" s="14" t="e">
        <f>INDEX([1]credit_yield!$C$1:$C$108,MATCH($AY28,[1]credit_yield!$A$1:$A$108,0))</f>
        <v>#N/A</v>
      </c>
      <c r="AF28" s="9" cm="1">
        <f t="array" ref="AF28">_xll.BDP($C28,AF$1,"YAS_YLD_FLAG = 15","YAS_XCCY_FOREIGN_CURRENCY=CAD","PRICING_SOURCE=BVAL")</f>
        <v>185.12720010000999</v>
      </c>
      <c r="AG28" s="9" cm="1">
        <f t="array" ref="AG28">_xll.BDP($C28,AG$1,"YAS_YLD_FLAG = 15","PRICING_SOURCE=BVAL")</f>
        <v>1.5471059999999999</v>
      </c>
      <c r="AH28" s="9" t="str" cm="1">
        <f t="array" ref="AH28">_xll.BDP($C28,AH$1,"YAS_YLD_FLAG = 15","PRICING_SOURCE=BVAL")</f>
        <v>CAN 0 1/2 12/01/30</v>
      </c>
      <c r="AI28" s="9" t="str" cm="1">
        <f t="array" ref="AI28">_xll.BDP($C28,AI$1,"YAS_YLD_FLAG = 15","YAS_XCCY_FOREIGN_CURRENCY=CAD","PRICING_SOURCE=BVAL")</f>
        <v>CAN 1 ½ 06/01/31</v>
      </c>
      <c r="AJ28" s="9" cm="1">
        <f t="array" ref="AJ28">_xll.BQL($C28, "yield(fill=PREV, pricing_source=BVN4, side=Bid, yield_type=YTW) - yield(fill=PREV, pricing_source=BVN4, side=Ask, yield_type=YTW)")</f>
        <v>1.9508389999999931E-2</v>
      </c>
      <c r="AK28" s="16" cm="1">
        <f t="array" ref="AK28">_xll.BDP($C28,AK$1,"YAS_YLD_FLAG = 1")</f>
        <v>625000000</v>
      </c>
      <c r="AL28" s="5">
        <f t="shared" si="2"/>
        <v>0</v>
      </c>
      <c r="AM28" s="17" cm="1">
        <f t="array" ref="AM28">_xll.BDP($C28&amp;"@"&amp;Settings!$B$1&amp;" "&amp;$O28,"INTERVAL_SUM","MARKET_DATA_OVERRIDE="&amp;AM$1,"CALC_INTERVAL="&amp;Settings!$B$2,"FILL=0")*1000</f>
        <v>0</v>
      </c>
      <c r="AN28" s="18">
        <f t="shared" si="3"/>
        <v>0</v>
      </c>
      <c r="AO28" s="17" cm="1">
        <f t="array" ref="AO28">_xll.BDP($I28&amp;"@"&amp;Settings!$B$1&amp;" "&amp;$O28,"INTERVAL_SUM","MARKET_DATA_OVERRIDE="&amp;AO$1,"CALC_INTERVAL="&amp;Settings!$B$2,"FILL=0")*1000</f>
        <v>0</v>
      </c>
      <c r="AP28" s="17" cm="1">
        <f t="array" ref="AP28">_xll.BDP($I28&amp;"@"&amp;Settings!$B$1&amp;" "&amp;$O28,"INTERVAL_SUM","MARKET_DATA_OVERRIDE="&amp;AP$1,"CALC_INTERVAL="&amp;Settings!$B$2,"FILL=0")*1000</f>
        <v>0</v>
      </c>
      <c r="AQ28" s="8" cm="1">
        <f t="array" ref="AQ28">_xll.BDP($C28,AQ$1)</f>
        <v>83</v>
      </c>
      <c r="AR28" s="21">
        <f>_xlfn.IFNA(IF(ISNUMBER($K28),INDEX(SN_Limit[UTILIZATION],MATCH($K28,SN_Limit[BB_ID],0)),"#N/A"),
IF(ISNUMBER($L28),INDEX(SN_Limit[UTILIZATION],MATCH($L28,SN_Limit[BB_ID],0)),"#N/A"))</f>
        <v>6.4000000000000001E-2</v>
      </c>
      <c r="AS28" s="6">
        <f>_xlfn.IFNA(IF(ISNUMBER($K28),INDEX(SN_Limit[REMAINING],MATCH($K28,SN_Limit[BB_ID],0)),"#N/A"),
IF(ISNUMBER($L28),INDEX(SN_Limit[REMAINING],MATCH($L28,SN_Limit[BB_ID],0)),"#N/A"))</f>
        <v>41801707.07</v>
      </c>
      <c r="AT28" s="3" t="str">
        <f>INDEX(Table11[Z_category],MATCH(MAX(BuyTable[[#This Row],[Yld_Z_BB]:[Yld_Z_RBCI]]),Table11[Z_score_Vale],1))</f>
        <v>90+</v>
      </c>
      <c r="AU28" s="3">
        <f>INDEX(Table12[TRAC_Category],MATCH(BuyTable[[#This Row],[Perc_Traded]],Table12[TRAC_Value],1))</f>
        <v>0</v>
      </c>
      <c r="AV28" s="27">
        <f>INDEX(Table13[NetDlrInv_Category],MATCH(BuyTable[[#This Row],[DealerClient Net]],Table13[NetDlrInv_Value],1))</f>
        <v>0</v>
      </c>
      <c r="AW28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28" s="3">
        <f>INDEX(Table15[XCCY_Cat],MATCH(BuyTable[[#This Row],[XCCY_sprd]],Table15[XCCY_Value],1))</f>
        <v>0</v>
      </c>
      <c r="AY28" s="3" t="str">
        <f>INDEX(Group_RTG[RTG_Value],MATCH($R28,Group_RTG[RTG_Key],0))&amp;":"&amp;INDEX(Map_DurBQNT[Dur_Val],MATCH($X28,Map_DurBQNT[Dur_Key],0))&amp;":"&amp;$M28&amp;":"&amp;$O28</f>
        <v>BBB:5:CAD:Corp</v>
      </c>
      <c r="AZ28" s="3" t="str">
        <f>INDEX(Table9[LQA_Bucket],MATCH(BuyTable[[#This Row],[LQA_LIQUIDITY_SCORE]],Table9[LQA_Val],1))</f>
        <v>80-100</v>
      </c>
      <c r="BA28" s="27" t="str">
        <f>INDEX(Table10[Utilization_Bucket],MATCH(_xlfn.IFNA(ROUND(BuyTable[[#This Row],[Remaining]]/1000000,0),-1),Table10[Utilization_Val],1))</f>
        <v>10-50MM</v>
      </c>
      <c r="BB2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28" s="8"/>
    </row>
    <row r="29" spans="1:55" customFormat="1" x14ac:dyDescent="0.3">
      <c r="A29" t="s">
        <v>876</v>
      </c>
      <c r="B29" t="str">
        <f>IF(ISNUMBER(MATCH(I29,Buyside_PastID!A:A,0)),"","NEW")</f>
        <v>NEW</v>
      </c>
      <c r="C29" s="12" t="s">
        <v>2863</v>
      </c>
      <c r="D29" s="12">
        <v>1.4273086412846245</v>
      </c>
      <c r="E29" s="12">
        <v>1.0715769607222985</v>
      </c>
      <c r="F29" s="12" t="s">
        <v>2789</v>
      </c>
      <c r="G29" s="12"/>
      <c r="H29" s="12"/>
      <c r="I29" s="8" t="str" cm="1">
        <f t="array" ref="I29">_xll.BDP($C29,I$1)</f>
        <v>62878U2E1</v>
      </c>
      <c r="J29" s="8" t="str" cm="1">
        <f t="array" ref="J29">_xll.BDP($C29,J$1)</f>
        <v>NBNAUS 2 1/2 01/08/32</v>
      </c>
      <c r="K29" s="8" cm="1">
        <f t="array" ref="K29">_xll.BDP($C29,K$1)</f>
        <v>180957</v>
      </c>
      <c r="L29" s="8" cm="1">
        <f t="array" ref="L29">_xll.BDP($C29,L$1)</f>
        <v>19410683</v>
      </c>
      <c r="M29" s="8" t="str" cm="1">
        <f t="array" ref="M29">_xll.BDP($C29,M$1)</f>
        <v>USD</v>
      </c>
      <c r="N29" s="8" t="str" cm="1">
        <f t="array" ref="N29">_xll.BDP($C29,N$1)</f>
        <v>AU</v>
      </c>
      <c r="O29" s="8" t="str" cm="1">
        <f t="array" ref="O29">_xll.BDP($C29,O$1)</f>
        <v>Corp</v>
      </c>
      <c r="P29" s="8" t="str" cm="1">
        <f t="array" ref="P29">_xll.BDP($C29,P$1)</f>
        <v>Communications</v>
      </c>
      <c r="Q29" s="8" t="str" cm="1">
        <f t="array" ref="Q29">_xll.BDP($C29,Q$1)</f>
        <v>NBN CO LTD</v>
      </c>
      <c r="R29" s="8" t="str" cm="1">
        <f t="array" ref="R29">_xll.BDP($C29,R$1)</f>
        <v>AA-</v>
      </c>
      <c r="S29" s="8" cm="1">
        <f t="array" ref="S29">_xlfn.IFNA(MATCH(_xll.BDP($C29,S$1),Convert_RBCIRTG[RTG_MDY],0),0)</f>
        <v>6</v>
      </c>
      <c r="T29" s="8" cm="1">
        <f t="array" ref="T29">_xlfn.IFNA(MATCH(_xll.BDP($C29,T$1),Convert_RBCIRTG[RTG_FITCH_SP],0),0)</f>
        <v>8</v>
      </c>
      <c r="U29" s="8" cm="1">
        <f t="array" ref="U29">_xlfn.IFNA(MATCH(_xll.BDP($C29,U$1),Convert_RBCIRTG[RTG_FITCH_SP],0),0)</f>
        <v>0</v>
      </c>
      <c r="V29" s="20" t="str" cm="1">
        <f t="array" ref="V29">INDEX(Convert_RBCIRTG[RTG_FITCH_SP],IF(MEDIAN($S29:$U29)&gt;0,MEDIAN($S29:$U29),MAX($S29:$U29)))</f>
        <v>A+</v>
      </c>
      <c r="W29" s="15" cm="1">
        <f t="array" ref="W29">_xll.BDP($C29,W$1,"YAS_YLD_FLAG = 15")</f>
        <v>8.9448986106852555</v>
      </c>
      <c r="X29" s="3" t="str">
        <f>INDEX(Convert_DurBins[Dur_Bucket],MATCH($W29,Convert_DurBins[Dur_Val],1))</f>
        <v>0-10</v>
      </c>
      <c r="Y29" s="14">
        <f t="shared" si="0"/>
        <v>2.8844293345352803</v>
      </c>
      <c r="Z29" s="3">
        <f>-INDEX(DefProv[Default],MATCH($O29&amp;$R29,DefProv[KEY],0))</f>
        <v>-7</v>
      </c>
      <c r="AA29" s="9" cm="1">
        <f t="array" ref="AA29">IF($M29="CAD",AB29,_xll.BDP($C29,AA$1,"YAS_XCCY_FOREIGN_CURRENCY=CAD","YAS_YLD_FLAG = 15","PRICING_SOURCE=BVAL"))</f>
        <v>2.9544293345352801</v>
      </c>
      <c r="AB29" s="9" cm="1">
        <f t="array" ref="AB29">_xll.BDP($C29,AB$1,"YAS_YLD_FLAG = 15","PRICING_SOURCE=BVAL")</f>
        <v>2.6277349999999999</v>
      </c>
      <c r="AC29" s="14">
        <f t="shared" si="1"/>
        <v>0.32669433453528018</v>
      </c>
      <c r="AD29" s="9" cm="1">
        <f t="array" ref="AD29">_xll.BDP($C29,AD$1,"YAS_YLD_FLAG = 15","PRICING_SOURCE=BVAL")</f>
        <v>104.77499999999999</v>
      </c>
      <c r="AE29" s="14" t="e">
        <f>INDEX([1]credit_yield!$C$1:$C$108,MATCH($AY29,[1]credit_yield!$A$1:$A$108,0))</f>
        <v>#N/A</v>
      </c>
      <c r="AF29" s="9" cm="1">
        <f t="array" ref="AF29">_xll.BDP($C29,AF$1,"YAS_YLD_FLAG = 15","YAS_XCCY_FOREIGN_CURRENCY=CAD","PRICING_SOURCE=BVAL")</f>
        <v>136.59820134583933</v>
      </c>
      <c r="AG29" s="9" cm="1">
        <f t="array" ref="AG29">_xll.BDP($C29,AG$1,"YAS_YLD_FLAG = 15","PRICING_SOURCE=BVAL")</f>
        <v>1.579985</v>
      </c>
      <c r="AH29" s="9" t="str" cm="1">
        <f t="array" ref="AH29">_xll.BDP($C29,AH$1,"YAS_YLD_FLAG = 15","PRICING_SOURCE=BVAL")</f>
        <v>T 1 1/4 08/15/31</v>
      </c>
      <c r="AI29" s="9" t="str" cm="1">
        <f t="array" ref="AI29">_xll.BDP($C29,AI$1,"YAS_YLD_FLAG = 15","YAS_XCCY_FOREIGN_CURRENCY=CAD","PRICING_SOURCE=BVAL")</f>
        <v>CAN 1 ½ 06/01/31</v>
      </c>
      <c r="AJ29" s="9" cm="1">
        <f t="array" ref="AJ29">_xll.BQL($C29, "yield(fill=PREV, pricing_source=BVN4, side=Bid, yield_type=YTW) - yield(fill=PREV, pricing_source=BVN4, side=Ask, yield_type=YTW)")</f>
        <v>2.950348948104109E-2</v>
      </c>
      <c r="AK29" s="16" cm="1">
        <f t="array" ref="AK29">_xll.BDP($C29,AK$1,"YAS_YLD_FLAG = 1")</f>
        <v>700000000</v>
      </c>
      <c r="AL29" s="5">
        <f t="shared" si="2"/>
        <v>4.8571428571428571E-2</v>
      </c>
      <c r="AM29" s="17" cm="1">
        <f t="array" ref="AM29">_xll.BDP($C29&amp;"@"&amp;Settings!$B$1&amp;" "&amp;$O29,"INTERVAL_SUM","MARKET_DATA_OVERRIDE="&amp;AM$1,"CALC_INTERVAL="&amp;Settings!$B$2,"FILL=0")*1000</f>
        <v>34000000</v>
      </c>
      <c r="AN29" s="18">
        <f t="shared" si="3"/>
        <v>7000000</v>
      </c>
      <c r="AO29" s="17" cm="1">
        <f t="array" ref="AO29">_xll.BDP($I29&amp;"@"&amp;Settings!$B$1&amp;" "&amp;$O29,"INTERVAL_SUM","MARKET_DATA_OVERRIDE="&amp;AO$1,"CALC_INTERVAL="&amp;Settings!$B$2,"FILL=0")*1000</f>
        <v>19000000</v>
      </c>
      <c r="AP29" s="17" cm="1">
        <f t="array" ref="AP29">_xll.BDP($I29&amp;"@"&amp;Settings!$B$1&amp;" "&amp;$O29,"INTERVAL_SUM","MARKET_DATA_OVERRIDE="&amp;AP$1,"CALC_INTERVAL="&amp;Settings!$B$2,"FILL=0")*1000</f>
        <v>12000000</v>
      </c>
      <c r="AQ29" s="8" cm="1">
        <f t="array" ref="AQ29">_xll.BDP($C29,AQ$1)</f>
        <v>92</v>
      </c>
      <c r="AR29" s="21">
        <f>_xlfn.IFNA(IF(ISNUMBER($K29),INDEX(SN_Limit[UTILIZATION],MATCH($K29,SN_Limit[BB_ID],0)),"#N/A"),
IF(ISNUMBER($L29),INDEX(SN_Limit[UTILIZATION],MATCH($L29,SN_Limit[BB_ID],0)),"#N/A"))</f>
        <v>2.5999999999999999E-2</v>
      </c>
      <c r="AS29" s="6">
        <f>_xlfn.IFNA(IF(ISNUMBER($K29),INDEX(SN_Limit[REMAINING],MATCH($K29,SN_Limit[BB_ID],0)),"#N/A"),
IF(ISNUMBER($L29),INDEX(SN_Limit[REMAINING],MATCH($L29,SN_Limit[BB_ID],0)),"#N/A"))</f>
        <v>87402821.920000002</v>
      </c>
      <c r="AT29" s="3" t="str">
        <f>INDEX(Table11[Z_category],MATCH(MAX(BuyTable[[#This Row],[Yld_Z_BB]:[Yld_Z_RBCI]]),Table11[Z_score_Vale],1))</f>
        <v>90+</v>
      </c>
      <c r="AU29" s="3" t="str">
        <f>INDEX(Table12[TRAC_Category],MATCH(BuyTable[[#This Row],[Perc_Traded]],Table12[TRAC_Value],1))</f>
        <v>0-5%</v>
      </c>
      <c r="AV29" s="27" t="str">
        <f>INDEX(Table13[NetDlrInv_Category],MATCH(BuyTable[[#This Row],[DealerClient Net]],Table13[NetDlrInv_Value],1))</f>
        <v>5 to 10MM</v>
      </c>
      <c r="AW29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29" s="3" t="str">
        <f>INDEX(Table15[XCCY_Cat],MATCH(BuyTable[[#This Row],[XCCY_sprd]],Table15[XCCY_Value],1))</f>
        <v>0.3 to 0.5</v>
      </c>
      <c r="AY29" s="3" t="str">
        <f>INDEX(Group_RTG[RTG_Value],MATCH($R29,Group_RTG[RTG_Key],0))&amp;":"&amp;INDEX(Map_DurBQNT[Dur_Val],MATCH($X29,Map_DurBQNT[Dur_Key],0))&amp;":"&amp;$M29&amp;":"&amp;$O29</f>
        <v>AA:5:USD:Corp</v>
      </c>
      <c r="AZ29" s="3" t="str">
        <f>INDEX(Table9[LQA_Bucket],MATCH(BuyTable[[#This Row],[LQA_LIQUIDITY_SCORE]],Table9[LQA_Val],1))</f>
        <v>80-100</v>
      </c>
      <c r="BA29" s="27" t="str">
        <f>INDEX(Table10[Utilization_Bucket],MATCH(_xlfn.IFNA(ROUND(BuyTable[[#This Row],[Remaining]]/1000000,0),-1),Table10[Utilization_Val],1))</f>
        <v>50-100MM</v>
      </c>
      <c r="BB2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29" s="8"/>
    </row>
    <row r="30" spans="1:55" customFormat="1" x14ac:dyDescent="0.3">
      <c r="A30" t="s">
        <v>876</v>
      </c>
      <c r="B30" t="str">
        <f>IF(ISNUMBER(MATCH(I30,Buyside_PastID!A:A,0)),"","NEW")</f>
        <v/>
      </c>
      <c r="C30" s="12" t="s">
        <v>951</v>
      </c>
      <c r="D30" s="12">
        <v>1.2567518416942736</v>
      </c>
      <c r="E30" s="12">
        <v>1.3541034241051022</v>
      </c>
      <c r="F30" s="12" t="s">
        <v>1893</v>
      </c>
      <c r="G30" s="12">
        <v>0</v>
      </c>
      <c r="H30" s="12">
        <v>4355000</v>
      </c>
      <c r="I30" s="8" t="str" cm="1">
        <f t="array" ref="I30">_xll.BDP($C30,I$1)</f>
        <v>428236BR3</v>
      </c>
      <c r="J30" s="8" t="str" cm="1">
        <f t="array" ref="J30">_xll.BDP($C30,J$1)</f>
        <v>HPQ 6 09/15/41</v>
      </c>
      <c r="K30" s="8" cm="1">
        <f t="array" ref="K30">_xll.BDP($C30,K$1)</f>
        <v>100732</v>
      </c>
      <c r="L30" s="8" cm="1">
        <f t="array" ref="L30">_xll.BDP($C30,L$1)</f>
        <v>100732</v>
      </c>
      <c r="M30" s="8" t="str" cm="1">
        <f t="array" ref="M30">_xll.BDP($C30,M$1)</f>
        <v>USD</v>
      </c>
      <c r="N30" s="8" t="str" cm="1">
        <f t="array" ref="N30">_xll.BDP($C30,N$1)</f>
        <v>US</v>
      </c>
      <c r="O30" s="8" t="str" cm="1">
        <f t="array" ref="O30">_xll.BDP($C30,O$1)</f>
        <v>Corp</v>
      </c>
      <c r="P30" s="8" t="str" cm="1">
        <f t="array" ref="P30">_xll.BDP($C30,P$1)</f>
        <v>Technology</v>
      </c>
      <c r="Q30" s="8" t="str" cm="1">
        <f t="array" ref="Q30">_xll.BDP($C30,Q$1)</f>
        <v>HP INC</v>
      </c>
      <c r="R30" s="8" t="str" cm="1">
        <f t="array" ref="R30">_xll.BDP($C30,R$1)</f>
        <v>BBB</v>
      </c>
      <c r="S30" s="8" cm="1">
        <f t="array" ref="S30">_xlfn.IFNA(MATCH(_xll.BDP($C30,S$1),Convert_RBCIRTG[RTG_MDY],0),0)</f>
        <v>2</v>
      </c>
      <c r="T30" s="8" cm="1">
        <f t="array" ref="T30">_xlfn.IFNA(MATCH(_xll.BDP($C30,T$1),Convert_RBCIRTG[RTG_FITCH_SP],0),0)</f>
        <v>3</v>
      </c>
      <c r="U30" s="8" cm="1">
        <f t="array" ref="U30">_xlfn.IFNA(MATCH(_xll.BDP($C30,U$1),Convert_RBCIRTG[RTG_FITCH_SP],0),0)</f>
        <v>2</v>
      </c>
      <c r="V30" s="20" t="str" cm="1">
        <f t="array" ref="V30">INDEX(Convert_RBCIRTG[RTG_FITCH_SP],IF(MEDIAN($S30:$U30)&gt;0,MEDIAN($S30:$U30),MAX($S30:$U30)))</f>
        <v>BBB</v>
      </c>
      <c r="W30" s="15" cm="1">
        <f t="array" ref="W30">_xll.BDP($C30,W$1,"YAS_YLD_FLAG = 15")</f>
        <v>12.621816134949903</v>
      </c>
      <c r="X30" s="3" t="str">
        <f>INDEX(Convert_DurBins[Dur_Bucket],MATCH($W30,Convert_DurBins[Dur_Val],1))</f>
        <v>12-14</v>
      </c>
      <c r="Y30" s="14">
        <f t="shared" si="0"/>
        <v>4.3783917946647</v>
      </c>
      <c r="Z30" s="3">
        <f>-INDEX(DefProv[Default],MATCH($O30&amp;$R30,DefProv[KEY],0))</f>
        <v>-36</v>
      </c>
      <c r="AA30" s="9" cm="1">
        <f t="array" ref="AA30">IF($M30="CAD",AB30,_xll.BDP($C30,AA$1,"YAS_XCCY_FOREIGN_CURRENCY=CAD","YAS_YLD_FLAG = 15","PRICING_SOURCE=BVAL"))</f>
        <v>4.7383917946647003</v>
      </c>
      <c r="AB30" s="9" cm="1">
        <f t="array" ref="AB30">_xll.BDP($C30,AB$1,"YAS_YLD_FLAG = 15","PRICING_SOURCE=BVAL")</f>
        <v>3.823118</v>
      </c>
      <c r="AC30" s="14">
        <f t="shared" si="1"/>
        <v>0.91527379466470027</v>
      </c>
      <c r="AD30" s="9" cm="1">
        <f t="array" ref="AD30">_xll.BDP($C30,AD$1,"YAS_YLD_FLAG = 15","PRICING_SOURCE=BVAL")</f>
        <v>183.03280000000001</v>
      </c>
      <c r="AE30" s="14" t="e">
        <f>INDEX([1]credit_yield!$C$1:$C$108,MATCH($AY30,[1]credit_yield!$A$1:$A$108,0))</f>
        <v>#N/A</v>
      </c>
      <c r="AF30" s="9" cm="1">
        <f t="array" ref="AF30">_xll.BDP($C30,AF$1,"YAS_YLD_FLAG = 15","YAS_XCCY_FOREIGN_CURRENCY=CAD","PRICING_SOURCE=BVAL")</f>
        <v>287.01113406716752</v>
      </c>
      <c r="AG30" s="9" cm="1">
        <f t="array" ref="AG30">_xll.BDP($C30,AG$1,"YAS_YLD_FLAG = 15","PRICING_SOURCE=BVAL")</f>
        <v>1.9927899999999998</v>
      </c>
      <c r="AH30" s="9" t="str" cm="1">
        <f t="array" ref="AH30">_xll.BDP($C30,AH$1,"YAS_YLD_FLAG = 15","PRICING_SOURCE=BVAL")</f>
        <v>T 1 3/4 08/15/41</v>
      </c>
      <c r="AI30" s="9" t="str" cm="1">
        <f t="array" ref="AI30">_xll.BDP($C30,AI$1,"YAS_YLD_FLAG = 15","YAS_XCCY_FOREIGN_CURRENCY=CAD","PRICING_SOURCE=BVAL")</f>
        <v>CAN 4 06/01/41</v>
      </c>
      <c r="AJ30" s="9" cm="1">
        <f t="array" ref="AJ30">_xll.BQL($C30, "yield(fill=PREV, pricing_source=BVN4, side=Bid, yield_type=YTW) - yield(fill=PREV, pricing_source=BVN4, side=Ask, yield_type=YTW)")</f>
        <v>8.6730150383651505E-3</v>
      </c>
      <c r="AK30" s="16" cm="1">
        <f t="array" ref="AK30">_xll.BDP($C30,AK$1,"YAS_YLD_FLAG = 1")</f>
        <v>1200000000</v>
      </c>
      <c r="AL30" s="5">
        <f t="shared" si="2"/>
        <v>5.7493333333333334E-2</v>
      </c>
      <c r="AM30" s="17" cm="1">
        <f t="array" ref="AM30">_xll.BDP($C30&amp;"@"&amp;Settings!$B$1&amp;" "&amp;$O30,"INTERVAL_SUM","MARKET_DATA_OVERRIDE="&amp;AM$1,"CALC_INTERVAL="&amp;Settings!$B$2,"FILL=0")*1000</f>
        <v>68992000</v>
      </c>
      <c r="AN30" s="18">
        <f t="shared" si="3"/>
        <v>2067000</v>
      </c>
      <c r="AO30" s="17" cm="1">
        <f t="array" ref="AO30">_xll.BDP($I30&amp;"@"&amp;Settings!$B$1&amp;" "&amp;$O30,"INTERVAL_SUM","MARKET_DATA_OVERRIDE="&amp;AO$1,"CALC_INTERVAL="&amp;Settings!$B$2,"FILL=0")*1000</f>
        <v>24247000</v>
      </c>
      <c r="AP30" s="17" cm="1">
        <f t="array" ref="AP30">_xll.BDP($I30&amp;"@"&amp;Settings!$B$1&amp;" "&amp;$O30,"INTERVAL_SUM","MARKET_DATA_OVERRIDE="&amp;AP$1,"CALC_INTERVAL="&amp;Settings!$B$2,"FILL=0")*1000</f>
        <v>22180000</v>
      </c>
      <c r="AQ30" s="8" cm="1">
        <f t="array" ref="AQ30">_xll.BDP($C30,AQ$1)</f>
        <v>95</v>
      </c>
      <c r="AR30" s="21" t="e">
        <f>_xlfn.IFNA(IF(ISNUMBER($K30),INDEX(SN_Limit[UTILIZATION],MATCH($K30,SN_Limit[BB_ID],0)),"#N/A"),
IF(ISNUMBER($L30),INDEX(SN_Limit[UTILIZATION],MATCH($L30,SN_Limit[BB_ID],0)),"#N/A"))</f>
        <v>#N/A</v>
      </c>
      <c r="AS30" s="6" t="e">
        <f>_xlfn.IFNA(IF(ISNUMBER($K30),INDEX(SN_Limit[REMAINING],MATCH($K30,SN_Limit[BB_ID],0)),"#N/A"),
IF(ISNUMBER($L30),INDEX(SN_Limit[REMAINING],MATCH($L30,SN_Limit[BB_ID],0)),"#N/A"))</f>
        <v>#N/A</v>
      </c>
      <c r="AT30" s="3" t="str">
        <f>INDEX(Table11[Z_category],MATCH(MAX(BuyTable[[#This Row],[Yld_Z_BB]:[Yld_Z_RBCI]]),Table11[Z_score_Vale],1))</f>
        <v>90+</v>
      </c>
      <c r="AU30" s="3" t="str">
        <f>INDEX(Table12[TRAC_Category],MATCH(BuyTable[[#This Row],[Perc_Traded]],Table12[TRAC_Value],1))</f>
        <v>5-10%</v>
      </c>
      <c r="AV30" s="27" t="str">
        <f>INDEX(Table13[NetDlrInv_Category],MATCH(BuyTable[[#This Row],[DealerClient Net]],Table13[NetDlrInv_Value],1))</f>
        <v>0 to 5MM</v>
      </c>
      <c r="AW30" s="3">
        <f>IF(OR(ISBLANK(BuyTable[[#This Row],[MSG_AskSize]]),NOT(ISNUMBER(BuyTable[[#This Row],[MSG_AskSize]]))),"NA",INDEX(Table14[AskSize_Category],MATCH(BuyTable[[#This Row],[MSG_AskSize]],Table14[AskSize_Value],1)))</f>
        <v>0</v>
      </c>
      <c r="AX30" s="3" t="str">
        <f>INDEX(Table15[XCCY_Cat],MATCH(BuyTable[[#This Row],[XCCY_sprd]],Table15[XCCY_Value],1))</f>
        <v>0.8 to 1</v>
      </c>
      <c r="AY30" s="3" t="str">
        <f>INDEX(Group_RTG[RTG_Value],MATCH($R30,Group_RTG[RTG_Key],0))&amp;":"&amp;INDEX(Map_DurBQNT[Dur_Val],MATCH($X30,Map_DurBQNT[Dur_Key],0))&amp;":"&amp;$M30&amp;":"&amp;$O30</f>
        <v>BBB:7:USD:Corp</v>
      </c>
      <c r="AZ30" s="3" t="str">
        <f>INDEX(Table9[LQA_Bucket],MATCH(BuyTable[[#This Row],[LQA_LIQUIDITY_SCORE]],Table9[LQA_Val],1))</f>
        <v>80-100</v>
      </c>
      <c r="BA30" s="27" t="str">
        <f>INDEX(Table10[Utilization_Bucket],MATCH(_xlfn.IFNA(ROUND(BuyTable[[#This Row],[Remaining]]/1000000,0),-1),Table10[Utilization_Val],1))</f>
        <v>NR</v>
      </c>
      <c r="BB3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30" s="8"/>
    </row>
    <row r="31" spans="1:55" customFormat="1" x14ac:dyDescent="0.3">
      <c r="A31" t="s">
        <v>876</v>
      </c>
      <c r="B31" t="str">
        <f>IF(ISNUMBER(MATCH(I31,Buyside_PastID!A:A,0)),"","NEW")</f>
        <v/>
      </c>
      <c r="C31" s="12" t="s">
        <v>1562</v>
      </c>
      <c r="D31" s="12">
        <v>0.83670695815602247</v>
      </c>
      <c r="E31" s="12">
        <v>0.91273166207534695</v>
      </c>
      <c r="F31" s="12" t="s">
        <v>1890</v>
      </c>
      <c r="G31" s="12">
        <v>0</v>
      </c>
      <c r="H31" s="12">
        <v>0</v>
      </c>
      <c r="I31" s="8" t="str" cm="1">
        <f t="array" ref="I31">_xll.BDP($C31,I$1)</f>
        <v>65535HAX7</v>
      </c>
      <c r="J31" s="8" t="str" cm="1">
        <f t="array" ref="J31">_xll.BDP($C31,J$1)</f>
        <v>NOMURA 2.608 07/14/31</v>
      </c>
      <c r="K31" s="8" cm="1">
        <f t="array" ref="K31">_xll.BDP($C31,K$1)</f>
        <v>114467</v>
      </c>
      <c r="L31" s="8" cm="1">
        <f t="array" ref="L31">_xll.BDP($C31,L$1)</f>
        <v>114467</v>
      </c>
      <c r="M31" s="8" t="str" cm="1">
        <f t="array" ref="M31">_xll.BDP($C31,M$1)</f>
        <v>USD</v>
      </c>
      <c r="N31" s="8" t="str" cm="1">
        <f t="array" ref="N31">_xll.BDP($C31,N$1)</f>
        <v>JN</v>
      </c>
      <c r="O31" s="8" t="str" cm="1">
        <f t="array" ref="O31">_xll.BDP($C31,O$1)</f>
        <v>Corp</v>
      </c>
      <c r="P31" s="8" t="str" cm="1">
        <f t="array" ref="P31">_xll.BDP($C31,P$1)</f>
        <v>Financials</v>
      </c>
      <c r="Q31" s="8" t="str" cm="1">
        <f t="array" ref="Q31">_xll.BDP($C31,Q$1)</f>
        <v>NOMURA HOLDINGS INC</v>
      </c>
      <c r="R31" s="8" t="str" cm="1">
        <f t="array" ref="R31">_xll.BDP($C31,R$1)</f>
        <v>BBB+</v>
      </c>
      <c r="S31" s="8" cm="1">
        <f t="array" ref="S31">_xlfn.IFNA(MATCH(_xll.BDP($C31,S$1),Convert_RBCIRTG[RTG_MDY],0),0)</f>
        <v>3</v>
      </c>
      <c r="T31" s="8" cm="1">
        <f t="array" ref="T31">_xlfn.IFNA(MATCH(_xll.BDP($C31,T$1),Convert_RBCIRTG[RTG_FITCH_SP],0),0)</f>
        <v>4</v>
      </c>
      <c r="U31" s="8" cm="1">
        <f t="array" ref="U31">_xlfn.IFNA(MATCH(_xll.BDP($C31,U$1),Convert_RBCIRTG[RTG_FITCH_SP],0),0)</f>
        <v>3</v>
      </c>
      <c r="V31" s="20" t="str" cm="1">
        <f t="array" ref="V31">INDEX(Convert_RBCIRTG[RTG_FITCH_SP],IF(MEDIAN($S31:$U31)&gt;0,MEDIAN($S31:$U31),MAX($S31:$U31)))</f>
        <v>BBB+</v>
      </c>
      <c r="W31" s="15" cm="1">
        <f t="array" ref="W31">_xll.BDP($C31,W$1,"YAS_YLD_FLAG = 15")</f>
        <v>8.4700532716383297</v>
      </c>
      <c r="X31" s="3" t="str">
        <f>INDEX(Convert_DurBins[Dur_Bucket],MATCH($W31,Convert_DurBins[Dur_Val],1))</f>
        <v>0-10</v>
      </c>
      <c r="Y31" s="14">
        <f t="shared" si="0"/>
        <v>2.7442912364902972</v>
      </c>
      <c r="Z31" s="3">
        <f>-INDEX(DefProv[Default],MATCH($O31&amp;$R31,DefProv[KEY],0))</f>
        <v>-36</v>
      </c>
      <c r="AA31" s="9" cm="1">
        <f t="array" ref="AA31">IF($M31="CAD",AB31,_xll.BDP($C31,AA$1,"YAS_XCCY_FOREIGN_CURRENCY=CAD","YAS_YLD_FLAG = 15","PRICING_SOURCE=BVAL"))</f>
        <v>3.104291236490297</v>
      </c>
      <c r="AB31" s="9" cm="1">
        <f t="array" ref="AB31">_xll.BDP($C31,AB$1,"YAS_YLD_FLAG = 15","PRICING_SOURCE=BVAL")</f>
        <v>2.7832379999999999</v>
      </c>
      <c r="AC31" s="14">
        <f t="shared" si="1"/>
        <v>0.32105323649029716</v>
      </c>
      <c r="AD31" s="9" cm="1">
        <f t="array" ref="AD31">_xll.BDP($C31,AD$1,"YAS_YLD_FLAG = 15","PRICING_SOURCE=BVAL")</f>
        <v>120.32529999999998</v>
      </c>
      <c r="AE31" s="14" t="e">
        <f>INDEX([1]credit_yield!$C$1:$C$108,MATCH($AY31,[1]credit_yield!$A$1:$A$108,0))</f>
        <v>#N/A</v>
      </c>
      <c r="AF31" s="9" cm="1">
        <f t="array" ref="AF31">_xll.BDP($C31,AF$1,"YAS_YLD_FLAG = 15","YAS_XCCY_FOREIGN_CURRENCY=CAD","PRICING_SOURCE=BVAL")</f>
        <v>151.58439154134103</v>
      </c>
      <c r="AG31" s="9" cm="1">
        <f t="array" ref="AG31">_xll.BDP($C31,AG$1,"YAS_YLD_FLAG = 15","PRICING_SOURCE=BVAL")</f>
        <v>1.579985</v>
      </c>
      <c r="AH31" s="9" t="str" cm="1">
        <f t="array" ref="AH31">_xll.BDP($C31,AH$1,"YAS_YLD_FLAG = 15","PRICING_SOURCE=BVAL")</f>
        <v>T 1 1/4 08/15/31</v>
      </c>
      <c r="AI31" s="9" t="str" cm="1">
        <f t="array" ref="AI31">_xll.BDP($C31,AI$1,"YAS_YLD_FLAG = 15","YAS_XCCY_FOREIGN_CURRENCY=CAD","PRICING_SOURCE=BVAL")</f>
        <v>CAN 1 ½ 06/01/31</v>
      </c>
      <c r="AJ31" s="9" cm="1">
        <f t="array" ref="AJ31">_xll.BQL($C31, "yield(fill=PREV, pricing_source=BVN4, side=Bid, yield_type=YTW) - yield(fill=PREV, pricing_source=BVN4, side=Ask, yield_type=YTW)")</f>
        <v>2.2354745557214173E-2</v>
      </c>
      <c r="AK31" s="16" cm="1">
        <f t="array" ref="AK31">_xll.BDP($C31,AK$1,"YAS_YLD_FLAG = 1")</f>
        <v>1000000000</v>
      </c>
      <c r="AL31" s="5">
        <f t="shared" si="2"/>
        <v>0.17174</v>
      </c>
      <c r="AM31" s="17" cm="1">
        <f t="array" ref="AM31">_xll.BDP($C31&amp;"@"&amp;Settings!$B$1&amp;" "&amp;$O31,"INTERVAL_SUM","MARKET_DATA_OVERRIDE="&amp;AM$1,"CALC_INTERVAL="&amp;Settings!$B$2,"FILL=0")*1000</f>
        <v>171740000</v>
      </c>
      <c r="AN31" s="18">
        <f t="shared" si="3"/>
        <v>30449000</v>
      </c>
      <c r="AO31" s="17" cm="1">
        <f t="array" ref="AO31">_xll.BDP($I31&amp;"@"&amp;Settings!$B$1&amp;" "&amp;$O31,"INTERVAL_SUM","MARKET_DATA_OVERRIDE="&amp;AO$1,"CALC_INTERVAL="&amp;Settings!$B$2,"FILL=0")*1000</f>
        <v>60709000</v>
      </c>
      <c r="AP31" s="17" cm="1">
        <f t="array" ref="AP31">_xll.BDP($I31&amp;"@"&amp;Settings!$B$1&amp;" "&amp;$O31,"INTERVAL_SUM","MARKET_DATA_OVERRIDE="&amp;AP$1,"CALC_INTERVAL="&amp;Settings!$B$2,"FILL=0")*1000</f>
        <v>30260000</v>
      </c>
      <c r="AQ31" s="8" cm="1">
        <f t="array" ref="AQ31">_xll.BDP($C31,AQ$1)</f>
        <v>95</v>
      </c>
      <c r="AR31" s="21" t="str">
        <f>_xlfn.IFNA(IF(ISNUMBER($K31),INDEX(SN_Limit[UTILIZATION],MATCH($K31,SN_Limit[BB_ID],0)),"#N/A"),
IF(ISNUMBER($L31),INDEX(SN_Limit[UTILIZATION],MATCH($L31,SN_Limit[BB_ID],0)),"#N/A"))</f>
        <v>N/A</v>
      </c>
      <c r="AS31" s="6">
        <f>_xlfn.IFNA(IF(ISNUMBER($K31),INDEX(SN_Limit[REMAINING],MATCH($K31,SN_Limit[BB_ID],0)),"#N/A"),
IF(ISNUMBER($L31),INDEX(SN_Limit[REMAINING],MATCH($L31,SN_Limit[BB_ID],0)),"#N/A"))</f>
        <v>0</v>
      </c>
      <c r="AT31" s="3" t="str">
        <f>INDEX(Table11[Z_category],MATCH(MAX(BuyTable[[#This Row],[Yld_Z_BB]:[Yld_Z_RBCI]]),Table11[Z_score_Vale],1))</f>
        <v>75 to 90</v>
      </c>
      <c r="AU31" s="3" t="str">
        <f>INDEX(Table12[TRAC_Category],MATCH(BuyTable[[#This Row],[Perc_Traded]],Table12[TRAC_Value],1))</f>
        <v>15-20%</v>
      </c>
      <c r="AV31" s="27" t="str">
        <f>INDEX(Table13[NetDlrInv_Category],MATCH(BuyTable[[#This Row],[DealerClient Net]],Table13[NetDlrInv_Value],1))</f>
        <v>20 to 50MM</v>
      </c>
      <c r="AW31" s="3">
        <f>IF(OR(ISBLANK(BuyTable[[#This Row],[MSG_AskSize]]),NOT(ISNUMBER(BuyTable[[#This Row],[MSG_AskSize]]))),"NA",INDEX(Table14[AskSize_Category],MATCH(BuyTable[[#This Row],[MSG_AskSize]],Table14[AskSize_Value],1)))</f>
        <v>0</v>
      </c>
      <c r="AX31" s="3" t="str">
        <f>INDEX(Table15[XCCY_Cat],MATCH(BuyTable[[#This Row],[XCCY_sprd]],Table15[XCCY_Value],1))</f>
        <v>0.3 to 0.5</v>
      </c>
      <c r="AY31" s="3" t="str">
        <f>INDEX(Group_RTG[RTG_Value],MATCH($R31,Group_RTG[RTG_Key],0))&amp;":"&amp;INDEX(Map_DurBQNT[Dur_Val],MATCH($X31,Map_DurBQNT[Dur_Key],0))&amp;":"&amp;$M31&amp;":"&amp;$O31</f>
        <v>BBB:5:USD:Corp</v>
      </c>
      <c r="AZ31" s="3" t="str">
        <f>INDEX(Table9[LQA_Bucket],MATCH(BuyTable[[#This Row],[LQA_LIQUIDITY_SCORE]],Table9[LQA_Val],1))</f>
        <v>80-100</v>
      </c>
      <c r="BA31" s="27" t="str">
        <f>INDEX(Table10[Utilization_Bucket],MATCH(_xlfn.IFNA(ROUND(BuyTable[[#This Row],[Remaining]]/1000000,0),-1),Table10[Utilization_Val],1))</f>
        <v>0MM</v>
      </c>
      <c r="BB3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31" s="8"/>
    </row>
    <row r="32" spans="1:55" customFormat="1" x14ac:dyDescent="0.3">
      <c r="A32" t="s">
        <v>876</v>
      </c>
      <c r="B32" t="str">
        <f>IF(ISNUMBER(MATCH(I32,Buyside_PastID!A:A,0)),"","NEW")</f>
        <v/>
      </c>
      <c r="C32" s="12" t="s">
        <v>1024</v>
      </c>
      <c r="D32" s="12">
        <v>0.81912477896757285</v>
      </c>
      <c r="E32" s="12">
        <v>0.91395041383924824</v>
      </c>
      <c r="F32" s="12" t="s">
        <v>1903</v>
      </c>
      <c r="G32" s="12">
        <v>10000000</v>
      </c>
      <c r="H32" s="12">
        <v>6381000</v>
      </c>
      <c r="I32" s="8" t="str" cm="1">
        <f t="array" ref="I32">_xll.BDP($C32,I$1)</f>
        <v>06051GJT7</v>
      </c>
      <c r="J32" s="8" t="str" cm="1">
        <f t="array" ref="J32">_xll.BDP($C32,J$1)</f>
        <v>BAC 2.687 04/22/32</v>
      </c>
      <c r="K32" s="8" cm="1">
        <f t="array" ref="K32">_xll.BDP($C32,K$1)</f>
        <v>101032</v>
      </c>
      <c r="L32" s="8" cm="1">
        <f t="array" ref="L32">_xll.BDP($C32,L$1)</f>
        <v>101032</v>
      </c>
      <c r="M32" s="8" t="str" cm="1">
        <f t="array" ref="M32">_xll.BDP($C32,M$1)</f>
        <v>USD</v>
      </c>
      <c r="N32" s="8" t="str" cm="1">
        <f t="array" ref="N32">_xll.BDP($C32,N$1)</f>
        <v>US</v>
      </c>
      <c r="O32" s="8" t="str" cm="1">
        <f t="array" ref="O32">_xll.BDP($C32,O$1)</f>
        <v>Corp</v>
      </c>
      <c r="P32" s="8" t="str" cm="1">
        <f t="array" ref="P32">_xll.BDP($C32,P$1)</f>
        <v>Financials</v>
      </c>
      <c r="Q32" s="8" t="str" cm="1">
        <f t="array" ref="Q32">_xll.BDP($C32,Q$1)</f>
        <v>BANK OF AMERICA CORP</v>
      </c>
      <c r="R32" s="8" t="str" cm="1">
        <f t="array" ref="R32">_xll.BDP($C32,R$1)</f>
        <v>A</v>
      </c>
      <c r="S32" s="8" cm="1">
        <f t="array" ref="S32">_xlfn.IFNA(MATCH(_xll.BDP($C32,S$1),Convert_RBCIRTG[RTG_MDY],0),0)</f>
        <v>5</v>
      </c>
      <c r="T32" s="8" cm="1">
        <f t="array" ref="T32">_xlfn.IFNA(MATCH(_xll.BDP($C32,T$1),Convert_RBCIRTG[RTG_FITCH_SP],0),0)</f>
        <v>7</v>
      </c>
      <c r="U32" s="8" cm="1">
        <f t="array" ref="U32">_xlfn.IFNA(MATCH(_xll.BDP($C32,U$1),Convert_RBCIRTG[RTG_FITCH_SP],0),0)</f>
        <v>4</v>
      </c>
      <c r="V32" s="20" t="str" cm="1">
        <f t="array" ref="V32">INDEX(Convert_RBCIRTG[RTG_FITCH_SP],IF(MEDIAN($S32:$U32)&gt;0,MEDIAN($S32:$U32),MAX($S32:$U32)))</f>
        <v>A</v>
      </c>
      <c r="W32" s="15" cm="1">
        <f t="array" ref="W32">_xll.BDP($C32,W$1,"YAS_YLD_FLAG = 15")</f>
        <v>8.2439829039409958</v>
      </c>
      <c r="X32" s="3" t="str">
        <f>INDEX(Convert_DurBins[Dur_Bucket],MATCH($W32,Convert_DurBins[Dur_Val],1))</f>
        <v>0-10</v>
      </c>
      <c r="Y32" s="14">
        <f t="shared" si="0"/>
        <v>2.760234216528854</v>
      </c>
      <c r="Z32" s="3">
        <f>-INDEX(DefProv[Default],MATCH($O32&amp;$R32,DefProv[KEY],0))</f>
        <v>-13</v>
      </c>
      <c r="AA32" s="9" cm="1">
        <f t="array" ref="AA32">IF($M32="CAD",AB32,_xll.BDP($C32,AA$1,"YAS_XCCY_FOREIGN_CURRENCY=CAD","YAS_YLD_FLAG = 15","PRICING_SOURCE=BVAL"))</f>
        <v>2.8902342165288539</v>
      </c>
      <c r="AB32" s="9" cm="1">
        <f t="array" ref="AB32">_xll.BDP($C32,AB$1,"YAS_YLD_FLAG = 15","PRICING_SOURCE=BVAL")</f>
        <v>2.5539529999999999</v>
      </c>
      <c r="AC32" s="14">
        <f t="shared" si="1"/>
        <v>0.33628121652885401</v>
      </c>
      <c r="AD32" s="9" cm="1">
        <f t="array" ref="AD32">_xll.BDP($C32,AD$1,"YAS_YLD_FLAG = 15","PRICING_SOURCE=BVAL")</f>
        <v>97.396799999999999</v>
      </c>
      <c r="AE32" s="14">
        <f>INDEX([1]credit_yield!$C$1:$C$108,MATCH($AY32,[1]credit_yield!$A$1:$A$108,0))</f>
        <v>73.928243448068429</v>
      </c>
      <c r="AF32" s="9" cm="1">
        <f t="array" ref="AF32">_xll.BDP($C32,AF$1,"YAS_YLD_FLAG = 15","YAS_XCCY_FOREIGN_CURRENCY=CAD","PRICING_SOURCE=BVAL")</f>
        <v>130.1786895451967</v>
      </c>
      <c r="AG32" s="9" cm="1">
        <f t="array" ref="AG32">_xll.BDP($C32,AG$1,"YAS_YLD_FLAG = 15","PRICING_SOURCE=BVAL")</f>
        <v>1.579985</v>
      </c>
      <c r="AH32" s="9" t="str" cm="1">
        <f t="array" ref="AH32">_xll.BDP($C32,AH$1,"YAS_YLD_FLAG = 15","PRICING_SOURCE=BVAL")</f>
        <v>T 1 1/4 08/15/31</v>
      </c>
      <c r="AI32" s="9" t="str" cm="1">
        <f t="array" ref="AI32">_xll.BDP($C32,AI$1,"YAS_YLD_FLAG = 15","YAS_XCCY_FOREIGN_CURRENCY=CAD","PRICING_SOURCE=BVAL")</f>
        <v>CAN 1 ½ 06/01/31</v>
      </c>
      <c r="AJ32" s="9" cm="1">
        <f t="array" ref="AJ32">_xll.BQL($C32, "yield(fill=PREV, pricing_source=BVN4, side=Bid, yield_type=YTW) - yield(fill=PREV, pricing_source=BVN4, side=Ask, yield_type=YTW)")</f>
        <v>1.299134403790303E-2</v>
      </c>
      <c r="AK32" s="16" cm="1">
        <f t="array" ref="AK32">_xll.BDP($C32,AK$1,"YAS_YLD_FLAG = 1")</f>
        <v>4500000000</v>
      </c>
      <c r="AL32" s="5">
        <f t="shared" si="2"/>
        <v>9.4955555555555557E-2</v>
      </c>
      <c r="AM32" s="17" cm="1">
        <f t="array" ref="AM32">_xll.BDP($C32&amp;"@"&amp;Settings!$B$1&amp;" "&amp;$O32,"INTERVAL_SUM","MARKET_DATA_OVERRIDE="&amp;AM$1,"CALC_INTERVAL="&amp;Settings!$B$2,"FILL=0")*1000</f>
        <v>427300000</v>
      </c>
      <c r="AN32" s="18">
        <f t="shared" si="3"/>
        <v>-32137000</v>
      </c>
      <c r="AO32" s="17" cm="1">
        <f t="array" ref="AO32">_xll.BDP($I32&amp;"@"&amp;Settings!$B$1&amp;" "&amp;$O32,"INTERVAL_SUM","MARKET_DATA_OVERRIDE="&amp;AO$1,"CALC_INTERVAL="&amp;Settings!$B$2,"FILL=0")*1000</f>
        <v>100803000</v>
      </c>
      <c r="AP32" s="17" cm="1">
        <f t="array" ref="AP32">_xll.BDP($I32&amp;"@"&amp;Settings!$B$1&amp;" "&amp;$O32,"INTERVAL_SUM","MARKET_DATA_OVERRIDE="&amp;AP$1,"CALC_INTERVAL="&amp;Settings!$B$2,"FILL=0")*1000</f>
        <v>132940000</v>
      </c>
      <c r="AQ32" s="8" cm="1">
        <f t="array" ref="AQ32">_xll.BDP($C32,AQ$1)</f>
        <v>98</v>
      </c>
      <c r="AR32" s="21">
        <f>_xlfn.IFNA(IF(ISNUMBER($K32),INDEX(SN_Limit[UTILIZATION],MATCH($K32,SN_Limit[BB_ID],0)),"#N/A"),
IF(ISNUMBER($L32),INDEX(SN_Limit[UTILIZATION],MATCH($L32,SN_Limit[BB_ID],0)),"#N/A"))</f>
        <v>0.54359999999999997</v>
      </c>
      <c r="AS32" s="6">
        <f>_xlfn.IFNA(IF(ISNUMBER($K32),INDEX(SN_Limit[REMAINING],MATCH($K32,SN_Limit[BB_ID],0)),"#N/A"),
IF(ISNUMBER($L32),INDEX(SN_Limit[REMAINING],MATCH($L32,SN_Limit[BB_ID],0)),"#N/A"))</f>
        <v>35635786.450000003</v>
      </c>
      <c r="AT32" s="3" t="str">
        <f>INDEX(Table11[Z_category],MATCH(MAX(BuyTable[[#This Row],[Yld_Z_BB]:[Yld_Z_RBCI]]),Table11[Z_score_Vale],1))</f>
        <v>75 to 90</v>
      </c>
      <c r="AU32" s="3" t="str">
        <f>INDEX(Table12[TRAC_Category],MATCH(BuyTable[[#This Row],[Perc_Traded]],Table12[TRAC_Value],1))</f>
        <v>5-10%</v>
      </c>
      <c r="AV32" s="27" t="str">
        <f>INDEX(Table13[NetDlrInv_Category],MATCH(BuyTable[[#This Row],[DealerClient Net]],Table13[NetDlrInv_Value],1))</f>
        <v>-50 to -20MM</v>
      </c>
      <c r="AW32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32" s="3" t="str">
        <f>INDEX(Table15[XCCY_Cat],MATCH(BuyTable[[#This Row],[XCCY_sprd]],Table15[XCCY_Value],1))</f>
        <v>0.3 to 0.5</v>
      </c>
      <c r="AY32" s="3" t="str">
        <f>INDEX(Group_RTG[RTG_Value],MATCH($R32,Group_RTG[RTG_Key],0))&amp;":"&amp;INDEX(Map_DurBQNT[Dur_Val],MATCH($X32,Map_DurBQNT[Dur_Key],0))&amp;":"&amp;$M32&amp;":"&amp;$O32</f>
        <v>A:5:USD:Corp</v>
      </c>
      <c r="AZ32" s="3" t="str">
        <f>INDEX(Table9[LQA_Bucket],MATCH(BuyTable[[#This Row],[LQA_LIQUIDITY_SCORE]],Table9[LQA_Val],1))</f>
        <v>80-100</v>
      </c>
      <c r="BA32" s="27" t="str">
        <f>INDEX(Table10[Utilization_Bucket],MATCH(_xlfn.IFNA(ROUND(BuyTable[[#This Row],[Remaining]]/1000000,0),-1),Table10[Utilization_Val],1))</f>
        <v>10-50MM</v>
      </c>
      <c r="BB3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32" s="8"/>
    </row>
    <row r="33" spans="1:55" customFormat="1" x14ac:dyDescent="0.3">
      <c r="A33" t="s">
        <v>876</v>
      </c>
      <c r="B33" t="str">
        <f>IF(ISNUMBER(MATCH(I33,Buyside_PastID!A:A,0)),"","NEW")</f>
        <v/>
      </c>
      <c r="C33" s="12" t="s">
        <v>1569</v>
      </c>
      <c r="D33" s="12">
        <v>0.76614954030757298</v>
      </c>
      <c r="E33" s="12">
        <v>0.84706399013618561</v>
      </c>
      <c r="F33" s="12" t="s">
        <v>1900</v>
      </c>
      <c r="G33" s="12">
        <v>10000000</v>
      </c>
      <c r="H33" s="12">
        <v>0</v>
      </c>
      <c r="I33" s="8" t="str" cm="1">
        <f t="array" ref="I33">_xll.BDP($C33,I$1)</f>
        <v>36962GXZ2</v>
      </c>
      <c r="J33" s="8" t="str" cm="1">
        <f t="array" ref="J33">_xll.BDP($C33,J$1)</f>
        <v>GE 6 3/4 03/15/32</v>
      </c>
      <c r="K33" s="8" cm="1">
        <f t="array" ref="K33">_xll.BDP($C33,K$1)</f>
        <v>100632</v>
      </c>
      <c r="L33" s="8" cm="1">
        <f t="array" ref="L33">_xll.BDP($C33,L$1)</f>
        <v>100632</v>
      </c>
      <c r="M33" s="8" t="str" cm="1">
        <f t="array" ref="M33">_xll.BDP($C33,M$1)</f>
        <v>USD</v>
      </c>
      <c r="N33" s="8" t="str" cm="1">
        <f t="array" ref="N33">_xll.BDP($C33,N$1)</f>
        <v>US</v>
      </c>
      <c r="O33" s="8" t="str" cm="1">
        <f t="array" ref="O33">_xll.BDP($C33,O$1)</f>
        <v>Corp</v>
      </c>
      <c r="P33" s="8" t="str" cm="1">
        <f t="array" ref="P33">_xll.BDP($C33,P$1)</f>
        <v>Industrials</v>
      </c>
      <c r="Q33" s="8" t="str" cm="1">
        <f t="array" ref="Q33">_xll.BDP($C33,Q$1)</f>
        <v>GENERAL ELECTRIC CO</v>
      </c>
      <c r="R33" s="8" t="str" cm="1">
        <f t="array" ref="R33">_xll.BDP($C33,R$1)</f>
        <v>BBB</v>
      </c>
      <c r="S33" s="8" cm="1">
        <f t="array" ref="S33">_xlfn.IFNA(MATCH(_xll.BDP($C33,S$1),Convert_RBCIRTG[RTG_MDY],0),0)</f>
        <v>3</v>
      </c>
      <c r="T33" s="8" cm="1">
        <f t="array" ref="T33">_xlfn.IFNA(MATCH(_xll.BDP($C33,T$1),Convert_RBCIRTG[RTG_FITCH_SP],0),0)</f>
        <v>2</v>
      </c>
      <c r="U33" s="8" cm="1">
        <f t="array" ref="U33">_xlfn.IFNA(MATCH(_xll.BDP($C33,U$1),Convert_RBCIRTG[RTG_FITCH_SP],0),0)</f>
        <v>3</v>
      </c>
      <c r="V33" s="20" t="str" cm="1">
        <f t="array" ref="V33">INDEX(Convert_RBCIRTG[RTG_FITCH_SP],IF(MEDIAN($S33:$U33)&gt;0,MEDIAN($S33:$U33),MAX($S33:$U33)))</f>
        <v>BBB+</v>
      </c>
      <c r="W33" s="15" cm="1">
        <f t="array" ref="W33">_xll.BDP($C33,W$1,"YAS_YLD_FLAG = 15")</f>
        <v>7.9390372512541454</v>
      </c>
      <c r="X33" s="3" t="str">
        <f>INDEX(Convert_DurBins[Dur_Bucket],MATCH($W33,Convert_DurBins[Dur_Val],1))</f>
        <v>0-10</v>
      </c>
      <c r="Y33" s="14">
        <f t="shared" si="0"/>
        <v>2.9905533853554171</v>
      </c>
      <c r="Z33" s="3">
        <f>-INDEX(DefProv[Default],MATCH($O33&amp;$R33,DefProv[KEY],0))</f>
        <v>-36</v>
      </c>
      <c r="AA33" s="9" cm="1">
        <f t="array" ref="AA33">IF($M33="CAD",AB33,_xll.BDP($C33,AA$1,"YAS_XCCY_FOREIGN_CURRENCY=CAD","YAS_YLD_FLAG = 15","PRICING_SOURCE=BVAL"))</f>
        <v>3.350553385355417</v>
      </c>
      <c r="AB33" s="9" cm="1">
        <f t="array" ref="AB33">_xll.BDP($C33,AB$1,"YAS_YLD_FLAG = 15","PRICING_SOURCE=BVAL")</f>
        <v>2.7279409999999999</v>
      </c>
      <c r="AC33" s="14">
        <f t="shared" si="1"/>
        <v>0.62261238535541708</v>
      </c>
      <c r="AD33" s="9" cm="1">
        <f t="array" ref="AD33">_xll.BDP($C33,AD$1,"YAS_YLD_FLAG = 15","PRICING_SOURCE=BVAL")</f>
        <v>114.79559999999999</v>
      </c>
      <c r="AE33" s="14" t="e">
        <f>INDEX([1]credit_yield!$C$1:$C$108,MATCH($AY33,[1]credit_yield!$A$1:$A$108,0))</f>
        <v>#N/A</v>
      </c>
      <c r="AF33" s="9" cm="1">
        <f t="array" ref="AF33">_xll.BDP($C33,AF$1,"YAS_YLD_FLAG = 15","YAS_XCCY_FOREIGN_CURRENCY=CAD","PRICING_SOURCE=BVAL")</f>
        <v>176.21060642785301</v>
      </c>
      <c r="AG33" s="9" cm="1">
        <f t="array" ref="AG33">_xll.BDP($C33,AG$1,"YAS_YLD_FLAG = 15","PRICING_SOURCE=BVAL")</f>
        <v>1.579985</v>
      </c>
      <c r="AH33" s="9" t="str" cm="1">
        <f t="array" ref="AH33">_xll.BDP($C33,AH$1,"YAS_YLD_FLAG = 15","PRICING_SOURCE=BVAL")</f>
        <v>T 1 1/4 08/15/31</v>
      </c>
      <c r="AI33" s="9" t="str" cm="1">
        <f t="array" ref="AI33">_xll.BDP($C33,AI$1,"YAS_YLD_FLAG = 15","YAS_XCCY_FOREIGN_CURRENCY=CAD","PRICING_SOURCE=BVAL")</f>
        <v>CAN 1 ½ 06/01/31</v>
      </c>
      <c r="AJ33" s="9" cm="1">
        <f t="array" ref="AJ33">_xll.BQL($C33, "yield(fill=PREV, pricing_source=BVN4, side=Bid, yield_type=YTW) - yield(fill=PREV, pricing_source=BVN4, side=Ask, yield_type=YTW)")</f>
        <v>1.3172234534907012E-2</v>
      </c>
      <c r="AK33" s="16" cm="1">
        <f t="array" ref="AK33">_xll.BDP($C33,AK$1,"YAS_YLD_FLAG = 1")</f>
        <v>2969071000</v>
      </c>
      <c r="AL33" s="5">
        <f t="shared" si="2"/>
        <v>7.772027007774486E-2</v>
      </c>
      <c r="AM33" s="17" cm="1">
        <f t="array" ref="AM33">_xll.BDP($C33&amp;"@"&amp;Settings!$B$1&amp;" "&amp;$O33,"INTERVAL_SUM","MARKET_DATA_OVERRIDE="&amp;AM$1,"CALC_INTERVAL="&amp;Settings!$B$2,"FILL=0")*1000</f>
        <v>230757000</v>
      </c>
      <c r="AN33" s="18">
        <f t="shared" si="3"/>
        <v>23735000</v>
      </c>
      <c r="AO33" s="17" cm="1">
        <f t="array" ref="AO33">_xll.BDP($I33&amp;"@"&amp;Settings!$B$1&amp;" "&amp;$O33,"INTERVAL_SUM","MARKET_DATA_OVERRIDE="&amp;AO$1,"CALC_INTERVAL="&amp;Settings!$B$2,"FILL=0")*1000</f>
        <v>98969000</v>
      </c>
      <c r="AP33" s="17" cm="1">
        <f t="array" ref="AP33">_xll.BDP($I33&amp;"@"&amp;Settings!$B$1&amp;" "&amp;$O33,"INTERVAL_SUM","MARKET_DATA_OVERRIDE="&amp;AP$1,"CALC_INTERVAL="&amp;Settings!$B$2,"FILL=0")*1000</f>
        <v>75234000</v>
      </c>
      <c r="AQ33" s="8" cm="1">
        <f t="array" ref="AQ33">_xll.BDP($C33,AQ$1)</f>
        <v>98</v>
      </c>
      <c r="AR33" s="21">
        <f>_xlfn.IFNA(IF(ISNUMBER($K33),INDEX(SN_Limit[UTILIZATION],MATCH($K33,SN_Limit[BB_ID],0)),"#N/A"),
IF(ISNUMBER($L33),INDEX(SN_Limit[UTILIZATION],MATCH($L33,SN_Limit[BB_ID],0)),"#N/A"))</f>
        <v>0.87319999999999998</v>
      </c>
      <c r="AS33" s="6">
        <f>_xlfn.IFNA(IF(ISNUMBER($K33),INDEX(SN_Limit[REMAINING],MATCH($K33,SN_Limit[BB_ID],0)),"#N/A"),
IF(ISNUMBER($L33),INDEX(SN_Limit[REMAINING],MATCH($L33,SN_Limit[BB_ID],0)),"#N/A"))</f>
        <v>2949995.5799999982</v>
      </c>
      <c r="AT33" s="3" t="str">
        <f>INDEX(Table11[Z_category],MATCH(MAX(BuyTable[[#This Row],[Yld_Z_BB]:[Yld_Z_RBCI]]),Table11[Z_score_Vale],1))</f>
        <v>75 to 90</v>
      </c>
      <c r="AU33" s="3" t="str">
        <f>INDEX(Table12[TRAC_Category],MATCH(BuyTable[[#This Row],[Perc_Traded]],Table12[TRAC_Value],1))</f>
        <v>5-10%</v>
      </c>
      <c r="AV33" s="27" t="str">
        <f>INDEX(Table13[NetDlrInv_Category],MATCH(BuyTable[[#This Row],[DealerClient Net]],Table13[NetDlrInv_Value],1))</f>
        <v>20 to 50MM</v>
      </c>
      <c r="AW33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33" s="3" t="str">
        <f>INDEX(Table15[XCCY_Cat],MATCH(BuyTable[[#This Row],[XCCY_sprd]],Table15[XCCY_Value],1))</f>
        <v>0.5 to 0.8</v>
      </c>
      <c r="AY33" s="3" t="str">
        <f>INDEX(Group_RTG[RTG_Value],MATCH($R33,Group_RTG[RTG_Key],0))&amp;":"&amp;INDEX(Map_DurBQNT[Dur_Val],MATCH($X33,Map_DurBQNT[Dur_Key],0))&amp;":"&amp;$M33&amp;":"&amp;$O33</f>
        <v>BBB:5:USD:Corp</v>
      </c>
      <c r="AZ33" s="3" t="str">
        <f>INDEX(Table9[LQA_Bucket],MATCH(BuyTable[[#This Row],[LQA_LIQUIDITY_SCORE]],Table9[LQA_Val],1))</f>
        <v>80-100</v>
      </c>
      <c r="BA33" s="27" t="str">
        <f>INDEX(Table10[Utilization_Bucket],MATCH(_xlfn.IFNA(ROUND(BuyTable[[#This Row],[Remaining]]/1000000,0),-1),Table10[Utilization_Val],1))</f>
        <v>1-10MM</v>
      </c>
      <c r="BB3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33" s="8"/>
    </row>
    <row r="34" spans="1:55" s="2" customFormat="1" x14ac:dyDescent="0.3">
      <c r="A34" t="s">
        <v>876</v>
      </c>
      <c r="B34" t="str">
        <f>IF(ISNUMBER(MATCH(I34,Buyside_PastID!A:A,0)),"","NEW")</f>
        <v/>
      </c>
      <c r="C34" s="12" t="s">
        <v>1021</v>
      </c>
      <c r="D34" s="12">
        <v>1.0168229107385585</v>
      </c>
      <c r="E34" s="12">
        <v>1.0999890274560815</v>
      </c>
      <c r="F34" s="12" t="s">
        <v>1905</v>
      </c>
      <c r="G34" s="12">
        <v>10000000</v>
      </c>
      <c r="H34" s="12">
        <v>7273000</v>
      </c>
      <c r="I34" s="8" t="str" cm="1">
        <f t="array" ref="I34">_xll.BDP($C34,I$1)</f>
        <v>09659W2P8</v>
      </c>
      <c r="J34" s="8" t="str" cm="1">
        <f t="array" ref="J34">_xll.BDP($C34,J$1)</f>
        <v>BNP 2.871 04/19/32</v>
      </c>
      <c r="K34" s="8" cm="1">
        <f t="array" ref="K34">_xll.BDP($C34,K$1)</f>
        <v>115245</v>
      </c>
      <c r="L34" s="8" cm="1">
        <f t="array" ref="L34">_xll.BDP($C34,L$1)</f>
        <v>115245</v>
      </c>
      <c r="M34" s="8" t="str" cm="1">
        <f t="array" ref="M34">_xll.BDP($C34,M$1)</f>
        <v>USD</v>
      </c>
      <c r="N34" s="8" t="str" cm="1">
        <f t="array" ref="N34">_xll.BDP($C34,N$1)</f>
        <v>FR</v>
      </c>
      <c r="O34" s="8" t="str" cm="1">
        <f t="array" ref="O34">_xll.BDP($C34,O$1)</f>
        <v>Corp</v>
      </c>
      <c r="P34" s="8" t="str" cm="1">
        <f t="array" ref="P34">_xll.BDP($C34,P$1)</f>
        <v>Financials</v>
      </c>
      <c r="Q34" s="8" t="str" cm="1">
        <f t="array" ref="Q34">_xll.BDP($C34,Q$1)</f>
        <v>BNP PARIBAS</v>
      </c>
      <c r="R34" s="8" t="str" cm="1">
        <f t="array" ref="R34">_xll.BDP($C34,R$1)</f>
        <v>A-</v>
      </c>
      <c r="S34" s="8" cm="1">
        <f t="array" ref="S34">_xlfn.IFNA(MATCH(_xll.BDP($C34,S$1),Convert_RBCIRTG[RTG_MDY],0),0)</f>
        <v>3</v>
      </c>
      <c r="T34" s="8" cm="1">
        <f t="array" ref="T34">_xlfn.IFNA(MATCH(_xll.BDP($C34,T$1),Convert_RBCIRTG[RTG_FITCH_SP],0),0)</f>
        <v>6</v>
      </c>
      <c r="U34" s="8" cm="1">
        <f t="array" ref="U34">_xlfn.IFNA(MATCH(_xll.BDP($C34,U$1),Convert_RBCIRTG[RTG_FITCH_SP],0),0)</f>
        <v>4</v>
      </c>
      <c r="V34" s="20" t="str" cm="1">
        <f t="array" ref="V34">INDEX(Convert_RBCIRTG[RTG_FITCH_SP],IF(MEDIAN($S34:$U34)&gt;0,MEDIAN($S34:$U34),MAX($S34:$U34)))</f>
        <v>A-</v>
      </c>
      <c r="W34" s="15" cm="1">
        <f t="array" ref="W34">_xll.BDP($C34,W$1,"YAS_YLD_FLAG = 15")</f>
        <v>8.2785964804393828</v>
      </c>
      <c r="X34" s="3" t="str">
        <f>INDEX(Convert_DurBins[Dur_Bucket],MATCH($W34,Convert_DurBins[Dur_Val],1))</f>
        <v>0-10</v>
      </c>
      <c r="Y34" s="14">
        <f t="shared" si="0"/>
        <v>2.9299727640706696</v>
      </c>
      <c r="Z34" s="3">
        <f>-INDEX(DefProv[Default],MATCH($O34&amp;$R34,DefProv[KEY],0))</f>
        <v>-13</v>
      </c>
      <c r="AA34" s="9" cm="1">
        <f t="array" ref="AA34">IF($M34="CAD",AB34,_xll.BDP($C34,AA$1,"YAS_XCCY_FOREIGN_CURRENCY=CAD","YAS_YLD_FLAG = 15","PRICING_SOURCE=BVAL"))</f>
        <v>3.0599727640706695</v>
      </c>
      <c r="AB34" s="9" cm="1">
        <f t="array" ref="AB34">_xll.BDP($C34,AB$1,"YAS_YLD_FLAG = 15","PRICING_SOURCE=BVAL")</f>
        <v>2.7192600000000002</v>
      </c>
      <c r="AC34" s="14">
        <f t="shared" si="1"/>
        <v>0.34071276407066931</v>
      </c>
      <c r="AD34" s="9" cm="1">
        <f t="array" ref="AD34">_xll.BDP($C34,AD$1,"YAS_YLD_FLAG = 15","PRICING_SOURCE=BVAL")</f>
        <v>113.92750000000002</v>
      </c>
      <c r="AE34" s="14">
        <f>INDEX([1]credit_yield!$C$1:$C$108,MATCH($AY34,[1]credit_yield!$A$1:$A$108,0))</f>
        <v>73.928243448068429</v>
      </c>
      <c r="AF34" s="9" cm="1">
        <f t="array" ref="AF34">_xll.BDP($C34,AF$1,"YAS_YLD_FLAG = 15","YAS_XCCY_FOREIGN_CURRENCY=CAD","PRICING_SOURCE=BVAL")</f>
        <v>147.14689335390656</v>
      </c>
      <c r="AG34" s="9" cm="1">
        <f t="array" ref="AG34">_xll.BDP($C34,AG$1,"YAS_YLD_FLAG = 15","PRICING_SOURCE=BVAL")</f>
        <v>1.579985</v>
      </c>
      <c r="AH34" s="9" t="str" cm="1">
        <f t="array" ref="AH34">_xll.BDP($C34,AH$1,"YAS_YLD_FLAG = 15","PRICING_SOURCE=BVAL")</f>
        <v>T 1 1/4 08/15/31</v>
      </c>
      <c r="AI34" s="9" t="str" cm="1">
        <f t="array" ref="AI34">_xll.BDP($C34,AI$1,"YAS_YLD_FLAG = 15","YAS_XCCY_FOREIGN_CURRENCY=CAD","PRICING_SOURCE=BVAL")</f>
        <v>CAN 1 ½ 06/01/31</v>
      </c>
      <c r="AJ34" s="9" cm="1">
        <f t="array" ref="AJ34">_xll.BQL($C34, "yield(fill=PREV, pricing_source=BVN4, side=Bid, yield_type=YTW) - yield(fill=PREV, pricing_source=BVN4, side=Ask, yield_type=YTW)")</f>
        <v>1.1398471161103263E-2</v>
      </c>
      <c r="AK34" s="16" cm="1">
        <f t="array" ref="AK34">_xll.BDP($C34,AK$1,"YAS_YLD_FLAG = 1")</f>
        <v>2250000000</v>
      </c>
      <c r="AL34" s="5">
        <f t="shared" si="2"/>
        <v>0.14774533333333334</v>
      </c>
      <c r="AM34" s="17" cm="1">
        <f t="array" ref="AM34">_xll.BDP($C34&amp;"@"&amp;Settings!$B$1&amp;" "&amp;$O34,"INTERVAL_SUM","MARKET_DATA_OVERRIDE="&amp;AM$1,"CALC_INTERVAL="&amp;Settings!$B$2,"FILL=0")*1000</f>
        <v>332427000</v>
      </c>
      <c r="AN34" s="18">
        <f t="shared" si="3"/>
        <v>11644000</v>
      </c>
      <c r="AO34" s="17" cm="1">
        <f t="array" ref="AO34">_xll.BDP($I34&amp;"@"&amp;Settings!$B$1&amp;" "&amp;$O34,"INTERVAL_SUM","MARKET_DATA_OVERRIDE="&amp;AO$1,"CALC_INTERVAL="&amp;Settings!$B$2,"FILL=0")*1000</f>
        <v>92914000</v>
      </c>
      <c r="AP34" s="17" cm="1">
        <f t="array" ref="AP34">_xll.BDP($I34&amp;"@"&amp;Settings!$B$1&amp;" "&amp;$O34,"INTERVAL_SUM","MARKET_DATA_OVERRIDE="&amp;AP$1,"CALC_INTERVAL="&amp;Settings!$B$2,"FILL=0")*1000</f>
        <v>81270000</v>
      </c>
      <c r="AQ34" s="8" cm="1">
        <f t="array" ref="AQ34">_xll.BDP($C34,AQ$1)</f>
        <v>96</v>
      </c>
      <c r="AR34" s="21">
        <f>_xlfn.IFNA(IF(ISNUMBER($K34),INDEX(SN_Limit[UTILIZATION],MATCH($K34,SN_Limit[BB_ID],0)),"#N/A"),
IF(ISNUMBER($L34),INDEX(SN_Limit[UTILIZATION],MATCH($L34,SN_Limit[BB_ID],0)),"#N/A"))</f>
        <v>0</v>
      </c>
      <c r="AS34" s="6">
        <f>_xlfn.IFNA(IF(ISNUMBER($K34),INDEX(SN_Limit[REMAINING],MATCH($K34,SN_Limit[BB_ID],0)),"#N/A"),
IF(ISNUMBER($L34),INDEX(SN_Limit[REMAINING],MATCH($L34,SN_Limit[BB_ID],0)),"#N/A"))</f>
        <v>67500000</v>
      </c>
      <c r="AT34" s="3" t="str">
        <f>INDEX(Table11[Z_category],MATCH(MAX(BuyTable[[#This Row],[Yld_Z_BB]:[Yld_Z_RBCI]]),Table11[Z_score_Vale],1))</f>
        <v>75 to 90</v>
      </c>
      <c r="AU34" s="3" t="str">
        <f>INDEX(Table12[TRAC_Category],MATCH(BuyTable[[#This Row],[Perc_Traded]],Table12[TRAC_Value],1))</f>
        <v>10-15%</v>
      </c>
      <c r="AV34" s="27" t="str">
        <f>INDEX(Table13[NetDlrInv_Category],MATCH(BuyTable[[#This Row],[DealerClient Net]],Table13[NetDlrInv_Value],1))</f>
        <v>10 to 20MM</v>
      </c>
      <c r="AW34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34" s="3" t="str">
        <f>INDEX(Table15[XCCY_Cat],MATCH(BuyTable[[#This Row],[XCCY_sprd]],Table15[XCCY_Value],1))</f>
        <v>0.3 to 0.5</v>
      </c>
      <c r="AY34" s="3" t="str">
        <f>INDEX(Group_RTG[RTG_Value],MATCH($R34,Group_RTG[RTG_Key],0))&amp;":"&amp;INDEX(Map_DurBQNT[Dur_Val],MATCH($X34,Map_DurBQNT[Dur_Key],0))&amp;":"&amp;$M34&amp;":"&amp;$O34</f>
        <v>A:5:USD:Corp</v>
      </c>
      <c r="AZ34" s="4" t="str">
        <f>INDEX(Table9[LQA_Bucket],MATCH(BuyTable[[#This Row],[LQA_LIQUIDITY_SCORE]],Table9[LQA_Val],1))</f>
        <v>80-100</v>
      </c>
      <c r="BA34" s="28" t="str">
        <f>INDEX(Table10[Utilization_Bucket],MATCH(_xlfn.IFNA(ROUND(BuyTable[[#This Row],[Remaining]]/1000000,0),-1),Table10[Utilization_Val],1))</f>
        <v>50-100MM</v>
      </c>
      <c r="BB3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34" s="8"/>
    </row>
    <row r="35" spans="1:55" customFormat="1" x14ac:dyDescent="0.3">
      <c r="A35" t="s">
        <v>876</v>
      </c>
      <c r="B35" t="str">
        <f>IF(ISNUMBER(MATCH(I35,Buyside_PastID!A:A,0)),"","NEW")</f>
        <v/>
      </c>
      <c r="C35" s="12" t="s">
        <v>1660</v>
      </c>
      <c r="D35" s="12">
        <v>1.0000114398035675</v>
      </c>
      <c r="E35" s="12">
        <v>1.0647188726909551</v>
      </c>
      <c r="F35" s="12" t="s">
        <v>2789</v>
      </c>
      <c r="G35" s="12"/>
      <c r="H35" s="12"/>
      <c r="I35" s="8" t="str" cm="1">
        <f t="array" ref="I35">_xll.BDP($C35,I$1)</f>
        <v>06326BAA7</v>
      </c>
      <c r="J35" s="8" t="str" cm="1">
        <f t="array" ref="J35">_xll.BDP($C35,J$1)</f>
        <v>LUMIIT 3.275 01/29/31</v>
      </c>
      <c r="K35" s="8" cm="1">
        <f t="array" ref="K35">_xll.BDP($C35,K$1)</f>
        <v>162570</v>
      </c>
      <c r="L35" s="8" cm="1">
        <f t="array" ref="L35">_xll.BDP($C35,L$1)</f>
        <v>162570</v>
      </c>
      <c r="M35" s="8" t="str" cm="1">
        <f t="array" ref="M35">_xll.BDP($C35,M$1)</f>
        <v>USD</v>
      </c>
      <c r="N35" s="8" t="str" cm="1">
        <f t="array" ref="N35">_xll.BDP($C35,N$1)</f>
        <v>IS</v>
      </c>
      <c r="O35" s="8" t="str" cm="1">
        <f t="array" ref="O35">_xll.BDP($C35,O$1)</f>
        <v>Corp</v>
      </c>
      <c r="P35" s="8" t="str" cm="1">
        <f t="array" ref="P35">_xll.BDP($C35,P$1)</f>
        <v>Financials</v>
      </c>
      <c r="Q35" s="8" t="str" cm="1">
        <f t="array" ref="Q35">_xll.BDP($C35,Q$1)</f>
        <v>BANK LEUMI LE-ISRAEL</v>
      </c>
      <c r="R35" s="8" t="str" cm="1">
        <f t="array" ref="R35">_xll.BDP($C35,R$1)</f>
        <v>BBB</v>
      </c>
      <c r="S35" s="8" cm="1">
        <f t="array" ref="S35">_xlfn.IFNA(MATCH(_xll.BDP($C35,S$1),Convert_RBCIRTG[RTG_MDY],0),0)</f>
        <v>0</v>
      </c>
      <c r="T35" s="8" cm="1">
        <f t="array" ref="T35">_xlfn.IFNA(MATCH(_xll.BDP($C35,T$1),Convert_RBCIRTG[RTG_FITCH_SP],0),0)</f>
        <v>2</v>
      </c>
      <c r="U35" s="8" cm="1">
        <f t="array" ref="U35">_xlfn.IFNA(MATCH(_xll.BDP($C35,U$1),Convert_RBCIRTG[RTG_FITCH_SP],0),0)</f>
        <v>2</v>
      </c>
      <c r="V35" s="20" t="str" cm="1">
        <f t="array" ref="V35">INDEX(Convert_RBCIRTG[RTG_FITCH_SP],IF(MEDIAN($S35:$U35)&gt;0,MEDIAN($S35:$U35),MAX($S35:$U35)))</f>
        <v>BBB</v>
      </c>
      <c r="W35" s="15" cm="1">
        <f t="array" ref="W35">_xll.BDP($C35,W$1,"YAS_YLD_FLAG = 15")</f>
        <v>3.9368560618258077</v>
      </c>
      <c r="X35" s="3" t="str">
        <f>INDEX(Convert_DurBins[Dur_Bucket],MATCH($W35,Convert_DurBins[Dur_Val],1))</f>
        <v>0-10</v>
      </c>
      <c r="Y35" s="14">
        <f t="shared" si="0"/>
        <v>2.8977587174998232</v>
      </c>
      <c r="Z35" s="3">
        <f>-INDEX(DefProv[Default],MATCH($O35&amp;$R35,DefProv[KEY],0))</f>
        <v>-36</v>
      </c>
      <c r="AA35" s="9" cm="1">
        <f t="array" ref="AA35">IF($M35="CAD",AB35,_xll.BDP($C35,AA$1,"YAS_XCCY_FOREIGN_CURRENCY=CAD","YAS_YLD_FLAG = 15","PRICING_SOURCE=BVAL"))</f>
        <v>3.257758717499823</v>
      </c>
      <c r="AB35" s="9" cm="1">
        <f t="array" ref="AB35">_xll.BDP($C35,AB$1,"YAS_YLD_FLAG = 15","PRICING_SOURCE=BVAL")</f>
        <v>2.8820579999999998</v>
      </c>
      <c r="AC35" s="14">
        <f t="shared" si="1"/>
        <v>0.37570071749982326</v>
      </c>
      <c r="AD35" s="9" cm="1">
        <f t="array" ref="AD35">_xll.BDP($C35,AD$1,"YAS_YLD_FLAG = 15","PRICING_SOURCE=BVAL")</f>
        <v>172.60579999999999</v>
      </c>
      <c r="AE35" s="14" t="e">
        <f>INDEX([1]credit_yield!$C$1:$C$108,MATCH($AY35,[1]credit_yield!$A$1:$A$108,0))</f>
        <v>#N/A</v>
      </c>
      <c r="AF35" s="9" cm="1">
        <f t="array" ref="AF35">_xll.BDP($C35,AF$1,"YAS_YLD_FLAG = 15","YAS_XCCY_FOREIGN_CURRENCY=CAD","PRICING_SOURCE=BVAL")</f>
        <v>211.35341976110914</v>
      </c>
      <c r="AG35" s="9" cm="1">
        <f t="array" ref="AG35">_xll.BDP($C35,AG$1,"YAS_YLD_FLAG = 15","PRICING_SOURCE=BVAL")</f>
        <v>1.1559999999999999</v>
      </c>
      <c r="AH35" s="9" t="str" cm="1">
        <f t="array" ref="AH35">_xll.BDP($C35,AH$1,"YAS_YLD_FLAG = 15","PRICING_SOURCE=BVAL")</f>
        <v>T 0 7/8 09/30/26</v>
      </c>
      <c r="AI35" s="9" t="str" cm="1">
        <f t="array" ref="AI35">_xll.BDP($C35,AI$1,"YAS_YLD_FLAG = 15","YAS_XCCY_FOREIGN_CURRENCY=CAD","PRICING_SOURCE=BVAL")</f>
        <v>CAN 0 ½ 09/01/25</v>
      </c>
      <c r="AJ35" s="9" cm="1">
        <f t="array" ref="AJ35">_xll.BQL($C35, "yield(fill=PREV, pricing_source=BVN4, side=Bid, yield_type=YTW) - yield(fill=PREV, pricing_source=BVN4, side=Ask, yield_type=YTW)")</f>
        <v>8.3732242244827226E-2</v>
      </c>
      <c r="AK35" s="16" cm="1">
        <f t="array" ref="AK35">_xll.BDP($C35,AK$1,"YAS_YLD_FLAG = 1")</f>
        <v>750000000</v>
      </c>
      <c r="AL35" s="5">
        <f t="shared" si="2"/>
        <v>1.5426666666666667E-2</v>
      </c>
      <c r="AM35" s="17" cm="1">
        <f t="array" ref="AM35">_xll.BDP($C35&amp;"@"&amp;Settings!$B$1&amp;" "&amp;$O35,"INTERVAL_SUM","MARKET_DATA_OVERRIDE="&amp;AM$1,"CALC_INTERVAL="&amp;Settings!$B$2,"FILL=0")*1000</f>
        <v>11570000</v>
      </c>
      <c r="AN35" s="18">
        <f t="shared" si="3"/>
        <v>4819000</v>
      </c>
      <c r="AO35" s="17" cm="1">
        <f t="array" ref="AO35">_xll.BDP($I35&amp;"@"&amp;Settings!$B$1&amp;" "&amp;$O35,"INTERVAL_SUM","MARKET_DATA_OVERRIDE="&amp;AO$1,"CALC_INTERVAL="&amp;Settings!$B$2,"FILL=0")*1000</f>
        <v>6552000</v>
      </c>
      <c r="AP35" s="17" cm="1">
        <f t="array" ref="AP35">_xll.BDP($I35&amp;"@"&amp;Settings!$B$1&amp;" "&amp;$O35,"INTERVAL_SUM","MARKET_DATA_OVERRIDE="&amp;AP$1,"CALC_INTERVAL="&amp;Settings!$B$2,"FILL=0")*1000</f>
        <v>1733000</v>
      </c>
      <c r="AQ35" s="8" cm="1">
        <f t="array" ref="AQ35">_xll.BDP($C35,AQ$1)</f>
        <v>58</v>
      </c>
      <c r="AR35" s="21" t="e">
        <f>_xlfn.IFNA(IF(ISNUMBER($K35),INDEX(SN_Limit[UTILIZATION],MATCH($K35,SN_Limit[BB_ID],0)),"#N/A"),
IF(ISNUMBER($L35),INDEX(SN_Limit[UTILIZATION],MATCH($L35,SN_Limit[BB_ID],0)),"#N/A"))</f>
        <v>#N/A</v>
      </c>
      <c r="AS35" s="6" t="e">
        <f>_xlfn.IFNA(IF(ISNUMBER($K35),INDEX(SN_Limit[REMAINING],MATCH($K35,SN_Limit[BB_ID],0)),"#N/A"),
IF(ISNUMBER($L35),INDEX(SN_Limit[REMAINING],MATCH($L35,SN_Limit[BB_ID],0)),"#N/A"))</f>
        <v>#N/A</v>
      </c>
      <c r="AT35" s="3" t="str">
        <f>INDEX(Table11[Z_category],MATCH(MAX(BuyTable[[#This Row],[Yld_Z_BB]:[Yld_Z_RBCI]]),Table11[Z_score_Vale],1))</f>
        <v>75 to 90</v>
      </c>
      <c r="AU35" s="3" t="str">
        <f>INDEX(Table12[TRAC_Category],MATCH(BuyTable[[#This Row],[Perc_Traded]],Table12[TRAC_Value],1))</f>
        <v>0-5%</v>
      </c>
      <c r="AV35" s="27" t="str">
        <f>INDEX(Table13[NetDlrInv_Category],MATCH(BuyTable[[#This Row],[DealerClient Net]],Table13[NetDlrInv_Value],1))</f>
        <v>0 to 5MM</v>
      </c>
      <c r="AW35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5" s="3" t="str">
        <f>INDEX(Table15[XCCY_Cat],MATCH(BuyTable[[#This Row],[XCCY_sprd]],Table15[XCCY_Value],1))</f>
        <v>0.3 to 0.5</v>
      </c>
      <c r="AY35" s="3" t="str">
        <f>INDEX(Group_RTG[RTG_Value],MATCH($R35,Group_RTG[RTG_Key],0))&amp;":"&amp;INDEX(Map_DurBQNT[Dur_Val],MATCH($X35,Map_DurBQNT[Dur_Key],0))&amp;":"&amp;$M35&amp;":"&amp;$O35</f>
        <v>BBB:5:USD:Corp</v>
      </c>
      <c r="AZ35" s="3" t="str">
        <f>INDEX(Table9[LQA_Bucket],MATCH(BuyTable[[#This Row],[LQA_LIQUIDITY_SCORE]],Table9[LQA_Val],1))</f>
        <v>40-60</v>
      </c>
      <c r="BA35" s="27" t="str">
        <f>INDEX(Table10[Utilization_Bucket],MATCH(_xlfn.IFNA(ROUND(BuyTable[[#This Row],[Remaining]]/1000000,0),-1),Table10[Utilization_Val],1))</f>
        <v>NR</v>
      </c>
      <c r="BB3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35" s="8"/>
    </row>
    <row r="36" spans="1:55" s="3" customFormat="1" x14ac:dyDescent="0.3">
      <c r="A36" t="s">
        <v>876</v>
      </c>
      <c r="B36" t="str">
        <f>IF(ISNUMBER(MATCH(I36,Buyside_PastID!A:A,0)),"","NEW")</f>
        <v/>
      </c>
      <c r="C36" s="12" t="s">
        <v>1047</v>
      </c>
      <c r="D36" s="12">
        <v>1.9052534625534479</v>
      </c>
      <c r="E36" s="12">
        <v>0.90245650653289977</v>
      </c>
      <c r="F36" s="12" t="s">
        <v>1883</v>
      </c>
      <c r="G36" s="12">
        <v>10000000</v>
      </c>
      <c r="H36" s="12">
        <v>10000000</v>
      </c>
      <c r="I36" s="8" t="str" cm="1">
        <f t="array" ref="I36">_xll.BDP($C36,I$1)</f>
        <v>00206RLJ9</v>
      </c>
      <c r="J36" s="8" t="str" cm="1">
        <f t="array" ref="J36">_xll.BDP($C36,J$1)</f>
        <v>T 3.55 09/15/55</v>
      </c>
      <c r="K36" s="8" cm="1">
        <f t="array" ref="K36">_xll.BDP($C36,K$1)</f>
        <v>101376</v>
      </c>
      <c r="L36" s="8" cm="1">
        <f t="array" ref="L36">_xll.BDP($C36,L$1)</f>
        <v>101376</v>
      </c>
      <c r="M36" s="8" t="str" cm="1">
        <f t="array" ref="M36">_xll.BDP($C36,M$1)</f>
        <v>USD</v>
      </c>
      <c r="N36" s="8" t="str" cm="1">
        <f t="array" ref="N36">_xll.BDP($C36,N$1)</f>
        <v>US</v>
      </c>
      <c r="O36" s="8" t="str" cm="1">
        <f t="array" ref="O36">_xll.BDP($C36,O$1)</f>
        <v>Corp</v>
      </c>
      <c r="P36" s="8" t="str" cm="1">
        <f t="array" ref="P36">_xll.BDP($C36,P$1)</f>
        <v>Communications</v>
      </c>
      <c r="Q36" s="8" t="str" cm="1">
        <f t="array" ref="Q36">_xll.BDP($C36,Q$1)</f>
        <v>AT&amp;T INC</v>
      </c>
      <c r="R36" s="8" t="str" cm="1">
        <f t="array" ref="R36">_xll.BDP($C36,R$1)</f>
        <v>BBB</v>
      </c>
      <c r="S36" s="8" cm="1">
        <f t="array" ref="S36">_xlfn.IFNA(MATCH(_xll.BDP($C36,S$1),Convert_RBCIRTG[RTG_MDY],0),0)</f>
        <v>2</v>
      </c>
      <c r="T36" s="8" cm="1">
        <f t="array" ref="T36">_xlfn.IFNA(MATCH(_xll.BDP($C36,T$1),Convert_RBCIRTG[RTG_FITCH_SP],0),0)</f>
        <v>3</v>
      </c>
      <c r="U36" s="8" cm="1">
        <f t="array" ref="U36">_xlfn.IFNA(MATCH(_xll.BDP($C36,U$1),Convert_RBCIRTG[RTG_FITCH_SP],0),0)</f>
        <v>2</v>
      </c>
      <c r="V36" s="20" t="str" cm="1">
        <f t="array" ref="V36">INDEX(Convert_RBCIRTG[RTG_FITCH_SP],IF(MEDIAN($S36:$U36)&gt;0,MEDIAN($S36:$U36),MAX($S36:$U36)))</f>
        <v>BBB</v>
      </c>
      <c r="W36" s="15" cm="1">
        <f t="array" ref="W36">_xll.BDP($C36,W$1,"YAS_YLD_FLAG = 15")</f>
        <v>19.528500674306144</v>
      </c>
      <c r="X36" s="3" t="str">
        <f>INDEX(Convert_DurBins[Dur_Bucket],MATCH($W36,Convert_DurBins[Dur_Val],1))</f>
        <v>18-20</v>
      </c>
      <c r="Y36" s="14">
        <f t="shared" si="0"/>
        <v>3.7283801950377931</v>
      </c>
      <c r="Z36" s="3">
        <f>-INDEX(DefProv[Default],MATCH($O36&amp;$R36,DefProv[KEY],0))</f>
        <v>-36</v>
      </c>
      <c r="AA36" s="9" cm="1">
        <f t="array" ref="AA36">IF($M36="CAD",AB36,_xll.BDP($C36,AA$1,"YAS_XCCY_FOREIGN_CURRENCY=CAD","YAS_YLD_FLAG = 15","PRICING_SOURCE=BVAL"))</f>
        <v>4.0883801950377929</v>
      </c>
      <c r="AB36" s="9" cm="1">
        <f t="array" ref="AB36">_xll.BDP($C36,AB$1,"YAS_YLD_FLAG = 15","PRICING_SOURCE=BVAL")</f>
        <v>3.569852</v>
      </c>
      <c r="AC36" s="14">
        <f t="shared" si="1"/>
        <v>0.5185281950377929</v>
      </c>
      <c r="AD36" s="9" cm="1">
        <f t="array" ref="AD36">_xll.BDP($C36,AD$1,"YAS_YLD_FLAG = 15","PRICING_SOURCE=BVAL")</f>
        <v>156.76570000000001</v>
      </c>
      <c r="AE36" s="14" t="e">
        <f>INDEX([1]credit_yield!$C$1:$C$108,MATCH($AY36,[1]credit_yield!$A$1:$A$108,0))</f>
        <v>#N/A</v>
      </c>
      <c r="AF36" s="9" cm="1">
        <f t="array" ref="AF36">_xll.BDP($C36,AF$1,"YAS_YLD_FLAG = 15","YAS_XCCY_FOREIGN_CURRENCY=CAD","PRICING_SOURCE=BVAL")</f>
        <v>211.96271237671286</v>
      </c>
      <c r="AG36" s="9" cm="1">
        <f t="array" ref="AG36">_xll.BDP($C36,AG$1,"YAS_YLD_FLAG = 15","PRICING_SOURCE=BVAL")</f>
        <v>2.0021949999999999</v>
      </c>
      <c r="AH36" s="9" t="str" cm="1">
        <f t="array" ref="AH36">_xll.BDP($C36,AH$1,"YAS_YLD_FLAG = 15","PRICING_SOURCE=BVAL")</f>
        <v>T 2 3/8 05/15/51</v>
      </c>
      <c r="AI36" s="9" t="str" cm="1">
        <f t="array" ref="AI36">_xll.BDP($C36,AI$1,"YAS_YLD_FLAG = 15","YAS_XCCY_FOREIGN_CURRENCY=CAD","PRICING_SOURCE=BVAL")</f>
        <v>CAN 2 12/01/51</v>
      </c>
      <c r="AJ36" s="9" cm="1">
        <f t="array" ref="AJ36">_xll.BQL($C36, "yield(fill=PREV, pricing_source=BVN4, side=Bid, yield_type=YTW) - yield(fill=PREV, pricing_source=BVN4, side=Ask, yield_type=YTW)")</f>
        <v>4.0128952528140083E-3</v>
      </c>
      <c r="AK36" s="16" cm="1">
        <f t="array" ref="AK36">_xll.BDP($C36,AK$1,"YAS_YLD_FLAG = 1")</f>
        <v>7495129000</v>
      </c>
      <c r="AL36" s="5">
        <f t="shared" si="2"/>
        <v>4.3841006605756884E-2</v>
      </c>
      <c r="AM36" s="17" cm="1">
        <f t="array" ref="AM36">_xll.BDP($C36&amp;"@"&amp;Settings!$B$1&amp;" "&amp;$O36,"INTERVAL_SUM","MARKET_DATA_OVERRIDE="&amp;AM$1,"CALC_INTERVAL="&amp;Settings!$B$2,"FILL=0")*1000</f>
        <v>328594000</v>
      </c>
      <c r="AN36" s="18">
        <f t="shared" si="3"/>
        <v>13965000</v>
      </c>
      <c r="AO36" s="17" cm="1">
        <f t="array" ref="AO36">_xll.BDP($I36&amp;"@"&amp;Settings!$B$1&amp;" "&amp;$O36,"INTERVAL_SUM","MARKET_DATA_OVERRIDE="&amp;AO$1,"CALC_INTERVAL="&amp;Settings!$B$2,"FILL=0")*1000</f>
        <v>117979000</v>
      </c>
      <c r="AP36" s="17" cm="1">
        <f t="array" ref="AP36">_xll.BDP($I36&amp;"@"&amp;Settings!$B$1&amp;" "&amp;$O36,"INTERVAL_SUM","MARKET_DATA_OVERRIDE="&amp;AP$1,"CALC_INTERVAL="&amp;Settings!$B$2,"FILL=0")*1000</f>
        <v>104014000</v>
      </c>
      <c r="AQ36" s="8" cm="1">
        <f t="array" ref="AQ36">_xll.BDP($C36,AQ$1)</f>
        <v>100</v>
      </c>
      <c r="AR36" s="21">
        <f>_xlfn.IFNA(IF(ISNUMBER($K36),INDEX(SN_Limit[UTILIZATION],MATCH($K36,SN_Limit[BB_ID],0)),"#N/A"),
IF(ISNUMBER($L36),INDEX(SN_Limit[UTILIZATION],MATCH($L36,SN_Limit[BB_ID],0)),"#N/A"))</f>
        <v>0.89100000000000001</v>
      </c>
      <c r="AS36" s="6">
        <f>_xlfn.IFNA(IF(ISNUMBER($K36),INDEX(SN_Limit[REMAINING],MATCH($K36,SN_Limit[BB_ID],0)),"#N/A"),
IF(ISNUMBER($L36),INDEX(SN_Limit[REMAINING],MATCH($L36,SN_Limit[BB_ID],0)),"#N/A"))</f>
        <v>811912.5</v>
      </c>
      <c r="AT36" s="3" t="str">
        <f>INDEX(Table11[Z_category],MATCH(MAX(BuyTable[[#This Row],[Yld_Z_BB]:[Yld_Z_RBCI]]),Table11[Z_score_Vale],1))</f>
        <v>90+</v>
      </c>
      <c r="AU36" s="3" t="str">
        <f>INDEX(Table12[TRAC_Category],MATCH(BuyTable[[#This Row],[Perc_Traded]],Table12[TRAC_Value],1))</f>
        <v>0-5%</v>
      </c>
      <c r="AV36" s="27" t="str">
        <f>INDEX(Table13[NetDlrInv_Category],MATCH(BuyTable[[#This Row],[DealerClient Net]],Table13[NetDlrInv_Value],1))</f>
        <v>10 to 20MM</v>
      </c>
      <c r="AW36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36" s="3" t="str">
        <f>INDEX(Table15[XCCY_Cat],MATCH(BuyTable[[#This Row],[XCCY_sprd]],Table15[XCCY_Value],1))</f>
        <v>0.5 to 0.8</v>
      </c>
      <c r="AY36" s="3" t="str">
        <f>INDEX(Group_RTG[RTG_Value],MATCH($R36,Group_RTG[RTG_Key],0))&amp;":"&amp;INDEX(Map_DurBQNT[Dur_Val],MATCH($X36,Map_DurBQNT[Dur_Key],0))&amp;":"&amp;$M36&amp;":"&amp;$O36</f>
        <v>BBB:10:USD:Corp</v>
      </c>
      <c r="AZ36" s="3" t="str">
        <f>INDEX(Table9[LQA_Bucket],MATCH(BuyTable[[#This Row],[LQA_LIQUIDITY_SCORE]],Table9[LQA_Val],1))</f>
        <v>80-100</v>
      </c>
      <c r="BA36" s="27" t="str">
        <f>INDEX(Table10[Utilization_Bucket],MATCH(_xlfn.IFNA(ROUND(BuyTable[[#This Row],[Remaining]]/1000000,0),-1),Table10[Utilization_Val],1))</f>
        <v>1-10MM</v>
      </c>
      <c r="BB3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36" s="8"/>
    </row>
    <row r="37" spans="1:55" customFormat="1" x14ac:dyDescent="0.3">
      <c r="A37" t="s">
        <v>876</v>
      </c>
      <c r="B37" t="str">
        <f>IF(ISNUMBER(MATCH(I37,Buyside_PastID!A:A,0)),"","NEW")</f>
        <v>NEW</v>
      </c>
      <c r="C37" s="12" t="s">
        <v>2864</v>
      </c>
      <c r="D37" s="12">
        <v>0.6809582885893507</v>
      </c>
      <c r="E37" s="12">
        <v>0.78393248150975126</v>
      </c>
      <c r="F37" s="12" t="s">
        <v>2796</v>
      </c>
      <c r="G37" s="12">
        <v>7371000</v>
      </c>
      <c r="H37" s="12">
        <v>5000000</v>
      </c>
      <c r="I37" s="8" t="str" cm="1">
        <f t="array" ref="I37">_xll.BDP($C37,I$1)</f>
        <v>95000U2L6</v>
      </c>
      <c r="J37" s="8" t="str" cm="1">
        <f t="array" ref="J37">_xll.BDP($C37,J$1)</f>
        <v>WFC 4.478 04/04/31</v>
      </c>
      <c r="K37" s="8" cm="1">
        <f t="array" ref="K37">_xll.BDP($C37,K$1)</f>
        <v>101092</v>
      </c>
      <c r="L37" s="8" cm="1">
        <f t="array" ref="L37">_xll.BDP($C37,L$1)</f>
        <v>101092</v>
      </c>
      <c r="M37" s="8" t="str" cm="1">
        <f t="array" ref="M37">_xll.BDP($C37,M$1)</f>
        <v>USD</v>
      </c>
      <c r="N37" s="8" t="str" cm="1">
        <f t="array" ref="N37">_xll.BDP($C37,N$1)</f>
        <v>US</v>
      </c>
      <c r="O37" s="8" t="str" cm="1">
        <f t="array" ref="O37">_xll.BDP($C37,O$1)</f>
        <v>Corp</v>
      </c>
      <c r="P37" s="8" t="str" cm="1">
        <f t="array" ref="P37">_xll.BDP($C37,P$1)</f>
        <v>Financials</v>
      </c>
      <c r="Q37" s="8" t="str" cm="1">
        <f t="array" ref="Q37">_xll.BDP($C37,Q$1)</f>
        <v>WELLS FARGO &amp; COMPANY</v>
      </c>
      <c r="R37" s="8" t="str" cm="1">
        <f t="array" ref="R37">_xll.BDP($C37,R$1)</f>
        <v>A</v>
      </c>
      <c r="S37" s="8" cm="1">
        <f t="array" ref="S37">_xlfn.IFNA(MATCH(_xll.BDP($C37,S$1),Convert_RBCIRTG[RTG_MDY],0),0)</f>
        <v>6</v>
      </c>
      <c r="T37" s="8" cm="1">
        <f t="array" ref="T37">_xlfn.IFNA(MATCH(_xll.BDP($C37,T$1),Convert_RBCIRTG[RTG_FITCH_SP],0),0)</f>
        <v>6</v>
      </c>
      <c r="U37" s="8" cm="1">
        <f t="array" ref="U37">_xlfn.IFNA(MATCH(_xll.BDP($C37,U$1),Convert_RBCIRTG[RTG_FITCH_SP],0),0)</f>
        <v>3</v>
      </c>
      <c r="V37" s="20" t="str" cm="1">
        <f t="array" ref="V37">INDEX(Convert_RBCIRTG[RTG_FITCH_SP],IF(MEDIAN($S37:$U37)&gt;0,MEDIAN($S37:$U37),MAX($S37:$U37)))</f>
        <v>A+</v>
      </c>
      <c r="W37" s="15" cm="1">
        <f t="array" ref="W37">_xll.BDP($C37,W$1,"YAS_YLD_FLAG = 15")</f>
        <v>7.1420863624755242</v>
      </c>
      <c r="X37" s="3" t="str">
        <f>INDEX(Convert_DurBins[Dur_Bucket],MATCH($W37,Convert_DurBins[Dur_Val],1))</f>
        <v>0-10</v>
      </c>
      <c r="Y37" s="14">
        <f t="shared" si="0"/>
        <v>2.7295949740902237</v>
      </c>
      <c r="Z37" s="3">
        <f>-INDEX(DefProv[Default],MATCH($O37&amp;$R37,DefProv[KEY],0))</f>
        <v>-13</v>
      </c>
      <c r="AA37" s="9" cm="1">
        <f t="array" ref="AA37">IF($M37="CAD",AB37,_xll.BDP($C37,AA$1,"YAS_XCCY_FOREIGN_CURRENCY=CAD","YAS_YLD_FLAG = 15","PRICING_SOURCE=BVAL"))</f>
        <v>2.8595949740902236</v>
      </c>
      <c r="AB37" s="9" cm="1">
        <f t="array" ref="AB37">_xll.BDP($C37,AB$1,"YAS_YLD_FLAG = 15","PRICING_SOURCE=BVAL")</f>
        <v>2.4392110000000002</v>
      </c>
      <c r="AC37" s="14">
        <f t="shared" si="1"/>
        <v>0.42038397409022332</v>
      </c>
      <c r="AD37" s="9" cm="1">
        <f t="array" ref="AD37">_xll.BDP($C37,AD$1,"YAS_YLD_FLAG = 15","PRICING_SOURCE=BVAL")</f>
        <v>85.922600000000031</v>
      </c>
      <c r="AE37" s="14">
        <f>INDEX([1]credit_yield!$C$1:$C$108,MATCH($AY37,[1]credit_yield!$A$1:$A$108,0))</f>
        <v>73.928243448068429</v>
      </c>
      <c r="AF37" s="9" cm="1">
        <f t="array" ref="AF37">_xll.BDP($C37,AF$1,"YAS_YLD_FLAG = 15","YAS_XCCY_FOREIGN_CURRENCY=CAD","PRICING_SOURCE=BVAL")</f>
        <v>135.85024616074165</v>
      </c>
      <c r="AG37" s="9" cm="1">
        <f t="array" ref="AG37">_xll.BDP($C37,AG$1,"YAS_YLD_FLAG = 15","PRICING_SOURCE=BVAL")</f>
        <v>1.579985</v>
      </c>
      <c r="AH37" s="9" t="str" cm="1">
        <f t="array" ref="AH37">_xll.BDP($C37,AH$1,"YAS_YLD_FLAG = 15","PRICING_SOURCE=BVAL")</f>
        <v>T 1 1/4 08/15/31</v>
      </c>
      <c r="AI37" s="9" t="str" cm="1">
        <f t="array" ref="AI37">_xll.BDP($C37,AI$1,"YAS_YLD_FLAG = 15","YAS_XCCY_FOREIGN_CURRENCY=CAD","PRICING_SOURCE=BVAL")</f>
        <v>CAN 1 ¼ 06/01/30</v>
      </c>
      <c r="AJ37" s="9" cm="1">
        <f t="array" ref="AJ37">_xll.BQL($C37, "yield(fill=PREV, pricing_source=BVN4, side=Bid, yield_type=YTW) - yield(fill=PREV, pricing_source=BVN4, side=Ask, yield_type=YTW)")</f>
        <v>1.9983386543578785E-2</v>
      </c>
      <c r="AK37" s="16" cm="1">
        <f t="array" ref="AK37">_xll.BDP($C37,AK$1,"YAS_YLD_FLAG = 1")</f>
        <v>2500000000</v>
      </c>
      <c r="AL37" s="5">
        <f t="shared" si="2"/>
        <v>0.1098428</v>
      </c>
      <c r="AM37" s="17" cm="1">
        <f t="array" ref="AM37">_xll.BDP($C37&amp;"@"&amp;Settings!$B$1&amp;" "&amp;$O37,"INTERVAL_SUM","MARKET_DATA_OVERRIDE="&amp;AM$1,"CALC_INTERVAL="&amp;Settings!$B$2,"FILL=0")*1000</f>
        <v>274607000</v>
      </c>
      <c r="AN37" s="18">
        <f t="shared" si="3"/>
        <v>-17508000</v>
      </c>
      <c r="AO37" s="17" cm="1">
        <f t="array" ref="AO37">_xll.BDP($I37&amp;"@"&amp;Settings!$B$1&amp;" "&amp;$O37,"INTERVAL_SUM","MARKET_DATA_OVERRIDE="&amp;AO$1,"CALC_INTERVAL="&amp;Settings!$B$2,"FILL=0")*1000</f>
        <v>69976000</v>
      </c>
      <c r="AP37" s="17" cm="1">
        <f t="array" ref="AP37">_xll.BDP($I37&amp;"@"&amp;Settings!$B$1&amp;" "&amp;$O37,"INTERVAL_SUM","MARKET_DATA_OVERRIDE="&amp;AP$1,"CALC_INTERVAL="&amp;Settings!$B$2,"FILL=0")*1000</f>
        <v>87484000</v>
      </c>
      <c r="AQ37" s="8" cm="1">
        <f t="array" ref="AQ37">_xll.BDP($C37,AQ$1)</f>
        <v>96</v>
      </c>
      <c r="AR37" s="21">
        <f>_xlfn.IFNA(IF(ISNUMBER($K37),INDEX(SN_Limit[UTILIZATION],MATCH($K37,SN_Limit[BB_ID],0)),"#N/A"),
IF(ISNUMBER($L37),INDEX(SN_Limit[UTILIZATION],MATCH($L37,SN_Limit[BB_ID],0)),"#N/A"))</f>
        <v>0.7853</v>
      </c>
      <c r="AS37" s="6">
        <f>_xlfn.IFNA(IF(ISNUMBER($K37),INDEX(SN_Limit[REMAINING],MATCH($K37,SN_Limit[BB_ID],0)),"#N/A"),
IF(ISNUMBER($L37),INDEX(SN_Limit[REMAINING],MATCH($L37,SN_Limit[BB_ID],0)),"#N/A"))</f>
        <v>14333895.959999993</v>
      </c>
      <c r="AT37" s="3" t="str">
        <f>INDEX(Table11[Z_category],MATCH(MAX(BuyTable[[#This Row],[Yld_Z_BB]:[Yld_Z_RBCI]]),Table11[Z_score_Vale],1))</f>
        <v>75 to 90</v>
      </c>
      <c r="AU37" s="3" t="str">
        <f>INDEX(Table12[TRAC_Category],MATCH(BuyTable[[#This Row],[Perc_Traded]],Table12[TRAC_Value],1))</f>
        <v>10-15%</v>
      </c>
      <c r="AV37" s="27" t="str">
        <f>INDEX(Table13[NetDlrInv_Category],MATCH(BuyTable[[#This Row],[DealerClient Net]],Table13[NetDlrInv_Value],1))</f>
        <v>-20 to -10MM</v>
      </c>
      <c r="AW37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7" s="3" t="str">
        <f>INDEX(Table15[XCCY_Cat],MATCH(BuyTable[[#This Row],[XCCY_sprd]],Table15[XCCY_Value],1))</f>
        <v>0.3 to 0.5</v>
      </c>
      <c r="AY37" s="3" t="str">
        <f>INDEX(Group_RTG[RTG_Value],MATCH($R37,Group_RTG[RTG_Key],0))&amp;":"&amp;INDEX(Map_DurBQNT[Dur_Val],MATCH($X37,Map_DurBQNT[Dur_Key],0))&amp;":"&amp;$M37&amp;":"&amp;$O37</f>
        <v>A:5:USD:Corp</v>
      </c>
      <c r="AZ37" s="3" t="str">
        <f>INDEX(Table9[LQA_Bucket],MATCH(BuyTable[[#This Row],[LQA_LIQUIDITY_SCORE]],Table9[LQA_Val],1))</f>
        <v>80-100</v>
      </c>
      <c r="BA37" s="27" t="str">
        <f>INDEX(Table10[Utilization_Bucket],MATCH(_xlfn.IFNA(ROUND(BuyTable[[#This Row],[Remaining]]/1000000,0),-1),Table10[Utilization_Val],1))</f>
        <v>10-50MM</v>
      </c>
      <c r="BB3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37" s="8"/>
    </row>
    <row r="38" spans="1:55" customFormat="1" x14ac:dyDescent="0.3">
      <c r="A38" t="s">
        <v>876</v>
      </c>
      <c r="B38" t="str">
        <f>IF(ISNUMBER(MATCH(I38,Buyside_PastID!A:A,0)),"","NEW")</f>
        <v/>
      </c>
      <c r="C38" s="12" t="s">
        <v>1560</v>
      </c>
      <c r="D38" s="12">
        <v>1.1391479410617831</v>
      </c>
      <c r="E38" s="12">
        <v>3.0106285387615928</v>
      </c>
      <c r="F38" s="12" t="s">
        <v>2789</v>
      </c>
      <c r="G38" s="12"/>
      <c r="H38" s="12"/>
      <c r="I38" s="8" t="str" cm="1">
        <f t="array" ref="I38">_xll.BDP($C38,I$1)</f>
        <v>135087M68</v>
      </c>
      <c r="J38" s="8" t="str" cm="1">
        <f t="array" ref="J38">_xll.BDP($C38,J$1)</f>
        <v>CAN 1 3/4 12/01/53</v>
      </c>
      <c r="K38" s="8" cm="1">
        <f t="array" ref="K38">_xll.BDP($C38,K$1)</f>
        <v>180963</v>
      </c>
      <c r="L38" s="8" cm="1">
        <f t="array" ref="L38">_xll.BDP($C38,L$1)</f>
        <v>311472</v>
      </c>
      <c r="M38" s="8" t="str" cm="1">
        <f t="array" ref="M38">_xll.BDP($C38,M$1)</f>
        <v>CAD</v>
      </c>
      <c r="N38" s="8" t="str" cm="1">
        <f t="array" ref="N38">_xll.BDP($C38,N$1)</f>
        <v>CA</v>
      </c>
      <c r="O38" s="8" t="str" cm="1">
        <f t="array" ref="O38">_xll.BDP($C38,O$1)</f>
        <v>Govt</v>
      </c>
      <c r="P38" s="8" t="str" cm="1">
        <f t="array" ref="P38">_xll.BDP($C38,P$1)</f>
        <v>Government</v>
      </c>
      <c r="Q38" s="8" t="str" cm="1">
        <f t="array" ref="Q38">_xll.BDP($C38,Q$1)</f>
        <v>CANADIAN GOVERNMENT</v>
      </c>
      <c r="R38" s="8" t="str" cm="1">
        <f t="array" ref="R38">_xll.BDP($C38,R$1)</f>
        <v>AAA</v>
      </c>
      <c r="S38" s="8" cm="1">
        <f t="array" ref="S38">_xlfn.IFNA(MATCH(_xll.BDP($C38,S$1),Convert_RBCIRTG[RTG_MDY],0),0)</f>
        <v>10</v>
      </c>
      <c r="T38" s="8" cm="1">
        <f t="array" ref="T38">_xlfn.IFNA(MATCH(_xll.BDP($C38,T$1),Convert_RBCIRTG[RTG_FITCH_SP],0),0)</f>
        <v>0</v>
      </c>
      <c r="U38" s="8" cm="1">
        <f t="array" ref="U38">_xlfn.IFNA(MATCH(_xll.BDP($C38,U$1),Convert_RBCIRTG[RTG_FITCH_SP],0),0)</f>
        <v>10</v>
      </c>
      <c r="V38" s="20" t="str" cm="1">
        <f t="array" ref="V38">INDEX(Convert_RBCIRTG[RTG_FITCH_SP],IF(MEDIAN($S38:$U38)&gt;0,MEDIAN($S38:$U38),MAX($S38:$U38)))</f>
        <v>AAA</v>
      </c>
      <c r="W38" s="15" cm="1">
        <f t="array" ref="W38">_xll.BDP($C38,W$1,"YAS_YLD_FLAG = 15")</f>
        <v>24.081149516926345</v>
      </c>
      <c r="X38" s="3" t="str">
        <f>INDEX(Convert_DurBins[Dur_Bucket],MATCH($W38,Convert_DurBins[Dur_Val],1))</f>
        <v>24-26</v>
      </c>
      <c r="Y38" s="14">
        <f t="shared" si="0"/>
        <v>1.989034</v>
      </c>
      <c r="Z38" s="3">
        <f>-INDEX(DefProv[Default],MATCH($O38&amp;$R38,DefProv[KEY],0))</f>
        <v>-3</v>
      </c>
      <c r="AA38" s="9" cm="1">
        <f t="array" ref="AA38">IF($M38="CAD",AB38,_xll.BDP($C38,AA$1,"YAS_XCCY_FOREIGN_CURRENCY=CAD","YAS_YLD_FLAG = 15","PRICING_SOURCE=BVAL"))</f>
        <v>2.019034</v>
      </c>
      <c r="AB38" s="9" cm="1">
        <f t="array" ref="AB38">_xll.BDP($C38,AB$1,"YAS_YLD_FLAG = 15","PRICING_SOURCE=BVAL")</f>
        <v>2.019034</v>
      </c>
      <c r="AC38" s="14">
        <f t="shared" si="1"/>
        <v>0</v>
      </c>
      <c r="AD38" s="9" cm="1">
        <f t="array" ref="AD38">_xll.BDP($C38,AD$1,"YAS_YLD_FLAG = 15","PRICING_SOURCE=BVAL")</f>
        <v>5.0699999999999967</v>
      </c>
      <c r="AE38" s="14" t="e">
        <f>INDEX([1]credit_yield!$C$1:$C$108,MATCH($AY38,[1]credit_yield!$A$1:$A$108,0))</f>
        <v>#N/A</v>
      </c>
      <c r="AF38" s="9" cm="1">
        <f t="array" ref="AF38">_xll.BDP($C38,AF$1,"YAS_YLD_FLAG = 15","YAS_XCCY_FOREIGN_CURRENCY=CAD","PRICING_SOURCE=BVAL")</f>
        <v>6.0201362583440554</v>
      </c>
      <c r="AG38" s="9" cm="1">
        <f t="array" ref="AG38">_xll.BDP($C38,AG$1,"YAS_YLD_FLAG = 15","PRICING_SOURCE=BVAL")</f>
        <v>1.968334</v>
      </c>
      <c r="AH38" s="9" t="str" cm="1">
        <f t="array" ref="AH38">_xll.BDP($C38,AH$1,"YAS_YLD_FLAG = 15","PRICING_SOURCE=BVAL")</f>
        <v>CAN 2 12/01/51</v>
      </c>
      <c r="AI38" s="9" t="str" cm="1">
        <f t="array" ref="AI38">_xll.BDP($C38,AI$1,"YAS_YLD_FLAG = 15","YAS_XCCY_FOREIGN_CURRENCY=CAD","PRICING_SOURCE=BVAL")</f>
        <v>CAN 2 12/01/51</v>
      </c>
      <c r="AJ38" s="9" cm="1">
        <f t="array" ref="AJ38">_xll.BQL($C38, "yield(fill=PREV, pricing_source=BVN4, side=Bid, yield_type=YTW) - yield(fill=PREV, pricing_source=BVN4, side=Ask, yield_type=YTW)")</f>
        <v>4.4251129218009222E-3</v>
      </c>
      <c r="AK38" s="16" cm="1">
        <f t="array" ref="AK38">_xll.BDP($C38,AK$1,"YAS_YLD_FLAG = 1")</f>
        <v>9000000000</v>
      </c>
      <c r="AL38" s="5">
        <f t="shared" si="2"/>
        <v>0</v>
      </c>
      <c r="AM38" s="17" cm="1">
        <f t="array" ref="AM38">_xll.BDP($C38&amp;"@"&amp;Settings!$B$1&amp;" "&amp;$O38,"INTERVAL_SUM","MARKET_DATA_OVERRIDE="&amp;AM$1,"CALC_INTERVAL="&amp;Settings!$B$2,"FILL=0")*1000</f>
        <v>0</v>
      </c>
      <c r="AN38" s="18">
        <f t="shared" si="3"/>
        <v>0</v>
      </c>
      <c r="AO38" s="17" cm="1">
        <f t="array" ref="AO38">_xll.BDP($I38&amp;"@"&amp;Settings!$B$1&amp;" "&amp;$O38,"INTERVAL_SUM","MARKET_DATA_OVERRIDE="&amp;AO$1,"CALC_INTERVAL="&amp;Settings!$B$2,"FILL=0")*1000</f>
        <v>0</v>
      </c>
      <c r="AP38" s="17" cm="1">
        <f t="array" ref="AP38">_xll.BDP($I38&amp;"@"&amp;Settings!$B$1&amp;" "&amp;$O38,"INTERVAL_SUM","MARKET_DATA_OVERRIDE="&amp;AP$1,"CALC_INTERVAL="&amp;Settings!$B$2,"FILL=0")*1000</f>
        <v>0</v>
      </c>
      <c r="AQ38" s="8" cm="1">
        <f t="array" ref="AQ38">_xll.BDP($C38,AQ$1)</f>
        <v>99</v>
      </c>
      <c r="AR38" s="21">
        <f>_xlfn.IFNA(IF(ISNUMBER($K38),INDEX(SN_Limit[UTILIZATION],MATCH($K38,SN_Limit[BB_ID],0)),"#N/A"),
IF(ISNUMBER($L38),INDEX(SN_Limit[UTILIZATION],MATCH($L38,SN_Limit[BB_ID],0)),"#N/A"))</f>
        <v>0.77949999999999997</v>
      </c>
      <c r="AS38" s="6">
        <f>_xlfn.IFNA(IF(ISNUMBER($K38),INDEX(SN_Limit[REMAINING],MATCH($K38,SN_Limit[BB_ID],0)),"#N/A"),
IF(ISNUMBER($L38),INDEX(SN_Limit[REMAINING],MATCH($L38,SN_Limit[BB_ID],0)),"#N/A"))</f>
        <v>25299638.479999989</v>
      </c>
      <c r="AT38" s="3" t="str">
        <f>INDEX(Table11[Z_category],MATCH(MAX(BuyTable[[#This Row],[Yld_Z_BB]:[Yld_Z_RBCI]]),Table11[Z_score_Vale],1))</f>
        <v>90+</v>
      </c>
      <c r="AU38" s="3">
        <f>INDEX(Table12[TRAC_Category],MATCH(BuyTable[[#This Row],[Perc_Traded]],Table12[TRAC_Value],1))</f>
        <v>0</v>
      </c>
      <c r="AV38" s="27">
        <f>INDEX(Table13[NetDlrInv_Category],MATCH(BuyTable[[#This Row],[DealerClient Net]],Table13[NetDlrInv_Value],1))</f>
        <v>0</v>
      </c>
      <c r="AW38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8" s="3">
        <f>INDEX(Table15[XCCY_Cat],MATCH(BuyTable[[#This Row],[XCCY_sprd]],Table15[XCCY_Value],1))</f>
        <v>0</v>
      </c>
      <c r="AY38" s="3" t="str">
        <f>INDEX(Group_RTG[RTG_Value],MATCH($R38,Group_RTG[RTG_Key],0))&amp;":"&amp;INDEX(Map_DurBQNT[Dur_Val],MATCH($X38,Map_DurBQNT[Dur_Key],0))&amp;":"&amp;$M38&amp;":"&amp;$O38</f>
        <v>AAA:13:CAD:Govt</v>
      </c>
      <c r="AZ38" s="3" t="str">
        <f>INDEX(Table9[LQA_Bucket],MATCH(BuyTable[[#This Row],[LQA_LIQUIDITY_SCORE]],Table9[LQA_Val],1))</f>
        <v>80-100</v>
      </c>
      <c r="BA38" s="27" t="str">
        <f>INDEX(Table10[Utilization_Bucket],MATCH(_xlfn.IFNA(ROUND(BuyTable[[#This Row],[Remaining]]/1000000,0),-1),Table10[Utilization_Val],1))</f>
        <v>10-50MM</v>
      </c>
      <c r="BB3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38" s="8"/>
    </row>
    <row r="39" spans="1:55" customFormat="1" x14ac:dyDescent="0.3">
      <c r="A39" t="s">
        <v>876</v>
      </c>
      <c r="B39" t="str">
        <f>IF(ISNUMBER(MATCH(I39,Buyside_PastID!A:A,0)),"","NEW")</f>
        <v>NEW</v>
      </c>
      <c r="C39" s="12" t="s">
        <v>2865</v>
      </c>
      <c r="D39" s="12">
        <v>0.67970789791387953</v>
      </c>
      <c r="E39" s="12">
        <v>0.76661289671913679</v>
      </c>
      <c r="F39" s="12" t="s">
        <v>2797</v>
      </c>
      <c r="G39" s="12">
        <v>12505000</v>
      </c>
      <c r="H39" s="12">
        <v>5000000</v>
      </c>
      <c r="I39" s="8" t="str" cm="1">
        <f t="array" ref="I39">_xll.BDP($C39,I$1)</f>
        <v>120568BC3</v>
      </c>
      <c r="J39" s="8" t="str" cm="1">
        <f t="array" ref="J39">_xll.BDP($C39,J$1)</f>
        <v>BG 2 3/4 05/14/31</v>
      </c>
      <c r="K39" s="8" cm="1">
        <f t="array" ref="K39">_xll.BDP($C39,K$1)</f>
        <v>1751557</v>
      </c>
      <c r="L39" s="8" cm="1">
        <f t="array" ref="L39">_xll.BDP($C39,L$1)</f>
        <v>7686407</v>
      </c>
      <c r="M39" s="8" t="str" cm="1">
        <f t="array" ref="M39">_xll.BDP($C39,M$1)</f>
        <v>USD</v>
      </c>
      <c r="N39" s="8" t="str" cm="1">
        <f t="array" ref="N39">_xll.BDP($C39,N$1)</f>
        <v>US</v>
      </c>
      <c r="O39" s="8" t="str" cm="1">
        <f t="array" ref="O39">_xll.BDP($C39,O$1)</f>
        <v>Corp</v>
      </c>
      <c r="P39" s="8" t="str" cm="1">
        <f t="array" ref="P39">_xll.BDP($C39,P$1)</f>
        <v>Consumer Staples</v>
      </c>
      <c r="Q39" s="8" t="str" cm="1">
        <f t="array" ref="Q39">_xll.BDP($C39,Q$1)</f>
        <v>BUNGE LTD FINANCE CORP</v>
      </c>
      <c r="R39" s="8" t="str" cm="1">
        <f t="array" ref="R39">_xll.BDP($C39,R$1)</f>
        <v>BBB</v>
      </c>
      <c r="S39" s="8" cm="1">
        <f t="array" ref="S39">_xlfn.IFNA(MATCH(_xll.BDP($C39,S$1),Convert_RBCIRTG[RTG_MDY],0),0)</f>
        <v>2</v>
      </c>
      <c r="T39" s="8" cm="1">
        <f t="array" ref="T39">_xlfn.IFNA(MATCH(_xll.BDP($C39,T$1),Convert_RBCIRTG[RTG_FITCH_SP],0),0)</f>
        <v>2</v>
      </c>
      <c r="U39" s="8" cm="1">
        <f t="array" ref="U39">_xlfn.IFNA(MATCH(_xll.BDP($C39,U$1),Convert_RBCIRTG[RTG_FITCH_SP],0),0)</f>
        <v>2</v>
      </c>
      <c r="V39" s="20" t="str" cm="1">
        <f t="array" ref="V39">INDEX(Convert_RBCIRTG[RTG_FITCH_SP],IF(MEDIAN($S39:$U39)&gt;0,MEDIAN($S39:$U39),MAX($S39:$U39)))</f>
        <v>BBB</v>
      </c>
      <c r="W39" s="15" cm="1">
        <f t="array" ref="W39">_xll.BDP($C39,W$1,"YAS_YLD_FLAG = 15")</f>
        <v>8.0822927859685052</v>
      </c>
      <c r="X39" s="3" t="str">
        <f>INDEX(Convert_DurBins[Dur_Bucket],MATCH($W39,Convert_DurBins[Dur_Val],1))</f>
        <v>0-10</v>
      </c>
      <c r="Y39" s="14">
        <f t="shared" si="0"/>
        <v>2.6328424348457515</v>
      </c>
      <c r="Z39" s="3">
        <f>-INDEX(DefProv[Default],MATCH($O39&amp;$R39,DefProv[KEY],0))</f>
        <v>-36</v>
      </c>
      <c r="AA39" s="9" cm="1">
        <f t="array" ref="AA39">IF($M39="CAD",AB39,_xll.BDP($C39,AA$1,"YAS_XCCY_FOREIGN_CURRENCY=CAD","YAS_YLD_FLAG = 15","PRICING_SOURCE=BVAL"))</f>
        <v>2.9928424348457514</v>
      </c>
      <c r="AB39" s="9" cm="1">
        <f t="array" ref="AB39">_xll.BDP($C39,AB$1,"YAS_YLD_FLAG = 15","PRICING_SOURCE=BVAL")</f>
        <v>2.6592210000000001</v>
      </c>
      <c r="AC39" s="14">
        <f t="shared" si="1"/>
        <v>0.33362143484575135</v>
      </c>
      <c r="AD39" s="9" cm="1">
        <f t="array" ref="AD39">_xll.BDP($C39,AD$1,"YAS_YLD_FLAG = 15","PRICING_SOURCE=BVAL")</f>
        <v>107.92360000000001</v>
      </c>
      <c r="AE39" s="14" t="e">
        <f>INDEX([1]credit_yield!$C$1:$C$108,MATCH($AY39,[1]credit_yield!$A$1:$A$108,0))</f>
        <v>#N/A</v>
      </c>
      <c r="AF39" s="9" cm="1">
        <f t="array" ref="AF39">_xll.BDP($C39,AF$1,"YAS_YLD_FLAG = 15","YAS_XCCY_FOREIGN_CURRENCY=CAD","PRICING_SOURCE=BVAL")</f>
        <v>140.43951137688646</v>
      </c>
      <c r="AG39" s="9" cm="1">
        <f t="array" ref="AG39">_xll.BDP($C39,AG$1,"YAS_YLD_FLAG = 15","PRICING_SOURCE=BVAL")</f>
        <v>1.579985</v>
      </c>
      <c r="AH39" s="9" t="str" cm="1">
        <f t="array" ref="AH39">_xll.BDP($C39,AH$1,"YAS_YLD_FLAG = 15","PRICING_SOURCE=BVAL")</f>
        <v>T 1 1/4 08/15/31</v>
      </c>
      <c r="AI39" s="9" t="str" cm="1">
        <f t="array" ref="AI39">_xll.BDP($C39,AI$1,"YAS_YLD_FLAG = 15","YAS_XCCY_FOREIGN_CURRENCY=CAD","PRICING_SOURCE=BVAL")</f>
        <v>CAN 1 ½ 06/01/31</v>
      </c>
      <c r="AJ39" s="9" cm="1">
        <f t="array" ref="AJ39">_xll.BQL($C39, "yield(fill=PREV, pricing_source=BVN4, side=Bid, yield_type=YTW) - yield(fill=PREV, pricing_source=BVN4, side=Ask, yield_type=YTW)")</f>
        <v>1.0426629999999992E-2</v>
      </c>
      <c r="AK39" s="16" cm="1">
        <f t="array" ref="AK39">_xll.BDP($C39,AK$1,"YAS_YLD_FLAG = 1")</f>
        <v>1000000000</v>
      </c>
      <c r="AL39" s="5">
        <f t="shared" si="2"/>
        <v>0.21833</v>
      </c>
      <c r="AM39" s="17" cm="1">
        <f t="array" ref="AM39">_xll.BDP($C39&amp;"@"&amp;Settings!$B$1&amp;" "&amp;$O39,"INTERVAL_SUM","MARKET_DATA_OVERRIDE="&amp;AM$1,"CALC_INTERVAL="&amp;Settings!$B$2,"FILL=0")*1000</f>
        <v>218330000</v>
      </c>
      <c r="AN39" s="18">
        <f t="shared" si="3"/>
        <v>2712000</v>
      </c>
      <c r="AO39" s="17" cm="1">
        <f t="array" ref="AO39">_xll.BDP($I39&amp;"@"&amp;Settings!$B$1&amp;" "&amp;$O39,"INTERVAL_SUM","MARKET_DATA_OVERRIDE="&amp;AO$1,"CALC_INTERVAL="&amp;Settings!$B$2,"FILL=0")*1000</f>
        <v>85850000</v>
      </c>
      <c r="AP39" s="17" cm="1">
        <f t="array" ref="AP39">_xll.BDP($I39&amp;"@"&amp;Settings!$B$1&amp;" "&amp;$O39,"INTERVAL_SUM","MARKET_DATA_OVERRIDE="&amp;AP$1,"CALC_INTERVAL="&amp;Settings!$B$2,"FILL=0")*1000</f>
        <v>83138000</v>
      </c>
      <c r="AQ39" s="8" cm="1">
        <f t="array" ref="AQ39">_xll.BDP($C39,AQ$1)</f>
        <v>96</v>
      </c>
      <c r="AR39" s="21" t="e">
        <f>_xlfn.IFNA(IF(ISNUMBER($K39),INDEX(SN_Limit[UTILIZATION],MATCH($K39,SN_Limit[BB_ID],0)),"#N/A"),
IF(ISNUMBER($L39),INDEX(SN_Limit[UTILIZATION],MATCH($L39,SN_Limit[BB_ID],0)),"#N/A"))</f>
        <v>#N/A</v>
      </c>
      <c r="AS39" s="6" t="e">
        <f>_xlfn.IFNA(IF(ISNUMBER($K39),INDEX(SN_Limit[REMAINING],MATCH($K39,SN_Limit[BB_ID],0)),"#N/A"),
IF(ISNUMBER($L39),INDEX(SN_Limit[REMAINING],MATCH($L39,SN_Limit[BB_ID],0)),"#N/A"))</f>
        <v>#N/A</v>
      </c>
      <c r="AT39" s="3" t="str">
        <f>INDEX(Table11[Z_category],MATCH(MAX(BuyTable[[#This Row],[Yld_Z_BB]:[Yld_Z_RBCI]]),Table11[Z_score_Vale],1))</f>
        <v>75 to 90</v>
      </c>
      <c r="AU39" s="3" t="str">
        <f>INDEX(Table12[TRAC_Category],MATCH(BuyTable[[#This Row],[Perc_Traded]],Table12[TRAC_Value],1))</f>
        <v>20-25%</v>
      </c>
      <c r="AV39" s="27" t="str">
        <f>INDEX(Table13[NetDlrInv_Category],MATCH(BuyTable[[#This Row],[DealerClient Net]],Table13[NetDlrInv_Value],1))</f>
        <v>0 to 5MM</v>
      </c>
      <c r="AW39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39" s="3" t="str">
        <f>INDEX(Table15[XCCY_Cat],MATCH(BuyTable[[#This Row],[XCCY_sprd]],Table15[XCCY_Value],1))</f>
        <v>0.3 to 0.5</v>
      </c>
      <c r="AY39" s="3" t="str">
        <f>INDEX(Group_RTG[RTG_Value],MATCH($R39,Group_RTG[RTG_Key],0))&amp;":"&amp;INDEX(Map_DurBQNT[Dur_Val],MATCH($X39,Map_DurBQNT[Dur_Key],0))&amp;":"&amp;$M39&amp;":"&amp;$O39</f>
        <v>BBB:5:USD:Corp</v>
      </c>
      <c r="AZ39" s="3" t="str">
        <f>INDEX(Table9[LQA_Bucket],MATCH(BuyTable[[#This Row],[LQA_LIQUIDITY_SCORE]],Table9[LQA_Val],1))</f>
        <v>80-100</v>
      </c>
      <c r="BA39" s="27" t="str">
        <f>INDEX(Table10[Utilization_Bucket],MATCH(_xlfn.IFNA(ROUND(BuyTable[[#This Row],[Remaining]]/1000000,0),-1),Table10[Utilization_Val],1))</f>
        <v>NR</v>
      </c>
      <c r="BB3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39" s="8"/>
    </row>
    <row r="40" spans="1:55" customFormat="1" x14ac:dyDescent="0.3">
      <c r="A40" t="s">
        <v>876</v>
      </c>
      <c r="B40" t="str">
        <f>IF(ISNUMBER(MATCH(I40,Buyside_PastID!A:A,0)),"","NEW")</f>
        <v/>
      </c>
      <c r="C40" s="12" t="s">
        <v>1567</v>
      </c>
      <c r="D40" s="12">
        <v>0.89204124777803973</v>
      </c>
      <c r="E40" s="12">
        <v>1.0102257317716612</v>
      </c>
      <c r="F40" s="12" t="s">
        <v>2798</v>
      </c>
      <c r="G40" s="12">
        <v>0</v>
      </c>
      <c r="H40" s="12">
        <v>0</v>
      </c>
      <c r="I40" s="8" t="str" cm="1">
        <f t="array" ref="I40">_xll.BDP($C40,I$1)</f>
        <v>00206RDR0</v>
      </c>
      <c r="J40" s="8" t="str" cm="1">
        <f t="array" ref="J40">_xll.BDP($C40,J$1)</f>
        <v>T 5 1/4 03/01/37</v>
      </c>
      <c r="K40" s="8" cm="1">
        <f t="array" ref="K40">_xll.BDP($C40,K$1)</f>
        <v>101376</v>
      </c>
      <c r="L40" s="8" cm="1">
        <f t="array" ref="L40">_xll.BDP($C40,L$1)</f>
        <v>101376</v>
      </c>
      <c r="M40" s="8" t="str" cm="1">
        <f t="array" ref="M40">_xll.BDP($C40,M$1)</f>
        <v>USD</v>
      </c>
      <c r="N40" s="8" t="str" cm="1">
        <f t="array" ref="N40">_xll.BDP($C40,N$1)</f>
        <v>US</v>
      </c>
      <c r="O40" s="8" t="str" cm="1">
        <f t="array" ref="O40">_xll.BDP($C40,O$1)</f>
        <v>Corp</v>
      </c>
      <c r="P40" s="8" t="str" cm="1">
        <f t="array" ref="P40">_xll.BDP($C40,P$1)</f>
        <v>Communications</v>
      </c>
      <c r="Q40" s="8" t="str" cm="1">
        <f t="array" ref="Q40">_xll.BDP($C40,Q$1)</f>
        <v>AT&amp;T INC</v>
      </c>
      <c r="R40" s="8" t="str" cm="1">
        <f t="array" ref="R40">_xll.BDP($C40,R$1)</f>
        <v>BBB</v>
      </c>
      <c r="S40" s="8" cm="1">
        <f t="array" ref="S40">_xlfn.IFNA(MATCH(_xll.BDP($C40,S$1),Convert_RBCIRTG[RTG_MDY],0),0)</f>
        <v>2</v>
      </c>
      <c r="T40" s="8" cm="1">
        <f t="array" ref="T40">_xlfn.IFNA(MATCH(_xll.BDP($C40,T$1),Convert_RBCIRTG[RTG_FITCH_SP],0),0)</f>
        <v>3</v>
      </c>
      <c r="U40" s="8" cm="1">
        <f t="array" ref="U40">_xlfn.IFNA(MATCH(_xll.BDP($C40,U$1),Convert_RBCIRTG[RTG_FITCH_SP],0),0)</f>
        <v>2</v>
      </c>
      <c r="V40" s="20" t="str" cm="1">
        <f t="array" ref="V40">INDEX(Convert_RBCIRTG[RTG_FITCH_SP],IF(MEDIAN($S40:$U40)&gt;0,MEDIAN($S40:$U40),MAX($S40:$U40)))</f>
        <v>BBB</v>
      </c>
      <c r="W40" s="15" cm="1">
        <f t="array" ref="W40">_xll.BDP($C40,W$1,"YAS_YLD_FLAG = 15")</f>
        <v>10.757532647146581</v>
      </c>
      <c r="X40" s="3" t="str">
        <f>INDEX(Convert_DurBins[Dur_Bucket],MATCH($W40,Convert_DurBins[Dur_Val],1))</f>
        <v>10-12</v>
      </c>
      <c r="Y40" s="14">
        <f t="shared" si="0"/>
        <v>3.5355879111381028</v>
      </c>
      <c r="Z40" s="3">
        <f>-INDEX(DefProv[Default],MATCH($O40&amp;$R40,DefProv[KEY],0))</f>
        <v>-36</v>
      </c>
      <c r="AA40" s="9" cm="1">
        <f t="array" ref="AA40">IF($M40="CAD",AB40,_xll.BDP($C40,AA$1,"YAS_XCCY_FOREIGN_CURRENCY=CAD","YAS_YLD_FLAG = 15","PRICING_SOURCE=BVAL"))</f>
        <v>3.8955879111381027</v>
      </c>
      <c r="AB40" s="9" cm="1">
        <f t="array" ref="AB40">_xll.BDP($C40,AB$1,"YAS_YLD_FLAG = 15","PRICING_SOURCE=BVAL")</f>
        <v>3.2394889999999998</v>
      </c>
      <c r="AC40" s="14">
        <f t="shared" si="1"/>
        <v>0.65609891113810281</v>
      </c>
      <c r="AD40" s="9" cm="1">
        <f t="array" ref="AD40">_xll.BDP($C40,AD$1,"YAS_YLD_FLAG = 15","PRICING_SOURCE=BVAL")</f>
        <v>124.6699</v>
      </c>
      <c r="AE40" s="14" t="e">
        <f>INDEX([1]credit_yield!$C$1:$C$108,MATCH($AY40,[1]credit_yield!$A$1:$A$108,0))</f>
        <v>#N/A</v>
      </c>
      <c r="AF40" s="9" cm="1">
        <f t="array" ref="AF40">_xll.BDP($C40,AF$1,"YAS_YLD_FLAG = 15","YAS_XCCY_FOREIGN_CURRENCY=CAD","PRICING_SOURCE=BVAL")</f>
        <v>202.73074571450778</v>
      </c>
      <c r="AG40" s="9" cm="1">
        <f t="array" ref="AG40">_xll.BDP($C40,AG$1,"YAS_YLD_FLAG = 15","PRICING_SOURCE=BVAL")</f>
        <v>1.9927899999999998</v>
      </c>
      <c r="AH40" s="9" t="str" cm="1">
        <f t="array" ref="AH40">_xll.BDP($C40,AH$1,"YAS_YLD_FLAG = 15","PRICING_SOURCE=BVAL")</f>
        <v>T 1 3/4 08/15/41</v>
      </c>
      <c r="AI40" s="9" t="str" cm="1">
        <f t="array" ref="AI40">_xll.BDP($C40,AI$1,"YAS_YLD_FLAG = 15","YAS_XCCY_FOREIGN_CURRENCY=CAD","PRICING_SOURCE=BVAL")</f>
        <v>CAN 4 06/01/41</v>
      </c>
      <c r="AJ40" s="9" cm="1">
        <f t="array" ref="AJ40">_xll.BQL($C40, "yield(fill=PREV, pricing_source=BVN4, side=Bid, yield_type=YTW) - yield(fill=PREV, pricing_source=BVN4, side=Ask, yield_type=YTW)")</f>
        <v>1.9274530000000123E-2</v>
      </c>
      <c r="AK40" s="16" cm="1">
        <f t="array" ref="AK40">_xll.BDP($C40,AK$1,"YAS_YLD_FLAG = 1")</f>
        <v>1794390000</v>
      </c>
      <c r="AL40" s="5">
        <f t="shared" si="2"/>
        <v>3.5497857210528366E-2</v>
      </c>
      <c r="AM40" s="17" cm="1">
        <f t="array" ref="AM40">_xll.BDP($C40&amp;"@"&amp;Settings!$B$1&amp;" "&amp;$O40,"INTERVAL_SUM","MARKET_DATA_OVERRIDE="&amp;AM$1,"CALC_INTERVAL="&amp;Settings!$B$2,"FILL=0")*1000</f>
        <v>63697000</v>
      </c>
      <c r="AN40" s="18">
        <f t="shared" si="3"/>
        <v>1262000</v>
      </c>
      <c r="AO40" s="17" cm="1">
        <f t="array" ref="AO40">_xll.BDP($I40&amp;"@"&amp;Settings!$B$1&amp;" "&amp;$O40,"INTERVAL_SUM","MARKET_DATA_OVERRIDE="&amp;AO$1,"CALC_INTERVAL="&amp;Settings!$B$2,"FILL=0")*1000</f>
        <v>25360000</v>
      </c>
      <c r="AP40" s="17" cm="1">
        <f t="array" ref="AP40">_xll.BDP($I40&amp;"@"&amp;Settings!$B$1&amp;" "&amp;$O40,"INTERVAL_SUM","MARKET_DATA_OVERRIDE="&amp;AP$1,"CALC_INTERVAL="&amp;Settings!$B$2,"FILL=0")*1000</f>
        <v>24098000</v>
      </c>
      <c r="AQ40" s="8" cm="1">
        <f t="array" ref="AQ40">_xll.BDP($C40,AQ$1)</f>
        <v>94</v>
      </c>
      <c r="AR40" s="21">
        <f>_xlfn.IFNA(IF(ISNUMBER($K40),INDEX(SN_Limit[UTILIZATION],MATCH($K40,SN_Limit[BB_ID],0)),"#N/A"),
IF(ISNUMBER($L40),INDEX(SN_Limit[UTILIZATION],MATCH($L40,SN_Limit[BB_ID],0)),"#N/A"))</f>
        <v>0.89100000000000001</v>
      </c>
      <c r="AS40" s="6">
        <f>_xlfn.IFNA(IF(ISNUMBER($K40),INDEX(SN_Limit[REMAINING],MATCH($K40,SN_Limit[BB_ID],0)),"#N/A"),
IF(ISNUMBER($L40),INDEX(SN_Limit[REMAINING],MATCH($L40,SN_Limit[BB_ID],0)),"#N/A"))</f>
        <v>811912.5</v>
      </c>
      <c r="AT40" s="3" t="str">
        <f>INDEX(Table11[Z_category],MATCH(MAX(BuyTable[[#This Row],[Yld_Z_BB]:[Yld_Z_RBCI]]),Table11[Z_score_Vale],1))</f>
        <v>75 to 90</v>
      </c>
      <c r="AU40" s="3" t="str">
        <f>INDEX(Table12[TRAC_Category],MATCH(BuyTable[[#This Row],[Perc_Traded]],Table12[TRAC_Value],1))</f>
        <v>0-5%</v>
      </c>
      <c r="AV40" s="27" t="str">
        <f>INDEX(Table13[NetDlrInv_Category],MATCH(BuyTable[[#This Row],[DealerClient Net]],Table13[NetDlrInv_Value],1))</f>
        <v>0 to 5MM</v>
      </c>
      <c r="AW40" s="3">
        <f>IF(OR(ISBLANK(BuyTable[[#This Row],[MSG_AskSize]]),NOT(ISNUMBER(BuyTable[[#This Row],[MSG_AskSize]]))),"NA",INDEX(Table14[AskSize_Category],MATCH(BuyTable[[#This Row],[MSG_AskSize]],Table14[AskSize_Value],1)))</f>
        <v>0</v>
      </c>
      <c r="AX40" s="3" t="str">
        <f>INDEX(Table15[XCCY_Cat],MATCH(BuyTable[[#This Row],[XCCY_sprd]],Table15[XCCY_Value],1))</f>
        <v>0.5 to 0.8</v>
      </c>
      <c r="AY40" s="3" t="str">
        <f>INDEX(Group_RTG[RTG_Value],MATCH($R40,Group_RTG[RTG_Key],0))&amp;":"&amp;INDEX(Map_DurBQNT[Dur_Val],MATCH($X40,Map_DurBQNT[Dur_Key],0))&amp;":"&amp;$M40&amp;":"&amp;$O40</f>
        <v>BBB:6:USD:Corp</v>
      </c>
      <c r="AZ40" s="3" t="str">
        <f>INDEX(Table9[LQA_Bucket],MATCH(BuyTable[[#This Row],[LQA_LIQUIDITY_SCORE]],Table9[LQA_Val],1))</f>
        <v>80-100</v>
      </c>
      <c r="BA40" s="27" t="str">
        <f>INDEX(Table10[Utilization_Bucket],MATCH(_xlfn.IFNA(ROUND(BuyTable[[#This Row],[Remaining]]/1000000,0),-1),Table10[Utilization_Val],1))</f>
        <v>1-10MM</v>
      </c>
      <c r="BB4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40" s="8"/>
    </row>
    <row r="41" spans="1:55" customFormat="1" x14ac:dyDescent="0.3">
      <c r="A41" t="s">
        <v>876</v>
      </c>
      <c r="B41" t="str">
        <f>IF(ISNUMBER(MATCH(I41,Buyside_PastID!A:A,0)),"","NEW")</f>
        <v/>
      </c>
      <c r="C41" s="12" t="s">
        <v>2866</v>
      </c>
      <c r="D41" s="12">
        <v>0.70227981190709499</v>
      </c>
      <c r="E41" s="12">
        <v>0.80399653878079869</v>
      </c>
      <c r="F41" s="12" t="s">
        <v>2789</v>
      </c>
      <c r="G41" s="12"/>
      <c r="H41" s="12"/>
      <c r="I41" s="8" t="str" cm="1">
        <f t="array" ref="I41">_xll.BDP($C41,I$1)</f>
        <v>BP3057901</v>
      </c>
      <c r="J41" s="8" t="str" cm="1">
        <f t="array" ref="J41">_xll.BDP($C41,J$1)</f>
        <v>ABDPOC 2 1/2 05/06/31</v>
      </c>
      <c r="K41" s="8" cm="1">
        <f t="array" ref="K41">_xll.BDP($C41,K$1)</f>
        <v>12257737</v>
      </c>
      <c r="L41" s="8" cm="1">
        <f t="array" ref="L41">_xll.BDP($C41,L$1)</f>
        <v>14163113</v>
      </c>
      <c r="M41" s="8" t="str" cm="1">
        <f t="array" ref="M41">_xll.BDP($C41,M$1)</f>
        <v>USD</v>
      </c>
      <c r="N41" s="8" t="str" cm="1">
        <f t="array" ref="N41">_xll.BDP($C41,N$1)</f>
        <v>UA</v>
      </c>
      <c r="O41" s="8" t="str" cm="1">
        <f t="array" ref="O41">_xll.BDP($C41,O$1)</f>
        <v>Corp</v>
      </c>
      <c r="P41" s="8" t="str" cm="1">
        <f t="array" ref="P41">_xll.BDP($C41,P$1)</f>
        <v>Industrials</v>
      </c>
      <c r="Q41" s="8" t="str" cm="1">
        <f t="array" ref="Q41">_xll.BDP($C41,Q$1)</f>
        <v>ABU DHABI PORTS CO PJSC</v>
      </c>
      <c r="R41" s="8" t="str" cm="1">
        <f t="array" ref="R41">_xll.BDP($C41,R$1)</f>
        <v>A+</v>
      </c>
      <c r="S41" s="8" cm="1">
        <f t="array" ref="S41">_xlfn.IFNA(MATCH(_xll.BDP($C41,S$1),Convert_RBCIRTG[RTG_MDY],0),0)</f>
        <v>0</v>
      </c>
      <c r="T41" s="8" cm="1">
        <f t="array" ref="T41">_xlfn.IFNA(MATCH(_xll.BDP($C41,T$1),Convert_RBCIRTG[RTG_FITCH_SP],0),0)</f>
        <v>6</v>
      </c>
      <c r="U41" s="8" cm="1">
        <f t="array" ref="U41">_xlfn.IFNA(MATCH(_xll.BDP($C41,U$1),Convert_RBCIRTG[RTG_FITCH_SP],0),0)</f>
        <v>6</v>
      </c>
      <c r="V41" s="20" t="str" cm="1">
        <f t="array" ref="V41">INDEX(Convert_RBCIRTG[RTG_FITCH_SP],IF(MEDIAN($S41:$U41)&gt;0,MEDIAN($S41:$U41),MAX($S41:$U41)))</f>
        <v>A+</v>
      </c>
      <c r="W41" s="15" cm="1">
        <f t="array" ref="W41">_xll.BDP($C41,W$1,"YAS_YLD_FLAG = 15")</f>
        <v>8.1607901285078519</v>
      </c>
      <c r="X41" s="3" t="str">
        <f>INDEX(Convert_DurBins[Dur_Bucket],MATCH($W41,Convert_DurBins[Dur_Val],1))</f>
        <v>0-10</v>
      </c>
      <c r="Y41" s="14">
        <f t="shared" si="0"/>
        <v>2.6490130535214851</v>
      </c>
      <c r="Z41" s="3">
        <f>-INDEX(DefProv[Default],MATCH($O41&amp;$R41,DefProv[KEY],0))</f>
        <v>-13</v>
      </c>
      <c r="AA41" s="9" cm="1">
        <f t="array" ref="AA41">IF($M41="CAD",AB41,_xll.BDP($C41,AA$1,"YAS_XCCY_FOREIGN_CURRENCY=CAD","YAS_YLD_FLAG = 15","PRICING_SOURCE=BVAL"))</f>
        <v>2.779013053521485</v>
      </c>
      <c r="AB41" s="9" cm="1">
        <f t="array" ref="AB41">_xll.BDP($C41,AB$1,"YAS_YLD_FLAG = 15","PRICING_SOURCE=BVAL")</f>
        <v>2.4520230000000001</v>
      </c>
      <c r="AC41" s="14">
        <f t="shared" si="1"/>
        <v>0.32699005352148491</v>
      </c>
      <c r="AD41" s="9" cm="1">
        <f t="array" ref="AD41">_xll.BDP($C41,AD$1,"YAS_YLD_FLAG = 15","PRICING_SOURCE=BVAL")</f>
        <v>87.203800000000015</v>
      </c>
      <c r="AE41" s="14">
        <f>INDEX([1]credit_yield!$C$1:$C$108,MATCH($AY41,[1]credit_yield!$A$1:$A$108,0))</f>
        <v>73.928243448068429</v>
      </c>
      <c r="AF41" s="9" cm="1">
        <f t="array" ref="AF41">_xll.BDP($C41,AF$1,"YAS_YLD_FLAG = 15","YAS_XCCY_FOREIGN_CURRENCY=CAD","PRICING_SOURCE=BVAL")</f>
        <v>119.0509222989881</v>
      </c>
      <c r="AG41" s="9" cm="1">
        <f t="array" ref="AG41">_xll.BDP($C41,AG$1,"YAS_YLD_FLAG = 15","PRICING_SOURCE=BVAL")</f>
        <v>1.579985</v>
      </c>
      <c r="AH41" s="9" t="str" cm="1">
        <f t="array" ref="AH41">_xll.BDP($C41,AH$1,"YAS_YLD_FLAG = 15","PRICING_SOURCE=BVAL")</f>
        <v>T 1 1/4 08/15/31</v>
      </c>
      <c r="AI41" s="9" t="str" cm="1">
        <f t="array" ref="AI41">_xll.BDP($C41,AI$1,"YAS_YLD_FLAG = 15","YAS_XCCY_FOREIGN_CURRENCY=CAD","PRICING_SOURCE=BVAL")</f>
        <v>CAN 1 ½ 06/01/31</v>
      </c>
      <c r="AJ41" s="9" cm="1">
        <f t="array" ref="AJ41">_xll.BQL($C41, "yield(fill=PREV, pricing_source=BVN4, side=Bid, yield_type=YTW) - yield(fill=PREV, pricing_source=BVN4, side=Ask, yield_type=YTW)")</f>
        <v>3.162783999999963E-2</v>
      </c>
      <c r="AK41" s="16" cm="1">
        <f t="array" ref="AK41">_xll.BDP($C41,AK$1,"YAS_YLD_FLAG = 1")</f>
        <v>1000000000</v>
      </c>
      <c r="AL41" s="5">
        <f t="shared" si="2"/>
        <v>1.2200000000000001E-2</v>
      </c>
      <c r="AM41" s="17" cm="1">
        <f t="array" ref="AM41">_xll.BDP($C41&amp;"@"&amp;Settings!$B$1&amp;" "&amp;$O41,"INTERVAL_SUM","MARKET_DATA_OVERRIDE="&amp;AM$1,"CALC_INTERVAL="&amp;Settings!$B$2,"FILL=0")*1000</f>
        <v>12200000</v>
      </c>
      <c r="AN41" s="18">
        <f t="shared" si="3"/>
        <v>6600000</v>
      </c>
      <c r="AO41" s="17" cm="1">
        <f t="array" ref="AO41">_xll.BDP($I41&amp;"@"&amp;Settings!$B$1&amp;" "&amp;$O41,"INTERVAL_SUM","MARKET_DATA_OVERRIDE="&amp;AO$1,"CALC_INTERVAL="&amp;Settings!$B$2,"FILL=0")*1000</f>
        <v>6600000</v>
      </c>
      <c r="AP41" s="17" cm="1">
        <f t="array" ref="AP41">_xll.BDP($I41&amp;"@"&amp;Settings!$B$1&amp;" "&amp;$O41,"INTERVAL_SUM","MARKET_DATA_OVERRIDE="&amp;AP$1,"CALC_INTERVAL="&amp;Settings!$B$2,"FILL=0")*1000</f>
        <v>0</v>
      </c>
      <c r="AQ41" s="8" cm="1">
        <f t="array" ref="AQ41">_xll.BDP($C41,AQ$1)</f>
        <v>95</v>
      </c>
      <c r="AR41" s="21" t="str">
        <f>_xlfn.IFNA(IF(ISNUMBER($K41),INDEX(SN_Limit[UTILIZATION],MATCH($K41,SN_Limit[BB_ID],0)),"#N/A"),
IF(ISNUMBER($L41),INDEX(SN_Limit[UTILIZATION],MATCH($L41,SN_Limit[BB_ID],0)),"#N/A"))</f>
        <v>N/A</v>
      </c>
      <c r="AS41" s="6">
        <f>_xlfn.IFNA(IF(ISNUMBER($K41),INDEX(SN_Limit[REMAINING],MATCH($K41,SN_Limit[BB_ID],0)),"#N/A"),
IF(ISNUMBER($L41),INDEX(SN_Limit[REMAINING],MATCH($L41,SN_Limit[BB_ID],0)),"#N/A"))</f>
        <v>0</v>
      </c>
      <c r="AT41" s="3" t="str">
        <f>INDEX(Table11[Z_category],MATCH(MAX(BuyTable[[#This Row],[Yld_Z_BB]:[Yld_Z_RBCI]]),Table11[Z_score_Vale],1))</f>
        <v>75 to 90</v>
      </c>
      <c r="AU41" s="3" t="str">
        <f>INDEX(Table12[TRAC_Category],MATCH(BuyTable[[#This Row],[Perc_Traded]],Table12[TRAC_Value],1))</f>
        <v>0-5%</v>
      </c>
      <c r="AV41" s="27" t="str">
        <f>INDEX(Table13[NetDlrInv_Category],MATCH(BuyTable[[#This Row],[DealerClient Net]],Table13[NetDlrInv_Value],1))</f>
        <v>5 to 10MM</v>
      </c>
      <c r="AW41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41" s="3" t="str">
        <f>INDEX(Table15[XCCY_Cat],MATCH(BuyTable[[#This Row],[XCCY_sprd]],Table15[XCCY_Value],1))</f>
        <v>0.3 to 0.5</v>
      </c>
      <c r="AY41" s="3" t="str">
        <f>INDEX(Group_RTG[RTG_Value],MATCH($R41,Group_RTG[RTG_Key],0))&amp;":"&amp;INDEX(Map_DurBQNT[Dur_Val],MATCH($X41,Map_DurBQNT[Dur_Key],0))&amp;":"&amp;$M41&amp;":"&amp;$O41</f>
        <v>A:5:USD:Corp</v>
      </c>
      <c r="AZ41" s="3" t="str">
        <f>INDEX(Table9[LQA_Bucket],MATCH(BuyTable[[#This Row],[LQA_LIQUIDITY_SCORE]],Table9[LQA_Val],1))</f>
        <v>80-100</v>
      </c>
      <c r="BA41" s="27" t="str">
        <f>INDEX(Table10[Utilization_Bucket],MATCH(_xlfn.IFNA(ROUND(BuyTable[[#This Row],[Remaining]]/1000000,0),-1),Table10[Utilization_Val],1))</f>
        <v>0MM</v>
      </c>
      <c r="BB4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41" s="8"/>
    </row>
    <row r="42" spans="1:55" customFormat="1" x14ac:dyDescent="0.3">
      <c r="A42" t="s">
        <v>876</v>
      </c>
      <c r="B42" t="str">
        <f>IF(ISNUMBER(MATCH(I42,Buyside_PastID!A:A,0)),"","NEW")</f>
        <v/>
      </c>
      <c r="C42" s="12" t="s">
        <v>945</v>
      </c>
      <c r="D42" s="12">
        <v>0.70539823116207079</v>
      </c>
      <c r="E42" s="12">
        <v>0.78152099028577382</v>
      </c>
      <c r="F42" s="12" t="s">
        <v>1892</v>
      </c>
      <c r="G42" s="12">
        <v>10000000</v>
      </c>
      <c r="H42" s="12">
        <v>10000000</v>
      </c>
      <c r="I42" s="8" t="str" cm="1">
        <f t="array" ref="I42">_xll.BDP($C42,I$1)</f>
        <v>68389XBX2</v>
      </c>
      <c r="J42" s="8" t="str" cm="1">
        <f t="array" ref="J42">_xll.BDP($C42,J$1)</f>
        <v>ORCL 3.6 04/01/50</v>
      </c>
      <c r="K42" s="8" cm="1">
        <f t="array" ref="K42">_xll.BDP($C42,K$1)</f>
        <v>101752</v>
      </c>
      <c r="L42" s="8" cm="1">
        <f t="array" ref="L42">_xll.BDP($C42,L$1)</f>
        <v>101752</v>
      </c>
      <c r="M42" s="8" t="str" cm="1">
        <f t="array" ref="M42">_xll.BDP($C42,M$1)</f>
        <v>USD</v>
      </c>
      <c r="N42" s="8" t="str" cm="1">
        <f t="array" ref="N42">_xll.BDP($C42,N$1)</f>
        <v>US</v>
      </c>
      <c r="O42" s="8" t="str" cm="1">
        <f t="array" ref="O42">_xll.BDP($C42,O$1)</f>
        <v>Corp</v>
      </c>
      <c r="P42" s="8" t="str" cm="1">
        <f t="array" ref="P42">_xll.BDP($C42,P$1)</f>
        <v>Technology</v>
      </c>
      <c r="Q42" s="8" t="str" cm="1">
        <f t="array" ref="Q42">_xll.BDP($C42,Q$1)</f>
        <v>ORACLE CORP</v>
      </c>
      <c r="R42" s="8" t="str" cm="1">
        <f t="array" ref="R42">_xll.BDP($C42,R$1)</f>
        <v>BBB</v>
      </c>
      <c r="S42" s="8" cm="1">
        <f t="array" ref="S42">_xlfn.IFNA(MATCH(_xll.BDP($C42,S$1),Convert_RBCIRTG[RTG_MDY],0),0)</f>
        <v>2</v>
      </c>
      <c r="T42" s="8" cm="1">
        <f t="array" ref="T42">_xlfn.IFNA(MATCH(_xll.BDP($C42,T$1),Convert_RBCIRTG[RTG_FITCH_SP],0),0)</f>
        <v>3</v>
      </c>
      <c r="U42" s="8" cm="1">
        <f t="array" ref="U42">_xlfn.IFNA(MATCH(_xll.BDP($C42,U$1),Convert_RBCIRTG[RTG_FITCH_SP],0),0)</f>
        <v>3</v>
      </c>
      <c r="V42" s="20" t="str" cm="1">
        <f t="array" ref="V42">INDEX(Convert_RBCIRTG[RTG_FITCH_SP],IF(MEDIAN($S42:$U42)&gt;0,MEDIAN($S42:$U42),MAX($S42:$U42)))</f>
        <v>BBB+</v>
      </c>
      <c r="W42" s="15" cm="1">
        <f t="array" ref="W42">_xll.BDP($C42,W$1,"YAS_YLD_FLAG = 15")</f>
        <v>17.584531264447964</v>
      </c>
      <c r="X42" s="3" t="str">
        <f>INDEX(Convert_DurBins[Dur_Bucket],MATCH($W42,Convert_DurBins[Dur_Val],1))</f>
        <v>16-18</v>
      </c>
      <c r="Y42" s="14">
        <f t="shared" si="0"/>
        <v>3.6951285652730426</v>
      </c>
      <c r="Z42" s="3">
        <f>-INDEX(DefProv[Default],MATCH($O42&amp;$R42,DefProv[KEY],0))</f>
        <v>-36</v>
      </c>
      <c r="AA42" s="9" cm="1">
        <f t="array" ref="AA42">IF($M42="CAD",AB42,_xll.BDP($C42,AA$1,"YAS_XCCY_FOREIGN_CURRENCY=CAD","YAS_YLD_FLAG = 15","PRICING_SOURCE=BVAL"))</f>
        <v>4.0551285652730424</v>
      </c>
      <c r="AB42" s="9" cm="1">
        <f t="array" ref="AB42">_xll.BDP($C42,AB$1,"YAS_YLD_FLAG = 15","PRICING_SOURCE=BVAL")</f>
        <v>3.516203</v>
      </c>
      <c r="AC42" s="14">
        <f t="shared" si="1"/>
        <v>0.53892556527304247</v>
      </c>
      <c r="AD42" s="9" cm="1">
        <f t="array" ref="AD42">_xll.BDP($C42,AD$1,"YAS_YLD_FLAG = 15","PRICING_SOURCE=BVAL")</f>
        <v>151.4008</v>
      </c>
      <c r="AE42" s="14" t="e">
        <f>INDEX([1]credit_yield!$C$1:$C$108,MATCH($AY42,[1]credit_yield!$A$1:$A$108,0))</f>
        <v>#N/A</v>
      </c>
      <c r="AF42" s="9" cm="1">
        <f t="array" ref="AF42">_xll.BDP($C42,AF$1,"YAS_YLD_FLAG = 15","YAS_XCCY_FOREIGN_CURRENCY=CAD","PRICING_SOURCE=BVAL")</f>
        <v>208.66173952970101</v>
      </c>
      <c r="AG42" s="9" cm="1">
        <f t="array" ref="AG42">_xll.BDP($C42,AG$1,"YAS_YLD_FLAG = 15","PRICING_SOURCE=BVAL")</f>
        <v>2.0021949999999999</v>
      </c>
      <c r="AH42" s="9" t="str" cm="1">
        <f t="array" ref="AH42">_xll.BDP($C42,AH$1,"YAS_YLD_FLAG = 15","PRICING_SOURCE=BVAL")</f>
        <v>T 2 3/8 05/15/51</v>
      </c>
      <c r="AI42" s="9" t="str" cm="1">
        <f t="array" ref="AI42">_xll.BDP($C42,AI$1,"YAS_YLD_FLAG = 15","YAS_XCCY_FOREIGN_CURRENCY=CAD","PRICING_SOURCE=BVAL")</f>
        <v>CAN 2 12/01/51</v>
      </c>
      <c r="AJ42" s="9" cm="1">
        <f t="array" ref="AJ42">_xll.BQL($C42, "yield(fill=PREV, pricing_source=BVN4, side=Bid, yield_type=YTW) - yield(fill=PREV, pricing_source=BVN4, side=Ask, yield_type=YTW)")</f>
        <v>1.1939780000000066E-2</v>
      </c>
      <c r="AK42" s="16" cm="1">
        <f t="array" ref="AK42">_xll.BDP($C42,AK$1,"YAS_YLD_FLAG = 1")</f>
        <v>4500000000</v>
      </c>
      <c r="AL42" s="5">
        <f t="shared" si="2"/>
        <v>4.2305777777777775E-2</v>
      </c>
      <c r="AM42" s="17" cm="1">
        <f t="array" ref="AM42">_xll.BDP($C42&amp;"@"&amp;Settings!$B$1&amp;" "&amp;$O42,"INTERVAL_SUM","MARKET_DATA_OVERRIDE="&amp;AM$1,"CALC_INTERVAL="&amp;Settings!$B$2,"FILL=0")*1000</f>
        <v>190376000</v>
      </c>
      <c r="AN42" s="18">
        <f t="shared" si="3"/>
        <v>-9689000</v>
      </c>
      <c r="AO42" s="17" cm="1">
        <f t="array" ref="AO42">_xll.BDP($I42&amp;"@"&amp;Settings!$B$1&amp;" "&amp;$O42,"INTERVAL_SUM","MARKET_DATA_OVERRIDE="&amp;AO$1,"CALC_INTERVAL="&amp;Settings!$B$2,"FILL=0")*1000</f>
        <v>49852000</v>
      </c>
      <c r="AP42" s="17" cm="1">
        <f t="array" ref="AP42">_xll.BDP($I42&amp;"@"&amp;Settings!$B$1&amp;" "&amp;$O42,"INTERVAL_SUM","MARKET_DATA_OVERRIDE="&amp;AP$1,"CALC_INTERVAL="&amp;Settings!$B$2,"FILL=0")*1000</f>
        <v>59541000</v>
      </c>
      <c r="AQ42" s="8" cm="1">
        <f t="array" ref="AQ42">_xll.BDP($C42,AQ$1)</f>
        <v>98</v>
      </c>
      <c r="AR42" s="21">
        <f>_xlfn.IFNA(IF(ISNUMBER($K42),INDEX(SN_Limit[UTILIZATION],MATCH($K42,SN_Limit[BB_ID],0)),"#N/A"),
IF(ISNUMBER($L42),INDEX(SN_Limit[UTILIZATION],MATCH($L42,SN_Limit[BB_ID],0)),"#N/A"))</f>
        <v>0.80210000000000004</v>
      </c>
      <c r="AS42" s="6">
        <f>_xlfn.IFNA(IF(ISNUMBER($K42),INDEX(SN_Limit[REMAINING],MATCH($K42,SN_Limit[BB_ID],0)),"#N/A"),
IF(ISNUMBER($L42),INDEX(SN_Limit[REMAINING],MATCH($L42,SN_Limit[BB_ID],0)),"#N/A"))</f>
        <v>14684600</v>
      </c>
      <c r="AT42" s="3" t="str">
        <f>INDEX(Table11[Z_category],MATCH(MAX(BuyTable[[#This Row],[Yld_Z_BB]:[Yld_Z_RBCI]]),Table11[Z_score_Vale],1))</f>
        <v>75 to 90</v>
      </c>
      <c r="AU42" s="3" t="str">
        <f>INDEX(Table12[TRAC_Category],MATCH(BuyTable[[#This Row],[Perc_Traded]],Table12[TRAC_Value],1))</f>
        <v>0-5%</v>
      </c>
      <c r="AV42" s="27" t="str">
        <f>INDEX(Table13[NetDlrInv_Category],MATCH(BuyTable[[#This Row],[DealerClient Net]],Table13[NetDlrInv_Value],1))</f>
        <v>-10MM to -5MM</v>
      </c>
      <c r="AW42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42" s="3" t="str">
        <f>INDEX(Table15[XCCY_Cat],MATCH(BuyTable[[#This Row],[XCCY_sprd]],Table15[XCCY_Value],1))</f>
        <v>0.5 to 0.8</v>
      </c>
      <c r="AY42" s="3" t="str">
        <f>INDEX(Group_RTG[RTG_Value],MATCH($R42,Group_RTG[RTG_Key],0))&amp;":"&amp;INDEX(Map_DurBQNT[Dur_Val],MATCH($X42,Map_DurBQNT[Dur_Key],0))&amp;":"&amp;$M42&amp;":"&amp;$O42</f>
        <v>BBB:9:USD:Corp</v>
      </c>
      <c r="AZ42" s="3" t="str">
        <f>INDEX(Table9[LQA_Bucket],MATCH(BuyTable[[#This Row],[LQA_LIQUIDITY_SCORE]],Table9[LQA_Val],1))</f>
        <v>80-100</v>
      </c>
      <c r="BA42" s="27" t="str">
        <f>INDEX(Table10[Utilization_Bucket],MATCH(_xlfn.IFNA(ROUND(BuyTable[[#This Row],[Remaining]]/1000000,0),-1),Table10[Utilization_Val],1))</f>
        <v>10-50MM</v>
      </c>
      <c r="BB4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42" s="8"/>
    </row>
    <row r="43" spans="1:55" s="4" customFormat="1" x14ac:dyDescent="0.3">
      <c r="A43" t="s">
        <v>876</v>
      </c>
      <c r="B43" t="str">
        <f>IF(ISNUMBER(MATCH(I43,Buyside_PastID!A:A,0)),"","NEW")</f>
        <v/>
      </c>
      <c r="C43" s="13" t="s">
        <v>1035</v>
      </c>
      <c r="D43" s="13">
        <v>0.90036337537798516</v>
      </c>
      <c r="E43" s="13">
        <v>0.97197658416040411</v>
      </c>
      <c r="F43" s="13" t="s">
        <v>1901</v>
      </c>
      <c r="G43" s="13">
        <v>4000000</v>
      </c>
      <c r="H43" s="13">
        <v>10000000</v>
      </c>
      <c r="I43" s="8" t="str" cm="1">
        <f t="array" ref="I43">_xll.BDP($C43,I$1)</f>
        <v>40434LAG0</v>
      </c>
      <c r="J43" s="8" t="str" cm="1">
        <f t="array" ref="J43">_xll.BDP($C43,J$1)</f>
        <v>HPQ 2.65 06/17/31</v>
      </c>
      <c r="K43" s="8" cm="1">
        <f t="array" ref="K43">_xll.BDP($C43,K$1)</f>
        <v>100732</v>
      </c>
      <c r="L43" s="8" cm="1">
        <f t="array" ref="L43">_xll.BDP($C43,L$1)</f>
        <v>100732</v>
      </c>
      <c r="M43" s="8" t="str" cm="1">
        <f t="array" ref="M43">_xll.BDP($C43,M$1)</f>
        <v>USD</v>
      </c>
      <c r="N43" s="8" t="str" cm="1">
        <f t="array" ref="N43">_xll.BDP($C43,N$1)</f>
        <v>US</v>
      </c>
      <c r="O43" s="8" t="str" cm="1">
        <f t="array" ref="O43">_xll.BDP($C43,O$1)</f>
        <v>Corp</v>
      </c>
      <c r="P43" s="8" t="str" cm="1">
        <f t="array" ref="P43">_xll.BDP($C43,P$1)</f>
        <v>Technology</v>
      </c>
      <c r="Q43" s="8" t="str" cm="1">
        <f t="array" ref="Q43">_xll.BDP($C43,Q$1)</f>
        <v>HP INC</v>
      </c>
      <c r="R43" s="8" t="str" cm="1">
        <f t="array" ref="R43">_xll.BDP($C43,R$1)</f>
        <v>BBB</v>
      </c>
      <c r="S43" s="8" cm="1">
        <f t="array" ref="S43">_xlfn.IFNA(MATCH(_xll.BDP($C43,S$1),Convert_RBCIRTG[RTG_MDY],0),0)</f>
        <v>2</v>
      </c>
      <c r="T43" s="8" cm="1">
        <f t="array" ref="T43">_xlfn.IFNA(MATCH(_xll.BDP($C43,T$1),Convert_RBCIRTG[RTG_FITCH_SP],0),0)</f>
        <v>3</v>
      </c>
      <c r="U43" s="8" cm="1">
        <f t="array" ref="U43">_xlfn.IFNA(MATCH(_xll.BDP($C43,U$1),Convert_RBCIRTG[RTG_FITCH_SP],0),0)</f>
        <v>2</v>
      </c>
      <c r="V43" s="20" t="str" cm="1">
        <f t="array" ref="V43">INDEX(Convert_RBCIRTG[RTG_FITCH_SP],IF(MEDIAN($S43:$U43)&gt;0,MEDIAN($S43:$U43),MAX($S43:$U43)))</f>
        <v>BBB</v>
      </c>
      <c r="W43" s="15" cm="1">
        <f t="array" ref="W43">_xll.BDP($C43,W$1,"YAS_YLD_FLAG = 15")</f>
        <v>8.3795975390764994</v>
      </c>
      <c r="X43" s="3" t="str">
        <f>INDEX(Convert_DurBins[Dur_Bucket],MATCH($W43,Convert_DurBins[Dur_Val],1))</f>
        <v>0-10</v>
      </c>
      <c r="Y43" s="14">
        <f t="shared" si="0"/>
        <v>2.7936459178102178</v>
      </c>
      <c r="Z43" s="3">
        <f>-INDEX(DefProv[Default],MATCH($O43&amp;$R43,DefProv[KEY],0))</f>
        <v>-36</v>
      </c>
      <c r="AA43" s="9" cm="1">
        <f t="array" ref="AA43">IF($M43="CAD",AB43,_xll.BDP($C43,AA$1,"YAS_XCCY_FOREIGN_CURRENCY=CAD","YAS_YLD_FLAG = 15","PRICING_SOURCE=BVAL"))</f>
        <v>3.1536459178102176</v>
      </c>
      <c r="AB43" s="9" cm="1">
        <f t="array" ref="AB43">_xll.BDP($C43,AB$1,"YAS_YLD_FLAG = 15","PRICING_SOURCE=BVAL")</f>
        <v>2.8329520000000001</v>
      </c>
      <c r="AC43" s="14">
        <f t="shared" si="1"/>
        <v>0.3206939178102175</v>
      </c>
      <c r="AD43" s="9" cm="1">
        <f t="array" ref="AD43">_xll.BDP($C43,AD$1,"YAS_YLD_FLAG = 15","PRICING_SOURCE=BVAL")</f>
        <v>125.29670000000002</v>
      </c>
      <c r="AE43" s="14" t="e">
        <f>INDEX([1]credit_yield!$C$1:$C$108,MATCH($AY43,[1]credit_yield!$A$1:$A$108,0))</f>
        <v>#N/A</v>
      </c>
      <c r="AF43" s="9" cm="1">
        <f t="array" ref="AF43">_xll.BDP($C43,AF$1,"YAS_YLD_FLAG = 15","YAS_XCCY_FOREIGN_CURRENCY=CAD","PRICING_SOURCE=BVAL")</f>
        <v>156.51985967333309</v>
      </c>
      <c r="AG43" s="9" cm="1">
        <f t="array" ref="AG43">_xll.BDP($C43,AG$1,"YAS_YLD_FLAG = 15","PRICING_SOURCE=BVAL")</f>
        <v>1.579985</v>
      </c>
      <c r="AH43" s="9" t="str" cm="1">
        <f t="array" ref="AH43">_xll.BDP($C43,AH$1,"YAS_YLD_FLAG = 15","PRICING_SOURCE=BVAL")</f>
        <v>T 1 1/4 08/15/31</v>
      </c>
      <c r="AI43" s="9" t="str" cm="1">
        <f t="array" ref="AI43">_xll.BDP($C43,AI$1,"YAS_YLD_FLAG = 15","YAS_XCCY_FOREIGN_CURRENCY=CAD","PRICING_SOURCE=BVAL")</f>
        <v>CAN 1 ½ 06/01/31</v>
      </c>
      <c r="AJ43" s="9" cm="1">
        <f t="array" ref="AJ43">_xll.BQL($C43, "yield(fill=PREV, pricing_source=BVN4, side=Bid, yield_type=YTW) - yield(fill=PREV, pricing_source=BVN4, side=Ask, yield_type=YTW)")</f>
        <v>2.2326256314987081E-2</v>
      </c>
      <c r="AK43" s="16" cm="1">
        <f t="array" ref="AK43">_xll.BDP($C43,AK$1,"YAS_YLD_FLAG = 1")</f>
        <v>1000000000</v>
      </c>
      <c r="AL43" s="5">
        <f t="shared" si="2"/>
        <v>0.21329000000000001</v>
      </c>
      <c r="AM43" s="17" cm="1">
        <f t="array" ref="AM43">_xll.BDP($C43&amp;"@"&amp;Settings!$B$1&amp;" "&amp;$O43,"INTERVAL_SUM","MARKET_DATA_OVERRIDE="&amp;AM$1,"CALC_INTERVAL="&amp;Settings!$B$2,"FILL=0")*1000</f>
        <v>213290000</v>
      </c>
      <c r="AN43" s="18">
        <f t="shared" si="3"/>
        <v>-758000</v>
      </c>
      <c r="AO43" s="17" cm="1">
        <f t="array" ref="AO43">_xll.BDP($I43&amp;"@"&amp;Settings!$B$1&amp;" "&amp;$O43,"INTERVAL_SUM","MARKET_DATA_OVERRIDE="&amp;AO$1,"CALC_INTERVAL="&amp;Settings!$B$2,"FILL=0")*1000</f>
        <v>71804000</v>
      </c>
      <c r="AP43" s="17" cm="1">
        <f t="array" ref="AP43">_xll.BDP($I43&amp;"@"&amp;Settings!$B$1&amp;" "&amp;$O43,"INTERVAL_SUM","MARKET_DATA_OVERRIDE="&amp;AP$1,"CALC_INTERVAL="&amp;Settings!$B$2,"FILL=0")*1000</f>
        <v>72562000</v>
      </c>
      <c r="AQ43" s="8" cm="1">
        <f t="array" ref="AQ43">_xll.BDP($C43,AQ$1)</f>
        <v>95</v>
      </c>
      <c r="AR43" s="21" t="e">
        <f>_xlfn.IFNA(IF(ISNUMBER($K43),INDEX(SN_Limit[UTILIZATION],MATCH($K43,SN_Limit[BB_ID],0)),"#N/A"),
IF(ISNUMBER($L43),INDEX(SN_Limit[UTILIZATION],MATCH($L43,SN_Limit[BB_ID],0)),"#N/A"))</f>
        <v>#N/A</v>
      </c>
      <c r="AS43" s="6" t="e">
        <f>_xlfn.IFNA(IF(ISNUMBER($K43),INDEX(SN_Limit[REMAINING],MATCH($K43,SN_Limit[BB_ID],0)),"#N/A"),
IF(ISNUMBER($L43),INDEX(SN_Limit[REMAINING],MATCH($L43,SN_Limit[BB_ID],0)),"#N/A"))</f>
        <v>#N/A</v>
      </c>
      <c r="AT43" s="3" t="str">
        <f>INDEX(Table11[Z_category],MATCH(MAX(BuyTable[[#This Row],[Yld_Z_BB]:[Yld_Z_RBCI]]),Table11[Z_score_Vale],1))</f>
        <v>75 to 90</v>
      </c>
      <c r="AU43" s="3" t="str">
        <f>INDEX(Table12[TRAC_Category],MATCH(BuyTable[[#This Row],[Perc_Traded]],Table12[TRAC_Value],1))</f>
        <v>20-25%</v>
      </c>
      <c r="AV43" s="27">
        <f>INDEX(Table13[NetDlrInv_Category],MATCH(BuyTable[[#This Row],[DealerClient Net]],Table13[NetDlrInv_Value],1))</f>
        <v>0</v>
      </c>
      <c r="AW43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3" s="3" t="str">
        <f>INDEX(Table15[XCCY_Cat],MATCH(BuyTable[[#This Row],[XCCY_sprd]],Table15[XCCY_Value],1))</f>
        <v>0.3 to 0.5</v>
      </c>
      <c r="AY43" s="3" t="str">
        <f>INDEX(Group_RTG[RTG_Value],MATCH($R43,Group_RTG[RTG_Key],0))&amp;":"&amp;INDEX(Map_DurBQNT[Dur_Val],MATCH($X43,Map_DurBQNT[Dur_Key],0))&amp;":"&amp;$M43&amp;":"&amp;$O43</f>
        <v>BBB:5:USD:Corp</v>
      </c>
      <c r="AZ43" s="4" t="str">
        <f>INDEX(Table9[LQA_Bucket],MATCH(BuyTable[[#This Row],[LQA_LIQUIDITY_SCORE]],Table9[LQA_Val],1))</f>
        <v>80-100</v>
      </c>
      <c r="BA43" s="28" t="str">
        <f>INDEX(Table10[Utilization_Bucket],MATCH(_xlfn.IFNA(ROUND(BuyTable[[#This Row],[Remaining]]/1000000,0),-1),Table10[Utilization_Val],1))</f>
        <v>NR</v>
      </c>
      <c r="BB4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43" s="11"/>
    </row>
    <row r="44" spans="1:55" customFormat="1" x14ac:dyDescent="0.3">
      <c r="A44" t="s">
        <v>876</v>
      </c>
      <c r="B44" t="str">
        <f>IF(ISNUMBER(MATCH(I44,Buyside_PastID!A:A,0)),"","NEW")</f>
        <v/>
      </c>
      <c r="C44" s="12" t="s">
        <v>1085</v>
      </c>
      <c r="D44" s="12">
        <v>0.95792289669395603</v>
      </c>
      <c r="E44" s="12">
        <v>1.070901047168423</v>
      </c>
      <c r="F44" s="12" t="s">
        <v>1919</v>
      </c>
      <c r="G44" s="12">
        <v>10000000</v>
      </c>
      <c r="H44" s="12">
        <v>10000000</v>
      </c>
      <c r="I44" s="8" t="str" cm="1">
        <f t="array" ref="I44">_xll.BDP($C44,I$1)</f>
        <v>38141GFD1</v>
      </c>
      <c r="J44" s="8" t="str" cm="1">
        <f t="array" ref="J44">_xll.BDP($C44,J$1)</f>
        <v>GS 6 3/4 10/01/37</v>
      </c>
      <c r="K44" s="8" cm="1">
        <f t="array" ref="K44">_xll.BDP($C44,K$1)</f>
        <v>348768</v>
      </c>
      <c r="L44" s="8" cm="1">
        <f t="array" ref="L44">_xll.BDP($C44,L$1)</f>
        <v>348768</v>
      </c>
      <c r="M44" s="8" t="str" cm="1">
        <f t="array" ref="M44">_xll.BDP($C44,M$1)</f>
        <v>USD</v>
      </c>
      <c r="N44" s="8" t="str" cm="1">
        <f t="array" ref="N44">_xll.BDP($C44,N$1)</f>
        <v>US</v>
      </c>
      <c r="O44" s="8" t="str" cm="1">
        <f t="array" ref="O44">_xll.BDP($C44,O$1)</f>
        <v>Corp</v>
      </c>
      <c r="P44" s="8" t="str" cm="1">
        <f t="array" ref="P44">_xll.BDP($C44,P$1)</f>
        <v>Financials</v>
      </c>
      <c r="Q44" s="8" t="str" cm="1">
        <f t="array" ref="Q44">_xll.BDP($C44,Q$1)</f>
        <v>GOLDMAN SACHS GROUP INC</v>
      </c>
      <c r="R44" s="8" t="str" cm="1">
        <f t="array" ref="R44">_xll.BDP($C44,R$1)</f>
        <v>BBB</v>
      </c>
      <c r="S44" s="8" cm="1">
        <f t="array" ref="S44">_xlfn.IFNA(MATCH(_xll.BDP($C44,S$1),Convert_RBCIRTG[RTG_MDY],0),0)</f>
        <v>2</v>
      </c>
      <c r="T44" s="8" cm="1">
        <f t="array" ref="T44">_xlfn.IFNA(MATCH(_xll.BDP($C44,T$1),Convert_RBCIRTG[RTG_FITCH_SP],0),0)</f>
        <v>3</v>
      </c>
      <c r="U44" s="8" cm="1">
        <f t="array" ref="U44">_xlfn.IFNA(MATCH(_xll.BDP($C44,U$1),Convert_RBCIRTG[RTG_FITCH_SP],0),0)</f>
        <v>1</v>
      </c>
      <c r="V44" s="20" t="str" cm="1">
        <f t="array" ref="V44">INDEX(Convert_RBCIRTG[RTG_FITCH_SP],IF(MEDIAN($S44:$U44)&gt;0,MEDIAN($S44:$U44),MAX($S44:$U44)))</f>
        <v>BBB</v>
      </c>
      <c r="W44" s="15" cm="1">
        <f t="array" ref="W44">_xll.BDP($C44,W$1,"YAS_YLD_FLAG = 15")</f>
        <v>10.828133488142097</v>
      </c>
      <c r="X44" s="3" t="str">
        <f>INDEX(Convert_DurBins[Dur_Bucket],MATCH($W44,Convert_DurBins[Dur_Val],1))</f>
        <v>10-12</v>
      </c>
      <c r="Y44" s="14">
        <f t="shared" si="0"/>
        <v>3.8276722802706051</v>
      </c>
      <c r="Z44" s="3">
        <f>-INDEX(DefProv[Default],MATCH($O44&amp;$R44,DefProv[KEY],0))</f>
        <v>-36</v>
      </c>
      <c r="AA44" s="9" cm="1">
        <f t="array" ref="AA44">IF($M44="CAD",AB44,_xll.BDP($C44,AA$1,"YAS_XCCY_FOREIGN_CURRENCY=CAD","YAS_YLD_FLAG = 15","PRICING_SOURCE=BVAL"))</f>
        <v>4.187672280270605</v>
      </c>
      <c r="AB44" s="9" cm="1">
        <f t="array" ref="AB44">_xll.BDP($C44,AB$1,"YAS_YLD_FLAG = 15","PRICING_SOURCE=BVAL")</f>
        <v>3.309142</v>
      </c>
      <c r="AC44" s="14">
        <f t="shared" si="1"/>
        <v>0.87853028027060498</v>
      </c>
      <c r="AD44" s="9" cm="1">
        <f t="array" ref="AD44">_xll.BDP($C44,AD$1,"YAS_YLD_FLAG = 15","PRICING_SOURCE=BVAL")</f>
        <v>131.63520000000003</v>
      </c>
      <c r="AE44" s="14" t="e">
        <f>INDEX([1]credit_yield!$C$1:$C$108,MATCH($AY44,[1]credit_yield!$A$1:$A$108,0))</f>
        <v>#N/A</v>
      </c>
      <c r="AF44" s="9" cm="1">
        <f t="array" ref="AF44">_xll.BDP($C44,AF$1,"YAS_YLD_FLAG = 15","YAS_XCCY_FOREIGN_CURRENCY=CAD","PRICING_SOURCE=BVAL")</f>
        <v>231.93918262775802</v>
      </c>
      <c r="AG44" s="9" cm="1">
        <f t="array" ref="AG44">_xll.BDP($C44,AG$1,"YAS_YLD_FLAG = 15","PRICING_SOURCE=BVAL")</f>
        <v>1.9927899999999998</v>
      </c>
      <c r="AH44" s="9" t="str" cm="1">
        <f t="array" ref="AH44">_xll.BDP($C44,AH$1,"YAS_YLD_FLAG = 15","PRICING_SOURCE=BVAL")</f>
        <v>T 1 3/4 08/15/41</v>
      </c>
      <c r="AI44" s="9" t="str" cm="1">
        <f t="array" ref="AI44">_xll.BDP($C44,AI$1,"YAS_YLD_FLAG = 15","YAS_XCCY_FOREIGN_CURRENCY=CAD","PRICING_SOURCE=BVAL")</f>
        <v>CAN 4 06/01/41</v>
      </c>
      <c r="AJ44" s="9" cm="1">
        <f t="array" ref="AJ44">_xll.BQL($C44, "yield(fill=PREV, pricing_source=BVN4, side=Bid, yield_type=YTW) - yield(fill=PREV, pricing_source=BVN4, side=Ask, yield_type=YTW)")</f>
        <v>1.0215383025081071E-2</v>
      </c>
      <c r="AK44" s="16" cm="1">
        <f t="array" ref="AK44">_xll.BDP($C44,AK$1,"YAS_YLD_FLAG = 1")</f>
        <v>5545000000</v>
      </c>
      <c r="AL44" s="5">
        <f t="shared" si="2"/>
        <v>2.8496302975653743E-2</v>
      </c>
      <c r="AM44" s="17" cm="1">
        <f t="array" ref="AM44">_xll.BDP($C44&amp;"@"&amp;Settings!$B$1&amp;" "&amp;$O44,"INTERVAL_SUM","MARKET_DATA_OVERRIDE="&amp;AM$1,"CALC_INTERVAL="&amp;Settings!$B$2,"FILL=0")*1000</f>
        <v>158012000</v>
      </c>
      <c r="AN44" s="18">
        <f t="shared" si="3"/>
        <v>-27630000</v>
      </c>
      <c r="AO44" s="17" cm="1">
        <f t="array" ref="AO44">_xll.BDP($I44&amp;"@"&amp;Settings!$B$1&amp;" "&amp;$O44,"INTERVAL_SUM","MARKET_DATA_OVERRIDE="&amp;AO$1,"CALC_INTERVAL="&amp;Settings!$B$2,"FILL=0")*1000</f>
        <v>38525000</v>
      </c>
      <c r="AP44" s="17" cm="1">
        <f t="array" ref="AP44">_xll.BDP($I44&amp;"@"&amp;Settings!$B$1&amp;" "&amp;$O44,"INTERVAL_SUM","MARKET_DATA_OVERRIDE="&amp;AP$1,"CALC_INTERVAL="&amp;Settings!$B$2,"FILL=0")*1000</f>
        <v>66155000</v>
      </c>
      <c r="AQ44" s="8" cm="1">
        <f t="array" ref="AQ44">_xll.BDP($C44,AQ$1)</f>
        <v>99</v>
      </c>
      <c r="AR44" s="21">
        <f>_xlfn.IFNA(IF(ISNUMBER($K44),INDEX(SN_Limit[UTILIZATION],MATCH($K44,SN_Limit[BB_ID],0)),"#N/A"),
IF(ISNUMBER($L44),INDEX(SN_Limit[UTILIZATION],MATCH($L44,SN_Limit[BB_ID],0)),"#N/A"))</f>
        <v>0.74180000000000001</v>
      </c>
      <c r="AS44" s="6">
        <f>_xlfn.IFNA(IF(ISNUMBER($K44),INDEX(SN_Limit[REMAINING],MATCH($K44,SN_Limit[BB_ID],0)),"#N/A"),
IF(ISNUMBER($L44),INDEX(SN_Limit[REMAINING],MATCH($L44,SN_Limit[BB_ID],0)),"#N/A"))</f>
        <v>11862695.119999997</v>
      </c>
      <c r="AT44" s="3" t="str">
        <f>INDEX(Table11[Z_category],MATCH(MAX(BuyTable[[#This Row],[Yld_Z_BB]:[Yld_Z_RBCI]]),Table11[Z_score_Vale],1))</f>
        <v>75 to 90</v>
      </c>
      <c r="AU44" s="3" t="str">
        <f>INDEX(Table12[TRAC_Category],MATCH(BuyTable[[#This Row],[Perc_Traded]],Table12[TRAC_Value],1))</f>
        <v>0-5%</v>
      </c>
      <c r="AV44" s="27" t="str">
        <f>INDEX(Table13[NetDlrInv_Category],MATCH(BuyTable[[#This Row],[DealerClient Net]],Table13[NetDlrInv_Value],1))</f>
        <v>-50 to -20MM</v>
      </c>
      <c r="AW44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44" s="3" t="str">
        <f>INDEX(Table15[XCCY_Cat],MATCH(BuyTable[[#This Row],[XCCY_sprd]],Table15[XCCY_Value],1))</f>
        <v>0.8 to 1</v>
      </c>
      <c r="AY44" s="3" t="str">
        <f>INDEX(Group_RTG[RTG_Value],MATCH($R44,Group_RTG[RTG_Key],0))&amp;":"&amp;INDEX(Map_DurBQNT[Dur_Val],MATCH($X44,Map_DurBQNT[Dur_Key],0))&amp;":"&amp;$M44&amp;":"&amp;$O44</f>
        <v>BBB:6:USD:Corp</v>
      </c>
      <c r="AZ44" s="3" t="str">
        <f>INDEX(Table9[LQA_Bucket],MATCH(BuyTable[[#This Row],[LQA_LIQUIDITY_SCORE]],Table9[LQA_Val],1))</f>
        <v>80-100</v>
      </c>
      <c r="BA44" s="27" t="str">
        <f>INDEX(Table10[Utilization_Bucket],MATCH(_xlfn.IFNA(ROUND(BuyTable[[#This Row],[Remaining]]/1000000,0),-1),Table10[Utilization_Val],1))</f>
        <v>10-50MM</v>
      </c>
      <c r="BB4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44" s="8"/>
    </row>
    <row r="45" spans="1:55" customFormat="1" x14ac:dyDescent="0.3">
      <c r="A45" t="s">
        <v>876</v>
      </c>
      <c r="B45" t="str">
        <f>IF(ISNUMBER(MATCH(I45,Buyside_PastID!A:A,0)),"","NEW")</f>
        <v/>
      </c>
      <c r="C45" s="12" t="s">
        <v>966</v>
      </c>
      <c r="D45" s="12">
        <v>0.8415429366432734</v>
      </c>
      <c r="E45" s="12">
        <v>0.89535735479555756</v>
      </c>
      <c r="F45" s="12" t="s">
        <v>1915</v>
      </c>
      <c r="G45" s="12">
        <v>0</v>
      </c>
      <c r="H45" s="12">
        <v>5000000</v>
      </c>
      <c r="I45" s="8" t="str" cm="1">
        <f t="array" ref="I45">_xll.BDP($C45,I$1)</f>
        <v>84265VAJ4</v>
      </c>
      <c r="J45" s="8" t="str" cm="1">
        <f t="array" ref="J45">_xll.BDP($C45,J$1)</f>
        <v>SCCO 5 7/8 04/23/45</v>
      </c>
      <c r="K45" s="8" cm="1">
        <f t="array" ref="K45">_xll.BDP($C45,K$1)</f>
        <v>117567</v>
      </c>
      <c r="L45" s="8" cm="1">
        <f t="array" ref="L45">_xll.BDP($C45,L$1)</f>
        <v>154302</v>
      </c>
      <c r="M45" s="8" t="str" cm="1">
        <f t="array" ref="M45">_xll.BDP($C45,M$1)</f>
        <v>USD</v>
      </c>
      <c r="N45" s="8" t="str" cm="1">
        <f t="array" ref="N45">_xll.BDP($C45,N$1)</f>
        <v>US</v>
      </c>
      <c r="O45" s="8" t="str" cm="1">
        <f t="array" ref="O45">_xll.BDP($C45,O$1)</f>
        <v>Corp</v>
      </c>
      <c r="P45" s="8" t="str" cm="1">
        <f t="array" ref="P45">_xll.BDP($C45,P$1)</f>
        <v>Materials</v>
      </c>
      <c r="Q45" s="8" t="str" cm="1">
        <f t="array" ref="Q45">_xll.BDP($C45,Q$1)</f>
        <v>SOUTHERN COPPER CORP</v>
      </c>
      <c r="R45" s="8" t="str" cm="1">
        <f t="array" ref="R45">_xll.BDP($C45,R$1)</f>
        <v>BBB</v>
      </c>
      <c r="S45" s="8" cm="1">
        <f t="array" ref="S45">_xlfn.IFNA(MATCH(_xll.BDP($C45,S$1),Convert_RBCIRTG[RTG_MDY],0),0)</f>
        <v>2</v>
      </c>
      <c r="T45" s="8" cm="1">
        <f t="array" ref="T45">_xlfn.IFNA(MATCH(_xll.BDP($C45,T$1),Convert_RBCIRTG[RTG_FITCH_SP],0),0)</f>
        <v>3</v>
      </c>
      <c r="U45" s="8" cm="1">
        <f t="array" ref="U45">_xlfn.IFNA(MATCH(_xll.BDP($C45,U$1),Convert_RBCIRTG[RTG_FITCH_SP],0),0)</f>
        <v>3</v>
      </c>
      <c r="V45" s="20" t="str" cm="1">
        <f t="array" ref="V45">INDEX(Convert_RBCIRTG[RTG_FITCH_SP],IF(MEDIAN($S45:$U45)&gt;0,MEDIAN($S45:$U45),MAX($S45:$U45)))</f>
        <v>BBB+</v>
      </c>
      <c r="W45" s="15" cm="1">
        <f t="array" ref="W45">_xll.BDP($C45,W$1,"YAS_YLD_FLAG = 15")</f>
        <v>14.0005614272493</v>
      </c>
      <c r="X45" s="3" t="str">
        <f>INDEX(Convert_DurBins[Dur_Bucket],MATCH($W45,Convert_DurBins[Dur_Val],1))</f>
        <v>14-16</v>
      </c>
      <c r="Y45" s="14">
        <f t="shared" si="0"/>
        <v>4.2025220993292276</v>
      </c>
      <c r="Z45" s="3">
        <f>-INDEX(DefProv[Default],MATCH($O45&amp;$R45,DefProv[KEY],0))</f>
        <v>-36</v>
      </c>
      <c r="AA45" s="9" cm="1">
        <f t="array" ref="AA45">IF($M45="CAD",AB45,_xll.BDP($C45,AA$1,"YAS_XCCY_FOREIGN_CURRENCY=CAD","YAS_YLD_FLAG = 15","PRICING_SOURCE=BVAL"))</f>
        <v>4.5625220993292279</v>
      </c>
      <c r="AB45" s="9" cm="1">
        <f t="array" ref="AB45">_xll.BDP($C45,AB$1,"YAS_YLD_FLAG = 15","PRICING_SOURCE=BVAL")</f>
        <v>3.6133120000000001</v>
      </c>
      <c r="AC45" s="14">
        <f t="shared" si="1"/>
        <v>0.94921009932922784</v>
      </c>
      <c r="AD45" s="9" cm="1">
        <f t="array" ref="AD45">_xll.BDP($C45,AD$1,"YAS_YLD_FLAG = 15","PRICING_SOURCE=BVAL")</f>
        <v>161.11170000000001</v>
      </c>
      <c r="AE45" s="14" t="e">
        <f>INDEX([1]credit_yield!$C$1:$C$108,MATCH($AY45,[1]credit_yield!$A$1:$A$108,0))</f>
        <v>#N/A</v>
      </c>
      <c r="AF45" s="9" cm="1">
        <f t="array" ref="AF45">_xll.BDP($C45,AF$1,"YAS_YLD_FLAG = 15","YAS_XCCY_FOREIGN_CURRENCY=CAD","PRICING_SOURCE=BVAL")</f>
        <v>269.42416453362029</v>
      </c>
      <c r="AG45" s="9" cm="1">
        <f t="array" ref="AG45">_xll.BDP($C45,AG$1,"YAS_YLD_FLAG = 15","PRICING_SOURCE=BVAL")</f>
        <v>2.0021949999999999</v>
      </c>
      <c r="AH45" s="9" t="str" cm="1">
        <f t="array" ref="AH45">_xll.BDP($C45,AH$1,"YAS_YLD_FLAG = 15","PRICING_SOURCE=BVAL")</f>
        <v>T 2 3/8 05/15/51</v>
      </c>
      <c r="AI45" s="9" t="str" cm="1">
        <f t="array" ref="AI45">_xll.BDP($C45,AI$1,"YAS_YLD_FLAG = 15","YAS_XCCY_FOREIGN_CURRENCY=CAD","PRICING_SOURCE=BVAL")</f>
        <v>CAN 4 06/01/41</v>
      </c>
      <c r="AJ45" s="9" cm="1">
        <f t="array" ref="AJ45">_xll.BQL($C45, "yield(fill=PREV, pricing_source=BVN4, side=Bid, yield_type=YTW) - yield(fill=PREV, pricing_source=BVN4, side=Ask, yield_type=YTW)")</f>
        <v>7.8624339599562276E-3</v>
      </c>
      <c r="AK45" s="16" cm="1">
        <f t="array" ref="AK45">_xll.BDP($C45,AK$1,"YAS_YLD_FLAG = 1")</f>
        <v>1500000000</v>
      </c>
      <c r="AL45" s="5">
        <f t="shared" si="2"/>
        <v>7.9438666666666671E-2</v>
      </c>
      <c r="AM45" s="17" cm="1">
        <f t="array" ref="AM45">_xll.BDP($C45&amp;"@"&amp;Settings!$B$1&amp;" "&amp;$O45,"INTERVAL_SUM","MARKET_DATA_OVERRIDE="&amp;AM$1,"CALC_INTERVAL="&amp;Settings!$B$2,"FILL=0")*1000</f>
        <v>119158000</v>
      </c>
      <c r="AN45" s="18">
        <f t="shared" si="3"/>
        <v>-9056000</v>
      </c>
      <c r="AO45" s="17" cm="1">
        <f t="array" ref="AO45">_xll.BDP($I45&amp;"@"&amp;Settings!$B$1&amp;" "&amp;$O45,"INTERVAL_SUM","MARKET_DATA_OVERRIDE="&amp;AO$1,"CALC_INTERVAL="&amp;Settings!$B$2,"FILL=0")*1000</f>
        <v>20654000</v>
      </c>
      <c r="AP45" s="17" cm="1">
        <f t="array" ref="AP45">_xll.BDP($I45&amp;"@"&amp;Settings!$B$1&amp;" "&amp;$O45,"INTERVAL_SUM","MARKET_DATA_OVERRIDE="&amp;AP$1,"CALC_INTERVAL="&amp;Settings!$B$2,"FILL=0")*1000</f>
        <v>29710000</v>
      </c>
      <c r="AQ45" s="8" cm="1">
        <f t="array" ref="AQ45">_xll.BDP($C45,AQ$1)</f>
        <v>96</v>
      </c>
      <c r="AR45" s="21">
        <f>_xlfn.IFNA(IF(ISNUMBER($K45),INDEX(SN_Limit[UTILIZATION],MATCH($K45,SN_Limit[BB_ID],0)),"#N/A"),
IF(ISNUMBER($L45),INDEX(SN_Limit[UTILIZATION],MATCH($L45,SN_Limit[BB_ID],0)),"#N/A"))</f>
        <v>0</v>
      </c>
      <c r="AS45" s="6">
        <f>_xlfn.IFNA(IF(ISNUMBER($K45),INDEX(SN_Limit[REMAINING],MATCH($K45,SN_Limit[BB_ID],0)),"#N/A"),
IF(ISNUMBER($L45),INDEX(SN_Limit[REMAINING],MATCH($L45,SN_Limit[BB_ID],0)),"#N/A"))</f>
        <v>45000000</v>
      </c>
      <c r="AT45" s="3" t="str">
        <f>INDEX(Table11[Z_category],MATCH(MAX(BuyTable[[#This Row],[Yld_Z_BB]:[Yld_Z_RBCI]]),Table11[Z_score_Vale],1))</f>
        <v>75 to 90</v>
      </c>
      <c r="AU45" s="3" t="str">
        <f>INDEX(Table12[TRAC_Category],MATCH(BuyTable[[#This Row],[Perc_Traded]],Table12[TRAC_Value],1))</f>
        <v>5-10%</v>
      </c>
      <c r="AV45" s="27" t="str">
        <f>INDEX(Table13[NetDlrInv_Category],MATCH(BuyTable[[#This Row],[DealerClient Net]],Table13[NetDlrInv_Value],1))</f>
        <v>-10MM to -5MM</v>
      </c>
      <c r="AW45" s="3">
        <f>IF(OR(ISBLANK(BuyTable[[#This Row],[MSG_AskSize]]),NOT(ISNUMBER(BuyTable[[#This Row],[MSG_AskSize]]))),"NA",INDEX(Table14[AskSize_Category],MATCH(BuyTable[[#This Row],[MSG_AskSize]],Table14[AskSize_Value],1)))</f>
        <v>0</v>
      </c>
      <c r="AX45" s="3" t="str">
        <f>INDEX(Table15[XCCY_Cat],MATCH(BuyTable[[#This Row],[XCCY_sprd]],Table15[XCCY_Value],1))</f>
        <v>0.8 to 1</v>
      </c>
      <c r="AY45" s="3" t="str">
        <f>INDEX(Group_RTG[RTG_Value],MATCH($R45,Group_RTG[RTG_Key],0))&amp;":"&amp;INDEX(Map_DurBQNT[Dur_Val],MATCH($X45,Map_DurBQNT[Dur_Key],0))&amp;":"&amp;$M45&amp;":"&amp;$O45</f>
        <v>BBB:8:USD:Corp</v>
      </c>
      <c r="AZ45" s="3" t="str">
        <f>INDEX(Table9[LQA_Bucket],MATCH(BuyTable[[#This Row],[LQA_LIQUIDITY_SCORE]],Table9[LQA_Val],1))</f>
        <v>80-100</v>
      </c>
      <c r="BA45" s="27" t="str">
        <f>INDEX(Table10[Utilization_Bucket],MATCH(_xlfn.IFNA(ROUND(BuyTable[[#This Row],[Remaining]]/1000000,0),-1),Table10[Utilization_Val],1))</f>
        <v>10-50MM</v>
      </c>
      <c r="BB4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45" s="8"/>
    </row>
    <row r="46" spans="1:55" customFormat="1" x14ac:dyDescent="0.3">
      <c r="A46" t="s">
        <v>876</v>
      </c>
      <c r="B46" t="str">
        <f>IF(ISNUMBER(MATCH(I46,Buyside_PastID!A:A,0)),"","NEW")</f>
        <v/>
      </c>
      <c r="C46" s="12" t="s">
        <v>1559</v>
      </c>
      <c r="D46" s="12">
        <v>1.1068597432651974</v>
      </c>
      <c r="E46" s="12">
        <v>0.82045948634984178</v>
      </c>
      <c r="F46" s="12" t="s">
        <v>1884</v>
      </c>
      <c r="G46" s="12">
        <v>2000000</v>
      </c>
      <c r="H46" s="12">
        <v>3000000</v>
      </c>
      <c r="I46" s="8" t="str" cm="1">
        <f t="array" ref="I46">_xll.BDP($C46,I$1)</f>
        <v>391906AJ3</v>
      </c>
      <c r="J46" s="8" t="str" cm="1">
        <f t="array" ref="J46">_xll.BDP($C46,J$1)</f>
        <v>GTAAIR 3.15 10/05/51</v>
      </c>
      <c r="K46" s="8" cm="1">
        <f t="array" ref="K46">_xll.BDP($C46,K$1)</f>
        <v>300903</v>
      </c>
      <c r="L46" s="8" cm="1">
        <f t="array" ref="L46">_xll.BDP($C46,L$1)</f>
        <v>300903</v>
      </c>
      <c r="M46" s="8" t="str" cm="1">
        <f t="array" ref="M46">_xll.BDP($C46,M$1)</f>
        <v>CAD</v>
      </c>
      <c r="N46" s="8" t="str" cm="1">
        <f t="array" ref="N46">_xll.BDP($C46,N$1)</f>
        <v>CA</v>
      </c>
      <c r="O46" s="8" t="str" cm="1">
        <f t="array" ref="O46">_xll.BDP($C46,O$1)</f>
        <v>Corp</v>
      </c>
      <c r="P46" s="8" t="str" cm="1">
        <f t="array" ref="P46">_xll.BDP($C46,P$1)</f>
        <v>Industrials</v>
      </c>
      <c r="Q46" s="8" t="str" cm="1">
        <f t="array" ref="Q46">_xll.BDP($C46,Q$1)</f>
        <v>GREATER TORONTO AIRPORTS</v>
      </c>
      <c r="R46" s="8" t="str" cm="1">
        <f t="array" ref="R46">_xll.BDP($C46,R$1)</f>
        <v>A+</v>
      </c>
      <c r="S46" s="8" cm="1">
        <f t="array" ref="S46">_xlfn.IFNA(MATCH(_xll.BDP($C46,S$1),Convert_RBCIRTG[RTG_MDY],0),0)</f>
        <v>7</v>
      </c>
      <c r="T46" s="8" cm="1">
        <f t="array" ref="T46">_xlfn.IFNA(MATCH(_xll.BDP($C46,T$1),Convert_RBCIRTG[RTG_FITCH_SP],0),0)</f>
        <v>0</v>
      </c>
      <c r="U46" s="8" cm="1">
        <f t="array" ref="U46">_xlfn.IFNA(MATCH(_xll.BDP($C46,U$1),Convert_RBCIRTG[RTG_FITCH_SP],0),0)</f>
        <v>6</v>
      </c>
      <c r="V46" s="20" t="str" cm="1">
        <f t="array" ref="V46">INDEX(Convert_RBCIRTG[RTG_FITCH_SP],IF(MEDIAN($S46:$U46)&gt;0,MEDIAN($S46:$U46),MAX($S46:$U46)))</f>
        <v>A+</v>
      </c>
      <c r="W46" s="15" cm="1">
        <f t="array" ref="W46">_xll.BDP($C46,W$1,"YAS_YLD_FLAG = 15")</f>
        <v>19.135473167660429</v>
      </c>
      <c r="X46" s="3" t="str">
        <f>INDEX(Convert_DurBins[Dur_Bucket],MATCH($W46,Convert_DurBins[Dur_Val],1))</f>
        <v>18-20</v>
      </c>
      <c r="Y46" s="14">
        <f t="shared" si="0"/>
        <v>3.1299990000000002</v>
      </c>
      <c r="Z46" s="3">
        <f>-INDEX(DefProv[Default],MATCH($O46&amp;$R46,DefProv[KEY],0))</f>
        <v>-13</v>
      </c>
      <c r="AA46" s="9" cm="1">
        <f t="array" ref="AA46">IF($M46="CAD",AB46,_xll.BDP($C46,AA$1,"YAS_XCCY_FOREIGN_CURRENCY=CAD","YAS_YLD_FLAG = 15","PRICING_SOURCE=BVAL"))</f>
        <v>3.2599990000000001</v>
      </c>
      <c r="AB46" s="9" cm="1">
        <f t="array" ref="AB46">_xll.BDP($C46,AB$1,"YAS_YLD_FLAG = 15","PRICING_SOURCE=BVAL")</f>
        <v>3.2599990000000001</v>
      </c>
      <c r="AC46" s="14">
        <f t="shared" si="1"/>
        <v>0</v>
      </c>
      <c r="AD46" s="9" cm="1">
        <f t="array" ref="AD46">_xll.BDP($C46,AD$1,"YAS_YLD_FLAG = 15","PRICING_SOURCE=BVAL")</f>
        <v>129.16650000000001</v>
      </c>
      <c r="AE46" s="14">
        <f>INDEX([1]credit_yield!$C$1:$C$108,MATCH($AY46,[1]credit_yield!$A$1:$A$108,0))</f>
        <v>135.27205810546869</v>
      </c>
      <c r="AF46" s="9" cm="1">
        <f t="array" ref="AF46">_xll.BDP($C46,AF$1,"YAS_YLD_FLAG = 15","YAS_XCCY_FOREIGN_CURRENCY=CAD","PRICING_SOURCE=BVAL")</f>
        <v>127.81419636922469</v>
      </c>
      <c r="AG46" s="9" cm="1">
        <f t="array" ref="AG46">_xll.BDP($C46,AG$1,"YAS_YLD_FLAG = 15","PRICING_SOURCE=BVAL")</f>
        <v>1.968334</v>
      </c>
      <c r="AH46" s="9" t="str" cm="1">
        <f t="array" ref="AH46">_xll.BDP($C46,AH$1,"YAS_YLD_FLAG = 15","PRICING_SOURCE=BVAL")</f>
        <v>CAN 2 12/01/51</v>
      </c>
      <c r="AI46" s="9" t="str" cm="1">
        <f t="array" ref="AI46">_xll.BDP($C46,AI$1,"YAS_YLD_FLAG = 15","YAS_XCCY_FOREIGN_CURRENCY=CAD","PRICING_SOURCE=BVAL")</f>
        <v>CAN 2 12/01/51</v>
      </c>
      <c r="AJ46" s="9" cm="1">
        <f t="array" ref="AJ46">_xll.BQL($C46, "yield(fill=PREV, pricing_source=BVN4, side=Bid, yield_type=YTW) - yield(fill=PREV, pricing_source=BVN4, side=Ask, yield_type=YTW)")</f>
        <v>4.7267314133141003E-2</v>
      </c>
      <c r="AK46" s="16" cm="1">
        <f t="array" ref="AK46">_xll.BDP($C46,AK$1,"YAS_YLD_FLAG = 1")</f>
        <v>400000000</v>
      </c>
      <c r="AL46" s="5">
        <f t="shared" si="2"/>
        <v>0</v>
      </c>
      <c r="AM46" s="17" cm="1">
        <f t="array" ref="AM46">_xll.BDP($C46&amp;"@"&amp;Settings!$B$1&amp;" "&amp;$O46,"INTERVAL_SUM","MARKET_DATA_OVERRIDE="&amp;AM$1,"CALC_INTERVAL="&amp;Settings!$B$2,"FILL=0")*1000</f>
        <v>0</v>
      </c>
      <c r="AN46" s="18">
        <f t="shared" si="3"/>
        <v>0</v>
      </c>
      <c r="AO46" s="17" cm="1">
        <f t="array" ref="AO46">_xll.BDP($I46&amp;"@"&amp;Settings!$B$1&amp;" "&amp;$O46,"INTERVAL_SUM","MARKET_DATA_OVERRIDE="&amp;AO$1,"CALC_INTERVAL="&amp;Settings!$B$2,"FILL=0")*1000</f>
        <v>0</v>
      </c>
      <c r="AP46" s="17" cm="1">
        <f t="array" ref="AP46">_xll.BDP($I46&amp;"@"&amp;Settings!$B$1&amp;" "&amp;$O46,"INTERVAL_SUM","MARKET_DATA_OVERRIDE="&amp;AP$1,"CALC_INTERVAL="&amp;Settings!$B$2,"FILL=0")*1000</f>
        <v>0</v>
      </c>
      <c r="AQ46" s="8" cm="1">
        <f t="array" ref="AQ46">_xll.BDP($C46,AQ$1)</f>
        <v>96</v>
      </c>
      <c r="AR46" s="21">
        <f>_xlfn.IFNA(IF(ISNUMBER($K46),INDEX(SN_Limit[UTILIZATION],MATCH($K46,SN_Limit[BB_ID],0)),"#N/A"),
IF(ISNUMBER($L46),INDEX(SN_Limit[UTILIZATION],MATCH($L46,SN_Limit[BB_ID],0)),"#N/A"))</f>
        <v>0.1051</v>
      </c>
      <c r="AS46" s="6">
        <f>_xlfn.IFNA(IF(ISNUMBER($K46),INDEX(SN_Limit[REMAINING],MATCH($K46,SN_Limit[BB_ID],0)),"#N/A"),
IF(ISNUMBER($L46),INDEX(SN_Limit[REMAINING],MATCH($L46,SN_Limit[BB_ID],0)),"#N/A"))</f>
        <v>79491059.239999995</v>
      </c>
      <c r="AT46" s="3" t="str">
        <f>INDEX(Table11[Z_category],MATCH(MAX(BuyTable[[#This Row],[Yld_Z_BB]:[Yld_Z_RBCI]]),Table11[Z_score_Vale],1))</f>
        <v>75 to 90</v>
      </c>
      <c r="AU46" s="3">
        <f>INDEX(Table12[TRAC_Category],MATCH(BuyTable[[#This Row],[Perc_Traded]],Table12[TRAC_Value],1))</f>
        <v>0</v>
      </c>
      <c r="AV46" s="27">
        <f>INDEX(Table13[NetDlrInv_Category],MATCH(BuyTable[[#This Row],[DealerClient Net]],Table13[NetDlrInv_Value],1))</f>
        <v>0</v>
      </c>
      <c r="AW46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6" s="3">
        <f>INDEX(Table15[XCCY_Cat],MATCH(BuyTable[[#This Row],[XCCY_sprd]],Table15[XCCY_Value],1))</f>
        <v>0</v>
      </c>
      <c r="AY46" s="3" t="str">
        <f>INDEX(Group_RTG[RTG_Value],MATCH($R46,Group_RTG[RTG_Key],0))&amp;":"&amp;INDEX(Map_DurBQNT[Dur_Val],MATCH($X46,Map_DurBQNT[Dur_Key],0))&amp;":"&amp;$M46&amp;":"&amp;$O46</f>
        <v>A:10:CAD:Corp</v>
      </c>
      <c r="AZ46" s="3" t="str">
        <f>INDEX(Table9[LQA_Bucket],MATCH(BuyTable[[#This Row],[LQA_LIQUIDITY_SCORE]],Table9[LQA_Val],1))</f>
        <v>80-100</v>
      </c>
      <c r="BA46" s="27" t="str">
        <f>INDEX(Table10[Utilization_Bucket],MATCH(_xlfn.IFNA(ROUND(BuyTable[[#This Row],[Remaining]]/1000000,0),-1),Table10[Utilization_Val],1))</f>
        <v>50-100MM</v>
      </c>
      <c r="BB4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46" s="8"/>
    </row>
    <row r="47" spans="1:55" customFormat="1" x14ac:dyDescent="0.3">
      <c r="A47" t="s">
        <v>876</v>
      </c>
      <c r="B47" t="str">
        <f>IF(ISNUMBER(MATCH(I47,Buyside_PastID!A:A,0)),"","NEW")</f>
        <v/>
      </c>
      <c r="C47" s="12" t="s">
        <v>1027</v>
      </c>
      <c r="D47" s="12">
        <v>1.3550201078959181</v>
      </c>
      <c r="E47" s="12">
        <v>0.99193802539129872</v>
      </c>
      <c r="F47" s="12" t="s">
        <v>2789</v>
      </c>
      <c r="G47" s="12"/>
      <c r="H47" s="12"/>
      <c r="I47" s="8" t="str" cm="1">
        <f t="array" ref="I47">_xll.BDP($C47,I$1)</f>
        <v>62878U2B7</v>
      </c>
      <c r="J47" s="8" t="str" cm="1">
        <f t="array" ref="J47">_xll.BDP($C47,J$1)</f>
        <v>NBNAUS 2 5/8 05/05/31</v>
      </c>
      <c r="K47" s="8" cm="1">
        <f t="array" ref="K47">_xll.BDP($C47,K$1)</f>
        <v>180957</v>
      </c>
      <c r="L47" s="8" cm="1">
        <f t="array" ref="L47">_xll.BDP($C47,L$1)</f>
        <v>19410683</v>
      </c>
      <c r="M47" s="8" t="str" cm="1">
        <f t="array" ref="M47">_xll.BDP($C47,M$1)</f>
        <v>USD</v>
      </c>
      <c r="N47" s="8" t="str" cm="1">
        <f t="array" ref="N47">_xll.BDP($C47,N$1)</f>
        <v>AU</v>
      </c>
      <c r="O47" s="8" t="str" cm="1">
        <f t="array" ref="O47">_xll.BDP($C47,O$1)</f>
        <v>Corp</v>
      </c>
      <c r="P47" s="8" t="str" cm="1">
        <f t="array" ref="P47">_xll.BDP($C47,P$1)</f>
        <v>Communications</v>
      </c>
      <c r="Q47" s="8" t="str" cm="1">
        <f t="array" ref="Q47">_xll.BDP($C47,Q$1)</f>
        <v>NBN CO LTD</v>
      </c>
      <c r="R47" s="8" t="str" cm="1">
        <f t="array" ref="R47">_xll.BDP($C47,R$1)</f>
        <v>AA-</v>
      </c>
      <c r="S47" s="8" cm="1">
        <f t="array" ref="S47">_xlfn.IFNA(MATCH(_xll.BDP($C47,S$1),Convert_RBCIRTG[RTG_MDY],0),0)</f>
        <v>6</v>
      </c>
      <c r="T47" s="8" cm="1">
        <f t="array" ref="T47">_xlfn.IFNA(MATCH(_xll.BDP($C47,T$1),Convert_RBCIRTG[RTG_FITCH_SP],0),0)</f>
        <v>8</v>
      </c>
      <c r="U47" s="8" cm="1">
        <f t="array" ref="U47">_xlfn.IFNA(MATCH(_xll.BDP($C47,U$1),Convert_RBCIRTG[RTG_FITCH_SP],0),0)</f>
        <v>0</v>
      </c>
      <c r="V47" s="20" t="str" cm="1">
        <f t="array" ref="V47">INDEX(Convert_RBCIRTG[RTG_FITCH_SP],IF(MEDIAN($S47:$U47)&gt;0,MEDIAN($S47:$U47),MAX($S47:$U47)))</f>
        <v>A+</v>
      </c>
      <c r="W47" s="15" cm="1">
        <f t="array" ref="W47">_xll.BDP($C47,W$1,"YAS_YLD_FLAG = 15")</f>
        <v>8.1069342217354023</v>
      </c>
      <c r="X47" s="3" t="str">
        <f>INDEX(Convert_DurBins[Dur_Bucket],MATCH($W47,Convert_DurBins[Dur_Val],1))</f>
        <v>0-10</v>
      </c>
      <c r="Y47" s="14">
        <f t="shared" si="0"/>
        <v>2.8147911991719723</v>
      </c>
      <c r="Z47" s="3">
        <f>-INDEX(DefProv[Default],MATCH($O47&amp;$R47,DefProv[KEY],0))</f>
        <v>-7</v>
      </c>
      <c r="AA47" s="9" cm="1">
        <f t="array" ref="AA47">IF($M47="CAD",AB47,_xll.BDP($C47,AA$1,"YAS_XCCY_FOREIGN_CURRENCY=CAD","YAS_YLD_FLAG = 15","PRICING_SOURCE=BVAL"))</f>
        <v>2.8847911991719721</v>
      </c>
      <c r="AB47" s="9" cm="1">
        <f t="array" ref="AB47">_xll.BDP($C47,AB$1,"YAS_YLD_FLAG = 15","PRICING_SOURCE=BVAL")</f>
        <v>2.5547249999999999</v>
      </c>
      <c r="AC47" s="14">
        <f t="shared" si="1"/>
        <v>0.33006619917197222</v>
      </c>
      <c r="AD47" s="9" cm="1">
        <f t="array" ref="AD47">_xll.BDP($C47,AD$1,"YAS_YLD_FLAG = 15","PRICING_SOURCE=BVAL")</f>
        <v>97.47399999999999</v>
      </c>
      <c r="AE47" s="14" t="e">
        <f>INDEX([1]credit_yield!$C$1:$C$108,MATCH($AY47,[1]credit_yield!$A$1:$A$108,0))</f>
        <v>#N/A</v>
      </c>
      <c r="AF47" s="9" cm="1">
        <f t="array" ref="AF47">_xll.BDP($C47,AF$1,"YAS_YLD_FLAG = 15","YAS_XCCY_FOREIGN_CURRENCY=CAD","PRICING_SOURCE=BVAL")</f>
        <v>129.63438780950852</v>
      </c>
      <c r="AG47" s="9" cm="1">
        <f t="array" ref="AG47">_xll.BDP($C47,AG$1,"YAS_YLD_FLAG = 15","PRICING_SOURCE=BVAL")</f>
        <v>1.579985</v>
      </c>
      <c r="AH47" s="9" t="str" cm="1">
        <f t="array" ref="AH47">_xll.BDP($C47,AH$1,"YAS_YLD_FLAG = 15","PRICING_SOURCE=BVAL")</f>
        <v>T 1 1/4 08/15/31</v>
      </c>
      <c r="AI47" s="9" t="str" cm="1">
        <f t="array" ref="AI47">_xll.BDP($C47,AI$1,"YAS_YLD_FLAG = 15","YAS_XCCY_FOREIGN_CURRENCY=CAD","PRICING_SOURCE=BVAL")</f>
        <v>CAN 1 ½ 06/01/31</v>
      </c>
      <c r="AJ47" s="9" cm="1">
        <f t="array" ref="AJ47">_xll.BQL($C47, "yield(fill=PREV, pricing_source=BVN4, side=Bid, yield_type=YTW) - yield(fill=PREV, pricing_source=BVN4, side=Ask, yield_type=YTW)")</f>
        <v>2.5576839999999823E-2</v>
      </c>
      <c r="AK47" s="16" cm="1">
        <f t="array" ref="AK47">_xll.BDP($C47,AK$1,"YAS_YLD_FLAG = 1")</f>
        <v>1250000000</v>
      </c>
      <c r="AL47" s="5">
        <f t="shared" si="2"/>
        <v>4.0015200000000001E-2</v>
      </c>
      <c r="AM47" s="17" cm="1">
        <f t="array" ref="AM47">_xll.BDP($C47&amp;"@"&amp;Settings!$B$1&amp;" "&amp;$O47,"INTERVAL_SUM","MARKET_DATA_OVERRIDE="&amp;AM$1,"CALC_INTERVAL="&amp;Settings!$B$2,"FILL=0")*1000</f>
        <v>50019000</v>
      </c>
      <c r="AN47" s="18">
        <f t="shared" si="3"/>
        <v>-9070000</v>
      </c>
      <c r="AO47" s="17" cm="1">
        <f t="array" ref="AO47">_xll.BDP($I47&amp;"@"&amp;Settings!$B$1&amp;" "&amp;$O47,"INTERVAL_SUM","MARKET_DATA_OVERRIDE="&amp;AO$1,"CALC_INTERVAL="&amp;Settings!$B$2,"FILL=0")*1000</f>
        <v>18332000</v>
      </c>
      <c r="AP47" s="17" cm="1">
        <f t="array" ref="AP47">_xll.BDP($I47&amp;"@"&amp;Settings!$B$1&amp;" "&amp;$O47,"INTERVAL_SUM","MARKET_DATA_OVERRIDE="&amp;AP$1,"CALC_INTERVAL="&amp;Settings!$B$2,"FILL=0")*1000</f>
        <v>27402000</v>
      </c>
      <c r="AQ47" s="8" cm="1">
        <f t="array" ref="AQ47">_xll.BDP($C47,AQ$1)</f>
        <v>88</v>
      </c>
      <c r="AR47" s="21">
        <f>_xlfn.IFNA(IF(ISNUMBER($K47),INDEX(SN_Limit[UTILIZATION],MATCH($K47,SN_Limit[BB_ID],0)),"#N/A"),
IF(ISNUMBER($L47),INDEX(SN_Limit[UTILIZATION],MATCH($L47,SN_Limit[BB_ID],0)),"#N/A"))</f>
        <v>2.5999999999999999E-2</v>
      </c>
      <c r="AS47" s="6">
        <f>_xlfn.IFNA(IF(ISNUMBER($K47),INDEX(SN_Limit[REMAINING],MATCH($K47,SN_Limit[BB_ID],0)),"#N/A"),
IF(ISNUMBER($L47),INDEX(SN_Limit[REMAINING],MATCH($L47,SN_Limit[BB_ID],0)),"#N/A"))</f>
        <v>87402821.920000002</v>
      </c>
      <c r="AT47" s="3" t="str">
        <f>INDEX(Table11[Z_category],MATCH(MAX(BuyTable[[#This Row],[Yld_Z_BB]:[Yld_Z_RBCI]]),Table11[Z_score_Vale],1))</f>
        <v>90+</v>
      </c>
      <c r="AU47" s="3" t="str">
        <f>INDEX(Table12[TRAC_Category],MATCH(BuyTable[[#This Row],[Perc_Traded]],Table12[TRAC_Value],1))</f>
        <v>0-5%</v>
      </c>
      <c r="AV47" s="27" t="str">
        <f>INDEX(Table13[NetDlrInv_Category],MATCH(BuyTable[[#This Row],[DealerClient Net]],Table13[NetDlrInv_Value],1))</f>
        <v>-10MM to -5MM</v>
      </c>
      <c r="AW47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47" s="3" t="str">
        <f>INDEX(Table15[XCCY_Cat],MATCH(BuyTable[[#This Row],[XCCY_sprd]],Table15[XCCY_Value],1))</f>
        <v>0.3 to 0.5</v>
      </c>
      <c r="AY47" s="3" t="str">
        <f>INDEX(Group_RTG[RTG_Value],MATCH($R47,Group_RTG[RTG_Key],0))&amp;":"&amp;INDEX(Map_DurBQNT[Dur_Val],MATCH($X47,Map_DurBQNT[Dur_Key],0))&amp;":"&amp;$M47&amp;":"&amp;$O47</f>
        <v>AA:5:USD:Corp</v>
      </c>
      <c r="AZ47" s="3" t="str">
        <f>INDEX(Table9[LQA_Bucket],MATCH(BuyTable[[#This Row],[LQA_LIQUIDITY_SCORE]],Table9[LQA_Val],1))</f>
        <v>80-100</v>
      </c>
      <c r="BA47" s="27" t="str">
        <f>INDEX(Table10[Utilization_Bucket],MATCH(_xlfn.IFNA(ROUND(BuyTable[[#This Row],[Remaining]]/1000000,0),-1),Table10[Utilization_Val],1))</f>
        <v>50-100MM</v>
      </c>
      <c r="BB4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47" s="8"/>
    </row>
    <row r="48" spans="1:55" customFormat="1" x14ac:dyDescent="0.3">
      <c r="A48" t="s">
        <v>876</v>
      </c>
      <c r="B48" t="str">
        <f>IF(ISNUMBER(MATCH(I48,Buyside_PastID!A:A,0)),"","NEW")</f>
        <v/>
      </c>
      <c r="C48" s="12" t="s">
        <v>1082</v>
      </c>
      <c r="D48" s="12">
        <v>0.93285685310927524</v>
      </c>
      <c r="E48" s="12">
        <v>1.0478158614562292</v>
      </c>
      <c r="F48" s="12" t="s">
        <v>2789</v>
      </c>
      <c r="G48" s="12"/>
      <c r="H48" s="12"/>
      <c r="I48" s="8" t="str" cm="1">
        <f t="array" ref="I48">_xll.BDP($C48,I$1)</f>
        <v>EG5684642</v>
      </c>
      <c r="J48" s="8" t="str" cm="1">
        <f t="array" ref="J48">_xll.BDP($C48,J$1)</f>
        <v>BRITEL 6 3/8 06/23/37</v>
      </c>
      <c r="K48" s="8" cm="1">
        <f t="array" ref="K48">_xll.BDP($C48,K$1)</f>
        <v>100230</v>
      </c>
      <c r="L48" s="8" cm="1">
        <f t="array" ref="L48">_xll.BDP($C48,L$1)</f>
        <v>1136876</v>
      </c>
      <c r="M48" s="8" t="str" cm="1">
        <f t="array" ref="M48">_xll.BDP($C48,M$1)</f>
        <v>GBP</v>
      </c>
      <c r="N48" s="8" t="str" cm="1">
        <f t="array" ref="N48">_xll.BDP($C48,N$1)</f>
        <v>EN</v>
      </c>
      <c r="O48" s="8" t="str" cm="1">
        <f t="array" ref="O48">_xll.BDP($C48,O$1)</f>
        <v>Corp</v>
      </c>
      <c r="P48" s="8" t="str" cm="1">
        <f t="array" ref="P48">_xll.BDP($C48,P$1)</f>
        <v>Communications</v>
      </c>
      <c r="Q48" s="8" t="str" cm="1">
        <f t="array" ref="Q48">_xll.BDP($C48,Q$1)</f>
        <v>BRITISH TELECOMMUNICATIO</v>
      </c>
      <c r="R48" s="8" t="str" cm="1">
        <f t="array" ref="R48">_xll.BDP($C48,R$1)</f>
        <v>BBB</v>
      </c>
      <c r="S48" s="8" cm="1">
        <f t="array" ref="S48">_xlfn.IFNA(MATCH(_xll.BDP($C48,S$1),Convert_RBCIRTG[RTG_MDY],0),0)</f>
        <v>2</v>
      </c>
      <c r="T48" s="8" cm="1">
        <f t="array" ref="T48">_xlfn.IFNA(MATCH(_xll.BDP($C48,T$1),Convert_RBCIRTG[RTG_FITCH_SP],0),0)</f>
        <v>2</v>
      </c>
      <c r="U48" s="8" cm="1">
        <f t="array" ref="U48">_xlfn.IFNA(MATCH(_xll.BDP($C48,U$1),Convert_RBCIRTG[RTG_FITCH_SP],0),0)</f>
        <v>2</v>
      </c>
      <c r="V48" s="20" t="str" cm="1">
        <f t="array" ref="V48">INDEX(Convert_RBCIRTG[RTG_FITCH_SP],IF(MEDIAN($S48:$U48)&gt;0,MEDIAN($S48:$U48),MAX($S48:$U48)))</f>
        <v>BBB</v>
      </c>
      <c r="W48" s="15" cm="1">
        <f t="array" ref="W48">_xll.BDP($C48,W$1,"YAS_YLD_FLAG = 15")</f>
        <v>10.861980936817231</v>
      </c>
      <c r="X48" s="3" t="str">
        <f>INDEX(Convert_DurBins[Dur_Bucket],MATCH($W48,Convert_DurBins[Dur_Val],1))</f>
        <v>10-12</v>
      </c>
      <c r="Y48" s="14">
        <f t="shared" si="0"/>
        <v>4.460317566662666</v>
      </c>
      <c r="Z48" s="3">
        <f>-INDEX(DefProv[Default],MATCH($O48&amp;$R48,DefProv[KEY],0))</f>
        <v>-36</v>
      </c>
      <c r="AA48" s="9" cm="1">
        <f t="array" ref="AA48">IF($M48="CAD",AB48,_xll.BDP($C48,AA$1,"YAS_XCCY_FOREIGN_CURRENCY=CAD","YAS_YLD_FLAG = 15","PRICING_SOURCE=BVAL"))</f>
        <v>4.8203175666626663</v>
      </c>
      <c r="AB48" s="9" cm="1">
        <f t="array" ref="AB48">_xll.BDP($C48,AB$1,"YAS_YLD_FLAG = 15","PRICING_SOURCE=BVAL")</f>
        <v>3.2385389999999998</v>
      </c>
      <c r="AC48" s="14">
        <f t="shared" si="1"/>
        <v>1.5817785666626665</v>
      </c>
      <c r="AD48" s="9" cm="1">
        <f t="array" ref="AD48">_xll.BDP($C48,AD$1,"YAS_YLD_FLAG = 15","PRICING_SOURCE=BVAL")</f>
        <v>190.43469999999999</v>
      </c>
      <c r="AE48" s="14" t="e">
        <f>INDEX([1]credit_yield!$C$1:$C$108,MATCH($AY48,[1]credit_yield!$A$1:$A$108,0))</f>
        <v>#N/A</v>
      </c>
      <c r="AF48" s="9" cm="1">
        <f t="array" ref="AF48">_xll.BDP($C48,AF$1,"YAS_YLD_FLAG = 15","YAS_XCCY_FOREIGN_CURRENCY=CAD","PRICING_SOURCE=BVAL")</f>
        <v>295.13239528912482</v>
      </c>
      <c r="AG48" s="9" cm="1">
        <f t="array" ref="AG48">_xll.BDP($C48,AG$1,"YAS_YLD_FLAG = 15","PRICING_SOURCE=BVAL")</f>
        <v>1.334192</v>
      </c>
      <c r="AH48" s="9" t="str" cm="1">
        <f t="array" ref="AH48">_xll.BDP($C48,AH$1,"YAS_YLD_FLAG = 15","PRICING_SOURCE=BVAL")</f>
        <v>UKT 1 3/4 09/07/37</v>
      </c>
      <c r="AI48" s="9" t="str" cm="1">
        <f t="array" ref="AI48">_xll.BDP($C48,AI$1,"YAS_YLD_FLAG = 15","YAS_XCCY_FOREIGN_CURRENCY=CAD","PRICING_SOURCE=BVAL")</f>
        <v>CAN 4 06/01/41</v>
      </c>
      <c r="AJ48" s="9" cm="1">
        <f t="array" ref="AJ48">_xll.BQL($C48, "yield(fill=PREV, pricing_source=BVN4, side=Bid, yield_type=YTW) - yield(fill=PREV, pricing_source=BVN4, side=Ask, yield_type=YTW)")</f>
        <v>3.8971764338397996E-2</v>
      </c>
      <c r="AK48" s="16" cm="1">
        <f t="array" ref="AK48">_xll.BDP($C48,AK$1,"YAS_YLD_FLAG = 1")</f>
        <v>500000000</v>
      </c>
      <c r="AL48" s="5">
        <f t="shared" si="2"/>
        <v>0</v>
      </c>
      <c r="AM48" s="17" cm="1">
        <f t="array" ref="AM48">_xll.BDP($C48&amp;"@"&amp;Settings!$B$1&amp;" "&amp;$O48,"INTERVAL_SUM","MARKET_DATA_OVERRIDE="&amp;AM$1,"CALC_INTERVAL="&amp;Settings!$B$2,"FILL=0")*1000</f>
        <v>0</v>
      </c>
      <c r="AN48" s="18">
        <f t="shared" si="3"/>
        <v>0</v>
      </c>
      <c r="AO48" s="17" cm="1">
        <f t="array" ref="AO48">_xll.BDP($I48&amp;"@"&amp;Settings!$B$1&amp;" "&amp;$O48,"INTERVAL_SUM","MARKET_DATA_OVERRIDE="&amp;AO$1,"CALC_INTERVAL="&amp;Settings!$B$2,"FILL=0")*1000</f>
        <v>0</v>
      </c>
      <c r="AP48" s="17" cm="1">
        <f t="array" ref="AP48">_xll.BDP($I48&amp;"@"&amp;Settings!$B$1&amp;" "&amp;$O48,"INTERVAL_SUM","MARKET_DATA_OVERRIDE="&amp;AP$1,"CALC_INTERVAL="&amp;Settings!$B$2,"FILL=0")*1000</f>
        <v>0</v>
      </c>
      <c r="AQ48" s="8" cm="1">
        <f t="array" ref="AQ48">_xll.BDP($C48,AQ$1)</f>
        <v>80</v>
      </c>
      <c r="AR48" s="21">
        <f>_xlfn.IFNA(IF(ISNUMBER($K48),INDEX(SN_Limit[UTILIZATION],MATCH($K48,SN_Limit[BB_ID],0)),"#N/A"),
IF(ISNUMBER($L48),INDEX(SN_Limit[UTILIZATION],MATCH($L48,SN_Limit[BB_ID],0)),"#N/A"))</f>
        <v>0.71730000000000005</v>
      </c>
      <c r="AS48" s="6">
        <f>_xlfn.IFNA(IF(ISNUMBER($K48),INDEX(SN_Limit[REMAINING],MATCH($K48,SN_Limit[BB_ID],0)),"#N/A"),
IF(ISNUMBER($L48),INDEX(SN_Limit[REMAINING],MATCH($L48,SN_Limit[BB_ID],0)),"#N/A"))</f>
        <v>10046922.899999999</v>
      </c>
      <c r="AT48" s="3" t="str">
        <f>INDEX(Table11[Z_category],MATCH(MAX(BuyTable[[#This Row],[Yld_Z_BB]:[Yld_Z_RBCI]]),Table11[Z_score_Vale],1))</f>
        <v>75 to 90</v>
      </c>
      <c r="AU48" s="3">
        <f>INDEX(Table12[TRAC_Category],MATCH(BuyTable[[#This Row],[Perc_Traded]],Table12[TRAC_Value],1))</f>
        <v>0</v>
      </c>
      <c r="AV48" s="27">
        <f>INDEX(Table13[NetDlrInv_Category],MATCH(BuyTable[[#This Row],[DealerClient Net]],Table13[NetDlrInv_Value],1))</f>
        <v>0</v>
      </c>
      <c r="AW48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48" s="3" t="str">
        <f>INDEX(Table15[XCCY_Cat],MATCH(BuyTable[[#This Row],[XCCY_sprd]],Table15[XCCY_Value],1))</f>
        <v>1.5 to 2</v>
      </c>
      <c r="AY48" s="3" t="str">
        <f>INDEX(Group_RTG[RTG_Value],MATCH($R48,Group_RTG[RTG_Key],0))&amp;":"&amp;INDEX(Map_DurBQNT[Dur_Val],MATCH($X48,Map_DurBQNT[Dur_Key],0))&amp;":"&amp;$M48&amp;":"&amp;$O48</f>
        <v>BBB:6:GBP:Corp</v>
      </c>
      <c r="AZ48" s="3" t="str">
        <f>INDEX(Table9[LQA_Bucket],MATCH(BuyTable[[#This Row],[LQA_LIQUIDITY_SCORE]],Table9[LQA_Val],1))</f>
        <v>80-100</v>
      </c>
      <c r="BA48" s="27" t="str">
        <f>INDEX(Table10[Utilization_Bucket],MATCH(_xlfn.IFNA(ROUND(BuyTable[[#This Row],[Remaining]]/1000000,0),-1),Table10[Utilization_Val],1))</f>
        <v>10-50MM</v>
      </c>
      <c r="BB4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48" s="8"/>
    </row>
    <row r="49" spans="1:55" s="2" customFormat="1" x14ac:dyDescent="0.3">
      <c r="A49" t="s">
        <v>876</v>
      </c>
      <c r="B49" t="str">
        <f>IF(ISNUMBER(MATCH(I49,Buyside_PastID!A:A,0)),"","NEW")</f>
        <v/>
      </c>
      <c r="C49" s="12" t="s">
        <v>1028</v>
      </c>
      <c r="D49" s="12">
        <v>0.94960694824837255</v>
      </c>
      <c r="E49" s="12">
        <v>1.0178074958770216</v>
      </c>
      <c r="F49" s="12" t="s">
        <v>1914</v>
      </c>
      <c r="G49" s="12">
        <v>35000000</v>
      </c>
      <c r="H49" s="12">
        <v>35000000</v>
      </c>
      <c r="I49" s="8" t="str" cm="1">
        <f t="array" ref="I49">_xll.BDP($C49,I$1)</f>
        <v>225401AU2</v>
      </c>
      <c r="J49" s="8" t="str" cm="1">
        <f t="array" ref="J49">_xll.BDP($C49,J$1)</f>
        <v>CS 3.091 05/14/32</v>
      </c>
      <c r="K49" s="8" cm="1">
        <f t="array" ref="K49">_xll.BDP($C49,K$1)</f>
        <v>115662</v>
      </c>
      <c r="L49" s="8" cm="1">
        <f t="array" ref="L49">_xll.BDP($C49,L$1)</f>
        <v>115662</v>
      </c>
      <c r="M49" s="8" t="str" cm="1">
        <f t="array" ref="M49">_xll.BDP($C49,M$1)</f>
        <v>USD</v>
      </c>
      <c r="N49" s="8" t="str" cm="1">
        <f t="array" ref="N49">_xll.BDP($C49,N$1)</f>
        <v>SZ</v>
      </c>
      <c r="O49" s="8" t="str" cm="1">
        <f t="array" ref="O49">_xll.BDP($C49,O$1)</f>
        <v>Corp</v>
      </c>
      <c r="P49" s="8" t="str" cm="1">
        <f t="array" ref="P49">_xll.BDP($C49,P$1)</f>
        <v>Financials</v>
      </c>
      <c r="Q49" s="8" t="str" cm="1">
        <f t="array" ref="Q49">_xll.BDP($C49,Q$1)</f>
        <v>CREDIT SUISSE GROUP AG</v>
      </c>
      <c r="R49" s="8" t="str" cm="1">
        <f t="array" ref="R49">_xll.BDP($C49,R$1)</f>
        <v>BBB+</v>
      </c>
      <c r="S49" s="8" cm="1">
        <f t="array" ref="S49">_xlfn.IFNA(MATCH(_xll.BDP($C49,S$1),Convert_RBCIRTG[RTG_MDY],0),0)</f>
        <v>3</v>
      </c>
      <c r="T49" s="8" cm="1">
        <f t="array" ref="T49">_xlfn.IFNA(MATCH(_xll.BDP($C49,T$1),Convert_RBCIRTG[RTG_FITCH_SP],0),0)</f>
        <v>4</v>
      </c>
      <c r="U49" s="8" cm="1">
        <f t="array" ref="U49">_xlfn.IFNA(MATCH(_xll.BDP($C49,U$1),Convert_RBCIRTG[RTG_FITCH_SP],0),0)</f>
        <v>3</v>
      </c>
      <c r="V49" s="20" t="str" cm="1">
        <f t="array" ref="V49">INDEX(Convert_RBCIRTG[RTG_FITCH_SP],IF(MEDIAN($S49:$U49)&gt;0,MEDIAN($S49:$U49),MAX($S49:$U49)))</f>
        <v>BBB+</v>
      </c>
      <c r="W49" s="15" cm="1">
        <f t="array" ref="W49">_xll.BDP($C49,W$1,"YAS_YLD_FLAG = 15")</f>
        <v>8.1430169548973232</v>
      </c>
      <c r="X49" s="3" t="str">
        <f>INDEX(Convert_DurBins[Dur_Bucket],MATCH($W49,Convert_DurBins[Dur_Val],1))</f>
        <v>0-10</v>
      </c>
      <c r="Y49" s="14">
        <f t="shared" si="0"/>
        <v>2.8658301749161619</v>
      </c>
      <c r="Z49" s="3">
        <f>-INDEX(DefProv[Default],MATCH($O49&amp;$R49,DefProv[KEY],0))</f>
        <v>-36</v>
      </c>
      <c r="AA49" s="9" cm="1">
        <f t="array" ref="AA49">IF($M49="CAD",AB49,_xll.BDP($C49,AA$1,"YAS_XCCY_FOREIGN_CURRENCY=CAD","YAS_YLD_FLAG = 15","PRICING_SOURCE=BVAL"))</f>
        <v>3.2258301749161618</v>
      </c>
      <c r="AB49" s="9" cm="1">
        <f t="array" ref="AB49">_xll.BDP($C49,AB$1,"YAS_YLD_FLAG = 15","PRICING_SOURCE=BVAL")</f>
        <v>2.8752529999999998</v>
      </c>
      <c r="AC49" s="14">
        <f t="shared" si="1"/>
        <v>0.35057717491616192</v>
      </c>
      <c r="AD49" s="9" cm="1">
        <f t="array" ref="AD49">_xll.BDP($C49,AD$1,"YAS_YLD_FLAG = 15","PRICING_SOURCE=BVAL")</f>
        <v>129.52679999999998</v>
      </c>
      <c r="AE49" s="14" t="e">
        <f>INDEX([1]credit_yield!$C$1:$C$108,MATCH($AY49,[1]credit_yield!$A$1:$A$108,0))</f>
        <v>#N/A</v>
      </c>
      <c r="AF49" s="9" cm="1">
        <f t="array" ref="AF49">_xll.BDP($C49,AF$1,"YAS_YLD_FLAG = 15","YAS_XCCY_FOREIGN_CURRENCY=CAD","PRICING_SOURCE=BVAL")</f>
        <v>163.73828538392749</v>
      </c>
      <c r="AG49" s="9" cm="1">
        <f t="array" ref="AG49">_xll.BDP($C49,AG$1,"YAS_YLD_FLAG = 15","PRICING_SOURCE=BVAL")</f>
        <v>1.579985</v>
      </c>
      <c r="AH49" s="9" t="str" cm="1">
        <f t="array" ref="AH49">_xll.BDP($C49,AH$1,"YAS_YLD_FLAG = 15","PRICING_SOURCE=BVAL")</f>
        <v>T 1 1/4 08/15/31</v>
      </c>
      <c r="AI49" s="9" t="str" cm="1">
        <f t="array" ref="AI49">_xll.BDP($C49,AI$1,"YAS_YLD_FLAG = 15","YAS_XCCY_FOREIGN_CURRENCY=CAD","PRICING_SOURCE=BVAL")</f>
        <v>CAN 1 ½ 06/01/31</v>
      </c>
      <c r="AJ49" s="9" cm="1">
        <f t="array" ref="AJ49">_xll.BQL($C49, "yield(fill=PREV, pricing_source=BVN4, side=Bid, yield_type=YTW) - yield(fill=PREV, pricing_source=BVN4, side=Ask, yield_type=YTW)")</f>
        <v>3.0150442210084893E-2</v>
      </c>
      <c r="AK49" s="16" cm="1">
        <f t="array" ref="AK49">_xll.BDP($C49,AK$1,"YAS_YLD_FLAG = 1")</f>
        <v>3250000000</v>
      </c>
      <c r="AL49" s="5">
        <f t="shared" si="2"/>
        <v>0.10159784615384615</v>
      </c>
      <c r="AM49" s="17" cm="1">
        <f t="array" ref="AM49">_xll.BDP($C49&amp;"@"&amp;Settings!$B$1&amp;" "&amp;$O49,"INTERVAL_SUM","MARKET_DATA_OVERRIDE="&amp;AM$1,"CALC_INTERVAL="&amp;Settings!$B$2,"FILL=0")*1000</f>
        <v>330193000</v>
      </c>
      <c r="AN49" s="18">
        <f t="shared" si="3"/>
        <v>-1105000</v>
      </c>
      <c r="AO49" s="17" cm="1">
        <f t="array" ref="AO49">_xll.BDP($I49&amp;"@"&amp;Settings!$B$1&amp;" "&amp;$O49,"INTERVAL_SUM","MARKET_DATA_OVERRIDE="&amp;AO$1,"CALC_INTERVAL="&amp;Settings!$B$2,"FILL=0")*1000</f>
        <v>116370000</v>
      </c>
      <c r="AP49" s="17" cm="1">
        <f t="array" ref="AP49">_xll.BDP($I49&amp;"@"&amp;Settings!$B$1&amp;" "&amp;$O49,"INTERVAL_SUM","MARKET_DATA_OVERRIDE="&amp;AP$1,"CALC_INTERVAL="&amp;Settings!$B$2,"FILL=0")*1000</f>
        <v>117475000</v>
      </c>
      <c r="AQ49" s="8" cm="1">
        <f t="array" ref="AQ49">_xll.BDP($C49,AQ$1)</f>
        <v>95</v>
      </c>
      <c r="AR49" s="21">
        <f>_xlfn.IFNA(IF(ISNUMBER($K49),INDEX(SN_Limit[UTILIZATION],MATCH($K49,SN_Limit[BB_ID],0)),"#N/A"),
IF(ISNUMBER($L49),INDEX(SN_Limit[UTILIZATION],MATCH($L49,SN_Limit[BB_ID],0)),"#N/A"))</f>
        <v>0.1094</v>
      </c>
      <c r="AS49" s="6">
        <f>_xlfn.IFNA(IF(ISNUMBER($K49),INDEX(SN_Limit[REMAINING],MATCH($K49,SN_Limit[BB_ID],0)),"#N/A"),
IF(ISNUMBER($L49),INDEX(SN_Limit[REMAINING],MATCH($L49,SN_Limit[BB_ID],0)),"#N/A"))</f>
        <v>39527703.960000001</v>
      </c>
      <c r="AT49" s="3" t="str">
        <f>INDEX(Table11[Z_category],MATCH(MAX(BuyTable[[#This Row],[Yld_Z_BB]:[Yld_Z_RBCI]]),Table11[Z_score_Vale],1))</f>
        <v>75 to 90</v>
      </c>
      <c r="AU49" s="3" t="str">
        <f>INDEX(Table12[TRAC_Category],MATCH(BuyTable[[#This Row],[Perc_Traded]],Table12[TRAC_Value],1))</f>
        <v>10-15%</v>
      </c>
      <c r="AV49" s="27" t="str">
        <f>INDEX(Table13[NetDlrInv_Category],MATCH(BuyTable[[#This Row],[DealerClient Net]],Table13[NetDlrInv_Value],1))</f>
        <v>-5MM to 0MM</v>
      </c>
      <c r="AW49" s="3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49" s="3" t="str">
        <f>INDEX(Table15[XCCY_Cat],MATCH(BuyTable[[#This Row],[XCCY_sprd]],Table15[XCCY_Value],1))</f>
        <v>0.3 to 0.5</v>
      </c>
      <c r="AY49" s="3" t="str">
        <f>INDEX(Group_RTG[RTG_Value],MATCH($R49,Group_RTG[RTG_Key],0))&amp;":"&amp;INDEX(Map_DurBQNT[Dur_Val],MATCH($X49,Map_DurBQNT[Dur_Key],0))&amp;":"&amp;$M49&amp;":"&amp;$O49</f>
        <v>BBB:5:USD:Corp</v>
      </c>
      <c r="AZ49" s="4" t="str">
        <f>INDEX(Table9[LQA_Bucket],MATCH(BuyTable[[#This Row],[LQA_LIQUIDITY_SCORE]],Table9[LQA_Val],1))</f>
        <v>80-100</v>
      </c>
      <c r="BA49" s="28" t="str">
        <f>INDEX(Table10[Utilization_Bucket],MATCH(_xlfn.IFNA(ROUND(BuyTable[[#This Row],[Remaining]]/1000000,0),-1),Table10[Utilization_Val],1))</f>
        <v>10-50MM</v>
      </c>
      <c r="BB4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49" s="8"/>
    </row>
    <row r="50" spans="1:55" customFormat="1" x14ac:dyDescent="0.3">
      <c r="A50" t="s">
        <v>876</v>
      </c>
      <c r="B50" t="str">
        <f>IF(ISNUMBER(MATCH(I50,Buyside_PastID!A:A,0)),"","NEW")</f>
        <v>NEW</v>
      </c>
      <c r="C50" s="12" t="s">
        <v>2867</v>
      </c>
      <c r="D50" s="12">
        <v>0.69307209635426825</v>
      </c>
      <c r="E50" s="12">
        <v>0.82698022690775952</v>
      </c>
      <c r="F50" s="12" t="s">
        <v>2799</v>
      </c>
      <c r="G50" s="12">
        <v>0</v>
      </c>
      <c r="H50" s="12">
        <v>0</v>
      </c>
      <c r="I50" s="8" t="str" cm="1">
        <f t="array" ref="I50">_xll.BDP($C50,I$1)</f>
        <v>00206RCP5</v>
      </c>
      <c r="J50" s="8" t="str" cm="1">
        <f t="array" ref="J50">_xll.BDP($C50,J$1)</f>
        <v>T 4 1/2 05/15/35</v>
      </c>
      <c r="K50" s="8" cm="1">
        <f t="array" ref="K50">_xll.BDP($C50,K$1)</f>
        <v>101376</v>
      </c>
      <c r="L50" s="8" cm="1">
        <f t="array" ref="L50">_xll.BDP($C50,L$1)</f>
        <v>101376</v>
      </c>
      <c r="M50" s="8" t="str" cm="1">
        <f t="array" ref="M50">_xll.BDP($C50,M$1)</f>
        <v>USD</v>
      </c>
      <c r="N50" s="8" t="str" cm="1">
        <f t="array" ref="N50">_xll.BDP($C50,N$1)</f>
        <v>US</v>
      </c>
      <c r="O50" s="8" t="str" cm="1">
        <f t="array" ref="O50">_xll.BDP($C50,O$1)</f>
        <v>Corp</v>
      </c>
      <c r="P50" s="8" t="str" cm="1">
        <f t="array" ref="P50">_xll.BDP($C50,P$1)</f>
        <v>Communications</v>
      </c>
      <c r="Q50" s="8" t="str" cm="1">
        <f t="array" ref="Q50">_xll.BDP($C50,Q$1)</f>
        <v>AT&amp;T INC</v>
      </c>
      <c r="R50" s="8" t="str" cm="1">
        <f t="array" ref="R50">_xll.BDP($C50,R$1)</f>
        <v>BBB</v>
      </c>
      <c r="S50" s="8" cm="1">
        <f t="array" ref="S50">_xlfn.IFNA(MATCH(_xll.BDP($C50,S$1),Convert_RBCIRTG[RTG_MDY],0),0)</f>
        <v>2</v>
      </c>
      <c r="T50" s="8" cm="1">
        <f t="array" ref="T50">_xlfn.IFNA(MATCH(_xll.BDP($C50,T$1),Convert_RBCIRTG[RTG_FITCH_SP],0),0)</f>
        <v>3</v>
      </c>
      <c r="U50" s="8" cm="1">
        <f t="array" ref="U50">_xlfn.IFNA(MATCH(_xll.BDP($C50,U$1),Convert_RBCIRTG[RTG_FITCH_SP],0),0)</f>
        <v>2</v>
      </c>
      <c r="V50" s="20" t="str" cm="1">
        <f t="array" ref="V50">INDEX(Convert_RBCIRTG[RTG_FITCH_SP],IF(MEDIAN($S50:$U50)&gt;0,MEDIAN($S50:$U50),MAX($S50:$U50)))</f>
        <v>BBB</v>
      </c>
      <c r="W50" s="15" cm="1">
        <f t="array" ref="W50">_xll.BDP($C50,W$1,"YAS_YLD_FLAG = 15")</f>
        <v>9.9473658932550464</v>
      </c>
      <c r="X50" s="3" t="str">
        <f>INDEX(Convert_DurBins[Dur_Bucket],MATCH($W50,Convert_DurBins[Dur_Val],1))</f>
        <v>0-10</v>
      </c>
      <c r="Y50" s="14">
        <f t="shared" si="0"/>
        <v>3.2244407151551564</v>
      </c>
      <c r="Z50" s="3">
        <f>-INDEX(DefProv[Default],MATCH($O50&amp;$R50,DefProv[KEY],0))</f>
        <v>-36</v>
      </c>
      <c r="AA50" s="9" cm="1">
        <f t="array" ref="AA50">IF($M50="CAD",AB50,_xll.BDP($C50,AA$1,"YAS_XCCY_FOREIGN_CURRENCY=CAD","YAS_YLD_FLAG = 15","PRICING_SOURCE=BVAL"))</f>
        <v>3.5844407151551563</v>
      </c>
      <c r="AB50" s="9" cm="1">
        <f t="array" ref="AB50">_xll.BDP($C50,AB$1,"YAS_YLD_FLAG = 15","PRICING_SOURCE=BVAL")</f>
        <v>3.0518860000000001</v>
      </c>
      <c r="AC50" s="14">
        <f t="shared" si="1"/>
        <v>0.53255471515515618</v>
      </c>
      <c r="AD50" s="9" cm="1">
        <f t="array" ref="AD50">_xll.BDP($C50,AD$1,"YAS_YLD_FLAG = 15","PRICING_SOURCE=BVAL")</f>
        <v>147.1901</v>
      </c>
      <c r="AE50" s="14" t="e">
        <f>INDEX([1]credit_yield!$C$1:$C$108,MATCH($AY50,[1]credit_yield!$A$1:$A$108,0))</f>
        <v>#N/A</v>
      </c>
      <c r="AF50" s="9" cm="1">
        <f t="array" ref="AF50">_xll.BDP($C50,AF$1,"YAS_YLD_FLAG = 15","YAS_XCCY_FOREIGN_CURRENCY=CAD","PRICING_SOURCE=BVAL")</f>
        <v>199.59933940782696</v>
      </c>
      <c r="AG50" s="9" cm="1">
        <f t="array" ref="AG50">_xll.BDP($C50,AG$1,"YAS_YLD_FLAG = 15","PRICING_SOURCE=BVAL")</f>
        <v>1.579985</v>
      </c>
      <c r="AH50" s="9" t="str" cm="1">
        <f t="array" ref="AH50">_xll.BDP($C50,AH$1,"YAS_YLD_FLAG = 15","PRICING_SOURCE=BVAL")</f>
        <v>T 1 1/4 08/15/31</v>
      </c>
      <c r="AI50" s="9" t="str" cm="1">
        <f t="array" ref="AI50">_xll.BDP($C50,AI$1,"YAS_YLD_FLAG = 15","YAS_XCCY_FOREIGN_CURRENCY=CAD","PRICING_SOURCE=BVAL")</f>
        <v>CAN 1 ½ 06/01/31</v>
      </c>
      <c r="AJ50" s="9" cm="1">
        <f t="array" ref="AJ50">_xll.BQL($C50, "yield(fill=PREV, pricing_source=BVN4, side=Bid, yield_type=YTW) - yield(fill=PREV, pricing_source=BVN4, side=Ask, yield_type=YTW)")</f>
        <v>2.7037509999999987E-2</v>
      </c>
      <c r="AK50" s="16" cm="1">
        <f t="array" ref="AK50">_xll.BDP($C50,AK$1,"YAS_YLD_FLAG = 1")</f>
        <v>2500000000</v>
      </c>
      <c r="AL50" s="5">
        <f t="shared" si="2"/>
        <v>7.2816400000000003E-2</v>
      </c>
      <c r="AM50" s="17" cm="1">
        <f t="array" ref="AM50">_xll.BDP($C50&amp;"@"&amp;Settings!$B$1&amp;" "&amp;$O50,"INTERVAL_SUM","MARKET_DATA_OVERRIDE="&amp;AM$1,"CALC_INTERVAL="&amp;Settings!$B$2,"FILL=0")*1000</f>
        <v>182041000</v>
      </c>
      <c r="AN50" s="18">
        <f t="shared" si="3"/>
        <v>-11231000</v>
      </c>
      <c r="AO50" s="17" cm="1">
        <f t="array" ref="AO50">_xll.BDP($I50&amp;"@"&amp;Settings!$B$1&amp;" "&amp;$O50,"INTERVAL_SUM","MARKET_DATA_OVERRIDE="&amp;AO$1,"CALC_INTERVAL="&amp;Settings!$B$2,"FILL=0")*1000</f>
        <v>51955000</v>
      </c>
      <c r="AP50" s="17" cm="1">
        <f t="array" ref="AP50">_xll.BDP($I50&amp;"@"&amp;Settings!$B$1&amp;" "&amp;$O50,"INTERVAL_SUM","MARKET_DATA_OVERRIDE="&amp;AP$1,"CALC_INTERVAL="&amp;Settings!$B$2,"FILL=0")*1000</f>
        <v>63186000</v>
      </c>
      <c r="AQ50" s="8" cm="1">
        <f t="array" ref="AQ50">_xll.BDP($C50,AQ$1)</f>
        <v>94</v>
      </c>
      <c r="AR50" s="21">
        <f>_xlfn.IFNA(IF(ISNUMBER($K50),INDEX(SN_Limit[UTILIZATION],MATCH($K50,SN_Limit[BB_ID],0)),"#N/A"),
IF(ISNUMBER($L50),INDEX(SN_Limit[UTILIZATION],MATCH($L50,SN_Limit[BB_ID],0)),"#N/A"))</f>
        <v>0.89100000000000001</v>
      </c>
      <c r="AS50" s="6">
        <f>_xlfn.IFNA(IF(ISNUMBER($K50),INDEX(SN_Limit[REMAINING],MATCH($K50,SN_Limit[BB_ID],0)),"#N/A"),
IF(ISNUMBER($L50),INDEX(SN_Limit[REMAINING],MATCH($L50,SN_Limit[BB_ID],0)),"#N/A"))</f>
        <v>811912.5</v>
      </c>
      <c r="AT50" s="3" t="str">
        <f>INDEX(Table11[Z_category],MATCH(MAX(BuyTable[[#This Row],[Yld_Z_BB]:[Yld_Z_RBCI]]),Table11[Z_score_Vale],1))</f>
        <v>75 to 90</v>
      </c>
      <c r="AU50" s="3" t="str">
        <f>INDEX(Table12[TRAC_Category],MATCH(BuyTable[[#This Row],[Perc_Traded]],Table12[TRAC_Value],1))</f>
        <v>5-10%</v>
      </c>
      <c r="AV50" s="27" t="str">
        <f>INDEX(Table13[NetDlrInv_Category],MATCH(BuyTable[[#This Row],[DealerClient Net]],Table13[NetDlrInv_Value],1))</f>
        <v>-20 to -10MM</v>
      </c>
      <c r="AW50" s="3">
        <f>IF(OR(ISBLANK(BuyTable[[#This Row],[MSG_AskSize]]),NOT(ISNUMBER(BuyTable[[#This Row],[MSG_AskSize]]))),"NA",INDEX(Table14[AskSize_Category],MATCH(BuyTable[[#This Row],[MSG_AskSize]],Table14[AskSize_Value],1)))</f>
        <v>0</v>
      </c>
      <c r="AX50" s="3" t="str">
        <f>INDEX(Table15[XCCY_Cat],MATCH(BuyTable[[#This Row],[XCCY_sprd]],Table15[XCCY_Value],1))</f>
        <v>0.5 to 0.8</v>
      </c>
      <c r="AY50" s="3" t="str">
        <f>INDEX(Group_RTG[RTG_Value],MATCH($R50,Group_RTG[RTG_Key],0))&amp;":"&amp;INDEX(Map_DurBQNT[Dur_Val],MATCH($X50,Map_DurBQNT[Dur_Key],0))&amp;":"&amp;$M50&amp;":"&amp;$O50</f>
        <v>BBB:5:USD:Corp</v>
      </c>
      <c r="AZ50" s="3" t="str">
        <f>INDEX(Table9[LQA_Bucket],MATCH(BuyTable[[#This Row],[LQA_LIQUIDITY_SCORE]],Table9[LQA_Val],1))</f>
        <v>80-100</v>
      </c>
      <c r="BA50" s="27" t="str">
        <f>INDEX(Table10[Utilization_Bucket],MATCH(_xlfn.IFNA(ROUND(BuyTable[[#This Row],[Remaining]]/1000000,0),-1),Table10[Utilization_Val],1))</f>
        <v>1-10MM</v>
      </c>
      <c r="BB5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50" s="8"/>
    </row>
    <row r="51" spans="1:55" s="2" customFormat="1" x14ac:dyDescent="0.3">
      <c r="A51" t="s">
        <v>876</v>
      </c>
      <c r="B51" t="str">
        <f>IF(ISNUMBER(MATCH(I51,Buyside_PastID!A:A,0)),"","NEW")</f>
        <v/>
      </c>
      <c r="C51" s="12" t="s">
        <v>1036</v>
      </c>
      <c r="D51" s="12">
        <v>0.87540261566270794</v>
      </c>
      <c r="E51" s="12">
        <v>0.94874564643170611</v>
      </c>
      <c r="F51" s="12" t="s">
        <v>1937</v>
      </c>
      <c r="G51" s="12">
        <v>500000</v>
      </c>
      <c r="H51" s="12">
        <v>2000000</v>
      </c>
      <c r="I51" s="8" t="str" cm="1">
        <f t="array" ref="I51">_xll.BDP($C51,I$1)</f>
        <v>55607PAG0</v>
      </c>
      <c r="J51" s="8" t="str" cm="1">
        <f t="array" ref="J51">_xll.BDP($C51,J$1)</f>
        <v>MQGAU 2.691 06/23/32</v>
      </c>
      <c r="K51" s="8" cm="1">
        <f t="array" ref="K51">_xll.BDP($C51,K$1)</f>
        <v>186304</v>
      </c>
      <c r="L51" s="8" cm="1">
        <f t="array" ref="L51">_xll.BDP($C51,L$1)</f>
        <v>186304</v>
      </c>
      <c r="M51" s="8" t="str" cm="1">
        <f t="array" ref="M51">_xll.BDP($C51,M$1)</f>
        <v>USD</v>
      </c>
      <c r="N51" s="8" t="str" cm="1">
        <f t="array" ref="N51">_xll.BDP($C51,N$1)</f>
        <v>AU</v>
      </c>
      <c r="O51" s="8" t="str" cm="1">
        <f t="array" ref="O51">_xll.BDP($C51,O$1)</f>
        <v>Corp</v>
      </c>
      <c r="P51" s="8" t="str" cm="1">
        <f t="array" ref="P51">_xll.BDP($C51,P$1)</f>
        <v>Financials</v>
      </c>
      <c r="Q51" s="8" t="str" cm="1">
        <f t="array" ref="Q51">_xll.BDP($C51,Q$1)</f>
        <v>MACQUARIE GROUP LTD</v>
      </c>
      <c r="R51" s="8" t="str" cm="1">
        <f t="array" ref="R51">_xll.BDP($C51,R$1)</f>
        <v>BBB+</v>
      </c>
      <c r="S51" s="8" cm="1">
        <f t="array" ref="S51">_xlfn.IFNA(MATCH(_xll.BDP($C51,S$1),Convert_RBCIRTG[RTG_MDY],0),0)</f>
        <v>4</v>
      </c>
      <c r="T51" s="8" cm="1">
        <f t="array" ref="T51">_xlfn.IFNA(MATCH(_xll.BDP($C51,T$1),Convert_RBCIRTG[RTG_FITCH_SP],0),0)</f>
        <v>4</v>
      </c>
      <c r="U51" s="8" cm="1">
        <f t="array" ref="U51">_xlfn.IFNA(MATCH(_xll.BDP($C51,U$1),Convert_RBCIRTG[RTG_FITCH_SP],0),0)</f>
        <v>3</v>
      </c>
      <c r="V51" s="20" t="str" cm="1">
        <f t="array" ref="V51">INDEX(Convert_RBCIRTG[RTG_FITCH_SP],IF(MEDIAN($S51:$U51)&gt;0,MEDIAN($S51:$U51),MAX($S51:$U51)))</f>
        <v>A-</v>
      </c>
      <c r="W51" s="15" cm="1">
        <f t="array" ref="W51">_xll.BDP($C51,W$1,"YAS_YLD_FLAG = 15")</f>
        <v>8.3828290689178555</v>
      </c>
      <c r="X51" s="3" t="str">
        <f>INDEX(Convert_DurBins[Dur_Bucket],MATCH($W51,Convert_DurBins[Dur_Val],1))</f>
        <v>0-10</v>
      </c>
      <c r="Y51" s="14">
        <f t="shared" si="0"/>
        <v>2.7781508394999403</v>
      </c>
      <c r="Z51" s="3">
        <f>-INDEX(DefProv[Default],MATCH($O51&amp;$R51,DefProv[KEY],0))</f>
        <v>-36</v>
      </c>
      <c r="AA51" s="9" cm="1">
        <f t="array" ref="AA51">IF($M51="CAD",AB51,_xll.BDP($C51,AA$1,"YAS_XCCY_FOREIGN_CURRENCY=CAD","YAS_YLD_FLAG = 15","PRICING_SOURCE=BVAL"))</f>
        <v>3.1381508394999402</v>
      </c>
      <c r="AB51" s="9" cm="1">
        <f t="array" ref="AB51">_xll.BDP($C51,AB$1,"YAS_YLD_FLAG = 15","PRICING_SOURCE=BVAL")</f>
        <v>2.8124950000000002</v>
      </c>
      <c r="AC51" s="14">
        <f t="shared" si="1"/>
        <v>0.32565583949994004</v>
      </c>
      <c r="AD51" s="9" cm="1">
        <f t="array" ref="AD51">_xll.BDP($C51,AD$1,"YAS_YLD_FLAG = 15","PRICING_SOURCE=BVAL")</f>
        <v>123.25100000000002</v>
      </c>
      <c r="AE51" s="14" t="e">
        <f>INDEX([1]credit_yield!$C$1:$C$108,MATCH($AY51,[1]credit_yield!$A$1:$A$108,0))</f>
        <v>#N/A</v>
      </c>
      <c r="AF51" s="9" cm="1">
        <f t="array" ref="AF51">_xll.BDP($C51,AF$1,"YAS_YLD_FLAG = 15","YAS_XCCY_FOREIGN_CURRENCY=CAD","PRICING_SOURCE=BVAL")</f>
        <v>154.97035184230535</v>
      </c>
      <c r="AG51" s="9" cm="1">
        <f t="array" ref="AG51">_xll.BDP($C51,AG$1,"YAS_YLD_FLAG = 15","PRICING_SOURCE=BVAL")</f>
        <v>1.579985</v>
      </c>
      <c r="AH51" s="9" t="str" cm="1">
        <f t="array" ref="AH51">_xll.BDP($C51,AH$1,"YAS_YLD_FLAG = 15","PRICING_SOURCE=BVAL")</f>
        <v>T 1 1/4 08/15/31</v>
      </c>
      <c r="AI51" s="9" t="str" cm="1">
        <f t="array" ref="AI51">_xll.BDP($C51,AI$1,"YAS_YLD_FLAG = 15","YAS_XCCY_FOREIGN_CURRENCY=CAD","PRICING_SOURCE=BVAL")</f>
        <v>CAN 1 ½ 06/01/31</v>
      </c>
      <c r="AJ51" s="9" cm="1">
        <f t="array" ref="AJ51">_xll.BQL($C51, "yield(fill=PREV, pricing_source=BVN4, side=Bid, yield_type=YTW) - yield(fill=PREV, pricing_source=BVN4, side=Ask, yield_type=YTW)")</f>
        <v>2.5521103508491016E-2</v>
      </c>
      <c r="AK51" s="16" cm="1">
        <f t="array" ref="AK51">_xll.BDP($C51,AK$1,"YAS_YLD_FLAG = 1")</f>
        <v>1000000000</v>
      </c>
      <c r="AL51" s="5">
        <f t="shared" si="2"/>
        <v>0.14033799999999999</v>
      </c>
      <c r="AM51" s="17" cm="1">
        <f t="array" ref="AM51">_xll.BDP($C51&amp;"@"&amp;Settings!$B$1&amp;" "&amp;$O51,"INTERVAL_SUM","MARKET_DATA_OVERRIDE="&amp;AM$1,"CALC_INTERVAL="&amp;Settings!$B$2,"FILL=0")*1000</f>
        <v>140338000</v>
      </c>
      <c r="AN51" s="18">
        <f t="shared" si="3"/>
        <v>-45120000</v>
      </c>
      <c r="AO51" s="17" cm="1">
        <f t="array" ref="AO51">_xll.BDP($I51&amp;"@"&amp;Settings!$B$1&amp;" "&amp;$O51,"INTERVAL_SUM","MARKET_DATA_OVERRIDE="&amp;AO$1,"CALC_INTERVAL="&amp;Settings!$B$2,"FILL=0")*1000</f>
        <v>29630000</v>
      </c>
      <c r="AP51" s="17" cm="1">
        <f t="array" ref="AP51">_xll.BDP($I51&amp;"@"&amp;Settings!$B$1&amp;" "&amp;$O51,"INTERVAL_SUM","MARKET_DATA_OVERRIDE="&amp;AP$1,"CALC_INTERVAL="&amp;Settings!$B$2,"FILL=0")*1000</f>
        <v>74750000</v>
      </c>
      <c r="AQ51" s="8" cm="1">
        <f t="array" ref="AQ51">_xll.BDP($C51,AQ$1)</f>
        <v>92</v>
      </c>
      <c r="AR51" s="21">
        <f>_xlfn.IFNA(IF(ISNUMBER($K51),INDEX(SN_Limit[UTILIZATION],MATCH($K51,SN_Limit[BB_ID],0)),"#N/A"),
IF(ISNUMBER($L51),INDEX(SN_Limit[UTILIZATION],MATCH($L51,SN_Limit[BB_ID],0)),"#N/A"))</f>
        <v>0</v>
      </c>
      <c r="AS51" s="6">
        <f>_xlfn.IFNA(IF(ISNUMBER($K51),INDEX(SN_Limit[REMAINING],MATCH($K51,SN_Limit[BB_ID],0)),"#N/A"),
IF(ISNUMBER($L51),INDEX(SN_Limit[REMAINING],MATCH($L51,SN_Limit[BB_ID],0)),"#N/A"))</f>
        <v>18000000</v>
      </c>
      <c r="AT51" s="3" t="str">
        <f>INDEX(Table11[Z_category],MATCH(MAX(BuyTable[[#This Row],[Yld_Z_BB]:[Yld_Z_RBCI]]),Table11[Z_score_Vale],1))</f>
        <v>75 to 90</v>
      </c>
      <c r="AU51" s="3" t="str">
        <f>INDEX(Table12[TRAC_Category],MATCH(BuyTable[[#This Row],[Perc_Traded]],Table12[TRAC_Value],1))</f>
        <v>10-15%</v>
      </c>
      <c r="AV51" s="27" t="str">
        <f>INDEX(Table13[NetDlrInv_Category],MATCH(BuyTable[[#This Row],[DealerClient Net]],Table13[NetDlrInv_Value],1))</f>
        <v>-50 to -20MM</v>
      </c>
      <c r="AW51" s="3">
        <f>IF(OR(ISBLANK(BuyTable[[#This Row],[MSG_AskSize]]),NOT(ISNUMBER(BuyTable[[#This Row],[MSG_AskSize]]))),"NA",INDEX(Table14[AskSize_Category],MATCH(BuyTable[[#This Row],[MSG_AskSize]],Table14[AskSize_Value],1)))</f>
        <v>0</v>
      </c>
      <c r="AX51" s="3" t="str">
        <f>INDEX(Table15[XCCY_Cat],MATCH(BuyTable[[#This Row],[XCCY_sprd]],Table15[XCCY_Value],1))</f>
        <v>0.3 to 0.5</v>
      </c>
      <c r="AY51" s="3" t="str">
        <f>INDEX(Group_RTG[RTG_Value],MATCH($R51,Group_RTG[RTG_Key],0))&amp;":"&amp;INDEX(Map_DurBQNT[Dur_Val],MATCH($X51,Map_DurBQNT[Dur_Key],0))&amp;":"&amp;$M51&amp;":"&amp;$O51</f>
        <v>BBB:5:USD:Corp</v>
      </c>
      <c r="AZ51" s="4" t="str">
        <f>INDEX(Table9[LQA_Bucket],MATCH(BuyTable[[#This Row],[LQA_LIQUIDITY_SCORE]],Table9[LQA_Val],1))</f>
        <v>80-100</v>
      </c>
      <c r="BA51" s="28" t="str">
        <f>INDEX(Table10[Utilization_Bucket],MATCH(_xlfn.IFNA(ROUND(BuyTable[[#This Row],[Remaining]]/1000000,0),-1),Table10[Utilization_Val],1))</f>
        <v>10-50MM</v>
      </c>
      <c r="BB5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51" s="8"/>
    </row>
    <row r="52" spans="1:55" customFormat="1" x14ac:dyDescent="0.3">
      <c r="A52" t="s">
        <v>876</v>
      </c>
      <c r="B52" t="str">
        <f>IF(ISNUMBER(MATCH(I52,Buyside_PastID!A:A,0)),"","NEW")</f>
        <v>NEW</v>
      </c>
      <c r="C52" s="12" t="s">
        <v>2868</v>
      </c>
      <c r="D52" s="12">
        <v>0.70223687099553822</v>
      </c>
      <c r="E52" s="12">
        <v>1.1163570986887206</v>
      </c>
      <c r="F52" s="12" t="s">
        <v>2800</v>
      </c>
      <c r="G52" s="12">
        <v>25000000</v>
      </c>
      <c r="H52" s="12">
        <v>25000000</v>
      </c>
      <c r="I52" s="8" t="str" cm="1">
        <f t="array" ref="I52">_xll.BDP($C52,I$1)</f>
        <v>74814ZFL2</v>
      </c>
      <c r="J52" s="8" t="str" cm="1">
        <f t="array" ref="J52">_xll.BDP($C52,J$1)</f>
        <v>Q 2.85 12/01/53</v>
      </c>
      <c r="K52" s="8" cm="1">
        <f t="array" ref="K52">_xll.BDP($C52,K$1)</f>
        <v>227189</v>
      </c>
      <c r="L52" s="8" cm="1">
        <f t="array" ref="L52">_xll.BDP($C52,L$1)</f>
        <v>227189</v>
      </c>
      <c r="M52" s="8" t="str" cm="1">
        <f t="array" ref="M52">_xll.BDP($C52,M$1)</f>
        <v>CAD</v>
      </c>
      <c r="N52" s="8" t="str" cm="1">
        <f t="array" ref="N52">_xll.BDP($C52,N$1)</f>
        <v>CA</v>
      </c>
      <c r="O52" s="8" t="str" cm="1">
        <f t="array" ref="O52">_xll.BDP($C52,O$1)</f>
        <v>Govt</v>
      </c>
      <c r="P52" s="8" t="str" cm="1">
        <f t="array" ref="P52">_xll.BDP($C52,P$1)</f>
        <v>Government</v>
      </c>
      <c r="Q52" s="8" t="str" cm="1">
        <f t="array" ref="Q52">_xll.BDP($C52,Q$1)</f>
        <v>PROVINCE OF QUEBEC</v>
      </c>
      <c r="R52" s="8" t="str" cm="1">
        <f t="array" ref="R52">_xll.BDP($C52,R$1)</f>
        <v>AA-</v>
      </c>
      <c r="S52" s="8" cm="1">
        <f t="array" ref="S52">_xlfn.IFNA(MATCH(_xll.BDP($C52,S$1),Convert_RBCIRTG[RTG_MDY],0),0)</f>
        <v>8</v>
      </c>
      <c r="T52" s="8" cm="1">
        <f t="array" ref="T52">_xlfn.IFNA(MATCH(_xll.BDP($C52,T$1),Convert_RBCIRTG[RTG_FITCH_SP],0),0)</f>
        <v>7</v>
      </c>
      <c r="U52" s="8" cm="1">
        <f t="array" ref="U52">_xlfn.IFNA(MATCH(_xll.BDP($C52,U$1),Convert_RBCIRTG[RTG_FITCH_SP],0),0)</f>
        <v>7</v>
      </c>
      <c r="V52" s="20" t="str" cm="1">
        <f t="array" ref="V52">INDEX(Convert_RBCIRTG[RTG_FITCH_SP],IF(MEDIAN($S52:$U52)&gt;0,MEDIAN($S52:$U52),MAX($S52:$U52)))</f>
        <v>AA-</v>
      </c>
      <c r="W52" s="15" cm="1">
        <f t="array" ref="W52">_xll.BDP($C52,W$1,"YAS_YLD_FLAG = 15")</f>
        <v>20.937324546597573</v>
      </c>
      <c r="X52" s="3" t="str">
        <f>INDEX(Convert_DurBins[Dur_Bucket],MATCH($W52,Convert_DurBins[Dur_Val],1))</f>
        <v>20-22</v>
      </c>
      <c r="Y52" s="14">
        <f t="shared" si="0"/>
        <v>2.6699550000000003</v>
      </c>
      <c r="Z52" s="3">
        <f>-INDEX(DefProv[Default],MATCH($O52&amp;$R52,DefProv[KEY],0))</f>
        <v>-3</v>
      </c>
      <c r="AA52" s="9" cm="1">
        <f t="array" ref="AA52">IF($M52="CAD",AB52,_xll.BDP($C52,AA$1,"YAS_XCCY_FOREIGN_CURRENCY=CAD","YAS_YLD_FLAG = 15","PRICING_SOURCE=BVAL"))</f>
        <v>2.6999550000000001</v>
      </c>
      <c r="AB52" s="9" cm="1">
        <f t="array" ref="AB52">_xll.BDP($C52,AB$1,"YAS_YLD_FLAG = 15","PRICING_SOURCE=BVAL")</f>
        <v>2.6999550000000001</v>
      </c>
      <c r="AC52" s="14">
        <f t="shared" si="1"/>
        <v>0</v>
      </c>
      <c r="AD52" s="9" cm="1">
        <f t="array" ref="AD52">_xll.BDP($C52,AD$1,"YAS_YLD_FLAG = 15","PRICING_SOURCE=BVAL")</f>
        <v>73.162100000000009</v>
      </c>
      <c r="AE52" s="14">
        <f>INDEX([1]credit_yield!$C$1:$C$108,MATCH($AY52,[1]credit_yield!$A$1:$A$108,0))</f>
        <v>80.673288981119796</v>
      </c>
      <c r="AF52" s="9" cm="1">
        <f t="array" ref="AF52">_xll.BDP($C52,AF$1,"YAS_YLD_FLAG = 15","YAS_XCCY_FOREIGN_CURRENCY=CAD","PRICING_SOURCE=BVAL")</f>
        <v>74.002333975048913</v>
      </c>
      <c r="AG52" s="9" cm="1">
        <f t="array" ref="AG52">_xll.BDP($C52,AG$1,"YAS_YLD_FLAG = 15","PRICING_SOURCE=BVAL")</f>
        <v>1.968334</v>
      </c>
      <c r="AH52" s="9" t="str" cm="1">
        <f t="array" ref="AH52">_xll.BDP($C52,AH$1,"YAS_YLD_FLAG = 15","PRICING_SOURCE=BVAL")</f>
        <v>CAN 2 12/01/51</v>
      </c>
      <c r="AI52" s="9" t="str" cm="1">
        <f t="array" ref="AI52">_xll.BDP($C52,AI$1,"YAS_YLD_FLAG = 15","YAS_XCCY_FOREIGN_CURRENCY=CAD","PRICING_SOURCE=BVAL")</f>
        <v>CAN 2 12/01/51</v>
      </c>
      <c r="AJ52" s="9" cm="1">
        <f t="array" ref="AJ52">_xll.BQL($C52, "yield(fill=PREV, pricing_source=BVN4, side=Bid, yield_type=YTW) - yield(fill=PREV, pricing_source=BVN4, side=Ask, yield_type=YTW)")</f>
        <v>1.1007262762150027E-2</v>
      </c>
      <c r="AK52" s="16" cm="1">
        <f t="array" ref="AK52">_xll.BDP($C52,AK$1,"YAS_YLD_FLAG = 1")</f>
        <v>4500000000</v>
      </c>
      <c r="AL52" s="5">
        <f t="shared" si="2"/>
        <v>0</v>
      </c>
      <c r="AM52" s="17" cm="1">
        <f t="array" ref="AM52">_xll.BDP($C52&amp;"@"&amp;Settings!$B$1&amp;" "&amp;$O52,"INTERVAL_SUM","MARKET_DATA_OVERRIDE="&amp;AM$1,"CALC_INTERVAL="&amp;Settings!$B$2,"FILL=0")*1000</f>
        <v>0</v>
      </c>
      <c r="AN52" s="18">
        <f t="shared" si="3"/>
        <v>0</v>
      </c>
      <c r="AO52" s="17" cm="1">
        <f t="array" ref="AO52">_xll.BDP($I52&amp;"@"&amp;Settings!$B$1&amp;" "&amp;$O52,"INTERVAL_SUM","MARKET_DATA_OVERRIDE="&amp;AO$1,"CALC_INTERVAL="&amp;Settings!$B$2,"FILL=0")*1000</f>
        <v>0</v>
      </c>
      <c r="AP52" s="17" cm="1">
        <f t="array" ref="AP52">_xll.BDP($I52&amp;"@"&amp;Settings!$B$1&amp;" "&amp;$O52,"INTERVAL_SUM","MARKET_DATA_OVERRIDE="&amp;AP$1,"CALC_INTERVAL="&amp;Settings!$B$2,"FILL=0")*1000</f>
        <v>0</v>
      </c>
      <c r="AQ52" s="8" cm="1">
        <f t="array" ref="AQ52">_xll.BDP($C52,AQ$1)</f>
        <v>100</v>
      </c>
      <c r="AR52" s="21">
        <f>_xlfn.IFNA(IF(ISNUMBER($K52),INDEX(SN_Limit[UTILIZATION],MATCH($K52,SN_Limit[BB_ID],0)),"#N/A"),
IF(ISNUMBER($L52),INDEX(SN_Limit[UTILIZATION],MATCH($L52,SN_Limit[BB_ID],0)),"#N/A"))</f>
        <v>0.48010000000000003</v>
      </c>
      <c r="AS52" s="6">
        <f>_xlfn.IFNA(IF(ISNUMBER($K52),INDEX(SN_Limit[REMAINING],MATCH($K52,SN_Limit[BB_ID],0)),"#N/A"),
IF(ISNUMBER($L52),INDEX(SN_Limit[REMAINING],MATCH($L52,SN_Limit[BB_ID],0)),"#N/A"))</f>
        <v>524865935.24000001</v>
      </c>
      <c r="AT52" s="3" t="str">
        <f>INDEX(Table11[Z_category],MATCH(MAX(BuyTable[[#This Row],[Yld_Z_BB]:[Yld_Z_RBCI]]),Table11[Z_score_Vale],1))</f>
        <v>75 to 90</v>
      </c>
      <c r="AU52" s="3">
        <f>INDEX(Table12[TRAC_Category],MATCH(BuyTable[[#This Row],[Perc_Traded]],Table12[TRAC_Value],1))</f>
        <v>0</v>
      </c>
      <c r="AV52" s="27">
        <f>INDEX(Table13[NetDlrInv_Category],MATCH(BuyTable[[#This Row],[DealerClient Net]],Table13[NetDlrInv_Value],1))</f>
        <v>0</v>
      </c>
      <c r="AW52" s="3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52" s="3">
        <f>INDEX(Table15[XCCY_Cat],MATCH(BuyTable[[#This Row],[XCCY_sprd]],Table15[XCCY_Value],1))</f>
        <v>0</v>
      </c>
      <c r="AY52" s="3" t="str">
        <f>INDEX(Group_RTG[RTG_Value],MATCH($R52,Group_RTG[RTG_Key],0))&amp;":"&amp;INDEX(Map_DurBQNT[Dur_Val],MATCH($X52,Map_DurBQNT[Dur_Key],0))&amp;":"&amp;$M52&amp;":"&amp;$O52</f>
        <v>AA:11:CAD:Govt</v>
      </c>
      <c r="AZ52" s="3" t="str">
        <f>INDEX(Table9[LQA_Bucket],MATCH(BuyTable[[#This Row],[LQA_LIQUIDITY_SCORE]],Table9[LQA_Val],1))</f>
        <v>80-100</v>
      </c>
      <c r="BA52" s="27" t="str">
        <f>INDEX(Table10[Utilization_Bucket],MATCH(_xlfn.IFNA(ROUND(BuyTable[[#This Row],[Remaining]]/1000000,0),-1),Table10[Utilization_Val],1))</f>
        <v>100MM+</v>
      </c>
      <c r="BB5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52" s="8"/>
    </row>
    <row r="53" spans="1:55" customFormat="1" x14ac:dyDescent="0.3">
      <c r="A53" t="s">
        <v>876</v>
      </c>
      <c r="B53" t="str">
        <f>IF(ISNUMBER(MATCH(I53,Buyside_PastID!A:A,0)),"","NEW")</f>
        <v/>
      </c>
      <c r="C53" s="12" t="s">
        <v>1038</v>
      </c>
      <c r="D53" s="12">
        <v>0.81901141357741292</v>
      </c>
      <c r="E53" s="12">
        <v>0.91384373432827581</v>
      </c>
      <c r="F53" s="12" t="s">
        <v>1897</v>
      </c>
      <c r="G53" s="12">
        <v>5000000</v>
      </c>
      <c r="H53" s="12">
        <v>0</v>
      </c>
      <c r="I53" s="8" t="str" cm="1">
        <f t="array" ref="I53">_xll.BDP($C53,I$1)</f>
        <v>60687YBT5</v>
      </c>
      <c r="J53" s="8" t="str" cm="1">
        <f t="array" ref="J53">_xll.BDP($C53,J$1)</f>
        <v>MIZUHO 2.26 07/09/32</v>
      </c>
      <c r="K53" s="8" cm="1">
        <f t="array" ref="K53">_xll.BDP($C53,K$1)</f>
        <v>8023686</v>
      </c>
      <c r="L53" s="8" cm="1">
        <f t="array" ref="L53">_xll.BDP($C53,L$1)</f>
        <v>8023686</v>
      </c>
      <c r="M53" s="8" t="str" cm="1">
        <f t="array" ref="M53">_xll.BDP($C53,M$1)</f>
        <v>USD</v>
      </c>
      <c r="N53" s="8" t="str" cm="1">
        <f t="array" ref="N53">_xll.BDP($C53,N$1)</f>
        <v>JN</v>
      </c>
      <c r="O53" s="8" t="str" cm="1">
        <f t="array" ref="O53">_xll.BDP($C53,O$1)</f>
        <v>Corp</v>
      </c>
      <c r="P53" s="8" t="str" cm="1">
        <f t="array" ref="P53">_xll.BDP($C53,P$1)</f>
        <v>Financials</v>
      </c>
      <c r="Q53" s="8" t="str" cm="1">
        <f t="array" ref="Q53">_xll.BDP($C53,Q$1)</f>
        <v>MIZUHO FINANCIAL GROUP</v>
      </c>
      <c r="R53" s="8" t="str" cm="1">
        <f t="array" ref="R53">_xll.BDP($C53,R$1)</f>
        <v>A</v>
      </c>
      <c r="S53" s="8" cm="1">
        <f t="array" ref="S53">_xlfn.IFNA(MATCH(_xll.BDP($C53,S$1),Convert_RBCIRTG[RTG_MDY],0),0)</f>
        <v>6</v>
      </c>
      <c r="T53" s="8" cm="1">
        <f t="array" ref="T53">_xlfn.IFNA(MATCH(_xll.BDP($C53,T$1),Convert_RBCIRTG[RTG_FITCH_SP],0),0)</f>
        <v>0</v>
      </c>
      <c r="U53" s="8" cm="1">
        <f t="array" ref="U53">_xlfn.IFNA(MATCH(_xll.BDP($C53,U$1),Convert_RBCIRTG[RTG_FITCH_SP],0),0)</f>
        <v>4</v>
      </c>
      <c r="V53" s="20" t="str" cm="1">
        <f t="array" ref="V53">INDEX(Convert_RBCIRTG[RTG_FITCH_SP],IF(MEDIAN($S53:$U53)&gt;0,MEDIAN($S53:$U53),MAX($S53:$U53)))</f>
        <v>A-</v>
      </c>
      <c r="W53" s="15" cm="1">
        <f t="array" ref="W53">_xll.BDP($C53,W$1,"YAS_YLD_FLAG = 15")</f>
        <v>8.600299263332948</v>
      </c>
      <c r="X53" s="3" t="str">
        <f>INDEX(Convert_DurBins[Dur_Bucket],MATCH($W53,Convert_DurBins[Dur_Val],1))</f>
        <v>0-10</v>
      </c>
      <c r="Y53" s="14">
        <f t="shared" si="0"/>
        <v>2.7310568300428892</v>
      </c>
      <c r="Z53" s="3">
        <f>-INDEX(DefProv[Default],MATCH($O53&amp;$R53,DefProv[KEY],0))</f>
        <v>-13</v>
      </c>
      <c r="AA53" s="9" cm="1">
        <f t="array" ref="AA53">IF($M53="CAD",AB53,_xll.BDP($C53,AA$1,"YAS_XCCY_FOREIGN_CURRENCY=CAD","YAS_YLD_FLAG = 15","PRICING_SOURCE=BVAL"))</f>
        <v>2.8610568300428891</v>
      </c>
      <c r="AB53" s="9" cm="1">
        <f t="array" ref="AB53">_xll.BDP($C53,AB$1,"YAS_YLD_FLAG = 15","PRICING_SOURCE=BVAL")</f>
        <v>2.5475310000000002</v>
      </c>
      <c r="AC53" s="14">
        <f t="shared" si="1"/>
        <v>0.31352583004288892</v>
      </c>
      <c r="AD53" s="9" cm="1">
        <f t="array" ref="AD53">_xll.BDP($C53,AD$1,"YAS_YLD_FLAG = 15","PRICING_SOURCE=BVAL")</f>
        <v>96.754600000000025</v>
      </c>
      <c r="AE53" s="14">
        <f>INDEX([1]credit_yield!$C$1:$C$108,MATCH($AY53,[1]credit_yield!$A$1:$A$108,0))</f>
        <v>73.928243448068429</v>
      </c>
      <c r="AF53" s="9" cm="1">
        <f t="array" ref="AF53">_xll.BDP($C53,AF$1,"YAS_YLD_FLAG = 15","YAS_XCCY_FOREIGN_CURRENCY=CAD","PRICING_SOURCE=BVAL")</f>
        <v>127.26095089660024</v>
      </c>
      <c r="AG53" s="9" cm="1">
        <f t="array" ref="AG53">_xll.BDP($C53,AG$1,"YAS_YLD_FLAG = 15","PRICING_SOURCE=BVAL")</f>
        <v>1.579985</v>
      </c>
      <c r="AH53" s="9" t="str" cm="1">
        <f t="array" ref="AH53">_xll.BDP($C53,AH$1,"YAS_YLD_FLAG = 15","PRICING_SOURCE=BVAL")</f>
        <v>T 1 1/4 08/15/31</v>
      </c>
      <c r="AI53" s="9" t="str" cm="1">
        <f t="array" ref="AI53">_xll.BDP($C53,AI$1,"YAS_YLD_FLAG = 15","YAS_XCCY_FOREIGN_CURRENCY=CAD","PRICING_SOURCE=BVAL")</f>
        <v>CAN 1 ½ 06/01/31</v>
      </c>
      <c r="AJ53" s="9" cm="1">
        <f t="array" ref="AJ53">_xll.BQL($C53, "yield(fill=PREV, pricing_source=BVN4, side=Bid, yield_type=YTW) - yield(fill=PREV, pricing_source=BVN4, side=Ask, yield_type=YTW)")</f>
        <v>3.1418561050809757E-2</v>
      </c>
      <c r="AK53" s="16" cm="1">
        <f t="array" ref="AK53">_xll.BDP($C53,AK$1,"YAS_YLD_FLAG = 1")</f>
        <v>650000000</v>
      </c>
      <c r="AL53" s="5">
        <f t="shared" si="2"/>
        <v>0.26213076923076922</v>
      </c>
      <c r="AM53" s="17" cm="1">
        <f t="array" ref="AM53">_xll.BDP($C53&amp;"@"&amp;Settings!$B$1&amp;" "&amp;$O53,"INTERVAL_SUM","MARKET_DATA_OVERRIDE="&amp;AM$1,"CALC_INTERVAL="&amp;Settings!$B$2,"FILL=0")*1000</f>
        <v>170385000</v>
      </c>
      <c r="AN53" s="18">
        <f t="shared" si="3"/>
        <v>300000</v>
      </c>
      <c r="AO53" s="17" cm="1">
        <f t="array" ref="AO53">_xll.BDP($I53&amp;"@"&amp;Settings!$B$1&amp;" "&amp;$O53,"INTERVAL_SUM","MARKET_DATA_OVERRIDE="&amp;AO$1,"CALC_INTERVAL="&amp;Settings!$B$2,"FILL=0")*1000</f>
        <v>40425000</v>
      </c>
      <c r="AP53" s="17" cm="1">
        <f t="array" ref="AP53">_xll.BDP($I53&amp;"@"&amp;Settings!$B$1&amp;" "&amp;$O53,"INTERVAL_SUM","MARKET_DATA_OVERRIDE="&amp;AP$1,"CALC_INTERVAL="&amp;Settings!$B$2,"FILL=0")*1000</f>
        <v>40125000</v>
      </c>
      <c r="AQ53" s="8" cm="1">
        <f t="array" ref="AQ53">_xll.BDP($C53,AQ$1)</f>
        <v>97</v>
      </c>
      <c r="AR53" s="21" t="str">
        <f>_xlfn.IFNA(IF(ISNUMBER($K53),INDEX(SN_Limit[UTILIZATION],MATCH($K53,SN_Limit[BB_ID],0)),"#N/A"),
IF(ISNUMBER($L53),INDEX(SN_Limit[UTILIZATION],MATCH($L53,SN_Limit[BB_ID],0)),"#N/A"))</f>
        <v>N/A</v>
      </c>
      <c r="AS53" s="6">
        <f>_xlfn.IFNA(IF(ISNUMBER($K53),INDEX(SN_Limit[REMAINING],MATCH($K53,SN_Limit[BB_ID],0)),"#N/A"),
IF(ISNUMBER($L53),INDEX(SN_Limit[REMAINING],MATCH($L53,SN_Limit[BB_ID],0)),"#N/A"))</f>
        <v>0</v>
      </c>
      <c r="AT53" s="3" t="str">
        <f>INDEX(Table11[Z_category],MATCH(MAX(BuyTable[[#This Row],[Yld_Z_BB]:[Yld_Z_RBCI]]),Table11[Z_score_Vale],1))</f>
        <v>75 to 90</v>
      </c>
      <c r="AU53" s="3" t="str">
        <f>INDEX(Table12[TRAC_Category],MATCH(BuyTable[[#This Row],[Perc_Traded]],Table12[TRAC_Value],1))</f>
        <v>25%+</v>
      </c>
      <c r="AV53" s="27">
        <f>INDEX(Table13[NetDlrInv_Category],MATCH(BuyTable[[#This Row],[DealerClient Net]],Table13[NetDlrInv_Value],1))</f>
        <v>0</v>
      </c>
      <c r="AW53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53" s="3" t="str">
        <f>INDEX(Table15[XCCY_Cat],MATCH(BuyTable[[#This Row],[XCCY_sprd]],Table15[XCCY_Value],1))</f>
        <v>0.3 to 0.5</v>
      </c>
      <c r="AY53" s="3" t="str">
        <f>INDEX(Group_RTG[RTG_Value],MATCH($R53,Group_RTG[RTG_Key],0))&amp;":"&amp;INDEX(Map_DurBQNT[Dur_Val],MATCH($X53,Map_DurBQNT[Dur_Key],0))&amp;":"&amp;$M53&amp;":"&amp;$O53</f>
        <v>A:5:USD:Corp</v>
      </c>
      <c r="AZ53" s="3" t="str">
        <f>INDEX(Table9[LQA_Bucket],MATCH(BuyTable[[#This Row],[LQA_LIQUIDITY_SCORE]],Table9[LQA_Val],1))</f>
        <v>80-100</v>
      </c>
      <c r="BA53" s="27" t="str">
        <f>INDEX(Table10[Utilization_Bucket],MATCH(_xlfn.IFNA(ROUND(BuyTable[[#This Row],[Remaining]]/1000000,0),-1),Table10[Utilization_Val],1))</f>
        <v>0MM</v>
      </c>
      <c r="BB5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53" s="8"/>
    </row>
    <row r="54" spans="1:55" customFormat="1" x14ac:dyDescent="0.3">
      <c r="A54" t="s">
        <v>876</v>
      </c>
      <c r="B54" t="str">
        <f>IF(ISNUMBER(MATCH(I54,Buyside_PastID!A:A,0)),"","NEW")</f>
        <v/>
      </c>
      <c r="C54" s="12" t="s">
        <v>1570</v>
      </c>
      <c r="D54" s="12">
        <v>0.7826788796764288</v>
      </c>
      <c r="E54" s="12">
        <v>0.8624478189120135</v>
      </c>
      <c r="F54" s="12" t="s">
        <v>1902</v>
      </c>
      <c r="G54" s="12">
        <v>5000000</v>
      </c>
      <c r="H54" s="12">
        <v>5000000</v>
      </c>
      <c r="I54" s="8" t="str" cm="1">
        <f t="array" ref="I54">_xll.BDP($C54,I$1)</f>
        <v>446150AW4</v>
      </c>
      <c r="J54" s="8" t="str" cm="1">
        <f t="array" ref="J54">_xll.BDP($C54,J$1)</f>
        <v>HBAN 2.487 08/15/36</v>
      </c>
      <c r="K54" s="8" cm="1">
        <f t="array" ref="K54">_xll.BDP($C54,K$1)</f>
        <v>104323</v>
      </c>
      <c r="L54" s="8" cm="1">
        <f t="array" ref="L54">_xll.BDP($C54,L$1)</f>
        <v>104323</v>
      </c>
      <c r="M54" s="8" t="str" cm="1">
        <f t="array" ref="M54">_xll.BDP($C54,M$1)</f>
        <v>USD</v>
      </c>
      <c r="N54" s="8" t="str" cm="1">
        <f t="array" ref="N54">_xll.BDP($C54,N$1)</f>
        <v>US</v>
      </c>
      <c r="O54" s="8" t="str" cm="1">
        <f t="array" ref="O54">_xll.BDP($C54,O$1)</f>
        <v>Corp</v>
      </c>
      <c r="P54" s="8" t="str" cm="1">
        <f t="array" ref="P54">_xll.BDP($C54,P$1)</f>
        <v>Financials</v>
      </c>
      <c r="Q54" s="8" t="str" cm="1">
        <f t="array" ref="Q54">_xll.BDP($C54,Q$1)</f>
        <v>HUNTINGTON BANCSHARES</v>
      </c>
      <c r="R54" s="8" t="str" cm="1">
        <f t="array" ref="R54">_xll.BDP($C54,R$1)</f>
        <v>BBB</v>
      </c>
      <c r="S54" s="8" cm="1">
        <f t="array" ref="S54">_xlfn.IFNA(MATCH(_xll.BDP($C54,S$1),Convert_RBCIRTG[RTG_MDY],0),0)</f>
        <v>3</v>
      </c>
      <c r="T54" s="8" cm="1">
        <f t="array" ref="T54">_xlfn.IFNA(MATCH(_xll.BDP($C54,T$1),Convert_RBCIRTG[RTG_FITCH_SP],0),0)</f>
        <v>3</v>
      </c>
      <c r="U54" s="8" cm="1">
        <f t="array" ref="U54">_xlfn.IFNA(MATCH(_xll.BDP($C54,U$1),Convert_RBCIRTG[RTG_FITCH_SP],0),0)</f>
        <v>2</v>
      </c>
      <c r="V54" s="20" t="str" cm="1">
        <f t="array" ref="V54">INDEX(Convert_RBCIRTG[RTG_FITCH_SP],IF(MEDIAN($S54:$U54)&gt;0,MEDIAN($S54:$U54),MAX($S54:$U54)))</f>
        <v>BBB+</v>
      </c>
      <c r="W54" s="15" cm="1">
        <f t="array" ref="W54">_xll.BDP($C54,W$1,"YAS_YLD_FLAG = 15")</f>
        <v>8.604766282828793</v>
      </c>
      <c r="X54" s="3" t="str">
        <f>INDEX(Convert_DurBins[Dur_Bucket],MATCH($W54,Convert_DurBins[Dur_Val],1))</f>
        <v>0-10</v>
      </c>
      <c r="Y54" s="14">
        <f t="shared" si="0"/>
        <v>2.6970001945261428</v>
      </c>
      <c r="Z54" s="3">
        <f>-INDEX(DefProv[Default],MATCH($O54&amp;$R54,DefProv[KEY],0))</f>
        <v>-36</v>
      </c>
      <c r="AA54" s="9" cm="1">
        <f t="array" ref="AA54">IF($M54="CAD",AB54,_xll.BDP($C54,AA$1,"YAS_XCCY_FOREIGN_CURRENCY=CAD","YAS_YLD_FLAG = 15","PRICING_SOURCE=BVAL"))</f>
        <v>3.0570001945261427</v>
      </c>
      <c r="AB54" s="9" cm="1">
        <f t="array" ref="AB54">_xll.BDP($C54,AB$1,"YAS_YLD_FLAG = 15","PRICING_SOURCE=BVAL")</f>
        <v>2.7415769999999999</v>
      </c>
      <c r="AC54" s="14">
        <f t="shared" si="1"/>
        <v>0.31542319452614276</v>
      </c>
      <c r="AD54" s="9" cm="1">
        <f t="array" ref="AD54">_xll.BDP($C54,AD$1,"YAS_YLD_FLAG = 15","PRICING_SOURCE=BVAL")</f>
        <v>116.1592</v>
      </c>
      <c r="AE54" s="14" t="e">
        <f>INDEX([1]credit_yield!$C$1:$C$108,MATCH($AY54,[1]credit_yield!$A$1:$A$108,0))</f>
        <v>#N/A</v>
      </c>
      <c r="AF54" s="9" cm="1">
        <f t="array" ref="AF54">_xll.BDP($C54,AF$1,"YAS_YLD_FLAG = 15","YAS_XCCY_FOREIGN_CURRENCY=CAD","PRICING_SOURCE=BVAL")</f>
        <v>146.85528734492559</v>
      </c>
      <c r="AG54" s="9" cm="1">
        <f t="array" ref="AG54">_xll.BDP($C54,AG$1,"YAS_YLD_FLAG = 15","PRICING_SOURCE=BVAL")</f>
        <v>1.579985</v>
      </c>
      <c r="AH54" s="9" t="str" cm="1">
        <f t="array" ref="AH54">_xll.BDP($C54,AH$1,"YAS_YLD_FLAG = 15","PRICING_SOURCE=BVAL")</f>
        <v>T 1 1/4 08/15/31</v>
      </c>
      <c r="AI54" s="9" t="str" cm="1">
        <f t="array" ref="AI54">_xll.BDP($C54,AI$1,"YAS_YLD_FLAG = 15","YAS_XCCY_FOREIGN_CURRENCY=CAD","PRICING_SOURCE=BVAL")</f>
        <v>CAN 1 ½ 06/01/31</v>
      </c>
      <c r="AJ54" s="9" cm="1">
        <f t="array" ref="AJ54">_xll.BQL($C54, "yield(fill=PREV, pricing_source=BVN4, side=Bid, yield_type=YTW) - yield(fill=PREV, pricing_source=BVN4, side=Ask, yield_type=YTW)")</f>
        <v>1.2994698270957894E-2</v>
      </c>
      <c r="AK54" s="16" cm="1">
        <f t="array" ref="AK54">_xll.BDP($C54,AK$1,"YAS_YLD_FLAG = 1")</f>
        <v>560516000</v>
      </c>
      <c r="AL54" s="5">
        <f t="shared" si="2"/>
        <v>0.18630155071398496</v>
      </c>
      <c r="AM54" s="17" cm="1">
        <f t="array" ref="AM54">_xll.BDP($C54&amp;"@"&amp;Settings!$B$1&amp;" "&amp;$O54,"INTERVAL_SUM","MARKET_DATA_OVERRIDE="&amp;AM$1,"CALC_INTERVAL="&amp;Settings!$B$2,"FILL=0")*1000</f>
        <v>104425000</v>
      </c>
      <c r="AN54" s="18">
        <f t="shared" si="3"/>
        <v>-13725000</v>
      </c>
      <c r="AO54" s="17" cm="1">
        <f t="array" ref="AO54">_xll.BDP($I54&amp;"@"&amp;Settings!$B$1&amp;" "&amp;$O54,"INTERVAL_SUM","MARKET_DATA_OVERRIDE="&amp;AO$1,"CALC_INTERVAL="&amp;Settings!$B$2,"FILL=0")*1000</f>
        <v>36400000</v>
      </c>
      <c r="AP54" s="17" cm="1">
        <f t="array" ref="AP54">_xll.BDP($I54&amp;"@"&amp;Settings!$B$1&amp;" "&amp;$O54,"INTERVAL_SUM","MARKET_DATA_OVERRIDE="&amp;AP$1,"CALC_INTERVAL="&amp;Settings!$B$2,"FILL=0")*1000</f>
        <v>50125000</v>
      </c>
      <c r="AQ54" s="8" cm="1">
        <f t="array" ref="AQ54">_xll.BDP($C54,AQ$1)</f>
        <v>94</v>
      </c>
      <c r="AR54" s="21" t="str">
        <f>_xlfn.IFNA(IF(ISNUMBER($K54),INDEX(SN_Limit[UTILIZATION],MATCH($K54,SN_Limit[BB_ID],0)),"#N/A"),
IF(ISNUMBER($L54),INDEX(SN_Limit[UTILIZATION],MATCH($L54,SN_Limit[BB_ID],0)),"#N/A"))</f>
        <v>N/A</v>
      </c>
      <c r="AS54" s="6">
        <f>_xlfn.IFNA(IF(ISNUMBER($K54),INDEX(SN_Limit[REMAINING],MATCH($K54,SN_Limit[BB_ID],0)),"#N/A"),
IF(ISNUMBER($L54),INDEX(SN_Limit[REMAINING],MATCH($L54,SN_Limit[BB_ID],0)),"#N/A"))</f>
        <v>0</v>
      </c>
      <c r="AT54" s="3" t="str">
        <f>INDEX(Table11[Z_category],MATCH(MAX(BuyTable[[#This Row],[Yld_Z_BB]:[Yld_Z_RBCI]]),Table11[Z_score_Vale],1))</f>
        <v>75 to 90</v>
      </c>
      <c r="AU54" s="3" t="str">
        <f>INDEX(Table12[TRAC_Category],MATCH(BuyTable[[#This Row],[Perc_Traded]],Table12[TRAC_Value],1))</f>
        <v>15-20%</v>
      </c>
      <c r="AV54" s="27" t="str">
        <f>INDEX(Table13[NetDlrInv_Category],MATCH(BuyTable[[#This Row],[DealerClient Net]],Table13[NetDlrInv_Value],1))</f>
        <v>-20 to -10MM</v>
      </c>
      <c r="AW54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54" s="3" t="str">
        <f>INDEX(Table15[XCCY_Cat],MATCH(BuyTable[[#This Row],[XCCY_sprd]],Table15[XCCY_Value],1))</f>
        <v>0.3 to 0.5</v>
      </c>
      <c r="AY54" s="3" t="str">
        <f>INDEX(Group_RTG[RTG_Value],MATCH($R54,Group_RTG[RTG_Key],0))&amp;":"&amp;INDEX(Map_DurBQNT[Dur_Val],MATCH($X54,Map_DurBQNT[Dur_Key],0))&amp;":"&amp;$M54&amp;":"&amp;$O54</f>
        <v>BBB:5:USD:Corp</v>
      </c>
      <c r="AZ54" s="3" t="str">
        <f>INDEX(Table9[LQA_Bucket],MATCH(BuyTable[[#This Row],[LQA_LIQUIDITY_SCORE]],Table9[LQA_Val],1))</f>
        <v>80-100</v>
      </c>
      <c r="BA54" s="27" t="str">
        <f>INDEX(Table10[Utilization_Bucket],MATCH(_xlfn.IFNA(ROUND(BuyTable[[#This Row],[Remaining]]/1000000,0),-1),Table10[Utilization_Val],1))</f>
        <v>0MM</v>
      </c>
      <c r="BB5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54" s="8"/>
    </row>
    <row r="55" spans="1:55" customFormat="1" x14ac:dyDescent="0.3">
      <c r="A55" t="s">
        <v>876</v>
      </c>
      <c r="B55" t="str">
        <f>IF(ISNUMBER(MATCH(I55,Buyside_PastID!A:A,0)),"","NEW")</f>
        <v/>
      </c>
      <c r="C55" s="12" t="s">
        <v>1043</v>
      </c>
      <c r="D55" s="12">
        <v>0.76152718531146668</v>
      </c>
      <c r="E55" s="12">
        <v>0.85974971717378645</v>
      </c>
      <c r="F55" s="12" t="s">
        <v>1920</v>
      </c>
      <c r="G55" s="12">
        <v>0</v>
      </c>
      <c r="H55" s="12">
        <v>0</v>
      </c>
      <c r="I55" s="8" t="str" cm="1">
        <f t="array" ref="I55">_xll.BDP($C55,I$1)</f>
        <v>09261BAD2</v>
      </c>
      <c r="J55" s="8" t="str" cm="1">
        <f t="array" ref="J55">_xll.BDP($C55,J$1)</f>
        <v>BX 2 01/30/32</v>
      </c>
      <c r="K55" s="8" cm="1">
        <f t="array" ref="K55">_xll.BDP($C55,K$1)</f>
        <v>302892</v>
      </c>
      <c r="L55" s="8" cm="1">
        <f t="array" ref="L55">_xll.BDP($C55,L$1)</f>
        <v>16841179</v>
      </c>
      <c r="M55" s="8" t="str" cm="1">
        <f t="array" ref="M55">_xll.BDP($C55,M$1)</f>
        <v>USD</v>
      </c>
      <c r="N55" s="8" t="str" cm="1">
        <f t="array" ref="N55">_xll.BDP($C55,N$1)</f>
        <v>US</v>
      </c>
      <c r="O55" s="8" t="str" cm="1">
        <f t="array" ref="O55">_xll.BDP($C55,O$1)</f>
        <v>Corp</v>
      </c>
      <c r="P55" s="8" t="str" cm="1">
        <f t="array" ref="P55">_xll.BDP($C55,P$1)</f>
        <v>Financials</v>
      </c>
      <c r="Q55" s="8" t="str" cm="1">
        <f t="array" ref="Q55">_xll.BDP($C55,Q$1)</f>
        <v>BLACKSTONE HOLDINGS FINA</v>
      </c>
      <c r="R55" s="8" t="str" cm="1">
        <f t="array" ref="R55">_xll.BDP($C55,R$1)</f>
        <v>A+</v>
      </c>
      <c r="S55" s="8" cm="1">
        <f t="array" ref="S55">_xlfn.IFNA(MATCH(_xll.BDP($C55,S$1),Convert_RBCIRTG[RTG_MDY],0),0)</f>
        <v>0</v>
      </c>
      <c r="T55" s="8" cm="1">
        <f t="array" ref="T55">_xlfn.IFNA(MATCH(_xll.BDP($C55,T$1),Convert_RBCIRTG[RTG_FITCH_SP],0),0)</f>
        <v>6</v>
      </c>
      <c r="U55" s="8" cm="1">
        <f t="array" ref="U55">_xlfn.IFNA(MATCH(_xll.BDP($C55,U$1),Convert_RBCIRTG[RTG_FITCH_SP],0),0)</f>
        <v>6</v>
      </c>
      <c r="V55" s="20" t="str" cm="1">
        <f t="array" ref="V55">INDEX(Convert_RBCIRTG[RTG_FITCH_SP],IF(MEDIAN($S55:$U55)&gt;0,MEDIAN($S55:$U55),MAX($S55:$U55)))</f>
        <v>A+</v>
      </c>
      <c r="W55" s="15" cm="1">
        <f t="array" ref="W55">_xll.BDP($C55,W$1,"YAS_YLD_FLAG = 15")</f>
        <v>9.1626152108105181</v>
      </c>
      <c r="X55" s="3" t="str">
        <f>INDEX(Convert_DurBins[Dur_Bucket],MATCH($W55,Convert_DurBins[Dur_Val],1))</f>
        <v>0-10</v>
      </c>
      <c r="Y55" s="14">
        <f t="shared" si="0"/>
        <v>2.6742055729366498</v>
      </c>
      <c r="Z55" s="3">
        <f>-INDEX(DefProv[Default],MATCH($O55&amp;$R55,DefProv[KEY],0))</f>
        <v>-13</v>
      </c>
      <c r="AA55" s="9" cm="1">
        <f t="array" ref="AA55">IF($M55="CAD",AB55,_xll.BDP($C55,AA$1,"YAS_XCCY_FOREIGN_CURRENCY=CAD","YAS_YLD_FLAG = 15","PRICING_SOURCE=BVAL"))</f>
        <v>2.8042055729366497</v>
      </c>
      <c r="AB55" s="9" cm="1">
        <f t="array" ref="AB55">_xll.BDP($C55,AB$1,"YAS_YLD_FLAG = 15","PRICING_SOURCE=BVAL")</f>
        <v>2.499492</v>
      </c>
      <c r="AC55" s="14">
        <f t="shared" si="1"/>
        <v>0.30471357293664969</v>
      </c>
      <c r="AD55" s="9" cm="1">
        <f t="array" ref="AD55">_xll.BDP($C55,AD$1,"YAS_YLD_FLAG = 15","PRICING_SOURCE=BVAL")</f>
        <v>91.950700000000012</v>
      </c>
      <c r="AE55" s="14">
        <f>INDEX([1]credit_yield!$C$1:$C$108,MATCH($AY55,[1]credit_yield!$A$1:$A$108,0))</f>
        <v>73.928243448068429</v>
      </c>
      <c r="AF55" s="9" cm="1">
        <f t="array" ref="AF55">_xll.BDP($C55,AF$1,"YAS_YLD_FLAG = 15","YAS_XCCY_FOREIGN_CURRENCY=CAD","PRICING_SOURCE=BVAL")</f>
        <v>121.5758251859763</v>
      </c>
      <c r="AG55" s="9" cm="1">
        <f t="array" ref="AG55">_xll.BDP($C55,AG$1,"YAS_YLD_FLAG = 15","PRICING_SOURCE=BVAL")</f>
        <v>1.579985</v>
      </c>
      <c r="AH55" s="9" t="str" cm="1">
        <f t="array" ref="AH55">_xll.BDP($C55,AH$1,"YAS_YLD_FLAG = 15","PRICING_SOURCE=BVAL")</f>
        <v>T 1 1/4 08/15/31</v>
      </c>
      <c r="AI55" s="9" t="str" cm="1">
        <f t="array" ref="AI55">_xll.BDP($C55,AI$1,"YAS_YLD_FLAG = 15","YAS_XCCY_FOREIGN_CURRENCY=CAD","PRICING_SOURCE=BVAL")</f>
        <v>CAN 1 ½ 06/01/31</v>
      </c>
      <c r="AJ55" s="9" cm="1">
        <f t="array" ref="AJ55">_xll.BQL($C55, "yield(fill=PREV, pricing_source=BVN4, side=Bid, yield_type=YTW) - yield(fill=PREV, pricing_source=BVN4, side=Ask, yield_type=YTW)")</f>
        <v>1.8566915210286972E-2</v>
      </c>
      <c r="AK55" s="16" cm="1">
        <f t="array" ref="AK55">_xll.BDP($C55,AK$1,"YAS_YLD_FLAG = 1")</f>
        <v>800000000</v>
      </c>
      <c r="AL55" s="5">
        <f t="shared" si="2"/>
        <v>0.27363999999999999</v>
      </c>
      <c r="AM55" s="17" cm="1">
        <f t="array" ref="AM55">_xll.BDP($C55&amp;"@"&amp;Settings!$B$1&amp;" "&amp;$O55,"INTERVAL_SUM","MARKET_DATA_OVERRIDE="&amp;AM$1,"CALC_INTERVAL="&amp;Settings!$B$2,"FILL=0")*1000</f>
        <v>218912000</v>
      </c>
      <c r="AN55" s="18">
        <f t="shared" si="3"/>
        <v>-9425000</v>
      </c>
      <c r="AO55" s="17" cm="1">
        <f t="array" ref="AO55">_xll.BDP($I55&amp;"@"&amp;Settings!$B$1&amp;" "&amp;$O55,"INTERVAL_SUM","MARKET_DATA_OVERRIDE="&amp;AO$1,"CALC_INTERVAL="&amp;Settings!$B$2,"FILL=0")*1000</f>
        <v>69704000</v>
      </c>
      <c r="AP55" s="17" cm="1">
        <f t="array" ref="AP55">_xll.BDP($I55&amp;"@"&amp;Settings!$B$1&amp;" "&amp;$O55,"INTERVAL_SUM","MARKET_DATA_OVERRIDE="&amp;AP$1,"CALC_INTERVAL="&amp;Settings!$B$2,"FILL=0")*1000</f>
        <v>79129000</v>
      </c>
      <c r="AQ55" s="8" cm="1">
        <f t="array" ref="AQ55">_xll.BDP($C55,AQ$1)</f>
        <v>97</v>
      </c>
      <c r="AR55" s="21">
        <f>_xlfn.IFNA(IF(ISNUMBER($K55),INDEX(SN_Limit[UTILIZATION],MATCH($K55,SN_Limit[BB_ID],0)),"#N/A"),
IF(ISNUMBER($L55),INDEX(SN_Limit[UTILIZATION],MATCH($L55,SN_Limit[BB_ID],0)),"#N/A"))</f>
        <v>0.1822</v>
      </c>
      <c r="AS55" s="6">
        <f>_xlfn.IFNA(IF(ISNUMBER($K55),INDEX(SN_Limit[REMAINING],MATCH($K55,SN_Limit[BB_ID],0)),"#N/A"),
IF(ISNUMBER($L55),INDEX(SN_Limit[REMAINING],MATCH($L55,SN_Limit[BB_ID],0)),"#N/A"))</f>
        <v>53837924.659999996</v>
      </c>
      <c r="AT55" s="3" t="str">
        <f>INDEX(Table11[Z_category],MATCH(MAX(BuyTable[[#This Row],[Yld_Z_BB]:[Yld_Z_RBCI]]),Table11[Z_score_Vale],1))</f>
        <v>75 to 90</v>
      </c>
      <c r="AU55" s="3" t="str">
        <f>INDEX(Table12[TRAC_Category],MATCH(BuyTable[[#This Row],[Perc_Traded]],Table12[TRAC_Value],1))</f>
        <v>25%+</v>
      </c>
      <c r="AV55" s="27" t="str">
        <f>INDEX(Table13[NetDlrInv_Category],MATCH(BuyTable[[#This Row],[DealerClient Net]],Table13[NetDlrInv_Value],1))</f>
        <v>-10MM to -5MM</v>
      </c>
      <c r="AW55" s="3">
        <f>IF(OR(ISBLANK(BuyTable[[#This Row],[MSG_AskSize]]),NOT(ISNUMBER(BuyTable[[#This Row],[MSG_AskSize]]))),"NA",INDEX(Table14[AskSize_Category],MATCH(BuyTable[[#This Row],[MSG_AskSize]],Table14[AskSize_Value],1)))</f>
        <v>0</v>
      </c>
      <c r="AX55" s="3" t="str">
        <f>INDEX(Table15[XCCY_Cat],MATCH(BuyTable[[#This Row],[XCCY_sprd]],Table15[XCCY_Value],1))</f>
        <v>0.3 to 0.5</v>
      </c>
      <c r="AY55" s="3" t="str">
        <f>INDEX(Group_RTG[RTG_Value],MATCH($R55,Group_RTG[RTG_Key],0))&amp;":"&amp;INDEX(Map_DurBQNT[Dur_Val],MATCH($X55,Map_DurBQNT[Dur_Key],0))&amp;":"&amp;$M55&amp;":"&amp;$O55</f>
        <v>A:5:USD:Corp</v>
      </c>
      <c r="AZ55" s="3" t="str">
        <f>INDEX(Table9[LQA_Bucket],MATCH(BuyTable[[#This Row],[LQA_LIQUIDITY_SCORE]],Table9[LQA_Val],1))</f>
        <v>80-100</v>
      </c>
      <c r="BA55" s="27" t="str">
        <f>INDEX(Table10[Utilization_Bucket],MATCH(_xlfn.IFNA(ROUND(BuyTable[[#This Row],[Remaining]]/1000000,0),-1),Table10[Utilization_Val],1))</f>
        <v>50-100MM</v>
      </c>
      <c r="BB5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55" s="8"/>
    </row>
    <row r="56" spans="1:55" customFormat="1" x14ac:dyDescent="0.3">
      <c r="A56" t="s">
        <v>876</v>
      </c>
      <c r="B56" t="str">
        <f>IF(ISNUMBER(MATCH(I56,Buyside_PastID!A:A,0)),"","NEW")</f>
        <v/>
      </c>
      <c r="C56" s="12" t="s">
        <v>38</v>
      </c>
      <c r="D56" s="12">
        <v>0.94592296634895245</v>
      </c>
      <c r="E56" s="12">
        <v>0.81685743599432203</v>
      </c>
      <c r="F56" s="12" t="s">
        <v>2789</v>
      </c>
      <c r="G56" s="12"/>
      <c r="H56" s="12"/>
      <c r="I56" s="8" t="str" cm="1">
        <f t="array" ref="I56">_xll.BDP($C56,I$1)</f>
        <v>BJ4435662</v>
      </c>
      <c r="J56" s="8" t="str" cm="1">
        <f t="array" ref="J56">_xll.BDP($C56,J$1)</f>
        <v>MUBAUH 3.95 05/21/50</v>
      </c>
      <c r="K56" s="8" cm="1">
        <f t="array" ref="K56">_xll.BDP($C56,K$1)</f>
        <v>12257737</v>
      </c>
      <c r="L56" s="8" cm="1">
        <f t="array" ref="L56">_xll.BDP($C56,L$1)</f>
        <v>16100456</v>
      </c>
      <c r="M56" s="8" t="str" cm="1">
        <f t="array" ref="M56">_xll.BDP($C56,M$1)</f>
        <v>USD</v>
      </c>
      <c r="N56" s="8" t="str" cm="1">
        <f t="array" ref="N56">_xll.BDP($C56,N$1)</f>
        <v>NE</v>
      </c>
      <c r="O56" s="8" t="str" cm="1">
        <f t="array" ref="O56">_xll.BDP($C56,O$1)</f>
        <v>Corp</v>
      </c>
      <c r="P56" s="8" t="str" cm="1">
        <f t="array" ref="P56">_xll.BDP($C56,P$1)</f>
        <v>Financials</v>
      </c>
      <c r="Q56" s="8" t="str" cm="1">
        <f t="array" ref="Q56">_xll.BDP($C56,Q$1)</f>
        <v>MDGH - GMTN BV</v>
      </c>
      <c r="R56" s="8" t="str" cm="1">
        <f t="array" ref="R56">_xll.BDP($C56,R$1)</f>
        <v>AA</v>
      </c>
      <c r="S56" s="8" cm="1">
        <f t="array" ref="S56">_xlfn.IFNA(MATCH(_xll.BDP($C56,S$1),Convert_RBCIRTG[RTG_MDY],0),0)</f>
        <v>0</v>
      </c>
      <c r="T56" s="8" cm="1">
        <f t="array" ref="T56">_xlfn.IFNA(MATCH(_xll.BDP($C56,T$1),Convert_RBCIRTG[RTG_FITCH_SP],0),0)</f>
        <v>8</v>
      </c>
      <c r="U56" s="8" cm="1">
        <f t="array" ref="U56">_xlfn.IFNA(MATCH(_xll.BDP($C56,U$1),Convert_RBCIRTG[RTG_FITCH_SP],0),0)</f>
        <v>8</v>
      </c>
      <c r="V56" s="20" t="str" cm="1">
        <f t="array" ref="V56">INDEX(Convert_RBCIRTG[RTG_FITCH_SP],IF(MEDIAN($S56:$U56)&gt;0,MEDIAN($S56:$U56),MAX($S56:$U56)))</f>
        <v>AA</v>
      </c>
      <c r="W56" s="15" cm="1">
        <f t="array" ref="W56">_xll.BDP($C56,W$1,"YAS_YLD_FLAG = 15")</f>
        <v>17.376311605885533</v>
      </c>
      <c r="X56" s="3" t="str">
        <f>INDEX(Convert_DurBins[Dur_Bucket],MATCH($W56,Convert_DurBins[Dur_Val],1))</f>
        <v>16-18</v>
      </c>
      <c r="Y56" s="14">
        <f t="shared" si="0"/>
        <v>3.8069637478018183</v>
      </c>
      <c r="Z56" s="3">
        <f>-INDEX(DefProv[Default],MATCH($O56&amp;$R56,DefProv[KEY],0))</f>
        <v>-7</v>
      </c>
      <c r="AA56" s="9" cm="1">
        <f t="array" ref="AA56">IF($M56="CAD",AB56,_xll.BDP($C56,AA$1,"YAS_XCCY_FOREIGN_CURRENCY=CAD","YAS_YLD_FLAG = 15","PRICING_SOURCE=BVAL"))</f>
        <v>3.8769637478018182</v>
      </c>
      <c r="AB56" s="9" cm="1">
        <f t="array" ref="AB56">_xll.BDP($C56,AB$1,"YAS_YLD_FLAG = 15","PRICING_SOURCE=BVAL")</f>
        <v>3.2406489999999999</v>
      </c>
      <c r="AC56" s="14">
        <f t="shared" si="1"/>
        <v>0.63631474780181829</v>
      </c>
      <c r="AD56" s="9" cm="1">
        <f t="array" ref="AD56">_xll.BDP($C56,AD$1,"YAS_YLD_FLAG = 15","PRICING_SOURCE=BVAL")</f>
        <v>123.8454</v>
      </c>
      <c r="AE56" s="14" t="e">
        <f>INDEX([1]credit_yield!$C$1:$C$108,MATCH($AY56,[1]credit_yield!$A$1:$A$108,0))</f>
        <v>#N/A</v>
      </c>
      <c r="AF56" s="9" cm="1">
        <f t="array" ref="AF56">_xll.BDP($C56,AF$1,"YAS_YLD_FLAG = 15","YAS_XCCY_FOREIGN_CURRENCY=CAD","PRICING_SOURCE=BVAL")</f>
        <v>190.84525778257859</v>
      </c>
      <c r="AG56" s="9" cm="1">
        <f t="array" ref="AG56">_xll.BDP($C56,AG$1,"YAS_YLD_FLAG = 15","PRICING_SOURCE=BVAL")</f>
        <v>2.0021949999999999</v>
      </c>
      <c r="AH56" s="9" t="str" cm="1">
        <f t="array" ref="AH56">_xll.BDP($C56,AH$1,"YAS_YLD_FLAG = 15","PRICING_SOURCE=BVAL")</f>
        <v>T 2 3/8 05/15/51</v>
      </c>
      <c r="AI56" s="9" t="str" cm="1">
        <f t="array" ref="AI56">_xll.BDP($C56,AI$1,"YAS_YLD_FLAG = 15","YAS_XCCY_FOREIGN_CURRENCY=CAD","PRICING_SOURCE=BVAL")</f>
        <v>CAN 2 12/01/51</v>
      </c>
      <c r="AJ56" s="9" cm="1">
        <f t="array" ref="AJ56">_xll.BQL($C56, "yield(fill=PREV, pricing_source=BVN4, side=Bid, yield_type=YTW) - yield(fill=PREV, pricing_source=BVN4, side=Ask, yield_type=YTW)")</f>
        <v>2.2073779999999932E-2</v>
      </c>
      <c r="AK56" s="16" cm="1">
        <f t="array" ref="AK56">_xll.BDP($C56,AK$1,"YAS_YLD_FLAG = 1")</f>
        <v>2000000000</v>
      </c>
      <c r="AL56" s="5">
        <f t="shared" si="2"/>
        <v>2.1839000000000001E-2</v>
      </c>
      <c r="AM56" s="17" cm="1">
        <f t="array" ref="AM56">_xll.BDP($C56&amp;"@"&amp;Settings!$B$1&amp;" "&amp;$O56,"INTERVAL_SUM","MARKET_DATA_OVERRIDE="&amp;AM$1,"CALC_INTERVAL="&amp;Settings!$B$2,"FILL=0")*1000</f>
        <v>43678000</v>
      </c>
      <c r="AN56" s="18">
        <f t="shared" si="3"/>
        <v>15368000</v>
      </c>
      <c r="AO56" s="17" cm="1">
        <f t="array" ref="AO56">_xll.BDP($I56&amp;"@"&amp;Settings!$B$1&amp;" "&amp;$O56,"INTERVAL_SUM","MARKET_DATA_OVERRIDE="&amp;AO$1,"CALC_INTERVAL="&amp;Settings!$B$2,"FILL=0")*1000</f>
        <v>21368000</v>
      </c>
      <c r="AP56" s="17" cm="1">
        <f t="array" ref="AP56">_xll.BDP($I56&amp;"@"&amp;Settings!$B$1&amp;" "&amp;$O56,"INTERVAL_SUM","MARKET_DATA_OVERRIDE="&amp;AP$1,"CALC_INTERVAL="&amp;Settings!$B$2,"FILL=0")*1000</f>
        <v>6000000</v>
      </c>
      <c r="AQ56" s="8" cm="1">
        <f t="array" ref="AQ56">_xll.BDP($C56,AQ$1)</f>
        <v>84</v>
      </c>
      <c r="AR56" s="21" t="str">
        <f>_xlfn.IFNA(IF(ISNUMBER($K56),INDEX(SN_Limit[UTILIZATION],MATCH($K56,SN_Limit[BB_ID],0)),"#N/A"),
IF(ISNUMBER($L56),INDEX(SN_Limit[UTILIZATION],MATCH($L56,SN_Limit[BB_ID],0)),"#N/A"))</f>
        <v>N/A</v>
      </c>
      <c r="AS56" s="6">
        <f>_xlfn.IFNA(IF(ISNUMBER($K56),INDEX(SN_Limit[REMAINING],MATCH($K56,SN_Limit[BB_ID],0)),"#N/A"),
IF(ISNUMBER($L56),INDEX(SN_Limit[REMAINING],MATCH($L56,SN_Limit[BB_ID],0)),"#N/A"))</f>
        <v>0</v>
      </c>
      <c r="AT56" s="3" t="str">
        <f>INDEX(Table11[Z_category],MATCH(MAX(BuyTable[[#This Row],[Yld_Z_BB]:[Yld_Z_RBCI]]),Table11[Z_score_Vale],1))</f>
        <v>75 to 90</v>
      </c>
      <c r="AU56" s="3" t="str">
        <f>INDEX(Table12[TRAC_Category],MATCH(BuyTable[[#This Row],[Perc_Traded]],Table12[TRAC_Value],1))</f>
        <v>0-5%</v>
      </c>
      <c r="AV56" s="27" t="str">
        <f>INDEX(Table13[NetDlrInv_Category],MATCH(BuyTable[[#This Row],[DealerClient Net]],Table13[NetDlrInv_Value],1))</f>
        <v>10 to 20MM</v>
      </c>
      <c r="AW56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6" s="3" t="str">
        <f>INDEX(Table15[XCCY_Cat],MATCH(BuyTable[[#This Row],[XCCY_sprd]],Table15[XCCY_Value],1))</f>
        <v>0.5 to 0.8</v>
      </c>
      <c r="AY56" s="3" t="str">
        <f>INDEX(Group_RTG[RTG_Value],MATCH($R56,Group_RTG[RTG_Key],0))&amp;":"&amp;INDEX(Map_DurBQNT[Dur_Val],MATCH($X56,Map_DurBQNT[Dur_Key],0))&amp;":"&amp;$M56&amp;":"&amp;$O56</f>
        <v>AA:9:USD:Corp</v>
      </c>
      <c r="AZ56" s="3" t="str">
        <f>INDEX(Table9[LQA_Bucket],MATCH(BuyTable[[#This Row],[LQA_LIQUIDITY_SCORE]],Table9[LQA_Val],1))</f>
        <v>80-100</v>
      </c>
      <c r="BA56" s="27" t="str">
        <f>INDEX(Table10[Utilization_Bucket],MATCH(_xlfn.IFNA(ROUND(BuyTable[[#This Row],[Remaining]]/1000000,0),-1),Table10[Utilization_Val],1))</f>
        <v>0MM</v>
      </c>
      <c r="BB5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56" s="8"/>
    </row>
    <row r="57" spans="1:55" customFormat="1" x14ac:dyDescent="0.3">
      <c r="A57" t="s">
        <v>876</v>
      </c>
      <c r="B57" t="str">
        <f>IF(ISNUMBER(MATCH(I57,Buyside_PastID!A:A,0)),"","NEW")</f>
        <v/>
      </c>
      <c r="C57" s="12" t="s">
        <v>1576</v>
      </c>
      <c r="D57" s="12">
        <v>0.71753156060502388</v>
      </c>
      <c r="E57" s="12">
        <v>0.84950676855131391</v>
      </c>
      <c r="F57" s="12" t="s">
        <v>1913</v>
      </c>
      <c r="G57" s="12">
        <v>10000000</v>
      </c>
      <c r="H57" s="12">
        <v>5000000</v>
      </c>
      <c r="I57" s="8" t="str" cm="1">
        <f t="array" ref="I57">_xll.BDP($C57,I$1)</f>
        <v>36962G3P7</v>
      </c>
      <c r="J57" s="8" t="str" cm="1">
        <f t="array" ref="J57">_xll.BDP($C57,J$1)</f>
        <v>GE 5 7/8 01/14/38</v>
      </c>
      <c r="K57" s="8" cm="1">
        <f t="array" ref="K57">_xll.BDP($C57,K$1)</f>
        <v>100632</v>
      </c>
      <c r="L57" s="8" cm="1">
        <f t="array" ref="L57">_xll.BDP($C57,L$1)</f>
        <v>100632</v>
      </c>
      <c r="M57" s="8" t="str" cm="1">
        <f t="array" ref="M57">_xll.BDP($C57,M$1)</f>
        <v>USD</v>
      </c>
      <c r="N57" s="8" t="str" cm="1">
        <f t="array" ref="N57">_xll.BDP($C57,N$1)</f>
        <v>US</v>
      </c>
      <c r="O57" s="8" t="str" cm="1">
        <f t="array" ref="O57">_xll.BDP($C57,O$1)</f>
        <v>Corp</v>
      </c>
      <c r="P57" s="8" t="str" cm="1">
        <f t="array" ref="P57">_xll.BDP($C57,P$1)</f>
        <v>Industrials</v>
      </c>
      <c r="Q57" s="8" t="str" cm="1">
        <f t="array" ref="Q57">_xll.BDP($C57,Q$1)</f>
        <v>GENERAL ELECTRIC CO</v>
      </c>
      <c r="R57" s="8" t="str" cm="1">
        <f t="array" ref="R57">_xll.BDP($C57,R$1)</f>
        <v>BBB</v>
      </c>
      <c r="S57" s="8" cm="1">
        <f t="array" ref="S57">_xlfn.IFNA(MATCH(_xll.BDP($C57,S$1),Convert_RBCIRTG[RTG_MDY],0),0)</f>
        <v>3</v>
      </c>
      <c r="T57" s="8" cm="1">
        <f t="array" ref="T57">_xlfn.IFNA(MATCH(_xll.BDP($C57,T$1),Convert_RBCIRTG[RTG_FITCH_SP],0),0)</f>
        <v>2</v>
      </c>
      <c r="U57" s="8" cm="1">
        <f t="array" ref="U57">_xlfn.IFNA(MATCH(_xll.BDP($C57,U$1),Convert_RBCIRTG[RTG_FITCH_SP],0),0)</f>
        <v>3</v>
      </c>
      <c r="V57" s="20" t="str" cm="1">
        <f t="array" ref="V57">INDEX(Convert_RBCIRTG[RTG_FITCH_SP],IF(MEDIAN($S57:$U57)&gt;0,MEDIAN($S57:$U57),MAX($S57:$U57)))</f>
        <v>BBB+</v>
      </c>
      <c r="W57" s="15" cm="1">
        <f t="array" ref="W57">_xll.BDP($C57,W$1,"YAS_YLD_FLAG = 15")</f>
        <v>11.232690816411742</v>
      </c>
      <c r="X57" s="3" t="str">
        <f>INDEX(Convert_DurBins[Dur_Bucket],MATCH($W57,Convert_DurBins[Dur_Val],1))</f>
        <v>10-12</v>
      </c>
      <c r="Y57" s="14">
        <f t="shared" si="0"/>
        <v>3.4686510030606938</v>
      </c>
      <c r="Z57" s="3">
        <f>-INDEX(DefProv[Default],MATCH($O57&amp;$R57,DefProv[KEY],0))</f>
        <v>-36</v>
      </c>
      <c r="AA57" s="9" cm="1">
        <f t="array" ref="AA57">IF($M57="CAD",AB57,_xll.BDP($C57,AA$1,"YAS_XCCY_FOREIGN_CURRENCY=CAD","YAS_YLD_FLAG = 15","PRICING_SOURCE=BVAL"))</f>
        <v>3.8286510030606937</v>
      </c>
      <c r="AB57" s="9" cm="1">
        <f t="array" ref="AB57">_xll.BDP($C57,AB$1,"YAS_YLD_FLAG = 15","PRICING_SOURCE=BVAL")</f>
        <v>3.074875</v>
      </c>
      <c r="AC57" s="14">
        <f t="shared" si="1"/>
        <v>0.7537760030606937</v>
      </c>
      <c r="AD57" s="9" cm="1">
        <f t="array" ref="AD57">_xll.BDP($C57,AD$1,"YAS_YLD_FLAG = 15","PRICING_SOURCE=BVAL")</f>
        <v>108.20850000000002</v>
      </c>
      <c r="AE57" s="14" t="e">
        <f>INDEX([1]credit_yield!$C$1:$C$108,MATCH($AY57,[1]credit_yield!$A$1:$A$108,0))</f>
        <v>#N/A</v>
      </c>
      <c r="AF57" s="9" cm="1">
        <f t="array" ref="AF57">_xll.BDP($C57,AF$1,"YAS_YLD_FLAG = 15","YAS_XCCY_FOREIGN_CURRENCY=CAD","PRICING_SOURCE=BVAL")</f>
        <v>196.03705490676685</v>
      </c>
      <c r="AG57" s="9" cm="1">
        <f t="array" ref="AG57">_xll.BDP($C57,AG$1,"YAS_YLD_FLAG = 15","PRICING_SOURCE=BVAL")</f>
        <v>1.9927899999999998</v>
      </c>
      <c r="AH57" s="9" t="str" cm="1">
        <f t="array" ref="AH57">_xll.BDP($C57,AH$1,"YAS_YLD_FLAG = 15","PRICING_SOURCE=BVAL")</f>
        <v>T 1 3/4 08/15/41</v>
      </c>
      <c r="AI57" s="9" t="str" cm="1">
        <f t="array" ref="AI57">_xll.BDP($C57,AI$1,"YAS_YLD_FLAG = 15","YAS_XCCY_FOREIGN_CURRENCY=CAD","PRICING_SOURCE=BVAL")</f>
        <v>CAN 4 06/01/41</v>
      </c>
      <c r="AJ57" s="9" cm="1">
        <f t="array" ref="AJ57">_xll.BQL($C57, "yield(fill=PREV, pricing_source=BVN4, side=Bid, yield_type=YTW) - yield(fill=PREV, pricing_source=BVN4, side=Ask, yield_type=YTW)")</f>
        <v>1.1052915600604063E-2</v>
      </c>
      <c r="AK57" s="16" cm="1">
        <f t="array" ref="AK57">_xll.BDP($C57,AK$1,"YAS_YLD_FLAG = 1")</f>
        <v>1530219000</v>
      </c>
      <c r="AL57" s="5">
        <f t="shared" si="2"/>
        <v>2.2637282637321846E-2</v>
      </c>
      <c r="AM57" s="17" cm="1">
        <f t="array" ref="AM57">_xll.BDP($C57&amp;"@"&amp;Settings!$B$1&amp;" "&amp;$O57,"INTERVAL_SUM","MARKET_DATA_OVERRIDE="&amp;AM$1,"CALC_INTERVAL="&amp;Settings!$B$2,"FILL=0")*1000</f>
        <v>34640000</v>
      </c>
      <c r="AN57" s="18">
        <f t="shared" si="3"/>
        <v>3584000</v>
      </c>
      <c r="AO57" s="17" cm="1">
        <f t="array" ref="AO57">_xll.BDP($I57&amp;"@"&amp;Settings!$B$1&amp;" "&amp;$O57,"INTERVAL_SUM","MARKET_DATA_OVERRIDE="&amp;AO$1,"CALC_INTERVAL="&amp;Settings!$B$2,"FILL=0")*1000</f>
        <v>17927000</v>
      </c>
      <c r="AP57" s="17" cm="1">
        <f t="array" ref="AP57">_xll.BDP($I57&amp;"@"&amp;Settings!$B$1&amp;" "&amp;$O57,"INTERVAL_SUM","MARKET_DATA_OVERRIDE="&amp;AP$1,"CALC_INTERVAL="&amp;Settings!$B$2,"FILL=0")*1000</f>
        <v>14343000</v>
      </c>
      <c r="AQ57" s="8" cm="1">
        <f t="array" ref="AQ57">_xll.BDP($C57,AQ$1)</f>
        <v>96</v>
      </c>
      <c r="AR57" s="21">
        <f>_xlfn.IFNA(IF(ISNUMBER($K57),INDEX(SN_Limit[UTILIZATION],MATCH($K57,SN_Limit[BB_ID],0)),"#N/A"),
IF(ISNUMBER($L57),INDEX(SN_Limit[UTILIZATION],MATCH($L57,SN_Limit[BB_ID],0)),"#N/A"))</f>
        <v>0.87319999999999998</v>
      </c>
      <c r="AS57" s="6">
        <f>_xlfn.IFNA(IF(ISNUMBER($K57),INDEX(SN_Limit[REMAINING],MATCH($K57,SN_Limit[BB_ID],0)),"#N/A"),
IF(ISNUMBER($L57),INDEX(SN_Limit[REMAINING],MATCH($L57,SN_Limit[BB_ID],0)),"#N/A"))</f>
        <v>2949995.5799999982</v>
      </c>
      <c r="AT57" s="3" t="str">
        <f>INDEX(Table11[Z_category],MATCH(MAX(BuyTable[[#This Row],[Yld_Z_BB]:[Yld_Z_RBCI]]),Table11[Z_score_Vale],1))</f>
        <v>75 to 90</v>
      </c>
      <c r="AU57" s="3" t="str">
        <f>INDEX(Table12[TRAC_Category],MATCH(BuyTable[[#This Row],[Perc_Traded]],Table12[TRAC_Value],1))</f>
        <v>0-5%</v>
      </c>
      <c r="AV57" s="27" t="str">
        <f>INDEX(Table13[NetDlrInv_Category],MATCH(BuyTable[[#This Row],[DealerClient Net]],Table13[NetDlrInv_Value],1))</f>
        <v>0 to 5MM</v>
      </c>
      <c r="AW57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57" s="3" t="str">
        <f>INDEX(Table15[XCCY_Cat],MATCH(BuyTable[[#This Row],[XCCY_sprd]],Table15[XCCY_Value],1))</f>
        <v>0.5 to 0.8</v>
      </c>
      <c r="AY57" s="3" t="str">
        <f>INDEX(Group_RTG[RTG_Value],MATCH($R57,Group_RTG[RTG_Key],0))&amp;":"&amp;INDEX(Map_DurBQNT[Dur_Val],MATCH($X57,Map_DurBQNT[Dur_Key],0))&amp;":"&amp;$M57&amp;":"&amp;$O57</f>
        <v>BBB:6:USD:Corp</v>
      </c>
      <c r="AZ57" s="3" t="str">
        <f>INDEX(Table9[LQA_Bucket],MATCH(BuyTable[[#This Row],[LQA_LIQUIDITY_SCORE]],Table9[LQA_Val],1))</f>
        <v>80-100</v>
      </c>
      <c r="BA57" s="27" t="str">
        <f>INDEX(Table10[Utilization_Bucket],MATCH(_xlfn.IFNA(ROUND(BuyTable[[#This Row],[Remaining]]/1000000,0),-1),Table10[Utilization_Val],1))</f>
        <v>1-10MM</v>
      </c>
      <c r="BB5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57" s="8"/>
    </row>
    <row r="58" spans="1:55" customFormat="1" x14ac:dyDescent="0.3">
      <c r="A58" t="s">
        <v>876</v>
      </c>
      <c r="B58" t="str">
        <f>IF(ISNUMBER(MATCH(I58,Buyside_PastID!A:A,0)),"","NEW")</f>
        <v/>
      </c>
      <c r="C58" s="12" t="s">
        <v>2869</v>
      </c>
      <c r="D58" s="12">
        <v>0.75782505780987242</v>
      </c>
      <c r="E58" s="12">
        <v>0.72558176796339346</v>
      </c>
      <c r="F58" s="12" t="s">
        <v>2801</v>
      </c>
      <c r="G58" s="12">
        <v>5000000</v>
      </c>
      <c r="H58" s="12">
        <v>3000000</v>
      </c>
      <c r="I58" s="8" t="str" cm="1">
        <f t="array" ref="I58">_xll.BDP($C58,I$1)</f>
        <v>BR3192670</v>
      </c>
      <c r="J58" s="8" t="str" cm="1">
        <f t="array" ref="J58">_xll.BDP($C58,J$1)</f>
        <v>NAB 1.699 09/15/31</v>
      </c>
      <c r="K58" s="8" cm="1">
        <f t="array" ref="K58">_xll.BDP($C58,K$1)</f>
        <v>101034</v>
      </c>
      <c r="L58" s="8" cm="1">
        <f t="array" ref="L58">_xll.BDP($C58,L$1)</f>
        <v>101034</v>
      </c>
      <c r="M58" s="8" t="str" cm="1">
        <f t="array" ref="M58">_xll.BDP($C58,M$1)</f>
        <v>GBP</v>
      </c>
      <c r="N58" s="8" t="str" cm="1">
        <f t="array" ref="N58">_xll.BDP($C58,N$1)</f>
        <v>AU</v>
      </c>
      <c r="O58" s="8" t="str" cm="1">
        <f t="array" ref="O58">_xll.BDP($C58,O$1)</f>
        <v>Corp</v>
      </c>
      <c r="P58" s="8" t="str" cm="1">
        <f t="array" ref="P58">_xll.BDP($C58,P$1)</f>
        <v>Financials</v>
      </c>
      <c r="Q58" s="8" t="str" cm="1">
        <f t="array" ref="Q58">_xll.BDP($C58,Q$1)</f>
        <v>NATIONAL AUSTRALIA BANK</v>
      </c>
      <c r="R58" s="8" t="str" cm="1">
        <f t="array" ref="R58">_xll.BDP($C58,R$1)</f>
        <v>BBB+</v>
      </c>
      <c r="S58" s="8" cm="1">
        <f t="array" ref="S58">_xlfn.IFNA(MATCH(_xll.BDP($C58,S$1),Convert_RBCIRTG[RTG_MDY],0),0)</f>
        <v>3</v>
      </c>
      <c r="T58" s="8" cm="1">
        <f t="array" ref="T58">_xlfn.IFNA(MATCH(_xll.BDP($C58,T$1),Convert_RBCIRTG[RTG_FITCH_SP],0),0)</f>
        <v>4</v>
      </c>
      <c r="U58" s="8" cm="1">
        <f t="array" ref="U58">_xlfn.IFNA(MATCH(_xll.BDP($C58,U$1),Convert_RBCIRTG[RTG_FITCH_SP],0),0)</f>
        <v>0</v>
      </c>
      <c r="V58" s="20" t="str" cm="1">
        <f t="array" ref="V58">INDEX(Convert_RBCIRTG[RTG_FITCH_SP],IF(MEDIAN($S58:$U58)&gt;0,MEDIAN($S58:$U58),MAX($S58:$U58)))</f>
        <v>BBB+</v>
      </c>
      <c r="W58" s="15" cm="1">
        <f t="array" ref="W58">_xll.BDP($C58,W$1,"YAS_YLD_FLAG = 15")</f>
        <v>4.6659047601986083</v>
      </c>
      <c r="X58" s="3" t="str">
        <f>INDEX(Convert_DurBins[Dur_Bucket],MATCH($W58,Convert_DurBins[Dur_Val],1))</f>
        <v>0-10</v>
      </c>
      <c r="Y58" s="14">
        <f t="shared" si="0"/>
        <v>2.2983919039200238</v>
      </c>
      <c r="Z58" s="3">
        <f>-INDEX(DefProv[Default],MATCH($O58&amp;$R58,DefProv[KEY],0))</f>
        <v>-36</v>
      </c>
      <c r="AA58" s="9" cm="1">
        <f t="array" ref="AA58">IF($M58="CAD",AB58,_xll.BDP($C58,AA$1,"YAS_XCCY_FOREIGN_CURRENCY=CAD","YAS_YLD_FLAG = 15","PRICING_SOURCE=BVAL"))</f>
        <v>2.6583919039200237</v>
      </c>
      <c r="AB58" s="9" cm="1">
        <f t="array" ref="AB58">_xll.BDP($C58,AB$1,"YAS_YLD_FLAG = 15","PRICING_SOURCE=BVAL")</f>
        <v>2.2193200000000002</v>
      </c>
      <c r="AC58" s="14">
        <f t="shared" si="1"/>
        <v>0.43907190392002349</v>
      </c>
      <c r="AD58" s="9" cm="1">
        <f t="array" ref="AD58">_xll.BDP($C58,AD$1,"YAS_YLD_FLAG = 15","PRICING_SOURCE=BVAL")</f>
        <v>145.48320000000001</v>
      </c>
      <c r="AE58" s="14" t="e">
        <f>INDEX([1]credit_yield!$C$1:$C$108,MATCH($AY58,[1]credit_yield!$A$1:$A$108,0))</f>
        <v>#N/A</v>
      </c>
      <c r="AF58" s="9" cm="1">
        <f t="array" ref="AF58">_xll.BDP($C58,AF$1,"YAS_YLD_FLAG = 15","YAS_XCCY_FOREIGN_CURRENCY=CAD","PRICING_SOURCE=BVAL")</f>
        <v>137.57182391463428</v>
      </c>
      <c r="AG58" s="9" cm="1">
        <f t="array" ref="AG58">_xll.BDP($C58,AG$1,"YAS_YLD_FLAG = 15","PRICING_SOURCE=BVAL")</f>
        <v>0.76448799999999995</v>
      </c>
      <c r="AH58" s="9" t="str" cm="1">
        <f t="array" ref="AH58">_xll.BDP($C58,AH$1,"YAS_YLD_FLAG = 15","PRICING_SOURCE=BVAL")</f>
        <v>UKT 1 1/2 07/22/26</v>
      </c>
      <c r="AI58" s="9" t="str" cm="1">
        <f t="array" ref="AI58">_xll.BDP($C58,AI$1,"YAS_YLD_FLAG = 15","YAS_XCCY_FOREIGN_CURRENCY=CAD","PRICING_SOURCE=BVAL")</f>
        <v>CAN 1 09/01/26</v>
      </c>
      <c r="AJ58" s="9" cm="1">
        <f t="array" ref="AJ58">_xll.BQL($C58, "yield(fill=PREV, pricing_source=BVN4, side=Bid, yield_type=YTW) - yield(fill=PREV, pricing_source=BVN4, side=Ask, yield_type=YTW)")</f>
        <v>1.0217106048046265E-2</v>
      </c>
      <c r="AK58" s="16" cm="1">
        <f t="array" ref="AK58">_xll.BDP($C58,AK$1,"YAS_YLD_FLAG = 1")</f>
        <v>600000000</v>
      </c>
      <c r="AL58" s="5">
        <f t="shared" si="2"/>
        <v>0</v>
      </c>
      <c r="AM58" s="17" cm="1">
        <f t="array" ref="AM58">_xll.BDP($C58&amp;"@"&amp;Settings!$B$1&amp;" "&amp;$O58,"INTERVAL_SUM","MARKET_DATA_OVERRIDE="&amp;AM$1,"CALC_INTERVAL="&amp;Settings!$B$2,"FILL=0")*1000</f>
        <v>0</v>
      </c>
      <c r="AN58" s="18">
        <f t="shared" si="3"/>
        <v>0</v>
      </c>
      <c r="AO58" s="17" cm="1">
        <f t="array" ref="AO58">_xll.BDP($I58&amp;"@"&amp;Settings!$B$1&amp;" "&amp;$O58,"INTERVAL_SUM","MARKET_DATA_OVERRIDE="&amp;AO$1,"CALC_INTERVAL="&amp;Settings!$B$2,"FILL=0")*1000</f>
        <v>0</v>
      </c>
      <c r="AP58" s="17" cm="1">
        <f t="array" ref="AP58">_xll.BDP($I58&amp;"@"&amp;Settings!$B$1&amp;" "&amp;$O58,"INTERVAL_SUM","MARKET_DATA_OVERRIDE="&amp;AP$1,"CALC_INTERVAL="&amp;Settings!$B$2,"FILL=0")*1000</f>
        <v>0</v>
      </c>
      <c r="AQ58" s="8" cm="1">
        <f t="array" ref="AQ58">_xll.BDP($C58,AQ$1)</f>
        <v>98</v>
      </c>
      <c r="AR58" s="21">
        <f>_xlfn.IFNA(IF(ISNUMBER($K58),INDEX(SN_Limit[UTILIZATION],MATCH($K58,SN_Limit[BB_ID],0)),"#N/A"),
IF(ISNUMBER($L58),INDEX(SN_Limit[UTILIZATION],MATCH($L58,SN_Limit[BB_ID],0)),"#N/A"))</f>
        <v>0.14080000000000001</v>
      </c>
      <c r="AS58" s="6">
        <f>_xlfn.IFNA(IF(ISNUMBER($K58),INDEX(SN_Limit[REMAINING],MATCH($K58,SN_Limit[BB_ID],0)),"#N/A"),
IF(ISNUMBER($L58),INDEX(SN_Limit[REMAINING],MATCH($L58,SN_Limit[BB_ID],0)),"#N/A"))</f>
        <v>56937790.670000002</v>
      </c>
      <c r="AT58" s="3" t="str">
        <f>INDEX(Table11[Z_category],MATCH(MAX(BuyTable[[#This Row],[Yld_Z_BB]:[Yld_Z_RBCI]]),Table11[Z_score_Vale],1))</f>
        <v>75 to 90</v>
      </c>
      <c r="AU58" s="3">
        <f>INDEX(Table12[TRAC_Category],MATCH(BuyTable[[#This Row],[Perc_Traded]],Table12[TRAC_Value],1))</f>
        <v>0</v>
      </c>
      <c r="AV58" s="27">
        <f>INDEX(Table13[NetDlrInv_Category],MATCH(BuyTable[[#This Row],[DealerClient Net]],Table13[NetDlrInv_Value],1))</f>
        <v>0</v>
      </c>
      <c r="AW58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58" s="3" t="str">
        <f>INDEX(Table15[XCCY_Cat],MATCH(BuyTable[[#This Row],[XCCY_sprd]],Table15[XCCY_Value],1))</f>
        <v>0.3 to 0.5</v>
      </c>
      <c r="AY58" s="3" t="str">
        <f>INDEX(Group_RTG[RTG_Value],MATCH($R58,Group_RTG[RTG_Key],0))&amp;":"&amp;INDEX(Map_DurBQNT[Dur_Val],MATCH($X58,Map_DurBQNT[Dur_Key],0))&amp;":"&amp;$M58&amp;":"&amp;$O58</f>
        <v>BBB:5:GBP:Corp</v>
      </c>
      <c r="AZ58" s="3" t="str">
        <f>INDEX(Table9[LQA_Bucket],MATCH(BuyTable[[#This Row],[LQA_LIQUIDITY_SCORE]],Table9[LQA_Val],1))</f>
        <v>80-100</v>
      </c>
      <c r="BA58" s="27" t="str">
        <f>INDEX(Table10[Utilization_Bucket],MATCH(_xlfn.IFNA(ROUND(BuyTable[[#This Row],[Remaining]]/1000000,0),-1),Table10[Utilization_Val],1))</f>
        <v>50-100MM</v>
      </c>
      <c r="BB5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58" s="8"/>
    </row>
    <row r="59" spans="1:55" customFormat="1" x14ac:dyDescent="0.3">
      <c r="A59" t="s">
        <v>876</v>
      </c>
      <c r="B59" t="str">
        <f>IF(ISNUMBER(MATCH(I59,Buyside_PastID!A:A,0)),"","NEW")</f>
        <v/>
      </c>
      <c r="C59" s="12" t="s">
        <v>1566</v>
      </c>
      <c r="D59" s="12">
        <v>0.76820691336336</v>
      </c>
      <c r="E59" s="12">
        <v>0.86603549911304745</v>
      </c>
      <c r="F59" s="12" t="s">
        <v>1898</v>
      </c>
      <c r="G59" s="12">
        <v>10000000</v>
      </c>
      <c r="H59" s="12">
        <v>3000000</v>
      </c>
      <c r="I59" s="8" t="str" cm="1">
        <f t="array" ref="I59">_xll.BDP($C59,I$1)</f>
        <v>46647PBP0</v>
      </c>
      <c r="J59" s="8" t="str" cm="1">
        <f t="array" ref="J59">_xll.BDP($C59,J$1)</f>
        <v>JPM 2.956 05/13/31</v>
      </c>
      <c r="K59" s="8" cm="1">
        <f t="array" ref="K59">_xll.BDP($C59,K$1)</f>
        <v>100312</v>
      </c>
      <c r="L59" s="8" cm="1">
        <f t="array" ref="L59">_xll.BDP($C59,L$1)</f>
        <v>100312</v>
      </c>
      <c r="M59" s="8" t="str" cm="1">
        <f t="array" ref="M59">_xll.BDP($C59,M$1)</f>
        <v>USD</v>
      </c>
      <c r="N59" s="8" t="str" cm="1">
        <f t="array" ref="N59">_xll.BDP($C59,N$1)</f>
        <v>US</v>
      </c>
      <c r="O59" s="8" t="str" cm="1">
        <f t="array" ref="O59">_xll.BDP($C59,O$1)</f>
        <v>Corp</v>
      </c>
      <c r="P59" s="8" t="str" cm="1">
        <f t="array" ref="P59">_xll.BDP($C59,P$1)</f>
        <v>Financials</v>
      </c>
      <c r="Q59" s="8" t="str" cm="1">
        <f t="array" ref="Q59">_xll.BDP($C59,Q$1)</f>
        <v>JPMORGAN CHASE &amp; CO</v>
      </c>
      <c r="R59" s="8" t="str" cm="1">
        <f t="array" ref="R59">_xll.BDP($C59,R$1)</f>
        <v>A-</v>
      </c>
      <c r="S59" s="8" cm="1">
        <f t="array" ref="S59">_xlfn.IFNA(MATCH(_xll.BDP($C59,S$1),Convert_RBCIRTG[RTG_MDY],0),0)</f>
        <v>4</v>
      </c>
      <c r="T59" s="8" cm="1">
        <f t="array" ref="T59">_xlfn.IFNA(MATCH(_xll.BDP($C59,T$1),Convert_RBCIRTG[RTG_FITCH_SP],0),0)</f>
        <v>5</v>
      </c>
      <c r="U59" s="8" cm="1">
        <f t="array" ref="U59">_xlfn.IFNA(MATCH(_xll.BDP($C59,U$1),Convert_RBCIRTG[RTG_FITCH_SP],0),0)</f>
        <v>3</v>
      </c>
      <c r="V59" s="20" t="str" cm="1">
        <f t="array" ref="V59">INDEX(Convert_RBCIRTG[RTG_FITCH_SP],IF(MEDIAN($S59:$U59)&gt;0,MEDIAN($S59:$U59),MAX($S59:$U59)))</f>
        <v>A-</v>
      </c>
      <c r="W59" s="15" cm="1">
        <f t="array" ref="W59">_xll.BDP($C59,W$1,"YAS_YLD_FLAG = 15")</f>
        <v>7.4601250848276051</v>
      </c>
      <c r="X59" s="3" t="str">
        <f>INDEX(Convert_DurBins[Dur_Bucket],MATCH($W59,Convert_DurBins[Dur_Val],1))</f>
        <v>0-10</v>
      </c>
      <c r="Y59" s="14">
        <f t="shared" si="0"/>
        <v>2.7245005415516164</v>
      </c>
      <c r="Z59" s="3">
        <f>-INDEX(DefProv[Default],MATCH($O59&amp;$R59,DefProv[KEY],0))</f>
        <v>-13</v>
      </c>
      <c r="AA59" s="9" cm="1">
        <f t="array" ref="AA59">IF($M59="CAD",AB59,_xll.BDP($C59,AA$1,"YAS_XCCY_FOREIGN_CURRENCY=CAD","YAS_YLD_FLAG = 15","PRICING_SOURCE=BVAL"))</f>
        <v>2.8545005415516163</v>
      </c>
      <c r="AB59" s="9" cm="1">
        <f t="array" ref="AB59">_xll.BDP($C59,AB$1,"YAS_YLD_FLAG = 15","PRICING_SOURCE=BVAL")</f>
        <v>2.5108540000000001</v>
      </c>
      <c r="AC59" s="14">
        <f t="shared" si="1"/>
        <v>0.34364654155161611</v>
      </c>
      <c r="AD59" s="9" cm="1">
        <f t="array" ref="AD59">_xll.BDP($C59,AD$1,"YAS_YLD_FLAG = 15","PRICING_SOURCE=BVAL")</f>
        <v>93.086900000000014</v>
      </c>
      <c r="AE59" s="14">
        <f>INDEX([1]credit_yield!$C$1:$C$108,MATCH($AY59,[1]credit_yield!$A$1:$A$108,0))</f>
        <v>73.928243448068429</v>
      </c>
      <c r="AF59" s="9" cm="1">
        <f t="array" ref="AF59">_xll.BDP($C59,AF$1,"YAS_YLD_FLAG = 15","YAS_XCCY_FOREIGN_CURRENCY=CAD","PRICING_SOURCE=BVAL")</f>
        <v>135.3408029068809</v>
      </c>
      <c r="AG59" s="9" cm="1">
        <f t="array" ref="AG59">_xll.BDP($C59,AG$1,"YAS_YLD_FLAG = 15","PRICING_SOURCE=BVAL")</f>
        <v>1.579985</v>
      </c>
      <c r="AH59" s="9" t="str" cm="1">
        <f t="array" ref="AH59">_xll.BDP($C59,AH$1,"YAS_YLD_FLAG = 15","PRICING_SOURCE=BVAL")</f>
        <v>T 1 1/4 08/15/31</v>
      </c>
      <c r="AI59" s="9" t="str" cm="1">
        <f t="array" ref="AI59">_xll.BDP($C59,AI$1,"YAS_YLD_FLAG = 15","YAS_XCCY_FOREIGN_CURRENCY=CAD","PRICING_SOURCE=BVAL")</f>
        <v>CAN 1 ¼ 06/01/30</v>
      </c>
      <c r="AJ59" s="9" cm="1">
        <f t="array" ref="AJ59">_xll.BQL($C59, "yield(fill=PREV, pricing_source=BVN4, side=Bid, yield_type=YTW) - yield(fill=PREV, pricing_source=BVN4, side=Ask, yield_type=YTW)")</f>
        <v>2.8528894010476868E-2</v>
      </c>
      <c r="AK59" s="16" cm="1">
        <f t="array" ref="AK59">_xll.BDP($C59,AK$1,"YAS_YLD_FLAG = 1")</f>
        <v>3000000000</v>
      </c>
      <c r="AL59" s="5">
        <f t="shared" si="2"/>
        <v>4.1917666666666666E-2</v>
      </c>
      <c r="AM59" s="17" cm="1">
        <f t="array" ref="AM59">_xll.BDP($C59&amp;"@"&amp;Settings!$B$1&amp;" "&amp;$O59,"INTERVAL_SUM","MARKET_DATA_OVERRIDE="&amp;AM$1,"CALC_INTERVAL="&amp;Settings!$B$2,"FILL=0")*1000</f>
        <v>125753000</v>
      </c>
      <c r="AN59" s="18">
        <f t="shared" si="3"/>
        <v>-19526000</v>
      </c>
      <c r="AO59" s="17" cm="1">
        <f t="array" ref="AO59">_xll.BDP($I59&amp;"@"&amp;Settings!$B$1&amp;" "&amp;$O59,"INTERVAL_SUM","MARKET_DATA_OVERRIDE="&amp;AO$1,"CALC_INTERVAL="&amp;Settings!$B$2,"FILL=0")*1000</f>
        <v>37677000</v>
      </c>
      <c r="AP59" s="17" cm="1">
        <f t="array" ref="AP59">_xll.BDP($I59&amp;"@"&amp;Settings!$B$1&amp;" "&amp;$O59,"INTERVAL_SUM","MARKET_DATA_OVERRIDE="&amp;AP$1,"CALC_INTERVAL="&amp;Settings!$B$2,"FILL=0")*1000</f>
        <v>57203000</v>
      </c>
      <c r="AQ59" s="8" cm="1">
        <f t="array" ref="AQ59">_xll.BDP($C59,AQ$1)</f>
        <v>95</v>
      </c>
      <c r="AR59" s="21">
        <f>_xlfn.IFNA(IF(ISNUMBER($K59),INDEX(SN_Limit[UTILIZATION],MATCH($K59,SN_Limit[BB_ID],0)),"#N/A"),
IF(ISNUMBER($L59),INDEX(SN_Limit[UTILIZATION],MATCH($L59,SN_Limit[BB_ID],0)),"#N/A"))</f>
        <v>0.52710000000000001</v>
      </c>
      <c r="AS59" s="6">
        <f>_xlfn.IFNA(IF(ISNUMBER($K59),INDEX(SN_Limit[REMAINING],MATCH($K59,SN_Limit[BB_ID],0)),"#N/A"),
IF(ISNUMBER($L59),INDEX(SN_Limit[REMAINING],MATCH($L59,SN_Limit[BB_ID],0)),"#N/A"))</f>
        <v>37288330.020000003</v>
      </c>
      <c r="AT59" s="3" t="str">
        <f>INDEX(Table11[Z_category],MATCH(MAX(BuyTable[[#This Row],[Yld_Z_BB]:[Yld_Z_RBCI]]),Table11[Z_score_Vale],1))</f>
        <v>75 to 90</v>
      </c>
      <c r="AU59" s="3" t="str">
        <f>INDEX(Table12[TRAC_Category],MATCH(BuyTable[[#This Row],[Perc_Traded]],Table12[TRAC_Value],1))</f>
        <v>0-5%</v>
      </c>
      <c r="AV59" s="27" t="str">
        <f>INDEX(Table13[NetDlrInv_Category],MATCH(BuyTable[[#This Row],[DealerClient Net]],Table13[NetDlrInv_Value],1))</f>
        <v>-20 to -10MM</v>
      </c>
      <c r="AW59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59" s="3" t="str">
        <f>INDEX(Table15[XCCY_Cat],MATCH(BuyTable[[#This Row],[XCCY_sprd]],Table15[XCCY_Value],1))</f>
        <v>0.3 to 0.5</v>
      </c>
      <c r="AY59" s="3" t="str">
        <f>INDEX(Group_RTG[RTG_Value],MATCH($R59,Group_RTG[RTG_Key],0))&amp;":"&amp;INDEX(Map_DurBQNT[Dur_Val],MATCH($X59,Map_DurBQNT[Dur_Key],0))&amp;":"&amp;$M59&amp;":"&amp;$O59</f>
        <v>A:5:USD:Corp</v>
      </c>
      <c r="AZ59" s="3" t="str">
        <f>INDEX(Table9[LQA_Bucket],MATCH(BuyTable[[#This Row],[LQA_LIQUIDITY_SCORE]],Table9[LQA_Val],1))</f>
        <v>80-100</v>
      </c>
      <c r="BA59" s="27" t="str">
        <f>INDEX(Table10[Utilization_Bucket],MATCH(_xlfn.IFNA(ROUND(BuyTable[[#This Row],[Remaining]]/1000000,0),-1),Table10[Utilization_Val],1))</f>
        <v>10-50MM</v>
      </c>
      <c r="BB5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  <c r="BC59" s="8"/>
    </row>
    <row r="60" spans="1:55" customFormat="1" x14ac:dyDescent="0.3">
      <c r="A60" t="s">
        <v>876</v>
      </c>
      <c r="B60" t="str">
        <f>IF(ISNUMBER(MATCH(I60,Buyside_PastID!A:A,0)),"","NEW")</f>
        <v/>
      </c>
      <c r="C60" s="12" t="s">
        <v>1032</v>
      </c>
      <c r="D60" s="12">
        <v>1.2259516748628658</v>
      </c>
      <c r="E60" s="12">
        <v>1.2750010752738128</v>
      </c>
      <c r="F60" s="12" t="s">
        <v>1910</v>
      </c>
      <c r="G60" s="12">
        <v>9770000</v>
      </c>
      <c r="H60" s="12">
        <v>0</v>
      </c>
      <c r="I60" s="8" t="str" cm="1">
        <f t="array" ref="I60">_xll.BDP($C60,I$1)</f>
        <v>904678AY5</v>
      </c>
      <c r="J60" s="8" t="str" cm="1">
        <f t="array" ref="J60">_xll.BDP($C60,J$1)</f>
        <v>UCGIM 3.127 06/03/32</v>
      </c>
      <c r="K60" s="8" cm="1">
        <f t="array" ref="K60">_xll.BDP($C60,K$1)</f>
        <v>115657</v>
      </c>
      <c r="L60" s="8" cm="1">
        <f t="array" ref="L60">_xll.BDP($C60,L$1)</f>
        <v>115657</v>
      </c>
      <c r="M60" s="8" t="str" cm="1">
        <f t="array" ref="M60">_xll.BDP($C60,M$1)</f>
        <v>USD</v>
      </c>
      <c r="N60" s="8" t="str" cm="1">
        <f t="array" ref="N60">_xll.BDP($C60,N$1)</f>
        <v>IT</v>
      </c>
      <c r="O60" s="8" t="str" cm="1">
        <f t="array" ref="O60">_xll.BDP($C60,O$1)</f>
        <v>Corp</v>
      </c>
      <c r="P60" s="8" t="str" cm="1">
        <f t="array" ref="P60">_xll.BDP($C60,P$1)</f>
        <v>Financials</v>
      </c>
      <c r="Q60" s="8" t="str" cm="1">
        <f t="array" ref="Q60">_xll.BDP($C60,Q$1)</f>
        <v>UNICREDIT SPA</v>
      </c>
      <c r="R60" s="8" t="str" cm="1">
        <f t="array" ref="R60">_xll.BDP($C60,R$1)</f>
        <v>BBB</v>
      </c>
      <c r="S60" s="8" cm="1">
        <f t="array" ref="S60">_xlfn.IFNA(MATCH(_xll.BDP($C60,S$1),Convert_RBCIRTG[RTG_MDY],0),0)</f>
        <v>3</v>
      </c>
      <c r="T60" s="8" cm="1">
        <f t="array" ref="T60">_xlfn.IFNA(MATCH(_xll.BDP($C60,T$1),Convert_RBCIRTG[RTG_FITCH_SP],0),0)</f>
        <v>1</v>
      </c>
      <c r="U60" s="8" cm="1">
        <f t="array" ref="U60">_xlfn.IFNA(MATCH(_xll.BDP($C60,U$1),Convert_RBCIRTG[RTG_FITCH_SP],0),0)</f>
        <v>2</v>
      </c>
      <c r="V60" s="20" t="str" cm="1">
        <f t="array" ref="V60">INDEX(Convert_RBCIRTG[RTG_FITCH_SP],IF(MEDIAN($S60:$U60)&gt;0,MEDIAN($S60:$U60),MAX($S60:$U60)))</f>
        <v>BBB</v>
      </c>
      <c r="W60" s="15" cm="1">
        <f t="array" ref="W60">_xll.BDP($C60,W$1,"YAS_YLD_FLAG = 15")</f>
        <v>8.1603777582514176</v>
      </c>
      <c r="X60" s="3" t="str">
        <f>INDEX(Convert_DurBins[Dur_Bucket],MATCH($W60,Convert_DurBins[Dur_Val],1))</f>
        <v>0-10</v>
      </c>
      <c r="Y60" s="14">
        <f t="shared" si="0"/>
        <v>3.0830705125807865</v>
      </c>
      <c r="Z60" s="3">
        <f>-INDEX(DefProv[Default],MATCH($O60&amp;$R60,DefProv[KEY],0))</f>
        <v>-36</v>
      </c>
      <c r="AA60" s="9" cm="1">
        <f t="array" ref="AA60">IF($M60="CAD",AB60,_xll.BDP($C60,AA$1,"YAS_XCCY_FOREIGN_CURRENCY=CAD","YAS_YLD_FLAG = 15","PRICING_SOURCE=BVAL"))</f>
        <v>3.4430705125807863</v>
      </c>
      <c r="AB60" s="9" cm="1">
        <f t="array" ref="AB60">_xll.BDP($C60,AB$1,"YAS_YLD_FLAG = 15","PRICING_SOURCE=BVAL")</f>
        <v>3.1028899999999999</v>
      </c>
      <c r="AC60" s="14">
        <f t="shared" si="1"/>
        <v>0.34018051258078641</v>
      </c>
      <c r="AD60" s="9" cm="1">
        <f t="array" ref="AD60">_xll.BDP($C60,AD$1,"YAS_YLD_FLAG = 15","PRICING_SOURCE=BVAL")</f>
        <v>152.29050000000001</v>
      </c>
      <c r="AE60" s="14" t="e">
        <f>INDEX([1]credit_yield!$C$1:$C$108,MATCH($AY60,[1]credit_yield!$A$1:$A$108,0))</f>
        <v>#N/A</v>
      </c>
      <c r="AF60" s="9" cm="1">
        <f t="array" ref="AF60">_xll.BDP($C60,AF$1,"YAS_YLD_FLAG = 15","YAS_XCCY_FOREIGN_CURRENCY=CAD","PRICING_SOURCE=BVAL")</f>
        <v>185.46231915038996</v>
      </c>
      <c r="AG60" s="9" cm="1">
        <f t="array" ref="AG60">_xll.BDP($C60,AG$1,"YAS_YLD_FLAG = 15","PRICING_SOURCE=BVAL")</f>
        <v>1.579985</v>
      </c>
      <c r="AH60" s="9" t="str" cm="1">
        <f t="array" ref="AH60">_xll.BDP($C60,AH$1,"YAS_YLD_FLAG = 15","PRICING_SOURCE=BVAL")</f>
        <v>T 1 1/4 08/15/31</v>
      </c>
      <c r="AI60" s="9" t="str" cm="1">
        <f t="array" ref="AI60">_xll.BDP($C60,AI$1,"YAS_YLD_FLAG = 15","YAS_XCCY_FOREIGN_CURRENCY=CAD","PRICING_SOURCE=BVAL")</f>
        <v>CAN 1 ½ 06/01/31</v>
      </c>
      <c r="AJ60" s="9" cm="1">
        <f t="array" ref="AJ60">_xll.BQL($C60, "yield(fill=PREV, pricing_source=BVN4, side=Bid, yield_type=YTW) - yield(fill=PREV, pricing_source=BVN4, side=Ask, yield_type=YTW)")</f>
        <v>1.1733645010675975E-2</v>
      </c>
      <c r="AK60" s="16" cm="1">
        <f t="array" ref="AK60">_xll.BDP($C60,AK$1,"YAS_YLD_FLAG = 1")</f>
        <v>1000000000</v>
      </c>
      <c r="AL60" s="5">
        <f t="shared" si="2"/>
        <v>0.118751</v>
      </c>
      <c r="AM60" s="17" cm="1">
        <f t="array" ref="AM60">_xll.BDP($C60&amp;"@"&amp;Settings!$B$1&amp;" "&amp;$O60,"INTERVAL_SUM","MARKET_DATA_OVERRIDE="&amp;AM$1,"CALC_INTERVAL="&amp;Settings!$B$2,"FILL=0")*1000</f>
        <v>118751000</v>
      </c>
      <c r="AN60" s="18">
        <f t="shared" si="3"/>
        <v>21331000</v>
      </c>
      <c r="AO60" s="17" cm="1">
        <f t="array" ref="AO60">_xll.BDP($I60&amp;"@"&amp;Settings!$B$1&amp;" "&amp;$O60,"INTERVAL_SUM","MARKET_DATA_OVERRIDE="&amp;AO$1,"CALC_INTERVAL="&amp;Settings!$B$2,"FILL=0")*1000</f>
        <v>56160000</v>
      </c>
      <c r="AP60" s="17" cm="1">
        <f t="array" ref="AP60">_xll.BDP($I60&amp;"@"&amp;Settings!$B$1&amp;" "&amp;$O60,"INTERVAL_SUM","MARKET_DATA_OVERRIDE="&amp;AP$1,"CALC_INTERVAL="&amp;Settings!$B$2,"FILL=0")*1000</f>
        <v>34829000</v>
      </c>
      <c r="AQ60" s="8" cm="1">
        <f t="array" ref="AQ60">_xll.BDP($C60,AQ$1)</f>
        <v>91</v>
      </c>
      <c r="AR60" s="21" t="str">
        <f>_xlfn.IFNA(IF(ISNUMBER($K60),INDEX(SN_Limit[UTILIZATION],MATCH($K60,SN_Limit[BB_ID],0)),"#N/A"),
IF(ISNUMBER($L60),INDEX(SN_Limit[UTILIZATION],MATCH($L60,SN_Limit[BB_ID],0)),"#N/A"))</f>
        <v>N/A</v>
      </c>
      <c r="AS60" s="6">
        <f>_xlfn.IFNA(IF(ISNUMBER($K60),INDEX(SN_Limit[REMAINING],MATCH($K60,SN_Limit[BB_ID],0)),"#N/A"),
IF(ISNUMBER($L60),INDEX(SN_Limit[REMAINING],MATCH($L60,SN_Limit[BB_ID],0)),"#N/A"))</f>
        <v>0</v>
      </c>
      <c r="AT60" s="3" t="str">
        <f>INDEX(Table11[Z_category],MATCH(MAX(BuyTable[[#This Row],[Yld_Z_BB]:[Yld_Z_RBCI]]),Table11[Z_score_Vale],1))</f>
        <v>75 to 90</v>
      </c>
      <c r="AU60" s="3" t="str">
        <f>INDEX(Table12[TRAC_Category],MATCH(BuyTable[[#This Row],[Perc_Traded]],Table12[TRAC_Value],1))</f>
        <v>10-15%</v>
      </c>
      <c r="AV60" s="27" t="str">
        <f>INDEX(Table13[NetDlrInv_Category],MATCH(BuyTable[[#This Row],[DealerClient Net]],Table13[NetDlrInv_Value],1))</f>
        <v>20 to 50MM</v>
      </c>
      <c r="AW60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60" s="3" t="str">
        <f>INDEX(Table15[XCCY_Cat],MATCH(BuyTable[[#This Row],[XCCY_sprd]],Table15[XCCY_Value],1))</f>
        <v>0.3 to 0.5</v>
      </c>
      <c r="AY60" s="3" t="str">
        <f>INDEX(Group_RTG[RTG_Value],MATCH($R60,Group_RTG[RTG_Key],0))&amp;":"&amp;INDEX(Map_DurBQNT[Dur_Val],MATCH($X60,Map_DurBQNT[Dur_Key],0))&amp;":"&amp;$M60&amp;":"&amp;$O60</f>
        <v>BBB:5:USD:Corp</v>
      </c>
      <c r="AZ60" s="3" t="str">
        <f>INDEX(Table9[LQA_Bucket],MATCH(BuyTable[[#This Row],[LQA_LIQUIDITY_SCORE]],Table9[LQA_Val],1))</f>
        <v>80-100</v>
      </c>
      <c r="BA60" s="27" t="str">
        <f>INDEX(Table10[Utilization_Bucket],MATCH(_xlfn.IFNA(ROUND(BuyTable[[#This Row],[Remaining]]/1000000,0),-1),Table10[Utilization_Val],1))</f>
        <v>0MM</v>
      </c>
      <c r="BB6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60" s="8"/>
    </row>
    <row r="61" spans="1:55" customFormat="1" x14ac:dyDescent="0.3">
      <c r="A61" t="s">
        <v>876</v>
      </c>
      <c r="B61" t="str">
        <f>IF(ISNUMBER(MATCH(I61,Buyside_PastID!A:A,0)),"","NEW")</f>
        <v/>
      </c>
      <c r="C61" s="12" t="s">
        <v>1585</v>
      </c>
      <c r="D61" s="12">
        <v>0.89330575573896442</v>
      </c>
      <c r="E61" s="12">
        <v>1.0113903112959037</v>
      </c>
      <c r="F61" s="12" t="s">
        <v>1938</v>
      </c>
      <c r="G61" s="12">
        <v>0</v>
      </c>
      <c r="H61" s="12">
        <v>6802000</v>
      </c>
      <c r="I61" s="8" t="str" cm="1">
        <f t="array" ref="I61">_xll.BDP($C61,I$1)</f>
        <v>38143YAC7</v>
      </c>
      <c r="J61" s="8" t="str" cm="1">
        <f t="array" ref="J61">_xll.BDP($C61,J$1)</f>
        <v>GS 6.45 05/01/36</v>
      </c>
      <c r="K61" s="8" cm="1">
        <f t="array" ref="K61">_xll.BDP($C61,K$1)</f>
        <v>348768</v>
      </c>
      <c r="L61" s="8" cm="1">
        <f t="array" ref="L61">_xll.BDP($C61,L$1)</f>
        <v>348768</v>
      </c>
      <c r="M61" s="8" t="str" cm="1">
        <f t="array" ref="M61">_xll.BDP($C61,M$1)</f>
        <v>USD</v>
      </c>
      <c r="N61" s="8" t="str" cm="1">
        <f t="array" ref="N61">_xll.BDP($C61,N$1)</f>
        <v>US</v>
      </c>
      <c r="O61" s="8" t="str" cm="1">
        <f t="array" ref="O61">_xll.BDP($C61,O$1)</f>
        <v>Corp</v>
      </c>
      <c r="P61" s="8" t="str" cm="1">
        <f t="array" ref="P61">_xll.BDP($C61,P$1)</f>
        <v>Financials</v>
      </c>
      <c r="Q61" s="8" t="str" cm="1">
        <f t="array" ref="Q61">_xll.BDP($C61,Q$1)</f>
        <v>GOLDMAN SACHS GROUP INC</v>
      </c>
      <c r="R61" s="8" t="str" cm="1">
        <f t="array" ref="R61">_xll.BDP($C61,R$1)</f>
        <v>BBB</v>
      </c>
      <c r="S61" s="8" cm="1">
        <f t="array" ref="S61">_xlfn.IFNA(MATCH(_xll.BDP($C61,S$1),Convert_RBCIRTG[RTG_MDY],0),0)</f>
        <v>2</v>
      </c>
      <c r="T61" s="8" cm="1">
        <f t="array" ref="T61">_xlfn.IFNA(MATCH(_xll.BDP($C61,T$1),Convert_RBCIRTG[RTG_FITCH_SP],0),0)</f>
        <v>3</v>
      </c>
      <c r="U61" s="8" cm="1">
        <f t="array" ref="U61">_xlfn.IFNA(MATCH(_xll.BDP($C61,U$1),Convert_RBCIRTG[RTG_FITCH_SP],0),0)</f>
        <v>1</v>
      </c>
      <c r="V61" s="20" t="str" cm="1">
        <f t="array" ref="V61">INDEX(Convert_RBCIRTG[RTG_FITCH_SP],IF(MEDIAN($S61:$U61)&gt;0,MEDIAN($S61:$U61),MAX($S61:$U61)))</f>
        <v>BBB</v>
      </c>
      <c r="W61" s="15" cm="1">
        <f t="array" ref="W61">_xll.BDP($C61,W$1,"YAS_YLD_FLAG = 15")</f>
        <v>10.032363150162073</v>
      </c>
      <c r="X61" s="3" t="str">
        <f>INDEX(Convert_DurBins[Dur_Bucket],MATCH($W61,Convert_DurBins[Dur_Val],1))</f>
        <v>10-12</v>
      </c>
      <c r="Y61" s="14">
        <f t="shared" si="0"/>
        <v>3.6740415175997732</v>
      </c>
      <c r="Z61" s="3">
        <f>-INDEX(DefProv[Default],MATCH($O61&amp;$R61,DefProv[KEY],0))</f>
        <v>-36</v>
      </c>
      <c r="AA61" s="9" cm="1">
        <f t="array" ref="AA61">IF($M61="CAD",AB61,_xll.BDP($C61,AA$1,"YAS_XCCY_FOREIGN_CURRENCY=CAD","YAS_YLD_FLAG = 15","PRICING_SOURCE=BVAL"))</f>
        <v>4.034041517599773</v>
      </c>
      <c r="AB61" s="9" cm="1">
        <f t="array" ref="AB61">_xll.BDP($C61,AB$1,"YAS_YLD_FLAG = 15","PRICING_SOURCE=BVAL")</f>
        <v>3.2432110000000001</v>
      </c>
      <c r="AC61" s="14">
        <f t="shared" si="1"/>
        <v>0.79083051759977296</v>
      </c>
      <c r="AD61" s="9" cm="1">
        <f t="array" ref="AD61">_xll.BDP($C61,AD$1,"YAS_YLD_FLAG = 15","PRICING_SOURCE=BVAL")</f>
        <v>166.32260000000002</v>
      </c>
      <c r="AE61" s="14" t="e">
        <f>INDEX([1]credit_yield!$C$1:$C$108,MATCH($AY61,[1]credit_yield!$A$1:$A$108,0))</f>
        <v>#N/A</v>
      </c>
      <c r="AF61" s="9" cm="1">
        <f t="array" ref="AF61">_xll.BDP($C61,AF$1,"YAS_YLD_FLAG = 15","YAS_XCCY_FOREIGN_CURRENCY=CAD","PRICING_SOURCE=BVAL")</f>
        <v>244.55941965228863</v>
      </c>
      <c r="AG61" s="9" cm="1">
        <f t="array" ref="AG61">_xll.BDP($C61,AG$1,"YAS_YLD_FLAG = 15","PRICING_SOURCE=BVAL")</f>
        <v>1.579985</v>
      </c>
      <c r="AH61" s="9" t="str" cm="1">
        <f t="array" ref="AH61">_xll.BDP($C61,AH$1,"YAS_YLD_FLAG = 15","PRICING_SOURCE=BVAL")</f>
        <v>T 1 1/4 08/15/31</v>
      </c>
      <c r="AI61" s="9" t="str" cm="1">
        <f t="array" ref="AI61">_xll.BDP($C61,AI$1,"YAS_YLD_FLAG = 15","YAS_XCCY_FOREIGN_CURRENCY=CAD","PRICING_SOURCE=BVAL")</f>
        <v>CAN 1 ½ 06/01/31</v>
      </c>
      <c r="AJ61" s="9" cm="1">
        <f t="array" ref="AJ61">_xll.BQL($C61, "yield(fill=PREV, pricing_source=BVN4, side=Bid, yield_type=YTW) - yield(fill=PREV, pricing_source=BVN4, side=Ask, yield_type=YTW)")</f>
        <v>1.8907464220736081E-2</v>
      </c>
      <c r="AK61" s="16" cm="1">
        <f t="array" ref="AK61">_xll.BDP($C61,AK$1,"YAS_YLD_FLAG = 1")</f>
        <v>691803000</v>
      </c>
      <c r="AL61" s="5">
        <f t="shared" si="2"/>
        <v>7.1595526472131521E-2</v>
      </c>
      <c r="AM61" s="17" cm="1">
        <f t="array" ref="AM61">_xll.BDP($C61&amp;"@"&amp;Settings!$B$1&amp;" "&amp;$O61,"INTERVAL_SUM","MARKET_DATA_OVERRIDE="&amp;AM$1,"CALC_INTERVAL="&amp;Settings!$B$2,"FILL=0")*1000</f>
        <v>49530000</v>
      </c>
      <c r="AN61" s="18">
        <f t="shared" si="3"/>
        <v>-12600000</v>
      </c>
      <c r="AO61" s="17" cm="1">
        <f t="array" ref="AO61">_xll.BDP($I61&amp;"@"&amp;Settings!$B$1&amp;" "&amp;$O61,"INTERVAL_SUM","MARKET_DATA_OVERRIDE="&amp;AO$1,"CALC_INTERVAL="&amp;Settings!$B$2,"FILL=0")*1000</f>
        <v>7000000</v>
      </c>
      <c r="AP61" s="17" cm="1">
        <f t="array" ref="AP61">_xll.BDP($I61&amp;"@"&amp;Settings!$B$1&amp;" "&amp;$O61,"INTERVAL_SUM","MARKET_DATA_OVERRIDE="&amp;AP$1,"CALC_INTERVAL="&amp;Settings!$B$2,"FILL=0")*1000</f>
        <v>19600000</v>
      </c>
      <c r="AQ61" s="8" cm="1">
        <f t="array" ref="AQ61">_xll.BDP($C61,AQ$1)</f>
        <v>89</v>
      </c>
      <c r="AR61" s="21">
        <f>_xlfn.IFNA(IF(ISNUMBER($K61),INDEX(SN_Limit[UTILIZATION],MATCH($K61,SN_Limit[BB_ID],0)),"#N/A"),
IF(ISNUMBER($L61),INDEX(SN_Limit[UTILIZATION],MATCH($L61,SN_Limit[BB_ID],0)),"#N/A"))</f>
        <v>0.74180000000000001</v>
      </c>
      <c r="AS61" s="6">
        <f>_xlfn.IFNA(IF(ISNUMBER($K61),INDEX(SN_Limit[REMAINING],MATCH($K61,SN_Limit[BB_ID],0)),"#N/A"),
IF(ISNUMBER($L61),INDEX(SN_Limit[REMAINING],MATCH($L61,SN_Limit[BB_ID],0)),"#N/A"))</f>
        <v>11862695.119999997</v>
      </c>
      <c r="AT61" s="3" t="str">
        <f>INDEX(Table11[Z_category],MATCH(MAX(BuyTable[[#This Row],[Yld_Z_BB]:[Yld_Z_RBCI]]),Table11[Z_score_Vale],1))</f>
        <v>75 to 90</v>
      </c>
      <c r="AU61" s="3" t="str">
        <f>INDEX(Table12[TRAC_Category],MATCH(BuyTable[[#This Row],[Perc_Traded]],Table12[TRAC_Value],1))</f>
        <v>5-10%</v>
      </c>
      <c r="AV61" s="27" t="str">
        <f>INDEX(Table13[NetDlrInv_Category],MATCH(BuyTable[[#This Row],[DealerClient Net]],Table13[NetDlrInv_Value],1))</f>
        <v>-20 to -10MM</v>
      </c>
      <c r="AW61" s="3">
        <f>IF(OR(ISBLANK(BuyTable[[#This Row],[MSG_AskSize]]),NOT(ISNUMBER(BuyTable[[#This Row],[MSG_AskSize]]))),"NA",INDEX(Table14[AskSize_Category],MATCH(BuyTable[[#This Row],[MSG_AskSize]],Table14[AskSize_Value],1)))</f>
        <v>0</v>
      </c>
      <c r="AX61" s="3" t="str">
        <f>INDEX(Table15[XCCY_Cat],MATCH(BuyTable[[#This Row],[XCCY_sprd]],Table15[XCCY_Value],1))</f>
        <v>0.5 to 0.8</v>
      </c>
      <c r="AY61" s="3" t="str">
        <f>INDEX(Group_RTG[RTG_Value],MATCH($R61,Group_RTG[RTG_Key],0))&amp;":"&amp;INDEX(Map_DurBQNT[Dur_Val],MATCH($X61,Map_DurBQNT[Dur_Key],0))&amp;":"&amp;$M61&amp;":"&amp;$O61</f>
        <v>BBB:6:USD:Corp</v>
      </c>
      <c r="AZ61" s="3" t="str">
        <f>INDEX(Table9[LQA_Bucket],MATCH(BuyTable[[#This Row],[LQA_LIQUIDITY_SCORE]],Table9[LQA_Val],1))</f>
        <v>80-100</v>
      </c>
      <c r="BA61" s="27" t="str">
        <f>INDEX(Table10[Utilization_Bucket],MATCH(_xlfn.IFNA(ROUND(BuyTable[[#This Row],[Remaining]]/1000000,0),-1),Table10[Utilization_Val],1))</f>
        <v>10-50MM</v>
      </c>
      <c r="BB6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61" s="8"/>
    </row>
    <row r="62" spans="1:55" customFormat="1" x14ac:dyDescent="0.3">
      <c r="A62" t="s">
        <v>876</v>
      </c>
      <c r="B62" t="str">
        <f>IF(ISNUMBER(MATCH(I62,Buyside_PastID!A:A,0)),"","NEW")</f>
        <v/>
      </c>
      <c r="C62" s="12" t="s">
        <v>1568</v>
      </c>
      <c r="D62" s="12">
        <v>0.75121834058612003</v>
      </c>
      <c r="E62" s="12">
        <v>0.85004885068853131</v>
      </c>
      <c r="F62" s="12" t="s">
        <v>1899</v>
      </c>
      <c r="G62" s="12">
        <v>3000000</v>
      </c>
      <c r="H62" s="12">
        <v>3000000</v>
      </c>
      <c r="I62" s="8" t="str" cm="1">
        <f t="array" ref="I62">_xll.BDP($C62,I$1)</f>
        <v>172967MP3</v>
      </c>
      <c r="J62" s="8" t="str" cm="1">
        <f t="array" ref="J62">_xll.BDP($C62,J$1)</f>
        <v>C 4.412 03/31/31</v>
      </c>
      <c r="K62" s="8" cm="1">
        <f t="array" ref="K62">_xll.BDP($C62,K$1)</f>
        <v>101214</v>
      </c>
      <c r="L62" s="8" cm="1">
        <f t="array" ref="L62">_xll.BDP($C62,L$1)</f>
        <v>101214</v>
      </c>
      <c r="M62" s="8" t="str" cm="1">
        <f t="array" ref="M62">_xll.BDP($C62,M$1)</f>
        <v>USD</v>
      </c>
      <c r="N62" s="8" t="str" cm="1">
        <f t="array" ref="N62">_xll.BDP($C62,N$1)</f>
        <v>US</v>
      </c>
      <c r="O62" s="8" t="str" cm="1">
        <f t="array" ref="O62">_xll.BDP($C62,O$1)</f>
        <v>Corp</v>
      </c>
      <c r="P62" s="8" t="str" cm="1">
        <f t="array" ref="P62">_xll.BDP($C62,P$1)</f>
        <v>Financials</v>
      </c>
      <c r="Q62" s="8" t="str" cm="1">
        <f t="array" ref="Q62">_xll.BDP($C62,Q$1)</f>
        <v>CITIGROUP INC</v>
      </c>
      <c r="R62" s="8" t="str" cm="1">
        <f t="array" ref="R62">_xll.BDP($C62,R$1)</f>
        <v>A-</v>
      </c>
      <c r="S62" s="8" cm="1">
        <f t="array" ref="S62">_xlfn.IFNA(MATCH(_xll.BDP($C62,S$1),Convert_RBCIRTG[RTG_MDY],0),0)</f>
        <v>4</v>
      </c>
      <c r="T62" s="8" cm="1">
        <f t="array" ref="T62">_xlfn.IFNA(MATCH(_xll.BDP($C62,T$1),Convert_RBCIRTG[RTG_FITCH_SP],0),0)</f>
        <v>5</v>
      </c>
      <c r="U62" s="8" cm="1">
        <f t="array" ref="U62">_xlfn.IFNA(MATCH(_xll.BDP($C62,U$1),Convert_RBCIRTG[RTG_FITCH_SP],0),0)</f>
        <v>3</v>
      </c>
      <c r="V62" s="20" t="str" cm="1">
        <f t="array" ref="V62">INDEX(Convert_RBCIRTG[RTG_FITCH_SP],IF(MEDIAN($S62:$U62)&gt;0,MEDIAN($S62:$U62),MAX($S62:$U62)))</f>
        <v>A-</v>
      </c>
      <c r="W62" s="15" cm="1">
        <f t="array" ref="W62">_xll.BDP($C62,W$1,"YAS_YLD_FLAG = 15")</f>
        <v>7.1388618902218246</v>
      </c>
      <c r="X62" s="3" t="str">
        <f>INDEX(Convert_DurBins[Dur_Bucket],MATCH($W62,Convert_DurBins[Dur_Val],1))</f>
        <v>0-10</v>
      </c>
      <c r="Y62" s="14">
        <f t="shared" si="0"/>
        <v>2.783984526608613</v>
      </c>
      <c r="Z62" s="3">
        <f>-INDEX(DefProv[Default],MATCH($O62&amp;$R62,DefProv[KEY],0))</f>
        <v>-13</v>
      </c>
      <c r="AA62" s="9" cm="1">
        <f t="array" ref="AA62">IF($M62="CAD",AB62,_xll.BDP($C62,AA$1,"YAS_XCCY_FOREIGN_CURRENCY=CAD","YAS_YLD_FLAG = 15","PRICING_SOURCE=BVAL"))</f>
        <v>2.9139845266086128</v>
      </c>
      <c r="AB62" s="9" cm="1">
        <f t="array" ref="AB62">_xll.BDP($C62,AB$1,"YAS_YLD_FLAG = 15","PRICING_SOURCE=BVAL")</f>
        <v>2.4951680000000001</v>
      </c>
      <c r="AC62" s="14">
        <f t="shared" si="1"/>
        <v>0.41881652660861279</v>
      </c>
      <c r="AD62" s="9" cm="1">
        <f t="array" ref="AD62">_xll.BDP($C62,AD$1,"YAS_YLD_FLAG = 15","PRICING_SOURCE=BVAL")</f>
        <v>91.518300000000011</v>
      </c>
      <c r="AE62" s="14">
        <f>INDEX([1]credit_yield!$C$1:$C$108,MATCH($AY62,[1]credit_yield!$A$1:$A$108,0))</f>
        <v>73.928243448068429</v>
      </c>
      <c r="AF62" s="9" cm="1">
        <f t="array" ref="AF62">_xll.BDP($C62,AF$1,"YAS_YLD_FLAG = 15","YAS_XCCY_FOREIGN_CURRENCY=CAD","PRICING_SOURCE=BVAL")</f>
        <v>141.28920141258055</v>
      </c>
      <c r="AG62" s="9" cm="1">
        <f t="array" ref="AG62">_xll.BDP($C62,AG$1,"YAS_YLD_FLAG = 15","PRICING_SOURCE=BVAL")</f>
        <v>1.579985</v>
      </c>
      <c r="AH62" s="9" t="str" cm="1">
        <f t="array" ref="AH62">_xll.BDP($C62,AH$1,"YAS_YLD_FLAG = 15","PRICING_SOURCE=BVAL")</f>
        <v>T 1 1/4 08/15/31</v>
      </c>
      <c r="AI62" s="9" t="str" cm="1">
        <f t="array" ref="AI62">_xll.BDP($C62,AI$1,"YAS_YLD_FLAG = 15","YAS_XCCY_FOREIGN_CURRENCY=CAD","PRICING_SOURCE=BVAL")</f>
        <v>CAN 1 ¼ 06/01/30</v>
      </c>
      <c r="AJ62" s="9" cm="1">
        <f t="array" ref="AJ62">_xll.BQL($C62, "yield(fill=PREV, pricing_source=BVN4, side=Bid, yield_type=YTW) - yield(fill=PREV, pricing_source=BVN4, side=Ask, yield_type=YTW)")</f>
        <v>1.7528496394120019E-2</v>
      </c>
      <c r="AK62" s="16" cm="1">
        <f t="array" ref="AK62">_xll.BDP($C62,AK$1,"YAS_YLD_FLAG = 1")</f>
        <v>4000000000</v>
      </c>
      <c r="AL62" s="5">
        <f t="shared" si="2"/>
        <v>7.1460499999999996E-2</v>
      </c>
      <c r="AM62" s="17" cm="1">
        <f t="array" ref="AM62">_xll.BDP($C62&amp;"@"&amp;Settings!$B$1&amp;" "&amp;$O62,"INTERVAL_SUM","MARKET_DATA_OVERRIDE="&amp;AM$1,"CALC_INTERVAL="&amp;Settings!$B$2,"FILL=0")*1000</f>
        <v>285842000</v>
      </c>
      <c r="AN62" s="18">
        <f t="shared" si="3"/>
        <v>15886000</v>
      </c>
      <c r="AO62" s="17" cm="1">
        <f t="array" ref="AO62">_xll.BDP($I62&amp;"@"&amp;Settings!$B$1&amp;" "&amp;$O62,"INTERVAL_SUM","MARKET_DATA_OVERRIDE="&amp;AO$1,"CALC_INTERVAL="&amp;Settings!$B$2,"FILL=0")*1000</f>
        <v>74667000</v>
      </c>
      <c r="AP62" s="17" cm="1">
        <f t="array" ref="AP62">_xll.BDP($I62&amp;"@"&amp;Settings!$B$1&amp;" "&amp;$O62,"INTERVAL_SUM","MARKET_DATA_OVERRIDE="&amp;AP$1,"CALC_INTERVAL="&amp;Settings!$B$2,"FILL=0")*1000</f>
        <v>58781000</v>
      </c>
      <c r="AQ62" s="8" cm="1">
        <f t="array" ref="AQ62">_xll.BDP($C62,AQ$1)</f>
        <v>97</v>
      </c>
      <c r="AR62" s="21">
        <f>_xlfn.IFNA(IF(ISNUMBER($K62),INDEX(SN_Limit[UTILIZATION],MATCH($K62,SN_Limit[BB_ID],0)),"#N/A"),
IF(ISNUMBER($L62),INDEX(SN_Limit[UTILIZATION],MATCH($L62,SN_Limit[BB_ID],0)),"#N/A"))</f>
        <v>0.59650000000000003</v>
      </c>
      <c r="AS62" s="6">
        <f>_xlfn.IFNA(IF(ISNUMBER($K62),INDEX(SN_Limit[REMAINING],MATCH($K62,SN_Limit[BB_ID],0)),"#N/A"),
IF(ISNUMBER($L62),INDEX(SN_Limit[REMAINING],MATCH($L62,SN_Limit[BB_ID],0)),"#N/A"))</f>
        <v>22758866.039999999</v>
      </c>
      <c r="AT62" s="3" t="str">
        <f>INDEX(Table11[Z_category],MATCH(MAX(BuyTable[[#This Row],[Yld_Z_BB]:[Yld_Z_RBCI]]),Table11[Z_score_Vale],1))</f>
        <v>75 to 90</v>
      </c>
      <c r="AU62" s="3" t="str">
        <f>INDEX(Table12[TRAC_Category],MATCH(BuyTable[[#This Row],[Perc_Traded]],Table12[TRAC_Value],1))</f>
        <v>5-10%</v>
      </c>
      <c r="AV62" s="27" t="str">
        <f>INDEX(Table13[NetDlrInv_Category],MATCH(BuyTable[[#This Row],[DealerClient Net]],Table13[NetDlrInv_Value],1))</f>
        <v>10 to 20MM</v>
      </c>
      <c r="AW62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62" s="3" t="str">
        <f>INDEX(Table15[XCCY_Cat],MATCH(BuyTable[[#This Row],[XCCY_sprd]],Table15[XCCY_Value],1))</f>
        <v>0.3 to 0.5</v>
      </c>
      <c r="AY62" s="3" t="str">
        <f>INDEX(Group_RTG[RTG_Value],MATCH($R62,Group_RTG[RTG_Key],0))&amp;":"&amp;INDEX(Map_DurBQNT[Dur_Val],MATCH($X62,Map_DurBQNT[Dur_Key],0))&amp;":"&amp;$M62&amp;":"&amp;$O62</f>
        <v>A:5:USD:Corp</v>
      </c>
      <c r="AZ62" s="3" t="str">
        <f>INDEX(Table9[LQA_Bucket],MATCH(BuyTable[[#This Row],[LQA_LIQUIDITY_SCORE]],Table9[LQA_Val],1))</f>
        <v>80-100</v>
      </c>
      <c r="BA62" s="27" t="str">
        <f>INDEX(Table10[Utilization_Bucket],MATCH(_xlfn.IFNA(ROUND(BuyTable[[#This Row],[Remaining]]/1000000,0),-1),Table10[Utilization_Val],1))</f>
        <v>10-50MM</v>
      </c>
      <c r="BB6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62" s="8"/>
    </row>
    <row r="63" spans="1:55" customFormat="1" x14ac:dyDescent="0.3">
      <c r="A63" t="s">
        <v>876</v>
      </c>
      <c r="B63" t="str">
        <f>IF(ISNUMBER(MATCH(I63,Buyside_PastID!A:A,0)),"","NEW")</f>
        <v/>
      </c>
      <c r="C63" s="12" t="s">
        <v>1584</v>
      </c>
      <c r="D63" s="12">
        <v>0.73885325276638025</v>
      </c>
      <c r="E63" s="12">
        <v>0.83841301086228781</v>
      </c>
      <c r="F63" s="12" t="s">
        <v>1936</v>
      </c>
      <c r="G63" s="12">
        <v>3000000</v>
      </c>
      <c r="H63" s="12">
        <v>3000000</v>
      </c>
      <c r="I63" s="8" t="str" cm="1">
        <f t="array" ref="I63">_xll.BDP($C63,I$1)</f>
        <v>46647PBX3</v>
      </c>
      <c r="J63" s="8" t="str" cm="1">
        <f t="array" ref="J63">_xll.BDP($C63,J$1)</f>
        <v>JPM 1.953 02/04/32</v>
      </c>
      <c r="K63" s="8" cm="1">
        <f t="array" ref="K63">_xll.BDP($C63,K$1)</f>
        <v>100312</v>
      </c>
      <c r="L63" s="8" cm="1">
        <f t="array" ref="L63">_xll.BDP($C63,L$1)</f>
        <v>100312</v>
      </c>
      <c r="M63" s="8" t="str" cm="1">
        <f t="array" ref="M63">_xll.BDP($C63,M$1)</f>
        <v>USD</v>
      </c>
      <c r="N63" s="8" t="str" cm="1">
        <f t="array" ref="N63">_xll.BDP($C63,N$1)</f>
        <v>US</v>
      </c>
      <c r="O63" s="8" t="str" cm="1">
        <f t="array" ref="O63">_xll.BDP($C63,O$1)</f>
        <v>Corp</v>
      </c>
      <c r="P63" s="8" t="str" cm="1">
        <f t="array" ref="P63">_xll.BDP($C63,P$1)</f>
        <v>Financials</v>
      </c>
      <c r="Q63" s="8" t="str" cm="1">
        <f t="array" ref="Q63">_xll.BDP($C63,Q$1)</f>
        <v>JPMORGAN CHASE &amp; CO</v>
      </c>
      <c r="R63" s="8" t="str" cm="1">
        <f t="array" ref="R63">_xll.BDP($C63,R$1)</f>
        <v>A</v>
      </c>
      <c r="S63" s="8" cm="1">
        <f t="array" ref="S63">_xlfn.IFNA(MATCH(_xll.BDP($C63,S$1),Convert_RBCIRTG[RTG_MDY],0),0)</f>
        <v>5</v>
      </c>
      <c r="T63" s="8" cm="1">
        <f t="array" ref="T63">_xlfn.IFNA(MATCH(_xll.BDP($C63,T$1),Convert_RBCIRTG[RTG_FITCH_SP],0),0)</f>
        <v>7</v>
      </c>
      <c r="U63" s="8" cm="1">
        <f t="array" ref="U63">_xlfn.IFNA(MATCH(_xll.BDP($C63,U$1),Convert_RBCIRTG[RTG_FITCH_SP],0),0)</f>
        <v>4</v>
      </c>
      <c r="V63" s="20" t="str" cm="1">
        <f t="array" ref="V63">INDEX(Convert_RBCIRTG[RTG_FITCH_SP],IF(MEDIAN($S63:$U63)&gt;0,MEDIAN($S63:$U63),MAX($S63:$U63)))</f>
        <v>A</v>
      </c>
      <c r="W63" s="15" cm="1">
        <f t="array" ref="W63">_xll.BDP($C63,W$1,"YAS_YLD_FLAG = 15")</f>
        <v>8.3786281451384745</v>
      </c>
      <c r="X63" s="3" t="str">
        <f>INDEX(Convert_DurBins[Dur_Bucket],MATCH($W63,Convert_DurBins[Dur_Val],1))</f>
        <v>0-10</v>
      </c>
      <c r="Y63" s="14">
        <f t="shared" si="0"/>
        <v>2.6512455436944333</v>
      </c>
      <c r="Z63" s="3">
        <f>-INDEX(DefProv[Default],MATCH($O63&amp;$R63,DefProv[KEY],0))</f>
        <v>-13</v>
      </c>
      <c r="AA63" s="9" cm="1">
        <f t="array" ref="AA63">IF($M63="CAD",AB63,_xll.BDP($C63,AA$1,"YAS_XCCY_FOREIGN_CURRENCY=CAD","YAS_YLD_FLAG = 15","PRICING_SOURCE=BVAL"))</f>
        <v>2.7812455436944332</v>
      </c>
      <c r="AB63" s="9" cm="1">
        <f t="array" ref="AB63">_xll.BDP($C63,AB$1,"YAS_YLD_FLAG = 15","PRICING_SOURCE=BVAL")</f>
        <v>2.4854859999999999</v>
      </c>
      <c r="AC63" s="14">
        <f t="shared" si="1"/>
        <v>0.29575954369443336</v>
      </c>
      <c r="AD63" s="9" cm="1">
        <f t="array" ref="AD63">_xll.BDP($C63,AD$1,"YAS_YLD_FLAG = 15","PRICING_SOURCE=BVAL")</f>
        <v>90.550099999999986</v>
      </c>
      <c r="AE63" s="14">
        <f>INDEX([1]credit_yield!$C$1:$C$108,MATCH($AY63,[1]credit_yield!$A$1:$A$108,0))</f>
        <v>73.928243448068429</v>
      </c>
      <c r="AF63" s="9" cm="1">
        <f t="array" ref="AF63">_xll.BDP($C63,AF$1,"YAS_YLD_FLAG = 15","YAS_XCCY_FOREIGN_CURRENCY=CAD","PRICING_SOURCE=BVAL")</f>
        <v>119.27982226175465</v>
      </c>
      <c r="AG63" s="9" cm="1">
        <f t="array" ref="AG63">_xll.BDP($C63,AG$1,"YAS_YLD_FLAG = 15","PRICING_SOURCE=BVAL")</f>
        <v>1.579985</v>
      </c>
      <c r="AH63" s="9" t="str" cm="1">
        <f t="array" ref="AH63">_xll.BDP($C63,AH$1,"YAS_YLD_FLAG = 15","PRICING_SOURCE=BVAL")</f>
        <v>T 1 1/4 08/15/31</v>
      </c>
      <c r="AI63" s="9" t="str" cm="1">
        <f t="array" ref="AI63">_xll.BDP($C63,AI$1,"YAS_YLD_FLAG = 15","YAS_XCCY_FOREIGN_CURRENCY=CAD","PRICING_SOURCE=BVAL")</f>
        <v>CAN 1 ½ 06/01/31</v>
      </c>
      <c r="AJ63" s="9" cm="1">
        <f t="array" ref="AJ63">_xll.BQL($C63, "yield(fill=PREV, pricing_source=BVN4, side=Bid, yield_type=YTW) - yield(fill=PREV, pricing_source=BVN4, side=Ask, yield_type=YTW)")</f>
        <v>2.0213974545308044E-2</v>
      </c>
      <c r="AK63" s="16" cm="1">
        <f t="array" ref="AK63">_xll.BDP($C63,AK$1,"YAS_YLD_FLAG = 1")</f>
        <v>3000000000</v>
      </c>
      <c r="AL63" s="5">
        <f t="shared" si="2"/>
        <v>9.3191333333333334E-2</v>
      </c>
      <c r="AM63" s="17" cm="1">
        <f t="array" ref="AM63">_xll.BDP($C63&amp;"@"&amp;Settings!$B$1&amp;" "&amp;$O63,"INTERVAL_SUM","MARKET_DATA_OVERRIDE="&amp;AM$1,"CALC_INTERVAL="&amp;Settings!$B$2,"FILL=0")*1000</f>
        <v>279574000</v>
      </c>
      <c r="AN63" s="18">
        <f t="shared" si="3"/>
        <v>9965000</v>
      </c>
      <c r="AO63" s="17" cm="1">
        <f t="array" ref="AO63">_xll.BDP($I63&amp;"@"&amp;Settings!$B$1&amp;" "&amp;$O63,"INTERVAL_SUM","MARKET_DATA_OVERRIDE="&amp;AO$1,"CALC_INTERVAL="&amp;Settings!$B$2,"FILL=0")*1000</f>
        <v>100641000</v>
      </c>
      <c r="AP63" s="17" cm="1">
        <f t="array" ref="AP63">_xll.BDP($I63&amp;"@"&amp;Settings!$B$1&amp;" "&amp;$O63,"INTERVAL_SUM","MARKET_DATA_OVERRIDE="&amp;AP$1,"CALC_INTERVAL="&amp;Settings!$B$2,"FILL=0")*1000</f>
        <v>90676000</v>
      </c>
      <c r="AQ63" s="8" cm="1">
        <f t="array" ref="AQ63">_xll.BDP($C63,AQ$1)</f>
        <v>96</v>
      </c>
      <c r="AR63" s="21">
        <f>_xlfn.IFNA(IF(ISNUMBER($K63),INDEX(SN_Limit[UTILIZATION],MATCH($K63,SN_Limit[BB_ID],0)),"#N/A"),
IF(ISNUMBER($L63),INDEX(SN_Limit[UTILIZATION],MATCH($L63,SN_Limit[BB_ID],0)),"#N/A"))</f>
        <v>0.52710000000000001</v>
      </c>
      <c r="AS63" s="6">
        <f>_xlfn.IFNA(IF(ISNUMBER($K63),INDEX(SN_Limit[REMAINING],MATCH($K63,SN_Limit[BB_ID],0)),"#N/A"),
IF(ISNUMBER($L63),INDEX(SN_Limit[REMAINING],MATCH($L63,SN_Limit[BB_ID],0)),"#N/A"))</f>
        <v>37288330.020000003</v>
      </c>
      <c r="AT63" s="3" t="str">
        <f>INDEX(Table11[Z_category],MATCH(MAX(BuyTable[[#This Row],[Yld_Z_BB]:[Yld_Z_RBCI]]),Table11[Z_score_Vale],1))</f>
        <v>75 to 90</v>
      </c>
      <c r="AU63" s="3" t="str">
        <f>INDEX(Table12[TRAC_Category],MATCH(BuyTable[[#This Row],[Perc_Traded]],Table12[TRAC_Value],1))</f>
        <v>5-10%</v>
      </c>
      <c r="AV63" s="27" t="str">
        <f>INDEX(Table13[NetDlrInv_Category],MATCH(BuyTable[[#This Row],[DealerClient Net]],Table13[NetDlrInv_Value],1))</f>
        <v>5 to 10MM</v>
      </c>
      <c r="AW63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63" s="3" t="str">
        <f>INDEX(Table15[XCCY_Cat],MATCH(BuyTable[[#This Row],[XCCY_sprd]],Table15[XCCY_Value],1))</f>
        <v>0 to 0.3</v>
      </c>
      <c r="AY63" s="3" t="str">
        <f>INDEX(Group_RTG[RTG_Value],MATCH($R63,Group_RTG[RTG_Key],0))&amp;":"&amp;INDEX(Map_DurBQNT[Dur_Val],MATCH($X63,Map_DurBQNT[Dur_Key],0))&amp;":"&amp;$M63&amp;":"&amp;$O63</f>
        <v>A:5:USD:Corp</v>
      </c>
      <c r="AZ63" s="3" t="str">
        <f>INDEX(Table9[LQA_Bucket],MATCH(BuyTable[[#This Row],[LQA_LIQUIDITY_SCORE]],Table9[LQA_Val],1))</f>
        <v>80-100</v>
      </c>
      <c r="BA63" s="27" t="str">
        <f>INDEX(Table10[Utilization_Bucket],MATCH(_xlfn.IFNA(ROUND(BuyTable[[#This Row],[Remaining]]/1000000,0),-1),Table10[Utilization_Val],1))</f>
        <v>10-50MM</v>
      </c>
      <c r="BB6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63" s="8"/>
    </row>
    <row r="64" spans="1:55" customFormat="1" x14ac:dyDescent="0.3">
      <c r="A64" t="s">
        <v>876</v>
      </c>
      <c r="B64" t="str">
        <f>IF(ISNUMBER(MATCH(I64,Buyside_PastID!A:A,0)),"","NEW")</f>
        <v/>
      </c>
      <c r="C64" s="12" t="s">
        <v>978</v>
      </c>
      <c r="D64" s="12">
        <v>0.86973222916179471</v>
      </c>
      <c r="E64" s="12">
        <v>0.94346822710621425</v>
      </c>
      <c r="F64" s="12" t="s">
        <v>2789</v>
      </c>
      <c r="G64" s="12"/>
      <c r="H64" s="12"/>
      <c r="I64" s="8" t="str" cm="1">
        <f t="array" ref="I64">_xll.BDP($C64,I$1)</f>
        <v>AQ0264905</v>
      </c>
      <c r="J64" s="8" t="str" cm="1">
        <f t="array" ref="J64">_xll.BDP($C64,J$1)</f>
        <v>BRITEL 3 1/8 11/21/31</v>
      </c>
      <c r="K64" s="8" cm="1">
        <f t="array" ref="K64">_xll.BDP($C64,K$1)</f>
        <v>100230</v>
      </c>
      <c r="L64" s="8" cm="1">
        <f t="array" ref="L64">_xll.BDP($C64,L$1)</f>
        <v>1136876</v>
      </c>
      <c r="M64" s="8" t="str" cm="1">
        <f t="array" ref="M64">_xll.BDP($C64,M$1)</f>
        <v>GBP</v>
      </c>
      <c r="N64" s="8" t="str" cm="1">
        <f t="array" ref="N64">_xll.BDP($C64,N$1)</f>
        <v>EN</v>
      </c>
      <c r="O64" s="8" t="str" cm="1">
        <f t="array" ref="O64">_xll.BDP($C64,O$1)</f>
        <v>Corp</v>
      </c>
      <c r="P64" s="8" t="str" cm="1">
        <f t="array" ref="P64">_xll.BDP($C64,P$1)</f>
        <v>Communications</v>
      </c>
      <c r="Q64" s="8" t="str" cm="1">
        <f t="array" ref="Q64">_xll.BDP($C64,Q$1)</f>
        <v>BRITISH TELECOMMUNICATIO</v>
      </c>
      <c r="R64" s="8" t="str" cm="1">
        <f t="array" ref="R64">_xll.BDP($C64,R$1)</f>
        <v>BBB</v>
      </c>
      <c r="S64" s="8" cm="1">
        <f t="array" ref="S64">_xlfn.IFNA(MATCH(_xll.BDP($C64,S$1),Convert_RBCIRTG[RTG_MDY],0),0)</f>
        <v>2</v>
      </c>
      <c r="T64" s="8" cm="1">
        <f t="array" ref="T64">_xlfn.IFNA(MATCH(_xll.BDP($C64,T$1),Convert_RBCIRTG[RTG_FITCH_SP],0),0)</f>
        <v>2</v>
      </c>
      <c r="U64" s="8" cm="1">
        <f t="array" ref="U64">_xlfn.IFNA(MATCH(_xll.BDP($C64,U$1),Convert_RBCIRTG[RTG_FITCH_SP],0),0)</f>
        <v>2</v>
      </c>
      <c r="V64" s="20" t="str" cm="1">
        <f t="array" ref="V64">INDEX(Convert_RBCIRTG[RTG_FITCH_SP],IF(MEDIAN($S64:$U64)&gt;0,MEDIAN($S64:$U64),MAX($S64:$U64)))</f>
        <v>BBB</v>
      </c>
      <c r="W64" s="15" cm="1">
        <f t="array" ref="W64">_xll.BDP($C64,W$1,"YAS_YLD_FLAG = 15")</f>
        <v>8.286828573285975</v>
      </c>
      <c r="X64" s="3" t="str">
        <f>INDEX(Convert_DurBins[Dur_Bucket],MATCH($W64,Convert_DurBins[Dur_Val],1))</f>
        <v>0-10</v>
      </c>
      <c r="Y64" s="14">
        <f t="shared" si="0"/>
        <v>3.2382351096386248</v>
      </c>
      <c r="Z64" s="3">
        <f>-INDEX(DefProv[Default],MATCH($O64&amp;$R64,DefProv[KEY],0))</f>
        <v>-36</v>
      </c>
      <c r="AA64" s="9" cm="1">
        <f t="array" ref="AA64">IF($M64="CAD",AB64,_xll.BDP($C64,AA$1,"YAS_XCCY_FOREIGN_CURRENCY=CAD","YAS_YLD_FLAG = 15","PRICING_SOURCE=BVAL"))</f>
        <v>3.5982351096386247</v>
      </c>
      <c r="AB64" s="9" cm="1">
        <f t="array" ref="AB64">_xll.BDP($C64,AB$1,"YAS_YLD_FLAG = 15","PRICING_SOURCE=BVAL")</f>
        <v>2.7810139999999999</v>
      </c>
      <c r="AC64" s="14">
        <f t="shared" si="1"/>
        <v>0.81722110963862482</v>
      </c>
      <c r="AD64" s="9" cm="1">
        <f t="array" ref="AD64">_xll.BDP($C64,AD$1,"YAS_YLD_FLAG = 15","PRICING_SOURCE=BVAL")</f>
        <v>164.63489999999999</v>
      </c>
      <c r="AE64" s="14" t="e">
        <f>INDEX([1]credit_yield!$C$1:$C$108,MATCH($AY64,[1]credit_yield!$A$1:$A$108,0))</f>
        <v>#N/A</v>
      </c>
      <c r="AF64" s="9" cm="1">
        <f t="array" ref="AF64">_xll.BDP($C64,AF$1,"YAS_YLD_FLAG = 15","YAS_XCCY_FOREIGN_CURRENCY=CAD","PRICING_SOURCE=BVAL")</f>
        <v>200.97877885617379</v>
      </c>
      <c r="AG64" s="9" cm="1">
        <f t="array" ref="AG64">_xll.BDP($C64,AG$1,"YAS_YLD_FLAG = 15","PRICING_SOURCE=BVAL")</f>
        <v>1.134665</v>
      </c>
      <c r="AH64" s="9" t="str" cm="1">
        <f t="array" ref="AH64">_xll.BDP($C64,AH$1,"YAS_YLD_FLAG = 15","PRICING_SOURCE=BVAL")</f>
        <v>UKT 0 1/4 07/31/31</v>
      </c>
      <c r="AI64" s="9" t="str" cm="1">
        <f t="array" ref="AI64">_xll.BDP($C64,AI$1,"YAS_YLD_FLAG = 15","YAS_XCCY_FOREIGN_CURRENCY=CAD","PRICING_SOURCE=BVAL")</f>
        <v>CAN 1 ½ 06/01/31</v>
      </c>
      <c r="AJ64" s="9" cm="1">
        <f t="array" ref="AJ64">_xll.BQL($C64, "yield(fill=PREV, pricing_source=BVN4, side=Bid, yield_type=YTW) - yield(fill=PREV, pricing_source=BVN4, side=Ask, yield_type=YTW)")</f>
        <v>1.4833040000000075E-2</v>
      </c>
      <c r="AK64" s="16" cm="1">
        <f t="array" ref="AK64">_xll.BDP($C64,AK$1,"YAS_YLD_FLAG = 1")</f>
        <v>500000000</v>
      </c>
      <c r="AL64" s="5">
        <f t="shared" si="2"/>
        <v>0</v>
      </c>
      <c r="AM64" s="17" cm="1">
        <f t="array" ref="AM64">_xll.BDP($C64&amp;"@"&amp;Settings!$B$1&amp;" "&amp;$O64,"INTERVAL_SUM","MARKET_DATA_OVERRIDE="&amp;AM$1,"CALC_INTERVAL="&amp;Settings!$B$2,"FILL=0")*1000</f>
        <v>0</v>
      </c>
      <c r="AN64" s="18">
        <f t="shared" si="3"/>
        <v>0</v>
      </c>
      <c r="AO64" s="17" cm="1">
        <f t="array" ref="AO64">_xll.BDP($I64&amp;"@"&amp;Settings!$B$1&amp;" "&amp;$O64,"INTERVAL_SUM","MARKET_DATA_OVERRIDE="&amp;AO$1,"CALC_INTERVAL="&amp;Settings!$B$2,"FILL=0")*1000</f>
        <v>0</v>
      </c>
      <c r="AP64" s="17" cm="1">
        <f t="array" ref="AP64">_xll.BDP($I64&amp;"@"&amp;Settings!$B$1&amp;" "&amp;$O64,"INTERVAL_SUM","MARKET_DATA_OVERRIDE="&amp;AP$1,"CALC_INTERVAL="&amp;Settings!$B$2,"FILL=0")*1000</f>
        <v>0</v>
      </c>
      <c r="AQ64" s="8" cm="1">
        <f t="array" ref="AQ64">_xll.BDP($C64,AQ$1)</f>
        <v>76</v>
      </c>
      <c r="AR64" s="21">
        <f>_xlfn.IFNA(IF(ISNUMBER($K64),INDEX(SN_Limit[UTILIZATION],MATCH($K64,SN_Limit[BB_ID],0)),"#N/A"),
IF(ISNUMBER($L64),INDEX(SN_Limit[UTILIZATION],MATCH($L64,SN_Limit[BB_ID],0)),"#N/A"))</f>
        <v>0.71730000000000005</v>
      </c>
      <c r="AS64" s="6">
        <f>_xlfn.IFNA(IF(ISNUMBER($K64),INDEX(SN_Limit[REMAINING],MATCH($K64,SN_Limit[BB_ID],0)),"#N/A"),
IF(ISNUMBER($L64),INDEX(SN_Limit[REMAINING],MATCH($L64,SN_Limit[BB_ID],0)),"#N/A"))</f>
        <v>10046922.899999999</v>
      </c>
      <c r="AT64" s="3" t="str">
        <f>INDEX(Table11[Z_category],MATCH(MAX(BuyTable[[#This Row],[Yld_Z_BB]:[Yld_Z_RBCI]]),Table11[Z_score_Vale],1))</f>
        <v>75 to 90</v>
      </c>
      <c r="AU64" s="3">
        <f>INDEX(Table12[TRAC_Category],MATCH(BuyTable[[#This Row],[Perc_Traded]],Table12[TRAC_Value],1))</f>
        <v>0</v>
      </c>
      <c r="AV64" s="27">
        <f>INDEX(Table13[NetDlrInv_Category],MATCH(BuyTable[[#This Row],[DealerClient Net]],Table13[NetDlrInv_Value],1))</f>
        <v>0</v>
      </c>
      <c r="AW64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64" s="3" t="str">
        <f>INDEX(Table15[XCCY_Cat],MATCH(BuyTable[[#This Row],[XCCY_sprd]],Table15[XCCY_Value],1))</f>
        <v>0.8 to 1</v>
      </c>
      <c r="AY64" s="3" t="str">
        <f>INDEX(Group_RTG[RTG_Value],MATCH($R64,Group_RTG[RTG_Key],0))&amp;":"&amp;INDEX(Map_DurBQNT[Dur_Val],MATCH($X64,Map_DurBQNT[Dur_Key],0))&amp;":"&amp;$M64&amp;":"&amp;$O64</f>
        <v>BBB:5:GBP:Corp</v>
      </c>
      <c r="AZ64" s="3" t="str">
        <f>INDEX(Table9[LQA_Bucket],MATCH(BuyTable[[#This Row],[LQA_LIQUIDITY_SCORE]],Table9[LQA_Val],1))</f>
        <v>60-80</v>
      </c>
      <c r="BA64" s="27" t="str">
        <f>INDEX(Table10[Utilization_Bucket],MATCH(_xlfn.IFNA(ROUND(BuyTable[[#This Row],[Remaining]]/1000000,0),-1),Table10[Utilization_Val],1))</f>
        <v>10-50MM</v>
      </c>
      <c r="BB6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  <c r="BC64" s="8"/>
    </row>
    <row r="65" spans="1:55" customFormat="1" x14ac:dyDescent="0.3">
      <c r="A65" t="s">
        <v>876</v>
      </c>
      <c r="B65" t="str">
        <f>IF(ISNUMBER(MATCH(I65,Buyside_PastID!A:A,0)),"","NEW")</f>
        <v/>
      </c>
      <c r="C65" s="12" t="s">
        <v>1045</v>
      </c>
      <c r="D65" s="12">
        <v>0.84373133506099796</v>
      </c>
      <c r="E65" s="12">
        <v>0.93710576457775985</v>
      </c>
      <c r="F65" s="12" t="s">
        <v>1909</v>
      </c>
      <c r="G65" s="12">
        <v>0</v>
      </c>
      <c r="H65" s="12">
        <v>5240000</v>
      </c>
      <c r="I65" s="8" t="str" cm="1">
        <f t="array" ref="I65">_xll.BDP($C65,I$1)</f>
        <v>828807DQ7</v>
      </c>
      <c r="J65" s="8" t="str" cm="1">
        <f t="array" ref="J65">_xll.BDP($C65,J$1)</f>
        <v>SPG 2 1/4 01/15/32</v>
      </c>
      <c r="K65" s="8" cm="1">
        <f t="array" ref="K65">_xll.BDP($C65,K$1)</f>
        <v>126551</v>
      </c>
      <c r="L65" s="8" cm="1">
        <f t="array" ref="L65">_xll.BDP($C65,L$1)</f>
        <v>384396</v>
      </c>
      <c r="M65" s="8" t="str" cm="1">
        <f t="array" ref="M65">_xll.BDP($C65,M$1)</f>
        <v>USD</v>
      </c>
      <c r="N65" s="8" t="str" cm="1">
        <f t="array" ref="N65">_xll.BDP($C65,N$1)</f>
        <v>US</v>
      </c>
      <c r="O65" s="8" t="str" cm="1">
        <f t="array" ref="O65">_xll.BDP($C65,O$1)</f>
        <v>Corp</v>
      </c>
      <c r="P65" s="8" t="str" cm="1">
        <f t="array" ref="P65">_xll.BDP($C65,P$1)</f>
        <v>Financials</v>
      </c>
      <c r="Q65" s="8" t="str" cm="1">
        <f t="array" ref="Q65">_xll.BDP($C65,Q$1)</f>
        <v>SIMON PROPERTY GROUP LP</v>
      </c>
      <c r="R65" s="8" t="str" cm="1">
        <f t="array" ref="R65">_xll.BDP($C65,R$1)</f>
        <v>A-</v>
      </c>
      <c r="S65" s="8" cm="1">
        <f t="array" ref="S65">_xlfn.IFNA(MATCH(_xll.BDP($C65,S$1),Convert_RBCIRTG[RTG_MDY],0),0)</f>
        <v>4</v>
      </c>
      <c r="T65" s="8" cm="1">
        <f t="array" ref="T65">_xlfn.IFNA(MATCH(_xll.BDP($C65,T$1),Convert_RBCIRTG[RTG_FITCH_SP],0),0)</f>
        <v>0</v>
      </c>
      <c r="U65" s="8" cm="1">
        <f t="array" ref="U65">_xlfn.IFNA(MATCH(_xll.BDP($C65,U$1),Convert_RBCIRTG[RTG_FITCH_SP],0),0)</f>
        <v>4</v>
      </c>
      <c r="V65" s="20" t="str" cm="1">
        <f t="array" ref="V65">INDEX(Convert_RBCIRTG[RTG_FITCH_SP],IF(MEDIAN($S65:$U65)&gt;0,MEDIAN($S65:$U65),MAX($S65:$U65)))</f>
        <v>A-</v>
      </c>
      <c r="W65" s="15" cm="1">
        <f t="array" ref="W65">_xll.BDP($C65,W$1,"YAS_YLD_FLAG = 15")</f>
        <v>9.0279876366150411</v>
      </c>
      <c r="X65" s="3" t="str">
        <f>INDEX(Convert_DurBins[Dur_Bucket],MATCH($W65,Convert_DurBins[Dur_Val],1))</f>
        <v>0-10</v>
      </c>
      <c r="Y65" s="14">
        <f t="shared" si="0"/>
        <v>2.7596994181419152</v>
      </c>
      <c r="Z65" s="3">
        <f>-INDEX(DefProv[Default],MATCH($O65&amp;$R65,DefProv[KEY],0))</f>
        <v>-13</v>
      </c>
      <c r="AA65" s="9" cm="1">
        <f t="array" ref="AA65">IF($M65="CAD",AB65,_xll.BDP($C65,AA$1,"YAS_XCCY_FOREIGN_CURRENCY=CAD","YAS_YLD_FLAG = 15","PRICING_SOURCE=BVAL"))</f>
        <v>2.8896994181419151</v>
      </c>
      <c r="AB65" s="9" cm="1">
        <f t="array" ref="AB65">_xll.BDP($C65,AB$1,"YAS_YLD_FLAG = 15","PRICING_SOURCE=BVAL")</f>
        <v>2.575666</v>
      </c>
      <c r="AC65" s="14">
        <f t="shared" si="1"/>
        <v>0.3140334181419151</v>
      </c>
      <c r="AD65" s="9" cm="1">
        <f t="array" ref="AD65">_xll.BDP($C65,AD$1,"YAS_YLD_FLAG = 15","PRICING_SOURCE=BVAL")</f>
        <v>99.568100000000001</v>
      </c>
      <c r="AE65" s="14">
        <f>INDEX([1]credit_yield!$C$1:$C$108,MATCH($AY65,[1]credit_yield!$A$1:$A$108,0))</f>
        <v>73.928243448068429</v>
      </c>
      <c r="AF65" s="9" cm="1">
        <f t="array" ref="AF65">_xll.BDP($C65,AF$1,"YAS_YLD_FLAG = 15","YAS_XCCY_FOREIGN_CURRENCY=CAD","PRICING_SOURCE=BVAL")</f>
        <v>130.12520970650283</v>
      </c>
      <c r="AG65" s="9" cm="1">
        <f t="array" ref="AG65">_xll.BDP($C65,AG$1,"YAS_YLD_FLAG = 15","PRICING_SOURCE=BVAL")</f>
        <v>1.579985</v>
      </c>
      <c r="AH65" s="9" t="str" cm="1">
        <f t="array" ref="AH65">_xll.BDP($C65,AH$1,"YAS_YLD_FLAG = 15","PRICING_SOURCE=BVAL")</f>
        <v>T 1 1/4 08/15/31</v>
      </c>
      <c r="AI65" s="9" t="str" cm="1">
        <f t="array" ref="AI65">_xll.BDP($C65,AI$1,"YAS_YLD_FLAG = 15","YAS_XCCY_FOREIGN_CURRENCY=CAD","PRICING_SOURCE=BVAL")</f>
        <v>CAN 1 ½ 06/01/31</v>
      </c>
      <c r="AJ65" s="9" cm="1">
        <f t="array" ref="AJ65">_xll.BQL($C65, "yield(fill=PREV, pricing_source=BVN4, side=Bid, yield_type=YTW) - yield(fill=PREV, pricing_source=BVN4, side=Ask, yield_type=YTW)")</f>
        <v>1.8373537877779622E-2</v>
      </c>
      <c r="AK65" s="16" cm="1">
        <f t="array" ref="AK65">_xll.BDP($C65,AK$1,"YAS_YLD_FLAG = 1")</f>
        <v>700000000</v>
      </c>
      <c r="AL65" s="5">
        <f t="shared" si="2"/>
        <v>0.24038428571428572</v>
      </c>
      <c r="AM65" s="17" cm="1">
        <f t="array" ref="AM65">_xll.BDP($C65&amp;"@"&amp;Settings!$B$1&amp;" "&amp;$O65,"INTERVAL_SUM","MARKET_DATA_OVERRIDE="&amp;AM$1,"CALC_INTERVAL="&amp;Settings!$B$2,"FILL=0")*1000</f>
        <v>168269000</v>
      </c>
      <c r="AN65" s="18">
        <f t="shared" si="3"/>
        <v>-14643000</v>
      </c>
      <c r="AO65" s="17" cm="1">
        <f t="array" ref="AO65">_xll.BDP($I65&amp;"@"&amp;Settings!$B$1&amp;" "&amp;$O65,"INTERVAL_SUM","MARKET_DATA_OVERRIDE="&amp;AO$1,"CALC_INTERVAL="&amp;Settings!$B$2,"FILL=0")*1000</f>
        <v>49525000</v>
      </c>
      <c r="AP65" s="17" cm="1">
        <f t="array" ref="AP65">_xll.BDP($I65&amp;"@"&amp;Settings!$B$1&amp;" "&amp;$O65,"INTERVAL_SUM","MARKET_DATA_OVERRIDE="&amp;AP$1,"CALC_INTERVAL="&amp;Settings!$B$2,"FILL=0")*1000</f>
        <v>64168000</v>
      </c>
      <c r="AQ65" s="8" cm="1">
        <f t="array" ref="AQ65">_xll.BDP($C65,AQ$1)</f>
        <v>95</v>
      </c>
      <c r="AR65" s="21" t="str">
        <f>_xlfn.IFNA(IF(ISNUMBER($K65),INDEX(SN_Limit[UTILIZATION],MATCH($K65,SN_Limit[BB_ID],0)),"#N/A"),
IF(ISNUMBER($L65),INDEX(SN_Limit[UTILIZATION],MATCH($L65,SN_Limit[BB_ID],0)),"#N/A"))</f>
        <v>N/A</v>
      </c>
      <c r="AS65" s="6">
        <f>_xlfn.IFNA(IF(ISNUMBER($K65),INDEX(SN_Limit[REMAINING],MATCH($K65,SN_Limit[BB_ID],0)),"#N/A"),
IF(ISNUMBER($L65),INDEX(SN_Limit[REMAINING],MATCH($L65,SN_Limit[BB_ID],0)),"#N/A"))</f>
        <v>0</v>
      </c>
      <c r="AT65" s="3" t="str">
        <f>INDEX(Table11[Z_category],MATCH(MAX(BuyTable[[#This Row],[Yld_Z_BB]:[Yld_Z_RBCI]]),Table11[Z_score_Vale],1))</f>
        <v>75 to 90</v>
      </c>
      <c r="AU65" s="3" t="str">
        <f>INDEX(Table12[TRAC_Category],MATCH(BuyTable[[#This Row],[Perc_Traded]],Table12[TRAC_Value],1))</f>
        <v>20-25%</v>
      </c>
      <c r="AV65" s="27" t="str">
        <f>INDEX(Table13[NetDlrInv_Category],MATCH(BuyTable[[#This Row],[DealerClient Net]],Table13[NetDlrInv_Value],1))</f>
        <v>-20 to -10MM</v>
      </c>
      <c r="AW65" s="3">
        <f>IF(OR(ISBLANK(BuyTable[[#This Row],[MSG_AskSize]]),NOT(ISNUMBER(BuyTable[[#This Row],[MSG_AskSize]]))),"NA",INDEX(Table14[AskSize_Category],MATCH(BuyTable[[#This Row],[MSG_AskSize]],Table14[AskSize_Value],1)))</f>
        <v>0</v>
      </c>
      <c r="AX65" s="3" t="str">
        <f>INDEX(Table15[XCCY_Cat],MATCH(BuyTable[[#This Row],[XCCY_sprd]],Table15[XCCY_Value],1))</f>
        <v>0.3 to 0.5</v>
      </c>
      <c r="AY65" s="3" t="str">
        <f>INDEX(Group_RTG[RTG_Value],MATCH($R65,Group_RTG[RTG_Key],0))&amp;":"&amp;INDEX(Map_DurBQNT[Dur_Val],MATCH($X65,Map_DurBQNT[Dur_Key],0))&amp;":"&amp;$M65&amp;":"&amp;$O65</f>
        <v>A:5:USD:Corp</v>
      </c>
      <c r="AZ65" s="3" t="str">
        <f>INDEX(Table9[LQA_Bucket],MATCH(BuyTable[[#This Row],[LQA_LIQUIDITY_SCORE]],Table9[LQA_Val],1))</f>
        <v>80-100</v>
      </c>
      <c r="BA65" s="27" t="str">
        <f>INDEX(Table10[Utilization_Bucket],MATCH(_xlfn.IFNA(ROUND(BuyTable[[#This Row],[Remaining]]/1000000,0),-1),Table10[Utilization_Val],1))</f>
        <v>0MM</v>
      </c>
      <c r="BB6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65" s="8"/>
    </row>
    <row r="66" spans="1:55" customFormat="1" x14ac:dyDescent="0.3">
      <c r="A66" t="s">
        <v>876</v>
      </c>
      <c r="B66" t="str">
        <f>IF(ISNUMBER(MATCH(I66,Buyside_PastID!A:A,0)),"","NEW")</f>
        <v/>
      </c>
      <c r="C66" s="12" t="s">
        <v>1574</v>
      </c>
      <c r="D66" s="12">
        <v>0.86114516228830185</v>
      </c>
      <c r="E66" s="12">
        <v>0.98177122642059256</v>
      </c>
      <c r="F66" s="12" t="s">
        <v>1911</v>
      </c>
      <c r="G66" s="12">
        <v>0</v>
      </c>
      <c r="H66" s="12">
        <v>0</v>
      </c>
      <c r="I66" s="8" t="str" cm="1">
        <f t="array" ref="I66">_xll.BDP($C66,I$1)</f>
        <v>505861AC8</v>
      </c>
      <c r="J66" s="8" t="str" cm="1">
        <f t="array" ref="J66">_xll.BDP($C66,J$1)</f>
        <v>LGFP 7 1/8 07/15/36</v>
      </c>
      <c r="K66" s="8" cm="1">
        <f t="array" ref="K66">_xll.BDP($C66,K$1)</f>
        <v>115725</v>
      </c>
      <c r="L66" s="8" cm="1">
        <f t="array" ref="L66">_xll.BDP($C66,L$1)</f>
        <v>115420</v>
      </c>
      <c r="M66" s="8" t="str" cm="1">
        <f t="array" ref="M66">_xll.BDP($C66,M$1)</f>
        <v>USD</v>
      </c>
      <c r="N66" s="8" t="str" cm="1">
        <f t="array" ref="N66">_xll.BDP($C66,N$1)</f>
        <v>FR</v>
      </c>
      <c r="O66" s="8" t="str" cm="1">
        <f t="array" ref="O66">_xll.BDP($C66,O$1)</f>
        <v>Corp</v>
      </c>
      <c r="P66" s="8" t="str" cm="1">
        <f t="array" ref="P66">_xll.BDP($C66,P$1)</f>
        <v>Materials</v>
      </c>
      <c r="Q66" s="8" t="str" cm="1">
        <f t="array" ref="Q66">_xll.BDP($C66,Q$1)</f>
        <v>LAFARGE SA</v>
      </c>
      <c r="R66" s="8" t="str" cm="1">
        <f t="array" ref="R66">_xll.BDP($C66,R$1)</f>
        <v>BBB</v>
      </c>
      <c r="S66" s="8" cm="1">
        <f t="array" ref="S66">_xlfn.IFNA(MATCH(_xll.BDP($C66,S$1),Convert_RBCIRTG[RTG_MDY],0),0)</f>
        <v>2</v>
      </c>
      <c r="T66" s="8" cm="1">
        <f t="array" ref="T66">_xlfn.IFNA(MATCH(_xll.BDP($C66,T$1),Convert_RBCIRTG[RTG_FITCH_SP],0),0)</f>
        <v>0</v>
      </c>
      <c r="U66" s="8" cm="1">
        <f t="array" ref="U66">_xlfn.IFNA(MATCH(_xll.BDP($C66,U$1),Convert_RBCIRTG[RTG_FITCH_SP],0),0)</f>
        <v>2</v>
      </c>
      <c r="V66" s="20" t="str" cm="1">
        <f t="array" ref="V66">INDEX(Convert_RBCIRTG[RTG_FITCH_SP],IF(MEDIAN($S66:$U66)&gt;0,MEDIAN($S66:$U66),MAX($S66:$U66)))</f>
        <v>BBB</v>
      </c>
      <c r="W66" s="15" cm="1">
        <f t="array" ref="W66">_xll.BDP($C66,W$1,"YAS_YLD_FLAG = 15")</f>
        <v>10.06103335962873</v>
      </c>
      <c r="X66" s="3" t="str">
        <f>INDEX(Convert_DurBins[Dur_Bucket],MATCH($W66,Convert_DurBins[Dur_Val],1))</f>
        <v>10-12</v>
      </c>
      <c r="Y66" s="14">
        <f t="shared" ref="Y66" si="4">AA66+Z66/100</f>
        <v>3.7000782916352599</v>
      </c>
      <c r="Z66" s="3">
        <f>-INDEX(DefProv[Default],MATCH($O66&amp;$R66,DefProv[KEY],0))</f>
        <v>-36</v>
      </c>
      <c r="AA66" s="9" cm="1">
        <f t="array" ref="AA66">IF($M66="CAD",AB66,_xll.BDP($C66,AA$1,"YAS_XCCY_FOREIGN_CURRENCY=CAD","YAS_YLD_FLAG = 15","PRICING_SOURCE=BVAL"))</f>
        <v>4.0600782916352598</v>
      </c>
      <c r="AB66" s="9" cm="1">
        <f t="array" ref="AB66">_xll.BDP($C66,AB$1,"YAS_YLD_FLAG = 15","PRICING_SOURCE=BVAL")</f>
        <v>3.1917040000000001</v>
      </c>
      <c r="AC66" s="14">
        <f t="shared" ref="AC66" si="5">AA66-AB66</f>
        <v>0.8683742916352597</v>
      </c>
      <c r="AD66" s="9" cm="1">
        <f t="array" ref="AD66">_xll.BDP($C66,AD$1,"YAS_YLD_FLAG = 15","PRICING_SOURCE=BVAL")</f>
        <v>161.17190000000002</v>
      </c>
      <c r="AE66" s="14" t="e">
        <f>INDEX([1]credit_yield!$C$1:$C$108,MATCH($AY66,[1]credit_yield!$A$1:$A$108,0))</f>
        <v>#N/A</v>
      </c>
      <c r="AF66" s="9" cm="1">
        <f t="array" ref="AF66">_xll.BDP($C66,AF$1,"YAS_YLD_FLAG = 15","YAS_XCCY_FOREIGN_CURRENCY=CAD","PRICING_SOURCE=BVAL")</f>
        <v>219.17978376422349</v>
      </c>
      <c r="AG66" s="9" cm="1">
        <f t="array" ref="AG66">_xll.BDP($C66,AG$1,"YAS_YLD_FLAG = 15","PRICING_SOURCE=BVAL")</f>
        <v>1.579985</v>
      </c>
      <c r="AH66" s="9" t="str" cm="1">
        <f t="array" ref="AH66">_xll.BDP($C66,AH$1,"YAS_YLD_FLAG = 15","PRICING_SOURCE=BVAL")</f>
        <v>T 1 1/4 08/15/31</v>
      </c>
      <c r="AI66" s="9" t="str" cm="1">
        <f t="array" ref="AI66">_xll.BDP($C66,AI$1,"YAS_YLD_FLAG = 15","YAS_XCCY_FOREIGN_CURRENCY=CAD","PRICING_SOURCE=BVAL")</f>
        <v>CAN 4 06/01/41</v>
      </c>
      <c r="AJ66" s="9" cm="1">
        <f t="array" ref="AJ66">_xll.BQL($C66, "yield(fill=PREV, pricing_source=BVN4, side=Bid, yield_type=YTW) - yield(fill=PREV, pricing_source=BVN4, side=Ask, yield_type=YTW)")</f>
        <v>6.6841726092866871E-2</v>
      </c>
      <c r="AK66" s="16" cm="1">
        <f t="array" ref="AK66">_xll.BDP($C66,AK$1,"YAS_YLD_FLAG = 1")</f>
        <v>523088000</v>
      </c>
      <c r="AL66" s="5">
        <f t="shared" ref="AL66" si="6">AM66/AK66</f>
        <v>0.12291239714923684</v>
      </c>
      <c r="AM66" s="17" cm="1">
        <f t="array" ref="AM66">_xll.BDP($C66&amp;"@"&amp;Settings!$B$1&amp;" "&amp;$O66,"INTERVAL_SUM","MARKET_DATA_OVERRIDE="&amp;AM$1,"CALC_INTERVAL="&amp;Settings!$B$2,"FILL=0")*1000</f>
        <v>64294000</v>
      </c>
      <c r="AN66" s="18">
        <f t="shared" ref="AN66" si="7">AO66-AP66</f>
        <v>5725000</v>
      </c>
      <c r="AO66" s="17" cm="1">
        <f t="array" ref="AO66">_xll.BDP($I66&amp;"@"&amp;Settings!$B$1&amp;" "&amp;$O66,"INTERVAL_SUM","MARKET_DATA_OVERRIDE="&amp;AO$1,"CALC_INTERVAL="&amp;Settings!$B$2,"FILL=0")*1000</f>
        <v>24428000</v>
      </c>
      <c r="AP66" s="17" cm="1">
        <f t="array" ref="AP66">_xll.BDP($I66&amp;"@"&amp;Settings!$B$1&amp;" "&amp;$O66,"INTERVAL_SUM","MARKET_DATA_OVERRIDE="&amp;AP$1,"CALC_INTERVAL="&amp;Settings!$B$2,"FILL=0")*1000</f>
        <v>18703000</v>
      </c>
      <c r="AQ66" s="8" cm="1">
        <f t="array" ref="AQ66">_xll.BDP($C66,AQ$1)</f>
        <v>90</v>
      </c>
      <c r="AR66" s="21">
        <f>_xlfn.IFNA(IF(ISNUMBER($K66),INDEX(SN_Limit[UTILIZATION],MATCH($K66,SN_Limit[BB_ID],0)),"#N/A"),
IF(ISNUMBER($L66),INDEX(SN_Limit[UTILIZATION],MATCH($L66,SN_Limit[BB_ID],0)),"#N/A"))</f>
        <v>0</v>
      </c>
      <c r="AS66" s="6">
        <f>_xlfn.IFNA(IF(ISNUMBER($K66),INDEX(SN_Limit[REMAINING],MATCH($K66,SN_Limit[BB_ID],0)),"#N/A"),
IF(ISNUMBER($L66),INDEX(SN_Limit[REMAINING],MATCH($L66,SN_Limit[BB_ID],0)),"#N/A"))</f>
        <v>9000000</v>
      </c>
      <c r="AT66" s="3" t="str">
        <f>INDEX(Table11[Z_category],MATCH(MAX(BuyTable[[#This Row],[Yld_Z_BB]:[Yld_Z_RBCI]]),Table11[Z_score_Vale],1))</f>
        <v>75 to 90</v>
      </c>
      <c r="AU66" s="3" t="str">
        <f>INDEX(Table12[TRAC_Category],MATCH(BuyTable[[#This Row],[Perc_Traded]],Table12[TRAC_Value],1))</f>
        <v>10-15%</v>
      </c>
      <c r="AV66" s="27" t="str">
        <f>INDEX(Table13[NetDlrInv_Category],MATCH(BuyTable[[#This Row],[DealerClient Net]],Table13[NetDlrInv_Value],1))</f>
        <v>5 to 10MM</v>
      </c>
      <c r="AW66" s="3">
        <f>IF(OR(ISBLANK(BuyTable[[#This Row],[MSG_AskSize]]),NOT(ISNUMBER(BuyTable[[#This Row],[MSG_AskSize]]))),"NA",INDEX(Table14[AskSize_Category],MATCH(BuyTable[[#This Row],[MSG_AskSize]],Table14[AskSize_Value],1)))</f>
        <v>0</v>
      </c>
      <c r="AX66" s="3" t="str">
        <f>INDEX(Table15[XCCY_Cat],MATCH(BuyTable[[#This Row],[XCCY_sprd]],Table15[XCCY_Value],1))</f>
        <v>0.8 to 1</v>
      </c>
      <c r="AY66" s="3" t="str">
        <f>INDEX(Group_RTG[RTG_Value],MATCH($R66,Group_RTG[RTG_Key],0))&amp;":"&amp;INDEX(Map_DurBQNT[Dur_Val],MATCH($X66,Map_DurBQNT[Dur_Key],0))&amp;":"&amp;$M66&amp;":"&amp;$O66</f>
        <v>BBB:6:USD:Corp</v>
      </c>
      <c r="AZ66" s="3" t="str">
        <f>INDEX(Table9[LQA_Bucket],MATCH(BuyTable[[#This Row],[LQA_LIQUIDITY_SCORE]],Table9[LQA_Val],1))</f>
        <v>80-100</v>
      </c>
      <c r="BA66" s="27" t="str">
        <f>INDEX(Table10[Utilization_Bucket],MATCH(_xlfn.IFNA(ROUND(BuyTable[[#This Row],[Remaining]]/1000000,0),-1),Table10[Utilization_Val],1))</f>
        <v>1-10MM</v>
      </c>
      <c r="BB6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  <c r="BC66" s="8"/>
    </row>
    <row r="67" spans="1:55" x14ac:dyDescent="0.3">
      <c r="A67" t="s">
        <v>876</v>
      </c>
      <c r="B67" t="str">
        <f>IF(ISNUMBER(MATCH(I67,Buyside_PastID!A:A,0)),"","NEW")</f>
        <v/>
      </c>
      <c r="C67" s="10" t="s">
        <v>1029</v>
      </c>
      <c r="D67" s="10">
        <v>1.0403302522860838</v>
      </c>
      <c r="E67" s="10">
        <v>1.1022435246951614</v>
      </c>
      <c r="F67" s="10" t="s">
        <v>1916</v>
      </c>
      <c r="G67" s="10">
        <v>10000000</v>
      </c>
      <c r="H67" s="10">
        <v>0</v>
      </c>
      <c r="I67" s="8" t="str" cm="1">
        <f t="array" ref="I67">_xll.BDP($C67,I$1)</f>
        <v>632525AY7</v>
      </c>
      <c r="J67" s="8" t="str" cm="1">
        <f t="array" ref="J67">_xll.BDP($C67,J$1)</f>
        <v>NAB 2.99 05/21/31</v>
      </c>
      <c r="K67" s="8" cm="1">
        <f t="array" ref="K67">_xll.BDP($C67,K$1)</f>
        <v>101034</v>
      </c>
      <c r="L67" s="8" cm="1">
        <f t="array" ref="L67">_xll.BDP($C67,L$1)</f>
        <v>101034</v>
      </c>
      <c r="M67" s="8" t="str" cm="1">
        <f t="array" ref="M67">_xll.BDP($C67,M$1)</f>
        <v>USD</v>
      </c>
      <c r="N67" s="8" t="str" cm="1">
        <f t="array" ref="N67">_xll.BDP($C67,N$1)</f>
        <v>AU</v>
      </c>
      <c r="O67" s="8" t="str" cm="1">
        <f t="array" ref="O67">_xll.BDP($C67,O$1)</f>
        <v>Corp</v>
      </c>
      <c r="P67" s="8" t="str" cm="1">
        <f t="array" ref="P67">_xll.BDP($C67,P$1)</f>
        <v>Financials</v>
      </c>
      <c r="Q67" s="8" t="str" cm="1">
        <f t="array" ref="Q67">_xll.BDP($C67,Q$1)</f>
        <v>NATIONAL AUSTRALIA BANK</v>
      </c>
      <c r="R67" s="8" t="str" cm="1">
        <f t="array" ref="R67">_xll.BDP($C67,R$1)</f>
        <v>BBB+</v>
      </c>
      <c r="S67" s="8" cm="1">
        <f t="array" ref="S67">_xlfn.IFNA(MATCH(_xll.BDP($C67,S$1),Convert_RBCIRTG[RTG_MDY],0),0)</f>
        <v>3</v>
      </c>
      <c r="T67" s="8" cm="1">
        <f t="array" ref="T67">_xlfn.IFNA(MATCH(_xll.BDP($C67,T$1),Convert_RBCIRTG[RTG_FITCH_SP],0),0)</f>
        <v>4</v>
      </c>
      <c r="U67" s="8" cm="1">
        <f t="array" ref="U67">_xlfn.IFNA(MATCH(_xll.BDP($C67,U$1),Convert_RBCIRTG[RTG_FITCH_SP],0),0)</f>
        <v>3</v>
      </c>
      <c r="V67" s="20" t="str" cm="1">
        <f t="array" ref="V67">INDEX(Convert_RBCIRTG[RTG_FITCH_SP],IF(MEDIAN($S67:$U67)&gt;0,MEDIAN($S67:$U67),MAX($S67:$U67)))</f>
        <v>BBB+</v>
      </c>
      <c r="W67" s="15" cm="1">
        <f t="array" ref="W67">_xll.BDP($C67,W$1,"YAS_YLD_FLAG = 15")</f>
        <v>8.1838629910670839</v>
      </c>
      <c r="X67" s="3" t="str">
        <f>INDEX(Convert_DurBins[Dur_Bucket],MATCH($W67,Convert_DurBins[Dur_Val],1))</f>
        <v>0-10</v>
      </c>
      <c r="Y67" s="14">
        <f t="shared" ref="Y67:Y92" si="8">AA67+Z67/100</f>
        <v>2.931448502158736</v>
      </c>
      <c r="Z67" s="3">
        <f>-INDEX(DefProv[Default],MATCH($O67&amp;$R67,DefProv[KEY],0))</f>
        <v>-36</v>
      </c>
      <c r="AA67" s="9" cm="1">
        <f t="array" ref="AA67">IF($M67="CAD",AB67,_xll.BDP($C67,AA$1,"YAS_XCCY_FOREIGN_CURRENCY=CAD","YAS_YLD_FLAG = 15","PRICING_SOURCE=BVAL"))</f>
        <v>3.2914485021587359</v>
      </c>
      <c r="AB67" s="9" cm="1">
        <f t="array" ref="AB67">_xll.BDP($C67,AB$1,"YAS_YLD_FLAG = 15","PRICING_SOURCE=BVAL")</f>
        <v>2.952264</v>
      </c>
      <c r="AC67" s="14">
        <f t="shared" ref="AC67:AC92" si="9">AA67-AB67</f>
        <v>0.33918450215873586</v>
      </c>
      <c r="AD67" s="9" cm="1">
        <f t="array" ref="AD67">_xll.BDP($C67,AD$1,"YAS_YLD_FLAG = 15","PRICING_SOURCE=BVAL")</f>
        <v>137.22790000000001</v>
      </c>
      <c r="AE67" s="14" t="e">
        <f>INDEX([1]credit_yield!$C$1:$C$108,MATCH($AY67,[1]credit_yield!$A$1:$A$108,0))</f>
        <v>#N/A</v>
      </c>
      <c r="AF67" s="9" cm="1">
        <f t="array" ref="AF67">_xll.BDP($C67,AF$1,"YAS_YLD_FLAG = 15","YAS_XCCY_FOREIGN_CURRENCY=CAD","PRICING_SOURCE=BVAL")</f>
        <v>170.2944671627132</v>
      </c>
      <c r="AG67" s="9" cm="1">
        <f t="array" ref="AG67">_xll.BDP($C67,AG$1,"YAS_YLD_FLAG = 15","PRICING_SOURCE=BVAL")</f>
        <v>1.579985</v>
      </c>
      <c r="AH67" s="9" t="str" cm="1">
        <f t="array" ref="AH67">_xll.BDP($C67,AH$1,"YAS_YLD_FLAG = 15","PRICING_SOURCE=BVAL")</f>
        <v>T 1 1/4 08/15/31</v>
      </c>
      <c r="AI67" s="9" t="str" cm="1">
        <f t="array" ref="AI67">_xll.BDP($C67,AI$1,"YAS_YLD_FLAG = 15","YAS_XCCY_FOREIGN_CURRENCY=CAD","PRICING_SOURCE=BVAL")</f>
        <v>CAN 1 ½ 06/01/31</v>
      </c>
      <c r="AJ67" s="9" cm="1">
        <f t="array" ref="AJ67">_xll.BQL($C67, "yield(fill=PREV, pricing_source=BVN4, side=Bid, yield_type=YTW) - yield(fill=PREV, pricing_source=BVN4, side=Ask, yield_type=YTW)")</f>
        <v>3.4777874605532055E-2</v>
      </c>
      <c r="AK67" s="16" cm="1">
        <f t="array" ref="AK67">_xll.BDP($C67,AK$1,"YAS_YLD_FLAG = 1")</f>
        <v>1250000000</v>
      </c>
      <c r="AL67" s="5">
        <f t="shared" ref="AL67:AL92" si="10">AM67/AK67</f>
        <v>0.1169992</v>
      </c>
      <c r="AM67" s="17" cm="1">
        <f t="array" ref="AM67">_xll.BDP($C67&amp;"@"&amp;Settings!$B$1&amp;" "&amp;$O67,"INTERVAL_SUM","MARKET_DATA_OVERRIDE="&amp;AM$1,"CALC_INTERVAL="&amp;Settings!$B$2,"FILL=0")*1000</f>
        <v>146249000</v>
      </c>
      <c r="AN67" s="18">
        <f t="shared" ref="AN67:AN92" si="11">AO67-AP67</f>
        <v>-6463000</v>
      </c>
      <c r="AO67" s="17" cm="1">
        <f t="array" ref="AO67">_xll.BDP($I67&amp;"@"&amp;Settings!$B$1&amp;" "&amp;$O67,"INTERVAL_SUM","MARKET_DATA_OVERRIDE="&amp;AO$1,"CALC_INTERVAL="&amp;Settings!$B$2,"FILL=0")*1000</f>
        <v>50000000</v>
      </c>
      <c r="AP67" s="17" cm="1">
        <f t="array" ref="AP67">_xll.BDP($I67&amp;"@"&amp;Settings!$B$1&amp;" "&amp;$O67,"INTERVAL_SUM","MARKET_DATA_OVERRIDE="&amp;AP$1,"CALC_INTERVAL="&amp;Settings!$B$2,"FILL=0")*1000</f>
        <v>56463000</v>
      </c>
      <c r="AQ67" s="8" cm="1">
        <f t="array" ref="AQ67">_xll.BDP($C67,AQ$1)</f>
        <v>94</v>
      </c>
      <c r="AR67" s="21">
        <f>_xlfn.IFNA(IF(ISNUMBER($K67),INDEX(SN_Limit[UTILIZATION],MATCH($K67,SN_Limit[BB_ID],0)),"#N/A"),
IF(ISNUMBER($L67),INDEX(SN_Limit[UTILIZATION],MATCH($L67,SN_Limit[BB_ID],0)),"#N/A"))</f>
        <v>0.14080000000000001</v>
      </c>
      <c r="AS67" s="6">
        <f>_xlfn.IFNA(IF(ISNUMBER($K67),INDEX(SN_Limit[REMAINING],MATCH($K67,SN_Limit[BB_ID],0)),"#N/A"),
IF(ISNUMBER($L67),INDEX(SN_Limit[REMAINING],MATCH($L67,SN_Limit[BB_ID],0)),"#N/A"))</f>
        <v>56937790.670000002</v>
      </c>
      <c r="AT67" s="3" t="str">
        <f>INDEX(Table11[Z_category],MATCH(MAX(BuyTable[[#This Row],[Yld_Z_BB]:[Yld_Z_RBCI]]),Table11[Z_score_Vale],1))</f>
        <v>75 to 90</v>
      </c>
      <c r="AU67" s="3" t="str">
        <f>INDEX(Table12[TRAC_Category],MATCH(BuyTable[[#This Row],[Perc_Traded]],Table12[TRAC_Value],1))</f>
        <v>10-15%</v>
      </c>
      <c r="AV67" s="27" t="str">
        <f>INDEX(Table13[NetDlrInv_Category],MATCH(BuyTable[[#This Row],[DealerClient Net]],Table13[NetDlrInv_Value],1))</f>
        <v>-10MM to -5MM</v>
      </c>
      <c r="AW67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67" s="3" t="str">
        <f>INDEX(Table15[XCCY_Cat],MATCH(BuyTable[[#This Row],[XCCY_sprd]],Table15[XCCY_Value],1))</f>
        <v>0.3 to 0.5</v>
      </c>
      <c r="AY67" s="3" t="str">
        <f>INDEX(Group_RTG[RTG_Value],MATCH($R67,Group_RTG[RTG_Key],0))&amp;":"&amp;INDEX(Map_DurBQNT[Dur_Val],MATCH($X67,Map_DurBQNT[Dur_Key],0))&amp;":"&amp;$M67&amp;":"&amp;$O67</f>
        <v>BBB:5:USD:Corp</v>
      </c>
      <c r="AZ67" s="3" t="str">
        <f>INDEX(Table9[LQA_Bucket],MATCH(BuyTable[[#This Row],[LQA_LIQUIDITY_SCORE]],Table9[LQA_Val],1))</f>
        <v>80-100</v>
      </c>
      <c r="BA67" s="27" t="str">
        <f>INDEX(Table10[Utilization_Bucket],MATCH(_xlfn.IFNA(ROUND(BuyTable[[#This Row],[Remaining]]/1000000,0),-1),Table10[Utilization_Val],1))</f>
        <v>50-100MM</v>
      </c>
      <c r="BB6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68" spans="1:55" x14ac:dyDescent="0.3">
      <c r="A68" t="s">
        <v>876</v>
      </c>
      <c r="B68" t="str">
        <f>IF(ISNUMBER(MATCH(I68,Buyside_PastID!A:A,0)),"","NEW")</f>
        <v/>
      </c>
      <c r="C68" s="10" t="s">
        <v>1571</v>
      </c>
      <c r="D68" s="10">
        <v>1.0632679399499916</v>
      </c>
      <c r="E68" s="10">
        <v>1.308818331223232</v>
      </c>
      <c r="F68" s="10" t="s">
        <v>1904</v>
      </c>
      <c r="G68" s="10">
        <v>25000000</v>
      </c>
      <c r="H68" s="10">
        <v>50000000</v>
      </c>
      <c r="I68" s="8" t="str" cm="1">
        <f t="array" ref="I68">_xll.BDP($C68,I$1)</f>
        <v>74814ZFH1</v>
      </c>
      <c r="J68" s="8" t="str" cm="1">
        <f t="array" ref="J68">_xll.BDP($C68,J$1)</f>
        <v>Q 1 1/2 09/01/31</v>
      </c>
      <c r="K68" s="8" cm="1">
        <f t="array" ref="K68">_xll.BDP($C68,K$1)</f>
        <v>227189</v>
      </c>
      <c r="L68" s="8" cm="1">
        <f t="array" ref="L68">_xll.BDP($C68,L$1)</f>
        <v>227189</v>
      </c>
      <c r="M68" s="8" t="str" cm="1">
        <f t="array" ref="M68">_xll.BDP($C68,M$1)</f>
        <v>CAD</v>
      </c>
      <c r="N68" s="8" t="str" cm="1">
        <f t="array" ref="N68">_xll.BDP($C68,N$1)</f>
        <v>CA</v>
      </c>
      <c r="O68" s="8" t="str" cm="1">
        <f t="array" ref="O68">_xll.BDP($C68,O$1)</f>
        <v>Govt</v>
      </c>
      <c r="P68" s="8" t="str" cm="1">
        <f t="array" ref="P68">_xll.BDP($C68,P$1)</f>
        <v>Government</v>
      </c>
      <c r="Q68" s="8" t="str" cm="1">
        <f t="array" ref="Q68">_xll.BDP($C68,Q$1)</f>
        <v>PROVINCE OF QUEBEC</v>
      </c>
      <c r="R68" s="8" t="str" cm="1">
        <f t="array" ref="R68">_xll.BDP($C68,R$1)</f>
        <v>AA-</v>
      </c>
      <c r="S68" s="8" cm="1">
        <f t="array" ref="S68">_xlfn.IFNA(MATCH(_xll.BDP($C68,S$1),Convert_RBCIRTG[RTG_MDY],0),0)</f>
        <v>8</v>
      </c>
      <c r="T68" s="8" cm="1">
        <f t="array" ref="T68">_xlfn.IFNA(MATCH(_xll.BDP($C68,T$1),Convert_RBCIRTG[RTG_FITCH_SP],0),0)</f>
        <v>7</v>
      </c>
      <c r="U68" s="8" cm="1">
        <f t="array" ref="U68">_xlfn.IFNA(MATCH(_xll.BDP($C68,U$1),Convert_RBCIRTG[RTG_FITCH_SP],0),0)</f>
        <v>7</v>
      </c>
      <c r="V68" s="20" t="str" cm="1">
        <f t="array" ref="V68">INDEX(Convert_RBCIRTG[RTG_FITCH_SP],IF(MEDIAN($S68:$U68)&gt;0,MEDIAN($S68:$U68),MAX($S68:$U68)))</f>
        <v>AA-</v>
      </c>
      <c r="W68" s="15" cm="1">
        <f t="array" ref="W68">_xll.BDP($C68,W$1,"YAS_YLD_FLAG = 15")</f>
        <v>9.0665334955009964</v>
      </c>
      <c r="X68" s="3" t="str">
        <f>INDEX(Convert_DurBins[Dur_Bucket],MATCH($W68,Convert_DurBins[Dur_Val],1))</f>
        <v>0-10</v>
      </c>
      <c r="Y68" s="14">
        <f t="shared" si="8"/>
        <v>2.1152970000000004</v>
      </c>
      <c r="Z68" s="3">
        <f>-INDEX(DefProv[Default],MATCH($O68&amp;$R68,DefProv[KEY],0))</f>
        <v>-3</v>
      </c>
      <c r="AA68" s="9" cm="1">
        <f t="array" ref="AA68">IF($M68="CAD",AB68,_xll.BDP($C68,AA$1,"YAS_XCCY_FOREIGN_CURRENCY=CAD","YAS_YLD_FLAG = 15","PRICING_SOURCE=BVAL"))</f>
        <v>2.1452970000000002</v>
      </c>
      <c r="AB68" s="9" cm="1">
        <f t="array" ref="AB68">_xll.BDP($C68,AB$1,"YAS_YLD_FLAG = 15","PRICING_SOURCE=BVAL")</f>
        <v>2.1452970000000002</v>
      </c>
      <c r="AC68" s="14">
        <f t="shared" si="9"/>
        <v>0</v>
      </c>
      <c r="AD68" s="9" cm="1">
        <f t="array" ref="AD68">_xll.BDP($C68,AD$1,"YAS_YLD_FLAG = 15","PRICING_SOURCE=BVAL")</f>
        <v>59.819100000000034</v>
      </c>
      <c r="AE68" s="14" t="e">
        <f>INDEX([1]credit_yield!$C$1:$C$108,MATCH($AY68,[1]credit_yield!$A$1:$A$108,0))</f>
        <v>#N/A</v>
      </c>
      <c r="AF68" s="9" cm="1">
        <f t="array" ref="AF68">_xll.BDP($C68,AF$1,"YAS_YLD_FLAG = 15","YAS_XCCY_FOREIGN_CURRENCY=CAD","PRICING_SOURCE=BVAL")</f>
        <v>54.579168043013972</v>
      </c>
      <c r="AG68" s="9" cm="1">
        <f t="array" ref="AG68">_xll.BDP($C68,AG$1,"YAS_YLD_FLAG = 15","PRICING_SOURCE=BVAL")</f>
        <v>1.5471059999999999</v>
      </c>
      <c r="AH68" s="9" t="str" cm="1">
        <f t="array" ref="AH68">_xll.BDP($C68,AH$1,"YAS_YLD_FLAG = 15","PRICING_SOURCE=BVAL")</f>
        <v>CAN 0 1/2 12/01/30</v>
      </c>
      <c r="AI68" s="9" t="str" cm="1">
        <f t="array" ref="AI68">_xll.BDP($C68,AI$1,"YAS_YLD_FLAG = 15","YAS_XCCY_FOREIGN_CURRENCY=CAD","PRICING_SOURCE=BVAL")</f>
        <v>CAN 1 ½ 06/01/31</v>
      </c>
      <c r="AJ68" s="9" cm="1">
        <f t="array" ref="AJ68">_xll.BQL($C68, "yield(fill=PREV, pricing_source=BVN4, side=Bid, yield_type=YTW) - yield(fill=PREV, pricing_source=BVN4, side=Ask, yield_type=YTW)")</f>
        <v>5.6203171068389679E-3</v>
      </c>
      <c r="AK68" s="16" cm="1">
        <f t="array" ref="AK68">_xll.BDP($C68,AK$1,"YAS_YLD_FLAG = 1")</f>
        <v>6600000000</v>
      </c>
      <c r="AL68" s="5">
        <f t="shared" si="10"/>
        <v>0</v>
      </c>
      <c r="AM68" s="17" cm="1">
        <f t="array" ref="AM68">_xll.BDP($C68&amp;"@"&amp;Settings!$B$1&amp;" "&amp;$O68,"INTERVAL_SUM","MARKET_DATA_OVERRIDE="&amp;AM$1,"CALC_INTERVAL="&amp;Settings!$B$2,"FILL=0")*1000</f>
        <v>0</v>
      </c>
      <c r="AN68" s="18">
        <f t="shared" si="11"/>
        <v>0</v>
      </c>
      <c r="AO68" s="17" cm="1">
        <f t="array" ref="AO68">_xll.BDP($I68&amp;"@"&amp;Settings!$B$1&amp;" "&amp;$O68,"INTERVAL_SUM","MARKET_DATA_OVERRIDE="&amp;AO$1,"CALC_INTERVAL="&amp;Settings!$B$2,"FILL=0")*1000</f>
        <v>0</v>
      </c>
      <c r="AP68" s="17" cm="1">
        <f t="array" ref="AP68">_xll.BDP($I68&amp;"@"&amp;Settings!$B$1&amp;" "&amp;$O68,"INTERVAL_SUM","MARKET_DATA_OVERRIDE="&amp;AP$1,"CALC_INTERVAL="&amp;Settings!$B$2,"FILL=0")*1000</f>
        <v>0</v>
      </c>
      <c r="AQ68" s="8" cm="1">
        <f t="array" ref="AQ68">_xll.BDP($C68,AQ$1)</f>
        <v>100</v>
      </c>
      <c r="AR68" s="21">
        <f>_xlfn.IFNA(IF(ISNUMBER($K68),INDEX(SN_Limit[UTILIZATION],MATCH($K68,SN_Limit[BB_ID],0)),"#N/A"),
IF(ISNUMBER($L68),INDEX(SN_Limit[UTILIZATION],MATCH($L68,SN_Limit[BB_ID],0)),"#N/A"))</f>
        <v>0.48010000000000003</v>
      </c>
      <c r="AS68" s="6">
        <f>_xlfn.IFNA(IF(ISNUMBER($K68),INDEX(SN_Limit[REMAINING],MATCH($K68,SN_Limit[BB_ID],0)),"#N/A"),
IF(ISNUMBER($L68),INDEX(SN_Limit[REMAINING],MATCH($L68,SN_Limit[BB_ID],0)),"#N/A"))</f>
        <v>524865935.24000001</v>
      </c>
      <c r="AT68" s="3" t="str">
        <f>INDEX(Table11[Z_category],MATCH(MAX(BuyTable[[#This Row],[Yld_Z_BB]:[Yld_Z_RBCI]]),Table11[Z_score_Vale],1))</f>
        <v>90+</v>
      </c>
      <c r="AU68" s="3">
        <f>INDEX(Table12[TRAC_Category],MATCH(BuyTable[[#This Row],[Perc_Traded]],Table12[TRAC_Value],1))</f>
        <v>0</v>
      </c>
      <c r="AV68" s="27">
        <f>INDEX(Table13[NetDlrInv_Category],MATCH(BuyTable[[#This Row],[DealerClient Net]],Table13[NetDlrInv_Value],1))</f>
        <v>0</v>
      </c>
      <c r="AW68" s="3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68" s="3">
        <f>INDEX(Table15[XCCY_Cat],MATCH(BuyTable[[#This Row],[XCCY_sprd]],Table15[XCCY_Value],1))</f>
        <v>0</v>
      </c>
      <c r="AY68" s="3" t="str">
        <f>INDEX(Group_RTG[RTG_Value],MATCH($R68,Group_RTG[RTG_Key],0))&amp;":"&amp;INDEX(Map_DurBQNT[Dur_Val],MATCH($X68,Map_DurBQNT[Dur_Key],0))&amp;":"&amp;$M68&amp;":"&amp;$O68</f>
        <v>AA:5:CAD:Govt</v>
      </c>
      <c r="AZ68" s="3" t="str">
        <f>INDEX(Table9[LQA_Bucket],MATCH(BuyTable[[#This Row],[LQA_LIQUIDITY_SCORE]],Table9[LQA_Val],1))</f>
        <v>80-100</v>
      </c>
      <c r="BA68" s="27" t="str">
        <f>INDEX(Table10[Utilization_Bucket],MATCH(_xlfn.IFNA(ROUND(BuyTable[[#This Row],[Remaining]]/1000000,0),-1),Table10[Utilization_Val],1))</f>
        <v>100MM+</v>
      </c>
      <c r="BB6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69" spans="1:55" x14ac:dyDescent="0.3">
      <c r="A69" t="s">
        <v>876</v>
      </c>
      <c r="B69" t="str">
        <f>IF(ISNUMBER(MATCH(I69,Buyside_PastID!A:A,0)),"","NEW")</f>
        <v/>
      </c>
      <c r="C69" s="10" t="s">
        <v>1647</v>
      </c>
      <c r="D69" s="10">
        <v>0.77429699493253312</v>
      </c>
      <c r="E69" s="10">
        <v>0.85464681266237652</v>
      </c>
      <c r="F69" s="10" t="s">
        <v>2036</v>
      </c>
      <c r="G69" s="10">
        <v>5000000</v>
      </c>
      <c r="H69" s="10">
        <v>0</v>
      </c>
      <c r="I69" s="8" t="str" cm="1">
        <f t="array" ref="I69">_xll.BDP($C69,I$1)</f>
        <v>05583JAJ1</v>
      </c>
      <c r="J69" s="8" t="str" cm="1">
        <f t="array" ref="J69">_xll.BDP($C69,J$1)</f>
        <v>BPCEGP 2.277 01/20/32</v>
      </c>
      <c r="K69" s="8" cm="1">
        <f t="array" ref="K69">_xll.BDP($C69,K$1)</f>
        <v>16774322</v>
      </c>
      <c r="L69" s="8" cm="1">
        <f t="array" ref="L69">_xll.BDP($C69,L$1)</f>
        <v>16754134</v>
      </c>
      <c r="M69" s="8" t="str" cm="1">
        <f t="array" ref="M69">_xll.BDP($C69,M$1)</f>
        <v>USD</v>
      </c>
      <c r="N69" s="8" t="str" cm="1">
        <f t="array" ref="N69">_xll.BDP($C69,N$1)</f>
        <v>FR</v>
      </c>
      <c r="O69" s="8" t="str" cm="1">
        <f t="array" ref="O69">_xll.BDP($C69,O$1)</f>
        <v>Corp</v>
      </c>
      <c r="P69" s="8" t="str" cm="1">
        <f t="array" ref="P69">_xll.BDP($C69,P$1)</f>
        <v>Financials</v>
      </c>
      <c r="Q69" s="8" t="str" cm="1">
        <f t="array" ref="Q69">_xll.BDP($C69,Q$1)</f>
        <v>BPCE SA</v>
      </c>
      <c r="R69" s="8" t="str" cm="1">
        <f t="array" ref="R69">_xll.BDP($C69,R$1)</f>
        <v>BBB+</v>
      </c>
      <c r="S69" s="8" cm="1">
        <f t="array" ref="S69">_xlfn.IFNA(MATCH(_xll.BDP($C69,S$1),Convert_RBCIRTG[RTG_MDY],0),0)</f>
        <v>3</v>
      </c>
      <c r="T69" s="8" cm="1">
        <f t="array" ref="T69">_xlfn.IFNA(MATCH(_xll.BDP($C69,T$1),Convert_RBCIRTG[RTG_FITCH_SP],0),0)</f>
        <v>5</v>
      </c>
      <c r="U69" s="8" cm="1">
        <f t="array" ref="U69">_xlfn.IFNA(MATCH(_xll.BDP($C69,U$1),Convert_RBCIRTG[RTG_FITCH_SP],0),0)</f>
        <v>3</v>
      </c>
      <c r="V69" s="20" t="str" cm="1">
        <f t="array" ref="V69">INDEX(Convert_RBCIRTG[RTG_FITCH_SP],IF(MEDIAN($S69:$U69)&gt;0,MEDIAN($S69:$U69),MAX($S69:$U69)))</f>
        <v>BBB+</v>
      </c>
      <c r="W69" s="15" cm="1">
        <f t="array" ref="W69">_xll.BDP($C69,W$1,"YAS_YLD_FLAG = 15")</f>
        <v>8.2148582831083772</v>
      </c>
      <c r="X69" s="3" t="str">
        <f>INDEX(Convert_DurBins[Dur_Bucket],MATCH($W69,Convert_DurBins[Dur_Val],1))</f>
        <v>0-10</v>
      </c>
      <c r="Y69" s="14">
        <f t="shared" si="8"/>
        <v>2.6639263681445708</v>
      </c>
      <c r="Z69" s="3">
        <f>-INDEX(DefProv[Default],MATCH($O69&amp;$R69,DefProv[KEY],0))</f>
        <v>-36</v>
      </c>
      <c r="AA69" s="9" cm="1">
        <f t="array" ref="AA69">IF($M69="CAD",AB69,_xll.BDP($C69,AA$1,"YAS_XCCY_FOREIGN_CURRENCY=CAD","YAS_YLD_FLAG = 15","PRICING_SOURCE=BVAL"))</f>
        <v>3.0239263681445707</v>
      </c>
      <c r="AB69" s="9" cm="1">
        <f t="array" ref="AB69">_xll.BDP($C69,AB$1,"YAS_YLD_FLAG = 15","PRICING_SOURCE=BVAL")</f>
        <v>2.72404</v>
      </c>
      <c r="AC69" s="14">
        <f t="shared" si="9"/>
        <v>0.2998863681445707</v>
      </c>
      <c r="AD69" s="9" cm="1">
        <f t="array" ref="AD69">_xll.BDP($C69,AD$1,"YAS_YLD_FLAG = 15","PRICING_SOURCE=BVAL")</f>
        <v>114.4055</v>
      </c>
      <c r="AE69" s="14" t="e">
        <f>INDEX([1]credit_yield!$C$1:$C$108,MATCH($AY69,[1]credit_yield!$A$1:$A$108,0))</f>
        <v>#N/A</v>
      </c>
      <c r="AF69" s="9" cm="1">
        <f t="array" ref="AF69">_xll.BDP($C69,AF$1,"YAS_YLD_FLAG = 15","YAS_XCCY_FOREIGN_CURRENCY=CAD","PRICING_SOURCE=BVAL")</f>
        <v>143.54790470676841</v>
      </c>
      <c r="AG69" s="9" cm="1">
        <f t="array" ref="AG69">_xll.BDP($C69,AG$1,"YAS_YLD_FLAG = 15","PRICING_SOURCE=BVAL")</f>
        <v>1.579985</v>
      </c>
      <c r="AH69" s="9" t="str" cm="1">
        <f t="array" ref="AH69">_xll.BDP($C69,AH$1,"YAS_YLD_FLAG = 15","PRICING_SOURCE=BVAL")</f>
        <v>T 1 1/4 08/15/31</v>
      </c>
      <c r="AI69" s="9" t="str" cm="1">
        <f t="array" ref="AI69">_xll.BDP($C69,AI$1,"YAS_YLD_FLAG = 15","YAS_XCCY_FOREIGN_CURRENCY=CAD","PRICING_SOURCE=BVAL")</f>
        <v>CAN 1 ½ 06/01/31</v>
      </c>
      <c r="AJ69" s="9" cm="1">
        <f t="array" ref="AJ69">_xll.BQL($C69, "yield(fill=PREV, pricing_source=BVN4, side=Bid, yield_type=YTW) - yield(fill=PREV, pricing_source=BVN4, side=Ask, yield_type=YTW)")</f>
        <v>3.8981048703427224E-2</v>
      </c>
      <c r="AK69" s="16" cm="1">
        <f t="array" ref="AK69">_xll.BDP($C69,AK$1,"YAS_YLD_FLAG = 1")</f>
        <v>1250000000</v>
      </c>
      <c r="AL69" s="5">
        <f t="shared" si="10"/>
        <v>6.3430399999999998E-2</v>
      </c>
      <c r="AM69" s="17" cm="1">
        <f t="array" ref="AM69">_xll.BDP($C69&amp;"@"&amp;Settings!$B$1&amp;" "&amp;$O69,"INTERVAL_SUM","MARKET_DATA_OVERRIDE="&amp;AM$1,"CALC_INTERVAL="&amp;Settings!$B$2,"FILL=0")*1000</f>
        <v>79288000</v>
      </c>
      <c r="AN69" s="18">
        <f t="shared" si="11"/>
        <v>-18878000</v>
      </c>
      <c r="AO69" s="17" cm="1">
        <f t="array" ref="AO69">_xll.BDP($I69&amp;"@"&amp;Settings!$B$1&amp;" "&amp;$O69,"INTERVAL_SUM","MARKET_DATA_OVERRIDE="&amp;AO$1,"CALC_INTERVAL="&amp;Settings!$B$2,"FILL=0")*1000</f>
        <v>21210000</v>
      </c>
      <c r="AP69" s="17" cm="1">
        <f t="array" ref="AP69">_xll.BDP($I69&amp;"@"&amp;Settings!$B$1&amp;" "&amp;$O69,"INTERVAL_SUM","MARKET_DATA_OVERRIDE="&amp;AP$1,"CALC_INTERVAL="&amp;Settings!$B$2,"FILL=0")*1000</f>
        <v>40088000</v>
      </c>
      <c r="AQ69" s="8" cm="1">
        <f t="array" ref="AQ69">_xll.BDP($C69,AQ$1)</f>
        <v>88</v>
      </c>
      <c r="AR69" s="21">
        <f>_xlfn.IFNA(IF(ISNUMBER($K69),INDEX(SN_Limit[UTILIZATION],MATCH($K69,SN_Limit[BB_ID],0)),"#N/A"),
IF(ISNUMBER($L69),INDEX(SN_Limit[UTILIZATION],MATCH($L69,SN_Limit[BB_ID],0)),"#N/A"))</f>
        <v>0.59389999999999998</v>
      </c>
      <c r="AS69" s="6">
        <f>_xlfn.IFNA(IF(ISNUMBER($K69),INDEX(SN_Limit[REMAINING],MATCH($K69,SN_Limit[BB_ID],0)),"#N/A"),
IF(ISNUMBER($L69),INDEX(SN_Limit[REMAINING],MATCH($L69,SN_Limit[BB_ID],0)),"#N/A"))</f>
        <v>3061288.41</v>
      </c>
      <c r="AT69" s="3" t="str">
        <f>INDEX(Table11[Z_category],MATCH(MAX(BuyTable[[#This Row],[Yld_Z_BB]:[Yld_Z_RBCI]]),Table11[Z_score_Vale],1))</f>
        <v>75 to 90</v>
      </c>
      <c r="AU69" s="3" t="str">
        <f>INDEX(Table12[TRAC_Category],MATCH(BuyTable[[#This Row],[Perc_Traded]],Table12[TRAC_Value],1))</f>
        <v>5-10%</v>
      </c>
      <c r="AV69" s="27" t="str">
        <f>INDEX(Table13[NetDlrInv_Category],MATCH(BuyTable[[#This Row],[DealerClient Net]],Table13[NetDlrInv_Value],1))</f>
        <v>-20 to -10MM</v>
      </c>
      <c r="AW69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69" s="3" t="str">
        <f>INDEX(Table15[XCCY_Cat],MATCH(BuyTable[[#This Row],[XCCY_sprd]],Table15[XCCY_Value],1))</f>
        <v>0 to 0.3</v>
      </c>
      <c r="AY69" s="3" t="str">
        <f>INDEX(Group_RTG[RTG_Value],MATCH($R69,Group_RTG[RTG_Key],0))&amp;":"&amp;INDEX(Map_DurBQNT[Dur_Val],MATCH($X69,Map_DurBQNT[Dur_Key],0))&amp;":"&amp;$M69&amp;":"&amp;$O69</f>
        <v>BBB:5:USD:Corp</v>
      </c>
      <c r="AZ69" s="3" t="str">
        <f>INDEX(Table9[LQA_Bucket],MATCH(BuyTable[[#This Row],[LQA_LIQUIDITY_SCORE]],Table9[LQA_Val],1))</f>
        <v>80-100</v>
      </c>
      <c r="BA69" s="27" t="str">
        <f>INDEX(Table10[Utilization_Bucket],MATCH(_xlfn.IFNA(ROUND(BuyTable[[#This Row],[Remaining]]/1000000,0),-1),Table10[Utilization_Val],1))</f>
        <v>1-10MM</v>
      </c>
      <c r="BB6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70" spans="1:55" x14ac:dyDescent="0.3">
      <c r="A70" t="s">
        <v>876</v>
      </c>
      <c r="B70" t="str">
        <f>IF(ISNUMBER(MATCH(I70,Buyside_PastID!A:A,0)),"","NEW")</f>
        <v/>
      </c>
      <c r="C70" s="10" t="s">
        <v>1031</v>
      </c>
      <c r="D70" s="10">
        <v>1.0090499592786366</v>
      </c>
      <c r="E70" s="10">
        <v>1.0731310077974214</v>
      </c>
      <c r="F70" s="10" t="s">
        <v>1917</v>
      </c>
      <c r="G70" s="10">
        <v>10000000</v>
      </c>
      <c r="H70" s="10">
        <v>5000000</v>
      </c>
      <c r="I70" s="8" t="str" cm="1">
        <f t="array" ref="I70">_xll.BDP($C70,I$1)</f>
        <v>251526CK3</v>
      </c>
      <c r="J70" s="8" t="str" cm="1">
        <f t="array" ref="J70">_xll.BDP($C70,J$1)</f>
        <v>DB 3.035 05/28/32</v>
      </c>
      <c r="K70" s="8" cm="1">
        <f t="array" ref="K70">_xll.BDP($C70,K$1)</f>
        <v>115691</v>
      </c>
      <c r="L70" s="8" cm="1">
        <f t="array" ref="L70">_xll.BDP($C70,L$1)</f>
        <v>202878</v>
      </c>
      <c r="M70" s="8" t="str" cm="1">
        <f t="array" ref="M70">_xll.BDP($C70,M$1)</f>
        <v>USD</v>
      </c>
      <c r="N70" s="8" t="str" cm="1">
        <f t="array" ref="N70">_xll.BDP($C70,N$1)</f>
        <v>GE</v>
      </c>
      <c r="O70" s="8" t="str" cm="1">
        <f t="array" ref="O70">_xll.BDP($C70,O$1)</f>
        <v>Corp</v>
      </c>
      <c r="P70" s="8" t="str" cm="1">
        <f t="array" ref="P70">_xll.BDP($C70,P$1)</f>
        <v>Financials</v>
      </c>
      <c r="Q70" s="8" t="str" cm="1">
        <f t="array" ref="Q70">_xll.BDP($C70,Q$1)</f>
        <v>DEUTSCHE BANK NY</v>
      </c>
      <c r="R70" s="8" t="str" cm="1">
        <f t="array" ref="R70">_xll.BDP($C70,R$1)</f>
        <v>BBB</v>
      </c>
      <c r="S70" s="8" cm="1">
        <f t="array" ref="S70">_xlfn.IFNA(MATCH(_xll.BDP($C70,S$1),Convert_RBCIRTG[RTG_MDY],0),0)</f>
        <v>2</v>
      </c>
      <c r="T70" s="8" cm="1">
        <f t="array" ref="T70">_xlfn.IFNA(MATCH(_xll.BDP($C70,T$1),Convert_RBCIRTG[RTG_FITCH_SP],0),0)</f>
        <v>3</v>
      </c>
      <c r="U70" s="8" cm="1">
        <f t="array" ref="U70">_xlfn.IFNA(MATCH(_xll.BDP($C70,U$1),Convert_RBCIRTG[RTG_FITCH_SP],0),0)</f>
        <v>1</v>
      </c>
      <c r="V70" s="20" t="str" cm="1">
        <f t="array" ref="V70">INDEX(Convert_RBCIRTG[RTG_FITCH_SP],IF(MEDIAN($S70:$U70)&gt;0,MEDIAN($S70:$U70),MAX($S70:$U70)))</f>
        <v>BBB</v>
      </c>
      <c r="W70" s="15" cm="1">
        <f t="array" ref="W70">_xll.BDP($C70,W$1,"YAS_YLD_FLAG = 15")</f>
        <v>8.192390172959044</v>
      </c>
      <c r="X70" s="3" t="str">
        <f>INDEX(Convert_DurBins[Dur_Bucket],MATCH($W70,Convert_DurBins[Dur_Val],1))</f>
        <v>0-10</v>
      </c>
      <c r="Y70" s="14">
        <f t="shared" si="8"/>
        <v>2.9133063672899784</v>
      </c>
      <c r="Z70" s="3">
        <f>-INDEX(DefProv[Default],MATCH($O70&amp;$R70,DefProv[KEY],0))</f>
        <v>-36</v>
      </c>
      <c r="AA70" s="9" cm="1">
        <f t="array" ref="AA70">IF($M70="CAD",AB70,_xll.BDP($C70,AA$1,"YAS_XCCY_FOREIGN_CURRENCY=CAD","YAS_YLD_FLAG = 15","PRICING_SOURCE=BVAL"))</f>
        <v>3.2733063672899783</v>
      </c>
      <c r="AB70" s="9" cm="1">
        <f t="array" ref="AB70">_xll.BDP($C70,AB$1,"YAS_YLD_FLAG = 15","PRICING_SOURCE=BVAL")</f>
        <v>2.9291290000000001</v>
      </c>
      <c r="AC70" s="14">
        <f t="shared" si="9"/>
        <v>0.34417736728997816</v>
      </c>
      <c r="AD70" s="9" cm="1">
        <f t="array" ref="AD70">_xll.BDP($C70,AD$1,"YAS_YLD_FLAG = 15","PRICING_SOURCE=BVAL")</f>
        <v>134.9144</v>
      </c>
      <c r="AE70" s="14" t="e">
        <f>INDEX([1]credit_yield!$C$1:$C$108,MATCH($AY70,[1]credit_yield!$A$1:$A$108,0))</f>
        <v>#N/A</v>
      </c>
      <c r="AF70" s="9" cm="1">
        <f t="array" ref="AF70">_xll.BDP($C70,AF$1,"YAS_YLD_FLAG = 15","YAS_XCCY_FOREIGN_CURRENCY=CAD","PRICING_SOURCE=BVAL")</f>
        <v>168.48590462130915</v>
      </c>
      <c r="AG70" s="9" cm="1">
        <f t="array" ref="AG70">_xll.BDP($C70,AG$1,"YAS_YLD_FLAG = 15","PRICING_SOURCE=BVAL")</f>
        <v>1.579985</v>
      </c>
      <c r="AH70" s="9" t="str" cm="1">
        <f t="array" ref="AH70">_xll.BDP($C70,AH$1,"YAS_YLD_FLAG = 15","PRICING_SOURCE=BVAL")</f>
        <v>T 1 1/4 08/15/31</v>
      </c>
      <c r="AI70" s="9" t="str" cm="1">
        <f t="array" ref="AI70">_xll.BDP($C70,AI$1,"YAS_YLD_FLAG = 15","YAS_XCCY_FOREIGN_CURRENCY=CAD","PRICING_SOURCE=BVAL")</f>
        <v>CAN 1 ½ 06/01/31</v>
      </c>
      <c r="AJ70" s="9" cm="1">
        <f t="array" ref="AJ70">_xll.BQL($C70, "yield(fill=PREV, pricing_source=BVN4, side=Bid, yield_type=YTW) - yield(fill=PREV, pricing_source=BVN4, side=Ask, yield_type=YTW)")</f>
        <v>2.6229336432606942E-2</v>
      </c>
      <c r="AK70" s="16" cm="1">
        <f t="array" ref="AK70">_xll.BDP($C70,AK$1,"YAS_YLD_FLAG = 1")</f>
        <v>1500000000</v>
      </c>
      <c r="AL70" s="5">
        <f t="shared" si="10"/>
        <v>0.17730199999999999</v>
      </c>
      <c r="AM70" s="17" cm="1">
        <f t="array" ref="AM70">_xll.BDP($C70&amp;"@"&amp;Settings!$B$1&amp;" "&amp;$O70,"INTERVAL_SUM","MARKET_DATA_OVERRIDE="&amp;AM$1,"CALC_INTERVAL="&amp;Settings!$B$2,"FILL=0")*1000</f>
        <v>265953000</v>
      </c>
      <c r="AN70" s="18">
        <f t="shared" si="11"/>
        <v>21108000</v>
      </c>
      <c r="AO70" s="17" cm="1">
        <f t="array" ref="AO70">_xll.BDP($I70&amp;"@"&amp;Settings!$B$1&amp;" "&amp;$O70,"INTERVAL_SUM","MARKET_DATA_OVERRIDE="&amp;AO$1,"CALC_INTERVAL="&amp;Settings!$B$2,"FILL=0")*1000</f>
        <v>91381000</v>
      </c>
      <c r="AP70" s="17" cm="1">
        <f t="array" ref="AP70">_xll.BDP($I70&amp;"@"&amp;Settings!$B$1&amp;" "&amp;$O70,"INTERVAL_SUM","MARKET_DATA_OVERRIDE="&amp;AP$1,"CALC_INTERVAL="&amp;Settings!$B$2,"FILL=0")*1000</f>
        <v>70273000</v>
      </c>
      <c r="AQ70" s="8" cm="1">
        <f t="array" ref="AQ70">_xll.BDP($C70,AQ$1)</f>
        <v>96</v>
      </c>
      <c r="AR70" s="21" t="str">
        <f>_xlfn.IFNA(IF(ISNUMBER($K70),INDEX(SN_Limit[UTILIZATION],MATCH($K70,SN_Limit[BB_ID],0)),"#N/A"),
IF(ISNUMBER($L70),INDEX(SN_Limit[UTILIZATION],MATCH($L70,SN_Limit[BB_ID],0)),"#N/A"))</f>
        <v>N/A</v>
      </c>
      <c r="AS70" s="6">
        <f>_xlfn.IFNA(IF(ISNUMBER($K70),INDEX(SN_Limit[REMAINING],MATCH($K70,SN_Limit[BB_ID],0)),"#N/A"),
IF(ISNUMBER($L70),INDEX(SN_Limit[REMAINING],MATCH($L70,SN_Limit[BB_ID],0)),"#N/A"))</f>
        <v>0</v>
      </c>
      <c r="AT70" s="3" t="str">
        <f>INDEX(Table11[Z_category],MATCH(MAX(BuyTable[[#This Row],[Yld_Z_BB]:[Yld_Z_RBCI]]),Table11[Z_score_Vale],1))</f>
        <v>75 to 90</v>
      </c>
      <c r="AU70" s="3" t="str">
        <f>INDEX(Table12[TRAC_Category],MATCH(BuyTable[[#This Row],[Perc_Traded]],Table12[TRAC_Value],1))</f>
        <v>15-20%</v>
      </c>
      <c r="AV70" s="27" t="str">
        <f>INDEX(Table13[NetDlrInv_Category],MATCH(BuyTable[[#This Row],[DealerClient Net]],Table13[NetDlrInv_Value],1))</f>
        <v>20 to 50MM</v>
      </c>
      <c r="AW70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70" s="3" t="str">
        <f>INDEX(Table15[XCCY_Cat],MATCH(BuyTable[[#This Row],[XCCY_sprd]],Table15[XCCY_Value],1))</f>
        <v>0.3 to 0.5</v>
      </c>
      <c r="AY70" s="3" t="str">
        <f>INDEX(Group_RTG[RTG_Value],MATCH($R70,Group_RTG[RTG_Key],0))&amp;":"&amp;INDEX(Map_DurBQNT[Dur_Val],MATCH($X70,Map_DurBQNT[Dur_Key],0))&amp;":"&amp;$M70&amp;":"&amp;$O70</f>
        <v>BBB:5:USD:Corp</v>
      </c>
      <c r="AZ70" s="3" t="str">
        <f>INDEX(Table9[LQA_Bucket],MATCH(BuyTable[[#This Row],[LQA_LIQUIDITY_SCORE]],Table9[LQA_Val],1))</f>
        <v>80-100</v>
      </c>
      <c r="BA70" s="27" t="str">
        <f>INDEX(Table10[Utilization_Bucket],MATCH(_xlfn.IFNA(ROUND(BuyTable[[#This Row],[Remaining]]/1000000,0),-1),Table10[Utilization_Val],1))</f>
        <v>0MM</v>
      </c>
      <c r="BB7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71" spans="1:55" x14ac:dyDescent="0.3">
      <c r="A71" t="s">
        <v>876</v>
      </c>
      <c r="B71" t="str">
        <f>IF(ISNUMBER(MATCH(I71,Buyside_PastID!A:A,0)),"","NEW")</f>
        <v/>
      </c>
      <c r="C71" s="10" t="s">
        <v>1557</v>
      </c>
      <c r="D71" s="10">
        <v>0.68691964804691596</v>
      </c>
      <c r="E71" s="10">
        <v>0.77332486062434436</v>
      </c>
      <c r="F71" s="10" t="s">
        <v>1875</v>
      </c>
      <c r="G71" s="10">
        <v>3550000</v>
      </c>
      <c r="H71" s="10">
        <v>0</v>
      </c>
      <c r="I71" s="8" t="str" cm="1">
        <f t="array" ref="I71">_xll.BDP($C71,I$1)</f>
        <v>30225VAG2</v>
      </c>
      <c r="J71" s="8" t="str" cm="1">
        <f t="array" ref="J71">_xll.BDP($C71,J$1)</f>
        <v>EXR 2.35 03/15/32</v>
      </c>
      <c r="K71" s="8" cm="1">
        <f t="array" ref="K71">_xll.BDP($C71,K$1)</f>
        <v>8900061</v>
      </c>
      <c r="L71" s="8" cm="1">
        <f t="array" ref="L71">_xll.BDP($C71,L$1)</f>
        <v>11740622</v>
      </c>
      <c r="M71" s="8" t="str" cm="1">
        <f t="array" ref="M71">_xll.BDP($C71,M$1)</f>
        <v>USD</v>
      </c>
      <c r="N71" s="8" t="str" cm="1">
        <f t="array" ref="N71">_xll.BDP($C71,N$1)</f>
        <v>US</v>
      </c>
      <c r="O71" s="8" t="str" cm="1">
        <f t="array" ref="O71">_xll.BDP($C71,O$1)</f>
        <v>Corp</v>
      </c>
      <c r="P71" s="8" t="str" cm="1">
        <f t="array" ref="P71">_xll.BDP($C71,P$1)</f>
        <v>Financials</v>
      </c>
      <c r="Q71" s="8" t="str" cm="1">
        <f t="array" ref="Q71">_xll.BDP($C71,Q$1)</f>
        <v>EXTRA SPACE STORAGE LP</v>
      </c>
      <c r="R71" s="8" t="str" cm="1">
        <f t="array" ref="R71">_xll.BDP($C71,R$1)</f>
        <v>BBB</v>
      </c>
      <c r="S71" s="8" cm="1">
        <f t="array" ref="S71">_xlfn.IFNA(MATCH(_xll.BDP($C71,S$1),Convert_RBCIRTG[RTG_MDY],0),0)</f>
        <v>2</v>
      </c>
      <c r="T71" s="8" cm="1">
        <f t="array" ref="T71">_xlfn.IFNA(MATCH(_xll.BDP($C71,T$1),Convert_RBCIRTG[RTG_FITCH_SP],0),0)</f>
        <v>0</v>
      </c>
      <c r="U71" s="8" cm="1">
        <f t="array" ref="U71">_xlfn.IFNA(MATCH(_xll.BDP($C71,U$1),Convert_RBCIRTG[RTG_FITCH_SP],0),0)</f>
        <v>2</v>
      </c>
      <c r="V71" s="20" t="str" cm="1">
        <f t="array" ref="V71">INDEX(Convert_RBCIRTG[RTG_FITCH_SP],IF(MEDIAN($S71:$U71)&gt;0,MEDIAN($S71:$U71),MAX($S71:$U71)))</f>
        <v>BBB</v>
      </c>
      <c r="W71" s="15" cm="1">
        <f t="array" ref="W71">_xll.BDP($C71,W$1,"YAS_YLD_FLAG = 15")</f>
        <v>9.1326023188587975</v>
      </c>
      <c r="X71" s="3" t="str">
        <f>INDEX(Convert_DurBins[Dur_Bucket],MATCH($W71,Convert_DurBins[Dur_Val],1))</f>
        <v>0-10</v>
      </c>
      <c r="Y71" s="14">
        <f t="shared" si="8"/>
        <v>2.6153933456977168</v>
      </c>
      <c r="Z71" s="3">
        <f>-INDEX(DefProv[Default],MATCH($O71&amp;$R71,DefProv[KEY],0))</f>
        <v>-36</v>
      </c>
      <c r="AA71" s="9" cm="1">
        <f t="array" ref="AA71">IF($M71="CAD",AB71,_xll.BDP($C71,AA$1,"YAS_XCCY_FOREIGN_CURRENCY=CAD","YAS_YLD_FLAG = 15","PRICING_SOURCE=BVAL"))</f>
        <v>2.9753933456977166</v>
      </c>
      <c r="AB71" s="9" cm="1">
        <f t="array" ref="AB71">_xll.BDP($C71,AB$1,"YAS_YLD_FLAG = 15","PRICING_SOURCE=BVAL")</f>
        <v>2.656488</v>
      </c>
      <c r="AC71" s="14">
        <f t="shared" si="9"/>
        <v>0.31890534569771667</v>
      </c>
      <c r="AD71" s="9" cm="1">
        <f t="array" ref="AD71">_xll.BDP($C71,AD$1,"YAS_YLD_FLAG = 15","PRICING_SOURCE=BVAL")</f>
        <v>107.6503</v>
      </c>
      <c r="AE71" s="14" t="e">
        <f>INDEX([1]credit_yield!$C$1:$C$108,MATCH($AY71,[1]credit_yield!$A$1:$A$108,0))</f>
        <v>#N/A</v>
      </c>
      <c r="AF71" s="9" cm="1">
        <f t="array" ref="AF71">_xll.BDP($C71,AF$1,"YAS_YLD_FLAG = 15","YAS_XCCY_FOREIGN_CURRENCY=CAD","PRICING_SOURCE=BVAL")</f>
        <v>138.68895151661127</v>
      </c>
      <c r="AG71" s="9" cm="1">
        <f t="array" ref="AG71">_xll.BDP($C71,AG$1,"YAS_YLD_FLAG = 15","PRICING_SOURCE=BVAL")</f>
        <v>1.579985</v>
      </c>
      <c r="AH71" s="9" t="str" cm="1">
        <f t="array" ref="AH71">_xll.BDP($C71,AH$1,"YAS_YLD_FLAG = 15","PRICING_SOURCE=BVAL")</f>
        <v>T 1 1/4 08/15/31</v>
      </c>
      <c r="AI71" s="9" t="str" cm="1">
        <f t="array" ref="AI71">_xll.BDP($C71,AI$1,"YAS_YLD_FLAG = 15","YAS_XCCY_FOREIGN_CURRENCY=CAD","PRICING_SOURCE=BVAL")</f>
        <v>CAN 1 ½ 06/01/31</v>
      </c>
      <c r="AJ71" s="9" cm="1">
        <f t="array" ref="AJ71">_xll.BQL($C71, "yield(fill=PREV, pricing_source=BVN4, side=Bid, yield_type=YTW) - yield(fill=PREV, pricing_source=BVN4, side=Ask, yield_type=YTW)")</f>
        <v>1.3596863812545656E-2</v>
      </c>
      <c r="AK71" s="16" cm="1">
        <f t="array" ref="AK71">_xll.BDP($C71,AK$1,"YAS_YLD_FLAG = 1")</f>
        <v>600000000</v>
      </c>
      <c r="AL71" s="5">
        <f t="shared" si="10"/>
        <v>0.2467</v>
      </c>
      <c r="AM71" s="17" cm="1">
        <f t="array" ref="AM71">_xll.BDP($C71&amp;"@"&amp;Settings!$B$1&amp;" "&amp;$O71,"INTERVAL_SUM","MARKET_DATA_OVERRIDE="&amp;AM$1,"CALC_INTERVAL="&amp;Settings!$B$2,"FILL=0")*1000</f>
        <v>148020000</v>
      </c>
      <c r="AN71" s="18">
        <f t="shared" si="11"/>
        <v>15200000</v>
      </c>
      <c r="AO71" s="17" cm="1">
        <f t="array" ref="AO71">_xll.BDP($I71&amp;"@"&amp;Settings!$B$1&amp;" "&amp;$O71,"INTERVAL_SUM","MARKET_DATA_OVERRIDE="&amp;AO$1,"CALC_INTERVAL="&amp;Settings!$B$2,"FILL=0")*1000</f>
        <v>59735000</v>
      </c>
      <c r="AP71" s="17" cm="1">
        <f t="array" ref="AP71">_xll.BDP($I71&amp;"@"&amp;Settings!$B$1&amp;" "&amp;$O71,"INTERVAL_SUM","MARKET_DATA_OVERRIDE="&amp;AP$1,"CALC_INTERVAL="&amp;Settings!$B$2,"FILL=0")*1000</f>
        <v>44535000</v>
      </c>
      <c r="AQ71" s="8" cm="1">
        <f t="array" ref="AQ71">_xll.BDP($C71,AQ$1)</f>
        <v>95</v>
      </c>
      <c r="AR71" s="21" t="e">
        <f>_xlfn.IFNA(IF(ISNUMBER($K71),INDEX(SN_Limit[UTILIZATION],MATCH($K71,SN_Limit[BB_ID],0)),"#N/A"),
IF(ISNUMBER($L71),INDEX(SN_Limit[UTILIZATION],MATCH($L71,SN_Limit[BB_ID],0)),"#N/A"))</f>
        <v>#N/A</v>
      </c>
      <c r="AS71" s="6" t="e">
        <f>_xlfn.IFNA(IF(ISNUMBER($K71),INDEX(SN_Limit[REMAINING],MATCH($K71,SN_Limit[BB_ID],0)),"#N/A"),
IF(ISNUMBER($L71),INDEX(SN_Limit[REMAINING],MATCH($L71,SN_Limit[BB_ID],0)),"#N/A"))</f>
        <v>#N/A</v>
      </c>
      <c r="AT71" s="3" t="str">
        <f>INDEX(Table11[Z_category],MATCH(MAX(BuyTable[[#This Row],[Yld_Z_BB]:[Yld_Z_RBCI]]),Table11[Z_score_Vale],1))</f>
        <v>75 to 90</v>
      </c>
      <c r="AU71" s="3" t="str">
        <f>INDEX(Table12[TRAC_Category],MATCH(BuyTable[[#This Row],[Perc_Traded]],Table12[TRAC_Value],1))</f>
        <v>20-25%</v>
      </c>
      <c r="AV71" s="27" t="str">
        <f>INDEX(Table13[NetDlrInv_Category],MATCH(BuyTable[[#This Row],[DealerClient Net]],Table13[NetDlrInv_Value],1))</f>
        <v>10 to 20MM</v>
      </c>
      <c r="AW71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71" s="3" t="str">
        <f>INDEX(Table15[XCCY_Cat],MATCH(BuyTable[[#This Row],[XCCY_sprd]],Table15[XCCY_Value],1))</f>
        <v>0.3 to 0.5</v>
      </c>
      <c r="AY71" s="3" t="str">
        <f>INDEX(Group_RTG[RTG_Value],MATCH($R71,Group_RTG[RTG_Key],0))&amp;":"&amp;INDEX(Map_DurBQNT[Dur_Val],MATCH($X71,Map_DurBQNT[Dur_Key],0))&amp;":"&amp;$M71&amp;":"&amp;$O71</f>
        <v>BBB:5:USD:Corp</v>
      </c>
      <c r="AZ71" s="3" t="str">
        <f>INDEX(Table9[LQA_Bucket],MATCH(BuyTable[[#This Row],[LQA_LIQUIDITY_SCORE]],Table9[LQA_Val],1))</f>
        <v>80-100</v>
      </c>
      <c r="BA71" s="27" t="str">
        <f>INDEX(Table10[Utilization_Bucket],MATCH(_xlfn.IFNA(ROUND(BuyTable[[#This Row],[Remaining]]/1000000,0),-1),Table10[Utilization_Val],1))</f>
        <v>NR</v>
      </c>
      <c r="BB7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72" spans="1:55" x14ac:dyDescent="0.3">
      <c r="A72" t="s">
        <v>876</v>
      </c>
      <c r="B72" t="str">
        <f>IF(ISNUMBER(MATCH(I72,Buyside_PastID!A:A,0)),"","NEW")</f>
        <v/>
      </c>
      <c r="C72" s="10" t="s">
        <v>1578</v>
      </c>
      <c r="D72" s="10">
        <v>0.72065782280795954</v>
      </c>
      <c r="E72" s="10">
        <v>0.82129068131216321</v>
      </c>
      <c r="F72" s="10" t="s">
        <v>1923</v>
      </c>
      <c r="G72" s="10">
        <v>2980000</v>
      </c>
      <c r="H72" s="10">
        <v>3000000</v>
      </c>
      <c r="I72" s="8" t="str" cm="1">
        <f t="array" ref="I72">_xll.BDP($C72,I$1)</f>
        <v>06051GJF7</v>
      </c>
      <c r="J72" s="8" t="str" cm="1">
        <f t="array" ref="J72">_xll.BDP($C72,J$1)</f>
        <v>BAC 1.898 07/23/31</v>
      </c>
      <c r="K72" s="8" cm="1">
        <f t="array" ref="K72">_xll.BDP($C72,K$1)</f>
        <v>101032</v>
      </c>
      <c r="L72" s="8" cm="1">
        <f t="array" ref="L72">_xll.BDP($C72,L$1)</f>
        <v>101032</v>
      </c>
      <c r="M72" s="8" t="str" cm="1">
        <f t="array" ref="M72">_xll.BDP($C72,M$1)</f>
        <v>USD</v>
      </c>
      <c r="N72" s="8" t="str" cm="1">
        <f t="array" ref="N72">_xll.BDP($C72,N$1)</f>
        <v>US</v>
      </c>
      <c r="O72" s="8" t="str" cm="1">
        <f t="array" ref="O72">_xll.BDP($C72,O$1)</f>
        <v>Corp</v>
      </c>
      <c r="P72" s="8" t="str" cm="1">
        <f t="array" ref="P72">_xll.BDP($C72,P$1)</f>
        <v>Financials</v>
      </c>
      <c r="Q72" s="8" t="str" cm="1">
        <f t="array" ref="Q72">_xll.BDP($C72,Q$1)</f>
        <v>BANK OF AMERICA CORP</v>
      </c>
      <c r="R72" s="8" t="str" cm="1">
        <f t="array" ref="R72">_xll.BDP($C72,R$1)</f>
        <v>A</v>
      </c>
      <c r="S72" s="8" cm="1">
        <f t="array" ref="S72">_xlfn.IFNA(MATCH(_xll.BDP($C72,S$1),Convert_RBCIRTG[RTG_MDY],0),0)</f>
        <v>5</v>
      </c>
      <c r="T72" s="8" cm="1">
        <f t="array" ref="T72">_xlfn.IFNA(MATCH(_xll.BDP($C72,T$1),Convert_RBCIRTG[RTG_FITCH_SP],0),0)</f>
        <v>7</v>
      </c>
      <c r="U72" s="8" cm="1">
        <f t="array" ref="U72">_xlfn.IFNA(MATCH(_xll.BDP($C72,U$1),Convert_RBCIRTG[RTG_FITCH_SP],0),0)</f>
        <v>4</v>
      </c>
      <c r="V72" s="20" t="str" cm="1">
        <f t="array" ref="V72">INDEX(Convert_RBCIRTG[RTG_FITCH_SP],IF(MEDIAN($S72:$U72)&gt;0,MEDIAN($S72:$U72),MAX($S72:$U72)))</f>
        <v>A</v>
      </c>
      <c r="W72" s="15" cm="1">
        <f t="array" ref="W72">_xll.BDP($C72,W$1,"YAS_YLD_FLAG = 15")</f>
        <v>7.9538350052307853</v>
      </c>
      <c r="X72" s="3" t="str">
        <f>INDEX(Convert_DurBins[Dur_Bucket],MATCH($W72,Convert_DurBins[Dur_Val],1))</f>
        <v>0-10</v>
      </c>
      <c r="Y72" s="14">
        <f t="shared" si="8"/>
        <v>2.6391073125508369</v>
      </c>
      <c r="Z72" s="3">
        <f>-INDEX(DefProv[Default],MATCH($O72&amp;$R72,DefProv[KEY],0))</f>
        <v>-13</v>
      </c>
      <c r="AA72" s="9" cm="1">
        <f t="array" ref="AA72">IF($M72="CAD",AB72,_xll.BDP($C72,AA$1,"YAS_XCCY_FOREIGN_CURRENCY=CAD","YAS_YLD_FLAG = 15","PRICING_SOURCE=BVAL"))</f>
        <v>2.7691073125508368</v>
      </c>
      <c r="AB72" s="9" cm="1">
        <f t="array" ref="AB72">_xll.BDP($C72,AB$1,"YAS_YLD_FLAG = 15","PRICING_SOURCE=BVAL")</f>
        <v>2.4795440000000002</v>
      </c>
      <c r="AC72" s="14">
        <f t="shared" si="9"/>
        <v>0.28956331255083656</v>
      </c>
      <c r="AD72" s="9" cm="1">
        <f t="array" ref="AD72">_xll.BDP($C72,AD$1,"YAS_YLD_FLAG = 15","PRICING_SOURCE=BVAL")</f>
        <v>89.955900000000028</v>
      </c>
      <c r="AE72" s="14">
        <f>INDEX([1]credit_yield!$C$1:$C$108,MATCH($AY72,[1]credit_yield!$A$1:$A$108,0))</f>
        <v>73.928243448068429</v>
      </c>
      <c r="AF72" s="9" cm="1">
        <f t="array" ref="AF72">_xll.BDP($C72,AF$1,"YAS_YLD_FLAG = 15","YAS_XCCY_FOREIGN_CURRENCY=CAD","PRICING_SOURCE=BVAL")</f>
        <v>126.80148000680296</v>
      </c>
      <c r="AG72" s="9" cm="1">
        <f t="array" ref="AG72">_xll.BDP($C72,AG$1,"YAS_YLD_FLAG = 15","PRICING_SOURCE=BVAL")</f>
        <v>1.579985</v>
      </c>
      <c r="AH72" s="9" t="str" cm="1">
        <f t="array" ref="AH72">_xll.BDP($C72,AH$1,"YAS_YLD_FLAG = 15","PRICING_SOURCE=BVAL")</f>
        <v>T 1 1/4 08/15/31</v>
      </c>
      <c r="AI72" s="9" t="str" cm="1">
        <f t="array" ref="AI72">_xll.BDP($C72,AI$1,"YAS_YLD_FLAG = 15","YAS_XCCY_FOREIGN_CURRENCY=CAD","PRICING_SOURCE=BVAL")</f>
        <v>CAN 1 ¼ 06/01/30</v>
      </c>
      <c r="AJ72" s="9" cm="1">
        <f t="array" ref="AJ72">_xll.BQL($C72, "yield(fill=PREV, pricing_source=BVN4, side=Bid, yield_type=YTW) - yield(fill=PREV, pricing_source=BVN4, side=Ask, yield_type=YTW)")</f>
        <v>7.3800431673562983E-3</v>
      </c>
      <c r="AK72" s="16" cm="1">
        <f t="array" ref="AK72">_xll.BDP($C72,AK$1,"YAS_YLD_FLAG = 1")</f>
        <v>2750000000</v>
      </c>
      <c r="AL72" s="5">
        <f t="shared" si="10"/>
        <v>6.1732363636363634E-2</v>
      </c>
      <c r="AM72" s="17" cm="1">
        <f t="array" ref="AM72">_xll.BDP($C72&amp;"@"&amp;Settings!$B$1&amp;" "&amp;$O72,"INTERVAL_SUM","MARKET_DATA_OVERRIDE="&amp;AM$1,"CALC_INTERVAL="&amp;Settings!$B$2,"FILL=0")*1000</f>
        <v>169764000</v>
      </c>
      <c r="AN72" s="18">
        <f t="shared" si="11"/>
        <v>14347000</v>
      </c>
      <c r="AO72" s="17" cm="1">
        <f t="array" ref="AO72">_xll.BDP($I72&amp;"@"&amp;Settings!$B$1&amp;" "&amp;$O72,"INTERVAL_SUM","MARKET_DATA_OVERRIDE="&amp;AO$1,"CALC_INTERVAL="&amp;Settings!$B$2,"FILL=0")*1000</f>
        <v>60255000</v>
      </c>
      <c r="AP72" s="17" cm="1">
        <f t="array" ref="AP72">_xll.BDP($I72&amp;"@"&amp;Settings!$B$1&amp;" "&amp;$O72,"INTERVAL_SUM","MARKET_DATA_OVERRIDE="&amp;AP$1,"CALC_INTERVAL="&amp;Settings!$B$2,"FILL=0")*1000</f>
        <v>45908000</v>
      </c>
      <c r="AQ72" s="8" cm="1">
        <f t="array" ref="AQ72">_xll.BDP($C72,AQ$1)</f>
        <v>95</v>
      </c>
      <c r="AR72" s="21">
        <f>_xlfn.IFNA(IF(ISNUMBER($K72),INDEX(SN_Limit[UTILIZATION],MATCH($K72,SN_Limit[BB_ID],0)),"#N/A"),
IF(ISNUMBER($L72),INDEX(SN_Limit[UTILIZATION],MATCH($L72,SN_Limit[BB_ID],0)),"#N/A"))</f>
        <v>0.54359999999999997</v>
      </c>
      <c r="AS72" s="6">
        <f>_xlfn.IFNA(IF(ISNUMBER($K72),INDEX(SN_Limit[REMAINING],MATCH($K72,SN_Limit[BB_ID],0)),"#N/A"),
IF(ISNUMBER($L72),INDEX(SN_Limit[REMAINING],MATCH($L72,SN_Limit[BB_ID],0)),"#N/A"))</f>
        <v>35635786.450000003</v>
      </c>
      <c r="AT72" s="3" t="str">
        <f>INDEX(Table11[Z_category],MATCH(MAX(BuyTable[[#This Row],[Yld_Z_BB]:[Yld_Z_RBCI]]),Table11[Z_score_Vale],1))</f>
        <v>75 to 90</v>
      </c>
      <c r="AU72" s="3" t="str">
        <f>INDEX(Table12[TRAC_Category],MATCH(BuyTable[[#This Row],[Perc_Traded]],Table12[TRAC_Value],1))</f>
        <v>5-10%</v>
      </c>
      <c r="AV72" s="27" t="str">
        <f>INDEX(Table13[NetDlrInv_Category],MATCH(BuyTable[[#This Row],[DealerClient Net]],Table13[NetDlrInv_Value],1))</f>
        <v>10 to 20MM</v>
      </c>
      <c r="AW72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72" s="3" t="str">
        <f>INDEX(Table15[XCCY_Cat],MATCH(BuyTable[[#This Row],[XCCY_sprd]],Table15[XCCY_Value],1))</f>
        <v>0 to 0.3</v>
      </c>
      <c r="AY72" s="3" t="str">
        <f>INDEX(Group_RTG[RTG_Value],MATCH($R72,Group_RTG[RTG_Key],0))&amp;":"&amp;INDEX(Map_DurBQNT[Dur_Val],MATCH($X72,Map_DurBQNT[Dur_Key],0))&amp;":"&amp;$M72&amp;":"&amp;$O72</f>
        <v>A:5:USD:Corp</v>
      </c>
      <c r="AZ72" s="3" t="str">
        <f>INDEX(Table9[LQA_Bucket],MATCH(BuyTable[[#This Row],[LQA_LIQUIDITY_SCORE]],Table9[LQA_Val],1))</f>
        <v>80-100</v>
      </c>
      <c r="BA72" s="27" t="str">
        <f>INDEX(Table10[Utilization_Bucket],MATCH(_xlfn.IFNA(ROUND(BuyTable[[#This Row],[Remaining]]/1000000,0),-1),Table10[Utilization_Val],1))</f>
        <v>10-50MM</v>
      </c>
      <c r="BB7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73" spans="1:55" x14ac:dyDescent="0.3">
      <c r="A73" t="s">
        <v>876</v>
      </c>
      <c r="B73" t="str">
        <f>IF(ISNUMBER(MATCH(I73,Buyside_PastID!A:A,0)),"","NEW")</f>
        <v/>
      </c>
      <c r="C73" s="10" t="s">
        <v>1866</v>
      </c>
      <c r="D73" s="10">
        <v>0.71023507696430066</v>
      </c>
      <c r="E73" s="10">
        <v>0.79502449170432865</v>
      </c>
      <c r="F73" s="10" t="s">
        <v>2750</v>
      </c>
      <c r="G73" s="10">
        <v>10000000</v>
      </c>
      <c r="H73" s="10">
        <v>10000000</v>
      </c>
      <c r="I73" s="8" t="str" cm="1">
        <f t="array" ref="I73">_xll.BDP($C73,I$1)</f>
        <v>92556HAD9</v>
      </c>
      <c r="J73" s="8" t="str" cm="1">
        <f t="array" ref="J73">_xll.BDP($C73,J$1)</f>
        <v>VIAC 4.2 05/19/32</v>
      </c>
      <c r="K73" s="8" cm="1">
        <f t="array" ref="K73">_xll.BDP($C73,K$1)</f>
        <v>107674</v>
      </c>
      <c r="L73" s="8" cm="1">
        <f t="array" ref="L73">_xll.BDP($C73,L$1)</f>
        <v>107674</v>
      </c>
      <c r="M73" s="8" t="str" cm="1">
        <f t="array" ref="M73">_xll.BDP($C73,M$1)</f>
        <v>USD</v>
      </c>
      <c r="N73" s="8" t="str" cm="1">
        <f t="array" ref="N73">_xll.BDP($C73,N$1)</f>
        <v>US</v>
      </c>
      <c r="O73" s="8" t="str" cm="1">
        <f t="array" ref="O73">_xll.BDP($C73,O$1)</f>
        <v>Corp</v>
      </c>
      <c r="P73" s="8" t="str" cm="1">
        <f t="array" ref="P73">_xll.BDP($C73,P$1)</f>
        <v>Communications</v>
      </c>
      <c r="Q73" s="8" t="str" cm="1">
        <f t="array" ref="Q73">_xll.BDP($C73,Q$1)</f>
        <v>VIACOMCBS INC</v>
      </c>
      <c r="R73" s="8" t="str" cm="1">
        <f t="array" ref="R73">_xll.BDP($C73,R$1)</f>
        <v>BBB</v>
      </c>
      <c r="S73" s="8" cm="1">
        <f t="array" ref="S73">_xlfn.IFNA(MATCH(_xll.BDP($C73,S$1),Convert_RBCIRTG[RTG_MDY],0),0)</f>
        <v>2</v>
      </c>
      <c r="T73" s="8" cm="1">
        <f t="array" ref="T73">_xlfn.IFNA(MATCH(_xll.BDP($C73,T$1),Convert_RBCIRTG[RTG_FITCH_SP],0),0)</f>
        <v>2</v>
      </c>
      <c r="U73" s="8" cm="1">
        <f t="array" ref="U73">_xlfn.IFNA(MATCH(_xll.BDP($C73,U$1),Convert_RBCIRTG[RTG_FITCH_SP],0),0)</f>
        <v>2</v>
      </c>
      <c r="V73" s="20" t="str" cm="1">
        <f t="array" ref="V73">INDEX(Convert_RBCIRTG[RTG_FITCH_SP],IF(MEDIAN($S73:$U73)&gt;0,MEDIAN($S73:$U73),MAX($S73:$U73)))</f>
        <v>BBB</v>
      </c>
      <c r="W73" s="15" cm="1">
        <f t="array" ref="W73">_xll.BDP($C73,W$1,"YAS_YLD_FLAG = 15")</f>
        <v>8.3784885348473352</v>
      </c>
      <c r="X73" s="3" t="str">
        <f>INDEX(Convert_DurBins[Dur_Bucket],MATCH($W73,Convert_DurBins[Dur_Val],1))</f>
        <v>0-10</v>
      </c>
      <c r="Y73" s="14">
        <f t="shared" si="8"/>
        <v>2.7613707142959667</v>
      </c>
      <c r="Z73" s="3">
        <f>-INDEX(DefProv[Default],MATCH($O73&amp;$R73,DefProv[KEY],0))</f>
        <v>-36</v>
      </c>
      <c r="AA73" s="9" cm="1">
        <f t="array" ref="AA73">IF($M73="CAD",AB73,_xll.BDP($C73,AA$1,"YAS_XCCY_FOREIGN_CURRENCY=CAD","YAS_YLD_FLAG = 15","PRICING_SOURCE=BVAL"))</f>
        <v>3.1213707142959666</v>
      </c>
      <c r="AB73" s="9" cm="1">
        <f t="array" ref="AB73">_xll.BDP($C73,AB$1,"YAS_YLD_FLAG = 15","PRICING_SOURCE=BVAL")</f>
        <v>2.6799840000000001</v>
      </c>
      <c r="AC73" s="14">
        <f t="shared" si="9"/>
        <v>0.44138671429596643</v>
      </c>
      <c r="AD73" s="9" cm="1">
        <f t="array" ref="AD73">_xll.BDP($C73,AD$1,"YAS_YLD_FLAG = 15","PRICING_SOURCE=BVAL")</f>
        <v>109.99990000000001</v>
      </c>
      <c r="AE73" s="14" t="e">
        <f>INDEX([1]credit_yield!$C$1:$C$108,MATCH($AY73,[1]credit_yield!$A$1:$A$108,0))</f>
        <v>#N/A</v>
      </c>
      <c r="AF73" s="9" cm="1">
        <f t="array" ref="AF73">_xll.BDP($C73,AF$1,"YAS_YLD_FLAG = 15","YAS_XCCY_FOREIGN_CURRENCY=CAD","PRICING_SOURCE=BVAL")</f>
        <v>153.29233932190797</v>
      </c>
      <c r="AG73" s="9" cm="1">
        <f t="array" ref="AG73">_xll.BDP($C73,AG$1,"YAS_YLD_FLAG = 15","PRICING_SOURCE=BVAL")</f>
        <v>1.579985</v>
      </c>
      <c r="AH73" s="9" t="str" cm="1">
        <f t="array" ref="AH73">_xll.BDP($C73,AH$1,"YAS_YLD_FLAG = 15","PRICING_SOURCE=BVAL")</f>
        <v>T 1 1/4 08/15/31</v>
      </c>
      <c r="AI73" s="9" t="str" cm="1">
        <f t="array" ref="AI73">_xll.BDP($C73,AI$1,"YAS_YLD_FLAG = 15","YAS_XCCY_FOREIGN_CURRENCY=CAD","PRICING_SOURCE=BVAL")</f>
        <v>CAN 1 ½ 06/01/31</v>
      </c>
      <c r="AJ73" s="9" cm="1">
        <f t="array" ref="AJ73">_xll.BQL($C73, "yield(fill=PREV, pricing_source=BVN4, side=Bid, yield_type=YTW) - yield(fill=PREV, pricing_source=BVN4, side=Ask, yield_type=YTW)")</f>
        <v>2.3521249999999938E-2</v>
      </c>
      <c r="AK73" s="16" cm="1">
        <f t="array" ref="AK73">_xll.BDP($C73,AK$1,"YAS_YLD_FLAG = 1")</f>
        <v>1000000000</v>
      </c>
      <c r="AL73" s="5">
        <f t="shared" si="10"/>
        <v>0.165994</v>
      </c>
      <c r="AM73" s="17" cm="1">
        <f t="array" ref="AM73">_xll.BDP($C73&amp;"@"&amp;Settings!$B$1&amp;" "&amp;$O73,"INTERVAL_SUM","MARKET_DATA_OVERRIDE="&amp;AM$1,"CALC_INTERVAL="&amp;Settings!$B$2,"FILL=0")*1000</f>
        <v>165994000</v>
      </c>
      <c r="AN73" s="18">
        <f t="shared" si="11"/>
        <v>5551000</v>
      </c>
      <c r="AO73" s="17" cm="1">
        <f t="array" ref="AO73">_xll.BDP($I73&amp;"@"&amp;Settings!$B$1&amp;" "&amp;$O73,"INTERVAL_SUM","MARKET_DATA_OVERRIDE="&amp;AO$1,"CALC_INTERVAL="&amp;Settings!$B$2,"FILL=0")*1000</f>
        <v>72286000</v>
      </c>
      <c r="AP73" s="17" cm="1">
        <f t="array" ref="AP73">_xll.BDP($I73&amp;"@"&amp;Settings!$B$1&amp;" "&amp;$O73,"INTERVAL_SUM","MARKET_DATA_OVERRIDE="&amp;AP$1,"CALC_INTERVAL="&amp;Settings!$B$2,"FILL=0")*1000</f>
        <v>66735000</v>
      </c>
      <c r="AQ73" s="8" cm="1">
        <f t="array" ref="AQ73">_xll.BDP($C73,AQ$1)</f>
        <v>96</v>
      </c>
      <c r="AR73" s="21">
        <f>_xlfn.IFNA(IF(ISNUMBER($K73),INDEX(SN_Limit[UTILIZATION],MATCH($K73,SN_Limit[BB_ID],0)),"#N/A"),
IF(ISNUMBER($L73),INDEX(SN_Limit[UTILIZATION],MATCH($L73,SN_Limit[BB_ID],0)),"#N/A"))</f>
        <v>0</v>
      </c>
      <c r="AS73" s="6">
        <f>_xlfn.IFNA(IF(ISNUMBER($K73),INDEX(SN_Limit[REMAINING],MATCH($K73,SN_Limit[BB_ID],0)),"#N/A"),
IF(ISNUMBER($L73),INDEX(SN_Limit[REMAINING],MATCH($L73,SN_Limit[BB_ID],0)),"#N/A"))</f>
        <v>45000000</v>
      </c>
      <c r="AT73" s="3" t="str">
        <f>INDEX(Table11[Z_category],MATCH(MAX(BuyTable[[#This Row],[Yld_Z_BB]:[Yld_Z_RBCI]]),Table11[Z_score_Vale],1))</f>
        <v>75 to 90</v>
      </c>
      <c r="AU73" s="3" t="str">
        <f>INDEX(Table12[TRAC_Category],MATCH(BuyTable[[#This Row],[Perc_Traded]],Table12[TRAC_Value],1))</f>
        <v>15-20%</v>
      </c>
      <c r="AV73" s="27" t="str">
        <f>INDEX(Table13[NetDlrInv_Category],MATCH(BuyTable[[#This Row],[DealerClient Net]],Table13[NetDlrInv_Value],1))</f>
        <v>5 to 10MM</v>
      </c>
      <c r="AW73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73" s="3" t="str">
        <f>INDEX(Table15[XCCY_Cat],MATCH(BuyTable[[#This Row],[XCCY_sprd]],Table15[XCCY_Value],1))</f>
        <v>0.3 to 0.5</v>
      </c>
      <c r="AY73" s="3" t="str">
        <f>INDEX(Group_RTG[RTG_Value],MATCH($R73,Group_RTG[RTG_Key],0))&amp;":"&amp;INDEX(Map_DurBQNT[Dur_Val],MATCH($X73,Map_DurBQNT[Dur_Key],0))&amp;":"&amp;$M73&amp;":"&amp;$O73</f>
        <v>BBB:5:USD:Corp</v>
      </c>
      <c r="AZ73" s="3" t="str">
        <f>INDEX(Table9[LQA_Bucket],MATCH(BuyTable[[#This Row],[LQA_LIQUIDITY_SCORE]],Table9[LQA_Val],1))</f>
        <v>80-100</v>
      </c>
      <c r="BA73" s="27" t="str">
        <f>INDEX(Table10[Utilization_Bucket],MATCH(_xlfn.IFNA(ROUND(BuyTable[[#This Row],[Remaining]]/1000000,0),-1),Table10[Utilization_Val],1))</f>
        <v>10-50MM</v>
      </c>
      <c r="BB7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74" spans="1:55" x14ac:dyDescent="0.3">
      <c r="A74" t="s">
        <v>876</v>
      </c>
      <c r="B74" t="str">
        <f>IF(ISNUMBER(MATCH(I74,Buyside_PastID!A:A,0)),"","NEW")</f>
        <v/>
      </c>
      <c r="C74" s="10" t="s">
        <v>2870</v>
      </c>
      <c r="D74" s="10">
        <v>0.67590517642685422</v>
      </c>
      <c r="E74" s="10">
        <v>0.76307371012897074</v>
      </c>
      <c r="F74" s="10" t="s">
        <v>2802</v>
      </c>
      <c r="G74" s="10">
        <v>5000000</v>
      </c>
      <c r="H74" s="10">
        <v>5000000</v>
      </c>
      <c r="I74" s="8" t="str" cm="1">
        <f t="array" ref="I74">_xll.BDP($C74,I$1)</f>
        <v>26969PAB4</v>
      </c>
      <c r="J74" s="8" t="str" cm="1">
        <f t="array" ref="J74">_xll.BDP($C74,J$1)</f>
        <v>EXP 2 1/2 07/01/31</v>
      </c>
      <c r="K74" s="8" cm="1">
        <f t="array" ref="K74">_xll.BDP($C74,K$1)</f>
        <v>136752</v>
      </c>
      <c r="L74" s="8" cm="1">
        <f t="array" ref="L74">_xll.BDP($C74,L$1)</f>
        <v>136752</v>
      </c>
      <c r="M74" s="8" t="str" cm="1">
        <f t="array" ref="M74">_xll.BDP($C74,M$1)</f>
        <v>USD</v>
      </c>
      <c r="N74" s="8" t="str" cm="1">
        <f t="array" ref="N74">_xll.BDP($C74,N$1)</f>
        <v>US</v>
      </c>
      <c r="O74" s="8" t="str" cm="1">
        <f t="array" ref="O74">_xll.BDP($C74,O$1)</f>
        <v>Corp</v>
      </c>
      <c r="P74" s="8" t="str" cm="1">
        <f t="array" ref="P74">_xll.BDP($C74,P$1)</f>
        <v>Materials</v>
      </c>
      <c r="Q74" s="8" t="str" cm="1">
        <f t="array" ref="Q74">_xll.BDP($C74,Q$1)</f>
        <v>EAGLE MATERIALS</v>
      </c>
      <c r="R74" s="8" t="str" cm="1">
        <f t="array" ref="R74">_xll.BDP($C74,R$1)</f>
        <v>BBB</v>
      </c>
      <c r="S74" s="8" cm="1">
        <f t="array" ref="S74">_xlfn.IFNA(MATCH(_xll.BDP($C74,S$1),Convert_RBCIRTG[RTG_MDY],0),0)</f>
        <v>2</v>
      </c>
      <c r="T74" s="8" cm="1">
        <f t="array" ref="T74">_xlfn.IFNA(MATCH(_xll.BDP($C74,T$1),Convert_RBCIRTG[RTG_FITCH_SP],0),0)</f>
        <v>0</v>
      </c>
      <c r="U74" s="8" cm="1">
        <f t="array" ref="U74">_xlfn.IFNA(MATCH(_xll.BDP($C74,U$1),Convert_RBCIRTG[RTG_FITCH_SP],0),0)</f>
        <v>2</v>
      </c>
      <c r="V74" s="20" t="str" cm="1">
        <f t="array" ref="V74">INDEX(Convert_RBCIRTG[RTG_FITCH_SP],IF(MEDIAN($S74:$U74)&gt;0,MEDIAN($S74:$U74),MAX($S74:$U74)))</f>
        <v>BBB</v>
      </c>
      <c r="W74" s="15" cm="1">
        <f t="array" ref="W74">_xll.BDP($C74,W$1,"YAS_YLD_FLAG = 15")</f>
        <v>8.4851649940310416</v>
      </c>
      <c r="X74" s="3" t="str">
        <f>INDEX(Convert_DurBins[Dur_Bucket],MATCH($W74,Convert_DurBins[Dur_Val],1))</f>
        <v>0-10</v>
      </c>
      <c r="Y74" s="14">
        <f t="shared" si="8"/>
        <v>2.6151798208635806</v>
      </c>
      <c r="Z74" s="3">
        <f>-INDEX(DefProv[Default],MATCH($O74&amp;$R74,DefProv[KEY],0))</f>
        <v>-36</v>
      </c>
      <c r="AA74" s="9" cm="1">
        <f t="array" ref="AA74">IF($M74="CAD",AB74,_xll.BDP($C74,AA$1,"YAS_XCCY_FOREIGN_CURRENCY=CAD","YAS_YLD_FLAG = 15","PRICING_SOURCE=BVAL"))</f>
        <v>2.9751798208635805</v>
      </c>
      <c r="AB74" s="9" cm="1">
        <f t="array" ref="AB74">_xll.BDP($C74,AB$1,"YAS_YLD_FLAG = 15","PRICING_SOURCE=BVAL")</f>
        <v>2.652987</v>
      </c>
      <c r="AC74" s="14">
        <f t="shared" si="9"/>
        <v>0.32219282086358048</v>
      </c>
      <c r="AD74" s="9" cm="1">
        <f t="array" ref="AD74">_xll.BDP($C74,AD$1,"YAS_YLD_FLAG = 15","PRICING_SOURCE=BVAL")</f>
        <v>107.3002</v>
      </c>
      <c r="AE74" s="14" t="e">
        <f>INDEX([1]credit_yield!$C$1:$C$108,MATCH($AY74,[1]credit_yield!$A$1:$A$108,0))</f>
        <v>#N/A</v>
      </c>
      <c r="AF74" s="9" cm="1">
        <f t="array" ref="AF74">_xll.BDP($C74,AF$1,"YAS_YLD_FLAG = 15","YAS_XCCY_FOREIGN_CURRENCY=CAD","PRICING_SOURCE=BVAL")</f>
        <v>138.67324997866936</v>
      </c>
      <c r="AG74" s="9" cm="1">
        <f t="array" ref="AG74">_xll.BDP($C74,AG$1,"YAS_YLD_FLAG = 15","PRICING_SOURCE=BVAL")</f>
        <v>1.579985</v>
      </c>
      <c r="AH74" s="9" t="str" cm="1">
        <f t="array" ref="AH74">_xll.BDP($C74,AH$1,"YAS_YLD_FLAG = 15","PRICING_SOURCE=BVAL")</f>
        <v>T 1 1/4 08/15/31</v>
      </c>
      <c r="AI74" s="9" t="str" cm="1">
        <f t="array" ref="AI74">_xll.BDP($C74,AI$1,"YAS_YLD_FLAG = 15","YAS_XCCY_FOREIGN_CURRENCY=CAD","PRICING_SOURCE=BVAL")</f>
        <v>CAN 1 ½ 06/01/31</v>
      </c>
      <c r="AJ74" s="9" cm="1">
        <f t="array" ref="AJ74">_xll.BQL($C74, "yield(fill=PREV, pricing_source=BVN4, side=Bid, yield_type=YTW) - yield(fill=PREV, pricing_source=BVN4, side=Ask, yield_type=YTW)")</f>
        <v>3.021343128827203E-2</v>
      </c>
      <c r="AK74" s="16" cm="1">
        <f t="array" ref="AK74">_xll.BDP($C74,AK$1,"YAS_YLD_FLAG = 1")</f>
        <v>750000000</v>
      </c>
      <c r="AL74" s="5">
        <f t="shared" si="10"/>
        <v>0.29489866666666664</v>
      </c>
      <c r="AM74" s="17" cm="1">
        <f t="array" ref="AM74">_xll.BDP($C74&amp;"@"&amp;Settings!$B$1&amp;" "&amp;$O74,"INTERVAL_SUM","MARKET_DATA_OVERRIDE="&amp;AM$1,"CALC_INTERVAL="&amp;Settings!$B$2,"FILL=0")*1000</f>
        <v>221174000</v>
      </c>
      <c r="AN74" s="18">
        <f t="shared" si="11"/>
        <v>-12685000</v>
      </c>
      <c r="AO74" s="17" cm="1">
        <f t="array" ref="AO74">_xll.BDP($I74&amp;"@"&amp;Settings!$B$1&amp;" "&amp;$O74,"INTERVAL_SUM","MARKET_DATA_OVERRIDE="&amp;AO$1,"CALC_INTERVAL="&amp;Settings!$B$2,"FILL=0")*1000</f>
        <v>79885000</v>
      </c>
      <c r="AP74" s="17" cm="1">
        <f t="array" ref="AP74">_xll.BDP($I74&amp;"@"&amp;Settings!$B$1&amp;" "&amp;$O74,"INTERVAL_SUM","MARKET_DATA_OVERRIDE="&amp;AP$1,"CALC_INTERVAL="&amp;Settings!$B$2,"FILL=0")*1000</f>
        <v>92570000</v>
      </c>
      <c r="AQ74" s="8" cm="1">
        <f t="array" ref="AQ74">_xll.BDP($C74,AQ$1)</f>
        <v>92</v>
      </c>
      <c r="AR74" s="21" t="e">
        <f>_xlfn.IFNA(IF(ISNUMBER($K74),INDEX(SN_Limit[UTILIZATION],MATCH($K74,SN_Limit[BB_ID],0)),"#N/A"),
IF(ISNUMBER($L74),INDEX(SN_Limit[UTILIZATION],MATCH($L74,SN_Limit[BB_ID],0)),"#N/A"))</f>
        <v>#N/A</v>
      </c>
      <c r="AS74" s="6" t="e">
        <f>_xlfn.IFNA(IF(ISNUMBER($K74),INDEX(SN_Limit[REMAINING],MATCH($K74,SN_Limit[BB_ID],0)),"#N/A"),
IF(ISNUMBER($L74),INDEX(SN_Limit[REMAINING],MATCH($L74,SN_Limit[BB_ID],0)),"#N/A"))</f>
        <v>#N/A</v>
      </c>
      <c r="AT74" s="3" t="str">
        <f>INDEX(Table11[Z_category],MATCH(MAX(BuyTable[[#This Row],[Yld_Z_BB]:[Yld_Z_RBCI]]),Table11[Z_score_Vale],1))</f>
        <v>75 to 90</v>
      </c>
      <c r="AU74" s="3" t="str">
        <f>INDEX(Table12[TRAC_Category],MATCH(BuyTable[[#This Row],[Perc_Traded]],Table12[TRAC_Value],1))</f>
        <v>25%+</v>
      </c>
      <c r="AV74" s="27" t="str">
        <f>INDEX(Table13[NetDlrInv_Category],MATCH(BuyTable[[#This Row],[DealerClient Net]],Table13[NetDlrInv_Value],1))</f>
        <v>-20 to -10MM</v>
      </c>
      <c r="AW74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74" s="3" t="str">
        <f>INDEX(Table15[XCCY_Cat],MATCH(BuyTable[[#This Row],[XCCY_sprd]],Table15[XCCY_Value],1))</f>
        <v>0.3 to 0.5</v>
      </c>
      <c r="AY74" s="3" t="str">
        <f>INDEX(Group_RTG[RTG_Value],MATCH($R74,Group_RTG[RTG_Key],0))&amp;":"&amp;INDEX(Map_DurBQNT[Dur_Val],MATCH($X74,Map_DurBQNT[Dur_Key],0))&amp;":"&amp;$M74&amp;":"&amp;$O74</f>
        <v>BBB:5:USD:Corp</v>
      </c>
      <c r="AZ74" s="3" t="str">
        <f>INDEX(Table9[LQA_Bucket],MATCH(BuyTable[[#This Row],[LQA_LIQUIDITY_SCORE]],Table9[LQA_Val],1))</f>
        <v>80-100</v>
      </c>
      <c r="BA74" s="27" t="str">
        <f>INDEX(Table10[Utilization_Bucket],MATCH(_xlfn.IFNA(ROUND(BuyTable[[#This Row],[Remaining]]/1000000,0),-1),Table10[Utilization_Val],1))</f>
        <v>NR</v>
      </c>
      <c r="BB7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75" spans="1:55" x14ac:dyDescent="0.3">
      <c r="A75" t="s">
        <v>876</v>
      </c>
      <c r="B75" t="str">
        <f>IF(ISNUMBER(MATCH(I75,Buyside_PastID!A:A,0)),"","NEW")</f>
        <v/>
      </c>
      <c r="C75" s="10" t="s">
        <v>976</v>
      </c>
      <c r="D75" s="10">
        <v>1.4281286445982118</v>
      </c>
      <c r="E75" s="10">
        <v>1.4631668461747696</v>
      </c>
      <c r="F75" s="10" t="s">
        <v>2789</v>
      </c>
      <c r="G75" s="10"/>
      <c r="H75" s="10"/>
      <c r="I75" s="8" t="str" cm="1">
        <f t="array" ref="I75">_xll.BDP($C75,I$1)</f>
        <v>42824CAX7</v>
      </c>
      <c r="J75" s="8" t="str" cm="1">
        <f t="array" ref="J75">_xll.BDP($C75,J$1)</f>
        <v>HPE 6.2 10/15/35</v>
      </c>
      <c r="K75" s="8" cm="1">
        <f t="array" ref="K75">_xll.BDP($C75,K$1)</f>
        <v>42602315</v>
      </c>
      <c r="L75" s="8" cm="1">
        <f t="array" ref="L75">_xll.BDP($C75,L$1)</f>
        <v>42602315</v>
      </c>
      <c r="M75" s="8" t="str" cm="1">
        <f t="array" ref="M75">_xll.BDP($C75,M$1)</f>
        <v>USD</v>
      </c>
      <c r="N75" s="8" t="str" cm="1">
        <f t="array" ref="N75">_xll.BDP($C75,N$1)</f>
        <v>US</v>
      </c>
      <c r="O75" s="8" t="str" cm="1">
        <f t="array" ref="O75">_xll.BDP($C75,O$1)</f>
        <v>Corp</v>
      </c>
      <c r="P75" s="8" t="str" cm="1">
        <f t="array" ref="P75">_xll.BDP($C75,P$1)</f>
        <v>Technology</v>
      </c>
      <c r="Q75" s="8" t="str" cm="1">
        <f t="array" ref="Q75">_xll.BDP($C75,Q$1)</f>
        <v>HP ENTERPRISE CO</v>
      </c>
      <c r="R75" s="8" t="str" cm="1">
        <f t="array" ref="R75">_xll.BDP($C75,R$1)</f>
        <v>BBB</v>
      </c>
      <c r="S75" s="8" cm="1">
        <f t="array" ref="S75">_xlfn.IFNA(MATCH(_xll.BDP($C75,S$1),Convert_RBCIRTG[RTG_MDY],0),0)</f>
        <v>2</v>
      </c>
      <c r="T75" s="8" cm="1">
        <f t="array" ref="T75">_xlfn.IFNA(MATCH(_xll.BDP($C75,T$1),Convert_RBCIRTG[RTG_FITCH_SP],0),0)</f>
        <v>3</v>
      </c>
      <c r="U75" s="8" cm="1">
        <f t="array" ref="U75">_xlfn.IFNA(MATCH(_xll.BDP($C75,U$1),Convert_RBCIRTG[RTG_FITCH_SP],0),0)</f>
        <v>2</v>
      </c>
      <c r="V75" s="20" t="str" cm="1">
        <f t="array" ref="V75">INDEX(Convert_RBCIRTG[RTG_FITCH_SP],IF(MEDIAN($S75:$U75)&gt;0,MEDIAN($S75:$U75),MAX($S75:$U75)))</f>
        <v>BBB</v>
      </c>
      <c r="W75" s="15" cm="1">
        <f t="array" ref="W75">_xll.BDP($C75,W$1,"YAS_YLD_FLAG = 15")</f>
        <v>9.7587221051567301</v>
      </c>
      <c r="X75" s="3" t="str">
        <f>INDEX(Convert_DurBins[Dur_Bucket],MATCH($W75,Convert_DurBins[Dur_Val],1))</f>
        <v>0-10</v>
      </c>
      <c r="Y75" s="14">
        <f t="shared" si="8"/>
        <v>3.6468307907795618</v>
      </c>
      <c r="Z75" s="3">
        <f>-INDEX(DefProv[Default],MATCH($O75&amp;$R75,DefProv[KEY],0))</f>
        <v>-36</v>
      </c>
      <c r="AA75" s="9" cm="1">
        <f t="array" ref="AA75">IF($M75="CAD",AB75,_xll.BDP($C75,AA$1,"YAS_XCCY_FOREIGN_CURRENCY=CAD","YAS_YLD_FLAG = 15","PRICING_SOURCE=BVAL"))</f>
        <v>4.0068307907795617</v>
      </c>
      <c r="AB75" s="9" cm="1">
        <f t="array" ref="AB75">_xll.BDP($C75,AB$1,"YAS_YLD_FLAG = 15","PRICING_SOURCE=BVAL")</f>
        <v>3.275093</v>
      </c>
      <c r="AC75" s="14">
        <f t="shared" si="9"/>
        <v>0.73173779077956169</v>
      </c>
      <c r="AD75" s="9" cm="1">
        <f t="array" ref="AD75">_xll.BDP($C75,AD$1,"YAS_YLD_FLAG = 15","PRICING_SOURCE=BVAL")</f>
        <v>169.51080000000002</v>
      </c>
      <c r="AE75" s="14" t="e">
        <f>INDEX([1]credit_yield!$C$1:$C$108,MATCH($AY75,[1]credit_yield!$A$1:$A$108,0))</f>
        <v>#N/A</v>
      </c>
      <c r="AF75" s="9" cm="1">
        <f t="array" ref="AF75">_xll.BDP($C75,AF$1,"YAS_YLD_FLAG = 15","YAS_XCCY_FOREIGN_CURRENCY=CAD","PRICING_SOURCE=BVAL")</f>
        <v>241.83269602479581</v>
      </c>
      <c r="AG75" s="9" cm="1">
        <f t="array" ref="AG75">_xll.BDP($C75,AG$1,"YAS_YLD_FLAG = 15","PRICING_SOURCE=BVAL")</f>
        <v>1.579985</v>
      </c>
      <c r="AH75" s="9" t="str" cm="1">
        <f t="array" ref="AH75">_xll.BDP($C75,AH$1,"YAS_YLD_FLAG = 15","PRICING_SOURCE=BVAL")</f>
        <v>T 1 1/4 08/15/31</v>
      </c>
      <c r="AI75" s="9" t="str" cm="1">
        <f t="array" ref="AI75">_xll.BDP($C75,AI$1,"YAS_YLD_FLAG = 15","YAS_XCCY_FOREIGN_CURRENCY=CAD","PRICING_SOURCE=BVAL")</f>
        <v>CAN 1 ½ 06/01/31</v>
      </c>
      <c r="AJ75" s="9" cm="1">
        <f t="array" ref="AJ75">_xll.BQL($C75, "yield(fill=PREV, pricing_source=BVN4, side=Bid, yield_type=YTW) - yield(fill=PREV, pricing_source=BVN4, side=Ask, yield_type=YTW)")</f>
        <v>1.0401600000000233E-2</v>
      </c>
      <c r="AK75" s="16" cm="1">
        <f t="array" ref="AK75">_xll.BDP($C75,AK$1,"YAS_YLD_FLAG = 1")</f>
        <v>748281000</v>
      </c>
      <c r="AL75" s="5">
        <f t="shared" si="10"/>
        <v>3.9089593347953512E-2</v>
      </c>
      <c r="AM75" s="17" cm="1">
        <f t="array" ref="AM75">_xll.BDP($C75&amp;"@"&amp;Settings!$B$1&amp;" "&amp;$O75,"INTERVAL_SUM","MARKET_DATA_OVERRIDE="&amp;AM$1,"CALC_INTERVAL="&amp;Settings!$B$2,"FILL=0")*1000</f>
        <v>29250000</v>
      </c>
      <c r="AN75" s="18">
        <f t="shared" si="11"/>
        <v>4375000</v>
      </c>
      <c r="AO75" s="17" cm="1">
        <f t="array" ref="AO75">_xll.BDP($I75&amp;"@"&amp;Settings!$B$1&amp;" "&amp;$O75,"INTERVAL_SUM","MARKET_DATA_OVERRIDE="&amp;AO$1,"CALC_INTERVAL="&amp;Settings!$B$2,"FILL=0")*1000</f>
        <v>11000000</v>
      </c>
      <c r="AP75" s="17" cm="1">
        <f t="array" ref="AP75">_xll.BDP($I75&amp;"@"&amp;Settings!$B$1&amp;" "&amp;$O75,"INTERVAL_SUM","MARKET_DATA_OVERRIDE="&amp;AP$1,"CALC_INTERVAL="&amp;Settings!$B$2,"FILL=0")*1000</f>
        <v>6625000</v>
      </c>
      <c r="AQ75" s="8" cm="1">
        <f t="array" ref="AQ75">_xll.BDP($C75,AQ$1)</f>
        <v>87</v>
      </c>
      <c r="AR75" s="21">
        <f>_xlfn.IFNA(IF(ISNUMBER($K75),INDEX(SN_Limit[UTILIZATION],MATCH($K75,SN_Limit[BB_ID],0)),"#N/A"),
IF(ISNUMBER($L75),INDEX(SN_Limit[UTILIZATION],MATCH($L75,SN_Limit[BB_ID],0)),"#N/A"))</f>
        <v>0</v>
      </c>
      <c r="AS75" s="6">
        <f>_xlfn.IFNA(IF(ISNUMBER($K75),INDEX(SN_Limit[REMAINING],MATCH($K75,SN_Limit[BB_ID],0)),"#N/A"),
IF(ISNUMBER($L75),INDEX(SN_Limit[REMAINING],MATCH($L75,SN_Limit[BB_ID],0)),"#N/A"))</f>
        <v>36000000</v>
      </c>
      <c r="AT75" s="3" t="str">
        <f>INDEX(Table11[Z_category],MATCH(MAX(BuyTable[[#This Row],[Yld_Z_BB]:[Yld_Z_RBCI]]),Table11[Z_score_Vale],1))</f>
        <v>90+</v>
      </c>
      <c r="AU75" s="3" t="str">
        <f>INDEX(Table12[TRAC_Category],MATCH(BuyTable[[#This Row],[Perc_Traded]],Table12[TRAC_Value],1))</f>
        <v>0-5%</v>
      </c>
      <c r="AV75" s="27" t="str">
        <f>INDEX(Table13[NetDlrInv_Category],MATCH(BuyTable[[#This Row],[DealerClient Net]],Table13[NetDlrInv_Value],1))</f>
        <v>0 to 5MM</v>
      </c>
      <c r="AW75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75" s="3" t="str">
        <f>INDEX(Table15[XCCY_Cat],MATCH(BuyTable[[#This Row],[XCCY_sprd]],Table15[XCCY_Value],1))</f>
        <v>0.5 to 0.8</v>
      </c>
      <c r="AY75" s="3" t="str">
        <f>INDEX(Group_RTG[RTG_Value],MATCH($R75,Group_RTG[RTG_Key],0))&amp;":"&amp;INDEX(Map_DurBQNT[Dur_Val],MATCH($X75,Map_DurBQNT[Dur_Key],0))&amp;":"&amp;$M75&amp;":"&amp;$O75</f>
        <v>BBB:5:USD:Corp</v>
      </c>
      <c r="AZ75" s="3" t="str">
        <f>INDEX(Table9[LQA_Bucket],MATCH(BuyTable[[#This Row],[LQA_LIQUIDITY_SCORE]],Table9[LQA_Val],1))</f>
        <v>80-100</v>
      </c>
      <c r="BA75" s="27" t="str">
        <f>INDEX(Table10[Utilization_Bucket],MATCH(_xlfn.IFNA(ROUND(BuyTable[[#This Row],[Remaining]]/1000000,0),-1),Table10[Utilization_Val],1))</f>
        <v>10-50MM</v>
      </c>
      <c r="BB7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76" spans="1:55" x14ac:dyDescent="0.3">
      <c r="A76" t="s">
        <v>876</v>
      </c>
      <c r="B76" t="str">
        <f>IF(ISNUMBER(MATCH(I76,Buyside_PastID!A:A,0)),"","NEW")</f>
        <v/>
      </c>
      <c r="C76" s="10" t="s">
        <v>1565</v>
      </c>
      <c r="D76" s="10">
        <v>0.73704391785060519</v>
      </c>
      <c r="E76" s="10">
        <v>0.8199754355182356</v>
      </c>
      <c r="F76" s="10" t="s">
        <v>1896</v>
      </c>
      <c r="G76" s="10">
        <v>9689000</v>
      </c>
      <c r="H76" s="10">
        <v>0</v>
      </c>
      <c r="I76" s="8" t="str" cm="1">
        <f t="array" ref="I76">_xll.BDP($C76,I$1)</f>
        <v>14040HCG8</v>
      </c>
      <c r="J76" s="8" t="str" cm="1">
        <f t="array" ref="J76">_xll.BDP($C76,J$1)</f>
        <v>COF 2.359 07/29/32</v>
      </c>
      <c r="K76" s="8" cm="1">
        <f t="array" ref="K76">_xll.BDP($C76,K$1)</f>
        <v>159191</v>
      </c>
      <c r="L76" s="8" cm="1">
        <f t="array" ref="L76">_xll.BDP($C76,L$1)</f>
        <v>159191</v>
      </c>
      <c r="M76" s="8" t="str" cm="1">
        <f t="array" ref="M76">_xll.BDP($C76,M$1)</f>
        <v>USD</v>
      </c>
      <c r="N76" s="8" t="str" cm="1">
        <f t="array" ref="N76">_xll.BDP($C76,N$1)</f>
        <v>US</v>
      </c>
      <c r="O76" s="8" t="str" cm="1">
        <f t="array" ref="O76">_xll.BDP($C76,O$1)</f>
        <v>Corp</v>
      </c>
      <c r="P76" s="8" t="str" cm="1">
        <f t="array" ref="P76">_xll.BDP($C76,P$1)</f>
        <v>Financials</v>
      </c>
      <c r="Q76" s="8" t="str" cm="1">
        <f t="array" ref="Q76">_xll.BDP($C76,Q$1)</f>
        <v>CAPITAL ONE FINANCIAL CO</v>
      </c>
      <c r="R76" s="8" t="str" cm="1">
        <f t="array" ref="R76">_xll.BDP($C76,R$1)</f>
        <v>BBB</v>
      </c>
      <c r="S76" s="8" cm="1">
        <f t="array" ref="S76">_xlfn.IFNA(MATCH(_xll.BDP($C76,S$1),Convert_RBCIRTG[RTG_MDY],0),0)</f>
        <v>3</v>
      </c>
      <c r="T76" s="8" cm="1">
        <f t="array" ref="T76">_xlfn.IFNA(MATCH(_xll.BDP($C76,T$1),Convert_RBCIRTG[RTG_FITCH_SP],0),0)</f>
        <v>2</v>
      </c>
      <c r="U76" s="8" cm="1">
        <f t="array" ref="U76">_xlfn.IFNA(MATCH(_xll.BDP($C76,U$1),Convert_RBCIRTG[RTG_FITCH_SP],0),0)</f>
        <v>1</v>
      </c>
      <c r="V76" s="20" t="str" cm="1">
        <f t="array" ref="V76">INDEX(Convert_RBCIRTG[RTG_FITCH_SP],IF(MEDIAN($S76:$U76)&gt;0,MEDIAN($S76:$U76),MAX($S76:$U76)))</f>
        <v>BBB</v>
      </c>
      <c r="W76" s="15" cm="1">
        <f t="array" ref="W76">_xll.BDP($C76,W$1,"YAS_YLD_FLAG = 15")</f>
        <v>8.6058186968293331</v>
      </c>
      <c r="X76" s="3" t="str">
        <f>INDEX(Convert_DurBins[Dur_Bucket],MATCH($W76,Convert_DurBins[Dur_Val],1))</f>
        <v>0-10</v>
      </c>
      <c r="Y76" s="14">
        <f t="shared" si="8"/>
        <v>2.660872280205592</v>
      </c>
      <c r="Z76" s="3">
        <f>-INDEX(DefProv[Default],MATCH($O76&amp;$R76,DefProv[KEY],0))</f>
        <v>-36</v>
      </c>
      <c r="AA76" s="9" cm="1">
        <f t="array" ref="AA76">IF($M76="CAD",AB76,_xll.BDP($C76,AA$1,"YAS_XCCY_FOREIGN_CURRENCY=CAD","YAS_YLD_FLAG = 15","PRICING_SOURCE=BVAL"))</f>
        <v>3.0208722802055918</v>
      </c>
      <c r="AB76" s="9" cm="1">
        <f t="array" ref="AB76">_xll.BDP($C76,AB$1,"YAS_YLD_FLAG = 15","PRICING_SOURCE=BVAL")</f>
        <v>2.7104819999999998</v>
      </c>
      <c r="AC76" s="14">
        <f t="shared" si="9"/>
        <v>0.31039028020559201</v>
      </c>
      <c r="AD76" s="9" cm="1">
        <f t="array" ref="AD76">_xll.BDP($C76,AD$1,"YAS_YLD_FLAG = 15","PRICING_SOURCE=BVAL")</f>
        <v>113.04969999999999</v>
      </c>
      <c r="AE76" s="14" t="e">
        <f>INDEX([1]credit_yield!$C$1:$C$108,MATCH($AY76,[1]credit_yield!$A$1:$A$108,0))</f>
        <v>#N/A</v>
      </c>
      <c r="AF76" s="9" cm="1">
        <f t="array" ref="AF76">_xll.BDP($C76,AF$1,"YAS_YLD_FLAG = 15","YAS_XCCY_FOREIGN_CURRENCY=CAD","PRICING_SOURCE=BVAL")</f>
        <v>143.24249591287051</v>
      </c>
      <c r="AG76" s="9" cm="1">
        <f t="array" ref="AG76">_xll.BDP($C76,AG$1,"YAS_YLD_FLAG = 15","PRICING_SOURCE=BVAL")</f>
        <v>1.579985</v>
      </c>
      <c r="AH76" s="9" t="str" cm="1">
        <f t="array" ref="AH76">_xll.BDP($C76,AH$1,"YAS_YLD_FLAG = 15","PRICING_SOURCE=BVAL")</f>
        <v>T 1 1/4 08/15/31</v>
      </c>
      <c r="AI76" s="9" t="str" cm="1">
        <f t="array" ref="AI76">_xll.BDP($C76,AI$1,"YAS_YLD_FLAG = 15","YAS_XCCY_FOREIGN_CURRENCY=CAD","PRICING_SOURCE=BVAL")</f>
        <v>CAN 1 ½ 06/01/31</v>
      </c>
      <c r="AJ76" s="9" cm="1">
        <f t="array" ref="AJ76">_xll.BQL($C76, "yield(fill=PREV, pricing_source=BVN4, side=Bid, yield_type=YTW) - yield(fill=PREV, pricing_source=BVN4, side=Ask, yield_type=YTW)")</f>
        <v>1.3552372210772656E-2</v>
      </c>
      <c r="AK76" s="16" cm="1">
        <f t="array" ref="AK76">_xll.BDP($C76,AK$1,"YAS_YLD_FLAG = 1")</f>
        <v>1000000000</v>
      </c>
      <c r="AL76" s="5">
        <f t="shared" si="10"/>
        <v>0.198939</v>
      </c>
      <c r="AM76" s="17" cm="1">
        <f t="array" ref="AM76">_xll.BDP($C76&amp;"@"&amp;Settings!$B$1&amp;" "&amp;$O76,"INTERVAL_SUM","MARKET_DATA_OVERRIDE="&amp;AM$1,"CALC_INTERVAL="&amp;Settings!$B$2,"FILL=0")*1000</f>
        <v>198939000</v>
      </c>
      <c r="AN76" s="18">
        <f t="shared" si="11"/>
        <v>-26070000</v>
      </c>
      <c r="AO76" s="17" cm="1">
        <f t="array" ref="AO76">_xll.BDP($I76&amp;"@"&amp;Settings!$B$1&amp;" "&amp;$O76,"INTERVAL_SUM","MARKET_DATA_OVERRIDE="&amp;AO$1,"CALC_INTERVAL="&amp;Settings!$B$2,"FILL=0")*1000</f>
        <v>62240000</v>
      </c>
      <c r="AP76" s="17" cm="1">
        <f t="array" ref="AP76">_xll.BDP($I76&amp;"@"&amp;Settings!$B$1&amp;" "&amp;$O76,"INTERVAL_SUM","MARKET_DATA_OVERRIDE="&amp;AP$1,"CALC_INTERVAL="&amp;Settings!$B$2,"FILL=0")*1000</f>
        <v>88310000</v>
      </c>
      <c r="AQ76" s="8" cm="1">
        <f t="array" ref="AQ76">_xll.BDP($C76,AQ$1)</f>
        <v>96</v>
      </c>
      <c r="AR76" s="21" t="e">
        <f>_xlfn.IFNA(IF(ISNUMBER($K76),INDEX(SN_Limit[UTILIZATION],MATCH($K76,SN_Limit[BB_ID],0)),"#N/A"),
IF(ISNUMBER($L76),INDEX(SN_Limit[UTILIZATION],MATCH($L76,SN_Limit[BB_ID],0)),"#N/A"))</f>
        <v>#N/A</v>
      </c>
      <c r="AS76" s="6" t="e">
        <f>_xlfn.IFNA(IF(ISNUMBER($K76),INDEX(SN_Limit[REMAINING],MATCH($K76,SN_Limit[BB_ID],0)),"#N/A"),
IF(ISNUMBER($L76),INDEX(SN_Limit[REMAINING],MATCH($L76,SN_Limit[BB_ID],0)),"#N/A"))</f>
        <v>#N/A</v>
      </c>
      <c r="AT76" s="3" t="str">
        <f>INDEX(Table11[Z_category],MATCH(MAX(BuyTable[[#This Row],[Yld_Z_BB]:[Yld_Z_RBCI]]),Table11[Z_score_Vale],1))</f>
        <v>75 to 90</v>
      </c>
      <c r="AU76" s="3" t="str">
        <f>INDEX(Table12[TRAC_Category],MATCH(BuyTable[[#This Row],[Perc_Traded]],Table12[TRAC_Value],1))</f>
        <v>15-20%</v>
      </c>
      <c r="AV76" s="27" t="str">
        <f>INDEX(Table13[NetDlrInv_Category],MATCH(BuyTable[[#This Row],[DealerClient Net]],Table13[NetDlrInv_Value],1))</f>
        <v>-50 to -20MM</v>
      </c>
      <c r="AW76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76" s="3" t="str">
        <f>INDEX(Table15[XCCY_Cat],MATCH(BuyTable[[#This Row],[XCCY_sprd]],Table15[XCCY_Value],1))</f>
        <v>0.3 to 0.5</v>
      </c>
      <c r="AY76" s="3" t="str">
        <f>INDEX(Group_RTG[RTG_Value],MATCH($R76,Group_RTG[RTG_Key],0))&amp;":"&amp;INDEX(Map_DurBQNT[Dur_Val],MATCH($X76,Map_DurBQNT[Dur_Key],0))&amp;":"&amp;$M76&amp;":"&amp;$O76</f>
        <v>BBB:5:USD:Corp</v>
      </c>
      <c r="AZ76" s="3" t="str">
        <f>INDEX(Table9[LQA_Bucket],MATCH(BuyTable[[#This Row],[LQA_LIQUIDITY_SCORE]],Table9[LQA_Val],1))</f>
        <v>80-100</v>
      </c>
      <c r="BA76" s="27" t="str">
        <f>INDEX(Table10[Utilization_Bucket],MATCH(_xlfn.IFNA(ROUND(BuyTable[[#This Row],[Remaining]]/1000000,0),-1),Table10[Utilization_Val],1))</f>
        <v>NR</v>
      </c>
      <c r="BB7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77" spans="1:55" x14ac:dyDescent="0.3">
      <c r="A77" t="s">
        <v>876</v>
      </c>
      <c r="B77" t="str">
        <f>IF(ISNUMBER(MATCH(I77,Buyside_PastID!A:A,0)),"","NEW")</f>
        <v/>
      </c>
      <c r="C77" s="10" t="s">
        <v>1006</v>
      </c>
      <c r="D77" s="10">
        <v>0.82037920403859421</v>
      </c>
      <c r="E77" s="10">
        <v>0.91513085747322942</v>
      </c>
      <c r="F77" s="10" t="s">
        <v>1922</v>
      </c>
      <c r="G77" s="10">
        <v>10000000</v>
      </c>
      <c r="H77" s="10">
        <v>5000000</v>
      </c>
      <c r="I77" s="8" t="str" cm="1">
        <f t="array" ref="I77">_xll.BDP($C77,I$1)</f>
        <v>38141GXR0</v>
      </c>
      <c r="J77" s="8" t="str" cm="1">
        <f t="array" ref="J77">_xll.BDP($C77,J$1)</f>
        <v>GS 1.992 01/27/32</v>
      </c>
      <c r="K77" s="8" cm="1">
        <f t="array" ref="K77">_xll.BDP($C77,K$1)</f>
        <v>348768</v>
      </c>
      <c r="L77" s="8" cm="1">
        <f t="array" ref="L77">_xll.BDP($C77,L$1)</f>
        <v>348768</v>
      </c>
      <c r="M77" s="8" t="str" cm="1">
        <f t="array" ref="M77">_xll.BDP($C77,M$1)</f>
        <v>USD</v>
      </c>
      <c r="N77" s="8" t="str" cm="1">
        <f t="array" ref="N77">_xll.BDP($C77,N$1)</f>
        <v>US</v>
      </c>
      <c r="O77" s="8" t="str" cm="1">
        <f t="array" ref="O77">_xll.BDP($C77,O$1)</f>
        <v>Corp</v>
      </c>
      <c r="P77" s="8" t="str" cm="1">
        <f t="array" ref="P77">_xll.BDP($C77,P$1)</f>
        <v>Financials</v>
      </c>
      <c r="Q77" s="8" t="str" cm="1">
        <f t="array" ref="Q77">_xll.BDP($C77,Q$1)</f>
        <v>GOLDMAN SACHS GROUP INC</v>
      </c>
      <c r="R77" s="8" t="str" cm="1">
        <f t="array" ref="R77">_xll.BDP($C77,R$1)</f>
        <v>A-</v>
      </c>
      <c r="S77" s="8" cm="1">
        <f t="array" ref="S77">_xlfn.IFNA(MATCH(_xll.BDP($C77,S$1),Convert_RBCIRTG[RTG_MDY],0),0)</f>
        <v>5</v>
      </c>
      <c r="T77" s="8" cm="1">
        <f t="array" ref="T77">_xlfn.IFNA(MATCH(_xll.BDP($C77,T$1),Convert_RBCIRTG[RTG_FITCH_SP],0),0)</f>
        <v>5</v>
      </c>
      <c r="U77" s="8" cm="1">
        <f t="array" ref="U77">_xlfn.IFNA(MATCH(_xll.BDP($C77,U$1),Convert_RBCIRTG[RTG_FITCH_SP],0),0)</f>
        <v>3</v>
      </c>
      <c r="V77" s="20" t="str" cm="1">
        <f t="array" ref="V77">INDEX(Convert_RBCIRTG[RTG_FITCH_SP],IF(MEDIAN($S77:$U77)&gt;0,MEDIAN($S77:$U77),MAX($S77:$U77)))</f>
        <v>A</v>
      </c>
      <c r="W77" s="15" cm="1">
        <f t="array" ref="W77">_xll.BDP($C77,W$1,"YAS_YLD_FLAG = 15")</f>
        <v>8.3402578184568483</v>
      </c>
      <c r="X77" s="3" t="str">
        <f>INDEX(Convert_DurBins[Dur_Bucket],MATCH($W77,Convert_DurBins[Dur_Val],1))</f>
        <v>0-10</v>
      </c>
      <c r="Y77" s="14">
        <f t="shared" si="8"/>
        <v>2.7206001198637644</v>
      </c>
      <c r="Z77" s="3">
        <f>-INDEX(DefProv[Default],MATCH($O77&amp;$R77,DefProv[KEY],0))</f>
        <v>-13</v>
      </c>
      <c r="AA77" s="9" cm="1">
        <f t="array" ref="AA77">IF($M77="CAD",AB77,_xll.BDP($C77,AA$1,"YAS_XCCY_FOREIGN_CURRENCY=CAD","YAS_YLD_FLAG = 15","PRICING_SOURCE=BVAL"))</f>
        <v>2.8506001198637643</v>
      </c>
      <c r="AB77" s="9" cm="1">
        <f t="array" ref="AB77">_xll.BDP($C77,AB$1,"YAS_YLD_FLAG = 15","PRICING_SOURCE=BVAL")</f>
        <v>2.5566629999999999</v>
      </c>
      <c r="AC77" s="14">
        <f t="shared" si="9"/>
        <v>0.29393711986376436</v>
      </c>
      <c r="AD77" s="9" cm="1">
        <f t="array" ref="AD77">_xll.BDP($C77,AD$1,"YAS_YLD_FLAG = 15","PRICING_SOURCE=BVAL")</f>
        <v>97.6678</v>
      </c>
      <c r="AE77" s="14">
        <f>INDEX([1]credit_yield!$C$1:$C$108,MATCH($AY77,[1]credit_yield!$A$1:$A$108,0))</f>
        <v>73.928243448068429</v>
      </c>
      <c r="AF77" s="9" cm="1">
        <f t="array" ref="AF77">_xll.BDP($C77,AF$1,"YAS_YLD_FLAG = 15","YAS_XCCY_FOREIGN_CURRENCY=CAD","PRICING_SOURCE=BVAL")</f>
        <v>126.20962893321604</v>
      </c>
      <c r="AG77" s="9" cm="1">
        <f t="array" ref="AG77">_xll.BDP($C77,AG$1,"YAS_YLD_FLAG = 15","PRICING_SOURCE=BVAL")</f>
        <v>1.579985</v>
      </c>
      <c r="AH77" s="9" t="str" cm="1">
        <f t="array" ref="AH77">_xll.BDP($C77,AH$1,"YAS_YLD_FLAG = 15","PRICING_SOURCE=BVAL")</f>
        <v>T 1 1/4 08/15/31</v>
      </c>
      <c r="AI77" s="9" t="str" cm="1">
        <f t="array" ref="AI77">_xll.BDP($C77,AI$1,"YAS_YLD_FLAG = 15","YAS_XCCY_FOREIGN_CURRENCY=CAD","PRICING_SOURCE=BVAL")</f>
        <v>CAN 1 ½ 06/01/31</v>
      </c>
      <c r="AJ77" s="9" cm="1">
        <f t="array" ref="AJ77">_xll.BQL($C77, "yield(fill=PREV, pricing_source=BVN4, side=Bid, yield_type=YTW) - yield(fill=PREV, pricing_source=BVN4, side=Ask, yield_type=YTW)")</f>
        <v>1.0744286257016178E-2</v>
      </c>
      <c r="AK77" s="16" cm="1">
        <f t="array" ref="AK77">_xll.BDP($C77,AK$1,"YAS_YLD_FLAG = 1")</f>
        <v>2500000000</v>
      </c>
      <c r="AL77" s="5">
        <f t="shared" si="10"/>
        <v>9.3663999999999997E-2</v>
      </c>
      <c r="AM77" s="17" cm="1">
        <f t="array" ref="AM77">_xll.BDP($C77&amp;"@"&amp;Settings!$B$1&amp;" "&amp;$O77,"INTERVAL_SUM","MARKET_DATA_OVERRIDE="&amp;AM$1,"CALC_INTERVAL="&amp;Settings!$B$2,"FILL=0")*1000</f>
        <v>234160000</v>
      </c>
      <c r="AN77" s="18">
        <f t="shared" si="11"/>
        <v>34103000</v>
      </c>
      <c r="AO77" s="17" cm="1">
        <f t="array" ref="AO77">_xll.BDP($I77&amp;"@"&amp;Settings!$B$1&amp;" "&amp;$O77,"INTERVAL_SUM","MARKET_DATA_OVERRIDE="&amp;AO$1,"CALC_INTERVAL="&amp;Settings!$B$2,"FILL=0")*1000</f>
        <v>96613000</v>
      </c>
      <c r="AP77" s="17" cm="1">
        <f t="array" ref="AP77">_xll.BDP($I77&amp;"@"&amp;Settings!$B$1&amp;" "&amp;$O77,"INTERVAL_SUM","MARKET_DATA_OVERRIDE="&amp;AP$1,"CALC_INTERVAL="&amp;Settings!$B$2,"FILL=0")*1000</f>
        <v>62510000</v>
      </c>
      <c r="AQ77" s="8" cm="1">
        <f t="array" ref="AQ77">_xll.BDP($C77,AQ$1)</f>
        <v>96</v>
      </c>
      <c r="AR77" s="21">
        <f>_xlfn.IFNA(IF(ISNUMBER($K77),INDEX(SN_Limit[UTILIZATION],MATCH($K77,SN_Limit[BB_ID],0)),"#N/A"),
IF(ISNUMBER($L77),INDEX(SN_Limit[UTILIZATION],MATCH($L77,SN_Limit[BB_ID],0)),"#N/A"))</f>
        <v>0.74180000000000001</v>
      </c>
      <c r="AS77" s="6">
        <f>_xlfn.IFNA(IF(ISNUMBER($K77),INDEX(SN_Limit[REMAINING],MATCH($K77,SN_Limit[BB_ID],0)),"#N/A"),
IF(ISNUMBER($L77),INDEX(SN_Limit[REMAINING],MATCH($L77,SN_Limit[BB_ID],0)),"#N/A"))</f>
        <v>11862695.119999997</v>
      </c>
      <c r="AT77" s="3" t="str">
        <f>INDEX(Table11[Z_category],MATCH(MAX(BuyTable[[#This Row],[Yld_Z_BB]:[Yld_Z_RBCI]]),Table11[Z_score_Vale],1))</f>
        <v>75 to 90</v>
      </c>
      <c r="AU77" s="3" t="str">
        <f>INDEX(Table12[TRAC_Category],MATCH(BuyTable[[#This Row],[Perc_Traded]],Table12[TRAC_Value],1))</f>
        <v>5-10%</v>
      </c>
      <c r="AV77" s="27" t="str">
        <f>INDEX(Table13[NetDlrInv_Category],MATCH(BuyTable[[#This Row],[DealerClient Net]],Table13[NetDlrInv_Value],1))</f>
        <v>20 to 50MM</v>
      </c>
      <c r="AW77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77" s="3" t="str">
        <f>INDEX(Table15[XCCY_Cat],MATCH(BuyTable[[#This Row],[XCCY_sprd]],Table15[XCCY_Value],1))</f>
        <v>0 to 0.3</v>
      </c>
      <c r="AY77" s="3" t="str">
        <f>INDEX(Group_RTG[RTG_Value],MATCH($R77,Group_RTG[RTG_Key],0))&amp;":"&amp;INDEX(Map_DurBQNT[Dur_Val],MATCH($X77,Map_DurBQNT[Dur_Key],0))&amp;":"&amp;$M77&amp;":"&amp;$O77</f>
        <v>A:5:USD:Corp</v>
      </c>
      <c r="AZ77" s="3" t="str">
        <f>INDEX(Table9[LQA_Bucket],MATCH(BuyTable[[#This Row],[LQA_LIQUIDITY_SCORE]],Table9[LQA_Val],1))</f>
        <v>80-100</v>
      </c>
      <c r="BA77" s="27" t="str">
        <f>INDEX(Table10[Utilization_Bucket],MATCH(_xlfn.IFNA(ROUND(BuyTable[[#This Row],[Remaining]]/1000000,0),-1),Table10[Utilization_Val],1))</f>
        <v>10-50MM</v>
      </c>
      <c r="BB7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78" spans="1:55" x14ac:dyDescent="0.3">
      <c r="A78" t="s">
        <v>876</v>
      </c>
      <c r="B78" t="str">
        <f>IF(ISNUMBER(MATCH(I78,Buyside_PastID!A:A,0)),"","NEW")</f>
        <v>NEW</v>
      </c>
      <c r="C78" s="10" t="s">
        <v>2871</v>
      </c>
      <c r="D78" s="10">
        <v>0.69231960848214191</v>
      </c>
      <c r="E78" s="10">
        <v>0.79462375199763169</v>
      </c>
      <c r="F78" s="10" t="s">
        <v>2803</v>
      </c>
      <c r="G78" s="10">
        <v>6343000</v>
      </c>
      <c r="H78" s="10">
        <v>5940000</v>
      </c>
      <c r="I78" s="8" t="str" cm="1">
        <f t="array" ref="I78">_xll.BDP($C78,I$1)</f>
        <v>172967MS7</v>
      </c>
      <c r="J78" s="8" t="str" cm="1">
        <f t="array" ref="J78">_xll.BDP($C78,J$1)</f>
        <v>C 2.572 06/03/31</v>
      </c>
      <c r="K78" s="8" cm="1">
        <f t="array" ref="K78">_xll.BDP($C78,K$1)</f>
        <v>101214</v>
      </c>
      <c r="L78" s="8" cm="1">
        <f t="array" ref="L78">_xll.BDP($C78,L$1)</f>
        <v>101214</v>
      </c>
      <c r="M78" s="8" t="str" cm="1">
        <f t="array" ref="M78">_xll.BDP($C78,M$1)</f>
        <v>USD</v>
      </c>
      <c r="N78" s="8" t="str" cm="1">
        <f t="array" ref="N78">_xll.BDP($C78,N$1)</f>
        <v>US</v>
      </c>
      <c r="O78" s="8" t="str" cm="1">
        <f t="array" ref="O78">_xll.BDP($C78,O$1)</f>
        <v>Corp</v>
      </c>
      <c r="P78" s="8" t="str" cm="1">
        <f t="array" ref="P78">_xll.BDP($C78,P$1)</f>
        <v>Financials</v>
      </c>
      <c r="Q78" s="8" t="str" cm="1">
        <f t="array" ref="Q78">_xll.BDP($C78,Q$1)</f>
        <v>CITIGROUP INC</v>
      </c>
      <c r="R78" s="8" t="str" cm="1">
        <f t="array" ref="R78">_xll.BDP($C78,R$1)</f>
        <v>A-</v>
      </c>
      <c r="S78" s="8" cm="1">
        <f t="array" ref="S78">_xlfn.IFNA(MATCH(_xll.BDP($C78,S$1),Convert_RBCIRTG[RTG_MDY],0),0)</f>
        <v>4</v>
      </c>
      <c r="T78" s="8" cm="1">
        <f t="array" ref="T78">_xlfn.IFNA(MATCH(_xll.BDP($C78,T$1),Convert_RBCIRTG[RTG_FITCH_SP],0),0)</f>
        <v>5</v>
      </c>
      <c r="U78" s="8" cm="1">
        <f t="array" ref="U78">_xlfn.IFNA(MATCH(_xll.BDP($C78,U$1),Convert_RBCIRTG[RTG_FITCH_SP],0),0)</f>
        <v>3</v>
      </c>
      <c r="V78" s="20" t="str" cm="1">
        <f t="array" ref="V78">INDEX(Convert_RBCIRTG[RTG_FITCH_SP],IF(MEDIAN($S78:$U78)&gt;0,MEDIAN($S78:$U78),MAX($S78:$U78)))</f>
        <v>A-</v>
      </c>
      <c r="W78" s="15" cm="1">
        <f t="array" ref="W78">_xll.BDP($C78,W$1,"YAS_YLD_FLAG = 15")</f>
        <v>7.6231698105556918</v>
      </c>
      <c r="X78" s="3" t="str">
        <f>INDEX(Convert_DurBins[Dur_Bucket],MATCH($W78,Convert_DurBins[Dur_Val],1))</f>
        <v>0-10</v>
      </c>
      <c r="Y78" s="14">
        <f t="shared" si="8"/>
        <v>2.6426235398702991</v>
      </c>
      <c r="Z78" s="3">
        <f>-INDEX(DefProv[Default],MATCH($O78&amp;$R78,DefProv[KEY],0))</f>
        <v>-13</v>
      </c>
      <c r="AA78" s="9" cm="1">
        <f t="array" ref="AA78">IF($M78="CAD",AB78,_xll.BDP($C78,AA$1,"YAS_XCCY_FOREIGN_CURRENCY=CAD","YAS_YLD_FLAG = 15","PRICING_SOURCE=BVAL"))</f>
        <v>2.772623539870299</v>
      </c>
      <c r="AB78" s="9" cm="1">
        <f t="array" ref="AB78">_xll.BDP($C78,AB$1,"YAS_YLD_FLAG = 15","PRICING_SOURCE=BVAL")</f>
        <v>2.4479869999999999</v>
      </c>
      <c r="AC78" s="14">
        <f t="shared" si="9"/>
        <v>0.32463653987029906</v>
      </c>
      <c r="AD78" s="9" cm="1">
        <f t="array" ref="AD78">_xll.BDP($C78,AD$1,"YAS_YLD_FLAG = 15","PRICING_SOURCE=BVAL")</f>
        <v>86.80019999999999</v>
      </c>
      <c r="AE78" s="14">
        <f>INDEX([1]credit_yield!$C$1:$C$108,MATCH($AY78,[1]credit_yield!$A$1:$A$108,0))</f>
        <v>73.928243448068429</v>
      </c>
      <c r="AF78" s="9" cm="1">
        <f t="array" ref="AF78">_xll.BDP($C78,AF$1,"YAS_YLD_FLAG = 15","YAS_XCCY_FOREIGN_CURRENCY=CAD","PRICING_SOURCE=BVAL")</f>
        <v>127.15310273874918</v>
      </c>
      <c r="AG78" s="9" cm="1">
        <f t="array" ref="AG78">_xll.BDP($C78,AG$1,"YAS_YLD_FLAG = 15","PRICING_SOURCE=BVAL")</f>
        <v>1.579985</v>
      </c>
      <c r="AH78" s="9" t="str" cm="1">
        <f t="array" ref="AH78">_xll.BDP($C78,AH$1,"YAS_YLD_FLAG = 15","PRICING_SOURCE=BVAL")</f>
        <v>T 1 1/4 08/15/31</v>
      </c>
      <c r="AI78" s="9" t="str" cm="1">
        <f t="array" ref="AI78">_xll.BDP($C78,AI$1,"YAS_YLD_FLAG = 15","YAS_XCCY_FOREIGN_CURRENCY=CAD","PRICING_SOURCE=BVAL")</f>
        <v>CAN 1 ¼ 06/01/30</v>
      </c>
      <c r="AJ78" s="9" cm="1">
        <f t="array" ref="AJ78">_xll.BQL($C78, "yield(fill=PREV, pricing_source=BVN4, side=Bid, yield_type=YTW) - yield(fill=PREV, pricing_source=BVN4, side=Ask, yield_type=YTW)")</f>
        <v>2.4643101945842183E-2</v>
      </c>
      <c r="AK78" s="16" cm="1">
        <f t="array" ref="AK78">_xll.BDP($C78,AK$1,"YAS_YLD_FLAG = 1")</f>
        <v>3500000000</v>
      </c>
      <c r="AL78" s="5">
        <f t="shared" si="10"/>
        <v>4.9688285714285713E-2</v>
      </c>
      <c r="AM78" s="17" cm="1">
        <f t="array" ref="AM78">_xll.BDP($C78&amp;"@"&amp;Settings!$B$1&amp;" "&amp;$O78,"INTERVAL_SUM","MARKET_DATA_OVERRIDE="&amp;AM$1,"CALC_INTERVAL="&amp;Settings!$B$2,"FILL=0")*1000</f>
        <v>173909000</v>
      </c>
      <c r="AN78" s="18">
        <f t="shared" si="11"/>
        <v>-11214000</v>
      </c>
      <c r="AO78" s="17" cm="1">
        <f t="array" ref="AO78">_xll.BDP($I78&amp;"@"&amp;Settings!$B$1&amp;" "&amp;$O78,"INTERVAL_SUM","MARKET_DATA_OVERRIDE="&amp;AO$1,"CALC_INTERVAL="&amp;Settings!$B$2,"FILL=0")*1000</f>
        <v>60750000</v>
      </c>
      <c r="AP78" s="17" cm="1">
        <f t="array" ref="AP78">_xll.BDP($I78&amp;"@"&amp;Settings!$B$1&amp;" "&amp;$O78,"INTERVAL_SUM","MARKET_DATA_OVERRIDE="&amp;AP$1,"CALC_INTERVAL="&amp;Settings!$B$2,"FILL=0")*1000</f>
        <v>71964000</v>
      </c>
      <c r="AQ78" s="8" cm="1">
        <f t="array" ref="AQ78">_xll.BDP($C78,AQ$1)</f>
        <v>95</v>
      </c>
      <c r="AR78" s="21">
        <f>_xlfn.IFNA(IF(ISNUMBER($K78),INDEX(SN_Limit[UTILIZATION],MATCH($K78,SN_Limit[BB_ID],0)),"#N/A"),
IF(ISNUMBER($L78),INDEX(SN_Limit[UTILIZATION],MATCH($L78,SN_Limit[BB_ID],0)),"#N/A"))</f>
        <v>0.59650000000000003</v>
      </c>
      <c r="AS78" s="6">
        <f>_xlfn.IFNA(IF(ISNUMBER($K78),INDEX(SN_Limit[REMAINING],MATCH($K78,SN_Limit[BB_ID],0)),"#N/A"),
IF(ISNUMBER($L78),INDEX(SN_Limit[REMAINING],MATCH($L78,SN_Limit[BB_ID],0)),"#N/A"))</f>
        <v>22758866.039999999</v>
      </c>
      <c r="AT78" s="3" t="str">
        <f>INDEX(Table11[Z_category],MATCH(MAX(BuyTable[[#This Row],[Yld_Z_BB]:[Yld_Z_RBCI]]),Table11[Z_score_Vale],1))</f>
        <v>75 to 90</v>
      </c>
      <c r="AU78" s="3" t="str">
        <f>INDEX(Table12[TRAC_Category],MATCH(BuyTable[[#This Row],[Perc_Traded]],Table12[TRAC_Value],1))</f>
        <v>0-5%</v>
      </c>
      <c r="AV78" s="27" t="str">
        <f>INDEX(Table13[NetDlrInv_Category],MATCH(BuyTable[[#This Row],[DealerClient Net]],Table13[NetDlrInv_Value],1))</f>
        <v>-20 to -10MM</v>
      </c>
      <c r="AW78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78" s="3" t="str">
        <f>INDEX(Table15[XCCY_Cat],MATCH(BuyTable[[#This Row],[XCCY_sprd]],Table15[XCCY_Value],1))</f>
        <v>0.3 to 0.5</v>
      </c>
      <c r="AY78" s="3" t="str">
        <f>INDEX(Group_RTG[RTG_Value],MATCH($R78,Group_RTG[RTG_Key],0))&amp;":"&amp;INDEX(Map_DurBQNT[Dur_Val],MATCH($X78,Map_DurBQNT[Dur_Key],0))&amp;":"&amp;$M78&amp;":"&amp;$O78</f>
        <v>A:5:USD:Corp</v>
      </c>
      <c r="AZ78" s="3" t="str">
        <f>INDEX(Table9[LQA_Bucket],MATCH(BuyTable[[#This Row],[LQA_LIQUIDITY_SCORE]],Table9[LQA_Val],1))</f>
        <v>80-100</v>
      </c>
      <c r="BA78" s="27" t="str">
        <f>INDEX(Table10[Utilization_Bucket],MATCH(_xlfn.IFNA(ROUND(BuyTable[[#This Row],[Remaining]]/1000000,0),-1),Table10[Utilization_Val],1))</f>
        <v>10-50MM</v>
      </c>
      <c r="BB7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79" spans="1:55" x14ac:dyDescent="0.3">
      <c r="A79" t="s">
        <v>876</v>
      </c>
      <c r="B79" t="str">
        <f>IF(ISNUMBER(MATCH(I79,Buyside_PastID!A:A,0)),"","NEW")</f>
        <v/>
      </c>
      <c r="C79" s="10" t="s">
        <v>1582</v>
      </c>
      <c r="D79" s="10">
        <v>0.71206501428091451</v>
      </c>
      <c r="E79" s="10">
        <v>0.7967276113342836</v>
      </c>
      <c r="F79" s="10" t="s">
        <v>1934</v>
      </c>
      <c r="G79" s="10">
        <v>5000000</v>
      </c>
      <c r="H79" s="10">
        <v>0</v>
      </c>
      <c r="I79" s="8" t="str" cm="1">
        <f t="array" ref="I79">_xll.BDP($C79,I$1)</f>
        <v>92343VEA8</v>
      </c>
      <c r="J79" s="8" t="str" cm="1">
        <f t="array" ref="J79">_xll.BDP($C79,J$1)</f>
        <v>VZ 4 1/2 08/10/33</v>
      </c>
      <c r="K79" s="8" cm="1">
        <f t="array" ref="K79">_xll.BDP($C79,K$1)</f>
        <v>100185</v>
      </c>
      <c r="L79" s="8" cm="1">
        <f t="array" ref="L79">_xll.BDP($C79,L$1)</f>
        <v>100185</v>
      </c>
      <c r="M79" s="8" t="str" cm="1">
        <f t="array" ref="M79">_xll.BDP($C79,M$1)</f>
        <v>USD</v>
      </c>
      <c r="N79" s="8" t="str" cm="1">
        <f t="array" ref="N79">_xll.BDP($C79,N$1)</f>
        <v>US</v>
      </c>
      <c r="O79" s="8" t="str" cm="1">
        <f t="array" ref="O79">_xll.BDP($C79,O$1)</f>
        <v>Corp</v>
      </c>
      <c r="P79" s="8" t="str" cm="1">
        <f t="array" ref="P79">_xll.BDP($C79,P$1)</f>
        <v>Communications</v>
      </c>
      <c r="Q79" s="8" t="str" cm="1">
        <f t="array" ref="Q79">_xll.BDP($C79,Q$1)</f>
        <v>VERIZON COMMUNICATIONS</v>
      </c>
      <c r="R79" s="8" t="str" cm="1">
        <f t="array" ref="R79">_xll.BDP($C79,R$1)</f>
        <v>BBB+</v>
      </c>
      <c r="S79" s="8" cm="1">
        <f t="array" ref="S79">_xlfn.IFNA(MATCH(_xll.BDP($C79,S$1),Convert_RBCIRTG[RTG_MDY],0),0)</f>
        <v>3</v>
      </c>
      <c r="T79" s="8" cm="1">
        <f t="array" ref="T79">_xlfn.IFNA(MATCH(_xll.BDP($C79,T$1),Convert_RBCIRTG[RTG_FITCH_SP],0),0)</f>
        <v>4</v>
      </c>
      <c r="U79" s="8" cm="1">
        <f t="array" ref="U79">_xlfn.IFNA(MATCH(_xll.BDP($C79,U$1),Convert_RBCIRTG[RTG_FITCH_SP],0),0)</f>
        <v>3</v>
      </c>
      <c r="V79" s="20" t="str" cm="1">
        <f t="array" ref="V79">INDEX(Convert_RBCIRTG[RTG_FITCH_SP],IF(MEDIAN($S79:$U79)&gt;0,MEDIAN($S79:$U79),MAX($S79:$U79)))</f>
        <v>BBB+</v>
      </c>
      <c r="W79" s="15" cm="1">
        <f t="array" ref="W79">_xll.BDP($C79,W$1,"YAS_YLD_FLAG = 15")</f>
        <v>9.3298648435403475</v>
      </c>
      <c r="X79" s="3" t="str">
        <f>INDEX(Convert_DurBins[Dur_Bucket],MATCH($W79,Convert_DurBins[Dur_Val],1))</f>
        <v>0-10</v>
      </c>
      <c r="Y79" s="14">
        <f t="shared" si="8"/>
        <v>2.8177201478708858</v>
      </c>
      <c r="Z79" s="3">
        <f>-INDEX(DefProv[Default],MATCH($O79&amp;$R79,DefProv[KEY],0))</f>
        <v>-36</v>
      </c>
      <c r="AA79" s="9" cm="1">
        <f t="array" ref="AA79">IF($M79="CAD",AB79,_xll.BDP($C79,AA$1,"YAS_XCCY_FOREIGN_CURRENCY=CAD","YAS_YLD_FLAG = 15","PRICING_SOURCE=BVAL"))</f>
        <v>3.1777201478708856</v>
      </c>
      <c r="AB79" s="9" cm="1">
        <f t="array" ref="AB79">_xll.BDP($C79,AB$1,"YAS_YLD_FLAG = 15","PRICING_SOURCE=BVAL")</f>
        <v>2.6837590000000002</v>
      </c>
      <c r="AC79" s="14">
        <f t="shared" si="9"/>
        <v>0.49396114787088541</v>
      </c>
      <c r="AD79" s="9" cm="1">
        <f t="array" ref="AD79">_xll.BDP($C79,AD$1,"YAS_YLD_FLAG = 15","PRICING_SOURCE=BVAL")</f>
        <v>110.37740000000002</v>
      </c>
      <c r="AE79" s="14" t="e">
        <f>INDEX([1]credit_yield!$C$1:$C$108,MATCH($AY79,[1]credit_yield!$A$1:$A$108,0))</f>
        <v>#N/A</v>
      </c>
      <c r="AF79" s="9" cm="1">
        <f t="array" ref="AF79">_xll.BDP($C79,AF$1,"YAS_YLD_FLAG = 15","YAS_XCCY_FOREIGN_CURRENCY=CAD","PRICING_SOURCE=BVAL")</f>
        <v>158.92728267939989</v>
      </c>
      <c r="AG79" s="9" cm="1">
        <f t="array" ref="AG79">_xll.BDP($C79,AG$1,"YAS_YLD_FLAG = 15","PRICING_SOURCE=BVAL")</f>
        <v>1.579985</v>
      </c>
      <c r="AH79" s="9" t="str" cm="1">
        <f t="array" ref="AH79">_xll.BDP($C79,AH$1,"YAS_YLD_FLAG = 15","PRICING_SOURCE=BVAL")</f>
        <v>T 1 1/4 08/15/31</v>
      </c>
      <c r="AI79" s="9" t="str" cm="1">
        <f t="array" ref="AI79">_xll.BDP($C79,AI$1,"YAS_YLD_FLAG = 15","YAS_XCCY_FOREIGN_CURRENCY=CAD","PRICING_SOURCE=BVAL")</f>
        <v>CAN 1 ½ 06/01/31</v>
      </c>
      <c r="AJ79" s="9" cm="1">
        <f t="array" ref="AJ79">_xll.BQL($C79, "yield(fill=PREV, pricing_source=BVN4, side=Bid, yield_type=YTW) - yield(fill=PREV, pricing_source=BVN4, side=Ask, yield_type=YTW)")</f>
        <v>1.8555511077419151E-2</v>
      </c>
      <c r="AK79" s="16" cm="1">
        <f t="array" ref="AK79">_xll.BDP($C79,AK$1,"YAS_YLD_FLAG = 1")</f>
        <v>3000000000</v>
      </c>
      <c r="AL79" s="5">
        <f t="shared" si="10"/>
        <v>6.1372000000000003E-2</v>
      </c>
      <c r="AM79" s="17" cm="1">
        <f t="array" ref="AM79">_xll.BDP($C79&amp;"@"&amp;Settings!$B$1&amp;" "&amp;$O79,"INTERVAL_SUM","MARKET_DATA_OVERRIDE="&amp;AM$1,"CALC_INTERVAL="&amp;Settings!$B$2,"FILL=0")*1000</f>
        <v>184116000</v>
      </c>
      <c r="AN79" s="18">
        <f t="shared" si="11"/>
        <v>-601000</v>
      </c>
      <c r="AO79" s="17" cm="1">
        <f t="array" ref="AO79">_xll.BDP($I79&amp;"@"&amp;Settings!$B$1&amp;" "&amp;$O79,"INTERVAL_SUM","MARKET_DATA_OVERRIDE="&amp;AO$1,"CALC_INTERVAL="&amp;Settings!$B$2,"FILL=0")*1000</f>
        <v>47959000</v>
      </c>
      <c r="AP79" s="17" cm="1">
        <f t="array" ref="AP79">_xll.BDP($I79&amp;"@"&amp;Settings!$B$1&amp;" "&amp;$O79,"INTERVAL_SUM","MARKET_DATA_OVERRIDE="&amp;AP$1,"CALC_INTERVAL="&amp;Settings!$B$2,"FILL=0")*1000</f>
        <v>48560000</v>
      </c>
      <c r="AQ79" s="8" cm="1">
        <f t="array" ref="AQ79">_xll.BDP($C79,AQ$1)</f>
        <v>95</v>
      </c>
      <c r="AR79" s="21">
        <f>_xlfn.IFNA(IF(ISNUMBER($K79),INDEX(SN_Limit[UTILIZATION],MATCH($K79,SN_Limit[BB_ID],0)),"#N/A"),
IF(ISNUMBER($L79),INDEX(SN_Limit[UTILIZATION],MATCH($L79,SN_Limit[BB_ID],0)),"#N/A"))</f>
        <v>0.20419999999999999</v>
      </c>
      <c r="AS79" s="6">
        <f>_xlfn.IFNA(IF(ISNUMBER($K79),INDEX(SN_Limit[REMAINING],MATCH($K79,SN_Limit[BB_ID],0)),"#N/A"),
IF(ISNUMBER($L79),INDEX(SN_Limit[REMAINING],MATCH($L79,SN_Limit[BB_ID],0)),"#N/A"))</f>
        <v>34791013.700000003</v>
      </c>
      <c r="AT79" s="3" t="str">
        <f>INDEX(Table11[Z_category],MATCH(MAX(BuyTable[[#This Row],[Yld_Z_BB]:[Yld_Z_RBCI]]),Table11[Z_score_Vale],1))</f>
        <v>75 to 90</v>
      </c>
      <c r="AU79" s="3" t="str">
        <f>INDEX(Table12[TRAC_Category],MATCH(BuyTable[[#This Row],[Perc_Traded]],Table12[TRAC_Value],1))</f>
        <v>5-10%</v>
      </c>
      <c r="AV79" s="27">
        <f>INDEX(Table13[NetDlrInv_Category],MATCH(BuyTable[[#This Row],[DealerClient Net]],Table13[NetDlrInv_Value],1))</f>
        <v>0</v>
      </c>
      <c r="AW79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79" s="3" t="str">
        <f>INDEX(Table15[XCCY_Cat],MATCH(BuyTable[[#This Row],[XCCY_sprd]],Table15[XCCY_Value],1))</f>
        <v>0.3 to 0.5</v>
      </c>
      <c r="AY79" s="3" t="str">
        <f>INDEX(Group_RTG[RTG_Value],MATCH($R79,Group_RTG[RTG_Key],0))&amp;":"&amp;INDEX(Map_DurBQNT[Dur_Val],MATCH($X79,Map_DurBQNT[Dur_Key],0))&amp;":"&amp;$M79&amp;":"&amp;$O79</f>
        <v>BBB:5:USD:Corp</v>
      </c>
      <c r="AZ79" s="3" t="str">
        <f>INDEX(Table9[LQA_Bucket],MATCH(BuyTable[[#This Row],[LQA_LIQUIDITY_SCORE]],Table9[LQA_Val],1))</f>
        <v>80-100</v>
      </c>
      <c r="BA79" s="27" t="str">
        <f>INDEX(Table10[Utilization_Bucket],MATCH(_xlfn.IFNA(ROUND(BuyTable[[#This Row],[Remaining]]/1000000,0),-1),Table10[Utilization_Val],1))</f>
        <v>10-50MM</v>
      </c>
      <c r="BB7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80" spans="1:55" x14ac:dyDescent="0.3">
      <c r="A80" t="s">
        <v>876</v>
      </c>
      <c r="B80" t="str">
        <f>IF(ISNUMBER(MATCH(I80,Buyside_PastID!A:A,0)),"","NEW")</f>
        <v/>
      </c>
      <c r="C80" s="10" t="s">
        <v>957</v>
      </c>
      <c r="D80" s="10">
        <v>0.72965721915424897</v>
      </c>
      <c r="E80" s="10">
        <v>0.81207340125043459</v>
      </c>
      <c r="F80" s="10" t="s">
        <v>2789</v>
      </c>
      <c r="G80" s="10"/>
      <c r="H80" s="10"/>
      <c r="I80" s="8" t="str" cm="1">
        <f t="array" ref="I80">_xll.BDP($C80,I$1)</f>
        <v>00206RBK7</v>
      </c>
      <c r="J80" s="8" t="str" cm="1">
        <f t="array" ref="J80">_xll.BDP($C80,J$1)</f>
        <v>T 4.35 06/15/45</v>
      </c>
      <c r="K80" s="8" cm="1">
        <f t="array" ref="K80">_xll.BDP($C80,K$1)</f>
        <v>101376</v>
      </c>
      <c r="L80" s="8" cm="1">
        <f t="array" ref="L80">_xll.BDP($C80,L$1)</f>
        <v>101376</v>
      </c>
      <c r="M80" s="8" t="str" cm="1">
        <f t="array" ref="M80">_xll.BDP($C80,M$1)</f>
        <v>USD</v>
      </c>
      <c r="N80" s="8" t="str" cm="1">
        <f t="array" ref="N80">_xll.BDP($C80,N$1)</f>
        <v>US</v>
      </c>
      <c r="O80" s="8" t="str" cm="1">
        <f t="array" ref="O80">_xll.BDP($C80,O$1)</f>
        <v>Corp</v>
      </c>
      <c r="P80" s="8" t="str" cm="1">
        <f t="array" ref="P80">_xll.BDP($C80,P$1)</f>
        <v>Communications</v>
      </c>
      <c r="Q80" s="8" t="str" cm="1">
        <f t="array" ref="Q80">_xll.BDP($C80,Q$1)</f>
        <v>AT&amp;T INC</v>
      </c>
      <c r="R80" s="8" t="str" cm="1">
        <f t="array" ref="R80">_xll.BDP($C80,R$1)</f>
        <v>BBB</v>
      </c>
      <c r="S80" s="8" cm="1">
        <f t="array" ref="S80">_xlfn.IFNA(MATCH(_xll.BDP($C80,S$1),Convert_RBCIRTG[RTG_MDY],0),0)</f>
        <v>2</v>
      </c>
      <c r="T80" s="8" cm="1">
        <f t="array" ref="T80">_xlfn.IFNA(MATCH(_xll.BDP($C80,T$1),Convert_RBCIRTG[RTG_FITCH_SP],0),0)</f>
        <v>3</v>
      </c>
      <c r="U80" s="8" cm="1">
        <f t="array" ref="U80">_xlfn.IFNA(MATCH(_xll.BDP($C80,U$1),Convert_RBCIRTG[RTG_FITCH_SP],0),0)</f>
        <v>2</v>
      </c>
      <c r="V80" s="20" t="str" cm="1">
        <f t="array" ref="V80">INDEX(Convert_RBCIRTG[RTG_FITCH_SP],IF(MEDIAN($S80:$U80)&gt;0,MEDIAN($S80:$U80),MAX($S80:$U80)))</f>
        <v>BBB</v>
      </c>
      <c r="W80" s="15" cm="1">
        <f t="array" ref="W80">_xll.BDP($C80,W$1,"YAS_YLD_FLAG = 15")</f>
        <v>14.889507694020146</v>
      </c>
      <c r="X80" s="3" t="str">
        <f>INDEX(Convert_DurBins[Dur_Bucket],MATCH($W80,Convert_DurBins[Dur_Val],1))</f>
        <v>14-16</v>
      </c>
      <c r="Y80" s="14">
        <f t="shared" si="8"/>
        <v>3.8183165267422585</v>
      </c>
      <c r="Z80" s="3">
        <f>-INDEX(DefProv[Default],MATCH($O80&amp;$R80,DefProv[KEY],0))</f>
        <v>-36</v>
      </c>
      <c r="AA80" s="9" cm="1">
        <f t="array" ref="AA80">IF($M80="CAD",AB80,_xll.BDP($C80,AA$1,"YAS_XCCY_FOREIGN_CURRENCY=CAD","YAS_YLD_FLAG = 15","PRICING_SOURCE=BVAL"))</f>
        <v>4.1783165267422584</v>
      </c>
      <c r="AB80" s="9" cm="1">
        <f t="array" ref="AB80">_xll.BDP($C80,AB$1,"YAS_YLD_FLAG = 15","PRICING_SOURCE=BVAL")</f>
        <v>3.5281099999999999</v>
      </c>
      <c r="AC80" s="14">
        <f t="shared" si="9"/>
        <v>0.65020652674225854</v>
      </c>
      <c r="AD80" s="9" cm="1">
        <f t="array" ref="AD80">_xll.BDP($C80,AD$1,"YAS_YLD_FLAG = 15","PRICING_SOURCE=BVAL")</f>
        <v>152.5915</v>
      </c>
      <c r="AE80" s="14" t="e">
        <f>INDEX([1]credit_yield!$C$1:$C$108,MATCH($AY80,[1]credit_yield!$A$1:$A$108,0))</f>
        <v>#N/A</v>
      </c>
      <c r="AF80" s="9" cm="1">
        <f t="array" ref="AF80">_xll.BDP($C80,AF$1,"YAS_YLD_FLAG = 15","YAS_XCCY_FOREIGN_CURRENCY=CAD","PRICING_SOURCE=BVAL")</f>
        <v>231.00360727492335</v>
      </c>
      <c r="AG80" s="9" cm="1">
        <f t="array" ref="AG80">_xll.BDP($C80,AG$1,"YAS_YLD_FLAG = 15","PRICING_SOURCE=BVAL")</f>
        <v>2.0021949999999999</v>
      </c>
      <c r="AH80" s="9" t="str" cm="1">
        <f t="array" ref="AH80">_xll.BDP($C80,AH$1,"YAS_YLD_FLAG = 15","PRICING_SOURCE=BVAL")</f>
        <v>T 2 3/8 05/15/51</v>
      </c>
      <c r="AI80" s="9" t="str" cm="1">
        <f t="array" ref="AI80">_xll.BDP($C80,AI$1,"YAS_YLD_FLAG = 15","YAS_XCCY_FOREIGN_CURRENCY=CAD","PRICING_SOURCE=BVAL")</f>
        <v>CAN 4 06/01/41</v>
      </c>
      <c r="AJ80" s="9" cm="1">
        <f t="array" ref="AJ80">_xll.BQL($C80, "yield(fill=PREV, pricing_source=BVN4, side=Bid, yield_type=YTW) - yield(fill=PREV, pricing_source=BVN4, side=Ask, yield_type=YTW)")</f>
        <v>2.1987380000000112E-2</v>
      </c>
      <c r="AK80" s="16" cm="1">
        <f t="array" ref="AK80">_xll.BDP($C80,AK$1,"YAS_YLD_FLAG = 1")</f>
        <v>1115280000</v>
      </c>
      <c r="AL80" s="5">
        <f t="shared" si="10"/>
        <v>2.6354816727637901E-2</v>
      </c>
      <c r="AM80" s="17" cm="1">
        <f t="array" ref="AM80">_xll.BDP($C80&amp;"@"&amp;Settings!$B$1&amp;" "&amp;$O80,"INTERVAL_SUM","MARKET_DATA_OVERRIDE="&amp;AM$1,"CALC_INTERVAL="&amp;Settings!$B$2,"FILL=0")*1000</f>
        <v>29393000</v>
      </c>
      <c r="AN80" s="18">
        <f t="shared" si="11"/>
        <v>-14800000</v>
      </c>
      <c r="AO80" s="17" cm="1">
        <f t="array" ref="AO80">_xll.BDP($I80&amp;"@"&amp;Settings!$B$1&amp;" "&amp;$O80,"INTERVAL_SUM","MARKET_DATA_OVERRIDE="&amp;AO$1,"CALC_INTERVAL="&amp;Settings!$B$2,"FILL=0")*1000</f>
        <v>2400000</v>
      </c>
      <c r="AP80" s="17" cm="1">
        <f t="array" ref="AP80">_xll.BDP($I80&amp;"@"&amp;Settings!$B$1&amp;" "&amp;$O80,"INTERVAL_SUM","MARKET_DATA_OVERRIDE="&amp;AP$1,"CALC_INTERVAL="&amp;Settings!$B$2,"FILL=0")*1000</f>
        <v>17200000</v>
      </c>
      <c r="AQ80" s="8" cm="1">
        <f t="array" ref="AQ80">_xll.BDP($C80,AQ$1)</f>
        <v>91</v>
      </c>
      <c r="AR80" s="21">
        <f>_xlfn.IFNA(IF(ISNUMBER($K80),INDEX(SN_Limit[UTILIZATION],MATCH($K80,SN_Limit[BB_ID],0)),"#N/A"),
IF(ISNUMBER($L80),INDEX(SN_Limit[UTILIZATION],MATCH($L80,SN_Limit[BB_ID],0)),"#N/A"))</f>
        <v>0.89100000000000001</v>
      </c>
      <c r="AS80" s="6">
        <f>_xlfn.IFNA(IF(ISNUMBER($K80),INDEX(SN_Limit[REMAINING],MATCH($K80,SN_Limit[BB_ID],0)),"#N/A"),
IF(ISNUMBER($L80),INDEX(SN_Limit[REMAINING],MATCH($L80,SN_Limit[BB_ID],0)),"#N/A"))</f>
        <v>811912.5</v>
      </c>
      <c r="AT80" s="3" t="str">
        <f>INDEX(Table11[Z_category],MATCH(MAX(BuyTable[[#This Row],[Yld_Z_BB]:[Yld_Z_RBCI]]),Table11[Z_score_Vale],1))</f>
        <v>75 to 90</v>
      </c>
      <c r="AU80" s="3" t="str">
        <f>INDEX(Table12[TRAC_Category],MATCH(BuyTable[[#This Row],[Perc_Traded]],Table12[TRAC_Value],1))</f>
        <v>0-5%</v>
      </c>
      <c r="AV80" s="27" t="str">
        <f>INDEX(Table13[NetDlrInv_Category],MATCH(BuyTable[[#This Row],[DealerClient Net]],Table13[NetDlrInv_Value],1))</f>
        <v>-20 to -10MM</v>
      </c>
      <c r="AW80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80" s="3" t="str">
        <f>INDEX(Table15[XCCY_Cat],MATCH(BuyTable[[#This Row],[XCCY_sprd]],Table15[XCCY_Value],1))</f>
        <v>0.5 to 0.8</v>
      </c>
      <c r="AY80" s="3" t="str">
        <f>INDEX(Group_RTG[RTG_Value],MATCH($R80,Group_RTG[RTG_Key],0))&amp;":"&amp;INDEX(Map_DurBQNT[Dur_Val],MATCH($X80,Map_DurBQNT[Dur_Key],0))&amp;":"&amp;$M80&amp;":"&amp;$O80</f>
        <v>BBB:8:USD:Corp</v>
      </c>
      <c r="AZ80" s="3" t="str">
        <f>INDEX(Table9[LQA_Bucket],MATCH(BuyTable[[#This Row],[LQA_LIQUIDITY_SCORE]],Table9[LQA_Val],1))</f>
        <v>80-100</v>
      </c>
      <c r="BA80" s="27" t="str">
        <f>INDEX(Table10[Utilization_Bucket],MATCH(_xlfn.IFNA(ROUND(BuyTable[[#This Row],[Remaining]]/1000000,0),-1),Table10[Utilization_Val],1))</f>
        <v>1-10MM</v>
      </c>
      <c r="BB8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81" spans="1:54" x14ac:dyDescent="0.3">
      <c r="A81" t="s">
        <v>876</v>
      </c>
      <c r="B81" t="str">
        <f>IF(ISNUMBER(MATCH(I81,Buyside_PastID!A:A,0)),"","NEW")</f>
        <v/>
      </c>
      <c r="C81" s="10" t="s">
        <v>1004</v>
      </c>
      <c r="D81" s="10">
        <v>1.1518139306924431</v>
      </c>
      <c r="E81" s="10">
        <v>1.7622033424453059</v>
      </c>
      <c r="F81" s="10" t="s">
        <v>1927</v>
      </c>
      <c r="G81" s="10">
        <v>0</v>
      </c>
      <c r="H81" s="10">
        <v>0</v>
      </c>
      <c r="I81" s="8" t="str" cm="1">
        <f t="array" ref="I81">_xll.BDP($C81,I$1)</f>
        <v>BM8529471</v>
      </c>
      <c r="J81" s="8" t="str" cm="1">
        <f t="array" ref="J81">_xll.BDP($C81,J$1)</f>
        <v>DBHNGR 0 5/8 12/08/50</v>
      </c>
      <c r="K81" s="8" cm="1">
        <f t="array" ref="K81">_xll.BDP($C81,K$1)</f>
        <v>180971</v>
      </c>
      <c r="L81" s="8" cm="1">
        <f t="array" ref="L81">_xll.BDP($C81,L$1)</f>
        <v>202881</v>
      </c>
      <c r="M81" s="8" t="str" cm="1">
        <f t="array" ref="M81">_xll.BDP($C81,M$1)</f>
        <v>EUR</v>
      </c>
      <c r="N81" s="8" t="str" cm="1">
        <f t="array" ref="N81">_xll.BDP($C81,N$1)</f>
        <v>GE</v>
      </c>
      <c r="O81" s="8" t="str" cm="1">
        <f t="array" ref="O81">_xll.BDP($C81,O$1)</f>
        <v>Corp</v>
      </c>
      <c r="P81" s="8" t="str" cm="1">
        <f t="array" ref="P81">_xll.BDP($C81,P$1)</f>
        <v>Consumer Discretionary</v>
      </c>
      <c r="Q81" s="8" t="str" cm="1">
        <f t="array" ref="Q81">_xll.BDP($C81,Q$1)</f>
        <v>DEUTSCHE BAHN FIN GMBH</v>
      </c>
      <c r="R81" s="8" t="str" cm="1">
        <f t="array" ref="R81">_xll.BDP($C81,R$1)</f>
        <v>AA</v>
      </c>
      <c r="S81" s="8" cm="1">
        <f t="array" ref="S81">_xlfn.IFNA(MATCH(_xll.BDP($C81,S$1),Convert_RBCIRTG[RTG_MDY],0),0)</f>
        <v>9</v>
      </c>
      <c r="T81" s="8" cm="1">
        <f t="array" ref="T81">_xlfn.IFNA(MATCH(_xll.BDP($C81,T$1),Convert_RBCIRTG[RTG_FITCH_SP],0),0)</f>
        <v>0</v>
      </c>
      <c r="U81" s="8" cm="1">
        <f t="array" ref="U81">_xlfn.IFNA(MATCH(_xll.BDP($C81,U$1),Convert_RBCIRTG[RTG_FITCH_SP],0),0)</f>
        <v>7</v>
      </c>
      <c r="V81" s="20" t="str" cm="1">
        <f t="array" ref="V81">INDEX(Convert_RBCIRTG[RTG_FITCH_SP],IF(MEDIAN($S81:$U81)&gt;0,MEDIAN($S81:$U81),MAX($S81:$U81)))</f>
        <v>AA-</v>
      </c>
      <c r="W81" s="15" cm="1">
        <f t="array" ref="W81">_xll.BDP($C81,W$1,"YAS_YLD_FLAG = 15")</f>
        <v>26.061956424460771</v>
      </c>
      <c r="X81" s="3" t="str">
        <f>INDEX(Convert_DurBins[Dur_Bucket],MATCH($W81,Convert_DurBins[Dur_Val],1))</f>
        <v>26-28</v>
      </c>
      <c r="Y81" s="14">
        <f t="shared" si="8"/>
        <v>3.0490143172883233</v>
      </c>
      <c r="Z81" s="3">
        <f>-INDEX(DefProv[Default],MATCH($O81&amp;$R81,DefProv[KEY],0))</f>
        <v>-7</v>
      </c>
      <c r="AA81" s="9" cm="1">
        <f t="array" ref="AA81">IF($M81="CAD",AB81,_xll.BDP($C81,AA$1,"YAS_XCCY_FOREIGN_CURRENCY=CAD","YAS_YLD_FLAG = 15","PRICING_SOURCE=BVAL"))</f>
        <v>3.1190143172883231</v>
      </c>
      <c r="AB81" s="9" cm="1">
        <f t="array" ref="AB81">_xll.BDP($C81,AB$1,"YAS_YLD_FLAG = 15","PRICING_SOURCE=BVAL")</f>
        <v>1.1246130000000001</v>
      </c>
      <c r="AC81" s="14">
        <f t="shared" si="9"/>
        <v>1.994401317288323</v>
      </c>
      <c r="AD81" s="9" cm="1">
        <f t="array" ref="AD81">_xll.BDP($C81,AD$1,"YAS_YLD_FLAG = 15","PRICING_SOURCE=BVAL")</f>
        <v>91.627700000000019</v>
      </c>
      <c r="AE81" s="14" t="e">
        <f>INDEX([1]credit_yield!$C$1:$C$108,MATCH($AY81,[1]credit_yield!$A$1:$A$108,0))</f>
        <v>#N/A</v>
      </c>
      <c r="AF81" s="9" cm="1">
        <f t="array" ref="AF81">_xll.BDP($C81,AF$1,"YAS_YLD_FLAG = 15","YAS_XCCY_FOREIGN_CURRENCY=CAD","PRICING_SOURCE=BVAL")</f>
        <v>115.02626871740233</v>
      </c>
      <c r="AG81" s="9" cm="1">
        <f t="array" ref="AG81">_xll.BDP($C81,AG$1,"YAS_YLD_FLAG = 15","PRICING_SOURCE=BVAL")</f>
        <v>0.20833599999999999</v>
      </c>
      <c r="AH81" s="9" t="str" cm="1">
        <f t="array" ref="AH81">_xll.BDP($C81,AH$1,"YAS_YLD_FLAG = 15","PRICING_SOURCE=BVAL")</f>
        <v>DBR 0 08/15/50</v>
      </c>
      <c r="AI81" s="9" t="str" cm="1">
        <f t="array" ref="AI81">_xll.BDP($C81,AI$1,"YAS_YLD_FLAG = 15","YAS_XCCY_FOREIGN_CURRENCY=CAD","PRICING_SOURCE=BVAL")</f>
        <v>CAN 2 12/01/51</v>
      </c>
      <c r="AJ81" s="9" cm="1">
        <f t="array" ref="AJ81">_xll.BQL($C81, "yield(fill=PREV, pricing_source=BVN4, side=Bid, yield_type=YTW) - yield(fill=PREV, pricing_source=BVN4, side=Ask, yield_type=YTW)")</f>
        <v>1.2371817937935958E-2</v>
      </c>
      <c r="AK81" s="16" cm="1">
        <f t="array" ref="AK81">_xll.BDP($C81,AK$1,"YAS_YLD_FLAG = 1")</f>
        <v>1000000000</v>
      </c>
      <c r="AL81" s="5">
        <f t="shared" si="10"/>
        <v>0</v>
      </c>
      <c r="AM81" s="17" cm="1">
        <f t="array" ref="AM81">_xll.BDP($C81&amp;"@"&amp;Settings!$B$1&amp;" "&amp;$O81,"INTERVAL_SUM","MARKET_DATA_OVERRIDE="&amp;AM$1,"CALC_INTERVAL="&amp;Settings!$B$2,"FILL=0")*1000</f>
        <v>0</v>
      </c>
      <c r="AN81" s="18">
        <f t="shared" si="11"/>
        <v>0</v>
      </c>
      <c r="AO81" s="17" cm="1">
        <f t="array" ref="AO81">_xll.BDP($I81&amp;"@"&amp;Settings!$B$1&amp;" "&amp;$O81,"INTERVAL_SUM","MARKET_DATA_OVERRIDE="&amp;AO$1,"CALC_INTERVAL="&amp;Settings!$B$2,"FILL=0")*1000</f>
        <v>0</v>
      </c>
      <c r="AP81" s="17" cm="1">
        <f t="array" ref="AP81">_xll.BDP($I81&amp;"@"&amp;Settings!$B$1&amp;" "&amp;$O81,"INTERVAL_SUM","MARKET_DATA_OVERRIDE="&amp;AP$1,"CALC_INTERVAL="&amp;Settings!$B$2,"FILL=0")*1000</f>
        <v>0</v>
      </c>
      <c r="AQ81" s="8" cm="1">
        <f t="array" ref="AQ81">_xll.BDP($C81,AQ$1)</f>
        <v>99</v>
      </c>
      <c r="AR81" s="21">
        <f>_xlfn.IFNA(IF(ISNUMBER($K81),INDEX(SN_Limit[UTILIZATION],MATCH($K81,SN_Limit[BB_ID],0)),"#N/A"),
IF(ISNUMBER($L81),INDEX(SN_Limit[UTILIZATION],MATCH($L81,SN_Limit[BB_ID],0)),"#N/A"))</f>
        <v>0</v>
      </c>
      <c r="AS81" s="6">
        <f>_xlfn.IFNA(IF(ISNUMBER($K81),INDEX(SN_Limit[REMAINING],MATCH($K81,SN_Limit[BB_ID],0)),"#N/A"),
IF(ISNUMBER($L81),INDEX(SN_Limit[REMAINING],MATCH($L81,SN_Limit[BB_ID],0)),"#N/A"))</f>
        <v>18000000</v>
      </c>
      <c r="AT81" s="3" t="str">
        <f>INDEX(Table11[Z_category],MATCH(MAX(BuyTable[[#This Row],[Yld_Z_BB]:[Yld_Z_RBCI]]),Table11[Z_score_Vale],1))</f>
        <v>90+</v>
      </c>
      <c r="AU81" s="3">
        <f>INDEX(Table12[TRAC_Category],MATCH(BuyTable[[#This Row],[Perc_Traded]],Table12[TRAC_Value],1))</f>
        <v>0</v>
      </c>
      <c r="AV81" s="27">
        <f>INDEX(Table13[NetDlrInv_Category],MATCH(BuyTable[[#This Row],[DealerClient Net]],Table13[NetDlrInv_Value],1))</f>
        <v>0</v>
      </c>
      <c r="AW81" s="3">
        <f>IF(OR(ISBLANK(BuyTable[[#This Row],[MSG_AskSize]]),NOT(ISNUMBER(BuyTable[[#This Row],[MSG_AskSize]]))),"NA",INDEX(Table14[AskSize_Category],MATCH(BuyTable[[#This Row],[MSG_AskSize]],Table14[AskSize_Value],1)))</f>
        <v>0</v>
      </c>
      <c r="AX81" s="3" t="str">
        <f>INDEX(Table15[XCCY_Cat],MATCH(BuyTable[[#This Row],[XCCY_sprd]],Table15[XCCY_Value],1))</f>
        <v>1.5 to 2</v>
      </c>
      <c r="AY81" s="3" t="str">
        <f>INDEX(Group_RTG[RTG_Value],MATCH($R81,Group_RTG[RTG_Key],0))&amp;":"&amp;INDEX(Map_DurBQNT[Dur_Val],MATCH($X81,Map_DurBQNT[Dur_Key],0))&amp;":"&amp;$M81&amp;":"&amp;$O81</f>
        <v>AA:14:EUR:Corp</v>
      </c>
      <c r="AZ81" s="3" t="str">
        <f>INDEX(Table9[LQA_Bucket],MATCH(BuyTable[[#This Row],[LQA_LIQUIDITY_SCORE]],Table9[LQA_Val],1))</f>
        <v>80-100</v>
      </c>
      <c r="BA81" s="27" t="str">
        <f>INDEX(Table10[Utilization_Bucket],MATCH(_xlfn.IFNA(ROUND(BuyTable[[#This Row],[Remaining]]/1000000,0),-1),Table10[Utilization_Val],1))</f>
        <v>10-50MM</v>
      </c>
      <c r="BB8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82" spans="1:54" x14ac:dyDescent="0.3">
      <c r="A82" t="s">
        <v>876</v>
      </c>
      <c r="B82" t="str">
        <f>IF(ISNUMBER(MATCH(I82,Buyside_PastID!A:A,0)),"","NEW")</f>
        <v/>
      </c>
      <c r="C82" s="10" t="s">
        <v>1591</v>
      </c>
      <c r="D82" s="10">
        <v>0.76480196393125366</v>
      </c>
      <c r="E82" s="10">
        <v>0.862831361238248</v>
      </c>
      <c r="F82" s="10" t="s">
        <v>1944</v>
      </c>
      <c r="G82" s="10">
        <v>907000</v>
      </c>
      <c r="H82" s="10">
        <v>3000000</v>
      </c>
      <c r="I82" s="8" t="str" cm="1">
        <f t="array" ref="I82">_xll.BDP($C82,I$1)</f>
        <v>6174468X0</v>
      </c>
      <c r="J82" s="8" t="str" cm="1">
        <f t="array" ref="J82">_xll.BDP($C82,J$1)</f>
        <v>MS 1.928 04/28/32</v>
      </c>
      <c r="K82" s="8" cm="1">
        <f t="array" ref="K82">_xll.BDP($C82,K$1)</f>
        <v>116646</v>
      </c>
      <c r="L82" s="8" cm="1">
        <f t="array" ref="L82">_xll.BDP($C82,L$1)</f>
        <v>116646</v>
      </c>
      <c r="M82" s="8" t="str" cm="1">
        <f t="array" ref="M82">_xll.BDP($C82,M$1)</f>
        <v>USD</v>
      </c>
      <c r="N82" s="8" t="str" cm="1">
        <f t="array" ref="N82">_xll.BDP($C82,N$1)</f>
        <v>US</v>
      </c>
      <c r="O82" s="8" t="str" cm="1">
        <f t="array" ref="O82">_xll.BDP($C82,O$1)</f>
        <v>Corp</v>
      </c>
      <c r="P82" s="8" t="str" cm="1">
        <f t="array" ref="P82">_xll.BDP($C82,P$1)</f>
        <v>Financials</v>
      </c>
      <c r="Q82" s="8" t="str" cm="1">
        <f t="array" ref="Q82">_xll.BDP($C82,Q$1)</f>
        <v>MORGAN STANLEY</v>
      </c>
      <c r="R82" s="8" t="str" cm="1">
        <f t="array" ref="R82">_xll.BDP($C82,R$1)</f>
        <v>A</v>
      </c>
      <c r="S82" s="8" cm="1">
        <f t="array" ref="S82">_xlfn.IFNA(MATCH(_xll.BDP($C82,S$1),Convert_RBCIRTG[RTG_MDY],0),0)</f>
        <v>6</v>
      </c>
      <c r="T82" s="8" cm="1">
        <f t="array" ref="T82">_xlfn.IFNA(MATCH(_xll.BDP($C82,T$1),Convert_RBCIRTG[RTG_FITCH_SP],0),0)</f>
        <v>5</v>
      </c>
      <c r="U82" s="8" cm="1">
        <f t="array" ref="U82">_xlfn.IFNA(MATCH(_xll.BDP($C82,U$1),Convert_RBCIRTG[RTG_FITCH_SP],0),0)</f>
        <v>3</v>
      </c>
      <c r="V82" s="20" t="str" cm="1">
        <f t="array" ref="V82">INDEX(Convert_RBCIRTG[RTG_FITCH_SP],IF(MEDIAN($S82:$U82)&gt;0,MEDIAN($S82:$U82),MAX($S82:$U82)))</f>
        <v>A</v>
      </c>
      <c r="W82" s="15" cm="1">
        <f t="array" ref="W82">_xll.BDP($C82,W$1,"YAS_YLD_FLAG = 15")</f>
        <v>8.5287992941091311</v>
      </c>
      <c r="X82" s="3" t="str">
        <f>INDEX(Convert_DurBins[Dur_Bucket],MATCH($W82,Convert_DurBins[Dur_Val],1))</f>
        <v>0-10</v>
      </c>
      <c r="Y82" s="14">
        <f t="shared" si="8"/>
        <v>2.6791090965772701</v>
      </c>
      <c r="Z82" s="3">
        <f>-INDEX(DefProv[Default],MATCH($O82&amp;$R82,DefProv[KEY],0))</f>
        <v>-13</v>
      </c>
      <c r="AA82" s="9" cm="1">
        <f t="array" ref="AA82">IF($M82="CAD",AB82,_xll.BDP($C82,AA$1,"YAS_XCCY_FOREIGN_CURRENCY=CAD","YAS_YLD_FLAG = 15","PRICING_SOURCE=BVAL"))</f>
        <v>2.80910909657727</v>
      </c>
      <c r="AB82" s="9" cm="1">
        <f t="array" ref="AB82">_xll.BDP($C82,AB$1,"YAS_YLD_FLAG = 15","PRICING_SOURCE=BVAL")</f>
        <v>2.5147650000000001</v>
      </c>
      <c r="AC82" s="14">
        <f t="shared" si="9"/>
        <v>0.2943440965772699</v>
      </c>
      <c r="AD82" s="9" cm="1">
        <f t="array" ref="AD82">_xll.BDP($C82,AD$1,"YAS_YLD_FLAG = 15","PRICING_SOURCE=BVAL")</f>
        <v>93.478000000000023</v>
      </c>
      <c r="AE82" s="14">
        <f>INDEX([1]credit_yield!$C$1:$C$108,MATCH($AY82,[1]credit_yield!$A$1:$A$108,0))</f>
        <v>73.928243448068429</v>
      </c>
      <c r="AF82" s="9" cm="1">
        <f t="array" ref="AF82">_xll.BDP($C82,AF$1,"YAS_YLD_FLAG = 15","YAS_XCCY_FOREIGN_CURRENCY=CAD","PRICING_SOURCE=BVAL")</f>
        <v>122.0605266045666</v>
      </c>
      <c r="AG82" s="9" cm="1">
        <f t="array" ref="AG82">_xll.BDP($C82,AG$1,"YAS_YLD_FLAG = 15","PRICING_SOURCE=BVAL")</f>
        <v>1.579985</v>
      </c>
      <c r="AH82" s="9" t="str" cm="1">
        <f t="array" ref="AH82">_xll.BDP($C82,AH$1,"YAS_YLD_FLAG = 15","PRICING_SOURCE=BVAL")</f>
        <v>T 1 1/4 08/15/31</v>
      </c>
      <c r="AI82" s="9" t="str" cm="1">
        <f t="array" ref="AI82">_xll.BDP($C82,AI$1,"YAS_YLD_FLAG = 15","YAS_XCCY_FOREIGN_CURRENCY=CAD","PRICING_SOURCE=BVAL")</f>
        <v>CAN 1 ½ 06/01/31</v>
      </c>
      <c r="AJ82" s="9" cm="1">
        <f t="array" ref="AJ82">_xll.BQL($C82, "yield(fill=PREV, pricing_source=BVN4, side=Bid, yield_type=YTW) - yield(fill=PREV, pricing_source=BVN4, side=Ask, yield_type=YTW)")</f>
        <v>1.4564612082632156E-2</v>
      </c>
      <c r="AK82" s="16" cm="1">
        <f t="array" ref="AK82">_xll.BDP($C82,AK$1,"YAS_YLD_FLAG = 1")</f>
        <v>2500000000</v>
      </c>
      <c r="AL82" s="5">
        <f t="shared" si="10"/>
        <v>7.7734399999999995E-2</v>
      </c>
      <c r="AM82" s="17" cm="1">
        <f t="array" ref="AM82">_xll.BDP($C82&amp;"@"&amp;Settings!$B$1&amp;" "&amp;$O82,"INTERVAL_SUM","MARKET_DATA_OVERRIDE="&amp;AM$1,"CALC_INTERVAL="&amp;Settings!$B$2,"FILL=0")*1000</f>
        <v>194336000</v>
      </c>
      <c r="AN82" s="18">
        <f t="shared" si="11"/>
        <v>17426000</v>
      </c>
      <c r="AO82" s="17" cm="1">
        <f t="array" ref="AO82">_xll.BDP($I82&amp;"@"&amp;Settings!$B$1&amp;" "&amp;$O82,"INTERVAL_SUM","MARKET_DATA_OVERRIDE="&amp;AO$1,"CALC_INTERVAL="&amp;Settings!$B$2,"FILL=0")*1000</f>
        <v>78878000</v>
      </c>
      <c r="AP82" s="17" cm="1">
        <f t="array" ref="AP82">_xll.BDP($I82&amp;"@"&amp;Settings!$B$1&amp;" "&amp;$O82,"INTERVAL_SUM","MARKET_DATA_OVERRIDE="&amp;AP$1,"CALC_INTERVAL="&amp;Settings!$B$2,"FILL=0")*1000</f>
        <v>61452000</v>
      </c>
      <c r="AQ82" s="8" cm="1">
        <f t="array" ref="AQ82">_xll.BDP($C82,AQ$1)</f>
        <v>98</v>
      </c>
      <c r="AR82" s="21">
        <f>_xlfn.IFNA(IF(ISNUMBER($K82),INDEX(SN_Limit[UTILIZATION],MATCH($K82,SN_Limit[BB_ID],0)),"#N/A"),
IF(ISNUMBER($L82),INDEX(SN_Limit[UTILIZATION],MATCH($L82,SN_Limit[BB_ID],0)),"#N/A"))</f>
        <v>0.54359999999999997</v>
      </c>
      <c r="AS82" s="6">
        <f>_xlfn.IFNA(IF(ISNUMBER($K82),INDEX(SN_Limit[REMAINING],MATCH($K82,SN_Limit[BB_ID],0)),"#N/A"),
IF(ISNUMBER($L82),INDEX(SN_Limit[REMAINING],MATCH($L82,SN_Limit[BB_ID],0)),"#N/A"))</f>
        <v>35638340.450000003</v>
      </c>
      <c r="AT82" s="3" t="str">
        <f>INDEX(Table11[Z_category],MATCH(MAX(BuyTable[[#This Row],[Yld_Z_BB]:[Yld_Z_RBCI]]),Table11[Z_score_Vale],1))</f>
        <v>75 to 90</v>
      </c>
      <c r="AU82" s="3" t="str">
        <f>INDEX(Table12[TRAC_Category],MATCH(BuyTable[[#This Row],[Perc_Traded]],Table12[TRAC_Value],1))</f>
        <v>5-10%</v>
      </c>
      <c r="AV82" s="27" t="str">
        <f>INDEX(Table13[NetDlrInv_Category],MATCH(BuyTable[[#This Row],[DealerClient Net]],Table13[NetDlrInv_Value],1))</f>
        <v>10 to 20MM</v>
      </c>
      <c r="AW82" s="3">
        <f>IF(OR(ISBLANK(BuyTable[[#This Row],[MSG_AskSize]]),NOT(ISNUMBER(BuyTable[[#This Row],[MSG_AskSize]]))),"NA",INDEX(Table14[AskSize_Category],MATCH(BuyTable[[#This Row],[MSG_AskSize]],Table14[AskSize_Value],1)))</f>
        <v>0</v>
      </c>
      <c r="AX82" s="3" t="str">
        <f>INDEX(Table15[XCCY_Cat],MATCH(BuyTable[[#This Row],[XCCY_sprd]],Table15[XCCY_Value],1))</f>
        <v>0 to 0.3</v>
      </c>
      <c r="AY82" s="3" t="str">
        <f>INDEX(Group_RTG[RTG_Value],MATCH($R82,Group_RTG[RTG_Key],0))&amp;":"&amp;INDEX(Map_DurBQNT[Dur_Val],MATCH($X82,Map_DurBQNT[Dur_Key],0))&amp;":"&amp;$M82&amp;":"&amp;$O82</f>
        <v>A:5:USD:Corp</v>
      </c>
      <c r="AZ82" s="3" t="str">
        <f>INDEX(Table9[LQA_Bucket],MATCH(BuyTable[[#This Row],[LQA_LIQUIDITY_SCORE]],Table9[LQA_Val],1))</f>
        <v>80-100</v>
      </c>
      <c r="BA82" s="27" t="str">
        <f>INDEX(Table10[Utilization_Bucket],MATCH(_xlfn.IFNA(ROUND(BuyTable[[#This Row],[Remaining]]/1000000,0),-1),Table10[Utilization_Val],1))</f>
        <v>10-50MM</v>
      </c>
      <c r="BB8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83" spans="1:54" x14ac:dyDescent="0.3">
      <c r="A83" t="s">
        <v>876</v>
      </c>
      <c r="B83" t="str">
        <f>IF(ISNUMBER(MATCH(I83,Buyside_PastID!A:A,0)),"","NEW")</f>
        <v/>
      </c>
      <c r="C83" s="10" t="s">
        <v>1107</v>
      </c>
      <c r="D83" s="10">
        <v>0.71820608095833727</v>
      </c>
      <c r="E83" s="10">
        <v>0.89636355049652983</v>
      </c>
      <c r="F83" s="10" t="s">
        <v>2011</v>
      </c>
      <c r="G83" s="10">
        <v>2000000</v>
      </c>
      <c r="H83" s="10">
        <v>2000000</v>
      </c>
      <c r="I83" s="8" t="str" cm="1">
        <f t="array" ref="I83">_xll.BDP($C83,I$1)</f>
        <v>EI1988324</v>
      </c>
      <c r="J83" s="8" t="str" cm="1">
        <f t="array" ref="J83">_xll.BDP($C83,J$1)</f>
        <v>HSBC 6 03/29/40</v>
      </c>
      <c r="K83" s="8" cm="1">
        <f t="array" ref="K83">_xll.BDP($C83,K$1)</f>
        <v>111759</v>
      </c>
      <c r="L83" s="8" cm="1">
        <f t="array" ref="L83">_xll.BDP($C83,L$1)</f>
        <v>111759</v>
      </c>
      <c r="M83" s="8" t="str" cm="1">
        <f t="array" ref="M83">_xll.BDP($C83,M$1)</f>
        <v>GBP</v>
      </c>
      <c r="N83" s="8" t="str" cm="1">
        <f t="array" ref="N83">_xll.BDP($C83,N$1)</f>
        <v>EN</v>
      </c>
      <c r="O83" s="8" t="str" cm="1">
        <f t="array" ref="O83">_xll.BDP($C83,O$1)</f>
        <v>Corp</v>
      </c>
      <c r="P83" s="8" t="str" cm="1">
        <f t="array" ref="P83">_xll.BDP($C83,P$1)</f>
        <v>Financials</v>
      </c>
      <c r="Q83" s="8" t="str" cm="1">
        <f t="array" ref="Q83">_xll.BDP($C83,Q$1)</f>
        <v>HSBC HOLDINGS PLC</v>
      </c>
      <c r="R83" s="8" t="str" cm="1">
        <f t="array" ref="R83">_xll.BDP($C83,R$1)</f>
        <v>BBB+</v>
      </c>
      <c r="S83" s="8" cm="1">
        <f t="array" ref="S83">_xlfn.IFNA(MATCH(_xll.BDP($C83,S$1),Convert_RBCIRTG[RTG_MDY],0),0)</f>
        <v>3</v>
      </c>
      <c r="T83" s="8" cm="1">
        <f t="array" ref="T83">_xlfn.IFNA(MATCH(_xll.BDP($C83,T$1),Convert_RBCIRTG[RTG_FITCH_SP],0),0)</f>
        <v>4</v>
      </c>
      <c r="U83" s="8" cm="1">
        <f t="array" ref="U83">_xlfn.IFNA(MATCH(_xll.BDP($C83,U$1),Convert_RBCIRTG[RTG_FITCH_SP],0),0)</f>
        <v>2</v>
      </c>
      <c r="V83" s="20" t="str" cm="1">
        <f t="array" ref="V83">INDEX(Convert_RBCIRTG[RTG_FITCH_SP],IF(MEDIAN($S83:$U83)&gt;0,MEDIAN($S83:$U83),MAX($S83:$U83)))</f>
        <v>BBB+</v>
      </c>
      <c r="W83" s="15" cm="1">
        <f t="array" ref="W83">_xll.BDP($C83,W$1,"YAS_YLD_FLAG = 15")</f>
        <v>12.148636273973226</v>
      </c>
      <c r="X83" s="3" t="str">
        <f>INDEX(Convert_DurBins[Dur_Bucket],MATCH($W83,Convert_DurBins[Dur_Val],1))</f>
        <v>12-14</v>
      </c>
      <c r="Y83" s="14">
        <f t="shared" si="8"/>
        <v>4.6721050383792573</v>
      </c>
      <c r="Z83" s="3">
        <f>-INDEX(DefProv[Default],MATCH($O83&amp;$R83,DefProv[KEY],0))</f>
        <v>-36</v>
      </c>
      <c r="AA83" s="9" cm="1">
        <f t="array" ref="AA83">IF($M83="CAD",AB83,_xll.BDP($C83,AA$1,"YAS_XCCY_FOREIGN_CURRENCY=CAD","YAS_YLD_FLAG = 15","PRICING_SOURCE=BVAL"))</f>
        <v>5.0321050383792576</v>
      </c>
      <c r="AB83" s="9" cm="1">
        <f t="array" ref="AB83">_xll.BDP($C83,AB$1,"YAS_YLD_FLAG = 15","PRICING_SOURCE=BVAL")</f>
        <v>3.322924</v>
      </c>
      <c r="AC83" s="14">
        <f t="shared" si="9"/>
        <v>1.7091810383792576</v>
      </c>
      <c r="AD83" s="9" cm="1">
        <f t="array" ref="AD83">_xll.BDP($C83,AD$1,"YAS_YLD_FLAG = 15","PRICING_SOURCE=BVAL")</f>
        <v>197.22710000000001</v>
      </c>
      <c r="AE83" s="14" t="e">
        <f>INDEX([1]credit_yield!$C$1:$C$108,MATCH($AY83,[1]credit_yield!$A$1:$A$108,0))</f>
        <v>#N/A</v>
      </c>
      <c r="AF83" s="9" cm="1">
        <f t="array" ref="AF83">_xll.BDP($C83,AF$1,"YAS_YLD_FLAG = 15","YAS_XCCY_FOREIGN_CURRENCY=CAD","PRICING_SOURCE=BVAL")</f>
        <v>316.38245843862325</v>
      </c>
      <c r="AG83" s="9" cm="1">
        <f t="array" ref="AG83">_xll.BDP($C83,AG$1,"YAS_YLD_FLAG = 15","PRICING_SOURCE=BVAL")</f>
        <v>1.3506529999999999</v>
      </c>
      <c r="AH83" s="9" t="str" cm="1">
        <f t="array" ref="AH83">_xll.BDP($C83,AH$1,"YAS_YLD_FLAG = 15","PRICING_SOURCE=BVAL")</f>
        <v>UKT 4 1/4 12/07/40</v>
      </c>
      <c r="AI83" s="9" t="str" cm="1">
        <f t="array" ref="AI83">_xll.BDP($C83,AI$1,"YAS_YLD_FLAG = 15","YAS_XCCY_FOREIGN_CURRENCY=CAD","PRICING_SOURCE=BVAL")</f>
        <v>CAN 4 06/01/41</v>
      </c>
      <c r="AJ83" s="9" cm="1">
        <f t="array" ref="AJ83">_xll.BQL($C83, "yield(fill=PREV, pricing_source=BVN4, side=Bid, yield_type=YTW) - yield(fill=PREV, pricing_source=BVN4, side=Ask, yield_type=YTW)")</f>
        <v>4.143916839031192E-2</v>
      </c>
      <c r="AK83" s="16" cm="1">
        <f t="array" ref="AK83">_xll.BDP($C83,AK$1,"YAS_YLD_FLAG = 1")</f>
        <v>900000000</v>
      </c>
      <c r="AL83" s="5">
        <f t="shared" si="10"/>
        <v>0</v>
      </c>
      <c r="AM83" s="17" cm="1">
        <f t="array" ref="AM83">_xll.BDP($C83&amp;"@"&amp;Settings!$B$1&amp;" "&amp;$O83,"INTERVAL_SUM","MARKET_DATA_OVERRIDE="&amp;AM$1,"CALC_INTERVAL="&amp;Settings!$B$2,"FILL=0")*1000</f>
        <v>0</v>
      </c>
      <c r="AN83" s="18">
        <f t="shared" si="11"/>
        <v>0</v>
      </c>
      <c r="AO83" s="17" cm="1">
        <f t="array" ref="AO83">_xll.BDP($I83&amp;"@"&amp;Settings!$B$1&amp;" "&amp;$O83,"INTERVAL_SUM","MARKET_DATA_OVERRIDE="&amp;AO$1,"CALC_INTERVAL="&amp;Settings!$B$2,"FILL=0")*1000</f>
        <v>0</v>
      </c>
      <c r="AP83" s="17" cm="1">
        <f t="array" ref="AP83">_xll.BDP($I83&amp;"@"&amp;Settings!$B$1&amp;" "&amp;$O83,"INTERVAL_SUM","MARKET_DATA_OVERRIDE="&amp;AP$1,"CALC_INTERVAL="&amp;Settings!$B$2,"FILL=0")*1000</f>
        <v>0</v>
      </c>
      <c r="AQ83" s="8" cm="1">
        <f t="array" ref="AQ83">_xll.BDP($C83,AQ$1)</f>
        <v>86</v>
      </c>
      <c r="AR83" s="21">
        <f>_xlfn.IFNA(IF(ISNUMBER($K83),INDEX(SN_Limit[UTILIZATION],MATCH($K83,SN_Limit[BB_ID],0)),"#N/A"),
IF(ISNUMBER($L83),INDEX(SN_Limit[UTILIZATION],MATCH($L83,SN_Limit[BB_ID],0)),"#N/A"))</f>
        <v>0.79869999999999997</v>
      </c>
      <c r="AS83" s="6">
        <f>_xlfn.IFNA(IF(ISNUMBER($K83),INDEX(SN_Limit[REMAINING],MATCH($K83,SN_Limit[BB_ID],0)),"#N/A"),
IF(ISNUMBER($L83),INDEX(SN_Limit[REMAINING],MATCH($L83,SN_Limit[BB_ID],0)),"#N/A"))</f>
        <v>9116230.4599999934</v>
      </c>
      <c r="AT83" s="3" t="str">
        <f>INDEX(Table11[Z_category],MATCH(MAX(BuyTable[[#This Row],[Yld_Z_BB]:[Yld_Z_RBCI]]),Table11[Z_score_Vale],1))</f>
        <v>75 to 90</v>
      </c>
      <c r="AU83" s="3">
        <f>INDEX(Table12[TRAC_Category],MATCH(BuyTable[[#This Row],[Perc_Traded]],Table12[TRAC_Value],1))</f>
        <v>0</v>
      </c>
      <c r="AV83" s="27">
        <f>INDEX(Table13[NetDlrInv_Category],MATCH(BuyTable[[#This Row],[DealerClient Net]],Table13[NetDlrInv_Value],1))</f>
        <v>0</v>
      </c>
      <c r="AW83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83" s="3" t="str">
        <f>INDEX(Table15[XCCY_Cat],MATCH(BuyTable[[#This Row],[XCCY_sprd]],Table15[XCCY_Value],1))</f>
        <v>1.5 to 2</v>
      </c>
      <c r="AY83" s="3" t="str">
        <f>INDEX(Group_RTG[RTG_Value],MATCH($R83,Group_RTG[RTG_Key],0))&amp;":"&amp;INDEX(Map_DurBQNT[Dur_Val],MATCH($X83,Map_DurBQNT[Dur_Key],0))&amp;":"&amp;$M83&amp;":"&amp;$O83</f>
        <v>BBB:7:GBP:Corp</v>
      </c>
      <c r="AZ83" s="3" t="str">
        <f>INDEX(Table9[LQA_Bucket],MATCH(BuyTable[[#This Row],[LQA_LIQUIDITY_SCORE]],Table9[LQA_Val],1))</f>
        <v>80-100</v>
      </c>
      <c r="BA83" s="27" t="str">
        <f>INDEX(Table10[Utilization_Bucket],MATCH(_xlfn.IFNA(ROUND(BuyTable[[#This Row],[Remaining]]/1000000,0),-1),Table10[Utilization_Val],1))</f>
        <v>1-10MM</v>
      </c>
      <c r="BB8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84" spans="1:54" x14ac:dyDescent="0.3">
      <c r="A84" t="s">
        <v>876</v>
      </c>
      <c r="B84" t="str">
        <f>IF(ISNUMBER(MATCH(I84,Buyside_PastID!A:A,0)),"","NEW")</f>
        <v>NEW</v>
      </c>
      <c r="C84" s="10" t="s">
        <v>2735</v>
      </c>
      <c r="D84" s="10">
        <v>0.72753950076343021</v>
      </c>
      <c r="E84" s="10">
        <v>0.82776650288278042</v>
      </c>
      <c r="F84" s="10" t="s">
        <v>2751</v>
      </c>
      <c r="G84" s="10">
        <v>5000000</v>
      </c>
      <c r="H84" s="10">
        <v>0</v>
      </c>
      <c r="I84" s="8" t="str" cm="1">
        <f t="array" ref="I84">_xll.BDP($C84,I$1)</f>
        <v>06051GHZ5</v>
      </c>
      <c r="J84" s="8" t="str" cm="1">
        <f t="array" ref="J84">_xll.BDP($C84,J$1)</f>
        <v>BAC 2.496 02/13/31</v>
      </c>
      <c r="K84" s="8" cm="1">
        <f t="array" ref="K84">_xll.BDP($C84,K$1)</f>
        <v>101032</v>
      </c>
      <c r="L84" s="8" cm="1">
        <f t="array" ref="L84">_xll.BDP($C84,L$1)</f>
        <v>101032</v>
      </c>
      <c r="M84" s="8" t="str" cm="1">
        <f t="array" ref="M84">_xll.BDP($C84,M$1)</f>
        <v>USD</v>
      </c>
      <c r="N84" s="8" t="str" cm="1">
        <f t="array" ref="N84">_xll.BDP($C84,N$1)</f>
        <v>US</v>
      </c>
      <c r="O84" s="8" t="str" cm="1">
        <f t="array" ref="O84">_xll.BDP($C84,O$1)</f>
        <v>Corp</v>
      </c>
      <c r="P84" s="8" t="str" cm="1">
        <f t="array" ref="P84">_xll.BDP($C84,P$1)</f>
        <v>Financials</v>
      </c>
      <c r="Q84" s="8" t="str" cm="1">
        <f t="array" ref="Q84">_xll.BDP($C84,Q$1)</f>
        <v>BANK OF AMERICA CORP</v>
      </c>
      <c r="R84" s="8" t="str" cm="1">
        <f t="array" ref="R84">_xll.BDP($C84,R$1)</f>
        <v>A</v>
      </c>
      <c r="S84" s="8" cm="1">
        <f t="array" ref="S84">_xlfn.IFNA(MATCH(_xll.BDP($C84,S$1),Convert_RBCIRTG[RTG_MDY],0),0)</f>
        <v>5</v>
      </c>
      <c r="T84" s="8" cm="1">
        <f t="array" ref="T84">_xlfn.IFNA(MATCH(_xll.BDP($C84,T$1),Convert_RBCIRTG[RTG_FITCH_SP],0),0)</f>
        <v>7</v>
      </c>
      <c r="U84" s="8" cm="1">
        <f t="array" ref="U84">_xlfn.IFNA(MATCH(_xll.BDP($C84,U$1),Convert_RBCIRTG[RTG_FITCH_SP],0),0)</f>
        <v>4</v>
      </c>
      <c r="V84" s="20" t="str" cm="1">
        <f t="array" ref="V84">INDEX(Convert_RBCIRTG[RTG_FITCH_SP],IF(MEDIAN($S84:$U84)&gt;0,MEDIAN($S84:$U84),MAX($S84:$U84)))</f>
        <v>A</v>
      </c>
      <c r="W84" s="15" cm="1">
        <f t="array" ref="W84">_xll.BDP($C84,W$1,"YAS_YLD_FLAG = 15")</f>
        <v>7.435546416756007</v>
      </c>
      <c r="X84" s="3" t="str">
        <f>INDEX(Convert_DurBins[Dur_Bucket],MATCH($W84,Convert_DurBins[Dur_Val],1))</f>
        <v>0-10</v>
      </c>
      <c r="Y84" s="14">
        <f t="shared" si="8"/>
        <v>2.6577082183475902</v>
      </c>
      <c r="Z84" s="3">
        <f>-INDEX(DefProv[Default],MATCH($O84&amp;$R84,DefProv[KEY],0))</f>
        <v>-13</v>
      </c>
      <c r="AA84" s="9" cm="1">
        <f t="array" ref="AA84">IF($M84="CAD",AB84,_xll.BDP($C84,AA$1,"YAS_XCCY_FOREIGN_CURRENCY=CAD","YAS_YLD_FLAG = 15","PRICING_SOURCE=BVAL"))</f>
        <v>2.7877082183475901</v>
      </c>
      <c r="AB84" s="9" cm="1">
        <f t="array" ref="AB84">_xll.BDP($C84,AB$1,"YAS_YLD_FLAG = 15","PRICING_SOURCE=BVAL")</f>
        <v>2.4706070000000002</v>
      </c>
      <c r="AC84" s="14">
        <f t="shared" si="9"/>
        <v>0.31710121834758986</v>
      </c>
      <c r="AD84" s="9" cm="1">
        <f t="array" ref="AD84">_xll.BDP($C84,AD$1,"YAS_YLD_FLAG = 15","PRICING_SOURCE=BVAL")</f>
        <v>89.062200000000018</v>
      </c>
      <c r="AE84" s="14">
        <f>INDEX([1]credit_yield!$C$1:$C$108,MATCH($AY84,[1]credit_yield!$A$1:$A$108,0))</f>
        <v>73.928243448068429</v>
      </c>
      <c r="AF84" s="9" cm="1">
        <f t="array" ref="AF84">_xll.BDP($C84,AF$1,"YAS_YLD_FLAG = 15","YAS_XCCY_FOREIGN_CURRENCY=CAD","PRICING_SOURCE=BVAL")</f>
        <v>128.66157058647829</v>
      </c>
      <c r="AG84" s="9" cm="1">
        <f t="array" ref="AG84">_xll.BDP($C84,AG$1,"YAS_YLD_FLAG = 15","PRICING_SOURCE=BVAL")</f>
        <v>1.579985</v>
      </c>
      <c r="AH84" s="9" t="str" cm="1">
        <f t="array" ref="AH84">_xll.BDP($C84,AH$1,"YAS_YLD_FLAG = 15","PRICING_SOURCE=BVAL")</f>
        <v>T 1 1/4 08/15/31</v>
      </c>
      <c r="AI84" s="9" t="str" cm="1">
        <f t="array" ref="AI84">_xll.BDP($C84,AI$1,"YAS_YLD_FLAG = 15","YAS_XCCY_FOREIGN_CURRENCY=CAD","PRICING_SOURCE=BVAL")</f>
        <v>CAN 1 ¼ 06/01/30</v>
      </c>
      <c r="AJ84" s="9" cm="1">
        <f t="array" ref="AJ84">_xll.BQL($C84, "yield(fill=PREV, pricing_source=BVN4, side=Bid, yield_type=YTW) - yield(fill=PREV, pricing_source=BVN4, side=Ask, yield_type=YTW)")</f>
        <v>4.1067703366552077E-2</v>
      </c>
      <c r="AK84" s="16" cm="1">
        <f t="array" ref="AK84">_xll.BDP($C84,AK$1,"YAS_YLD_FLAG = 1")</f>
        <v>3500000000</v>
      </c>
      <c r="AL84" s="5">
        <f t="shared" si="10"/>
        <v>3.9709714285714286E-2</v>
      </c>
      <c r="AM84" s="17" cm="1">
        <f t="array" ref="AM84">_xll.BDP($C84&amp;"@"&amp;Settings!$B$1&amp;" "&amp;$O84,"INTERVAL_SUM","MARKET_DATA_OVERRIDE="&amp;AM$1,"CALC_INTERVAL="&amp;Settings!$B$2,"FILL=0")*1000</f>
        <v>138984000</v>
      </c>
      <c r="AN84" s="18">
        <f t="shared" si="11"/>
        <v>5464000</v>
      </c>
      <c r="AO84" s="17" cm="1">
        <f t="array" ref="AO84">_xll.BDP($I84&amp;"@"&amp;Settings!$B$1&amp;" "&amp;$O84,"INTERVAL_SUM","MARKET_DATA_OVERRIDE="&amp;AO$1,"CALC_INTERVAL="&amp;Settings!$B$2,"FILL=0")*1000</f>
        <v>46128000</v>
      </c>
      <c r="AP84" s="17" cm="1">
        <f t="array" ref="AP84">_xll.BDP($I84&amp;"@"&amp;Settings!$B$1&amp;" "&amp;$O84,"INTERVAL_SUM","MARKET_DATA_OVERRIDE="&amp;AP$1,"CALC_INTERVAL="&amp;Settings!$B$2,"FILL=0")*1000</f>
        <v>40664000</v>
      </c>
      <c r="AQ84" s="8" cm="1">
        <f t="array" ref="AQ84">_xll.BDP($C84,AQ$1)</f>
        <v>93</v>
      </c>
      <c r="AR84" s="21">
        <f>_xlfn.IFNA(IF(ISNUMBER($K84),INDEX(SN_Limit[UTILIZATION],MATCH($K84,SN_Limit[BB_ID],0)),"#N/A"),
IF(ISNUMBER($L84),INDEX(SN_Limit[UTILIZATION],MATCH($L84,SN_Limit[BB_ID],0)),"#N/A"))</f>
        <v>0.54359999999999997</v>
      </c>
      <c r="AS84" s="6">
        <f>_xlfn.IFNA(IF(ISNUMBER($K84),INDEX(SN_Limit[REMAINING],MATCH($K84,SN_Limit[BB_ID],0)),"#N/A"),
IF(ISNUMBER($L84),INDEX(SN_Limit[REMAINING],MATCH($L84,SN_Limit[BB_ID],0)),"#N/A"))</f>
        <v>35635786.450000003</v>
      </c>
      <c r="AT84" s="3" t="str">
        <f>INDEX(Table11[Z_category],MATCH(MAX(BuyTable[[#This Row],[Yld_Z_BB]:[Yld_Z_RBCI]]),Table11[Z_score_Vale],1))</f>
        <v>75 to 90</v>
      </c>
      <c r="AU84" s="3" t="str">
        <f>INDEX(Table12[TRAC_Category],MATCH(BuyTable[[#This Row],[Perc_Traded]],Table12[TRAC_Value],1))</f>
        <v>0-5%</v>
      </c>
      <c r="AV84" s="27" t="str">
        <f>INDEX(Table13[NetDlrInv_Category],MATCH(BuyTable[[#This Row],[DealerClient Net]],Table13[NetDlrInv_Value],1))</f>
        <v>5 to 10MM</v>
      </c>
      <c r="AW84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84" s="3" t="str">
        <f>INDEX(Table15[XCCY_Cat],MATCH(BuyTable[[#This Row],[XCCY_sprd]],Table15[XCCY_Value],1))</f>
        <v>0.3 to 0.5</v>
      </c>
      <c r="AY84" s="3" t="str">
        <f>INDEX(Group_RTG[RTG_Value],MATCH($R84,Group_RTG[RTG_Key],0))&amp;":"&amp;INDEX(Map_DurBQNT[Dur_Val],MATCH($X84,Map_DurBQNT[Dur_Key],0))&amp;":"&amp;$M84&amp;":"&amp;$O84</f>
        <v>A:5:USD:Corp</v>
      </c>
      <c r="AZ84" s="3" t="str">
        <f>INDEX(Table9[LQA_Bucket],MATCH(BuyTable[[#This Row],[LQA_LIQUIDITY_SCORE]],Table9[LQA_Val],1))</f>
        <v>80-100</v>
      </c>
      <c r="BA84" s="27" t="str">
        <f>INDEX(Table10[Utilization_Bucket],MATCH(_xlfn.IFNA(ROUND(BuyTable[[#This Row],[Remaining]]/1000000,0),-1),Table10[Utilization_Val],1))</f>
        <v>10-50MM</v>
      </c>
      <c r="BB8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85" spans="1:54" x14ac:dyDescent="0.3">
      <c r="A85" t="s">
        <v>876</v>
      </c>
      <c r="B85" t="str">
        <f>IF(ISNUMBER(MATCH(I85,Buyside_PastID!A:A,0)),"","NEW")</f>
        <v/>
      </c>
      <c r="C85" s="10" t="s">
        <v>1596</v>
      </c>
      <c r="D85" s="10">
        <v>0.99748570007006088</v>
      </c>
      <c r="E85" s="10">
        <v>1.0623681709039385</v>
      </c>
      <c r="F85" s="10" t="s">
        <v>1952</v>
      </c>
      <c r="G85" s="10">
        <v>0</v>
      </c>
      <c r="H85" s="10">
        <v>0</v>
      </c>
      <c r="I85" s="8" t="str" cm="1">
        <f t="array" ref="I85">_xll.BDP($C85,I$1)</f>
        <v>02377LAA2</v>
      </c>
      <c r="J85" s="8" t="str" cm="1">
        <f t="array" ref="J85">_xll.BDP($C85,J$1)</f>
        <v>AAL 3.15 02/15/32</v>
      </c>
      <c r="K85" s="8" cm="1">
        <f t="array" ref="K85">_xll.BDP($C85,K$1)</f>
        <v>100090</v>
      </c>
      <c r="L85" s="8" cm="1">
        <f t="array" ref="L85">_xll.BDP($C85,L$1)</f>
        <v>65515660</v>
      </c>
      <c r="M85" s="8" t="str" cm="1">
        <f t="array" ref="M85">_xll.BDP($C85,M$1)</f>
        <v>USD</v>
      </c>
      <c r="N85" s="8" t="str" cm="1">
        <f t="array" ref="N85">_xll.BDP($C85,N$1)</f>
        <v>US</v>
      </c>
      <c r="O85" s="8" t="str" cm="1">
        <f t="array" ref="O85">_xll.BDP($C85,O$1)</f>
        <v>Corp</v>
      </c>
      <c r="P85" s="8" t="str" cm="1">
        <f t="array" ref="P85">_xll.BDP($C85,P$1)</f>
        <v>Consumer Discretionary</v>
      </c>
      <c r="Q85" s="8" t="str" cm="1">
        <f t="array" ref="Q85">_xll.BDP($C85,Q$1)</f>
        <v>AMER AIRLINE 19-1AA PTT</v>
      </c>
      <c r="R85" s="8" t="str" cm="1">
        <f t="array" ref="R85">_xll.BDP($C85,R$1)</f>
        <v>BBB+</v>
      </c>
      <c r="S85" s="8" cm="1">
        <f t="array" ref="S85">_xlfn.IFNA(MATCH(_xll.BDP($C85,S$1),Convert_RBCIRTG[RTG_MDY],0),0)</f>
        <v>3</v>
      </c>
      <c r="T85" s="8" cm="1">
        <f t="array" ref="T85">_xlfn.IFNA(MATCH(_xll.BDP($C85,T$1),Convert_RBCIRTG[RTG_FITCH_SP],0),0)</f>
        <v>0</v>
      </c>
      <c r="U85" s="8" cm="1">
        <f t="array" ref="U85">_xlfn.IFNA(MATCH(_xll.BDP($C85,U$1),Convert_RBCIRTG[RTG_FITCH_SP],0),0)</f>
        <v>4</v>
      </c>
      <c r="V85" s="20" t="str" cm="1">
        <f t="array" ref="V85">INDEX(Convert_RBCIRTG[RTG_FITCH_SP],IF(MEDIAN($S85:$U85)&gt;0,MEDIAN($S85:$U85),MAX($S85:$U85)))</f>
        <v>BBB+</v>
      </c>
      <c r="W85" s="15" cm="1">
        <f t="array" ref="W85">_xll.BDP($C85,W$1,"YAS_YLD_FLAG = 15")</f>
        <v>8.725943264665629</v>
      </c>
      <c r="X85" s="3" t="str">
        <f>INDEX(Convert_DurBins[Dur_Bucket],MATCH($W85,Convert_DurBins[Dur_Val],1))</f>
        <v>0-10</v>
      </c>
      <c r="Y85" s="14">
        <f t="shared" si="8"/>
        <v>2.9784532525408518</v>
      </c>
      <c r="Z85" s="3">
        <f>-INDEX(DefProv[Default],MATCH($O85&amp;$R85,DefProv[KEY],0))</f>
        <v>-36</v>
      </c>
      <c r="AA85" s="9" cm="1">
        <f t="array" ref="AA85">IF($M85="CAD",AB85,_xll.BDP($C85,AA$1,"YAS_XCCY_FOREIGN_CURRENCY=CAD","YAS_YLD_FLAG = 15","PRICING_SOURCE=BVAL"))</f>
        <v>3.3384532525408517</v>
      </c>
      <c r="AB85" s="9" cm="1">
        <f t="array" ref="AB85">_xll.BDP($C85,AB$1,"YAS_YLD_FLAG = 15","PRICING_SOURCE=BVAL")</f>
        <v>2.9807860000000002</v>
      </c>
      <c r="AC85" s="14">
        <f t="shared" si="9"/>
        <v>0.35766725254085152</v>
      </c>
      <c r="AD85" s="9" cm="1">
        <f t="array" ref="AD85">_xll.BDP($C85,AD$1,"YAS_YLD_FLAG = 15","PRICING_SOURCE=BVAL")</f>
        <v>140.08010000000002</v>
      </c>
      <c r="AE85" s="14" t="e">
        <f>INDEX([1]credit_yield!$C$1:$C$108,MATCH($AY85,[1]credit_yield!$A$1:$A$108,0))</f>
        <v>#N/A</v>
      </c>
      <c r="AF85" s="9" cm="1">
        <f t="array" ref="AF85">_xll.BDP($C85,AF$1,"YAS_YLD_FLAG = 15","YAS_XCCY_FOREIGN_CURRENCY=CAD","PRICING_SOURCE=BVAL")</f>
        <v>175.00059314639648</v>
      </c>
      <c r="AG85" s="9" cm="1">
        <f t="array" ref="AG85">_xll.BDP($C85,AG$1,"YAS_YLD_FLAG = 15","PRICING_SOURCE=BVAL")</f>
        <v>1.579985</v>
      </c>
      <c r="AH85" s="9" t="str" cm="1">
        <f t="array" ref="AH85">_xll.BDP($C85,AH$1,"YAS_YLD_FLAG = 15","PRICING_SOURCE=BVAL")</f>
        <v>T 1 1/4 08/15/31</v>
      </c>
      <c r="AI85" s="9" t="str" cm="1">
        <f t="array" ref="AI85">_xll.BDP($C85,AI$1,"YAS_YLD_FLAG = 15","YAS_XCCY_FOREIGN_CURRENCY=CAD","PRICING_SOURCE=BVAL")</f>
        <v>CAN 1 ½ 06/01/31</v>
      </c>
      <c r="AJ85" s="9" cm="1">
        <f t="array" ref="AJ85">_xll.BQL($C85, "yield(fill=PREV, pricing_source=BVN4, side=Bid, yield_type=YTW) - yield(fill=PREV, pricing_source=BVN4, side=Ask, yield_type=YTW)")</f>
        <v>2.6588662866983803E-2</v>
      </c>
      <c r="AK85" s="16" cm="1">
        <f t="array" ref="AK85">_xll.BDP($C85,AK$1,"YAS_YLD_FLAG = 1")</f>
        <v>531672148.88</v>
      </c>
      <c r="AL85" s="5">
        <f t="shared" si="10"/>
        <v>9.9516215230491499E-3</v>
      </c>
      <c r="AM85" s="17" cm="1">
        <f t="array" ref="AM85">_xll.BDP($C85&amp;"@"&amp;Settings!$B$1&amp;" "&amp;$O85,"INTERVAL_SUM","MARKET_DATA_OVERRIDE="&amp;AM$1,"CALC_INTERVAL="&amp;Settings!$B$2,"FILL=0")*1000</f>
        <v>5291000</v>
      </c>
      <c r="AN85" s="18">
        <f t="shared" si="11"/>
        <v>-221000</v>
      </c>
      <c r="AO85" s="17" cm="1">
        <f t="array" ref="AO85">_xll.BDP($I85&amp;"@"&amp;Settings!$B$1&amp;" "&amp;$O85,"INTERVAL_SUM","MARKET_DATA_OVERRIDE="&amp;AO$1,"CALC_INTERVAL="&amp;Settings!$B$2,"FILL=0")*1000</f>
        <v>2535000</v>
      </c>
      <c r="AP85" s="17" cm="1">
        <f t="array" ref="AP85">_xll.BDP($I85&amp;"@"&amp;Settings!$B$1&amp;" "&amp;$O85,"INTERVAL_SUM","MARKET_DATA_OVERRIDE="&amp;AP$1,"CALC_INTERVAL="&amp;Settings!$B$2,"FILL=0")*1000</f>
        <v>2756000</v>
      </c>
      <c r="AQ85" s="8" cm="1">
        <f t="array" ref="AQ85">_xll.BDP($C85,AQ$1)</f>
        <v>52</v>
      </c>
      <c r="AR85" s="21" t="e">
        <f>_xlfn.IFNA(IF(ISNUMBER($K85),INDEX(SN_Limit[UTILIZATION],MATCH($K85,SN_Limit[BB_ID],0)),"#N/A"),
IF(ISNUMBER($L85),INDEX(SN_Limit[UTILIZATION],MATCH($L85,SN_Limit[BB_ID],0)),"#N/A"))</f>
        <v>#N/A</v>
      </c>
      <c r="AS85" s="6" t="e">
        <f>_xlfn.IFNA(IF(ISNUMBER($K85),INDEX(SN_Limit[REMAINING],MATCH($K85,SN_Limit[BB_ID],0)),"#N/A"),
IF(ISNUMBER($L85),INDEX(SN_Limit[REMAINING],MATCH($L85,SN_Limit[BB_ID],0)),"#N/A"))</f>
        <v>#N/A</v>
      </c>
      <c r="AT85" s="3" t="str">
        <f>INDEX(Table11[Z_category],MATCH(MAX(BuyTable[[#This Row],[Yld_Z_BB]:[Yld_Z_RBCI]]),Table11[Z_score_Vale],1))</f>
        <v>75 to 90</v>
      </c>
      <c r="AU85" s="3">
        <f>INDEX(Table12[TRAC_Category],MATCH(BuyTable[[#This Row],[Perc_Traded]],Table12[TRAC_Value],1))</f>
        <v>0</v>
      </c>
      <c r="AV85" s="27">
        <f>INDEX(Table13[NetDlrInv_Category],MATCH(BuyTable[[#This Row],[DealerClient Net]],Table13[NetDlrInv_Value],1))</f>
        <v>0</v>
      </c>
      <c r="AW85" s="3">
        <f>IF(OR(ISBLANK(BuyTable[[#This Row],[MSG_AskSize]]),NOT(ISNUMBER(BuyTable[[#This Row],[MSG_AskSize]]))),"NA",INDEX(Table14[AskSize_Category],MATCH(BuyTable[[#This Row],[MSG_AskSize]],Table14[AskSize_Value],1)))</f>
        <v>0</v>
      </c>
      <c r="AX85" s="3" t="str">
        <f>INDEX(Table15[XCCY_Cat],MATCH(BuyTable[[#This Row],[XCCY_sprd]],Table15[XCCY_Value],1))</f>
        <v>0.3 to 0.5</v>
      </c>
      <c r="AY85" s="3" t="str">
        <f>INDEX(Group_RTG[RTG_Value],MATCH($R85,Group_RTG[RTG_Key],0))&amp;":"&amp;INDEX(Map_DurBQNT[Dur_Val],MATCH($X85,Map_DurBQNT[Dur_Key],0))&amp;":"&amp;$M85&amp;":"&amp;$O85</f>
        <v>BBB:5:USD:Corp</v>
      </c>
      <c r="AZ85" s="3" t="str">
        <f>INDEX(Table9[LQA_Bucket],MATCH(BuyTable[[#This Row],[LQA_LIQUIDITY_SCORE]],Table9[LQA_Val],1))</f>
        <v>40-60</v>
      </c>
      <c r="BA85" s="27" t="str">
        <f>INDEX(Table10[Utilization_Bucket],MATCH(_xlfn.IFNA(ROUND(BuyTable[[#This Row],[Remaining]]/1000000,0),-1),Table10[Utilization_Val],1))</f>
        <v>NR</v>
      </c>
      <c r="BB8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86" spans="1:54" x14ac:dyDescent="0.3">
      <c r="A86" t="s">
        <v>876</v>
      </c>
      <c r="B86" t="str">
        <f>IF(ISNUMBER(MATCH(I86,Buyside_PastID!A:A,0)),"","NEW")</f>
        <v/>
      </c>
      <c r="C86" s="10" t="s">
        <v>1589</v>
      </c>
      <c r="D86" s="10">
        <v>0.75634342466943072</v>
      </c>
      <c r="E86" s="10">
        <v>0.85487167591701307</v>
      </c>
      <c r="F86" s="10" t="s">
        <v>1943</v>
      </c>
      <c r="G86" s="10">
        <v>10000000</v>
      </c>
      <c r="H86" s="10">
        <v>5000000</v>
      </c>
      <c r="I86" s="8" t="str" cm="1">
        <f t="array" ref="I86">_xll.BDP($C86,I$1)</f>
        <v>06051GJL4</v>
      </c>
      <c r="J86" s="8" t="str" cm="1">
        <f t="array" ref="J86">_xll.BDP($C86,J$1)</f>
        <v>BAC 1.922 10/24/31</v>
      </c>
      <c r="K86" s="8" cm="1">
        <f t="array" ref="K86">_xll.BDP($C86,K$1)</f>
        <v>101032</v>
      </c>
      <c r="L86" s="8" cm="1">
        <f t="array" ref="L86">_xll.BDP($C86,L$1)</f>
        <v>101032</v>
      </c>
      <c r="M86" s="8" t="str" cm="1">
        <f t="array" ref="M86">_xll.BDP($C86,M$1)</f>
        <v>USD</v>
      </c>
      <c r="N86" s="8" t="str" cm="1">
        <f t="array" ref="N86">_xll.BDP($C86,N$1)</f>
        <v>US</v>
      </c>
      <c r="O86" s="8" t="str" cm="1">
        <f t="array" ref="O86">_xll.BDP($C86,O$1)</f>
        <v>Corp</v>
      </c>
      <c r="P86" s="8" t="str" cm="1">
        <f t="array" ref="P86">_xll.BDP($C86,P$1)</f>
        <v>Financials</v>
      </c>
      <c r="Q86" s="8" t="str" cm="1">
        <f t="array" ref="Q86">_xll.BDP($C86,Q$1)</f>
        <v>BANK OF AMERICA CORP</v>
      </c>
      <c r="R86" s="8" t="str" cm="1">
        <f t="array" ref="R86">_xll.BDP($C86,R$1)</f>
        <v>A</v>
      </c>
      <c r="S86" s="8" cm="1">
        <f t="array" ref="S86">_xlfn.IFNA(MATCH(_xll.BDP($C86,S$1),Convert_RBCIRTG[RTG_MDY],0),0)</f>
        <v>5</v>
      </c>
      <c r="T86" s="8" cm="1">
        <f t="array" ref="T86">_xlfn.IFNA(MATCH(_xll.BDP($C86,T$1),Convert_RBCIRTG[RTG_FITCH_SP],0),0)</f>
        <v>7</v>
      </c>
      <c r="U86" s="8" cm="1">
        <f t="array" ref="U86">_xlfn.IFNA(MATCH(_xll.BDP($C86,U$1),Convert_RBCIRTG[RTG_FITCH_SP],0),0)</f>
        <v>4</v>
      </c>
      <c r="V86" s="20" t="str" cm="1">
        <f t="array" ref="V86">INDEX(Convert_RBCIRTG[RTG_FITCH_SP],IF(MEDIAN($S86:$U86)&gt;0,MEDIAN($S86:$U86),MAX($S86:$U86)))</f>
        <v>A</v>
      </c>
      <c r="W86" s="15" cm="1">
        <f t="array" ref="W86">_xll.BDP($C86,W$1,"YAS_YLD_FLAG = 15")</f>
        <v>8.1138731489924414</v>
      </c>
      <c r="X86" s="3" t="str">
        <f>INDEX(Convert_DurBins[Dur_Bucket],MATCH($W86,Convert_DurBins[Dur_Val],1))</f>
        <v>0-10</v>
      </c>
      <c r="Y86" s="14">
        <f t="shared" si="8"/>
        <v>2.6568400063166537</v>
      </c>
      <c r="Z86" s="3">
        <f>-INDEX(DefProv[Default],MATCH($O86&amp;$R86,DefProv[KEY],0))</f>
        <v>-13</v>
      </c>
      <c r="AA86" s="9" cm="1">
        <f t="array" ref="AA86">IF($M86="CAD",AB86,_xll.BDP($C86,AA$1,"YAS_XCCY_FOREIGN_CURRENCY=CAD","YAS_YLD_FLAG = 15","PRICING_SOURCE=BVAL"))</f>
        <v>2.7868400063166536</v>
      </c>
      <c r="AB86" s="9" cm="1">
        <f t="array" ref="AB86">_xll.BDP($C86,AB$1,"YAS_YLD_FLAG = 15","PRICING_SOURCE=BVAL")</f>
        <v>2.4961259999999998</v>
      </c>
      <c r="AC86" s="14">
        <f t="shared" si="9"/>
        <v>0.29071400631665378</v>
      </c>
      <c r="AD86" s="9" cm="1">
        <f t="array" ref="AD86">_xll.BDP($C86,AD$1,"YAS_YLD_FLAG = 15","PRICING_SOURCE=BVAL")</f>
        <v>91.614099999999993</v>
      </c>
      <c r="AE86" s="14">
        <f>INDEX([1]credit_yield!$C$1:$C$108,MATCH($AY86,[1]credit_yield!$A$1:$A$108,0))</f>
        <v>73.928243448068429</v>
      </c>
      <c r="AF86" s="9" cm="1">
        <f t="array" ref="AF86">_xll.BDP($C86,AF$1,"YAS_YLD_FLAG = 15","YAS_XCCY_FOREIGN_CURRENCY=CAD","PRICING_SOURCE=BVAL")</f>
        <v>128.57474938338464</v>
      </c>
      <c r="AG86" s="9" cm="1">
        <f t="array" ref="AG86">_xll.BDP($C86,AG$1,"YAS_YLD_FLAG = 15","PRICING_SOURCE=BVAL")</f>
        <v>1.579985</v>
      </c>
      <c r="AH86" s="9" t="str" cm="1">
        <f t="array" ref="AH86">_xll.BDP($C86,AH$1,"YAS_YLD_FLAG = 15","PRICING_SOURCE=BVAL")</f>
        <v>T 1 1/4 08/15/31</v>
      </c>
      <c r="AI86" s="9" t="str" cm="1">
        <f t="array" ref="AI86">_xll.BDP($C86,AI$1,"YAS_YLD_FLAG = 15","YAS_XCCY_FOREIGN_CURRENCY=CAD","PRICING_SOURCE=BVAL")</f>
        <v>CAN 1 ¼ 06/01/30</v>
      </c>
      <c r="AJ86" s="9" cm="1">
        <f t="array" ref="AJ86">_xll.BQL($C86, "yield(fill=PREV, pricing_source=BVN4, side=Bid, yield_type=YTW) - yield(fill=PREV, pricing_source=BVN4, side=Ask, yield_type=YTW)")</f>
        <v>2.2869838742201054E-2</v>
      </c>
      <c r="AK86" s="16" cm="1">
        <f t="array" ref="AK86">_xll.BDP($C86,AK$1,"YAS_YLD_FLAG = 1")</f>
        <v>2500000000</v>
      </c>
      <c r="AL86" s="5">
        <f t="shared" si="10"/>
        <v>7.5184000000000001E-2</v>
      </c>
      <c r="AM86" s="17" cm="1">
        <f t="array" ref="AM86">_xll.BDP($C86&amp;"@"&amp;Settings!$B$1&amp;" "&amp;$O86,"INTERVAL_SUM","MARKET_DATA_OVERRIDE="&amp;AM$1,"CALC_INTERVAL="&amp;Settings!$B$2,"FILL=0")*1000</f>
        <v>187960000</v>
      </c>
      <c r="AN86" s="18">
        <f t="shared" si="11"/>
        <v>4720000</v>
      </c>
      <c r="AO86" s="17" cm="1">
        <f t="array" ref="AO86">_xll.BDP($I86&amp;"@"&amp;Settings!$B$1&amp;" "&amp;$O86,"INTERVAL_SUM","MARKET_DATA_OVERRIDE="&amp;AO$1,"CALC_INTERVAL="&amp;Settings!$B$2,"FILL=0")*1000</f>
        <v>72160000</v>
      </c>
      <c r="AP86" s="17" cm="1">
        <f t="array" ref="AP86">_xll.BDP($I86&amp;"@"&amp;Settings!$B$1&amp;" "&amp;$O86,"INTERVAL_SUM","MARKET_DATA_OVERRIDE="&amp;AP$1,"CALC_INTERVAL="&amp;Settings!$B$2,"FILL=0")*1000</f>
        <v>67440000</v>
      </c>
      <c r="AQ86" s="8" cm="1">
        <f t="array" ref="AQ86">_xll.BDP($C86,AQ$1)</f>
        <v>96</v>
      </c>
      <c r="AR86" s="21">
        <f>_xlfn.IFNA(IF(ISNUMBER($K86),INDEX(SN_Limit[UTILIZATION],MATCH($K86,SN_Limit[BB_ID],0)),"#N/A"),
IF(ISNUMBER($L86),INDEX(SN_Limit[UTILIZATION],MATCH($L86,SN_Limit[BB_ID],0)),"#N/A"))</f>
        <v>0.54359999999999997</v>
      </c>
      <c r="AS86" s="6">
        <f>_xlfn.IFNA(IF(ISNUMBER($K86),INDEX(SN_Limit[REMAINING],MATCH($K86,SN_Limit[BB_ID],0)),"#N/A"),
IF(ISNUMBER($L86),INDEX(SN_Limit[REMAINING],MATCH($L86,SN_Limit[BB_ID],0)),"#N/A"))</f>
        <v>35635786.450000003</v>
      </c>
      <c r="AT86" s="3" t="str">
        <f>INDEX(Table11[Z_category],MATCH(MAX(BuyTable[[#This Row],[Yld_Z_BB]:[Yld_Z_RBCI]]),Table11[Z_score_Vale],1))</f>
        <v>75 to 90</v>
      </c>
      <c r="AU86" s="3" t="str">
        <f>INDEX(Table12[TRAC_Category],MATCH(BuyTable[[#This Row],[Perc_Traded]],Table12[TRAC_Value],1))</f>
        <v>5-10%</v>
      </c>
      <c r="AV86" s="27" t="str">
        <f>INDEX(Table13[NetDlrInv_Category],MATCH(BuyTable[[#This Row],[DealerClient Net]],Table13[NetDlrInv_Value],1))</f>
        <v>0 to 5MM</v>
      </c>
      <c r="AW86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86" s="3" t="str">
        <f>INDEX(Table15[XCCY_Cat],MATCH(BuyTable[[#This Row],[XCCY_sprd]],Table15[XCCY_Value],1))</f>
        <v>0 to 0.3</v>
      </c>
      <c r="AY86" s="3" t="str">
        <f>INDEX(Group_RTG[RTG_Value],MATCH($R86,Group_RTG[RTG_Key],0))&amp;":"&amp;INDEX(Map_DurBQNT[Dur_Val],MATCH($X86,Map_DurBQNT[Dur_Key],0))&amp;":"&amp;$M86&amp;":"&amp;$O86</f>
        <v>A:5:USD:Corp</v>
      </c>
      <c r="AZ86" s="3" t="str">
        <f>INDEX(Table9[LQA_Bucket],MATCH(BuyTable[[#This Row],[LQA_LIQUIDITY_SCORE]],Table9[LQA_Val],1))</f>
        <v>80-100</v>
      </c>
      <c r="BA86" s="27" t="str">
        <f>INDEX(Table10[Utilization_Bucket],MATCH(_xlfn.IFNA(ROUND(BuyTable[[#This Row],[Remaining]]/1000000,0),-1),Table10[Utilization_Val],1))</f>
        <v>10-50MM</v>
      </c>
      <c r="BB8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87" spans="1:54" x14ac:dyDescent="0.3">
      <c r="A87" t="s">
        <v>876</v>
      </c>
      <c r="B87" t="str">
        <f>IF(ISNUMBER(MATCH(I87,Buyside_PastID!A:A,0)),"","NEW")</f>
        <v/>
      </c>
      <c r="C87" s="10" t="s">
        <v>958</v>
      </c>
      <c r="D87" s="10">
        <v>1.1260066882613526</v>
      </c>
      <c r="E87" s="10">
        <v>1.1181409534780031</v>
      </c>
      <c r="F87" s="10" t="s">
        <v>2047</v>
      </c>
      <c r="G87" s="10">
        <v>10000000</v>
      </c>
      <c r="H87" s="10">
        <v>685000</v>
      </c>
      <c r="I87" s="8" t="str" cm="1">
        <f t="array" ref="I87">_xll.BDP($C87,I$1)</f>
        <v>94974BFP0</v>
      </c>
      <c r="J87" s="8" t="str" cm="1">
        <f t="array" ref="J87">_xll.BDP($C87,J$1)</f>
        <v>WFC 5 3/8 11/02/43</v>
      </c>
      <c r="K87" s="8" cm="1">
        <f t="array" ref="K87">_xll.BDP($C87,K$1)</f>
        <v>101092</v>
      </c>
      <c r="L87" s="8" cm="1">
        <f t="array" ref="L87">_xll.BDP($C87,L$1)</f>
        <v>101092</v>
      </c>
      <c r="M87" s="8" t="str" cm="1">
        <f t="array" ref="M87">_xll.BDP($C87,M$1)</f>
        <v>USD</v>
      </c>
      <c r="N87" s="8" t="str" cm="1">
        <f t="array" ref="N87">_xll.BDP($C87,N$1)</f>
        <v>US</v>
      </c>
      <c r="O87" s="8" t="str" cm="1">
        <f t="array" ref="O87">_xll.BDP($C87,O$1)</f>
        <v>Corp</v>
      </c>
      <c r="P87" s="8" t="str" cm="1">
        <f t="array" ref="P87">_xll.BDP($C87,P$1)</f>
        <v>Financials</v>
      </c>
      <c r="Q87" s="8" t="str" cm="1">
        <f t="array" ref="Q87">_xll.BDP($C87,Q$1)</f>
        <v>WELLS FARGO &amp; COMPANY</v>
      </c>
      <c r="R87" s="8" t="str" cm="1">
        <f t="array" ref="R87">_xll.BDP($C87,R$1)</f>
        <v>A-</v>
      </c>
      <c r="S87" s="8" cm="1">
        <f t="array" ref="S87">_xlfn.IFNA(MATCH(_xll.BDP($C87,S$1),Convert_RBCIRTG[RTG_MDY],0),0)</f>
        <v>4</v>
      </c>
      <c r="T87" s="8" cm="1">
        <f t="array" ref="T87">_xlfn.IFNA(MATCH(_xll.BDP($C87,T$1),Convert_RBCIRTG[RTG_FITCH_SP],0),0)</f>
        <v>4</v>
      </c>
      <c r="U87" s="8" cm="1">
        <f t="array" ref="U87">_xlfn.IFNA(MATCH(_xll.BDP($C87,U$1),Convert_RBCIRTG[RTG_FITCH_SP],0),0)</f>
        <v>2</v>
      </c>
      <c r="V87" s="20" t="str" cm="1">
        <f t="array" ref="V87">INDEX(Convert_RBCIRTG[RTG_FITCH_SP],IF(MEDIAN($S87:$U87)&gt;0,MEDIAN($S87:$U87),MAX($S87:$U87)))</f>
        <v>A-</v>
      </c>
      <c r="W87" s="15" cm="1">
        <f t="array" ref="W87">_xll.BDP($C87,W$1,"YAS_YLD_FLAG = 15")</f>
        <v>13.864475307574816</v>
      </c>
      <c r="X87" s="3" t="str">
        <f>INDEX(Convert_DurBins[Dur_Bucket],MATCH($W87,Convert_DurBins[Dur_Val],1))</f>
        <v>12-14</v>
      </c>
      <c r="Y87" s="14">
        <f t="shared" si="8"/>
        <v>4.0437476469452038</v>
      </c>
      <c r="Z87" s="3">
        <f>-INDEX(DefProv[Default],MATCH($O87&amp;$R87,DefProv[KEY],0))</f>
        <v>-13</v>
      </c>
      <c r="AA87" s="9" cm="1">
        <f t="array" ref="AA87">IF($M87="CAD",AB87,_xll.BDP($C87,AA$1,"YAS_XCCY_FOREIGN_CURRENCY=CAD","YAS_YLD_FLAG = 15","PRICING_SOURCE=BVAL"))</f>
        <v>4.1737476469452037</v>
      </c>
      <c r="AB87" s="9" cm="1">
        <f t="array" ref="AB87">_xll.BDP($C87,AB$1,"YAS_YLD_FLAG = 15","PRICING_SOURCE=BVAL")</f>
        <v>3.34816</v>
      </c>
      <c r="AC87" s="14">
        <f t="shared" si="9"/>
        <v>0.8255876469452037</v>
      </c>
      <c r="AD87" s="9" cm="1">
        <f t="array" ref="AD87">_xll.BDP($C87,AD$1,"YAS_YLD_FLAG = 15","PRICING_SOURCE=BVAL")</f>
        <v>135.53700000000001</v>
      </c>
      <c r="AE87" s="14">
        <f>INDEX([1]credit_yield!$C$1:$C$108,MATCH($AY87,[1]credit_yield!$A$1:$A$108,0))</f>
        <v>93.300624564841939</v>
      </c>
      <c r="AF87" s="9" cm="1">
        <f t="array" ref="AF87">_xll.BDP($C87,AF$1,"YAS_YLD_FLAG = 15","YAS_XCCY_FOREIGN_CURRENCY=CAD","PRICING_SOURCE=BVAL")</f>
        <v>230.54671929521788</v>
      </c>
      <c r="AG87" s="9" cm="1">
        <f t="array" ref="AG87">_xll.BDP($C87,AG$1,"YAS_YLD_FLAG = 15","PRICING_SOURCE=BVAL")</f>
        <v>1.9927899999999998</v>
      </c>
      <c r="AH87" s="9" t="str" cm="1">
        <f t="array" ref="AH87">_xll.BDP($C87,AH$1,"YAS_YLD_FLAG = 15","PRICING_SOURCE=BVAL")</f>
        <v>T 1 3/4 08/15/41</v>
      </c>
      <c r="AI87" s="9" t="str" cm="1">
        <f t="array" ref="AI87">_xll.BDP($C87,AI$1,"YAS_YLD_FLAG = 15","YAS_XCCY_FOREIGN_CURRENCY=CAD","PRICING_SOURCE=BVAL")</f>
        <v>CAN 4 06/01/41</v>
      </c>
      <c r="AJ87" s="9" cm="1">
        <f t="array" ref="AJ87">_xll.BQL($C87, "yield(fill=PREV, pricing_source=BVN4, side=Bid, yield_type=YTW) - yield(fill=PREV, pricing_source=BVN4, side=Ask, yield_type=YTW)")</f>
        <v>1.927850144206511E-2</v>
      </c>
      <c r="AK87" s="16" cm="1">
        <f t="array" ref="AK87">_xll.BDP($C87,AK$1,"YAS_YLD_FLAG = 1")</f>
        <v>1992585000</v>
      </c>
      <c r="AL87" s="5">
        <f t="shared" si="10"/>
        <v>3.01387393762374E-2</v>
      </c>
      <c r="AM87" s="17" cm="1">
        <f t="array" ref="AM87">_xll.BDP($C87&amp;"@"&amp;Settings!$B$1&amp;" "&amp;$O87,"INTERVAL_SUM","MARKET_DATA_OVERRIDE="&amp;AM$1,"CALC_INTERVAL="&amp;Settings!$B$2,"FILL=0")*1000</f>
        <v>60054000</v>
      </c>
      <c r="AN87" s="18">
        <f t="shared" si="11"/>
        <v>350000</v>
      </c>
      <c r="AO87" s="17" cm="1">
        <f t="array" ref="AO87">_xll.BDP($I87&amp;"@"&amp;Settings!$B$1&amp;" "&amp;$O87,"INTERVAL_SUM","MARKET_DATA_OVERRIDE="&amp;AO$1,"CALC_INTERVAL="&amp;Settings!$B$2,"FILL=0")*1000</f>
        <v>19450000</v>
      </c>
      <c r="AP87" s="17" cm="1">
        <f t="array" ref="AP87">_xll.BDP($I87&amp;"@"&amp;Settings!$B$1&amp;" "&amp;$O87,"INTERVAL_SUM","MARKET_DATA_OVERRIDE="&amp;AP$1,"CALC_INTERVAL="&amp;Settings!$B$2,"FILL=0")*1000</f>
        <v>19100000</v>
      </c>
      <c r="AQ87" s="8" cm="1">
        <f t="array" ref="AQ87">_xll.BDP($C87,AQ$1)</f>
        <v>97</v>
      </c>
      <c r="AR87" s="21">
        <f>_xlfn.IFNA(IF(ISNUMBER($K87),INDEX(SN_Limit[UTILIZATION],MATCH($K87,SN_Limit[BB_ID],0)),"#N/A"),
IF(ISNUMBER($L87),INDEX(SN_Limit[UTILIZATION],MATCH($L87,SN_Limit[BB_ID],0)),"#N/A"))</f>
        <v>0.7853</v>
      </c>
      <c r="AS87" s="6">
        <f>_xlfn.IFNA(IF(ISNUMBER($K87),INDEX(SN_Limit[REMAINING],MATCH($K87,SN_Limit[BB_ID],0)),"#N/A"),
IF(ISNUMBER($L87),INDEX(SN_Limit[REMAINING],MATCH($L87,SN_Limit[BB_ID],0)),"#N/A"))</f>
        <v>14333895.959999993</v>
      </c>
      <c r="AT87" s="3" t="str">
        <f>INDEX(Table11[Z_category],MATCH(MAX(BuyTable[[#This Row],[Yld_Z_BB]:[Yld_Z_RBCI]]),Table11[Z_score_Vale],1))</f>
        <v>75 to 90</v>
      </c>
      <c r="AU87" s="3" t="str">
        <f>INDEX(Table12[TRAC_Category],MATCH(BuyTable[[#This Row],[Perc_Traded]],Table12[TRAC_Value],1))</f>
        <v>0-5%</v>
      </c>
      <c r="AV87" s="27">
        <f>INDEX(Table13[NetDlrInv_Category],MATCH(BuyTable[[#This Row],[DealerClient Net]],Table13[NetDlrInv_Value],1))</f>
        <v>0</v>
      </c>
      <c r="AW87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87" s="3" t="str">
        <f>INDEX(Table15[XCCY_Cat],MATCH(BuyTable[[#This Row],[XCCY_sprd]],Table15[XCCY_Value],1))</f>
        <v>0.8 to 1</v>
      </c>
      <c r="AY87" s="3" t="str">
        <f>INDEX(Group_RTG[RTG_Value],MATCH($R87,Group_RTG[RTG_Key],0))&amp;":"&amp;INDEX(Map_DurBQNT[Dur_Val],MATCH($X87,Map_DurBQNT[Dur_Key],0))&amp;":"&amp;$M87&amp;":"&amp;$O87</f>
        <v>A:7:USD:Corp</v>
      </c>
      <c r="AZ87" s="3" t="str">
        <f>INDEX(Table9[LQA_Bucket],MATCH(BuyTable[[#This Row],[LQA_LIQUIDITY_SCORE]],Table9[LQA_Val],1))</f>
        <v>80-100</v>
      </c>
      <c r="BA87" s="27" t="str">
        <f>INDEX(Table10[Utilization_Bucket],MATCH(_xlfn.IFNA(ROUND(BuyTable[[#This Row],[Remaining]]/1000000,0),-1),Table10[Utilization_Val],1))</f>
        <v>10-50MM</v>
      </c>
      <c r="BB8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88" spans="1:54" x14ac:dyDescent="0.3">
      <c r="A88" t="s">
        <v>876</v>
      </c>
      <c r="B88" t="str">
        <f>IF(ISNUMBER(MATCH(I88,Buyside_PastID!A:A,0)),"","NEW")</f>
        <v/>
      </c>
      <c r="C88" s="10" t="s">
        <v>1620</v>
      </c>
      <c r="D88" s="10">
        <v>1.0284503491738601</v>
      </c>
      <c r="E88" s="10">
        <v>1.2732582018647547</v>
      </c>
      <c r="F88" s="10" t="s">
        <v>1995</v>
      </c>
      <c r="G88" s="10">
        <v>500000000</v>
      </c>
      <c r="H88" s="10">
        <v>10000</v>
      </c>
      <c r="I88" s="8" t="str" cm="1">
        <f t="array" ref="I88">_xll.BDP($C88,I$1)</f>
        <v>110709AF9</v>
      </c>
      <c r="J88" s="8" t="str" cm="1">
        <f t="array" ref="J88">_xll.BDP($C88,J$1)</f>
        <v>BRCOL 1.55 06/18/31</v>
      </c>
      <c r="K88" s="8" cm="1">
        <f t="array" ref="K88">_xll.BDP($C88,K$1)</f>
        <v>191111</v>
      </c>
      <c r="L88" s="8" cm="1">
        <f t="array" ref="L88">_xll.BDP($C88,L$1)</f>
        <v>191111</v>
      </c>
      <c r="M88" s="8" t="str" cm="1">
        <f t="array" ref="M88">_xll.BDP($C88,M$1)</f>
        <v>CAD</v>
      </c>
      <c r="N88" s="8" t="str" cm="1">
        <f t="array" ref="N88">_xll.BDP($C88,N$1)</f>
        <v>CA</v>
      </c>
      <c r="O88" s="8" t="str" cm="1">
        <f t="array" ref="O88">_xll.BDP($C88,O$1)</f>
        <v>Govt</v>
      </c>
      <c r="P88" s="8" t="str" cm="1">
        <f t="array" ref="P88">_xll.BDP($C88,P$1)</f>
        <v>Government</v>
      </c>
      <c r="Q88" s="8" t="str" cm="1">
        <f t="array" ref="Q88">_xll.BDP($C88,Q$1)</f>
        <v>BRITISH COLUMBIA PROV OF</v>
      </c>
      <c r="R88" s="8" t="str" cm="1">
        <f t="array" ref="R88">_xll.BDP($C88,R$1)</f>
        <v>AA+</v>
      </c>
      <c r="S88" s="8" cm="1">
        <f t="array" ref="S88">_xlfn.IFNA(MATCH(_xll.BDP($C88,S$1),Convert_RBCIRTG[RTG_MDY],0),0)</f>
        <v>10</v>
      </c>
      <c r="T88" s="8" cm="1">
        <f t="array" ref="T88">_xlfn.IFNA(MATCH(_xll.BDP($C88,T$1),Convert_RBCIRTG[RTG_FITCH_SP],0),0)</f>
        <v>0</v>
      </c>
      <c r="U88" s="8" cm="1">
        <f t="array" ref="U88">_xlfn.IFNA(MATCH(_xll.BDP($C88,U$1),Convert_RBCIRTG[RTG_FITCH_SP],0),0)</f>
        <v>9</v>
      </c>
      <c r="V88" s="20" t="str" cm="1">
        <f t="array" ref="V88">INDEX(Convert_RBCIRTG[RTG_FITCH_SP],IF(MEDIAN($S88:$U88)&gt;0,MEDIAN($S88:$U88),MAX($S88:$U88)))</f>
        <v>AA+</v>
      </c>
      <c r="W88" s="15" cm="1">
        <f t="array" ref="W88">_xll.BDP($C88,W$1,"YAS_YLD_FLAG = 15")</f>
        <v>8.8484135542339626</v>
      </c>
      <c r="X88" s="3" t="str">
        <f>INDEX(Convert_DurBins[Dur_Bucket],MATCH($W88,Convert_DurBins[Dur_Val],1))</f>
        <v>0-10</v>
      </c>
      <c r="Y88" s="14">
        <f t="shared" si="8"/>
        <v>2.0784370000000001</v>
      </c>
      <c r="Z88" s="3">
        <f>-INDEX(DefProv[Default],MATCH($O88&amp;$R88,DefProv[KEY],0))</f>
        <v>-3</v>
      </c>
      <c r="AA88" s="9" cm="1">
        <f t="array" ref="AA88">IF($M88="CAD",AB88,_xll.BDP($C88,AA$1,"YAS_XCCY_FOREIGN_CURRENCY=CAD","YAS_YLD_FLAG = 15","PRICING_SOURCE=BVAL"))</f>
        <v>2.1084369999999999</v>
      </c>
      <c r="AB88" s="9" cm="1">
        <f t="array" ref="AB88">_xll.BDP($C88,AB$1,"YAS_YLD_FLAG = 15","PRICING_SOURCE=BVAL")</f>
        <v>2.1084369999999999</v>
      </c>
      <c r="AC88" s="14">
        <f t="shared" si="9"/>
        <v>0</v>
      </c>
      <c r="AD88" s="9" cm="1">
        <f t="array" ref="AD88">_xll.BDP($C88,AD$1,"YAS_YLD_FLAG = 15","PRICING_SOURCE=BVAL")</f>
        <v>56.133099999999999</v>
      </c>
      <c r="AE88" s="14" t="e">
        <f>INDEX([1]credit_yield!$C$1:$C$108,MATCH($AY88,[1]credit_yield!$A$1:$A$108,0))</f>
        <v>#N/A</v>
      </c>
      <c r="AF88" s="9" cm="1">
        <f t="array" ref="AF88">_xll.BDP($C88,AF$1,"YAS_YLD_FLAG = 15","YAS_XCCY_FOREIGN_CURRENCY=CAD","PRICING_SOURCE=BVAL")</f>
        <v>51.146909676134776</v>
      </c>
      <c r="AG88" s="9" cm="1">
        <f t="array" ref="AG88">_xll.BDP($C88,AG$1,"YAS_YLD_FLAG = 15","PRICING_SOURCE=BVAL")</f>
        <v>1.5471059999999999</v>
      </c>
      <c r="AH88" s="9" t="str" cm="1">
        <f t="array" ref="AH88">_xll.BDP($C88,AH$1,"YAS_YLD_FLAG = 15","PRICING_SOURCE=BVAL")</f>
        <v>CAN 0 1/2 12/01/30</v>
      </c>
      <c r="AI88" s="9" t="str" cm="1">
        <f t="array" ref="AI88">_xll.BDP($C88,AI$1,"YAS_YLD_FLAG = 15","YAS_XCCY_FOREIGN_CURRENCY=CAD","PRICING_SOURCE=BVAL")</f>
        <v>CAN 1 ½ 06/01/31</v>
      </c>
      <c r="AJ88" s="9" cm="1">
        <f t="array" ref="AJ88">_xll.BQL($C88, "yield(fill=PREV, pricing_source=BVN4, side=Bid, yield_type=YTW) - yield(fill=PREV, pricing_source=BVN4, side=Ask, yield_type=YTW)")</f>
        <v>6.0683047943852486E-3</v>
      </c>
      <c r="AK88" s="16" cm="1">
        <f t="array" ref="AK88">_xll.BDP($C88,AK$1,"YAS_YLD_FLAG = 1")</f>
        <v>2800000000</v>
      </c>
      <c r="AL88" s="5">
        <f t="shared" si="10"/>
        <v>0</v>
      </c>
      <c r="AM88" s="17" cm="1">
        <f t="array" ref="AM88">_xll.BDP($C88&amp;"@"&amp;Settings!$B$1&amp;" "&amp;$O88,"INTERVAL_SUM","MARKET_DATA_OVERRIDE="&amp;AM$1,"CALC_INTERVAL="&amp;Settings!$B$2,"FILL=0")*1000</f>
        <v>0</v>
      </c>
      <c r="AN88" s="18">
        <f t="shared" si="11"/>
        <v>0</v>
      </c>
      <c r="AO88" s="17" cm="1">
        <f t="array" ref="AO88">_xll.BDP($I88&amp;"@"&amp;Settings!$B$1&amp;" "&amp;$O88,"INTERVAL_SUM","MARKET_DATA_OVERRIDE="&amp;AO$1,"CALC_INTERVAL="&amp;Settings!$B$2,"FILL=0")*1000</f>
        <v>0</v>
      </c>
      <c r="AP88" s="17" cm="1">
        <f t="array" ref="AP88">_xll.BDP($I88&amp;"@"&amp;Settings!$B$1&amp;" "&amp;$O88,"INTERVAL_SUM","MARKET_DATA_OVERRIDE="&amp;AP$1,"CALC_INTERVAL="&amp;Settings!$B$2,"FILL=0")*1000</f>
        <v>0</v>
      </c>
      <c r="AQ88" s="8" cm="1">
        <f t="array" ref="AQ88">_xll.BDP($C88,AQ$1)</f>
        <v>99</v>
      </c>
      <c r="AR88" s="21" t="e">
        <f>_xlfn.IFNA(IF(ISNUMBER($K88),INDEX(SN_Limit[UTILIZATION],MATCH($K88,SN_Limit[BB_ID],0)),"#N/A"),
IF(ISNUMBER($L88),INDEX(SN_Limit[UTILIZATION],MATCH($L88,SN_Limit[BB_ID],0)),"#N/A"))</f>
        <v>#N/A</v>
      </c>
      <c r="AS88" s="6" t="e">
        <f>_xlfn.IFNA(IF(ISNUMBER($K88),INDEX(SN_Limit[REMAINING],MATCH($K88,SN_Limit[BB_ID],0)),"#N/A"),
IF(ISNUMBER($L88),INDEX(SN_Limit[REMAINING],MATCH($L88,SN_Limit[BB_ID],0)),"#N/A"))</f>
        <v>#N/A</v>
      </c>
      <c r="AT88" s="3" t="str">
        <f>INDEX(Table11[Z_category],MATCH(MAX(BuyTable[[#This Row],[Yld_Z_BB]:[Yld_Z_RBCI]]),Table11[Z_score_Vale],1))</f>
        <v>75 to 90</v>
      </c>
      <c r="AU88" s="3">
        <f>INDEX(Table12[TRAC_Category],MATCH(BuyTable[[#This Row],[Perc_Traded]],Table12[TRAC_Value],1))</f>
        <v>0</v>
      </c>
      <c r="AV88" s="27">
        <f>INDEX(Table13[NetDlrInv_Category],MATCH(BuyTable[[#This Row],[DealerClient Net]],Table13[NetDlrInv_Value],1))</f>
        <v>0</v>
      </c>
      <c r="AW88" s="3" t="str">
        <f>IF(OR(ISBLANK(BuyTable[[#This Row],[MSG_AskSize]]),NOT(ISNUMBER(BuyTable[[#This Row],[MSG_AskSize]]))),"NA",INDEX(Table14[AskSize_Category],MATCH(BuyTable[[#This Row],[MSG_AskSize]],Table14[AskSize_Value],1)))</f>
        <v>50MM+</v>
      </c>
      <c r="AX88" s="3">
        <f>INDEX(Table15[XCCY_Cat],MATCH(BuyTable[[#This Row],[XCCY_sprd]],Table15[XCCY_Value],1))</f>
        <v>0</v>
      </c>
      <c r="AY88" s="3" t="str">
        <f>INDEX(Group_RTG[RTG_Value],MATCH($R88,Group_RTG[RTG_Key],0))&amp;":"&amp;INDEX(Map_DurBQNT[Dur_Val],MATCH($X88,Map_DurBQNT[Dur_Key],0))&amp;":"&amp;$M88&amp;":"&amp;$O88</f>
        <v>AA:5:CAD:Govt</v>
      </c>
      <c r="AZ88" s="3" t="str">
        <f>INDEX(Table9[LQA_Bucket],MATCH(BuyTable[[#This Row],[LQA_LIQUIDITY_SCORE]],Table9[LQA_Val],1))</f>
        <v>80-100</v>
      </c>
      <c r="BA88" s="27" t="str">
        <f>INDEX(Table10[Utilization_Bucket],MATCH(_xlfn.IFNA(ROUND(BuyTable[[#This Row],[Remaining]]/1000000,0),-1),Table10[Utilization_Val],1))</f>
        <v>NR</v>
      </c>
      <c r="BB8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89" spans="1:54" x14ac:dyDescent="0.3">
      <c r="A89" t="s">
        <v>876</v>
      </c>
      <c r="B89" t="str">
        <f>IF(ISNUMBER(MATCH(I89,Buyside_PastID!A:A,0)),"","NEW")</f>
        <v/>
      </c>
      <c r="C89" s="10" t="s">
        <v>43</v>
      </c>
      <c r="D89" s="10">
        <v>0.71898702355716959</v>
      </c>
      <c r="E89" s="10">
        <v>0.80413086761550734</v>
      </c>
      <c r="F89" s="10" t="s">
        <v>1986</v>
      </c>
      <c r="G89" s="10">
        <v>10000000</v>
      </c>
      <c r="H89" s="10">
        <v>10000000</v>
      </c>
      <c r="I89" s="8" t="str" cm="1">
        <f t="array" ref="I89">_xll.BDP($C89,I$1)</f>
        <v>68389XBJ3</v>
      </c>
      <c r="J89" s="8" t="str" cm="1">
        <f t="array" ref="J89">_xll.BDP($C89,J$1)</f>
        <v>ORCL 4 07/15/46</v>
      </c>
      <c r="K89" s="8" cm="1">
        <f t="array" ref="K89">_xll.BDP($C89,K$1)</f>
        <v>101752</v>
      </c>
      <c r="L89" s="8" cm="1">
        <f t="array" ref="L89">_xll.BDP($C89,L$1)</f>
        <v>101752</v>
      </c>
      <c r="M89" s="8" t="str" cm="1">
        <f t="array" ref="M89">_xll.BDP($C89,M$1)</f>
        <v>USD</v>
      </c>
      <c r="N89" s="8" t="str" cm="1">
        <f t="array" ref="N89">_xll.BDP($C89,N$1)</f>
        <v>US</v>
      </c>
      <c r="O89" s="8" t="str" cm="1">
        <f t="array" ref="O89">_xll.BDP($C89,O$1)</f>
        <v>Corp</v>
      </c>
      <c r="P89" s="8" t="str" cm="1">
        <f t="array" ref="P89">_xll.BDP($C89,P$1)</f>
        <v>Technology</v>
      </c>
      <c r="Q89" s="8" t="str" cm="1">
        <f t="array" ref="Q89">_xll.BDP($C89,Q$1)</f>
        <v>ORACLE CORP</v>
      </c>
      <c r="R89" s="8" t="str" cm="1">
        <f t="array" ref="R89">_xll.BDP($C89,R$1)</f>
        <v>BBB</v>
      </c>
      <c r="S89" s="8" cm="1">
        <f t="array" ref="S89">_xlfn.IFNA(MATCH(_xll.BDP($C89,S$1),Convert_RBCIRTG[RTG_MDY],0),0)</f>
        <v>2</v>
      </c>
      <c r="T89" s="8" cm="1">
        <f t="array" ref="T89">_xlfn.IFNA(MATCH(_xll.BDP($C89,T$1),Convert_RBCIRTG[RTG_FITCH_SP],0),0)</f>
        <v>3</v>
      </c>
      <c r="U89" s="8" cm="1">
        <f t="array" ref="U89">_xlfn.IFNA(MATCH(_xll.BDP($C89,U$1),Convert_RBCIRTG[RTG_FITCH_SP],0),0)</f>
        <v>3</v>
      </c>
      <c r="V89" s="20" t="str" cm="1">
        <f t="array" ref="V89">INDEX(Convert_RBCIRTG[RTG_FITCH_SP],IF(MEDIAN($S89:$U89)&gt;0,MEDIAN($S89:$U89),MAX($S89:$U89)))</f>
        <v>BBB+</v>
      </c>
      <c r="W89" s="15" cm="1">
        <f t="array" ref="W89">_xll.BDP($C89,W$1,"YAS_YLD_FLAG = 15")</f>
        <v>15.639611986109033</v>
      </c>
      <c r="X89" s="3" t="str">
        <f>INDEX(Convert_DurBins[Dur_Bucket],MATCH($W89,Convert_DurBins[Dur_Val],1))</f>
        <v>14-16</v>
      </c>
      <c r="Y89" s="14">
        <f t="shared" si="8"/>
        <v>3.7695876870197877</v>
      </c>
      <c r="Z89" s="3">
        <f>-INDEX(DefProv[Default],MATCH($O89&amp;$R89,DefProv[KEY],0))</f>
        <v>-36</v>
      </c>
      <c r="AA89" s="9" cm="1">
        <f t="array" ref="AA89">IF($M89="CAD",AB89,_xll.BDP($C89,AA$1,"YAS_XCCY_FOREIGN_CURRENCY=CAD","YAS_YLD_FLAG = 15","PRICING_SOURCE=BVAL"))</f>
        <v>4.1295876870197876</v>
      </c>
      <c r="AB89" s="9" cm="1">
        <f t="array" ref="AB89">_xll.BDP($C89,AB$1,"YAS_YLD_FLAG = 15","PRICING_SOURCE=BVAL")</f>
        <v>3.5328429999999997</v>
      </c>
      <c r="AC89" s="14">
        <f t="shared" si="9"/>
        <v>0.59674468701978789</v>
      </c>
      <c r="AD89" s="9" cm="1">
        <f t="array" ref="AD89">_xll.BDP($C89,AD$1,"YAS_YLD_FLAG = 15","PRICING_SOURCE=BVAL")</f>
        <v>153.06479999999999</v>
      </c>
      <c r="AE89" s="14" t="e">
        <f>INDEX([1]credit_yield!$C$1:$C$108,MATCH($AY89,[1]credit_yield!$A$1:$A$108,0))</f>
        <v>#N/A</v>
      </c>
      <c r="AF89" s="9" cm="1">
        <f t="array" ref="AF89">_xll.BDP($C89,AF$1,"YAS_YLD_FLAG = 15","YAS_XCCY_FOREIGN_CURRENCY=CAD","PRICING_SOURCE=BVAL")</f>
        <v>226.13072330267627</v>
      </c>
      <c r="AG89" s="9" cm="1">
        <f t="array" ref="AG89">_xll.BDP($C89,AG$1,"YAS_YLD_FLAG = 15","PRICING_SOURCE=BVAL")</f>
        <v>2.0021949999999999</v>
      </c>
      <c r="AH89" s="9" t="str" cm="1">
        <f t="array" ref="AH89">_xll.BDP($C89,AH$1,"YAS_YLD_FLAG = 15","PRICING_SOURCE=BVAL")</f>
        <v>T 2 3/8 05/15/51</v>
      </c>
      <c r="AI89" s="9" t="str" cm="1">
        <f t="array" ref="AI89">_xll.BDP($C89,AI$1,"YAS_YLD_FLAG = 15","YAS_XCCY_FOREIGN_CURRENCY=CAD","PRICING_SOURCE=BVAL")</f>
        <v>CAN 4 06/01/41</v>
      </c>
      <c r="AJ89" s="9" cm="1">
        <f t="array" ref="AJ89">_xll.BQL($C89, "yield(fill=PREV, pricing_source=BVN4, side=Bid, yield_type=YTW) - yield(fill=PREV, pricing_source=BVN4, side=Ask, yield_type=YTW)")</f>
        <v>1.1701040000000162E-2</v>
      </c>
      <c r="AK89" s="16" cm="1">
        <f t="array" ref="AK89">_xll.BDP($C89,AK$1,"YAS_YLD_FLAG = 1")</f>
        <v>3000000000</v>
      </c>
      <c r="AL89" s="5">
        <f t="shared" si="10"/>
        <v>4.8264333333333333E-2</v>
      </c>
      <c r="AM89" s="17" cm="1">
        <f t="array" ref="AM89">_xll.BDP($C89&amp;"@"&amp;Settings!$B$1&amp;" "&amp;$O89,"INTERVAL_SUM","MARKET_DATA_OVERRIDE="&amp;AM$1,"CALC_INTERVAL="&amp;Settings!$B$2,"FILL=0")*1000</f>
        <v>144793000</v>
      </c>
      <c r="AN89" s="18">
        <f t="shared" si="11"/>
        <v>7701000</v>
      </c>
      <c r="AO89" s="17" cm="1">
        <f t="array" ref="AO89">_xll.BDP($I89&amp;"@"&amp;Settings!$B$1&amp;" "&amp;$O89,"INTERVAL_SUM","MARKET_DATA_OVERRIDE="&amp;AO$1,"CALC_INTERVAL="&amp;Settings!$B$2,"FILL=0")*1000</f>
        <v>51231000</v>
      </c>
      <c r="AP89" s="17" cm="1">
        <f t="array" ref="AP89">_xll.BDP($I89&amp;"@"&amp;Settings!$B$1&amp;" "&amp;$O89,"INTERVAL_SUM","MARKET_DATA_OVERRIDE="&amp;AP$1,"CALC_INTERVAL="&amp;Settings!$B$2,"FILL=0")*1000</f>
        <v>43530000</v>
      </c>
      <c r="AQ89" s="8" cm="1">
        <f t="array" ref="AQ89">_xll.BDP($C89,AQ$1)</f>
        <v>96</v>
      </c>
      <c r="AR89" s="21">
        <f>_xlfn.IFNA(IF(ISNUMBER($K89),INDEX(SN_Limit[UTILIZATION],MATCH($K89,SN_Limit[BB_ID],0)),"#N/A"),
IF(ISNUMBER($L89),INDEX(SN_Limit[UTILIZATION],MATCH($L89,SN_Limit[BB_ID],0)),"#N/A"))</f>
        <v>0.80210000000000004</v>
      </c>
      <c r="AS89" s="6">
        <f>_xlfn.IFNA(IF(ISNUMBER($K89),INDEX(SN_Limit[REMAINING],MATCH($K89,SN_Limit[BB_ID],0)),"#N/A"),
IF(ISNUMBER($L89),INDEX(SN_Limit[REMAINING],MATCH($L89,SN_Limit[BB_ID],0)),"#N/A"))</f>
        <v>14684600</v>
      </c>
      <c r="AT89" s="3" t="str">
        <f>INDEX(Table11[Z_category],MATCH(MAX(BuyTable[[#This Row],[Yld_Z_BB]:[Yld_Z_RBCI]]),Table11[Z_score_Vale],1))</f>
        <v>75 to 90</v>
      </c>
      <c r="AU89" s="3" t="str">
        <f>INDEX(Table12[TRAC_Category],MATCH(BuyTable[[#This Row],[Perc_Traded]],Table12[TRAC_Value],1))</f>
        <v>0-5%</v>
      </c>
      <c r="AV89" s="27" t="str">
        <f>INDEX(Table13[NetDlrInv_Category],MATCH(BuyTable[[#This Row],[DealerClient Net]],Table13[NetDlrInv_Value],1))</f>
        <v>5 to 10MM</v>
      </c>
      <c r="AW89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89" s="3" t="str">
        <f>INDEX(Table15[XCCY_Cat],MATCH(BuyTable[[#This Row],[XCCY_sprd]],Table15[XCCY_Value],1))</f>
        <v>0.5 to 0.8</v>
      </c>
      <c r="AY89" s="3" t="str">
        <f>INDEX(Group_RTG[RTG_Value],MATCH($R89,Group_RTG[RTG_Key],0))&amp;":"&amp;INDEX(Map_DurBQNT[Dur_Val],MATCH($X89,Map_DurBQNT[Dur_Key],0))&amp;":"&amp;$M89&amp;":"&amp;$O89</f>
        <v>BBB:8:USD:Corp</v>
      </c>
      <c r="AZ89" s="3" t="str">
        <f>INDEX(Table9[LQA_Bucket],MATCH(BuyTable[[#This Row],[LQA_LIQUIDITY_SCORE]],Table9[LQA_Val],1))</f>
        <v>80-100</v>
      </c>
      <c r="BA89" s="27" t="str">
        <f>INDEX(Table10[Utilization_Bucket],MATCH(_xlfn.IFNA(ROUND(BuyTable[[#This Row],[Remaining]]/1000000,0),-1),Table10[Utilization_Val],1))</f>
        <v>10-50MM</v>
      </c>
      <c r="BB8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90" spans="1:54" x14ac:dyDescent="0.3">
      <c r="A90" t="s">
        <v>876</v>
      </c>
      <c r="B90" t="str">
        <f>IF(ISNUMBER(MATCH(I90,Buyside_PastID!A:A,0)),"","NEW")</f>
        <v/>
      </c>
      <c r="C90" s="10" t="s">
        <v>1022</v>
      </c>
      <c r="D90" s="10">
        <v>0.86291030947224212</v>
      </c>
      <c r="E90" s="10">
        <v>0.95515363269921383</v>
      </c>
      <c r="F90" s="10" t="s">
        <v>1940</v>
      </c>
      <c r="G90" s="10">
        <v>10000000</v>
      </c>
      <c r="H90" s="10">
        <v>5000000</v>
      </c>
      <c r="I90" s="8" t="str" cm="1">
        <f t="array" ref="I90">_xll.BDP($C90,I$1)</f>
        <v>38141GYB4</v>
      </c>
      <c r="J90" s="8" t="str" cm="1">
        <f t="array" ref="J90">_xll.BDP($C90,J$1)</f>
        <v>GS 2.615 04/22/32</v>
      </c>
      <c r="K90" s="8" cm="1">
        <f t="array" ref="K90">_xll.BDP($C90,K$1)</f>
        <v>348768</v>
      </c>
      <c r="L90" s="8" cm="1">
        <f t="array" ref="L90">_xll.BDP($C90,L$1)</f>
        <v>348768</v>
      </c>
      <c r="M90" s="8" t="str" cm="1">
        <f t="array" ref="M90">_xll.BDP($C90,M$1)</f>
        <v>USD</v>
      </c>
      <c r="N90" s="8" t="str" cm="1">
        <f t="array" ref="N90">_xll.BDP($C90,N$1)</f>
        <v>US</v>
      </c>
      <c r="O90" s="8" t="str" cm="1">
        <f t="array" ref="O90">_xll.BDP($C90,O$1)</f>
        <v>Corp</v>
      </c>
      <c r="P90" s="8" t="str" cm="1">
        <f t="array" ref="P90">_xll.BDP($C90,P$1)</f>
        <v>Financials</v>
      </c>
      <c r="Q90" s="8" t="str" cm="1">
        <f t="array" ref="Q90">_xll.BDP($C90,Q$1)</f>
        <v>GOLDMAN SACHS GROUP INC</v>
      </c>
      <c r="R90" s="8" t="str" cm="1">
        <f t="array" ref="R90">_xll.BDP($C90,R$1)</f>
        <v>A-</v>
      </c>
      <c r="S90" s="8" cm="1">
        <f t="array" ref="S90">_xlfn.IFNA(MATCH(_xll.BDP($C90,S$1),Convert_RBCIRTG[RTG_MDY],0),0)</f>
        <v>5</v>
      </c>
      <c r="T90" s="8" cm="1">
        <f t="array" ref="T90">_xlfn.IFNA(MATCH(_xll.BDP($C90,T$1),Convert_RBCIRTG[RTG_FITCH_SP],0),0)</f>
        <v>5</v>
      </c>
      <c r="U90" s="8" cm="1">
        <f t="array" ref="U90">_xlfn.IFNA(MATCH(_xll.BDP($C90,U$1),Convert_RBCIRTG[RTG_FITCH_SP],0),0)</f>
        <v>3</v>
      </c>
      <c r="V90" s="20" t="str" cm="1">
        <f t="array" ref="V90">INDEX(Convert_RBCIRTG[RTG_FITCH_SP],IF(MEDIAN($S90:$U90)&gt;0,MEDIAN($S90:$U90),MAX($S90:$U90)))</f>
        <v>A</v>
      </c>
      <c r="W90" s="15" cm="1">
        <f t="array" ref="W90">_xll.BDP($C90,W$1,"YAS_YLD_FLAG = 15")</f>
        <v>8.2630004098962022</v>
      </c>
      <c r="X90" s="3" t="str">
        <f>INDEX(Convert_DurBins[Dur_Bucket],MATCH($W90,Convert_DurBins[Dur_Val],1))</f>
        <v>0-10</v>
      </c>
      <c r="Y90" s="14">
        <f t="shared" si="8"/>
        <v>2.7992768471520364</v>
      </c>
      <c r="Z90" s="3">
        <f>-INDEX(DefProv[Default],MATCH($O90&amp;$R90,DefProv[KEY],0))</f>
        <v>-13</v>
      </c>
      <c r="AA90" s="9" cm="1">
        <f t="array" ref="AA90">IF($M90="CAD",AB90,_xll.BDP($C90,AA$1,"YAS_XCCY_FOREIGN_CURRENCY=CAD","YAS_YLD_FLAG = 15","PRICING_SOURCE=BVAL"))</f>
        <v>2.9292768471520363</v>
      </c>
      <c r="AB90" s="9" cm="1">
        <f t="array" ref="AB90">_xll.BDP($C90,AB$1,"YAS_YLD_FLAG = 15","PRICING_SOURCE=BVAL")</f>
        <v>2.599167</v>
      </c>
      <c r="AC90" s="14">
        <f t="shared" si="9"/>
        <v>0.33010984715203628</v>
      </c>
      <c r="AD90" s="9" cm="1">
        <f t="array" ref="AD90">_xll.BDP($C90,AD$1,"YAS_YLD_FLAG = 15","PRICING_SOURCE=BVAL")</f>
        <v>101.9182</v>
      </c>
      <c r="AE90" s="14">
        <f>INDEX([1]credit_yield!$C$1:$C$108,MATCH($AY90,[1]credit_yield!$A$1:$A$108,0))</f>
        <v>73.928243448068429</v>
      </c>
      <c r="AF90" s="9" cm="1">
        <f t="array" ref="AF90">_xll.BDP($C90,AF$1,"YAS_YLD_FLAG = 15","YAS_XCCY_FOREIGN_CURRENCY=CAD","PRICING_SOURCE=BVAL")</f>
        <v>134.08295260751495</v>
      </c>
      <c r="AG90" s="9" cm="1">
        <f t="array" ref="AG90">_xll.BDP($C90,AG$1,"YAS_YLD_FLAG = 15","PRICING_SOURCE=BVAL")</f>
        <v>1.579985</v>
      </c>
      <c r="AH90" s="9" t="str" cm="1">
        <f t="array" ref="AH90">_xll.BDP($C90,AH$1,"YAS_YLD_FLAG = 15","PRICING_SOURCE=BVAL")</f>
        <v>T 1 1/4 08/15/31</v>
      </c>
      <c r="AI90" s="9" t="str" cm="1">
        <f t="array" ref="AI90">_xll.BDP($C90,AI$1,"YAS_YLD_FLAG = 15","YAS_XCCY_FOREIGN_CURRENCY=CAD","PRICING_SOURCE=BVAL")</f>
        <v>CAN 1 ½ 06/01/31</v>
      </c>
      <c r="AJ90" s="9" cm="1">
        <f t="array" ref="AJ90">_xll.BQL($C90, "yield(fill=PREV, pricing_source=BVN4, side=Bid, yield_type=YTW) - yield(fill=PREV, pricing_source=BVN4, side=Ask, yield_type=YTW)")</f>
        <v>1.8852011047372219E-2</v>
      </c>
      <c r="AK90" s="16" cm="1">
        <f t="array" ref="AK90">_xll.BDP($C90,AK$1,"YAS_YLD_FLAG = 1")</f>
        <v>3750000000</v>
      </c>
      <c r="AL90" s="5">
        <f t="shared" si="10"/>
        <v>5.352266666666667E-2</v>
      </c>
      <c r="AM90" s="17" cm="1">
        <f t="array" ref="AM90">_xll.BDP($C90&amp;"@"&amp;Settings!$B$1&amp;" "&amp;$O90,"INTERVAL_SUM","MARKET_DATA_OVERRIDE="&amp;AM$1,"CALC_INTERVAL="&amp;Settings!$B$2,"FILL=0")*1000</f>
        <v>200710000</v>
      </c>
      <c r="AN90" s="18">
        <f t="shared" si="11"/>
        <v>30759000</v>
      </c>
      <c r="AO90" s="17" cm="1">
        <f t="array" ref="AO90">_xll.BDP($I90&amp;"@"&amp;Settings!$B$1&amp;" "&amp;$O90,"INTERVAL_SUM","MARKET_DATA_OVERRIDE="&amp;AO$1,"CALC_INTERVAL="&amp;Settings!$B$2,"FILL=0")*1000</f>
        <v>80513000</v>
      </c>
      <c r="AP90" s="17" cm="1">
        <f t="array" ref="AP90">_xll.BDP($I90&amp;"@"&amp;Settings!$B$1&amp;" "&amp;$O90,"INTERVAL_SUM","MARKET_DATA_OVERRIDE="&amp;AP$1,"CALC_INTERVAL="&amp;Settings!$B$2,"FILL=0")*1000</f>
        <v>49754000</v>
      </c>
      <c r="AQ90" s="8" cm="1">
        <f t="array" ref="AQ90">_xll.BDP($C90,AQ$1)</f>
        <v>97</v>
      </c>
      <c r="AR90" s="21">
        <f>_xlfn.IFNA(IF(ISNUMBER($K90),INDEX(SN_Limit[UTILIZATION],MATCH($K90,SN_Limit[BB_ID],0)),"#N/A"),
IF(ISNUMBER($L90),INDEX(SN_Limit[UTILIZATION],MATCH($L90,SN_Limit[BB_ID],0)),"#N/A"))</f>
        <v>0.74180000000000001</v>
      </c>
      <c r="AS90" s="6">
        <f>_xlfn.IFNA(IF(ISNUMBER($K90),INDEX(SN_Limit[REMAINING],MATCH($K90,SN_Limit[BB_ID],0)),"#N/A"),
IF(ISNUMBER($L90),INDEX(SN_Limit[REMAINING],MATCH($L90,SN_Limit[BB_ID],0)),"#N/A"))</f>
        <v>11862695.119999997</v>
      </c>
      <c r="AT90" s="3" t="str">
        <f>INDEX(Table11[Z_category],MATCH(MAX(BuyTable[[#This Row],[Yld_Z_BB]:[Yld_Z_RBCI]]),Table11[Z_score_Vale],1))</f>
        <v>75 to 90</v>
      </c>
      <c r="AU90" s="3" t="str">
        <f>INDEX(Table12[TRAC_Category],MATCH(BuyTable[[#This Row],[Perc_Traded]],Table12[TRAC_Value],1))</f>
        <v>5-10%</v>
      </c>
      <c r="AV90" s="27" t="str">
        <f>INDEX(Table13[NetDlrInv_Category],MATCH(BuyTable[[#This Row],[DealerClient Net]],Table13[NetDlrInv_Value],1))</f>
        <v>20 to 50MM</v>
      </c>
      <c r="AW90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90" s="3" t="str">
        <f>INDEX(Table15[XCCY_Cat],MATCH(BuyTable[[#This Row],[XCCY_sprd]],Table15[XCCY_Value],1))</f>
        <v>0.3 to 0.5</v>
      </c>
      <c r="AY90" s="3" t="str">
        <f>INDEX(Group_RTG[RTG_Value],MATCH($R90,Group_RTG[RTG_Key],0))&amp;":"&amp;INDEX(Map_DurBQNT[Dur_Val],MATCH($X90,Map_DurBQNT[Dur_Key],0))&amp;":"&amp;$M90&amp;":"&amp;$O90</f>
        <v>A:5:USD:Corp</v>
      </c>
      <c r="AZ90" s="3" t="str">
        <f>INDEX(Table9[LQA_Bucket],MATCH(BuyTable[[#This Row],[LQA_LIQUIDITY_SCORE]],Table9[LQA_Val],1))</f>
        <v>80-100</v>
      </c>
      <c r="BA90" s="27" t="str">
        <f>INDEX(Table10[Utilization_Bucket],MATCH(_xlfn.IFNA(ROUND(BuyTable[[#This Row],[Remaining]]/1000000,0),-1),Table10[Utilization_Val],1))</f>
        <v>10-50MM</v>
      </c>
      <c r="BB9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91" spans="1:54" x14ac:dyDescent="0.3">
      <c r="A91" t="s">
        <v>876</v>
      </c>
      <c r="B91" t="str">
        <f>IF(ISNUMBER(MATCH(I91,Buyside_PastID!A:A,0)),"","NEW")</f>
        <v/>
      </c>
      <c r="C91" s="10" t="s">
        <v>1583</v>
      </c>
      <c r="D91" s="10">
        <v>1.0337984435441665</v>
      </c>
      <c r="E91" s="10">
        <v>0.93385380361153125</v>
      </c>
      <c r="F91" s="10" t="s">
        <v>1935</v>
      </c>
      <c r="G91" s="10">
        <v>1000000</v>
      </c>
      <c r="H91" s="10">
        <v>5000000</v>
      </c>
      <c r="I91" s="8" t="str" cm="1">
        <f t="array" ref="I91">_xll.BDP($C91,I$1)</f>
        <v>961214DF7</v>
      </c>
      <c r="J91" s="8" t="str" cm="1">
        <f t="array" ref="J91">_xll.BDP($C91,J$1)</f>
        <v>WSTP 4.322 11/23/31</v>
      </c>
      <c r="K91" s="8" cm="1">
        <f t="array" ref="K91">_xll.BDP($C91,K$1)</f>
        <v>101650</v>
      </c>
      <c r="L91" s="8" cm="1">
        <f t="array" ref="L91">_xll.BDP($C91,L$1)</f>
        <v>101650</v>
      </c>
      <c r="M91" s="8" t="str" cm="1">
        <f t="array" ref="M91">_xll.BDP($C91,M$1)</f>
        <v>USD</v>
      </c>
      <c r="N91" s="8" t="str" cm="1">
        <f t="array" ref="N91">_xll.BDP($C91,N$1)</f>
        <v>AU</v>
      </c>
      <c r="O91" s="8" t="str" cm="1">
        <f t="array" ref="O91">_xll.BDP($C91,O$1)</f>
        <v>Corp</v>
      </c>
      <c r="P91" s="8" t="str" cm="1">
        <f t="array" ref="P91">_xll.BDP($C91,P$1)</f>
        <v>Financials</v>
      </c>
      <c r="Q91" s="8" t="str" cm="1">
        <f t="array" ref="Q91">_xll.BDP($C91,Q$1)</f>
        <v>WESTPAC BANKING CORP</v>
      </c>
      <c r="R91" s="8" t="str" cm="1">
        <f t="array" ref="R91">_xll.BDP($C91,R$1)</f>
        <v>BBB+</v>
      </c>
      <c r="S91" s="8" cm="1">
        <f t="array" ref="S91">_xlfn.IFNA(MATCH(_xll.BDP($C91,S$1),Convert_RBCIRTG[RTG_MDY],0),0)</f>
        <v>3</v>
      </c>
      <c r="T91" s="8" cm="1">
        <f t="array" ref="T91">_xlfn.IFNA(MATCH(_xll.BDP($C91,T$1),Convert_RBCIRTG[RTG_FITCH_SP],0),0)</f>
        <v>4</v>
      </c>
      <c r="U91" s="8" cm="1">
        <f t="array" ref="U91">_xlfn.IFNA(MATCH(_xll.BDP($C91,U$1),Convert_RBCIRTG[RTG_FITCH_SP],0),0)</f>
        <v>3</v>
      </c>
      <c r="V91" s="20" t="str" cm="1">
        <f t="array" ref="V91">INDEX(Convert_RBCIRTG[RTG_FITCH_SP],IF(MEDIAN($S91:$U91)&gt;0,MEDIAN($S91:$U91),MAX($S91:$U91)))</f>
        <v>BBB+</v>
      </c>
      <c r="W91" s="15" cm="1">
        <f t="array" ref="W91">_xll.BDP($C91,W$1,"YAS_YLD_FLAG = 15")</f>
        <v>4.5212737005675745</v>
      </c>
      <c r="X91" s="3" t="str">
        <f>INDEX(Convert_DurBins[Dur_Bucket],MATCH($W91,Convert_DurBins[Dur_Val],1))</f>
        <v>0-10</v>
      </c>
      <c r="Y91" s="14">
        <f t="shared" si="8"/>
        <v>2.4613874561048452</v>
      </c>
      <c r="Z91" s="3">
        <f>-INDEX(DefProv[Default],MATCH($O91&amp;$R91,DefProv[KEY],0))</f>
        <v>-36</v>
      </c>
      <c r="AA91" s="9" cm="1">
        <f t="array" ref="AA91">IF($M91="CAD",AB91,_xll.BDP($C91,AA$1,"YAS_XCCY_FOREIGN_CURRENCY=CAD","YAS_YLD_FLAG = 15","PRICING_SOURCE=BVAL"))</f>
        <v>2.8213874561048451</v>
      </c>
      <c r="AB91" s="9" cm="1">
        <f t="array" ref="AB91">_xll.BDP($C91,AB$1,"YAS_YLD_FLAG = 15","PRICING_SOURCE=BVAL")</f>
        <v>2.403365</v>
      </c>
      <c r="AC91" s="14">
        <f t="shared" si="9"/>
        <v>0.41802245610484512</v>
      </c>
      <c r="AD91" s="9" cm="1">
        <f t="array" ref="AD91">_xll.BDP($C91,AD$1,"YAS_YLD_FLAG = 15","PRICING_SOURCE=BVAL")</f>
        <v>124.73650000000001</v>
      </c>
      <c r="AE91" s="14" t="e">
        <f>INDEX([1]credit_yield!$C$1:$C$108,MATCH($AY91,[1]credit_yield!$A$1:$A$108,0))</f>
        <v>#N/A</v>
      </c>
      <c r="AF91" s="9" cm="1">
        <f t="array" ref="AF91">_xll.BDP($C91,AF$1,"YAS_YLD_FLAG = 15","YAS_XCCY_FOREIGN_CURRENCY=CAD","PRICING_SOURCE=BVAL")</f>
        <v>153.88208783844183</v>
      </c>
      <c r="AG91" s="9" cm="1">
        <f t="array" ref="AG91">_xll.BDP($C91,AG$1,"YAS_YLD_FLAG = 15","PRICING_SOURCE=BVAL")</f>
        <v>1.1559999999999999</v>
      </c>
      <c r="AH91" s="9" t="str" cm="1">
        <f t="array" ref="AH91">_xll.BDP($C91,AH$1,"YAS_YLD_FLAG = 15","PRICING_SOURCE=BVAL")</f>
        <v>T 0 7/8 09/30/26</v>
      </c>
      <c r="AI91" s="9" t="str" cm="1">
        <f t="array" ref="AI91">_xll.BDP($C91,AI$1,"YAS_YLD_FLAG = 15","YAS_XCCY_FOREIGN_CURRENCY=CAD","PRICING_SOURCE=BVAL")</f>
        <v>CAN 1 09/01/26</v>
      </c>
      <c r="AJ91" s="9" cm="1">
        <f t="array" ref="AJ91">_xll.BQL($C91, "yield(fill=PREV, pricing_source=BVN4, side=Bid, yield_type=YTW) - yield(fill=PREV, pricing_source=BVN4, side=Ask, yield_type=YTW)")</f>
        <v>2.5297817514515319E-2</v>
      </c>
      <c r="AK91" s="16" cm="1">
        <f t="array" ref="AK91">_xll.BDP($C91,AK$1,"YAS_YLD_FLAG = 1")</f>
        <v>1500000000</v>
      </c>
      <c r="AL91" s="5">
        <f t="shared" si="10"/>
        <v>3.7266666666666663E-2</v>
      </c>
      <c r="AM91" s="17" cm="1">
        <f t="array" ref="AM91">_xll.BDP($C91&amp;"@"&amp;Settings!$B$1&amp;" "&amp;$O91,"INTERVAL_SUM","MARKET_DATA_OVERRIDE="&amp;AM$1,"CALC_INTERVAL="&amp;Settings!$B$2,"FILL=0")*1000</f>
        <v>55900000</v>
      </c>
      <c r="AN91" s="18">
        <f t="shared" si="11"/>
        <v>-5100000</v>
      </c>
      <c r="AO91" s="17" cm="1">
        <f t="array" ref="AO91">_xll.BDP($I91&amp;"@"&amp;Settings!$B$1&amp;" "&amp;$O91,"INTERVAL_SUM","MARKET_DATA_OVERRIDE="&amp;AO$1,"CALC_INTERVAL="&amp;Settings!$B$2,"FILL=0")*1000</f>
        <v>17900000</v>
      </c>
      <c r="AP91" s="17" cm="1">
        <f t="array" ref="AP91">_xll.BDP($I91&amp;"@"&amp;Settings!$B$1&amp;" "&amp;$O91,"INTERVAL_SUM","MARKET_DATA_OVERRIDE="&amp;AP$1,"CALC_INTERVAL="&amp;Settings!$B$2,"FILL=0")*1000</f>
        <v>23000000</v>
      </c>
      <c r="AQ91" s="8" cm="1">
        <f t="array" ref="AQ91">_xll.BDP($C91,AQ$1)</f>
        <v>84</v>
      </c>
      <c r="AR91" s="21">
        <f>_xlfn.IFNA(IF(ISNUMBER($K91),INDEX(SN_Limit[UTILIZATION],MATCH($K91,SN_Limit[BB_ID],0)),"#N/A"),
IF(ISNUMBER($L91),INDEX(SN_Limit[UTILIZATION],MATCH($L91,SN_Limit[BB_ID],0)),"#N/A"))</f>
        <v>0.11119999999999999</v>
      </c>
      <c r="AS91" s="6">
        <f>_xlfn.IFNA(IF(ISNUMBER($K91),INDEX(SN_Limit[REMAINING],MATCH($K91,SN_Limit[BB_ID],0)),"#N/A"),
IF(ISNUMBER($L91),INDEX(SN_Limit[REMAINING],MATCH($L91,SN_Limit[BB_ID],0)),"#N/A"))</f>
        <v>47326834.719999999</v>
      </c>
      <c r="AT91" s="3" t="str">
        <f>INDEX(Table11[Z_category],MATCH(MAX(BuyTable[[#This Row],[Yld_Z_BB]:[Yld_Z_RBCI]]),Table11[Z_score_Vale],1))</f>
        <v>75 to 90</v>
      </c>
      <c r="AU91" s="3" t="str">
        <f>INDEX(Table12[TRAC_Category],MATCH(BuyTable[[#This Row],[Perc_Traded]],Table12[TRAC_Value],1))</f>
        <v>0-5%</v>
      </c>
      <c r="AV91" s="27" t="str">
        <f>INDEX(Table13[NetDlrInv_Category],MATCH(BuyTable[[#This Row],[DealerClient Net]],Table13[NetDlrInv_Value],1))</f>
        <v>-10MM to -5MM</v>
      </c>
      <c r="AW91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91" s="3" t="str">
        <f>INDEX(Table15[XCCY_Cat],MATCH(BuyTable[[#This Row],[XCCY_sprd]],Table15[XCCY_Value],1))</f>
        <v>0.3 to 0.5</v>
      </c>
      <c r="AY91" s="3" t="str">
        <f>INDEX(Group_RTG[RTG_Value],MATCH($R91,Group_RTG[RTG_Key],0))&amp;":"&amp;INDEX(Map_DurBQNT[Dur_Val],MATCH($X91,Map_DurBQNT[Dur_Key],0))&amp;":"&amp;$M91&amp;":"&amp;$O91</f>
        <v>BBB:5:USD:Corp</v>
      </c>
      <c r="AZ91" s="3" t="str">
        <f>INDEX(Table9[LQA_Bucket],MATCH(BuyTable[[#This Row],[LQA_LIQUIDITY_SCORE]],Table9[LQA_Val],1))</f>
        <v>80-100</v>
      </c>
      <c r="BA91" s="27" t="str">
        <f>INDEX(Table10[Utilization_Bucket],MATCH(_xlfn.IFNA(ROUND(BuyTable[[#This Row],[Remaining]]/1000000,0),-1),Table10[Utilization_Val],1))</f>
        <v>10-50MM</v>
      </c>
      <c r="BB9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92" spans="1:54" x14ac:dyDescent="0.3">
      <c r="A92" t="s">
        <v>876</v>
      </c>
      <c r="B92" t="str">
        <f>IF(ISNUMBER(MATCH(I92,Buyside_PastID!A:A,0)),"","NEW")</f>
        <v/>
      </c>
      <c r="C92" s="10" t="s">
        <v>1605</v>
      </c>
      <c r="D92" s="10">
        <v>0.83599053163459958</v>
      </c>
      <c r="E92" s="10">
        <v>0.78457181262861042</v>
      </c>
      <c r="F92" s="10" t="s">
        <v>1974</v>
      </c>
      <c r="G92" s="10">
        <v>5000000</v>
      </c>
      <c r="H92" s="10">
        <v>3000000</v>
      </c>
      <c r="I92" s="8" t="str" cm="1">
        <f t="array" ref="I92">_xll.BDP($C92,I$1)</f>
        <v>BP5476422</v>
      </c>
      <c r="J92" s="8" t="str" cm="1">
        <f t="array" ref="J92">_xll.BDP($C92,J$1)</f>
        <v>BNP 2 05/24/31</v>
      </c>
      <c r="K92" s="8" cm="1">
        <f t="array" ref="K92">_xll.BDP($C92,K$1)</f>
        <v>115245</v>
      </c>
      <c r="L92" s="8" cm="1">
        <f t="array" ref="L92">_xll.BDP($C92,L$1)</f>
        <v>115245</v>
      </c>
      <c r="M92" s="8" t="str" cm="1">
        <f t="array" ref="M92">_xll.BDP($C92,M$1)</f>
        <v>GBP</v>
      </c>
      <c r="N92" s="8" t="str" cm="1">
        <f t="array" ref="N92">_xll.BDP($C92,N$1)</f>
        <v>FR</v>
      </c>
      <c r="O92" s="8" t="str" cm="1">
        <f t="array" ref="O92">_xll.BDP($C92,O$1)</f>
        <v>Corp</v>
      </c>
      <c r="P92" s="8" t="str" cm="1">
        <f t="array" ref="P92">_xll.BDP($C92,P$1)</f>
        <v>Financials</v>
      </c>
      <c r="Q92" s="8" t="str" cm="1">
        <f t="array" ref="Q92">_xll.BDP($C92,Q$1)</f>
        <v>BNP PARIBAS</v>
      </c>
      <c r="R92" s="8" t="str" cm="1">
        <f t="array" ref="R92">_xll.BDP($C92,R$1)</f>
        <v>BBB+</v>
      </c>
      <c r="S92" s="8" cm="1">
        <f t="array" ref="S92">_xlfn.IFNA(MATCH(_xll.BDP($C92,S$1),Convert_RBCIRTG[RTG_MDY],0),0)</f>
        <v>2</v>
      </c>
      <c r="T92" s="8" cm="1">
        <f t="array" ref="T92">_xlfn.IFNA(MATCH(_xll.BDP($C92,T$1),Convert_RBCIRTG[RTG_FITCH_SP],0),0)</f>
        <v>4</v>
      </c>
      <c r="U92" s="8" cm="1">
        <f t="array" ref="U92">_xlfn.IFNA(MATCH(_xll.BDP($C92,U$1),Convert_RBCIRTG[RTG_FITCH_SP],0),0)</f>
        <v>3</v>
      </c>
      <c r="V92" s="20" t="str" cm="1">
        <f t="array" ref="V92">INDEX(Convert_RBCIRTG[RTG_FITCH_SP],IF(MEDIAN($S92:$U92)&gt;0,MEDIAN($S92:$U92),MAX($S92:$U92)))</f>
        <v>BBB+</v>
      </c>
      <c r="W92" s="15" cm="1">
        <f t="array" ref="W92">_xll.BDP($C92,W$1,"YAS_YLD_FLAG = 15")</f>
        <v>4.3489288780625976</v>
      </c>
      <c r="X92" s="3" t="str">
        <f>INDEX(Convert_DurBins[Dur_Bucket],MATCH($W92,Convert_DurBins[Dur_Val],1))</f>
        <v>0-10</v>
      </c>
      <c r="Y92" s="14">
        <f t="shared" si="8"/>
        <v>2.3043202775635296</v>
      </c>
      <c r="Z92" s="3">
        <f>-INDEX(DefProv[Default],MATCH($O92&amp;$R92,DefProv[KEY],0))</f>
        <v>-36</v>
      </c>
      <c r="AA92" s="9" cm="1">
        <f t="array" ref="AA92">IF($M92="CAD",AB92,_xll.BDP($C92,AA$1,"YAS_XCCY_FOREIGN_CURRENCY=CAD","YAS_YLD_FLAG = 15","PRICING_SOURCE=BVAL"))</f>
        <v>2.6643202775635295</v>
      </c>
      <c r="AB92" s="9" cm="1">
        <f t="array" ref="AB92">_xll.BDP($C92,AB$1,"YAS_YLD_FLAG = 15","PRICING_SOURCE=BVAL")</f>
        <v>2.2510840000000001</v>
      </c>
      <c r="AC92" s="14">
        <f t="shared" si="9"/>
        <v>0.41323627756352943</v>
      </c>
      <c r="AD92" s="9" cm="1">
        <f t="array" ref="AD92">_xll.BDP($C92,AD$1,"YAS_YLD_FLAG = 15","PRICING_SOURCE=BVAL")</f>
        <v>147.8169</v>
      </c>
      <c r="AE92" s="14" t="e">
        <f>INDEX([1]credit_yield!$C$1:$C$108,MATCH($AY92,[1]credit_yield!$A$1:$A$108,0))</f>
        <v>#N/A</v>
      </c>
      <c r="AF92" s="9" cm="1">
        <f t="array" ref="AF92">_xll.BDP($C92,AF$1,"YAS_YLD_FLAG = 15","YAS_XCCY_FOREIGN_CURRENCY=CAD","PRICING_SOURCE=BVAL")</f>
        <v>138.16466127898485</v>
      </c>
      <c r="AG92" s="9" cm="1">
        <f t="array" ref="AG92">_xll.BDP($C92,AG$1,"YAS_YLD_FLAG = 15","PRICING_SOURCE=BVAL")</f>
        <v>0.77291500000000002</v>
      </c>
      <c r="AH92" s="9" t="str" cm="1">
        <f t="array" ref="AH92">_xll.BDP($C92,AH$1,"YAS_YLD_FLAG = 15","PRICING_SOURCE=BVAL")</f>
        <v>UKT 0 1/8 01/30/26</v>
      </c>
      <c r="AI92" s="9" t="str" cm="1">
        <f t="array" ref="AI92">_xll.BDP($C92,AI$1,"YAS_YLD_FLAG = 15","YAS_XCCY_FOREIGN_CURRENCY=CAD","PRICING_SOURCE=BVAL")</f>
        <v>CAN 1 09/01/26</v>
      </c>
      <c r="AJ92" s="9" cm="1">
        <f t="array" ref="AJ92">_xll.BQL($C92, "yield(fill=PREV, pricing_source=BVN4, side=Bid, yield_type=YTW) - yield(fill=PREV, pricing_source=BVN4, side=Ask, yield_type=YTW)")</f>
        <v>3.5742825049926097E-2</v>
      </c>
      <c r="AK92" s="16" cm="1">
        <f t="array" ref="AK92">_xll.BDP($C92,AK$1,"YAS_YLD_FLAG = 1")</f>
        <v>1000000000</v>
      </c>
      <c r="AL92" s="5">
        <f t="shared" si="10"/>
        <v>0</v>
      </c>
      <c r="AM92" s="17" cm="1">
        <f t="array" ref="AM92">_xll.BDP($C92&amp;"@"&amp;Settings!$B$1&amp;" "&amp;$O92,"INTERVAL_SUM","MARKET_DATA_OVERRIDE="&amp;AM$1,"CALC_INTERVAL="&amp;Settings!$B$2,"FILL=0")*1000</f>
        <v>0</v>
      </c>
      <c r="AN92" s="18">
        <f t="shared" si="11"/>
        <v>0</v>
      </c>
      <c r="AO92" s="17" cm="1">
        <f t="array" ref="AO92">_xll.BDP($I92&amp;"@"&amp;Settings!$B$1&amp;" "&amp;$O92,"INTERVAL_SUM","MARKET_DATA_OVERRIDE="&amp;AO$1,"CALC_INTERVAL="&amp;Settings!$B$2,"FILL=0")*1000</f>
        <v>0</v>
      </c>
      <c r="AP92" s="17" cm="1">
        <f t="array" ref="AP92">_xll.BDP($I92&amp;"@"&amp;Settings!$B$1&amp;" "&amp;$O92,"INTERVAL_SUM","MARKET_DATA_OVERRIDE="&amp;AP$1,"CALC_INTERVAL="&amp;Settings!$B$2,"FILL=0")*1000</f>
        <v>0</v>
      </c>
      <c r="AQ92" s="8" cm="1">
        <f t="array" ref="AQ92">_xll.BDP($C92,AQ$1)</f>
        <v>81</v>
      </c>
      <c r="AR92" s="21">
        <f>_xlfn.IFNA(IF(ISNUMBER($K92),INDEX(SN_Limit[UTILIZATION],MATCH($K92,SN_Limit[BB_ID],0)),"#N/A"),
IF(ISNUMBER($L92),INDEX(SN_Limit[UTILIZATION],MATCH($L92,SN_Limit[BB_ID],0)),"#N/A"))</f>
        <v>0</v>
      </c>
      <c r="AS92" s="6">
        <f>_xlfn.IFNA(IF(ISNUMBER($K92),INDEX(SN_Limit[REMAINING],MATCH($K92,SN_Limit[BB_ID],0)),"#N/A"),
IF(ISNUMBER($L92),INDEX(SN_Limit[REMAINING],MATCH($L92,SN_Limit[BB_ID],0)),"#N/A"))</f>
        <v>67500000</v>
      </c>
      <c r="AT92" s="3" t="str">
        <f>INDEX(Table11[Z_category],MATCH(MAX(BuyTable[[#This Row],[Yld_Z_BB]:[Yld_Z_RBCI]]),Table11[Z_score_Vale],1))</f>
        <v>75 to 90</v>
      </c>
      <c r="AU92" s="3">
        <f>INDEX(Table12[TRAC_Category],MATCH(BuyTable[[#This Row],[Perc_Traded]],Table12[TRAC_Value],1))</f>
        <v>0</v>
      </c>
      <c r="AV92" s="27">
        <f>INDEX(Table13[NetDlrInv_Category],MATCH(BuyTable[[#This Row],[DealerClient Net]],Table13[NetDlrInv_Value],1))</f>
        <v>0</v>
      </c>
      <c r="AW92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92" s="3" t="str">
        <f>INDEX(Table15[XCCY_Cat],MATCH(BuyTable[[#This Row],[XCCY_sprd]],Table15[XCCY_Value],1))</f>
        <v>0.3 to 0.5</v>
      </c>
      <c r="AY92" s="3" t="str">
        <f>INDEX(Group_RTG[RTG_Value],MATCH($R92,Group_RTG[RTG_Key],0))&amp;":"&amp;INDEX(Map_DurBQNT[Dur_Val],MATCH($X92,Map_DurBQNT[Dur_Key],0))&amp;":"&amp;$M92&amp;":"&amp;$O92</f>
        <v>BBB:5:GBP:Corp</v>
      </c>
      <c r="AZ92" s="3" t="str">
        <f>INDEX(Table9[LQA_Bucket],MATCH(BuyTable[[#This Row],[LQA_LIQUIDITY_SCORE]],Table9[LQA_Val],1))</f>
        <v>80-100</v>
      </c>
      <c r="BA92" s="27" t="str">
        <f>INDEX(Table10[Utilization_Bucket],MATCH(_xlfn.IFNA(ROUND(BuyTable[[#This Row],[Remaining]]/1000000,0),-1),Table10[Utilization_Val],1))</f>
        <v>50-100MM</v>
      </c>
      <c r="BB9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93" spans="1:54" x14ac:dyDescent="0.3">
      <c r="A93" t="s">
        <v>876</v>
      </c>
      <c r="B93" t="str">
        <f>IF(ISNUMBER(MATCH(I93,Buyside_PastID!A:A,0)),"","NEW")</f>
        <v/>
      </c>
      <c r="C93" s="8" t="s">
        <v>942</v>
      </c>
      <c r="D93" s="8">
        <v>0.84887067859792609</v>
      </c>
      <c r="E93" s="8">
        <v>0.7519187739007176</v>
      </c>
      <c r="F93" s="8" t="s">
        <v>1975</v>
      </c>
      <c r="G93" s="8">
        <v>8893000</v>
      </c>
      <c r="H93" s="8">
        <v>10000000</v>
      </c>
      <c r="I93" s="8" t="str" cm="1">
        <f t="array" ref="I93">_xll.BDP($C93,I$1)</f>
        <v>94974BGU8</v>
      </c>
      <c r="J93" s="8" t="str" cm="1">
        <f t="array" ref="J93">_xll.BDP($C93,J$1)</f>
        <v>WFC 4 3/4 12/07/46</v>
      </c>
      <c r="K93" s="8" cm="1">
        <f t="array" ref="K93">_xll.BDP($C93,K$1)</f>
        <v>101092</v>
      </c>
      <c r="L93" s="8" cm="1">
        <f t="array" ref="L93">_xll.BDP($C93,L$1)</f>
        <v>101092</v>
      </c>
      <c r="M93" s="8" t="str" cm="1">
        <f t="array" ref="M93">_xll.BDP($C93,M$1)</f>
        <v>USD</v>
      </c>
      <c r="N93" s="8" t="str" cm="1">
        <f t="array" ref="N93">_xll.BDP($C93,N$1)</f>
        <v>US</v>
      </c>
      <c r="O93" s="8" t="str" cm="1">
        <f t="array" ref="O93">_xll.BDP($C93,O$1)</f>
        <v>Corp</v>
      </c>
      <c r="P93" s="8" t="str" cm="1">
        <f t="array" ref="P93">_xll.BDP($C93,P$1)</f>
        <v>Financials</v>
      </c>
      <c r="Q93" s="8" t="str" cm="1">
        <f t="array" ref="Q93">_xll.BDP($C93,Q$1)</f>
        <v>WELLS FARGO &amp; COMPANY</v>
      </c>
      <c r="R93" s="8" t="str" cm="1">
        <f t="array" ref="R93">_xll.BDP($C93,R$1)</f>
        <v>A-</v>
      </c>
      <c r="S93" s="8" cm="1">
        <f t="array" ref="S93">_xlfn.IFNA(MATCH(_xll.BDP($C93,S$1),Convert_RBCIRTG[RTG_MDY],0),0)</f>
        <v>4</v>
      </c>
      <c r="T93" s="8" cm="1">
        <f t="array" ref="T93">_xlfn.IFNA(MATCH(_xll.BDP($C93,T$1),Convert_RBCIRTG[RTG_FITCH_SP],0),0)</f>
        <v>4</v>
      </c>
      <c r="U93" s="8" cm="1">
        <f t="array" ref="U93">_xlfn.IFNA(MATCH(_xll.BDP($C93,U$1),Convert_RBCIRTG[RTG_FITCH_SP],0),0)</f>
        <v>2</v>
      </c>
      <c r="V93" s="20" t="str" cm="1">
        <f t="array" ref="V93">INDEX(Convert_RBCIRTG[RTG_FITCH_SP],IF(MEDIAN($S93:$U93)&gt;0,MEDIAN($S93:$U93),MAX($S93:$U93)))</f>
        <v>A-</v>
      </c>
      <c r="W93" s="15" cm="1">
        <f t="array" ref="W93">_xll.BDP($C93,W$1,"YAS_YLD_FLAG = 15")</f>
        <v>15.606746022747695</v>
      </c>
      <c r="X93" s="3" t="str">
        <f>INDEX(Convert_DurBins[Dur_Bucket],MATCH($W93,Convert_DurBins[Dur_Val],1))</f>
        <v>14-16</v>
      </c>
      <c r="Y93" s="14">
        <f t="shared" ref="Y93:Y156" si="12">AA93+Z93/100</f>
        <v>3.8841816715668562</v>
      </c>
      <c r="Z93" s="3">
        <f>-INDEX(DefProv[Default],MATCH($O93&amp;$R93,DefProv[KEY],0))</f>
        <v>-13</v>
      </c>
      <c r="AA93" s="9" cm="1">
        <f t="array" ref="AA93">IF($M93="CAD",AB93,_xll.BDP($C93,AA$1,"YAS_XCCY_FOREIGN_CURRENCY=CAD","YAS_YLD_FLAG = 15","PRICING_SOURCE=BVAL"))</f>
        <v>4.0141816715668561</v>
      </c>
      <c r="AB93" s="9" cm="1">
        <f t="array" ref="AB93">_xll.BDP($C93,AB$1,"YAS_YLD_FLAG = 15","PRICING_SOURCE=BVAL")</f>
        <v>3.2631079999999999</v>
      </c>
      <c r="AC93" s="14">
        <f t="shared" ref="AC93:AC156" si="13">AA93-AB93</f>
        <v>0.75107367156685623</v>
      </c>
      <c r="AD93" s="9" cm="1">
        <f t="array" ref="AD93">_xll.BDP($C93,AD$1,"YAS_YLD_FLAG = 15","PRICING_SOURCE=BVAL")</f>
        <v>126.09129999999999</v>
      </c>
      <c r="AE93" s="14">
        <f>INDEX([1]credit_yield!$C$1:$C$108,MATCH($AY93,[1]credit_yield!$A$1:$A$108,0))</f>
        <v>91.128770930426455</v>
      </c>
      <c r="AF93" s="9" cm="1">
        <f t="array" ref="AF93">_xll.BDP($C93,AF$1,"YAS_YLD_FLAG = 15","YAS_XCCY_FOREIGN_CURRENCY=CAD","PRICING_SOURCE=BVAL")</f>
        <v>204.54286002961916</v>
      </c>
      <c r="AG93" s="9" cm="1">
        <f t="array" ref="AG93">_xll.BDP($C93,AG$1,"YAS_YLD_FLAG = 15","PRICING_SOURCE=BVAL")</f>
        <v>2.0021949999999999</v>
      </c>
      <c r="AH93" s="9" t="str" cm="1">
        <f t="array" ref="AH93">_xll.BDP($C93,AH$1,"YAS_YLD_FLAG = 15","PRICING_SOURCE=BVAL")</f>
        <v>T 2 3/8 05/15/51</v>
      </c>
      <c r="AI93" s="9" t="str" cm="1">
        <f t="array" ref="AI93">_xll.BDP($C93,AI$1,"YAS_YLD_FLAG = 15","YAS_XCCY_FOREIGN_CURRENCY=CAD","PRICING_SOURCE=BVAL")</f>
        <v>CAN 2 12/01/51</v>
      </c>
      <c r="AJ93" s="9" cm="1">
        <f t="array" ref="AJ93">_xll.BQL($C93, "yield(fill=PREV, pricing_source=BVN4, side=Bid, yield_type=YTW) - yield(fill=PREV, pricing_source=BVN4, side=Ask, yield_type=YTW)")</f>
        <v>2.5375533983708287E-2</v>
      </c>
      <c r="AK93" s="16" cm="1">
        <f t="array" ref="AK93">_xll.BDP($C93,AK$1,"YAS_YLD_FLAG = 1")</f>
        <v>2000000000</v>
      </c>
      <c r="AL93" s="5">
        <f t="shared" ref="AL93:AL156" si="14">AM93/AK93</f>
        <v>3.3556999999999997E-2</v>
      </c>
      <c r="AM93" s="17" cm="1">
        <f t="array" ref="AM93">_xll.BDP($C93&amp;"@"&amp;Settings!$B$1&amp;" "&amp;$O93,"INTERVAL_SUM","MARKET_DATA_OVERRIDE="&amp;AM$1,"CALC_INTERVAL="&amp;Settings!$B$2,"FILL=0")*1000</f>
        <v>67114000</v>
      </c>
      <c r="AN93" s="18">
        <f t="shared" ref="AN93:AN156" si="15">AO93-AP93</f>
        <v>-10745000</v>
      </c>
      <c r="AO93" s="17" cm="1">
        <f t="array" ref="AO93">_xll.BDP($I93&amp;"@"&amp;Settings!$B$1&amp;" "&amp;$O93,"INTERVAL_SUM","MARKET_DATA_OVERRIDE="&amp;AO$1,"CALC_INTERVAL="&amp;Settings!$B$2,"FILL=0")*1000</f>
        <v>14265000</v>
      </c>
      <c r="AP93" s="17" cm="1">
        <f t="array" ref="AP93">_xll.BDP($I93&amp;"@"&amp;Settings!$B$1&amp;" "&amp;$O93,"INTERVAL_SUM","MARKET_DATA_OVERRIDE="&amp;AP$1,"CALC_INTERVAL="&amp;Settings!$B$2,"FILL=0")*1000</f>
        <v>25010000</v>
      </c>
      <c r="AQ93" s="8" cm="1">
        <f t="array" ref="AQ93">_xll.BDP($C93,AQ$1)</f>
        <v>95</v>
      </c>
      <c r="AR93" s="21">
        <f>_xlfn.IFNA(IF(ISNUMBER($K93),INDEX(SN_Limit[UTILIZATION],MATCH($K93,SN_Limit[BB_ID],0)),"#N/A"),
IF(ISNUMBER($L93),INDEX(SN_Limit[UTILIZATION],MATCH($L93,SN_Limit[BB_ID],0)),"#N/A"))</f>
        <v>0.7853</v>
      </c>
      <c r="AS93" s="6">
        <f>_xlfn.IFNA(IF(ISNUMBER($K93),INDEX(SN_Limit[REMAINING],MATCH($K93,SN_Limit[BB_ID],0)),"#N/A"),
IF(ISNUMBER($L93),INDEX(SN_Limit[REMAINING],MATCH($L93,SN_Limit[BB_ID],0)),"#N/A"))</f>
        <v>14333895.959999993</v>
      </c>
      <c r="AT93" s="3" t="str">
        <f>INDEX(Table11[Z_category],MATCH(MAX(BuyTable[[#This Row],[Yld_Z_BB]:[Yld_Z_RBCI]]),Table11[Z_score_Vale],1))</f>
        <v>75 to 90</v>
      </c>
      <c r="AU93" s="3" t="str">
        <f>INDEX(Table12[TRAC_Category],MATCH(BuyTable[[#This Row],[Perc_Traded]],Table12[TRAC_Value],1))</f>
        <v>0-5%</v>
      </c>
      <c r="AV93" s="27" t="str">
        <f>INDEX(Table13[NetDlrInv_Category],MATCH(BuyTable[[#This Row],[DealerClient Net]],Table13[NetDlrInv_Value],1))</f>
        <v>-20 to -10MM</v>
      </c>
      <c r="AW93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93" s="3" t="str">
        <f>INDEX(Table15[XCCY_Cat],MATCH(BuyTable[[#This Row],[XCCY_sprd]],Table15[XCCY_Value],1))</f>
        <v>0.5 to 0.8</v>
      </c>
      <c r="AY93" s="3" t="str">
        <f>INDEX(Group_RTG[RTG_Value],MATCH($R93,Group_RTG[RTG_Key],0))&amp;":"&amp;INDEX(Map_DurBQNT[Dur_Val],MATCH($X93,Map_DurBQNT[Dur_Key],0))&amp;":"&amp;$M93&amp;":"&amp;$O93</f>
        <v>A:8:USD:Corp</v>
      </c>
      <c r="AZ93" s="3" t="str">
        <f>INDEX(Table9[LQA_Bucket],MATCH(BuyTable[[#This Row],[LQA_LIQUIDITY_SCORE]],Table9[LQA_Val],1))</f>
        <v>80-100</v>
      </c>
      <c r="BA93" s="27" t="str">
        <f>INDEX(Table10[Utilization_Bucket],MATCH(_xlfn.IFNA(ROUND(BuyTable[[#This Row],[Remaining]]/1000000,0),-1),Table10[Utilization_Val],1))</f>
        <v>10-50MM</v>
      </c>
      <c r="BB9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94" spans="1:54" x14ac:dyDescent="0.3">
      <c r="A94" t="s">
        <v>876</v>
      </c>
      <c r="B94" t="str">
        <f>IF(ISNUMBER(MATCH(I94,Buyside_PastID!A:A,0)),"","NEW")</f>
        <v/>
      </c>
      <c r="C94" s="8" t="s">
        <v>2872</v>
      </c>
      <c r="D94" s="8">
        <v>0.75817691916125851</v>
      </c>
      <c r="E94" s="8">
        <v>0.81174221883951947</v>
      </c>
      <c r="F94" s="8" t="s">
        <v>2804</v>
      </c>
      <c r="G94" s="8">
        <v>7615000</v>
      </c>
      <c r="H94" s="8">
        <v>3100000</v>
      </c>
      <c r="I94" s="8" t="str" cm="1">
        <f t="array" ref="I94">_xll.BDP($C94,I$1)</f>
        <v>695114CY2</v>
      </c>
      <c r="J94" s="8" t="str" cm="1">
        <f t="array" ref="J94">_xll.BDP($C94,J$1)</f>
        <v>BRKHEC 2.9 06/15/52</v>
      </c>
      <c r="K94" s="8" cm="1">
        <f t="array" ref="K94">_xll.BDP($C94,K$1)</f>
        <v>100193</v>
      </c>
      <c r="L94" s="8" cm="1">
        <f t="array" ref="L94">_xll.BDP($C94,L$1)</f>
        <v>101142</v>
      </c>
      <c r="M94" s="8" t="str" cm="1">
        <f t="array" ref="M94">_xll.BDP($C94,M$1)</f>
        <v>USD</v>
      </c>
      <c r="N94" s="8" t="str" cm="1">
        <f t="array" ref="N94">_xll.BDP($C94,N$1)</f>
        <v>US</v>
      </c>
      <c r="O94" s="8" t="str" cm="1">
        <f t="array" ref="O94">_xll.BDP($C94,O$1)</f>
        <v>Corp</v>
      </c>
      <c r="P94" s="8" t="str" cm="1">
        <f t="array" ref="P94">_xll.BDP($C94,P$1)</f>
        <v>Utilities</v>
      </c>
      <c r="Q94" s="8" t="str" cm="1">
        <f t="array" ref="Q94">_xll.BDP($C94,Q$1)</f>
        <v>PACIFICORP</v>
      </c>
      <c r="R94" s="8" t="str" cm="1">
        <f t="array" ref="R94">_xll.BDP($C94,R$1)</f>
        <v>A+</v>
      </c>
      <c r="S94" s="8" cm="1">
        <f t="array" ref="S94">_xlfn.IFNA(MATCH(_xll.BDP($C94,S$1),Convert_RBCIRTG[RTG_MDY],0),0)</f>
        <v>6</v>
      </c>
      <c r="T94" s="8" cm="1">
        <f t="array" ref="T94">_xlfn.IFNA(MATCH(_xll.BDP($C94,T$1),Convert_RBCIRTG[RTG_FITCH_SP],0),0)</f>
        <v>0</v>
      </c>
      <c r="U94" s="8" cm="1">
        <f t="array" ref="U94">_xlfn.IFNA(MATCH(_xll.BDP($C94,U$1),Convert_RBCIRTG[RTG_FITCH_SP],0),0)</f>
        <v>6</v>
      </c>
      <c r="V94" s="20" t="str" cm="1">
        <f t="array" ref="V94">INDEX(Convert_RBCIRTG[RTG_FITCH_SP],IF(MEDIAN($S94:$U94)&gt;0,MEDIAN($S94:$U94),MAX($S94:$U94)))</f>
        <v>A+</v>
      </c>
      <c r="W94" s="15" cm="1">
        <f t="array" ref="W94">_xll.BDP($C94,W$1,"YAS_YLD_FLAG = 15")</f>
        <v>19.994738046685999</v>
      </c>
      <c r="X94" s="3" t="str">
        <f>INDEX(Convert_DurBins[Dur_Bucket],MATCH($W94,Convert_DurBins[Dur_Val],1))</f>
        <v>18-20</v>
      </c>
      <c r="Y94" s="14">
        <f t="shared" si="12"/>
        <v>3.3351237657793189</v>
      </c>
      <c r="Z94" s="3">
        <f>-INDEX(DefProv[Default],MATCH($O94&amp;$R94,DefProv[KEY],0))</f>
        <v>-13</v>
      </c>
      <c r="AA94" s="9" cm="1">
        <f t="array" ref="AA94">IF($M94="CAD",AB94,_xll.BDP($C94,AA$1,"YAS_XCCY_FOREIGN_CURRENCY=CAD","YAS_YLD_FLAG = 15","PRICING_SOURCE=BVAL"))</f>
        <v>3.4651237657793188</v>
      </c>
      <c r="AB94" s="9" cm="1">
        <f t="array" ref="AB94">_xll.BDP($C94,AB$1,"YAS_YLD_FLAG = 15","PRICING_SOURCE=BVAL")</f>
        <v>2.9816009999999999</v>
      </c>
      <c r="AC94" s="14">
        <f t="shared" si="13"/>
        <v>0.48352276577931885</v>
      </c>
      <c r="AD94" s="9" cm="1">
        <f t="array" ref="AD94">_xll.BDP($C94,AD$1,"YAS_YLD_FLAG = 15","PRICING_SOURCE=BVAL")</f>
        <v>97.940600000000003</v>
      </c>
      <c r="AE94" s="14">
        <f>INDEX([1]credit_yield!$C$1:$C$108,MATCH($AY94,[1]credit_yield!$A$1:$A$108,0))</f>
        <v>86.597433870488942</v>
      </c>
      <c r="AF94" s="9" cm="1">
        <f t="array" ref="AF94">_xll.BDP($C94,AF$1,"YAS_YLD_FLAG = 15","YAS_XCCY_FOREIGN_CURRENCY=CAD","PRICING_SOURCE=BVAL")</f>
        <v>149.63706945086543</v>
      </c>
      <c r="AG94" s="9" cm="1">
        <f t="array" ref="AG94">_xll.BDP($C94,AG$1,"YAS_YLD_FLAG = 15","PRICING_SOURCE=BVAL")</f>
        <v>2.0021949999999999</v>
      </c>
      <c r="AH94" s="9" t="str" cm="1">
        <f t="array" ref="AH94">_xll.BDP($C94,AH$1,"YAS_YLD_FLAG = 15","PRICING_SOURCE=BVAL")</f>
        <v>T 2 3/8 05/15/51</v>
      </c>
      <c r="AI94" s="9" t="str" cm="1">
        <f t="array" ref="AI94">_xll.BDP($C94,AI$1,"YAS_YLD_FLAG = 15","YAS_XCCY_FOREIGN_CURRENCY=CAD","PRICING_SOURCE=BVAL")</f>
        <v>CAN 2 12/01/51</v>
      </c>
      <c r="AJ94" s="9" cm="1">
        <f t="array" ref="AJ94">_xll.BQL($C94, "yield(fill=PREV, pricing_source=BVN4, side=Bid, yield_type=YTW) - yield(fill=PREV, pricing_source=BVN4, side=Ask, yield_type=YTW)")</f>
        <v>1.3375274506532975E-2</v>
      </c>
      <c r="AK94" s="16" cm="1">
        <f t="array" ref="AK94">_xll.BDP($C94,AK$1,"YAS_YLD_FLAG = 1")</f>
        <v>1000000000</v>
      </c>
      <c r="AL94" s="5">
        <f t="shared" si="14"/>
        <v>0.12760299999999999</v>
      </c>
      <c r="AM94" s="17" cm="1">
        <f t="array" ref="AM94">_xll.BDP($C94&amp;"@"&amp;Settings!$B$1&amp;" "&amp;$O94,"INTERVAL_SUM","MARKET_DATA_OVERRIDE="&amp;AM$1,"CALC_INTERVAL="&amp;Settings!$B$2,"FILL=0")*1000</f>
        <v>127603000</v>
      </c>
      <c r="AN94" s="18">
        <f t="shared" si="15"/>
        <v>-20595000</v>
      </c>
      <c r="AO94" s="17" cm="1">
        <f t="array" ref="AO94">_xll.BDP($I94&amp;"@"&amp;Settings!$B$1&amp;" "&amp;$O94,"INTERVAL_SUM","MARKET_DATA_OVERRIDE="&amp;AO$1,"CALC_INTERVAL="&amp;Settings!$B$2,"FILL=0")*1000</f>
        <v>39873000</v>
      </c>
      <c r="AP94" s="17" cm="1">
        <f t="array" ref="AP94">_xll.BDP($I94&amp;"@"&amp;Settings!$B$1&amp;" "&amp;$O94,"INTERVAL_SUM","MARKET_DATA_OVERRIDE="&amp;AP$1,"CALC_INTERVAL="&amp;Settings!$B$2,"FILL=0")*1000</f>
        <v>60468000</v>
      </c>
      <c r="AQ94" s="8" cm="1">
        <f t="array" ref="AQ94">_xll.BDP($C94,AQ$1)</f>
        <v>97</v>
      </c>
      <c r="AR94" s="21">
        <f>_xlfn.IFNA(IF(ISNUMBER($K94),INDEX(SN_Limit[UTILIZATION],MATCH($K94,SN_Limit[BB_ID],0)),"#N/A"),
IF(ISNUMBER($L94),INDEX(SN_Limit[UTILIZATION],MATCH($L94,SN_Limit[BB_ID],0)),"#N/A"))</f>
        <v>0.39810000000000001</v>
      </c>
      <c r="AS94" s="6">
        <f>_xlfn.IFNA(IF(ISNUMBER($K94),INDEX(SN_Limit[REMAINING],MATCH($K94,SN_Limit[BB_ID],0)),"#N/A"),
IF(ISNUMBER($L94),INDEX(SN_Limit[REMAINING],MATCH($L94,SN_Limit[BB_ID],0)),"#N/A"))</f>
        <v>75292254.789999992</v>
      </c>
      <c r="AT94" s="3" t="str">
        <f>INDEX(Table11[Z_category],MATCH(MAX(BuyTable[[#This Row],[Yld_Z_BB]:[Yld_Z_RBCI]]),Table11[Z_score_Vale],1))</f>
        <v>75 to 90</v>
      </c>
      <c r="AU94" s="3" t="str">
        <f>INDEX(Table12[TRAC_Category],MATCH(BuyTable[[#This Row],[Perc_Traded]],Table12[TRAC_Value],1))</f>
        <v>10-15%</v>
      </c>
      <c r="AV94" s="27" t="str">
        <f>INDEX(Table13[NetDlrInv_Category],MATCH(BuyTable[[#This Row],[DealerClient Net]],Table13[NetDlrInv_Value],1))</f>
        <v>-50 to -20MM</v>
      </c>
      <c r="AW94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94" s="3" t="str">
        <f>INDEX(Table15[XCCY_Cat],MATCH(BuyTable[[#This Row],[XCCY_sprd]],Table15[XCCY_Value],1))</f>
        <v>0.3 to 0.5</v>
      </c>
      <c r="AY94" s="3" t="str">
        <f>INDEX(Group_RTG[RTG_Value],MATCH($R94,Group_RTG[RTG_Key],0))&amp;":"&amp;INDEX(Map_DurBQNT[Dur_Val],MATCH($X94,Map_DurBQNT[Dur_Key],0))&amp;":"&amp;$M94&amp;":"&amp;$O94</f>
        <v>A:10:USD:Corp</v>
      </c>
      <c r="AZ94" s="3" t="str">
        <f>INDEX(Table9[LQA_Bucket],MATCH(BuyTable[[#This Row],[LQA_LIQUIDITY_SCORE]],Table9[LQA_Val],1))</f>
        <v>80-100</v>
      </c>
      <c r="BA94" s="27" t="str">
        <f>INDEX(Table10[Utilization_Bucket],MATCH(_xlfn.IFNA(ROUND(BuyTable[[#This Row],[Remaining]]/1000000,0),-1),Table10[Utilization_Val],1))</f>
        <v>50-100MM</v>
      </c>
      <c r="BB9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95" spans="1:54" x14ac:dyDescent="0.3">
      <c r="A95" t="s">
        <v>876</v>
      </c>
      <c r="B95" t="str">
        <f>IF(ISNUMBER(MATCH(I95,Buyside_PastID!A:A,0)),"","NEW")</f>
        <v>NEW</v>
      </c>
      <c r="C95" s="8" t="s">
        <v>2736</v>
      </c>
      <c r="D95" s="8">
        <v>0.7166181674117218</v>
      </c>
      <c r="E95" s="8">
        <v>0.78929864071903988</v>
      </c>
      <c r="F95" s="8" t="s">
        <v>2752</v>
      </c>
      <c r="G95" s="8">
        <v>0</v>
      </c>
      <c r="H95" s="8">
        <v>20000000</v>
      </c>
      <c r="I95" s="8" t="str" cm="1">
        <f t="array" ref="I95">_xll.BDP($C95,I$1)</f>
        <v>20030NDP3</v>
      </c>
      <c r="J95" s="8" t="str" cm="1">
        <f t="array" ref="J95">_xll.BDP($C95,J$1)</f>
        <v>CMCSA 2.45 08/15/52</v>
      </c>
      <c r="K95" s="8" cm="1">
        <f t="array" ref="K95">_xll.BDP($C95,K$1)</f>
        <v>101712</v>
      </c>
      <c r="L95" s="8" cm="1">
        <f t="array" ref="L95">_xll.BDP($C95,L$1)</f>
        <v>101712</v>
      </c>
      <c r="M95" s="8" t="str" cm="1">
        <f t="array" ref="M95">_xll.BDP($C95,M$1)</f>
        <v>USD</v>
      </c>
      <c r="N95" s="8" t="str" cm="1">
        <f t="array" ref="N95">_xll.BDP($C95,N$1)</f>
        <v>US</v>
      </c>
      <c r="O95" s="8" t="str" cm="1">
        <f t="array" ref="O95">_xll.BDP($C95,O$1)</f>
        <v>Corp</v>
      </c>
      <c r="P95" s="8" t="str" cm="1">
        <f t="array" ref="P95">_xll.BDP($C95,P$1)</f>
        <v>Communications</v>
      </c>
      <c r="Q95" s="8" t="str" cm="1">
        <f t="array" ref="Q95">_xll.BDP($C95,Q$1)</f>
        <v>COMCAST CORP</v>
      </c>
      <c r="R95" s="8" t="str" cm="1">
        <f t="array" ref="R95">_xll.BDP($C95,R$1)</f>
        <v>A-</v>
      </c>
      <c r="S95" s="8" cm="1">
        <f t="array" ref="S95">_xlfn.IFNA(MATCH(_xll.BDP($C95,S$1),Convert_RBCIRTG[RTG_MDY],0),0)</f>
        <v>4</v>
      </c>
      <c r="T95" s="8" cm="1">
        <f t="array" ref="T95">_xlfn.IFNA(MATCH(_xll.BDP($C95,T$1),Convert_RBCIRTG[RTG_FITCH_SP],0),0)</f>
        <v>4</v>
      </c>
      <c r="U95" s="8" cm="1">
        <f t="array" ref="U95">_xlfn.IFNA(MATCH(_xll.BDP($C95,U$1),Convert_RBCIRTG[RTG_FITCH_SP],0),0)</f>
        <v>4</v>
      </c>
      <c r="V95" s="20" t="str" cm="1">
        <f t="array" ref="V95">INDEX(Convert_RBCIRTG[RTG_FITCH_SP],IF(MEDIAN($S95:$U95)&gt;0,MEDIAN($S95:$U95),MAX($S95:$U95)))</f>
        <v>A-</v>
      </c>
      <c r="W95" s="15" cm="1">
        <f t="array" ref="W95">_xll.BDP($C95,W$1,"YAS_YLD_FLAG = 15")</f>
        <v>20.822541032450129</v>
      </c>
      <c r="X95" s="3" t="str">
        <f>INDEX(Convert_DurBins[Dur_Bucket],MATCH($W95,Convert_DurBins[Dur_Val],1))</f>
        <v>20-22</v>
      </c>
      <c r="Y95" s="14">
        <f t="shared" si="12"/>
        <v>3.2391112041119086</v>
      </c>
      <c r="Z95" s="3">
        <f>-INDEX(DefProv[Default],MATCH($O95&amp;$R95,DefProv[KEY],0))</f>
        <v>-13</v>
      </c>
      <c r="AA95" s="9" cm="1">
        <f t="array" ref="AA95">IF($M95="CAD",AB95,_xll.BDP($C95,AA$1,"YAS_XCCY_FOREIGN_CURRENCY=CAD","YAS_YLD_FLAG = 15","PRICING_SOURCE=BVAL"))</f>
        <v>3.3691112041119085</v>
      </c>
      <c r="AB95" s="9" cm="1">
        <f t="array" ref="AB95">_xll.BDP($C95,AB$1,"YAS_YLD_FLAG = 15","PRICING_SOURCE=BVAL")</f>
        <v>2.9568780000000001</v>
      </c>
      <c r="AC95" s="14">
        <f t="shared" si="13"/>
        <v>0.41223320411190834</v>
      </c>
      <c r="AD95" s="9" cm="1">
        <f t="array" ref="AD95">_xll.BDP($C95,AD$1,"YAS_YLD_FLAG = 15","PRICING_SOURCE=BVAL")</f>
        <v>95.468300000000013</v>
      </c>
      <c r="AE95" s="14">
        <f>INDEX([1]credit_yield!$C$1:$C$108,MATCH($AY95,[1]credit_yield!$A$1:$A$108,0))</f>
        <v>78.883738708496097</v>
      </c>
      <c r="AF95" s="9" cm="1">
        <f t="array" ref="AF95">_xll.BDP($C95,AF$1,"YAS_YLD_FLAG = 15","YAS_XCCY_FOREIGN_CURRENCY=CAD","PRICING_SOURCE=BVAL")</f>
        <v>140.03581328412437</v>
      </c>
      <c r="AG95" s="9" cm="1">
        <f t="array" ref="AG95">_xll.BDP($C95,AG$1,"YAS_YLD_FLAG = 15","PRICING_SOURCE=BVAL")</f>
        <v>2.0021949999999999</v>
      </c>
      <c r="AH95" s="9" t="str" cm="1">
        <f t="array" ref="AH95">_xll.BDP($C95,AH$1,"YAS_YLD_FLAG = 15","PRICING_SOURCE=BVAL")</f>
        <v>T 2 3/8 05/15/51</v>
      </c>
      <c r="AI95" s="9" t="str" cm="1">
        <f t="array" ref="AI95">_xll.BDP($C95,AI$1,"YAS_YLD_FLAG = 15","YAS_XCCY_FOREIGN_CURRENCY=CAD","PRICING_SOURCE=BVAL")</f>
        <v>CAN 2 12/01/51</v>
      </c>
      <c r="AJ95" s="9" cm="1">
        <f t="array" ref="AJ95">_xll.BQL($C95, "yield(fill=PREV, pricing_source=BVN4, side=Bid, yield_type=YTW) - yield(fill=PREV, pricing_source=BVN4, side=Ask, yield_type=YTW)")</f>
        <v>3.0840444323525951E-2</v>
      </c>
      <c r="AK95" s="16" cm="1">
        <f t="array" ref="AK95">_xll.BDP($C95,AK$1,"YAS_YLD_FLAG = 1")</f>
        <v>1500000000</v>
      </c>
      <c r="AL95" s="5">
        <f t="shared" si="14"/>
        <v>7.7278666666666662E-2</v>
      </c>
      <c r="AM95" s="17" cm="1">
        <f t="array" ref="AM95">_xll.BDP($C95&amp;"@"&amp;Settings!$B$1&amp;" "&amp;$O95,"INTERVAL_SUM","MARKET_DATA_OVERRIDE="&amp;AM$1,"CALC_INTERVAL="&amp;Settings!$B$2,"FILL=0")*1000</f>
        <v>115918000</v>
      </c>
      <c r="AN95" s="18">
        <f t="shared" si="15"/>
        <v>7213000</v>
      </c>
      <c r="AO95" s="17" cm="1">
        <f t="array" ref="AO95">_xll.BDP($I95&amp;"@"&amp;Settings!$B$1&amp;" "&amp;$O95,"INTERVAL_SUM","MARKET_DATA_OVERRIDE="&amp;AO$1,"CALC_INTERVAL="&amp;Settings!$B$2,"FILL=0")*1000</f>
        <v>40770000</v>
      </c>
      <c r="AP95" s="17" cm="1">
        <f t="array" ref="AP95">_xll.BDP($I95&amp;"@"&amp;Settings!$B$1&amp;" "&amp;$O95,"INTERVAL_SUM","MARKET_DATA_OVERRIDE="&amp;AP$1,"CALC_INTERVAL="&amp;Settings!$B$2,"FILL=0")*1000</f>
        <v>33557000</v>
      </c>
      <c r="AQ95" s="8" cm="1">
        <f t="array" ref="AQ95">_xll.BDP($C95,AQ$1)</f>
        <v>96</v>
      </c>
      <c r="AR95" s="21">
        <f>_xlfn.IFNA(IF(ISNUMBER($K95),INDEX(SN_Limit[UTILIZATION],MATCH($K95,SN_Limit[BB_ID],0)),"#N/A"),
IF(ISNUMBER($L95),INDEX(SN_Limit[UTILIZATION],MATCH($L95,SN_Limit[BB_ID],0)),"#N/A"))</f>
        <v>0.70920000000000005</v>
      </c>
      <c r="AS95" s="6">
        <f>_xlfn.IFNA(IF(ISNUMBER($K95),INDEX(SN_Limit[REMAINING],MATCH($K95,SN_Limit[BB_ID],0)),"#N/A"),
IF(ISNUMBER($L95),INDEX(SN_Limit[REMAINING],MATCH($L95,SN_Limit[BB_ID],0)),"#N/A"))</f>
        <v>14309449.670000002</v>
      </c>
      <c r="AT95" s="3" t="str">
        <f>INDEX(Table11[Z_category],MATCH(MAX(BuyTable[[#This Row],[Yld_Z_BB]:[Yld_Z_RBCI]]),Table11[Z_score_Vale],1))</f>
        <v>75 to 90</v>
      </c>
      <c r="AU95" s="3" t="str">
        <f>INDEX(Table12[TRAC_Category],MATCH(BuyTable[[#This Row],[Perc_Traded]],Table12[TRAC_Value],1))</f>
        <v>5-10%</v>
      </c>
      <c r="AV95" s="27" t="str">
        <f>INDEX(Table13[NetDlrInv_Category],MATCH(BuyTable[[#This Row],[DealerClient Net]],Table13[NetDlrInv_Value],1))</f>
        <v>5 to 10MM</v>
      </c>
      <c r="AW95" s="3">
        <f>IF(OR(ISBLANK(BuyTable[[#This Row],[MSG_AskSize]]),NOT(ISNUMBER(BuyTable[[#This Row],[MSG_AskSize]]))),"NA",INDEX(Table14[AskSize_Category],MATCH(BuyTable[[#This Row],[MSG_AskSize]],Table14[AskSize_Value],1)))</f>
        <v>0</v>
      </c>
      <c r="AX95" s="3" t="str">
        <f>INDEX(Table15[XCCY_Cat],MATCH(BuyTable[[#This Row],[XCCY_sprd]],Table15[XCCY_Value],1))</f>
        <v>0.3 to 0.5</v>
      </c>
      <c r="AY95" s="3" t="str">
        <f>INDEX(Group_RTG[RTG_Value],MATCH($R95,Group_RTG[RTG_Key],0))&amp;":"&amp;INDEX(Map_DurBQNT[Dur_Val],MATCH($X95,Map_DurBQNT[Dur_Key],0))&amp;":"&amp;$M95&amp;":"&amp;$O95</f>
        <v>A:11:USD:Corp</v>
      </c>
      <c r="AZ95" s="3" t="str">
        <f>INDEX(Table9[LQA_Bucket],MATCH(BuyTable[[#This Row],[LQA_LIQUIDITY_SCORE]],Table9[LQA_Val],1))</f>
        <v>80-100</v>
      </c>
      <c r="BA95" s="27" t="str">
        <f>INDEX(Table10[Utilization_Bucket],MATCH(_xlfn.IFNA(ROUND(BuyTable[[#This Row],[Remaining]]/1000000,0),-1),Table10[Utilization_Val],1))</f>
        <v>10-50MM</v>
      </c>
      <c r="BB9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96" spans="1:54" x14ac:dyDescent="0.3">
      <c r="A96" t="s">
        <v>876</v>
      </c>
      <c r="B96" t="str">
        <f>IF(ISNUMBER(MATCH(I96,Buyside_PastID!A:A,0)),"","NEW")</f>
        <v/>
      </c>
      <c r="C96" s="8" t="s">
        <v>1164</v>
      </c>
      <c r="D96" s="8">
        <v>2.3791175969883391</v>
      </c>
      <c r="E96" s="8">
        <v>2.6815634801523212</v>
      </c>
      <c r="F96" s="8" t="s">
        <v>2103</v>
      </c>
      <c r="G96" s="8">
        <v>15000000</v>
      </c>
      <c r="H96" s="8">
        <v>10000</v>
      </c>
      <c r="I96" s="8" t="str" cm="1">
        <f t="array" ref="I96">_xll.BDP($C96,I$1)</f>
        <v>563469UW3</v>
      </c>
      <c r="J96" s="8" t="str" cm="1">
        <f t="array" ref="J96">_xll.BDP($C96,J$1)</f>
        <v>MP 2.05 09/05/52</v>
      </c>
      <c r="K96" s="8" cm="1">
        <f t="array" ref="K96">_xll.BDP($C96,K$1)</f>
        <v>191112</v>
      </c>
      <c r="L96" s="8" cm="1">
        <f t="array" ref="L96">_xll.BDP($C96,L$1)</f>
        <v>191112</v>
      </c>
      <c r="M96" s="8" t="str" cm="1">
        <f t="array" ref="M96">_xll.BDP($C96,M$1)</f>
        <v>CAD</v>
      </c>
      <c r="N96" s="8" t="str" cm="1">
        <f t="array" ref="N96">_xll.BDP($C96,N$1)</f>
        <v>CA</v>
      </c>
      <c r="O96" s="8" t="str" cm="1">
        <f t="array" ref="O96">_xll.BDP($C96,O$1)</f>
        <v>Govt</v>
      </c>
      <c r="P96" s="8" t="str" cm="1">
        <f t="array" ref="P96">_xll.BDP($C96,P$1)</f>
        <v>Government</v>
      </c>
      <c r="Q96" s="8" t="str" cm="1">
        <f t="array" ref="Q96">_xll.BDP($C96,Q$1)</f>
        <v>MANITOBA (PROVINCE OF)</v>
      </c>
      <c r="R96" s="8" t="str" cm="1">
        <f t="array" ref="R96">_xll.BDP($C96,R$1)</f>
        <v>A+</v>
      </c>
      <c r="S96" s="8" cm="1">
        <f t="array" ref="S96">_xlfn.IFNA(MATCH(_xll.BDP($C96,S$1),Convert_RBCIRTG[RTG_MDY],0),0)</f>
        <v>8</v>
      </c>
      <c r="T96" s="8" cm="1">
        <f t="array" ref="T96">_xlfn.IFNA(MATCH(_xll.BDP($C96,T$1),Convert_RBCIRTG[RTG_FITCH_SP],0),0)</f>
        <v>0</v>
      </c>
      <c r="U96" s="8" cm="1">
        <f t="array" ref="U96">_xlfn.IFNA(MATCH(_xll.BDP($C96,U$1),Convert_RBCIRTG[RTG_FITCH_SP],0),0)</f>
        <v>6</v>
      </c>
      <c r="V96" s="20" t="str" cm="1">
        <f t="array" ref="V96">INDEX(Convert_RBCIRTG[RTG_FITCH_SP],IF(MEDIAN($S96:$U96)&gt;0,MEDIAN($S96:$U96),MAX($S96:$U96)))</f>
        <v>A+</v>
      </c>
      <c r="W96" s="15" cm="1">
        <f t="array" ref="W96">_xll.BDP($C96,W$1,"YAS_YLD_FLAG = 15")</f>
        <v>21.872770591000918</v>
      </c>
      <c r="X96" s="3" t="str">
        <f>INDEX(Convert_DurBins[Dur_Bucket],MATCH($W96,Convert_DurBins[Dur_Val],1))</f>
        <v>20-22</v>
      </c>
      <c r="Y96" s="14">
        <f t="shared" si="12"/>
        <v>2.755878</v>
      </c>
      <c r="Z96" s="3">
        <f>-INDEX(DefProv[Default],MATCH($O96&amp;$R96,DefProv[KEY],0))</f>
        <v>-3</v>
      </c>
      <c r="AA96" s="9" cm="1">
        <f t="array" ref="AA96">IF($M96="CAD",AB96,_xll.BDP($C96,AA$1,"YAS_XCCY_FOREIGN_CURRENCY=CAD","YAS_YLD_FLAG = 15","PRICING_SOURCE=BVAL"))</f>
        <v>2.7858779999999999</v>
      </c>
      <c r="AB96" s="9" cm="1">
        <f t="array" ref="AB96">_xll.BDP($C96,AB$1,"YAS_YLD_FLAG = 15","PRICING_SOURCE=BVAL")</f>
        <v>2.7858779999999999</v>
      </c>
      <c r="AC96" s="14">
        <f t="shared" si="13"/>
        <v>0</v>
      </c>
      <c r="AD96" s="9" cm="1">
        <f t="array" ref="AD96">_xll.BDP($C96,AD$1,"YAS_YLD_FLAG = 15","PRICING_SOURCE=BVAL")</f>
        <v>81.754399999999976</v>
      </c>
      <c r="AE96" s="14">
        <f>INDEX([1]credit_yield!$C$1:$C$108,MATCH($AY96,[1]credit_yield!$A$1:$A$108,0))</f>
        <v>78.773746490478516</v>
      </c>
      <c r="AF96" s="9" cm="1">
        <f t="array" ref="AF96">_xll.BDP($C96,AF$1,"YAS_YLD_FLAG = 15","YAS_XCCY_FOREIGN_CURRENCY=CAD","PRICING_SOURCE=BVAL")</f>
        <v>76.734690517545289</v>
      </c>
      <c r="AG96" s="9" cm="1">
        <f t="array" ref="AG96">_xll.BDP($C96,AG$1,"YAS_YLD_FLAG = 15","PRICING_SOURCE=BVAL")</f>
        <v>1.968334</v>
      </c>
      <c r="AH96" s="9" t="str" cm="1">
        <f t="array" ref="AH96">_xll.BDP($C96,AH$1,"YAS_YLD_FLAG = 15","PRICING_SOURCE=BVAL")</f>
        <v>CAN 2 12/01/51</v>
      </c>
      <c r="AI96" s="9" t="str" cm="1">
        <f t="array" ref="AI96">_xll.BDP($C96,AI$1,"YAS_YLD_FLAG = 15","YAS_XCCY_FOREIGN_CURRENCY=CAD","PRICING_SOURCE=BVAL")</f>
        <v>CAN 2 12/01/51</v>
      </c>
      <c r="AJ96" s="9" cm="1">
        <f t="array" ref="AJ96">_xll.BQL($C96, "yield(fill=PREV, pricing_source=BVN4, side=Bid, yield_type=YTW) - yield(fill=PREV, pricing_source=BVN4, side=Ask, yield_type=YTW)")</f>
        <v>7.5205154849959932E-3</v>
      </c>
      <c r="AK96" s="16" cm="1">
        <f t="array" ref="AK96">_xll.BDP($C96,AK$1,"YAS_YLD_FLAG = 1")</f>
        <v>1500000000</v>
      </c>
      <c r="AL96" s="5">
        <f t="shared" si="14"/>
        <v>0</v>
      </c>
      <c r="AM96" s="17" cm="1">
        <f t="array" ref="AM96">_xll.BDP($C96&amp;"@"&amp;Settings!$B$1&amp;" "&amp;$O96,"INTERVAL_SUM","MARKET_DATA_OVERRIDE="&amp;AM$1,"CALC_INTERVAL="&amp;Settings!$B$2,"FILL=0")*1000</f>
        <v>0</v>
      </c>
      <c r="AN96" s="18">
        <f t="shared" si="15"/>
        <v>0</v>
      </c>
      <c r="AO96" s="17" cm="1">
        <f t="array" ref="AO96">_xll.BDP($I96&amp;"@"&amp;Settings!$B$1&amp;" "&amp;$O96,"INTERVAL_SUM","MARKET_DATA_OVERRIDE="&amp;AO$1,"CALC_INTERVAL="&amp;Settings!$B$2,"FILL=0")*1000</f>
        <v>0</v>
      </c>
      <c r="AP96" s="17" cm="1">
        <f t="array" ref="AP96">_xll.BDP($I96&amp;"@"&amp;Settings!$B$1&amp;" "&amp;$O96,"INTERVAL_SUM","MARKET_DATA_OVERRIDE="&amp;AP$1,"CALC_INTERVAL="&amp;Settings!$B$2,"FILL=0")*1000</f>
        <v>0</v>
      </c>
      <c r="AQ96" s="8" cm="1">
        <f t="array" ref="AQ96">_xll.BDP($C96,AQ$1)</f>
        <v>99</v>
      </c>
      <c r="AR96" s="21">
        <f>_xlfn.IFNA(IF(ISNUMBER($K96),INDEX(SN_Limit[UTILIZATION],MATCH($K96,SN_Limit[BB_ID],0)),"#N/A"),
IF(ISNUMBER($L96),INDEX(SN_Limit[UTILIZATION],MATCH($L96,SN_Limit[BB_ID],0)),"#N/A"))</f>
        <v>0.31430000000000002</v>
      </c>
      <c r="AS96" s="6">
        <f>_xlfn.IFNA(IF(ISNUMBER($K96),INDEX(SN_Limit[REMAINING],MATCH($K96,SN_Limit[BB_ID],0)),"#N/A"),
IF(ISNUMBER($L96),INDEX(SN_Limit[REMAINING],MATCH($L96,SN_Limit[BB_ID],0)),"#N/A"))</f>
        <v>409992300.91999996</v>
      </c>
      <c r="AT96" s="3" t="str">
        <f>INDEX(Table11[Z_category],MATCH(MAX(BuyTable[[#This Row],[Yld_Z_BB]:[Yld_Z_RBCI]]),Table11[Z_score_Vale],1))</f>
        <v>90+</v>
      </c>
      <c r="AU96" s="3">
        <f>INDEX(Table12[TRAC_Category],MATCH(BuyTable[[#This Row],[Perc_Traded]],Table12[TRAC_Value],1))</f>
        <v>0</v>
      </c>
      <c r="AV96" s="27">
        <f>INDEX(Table13[NetDlrInv_Category],MATCH(BuyTable[[#This Row],[DealerClient Net]],Table13[NetDlrInv_Value],1))</f>
        <v>0</v>
      </c>
      <c r="AW96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96" s="3">
        <f>INDEX(Table15[XCCY_Cat],MATCH(BuyTable[[#This Row],[XCCY_sprd]],Table15[XCCY_Value],1))</f>
        <v>0</v>
      </c>
      <c r="AY96" s="3" t="str">
        <f>INDEX(Group_RTG[RTG_Value],MATCH($R96,Group_RTG[RTG_Key],0))&amp;":"&amp;INDEX(Map_DurBQNT[Dur_Val],MATCH($X96,Map_DurBQNT[Dur_Key],0))&amp;":"&amp;$M96&amp;":"&amp;$O96</f>
        <v>A:11:CAD:Govt</v>
      </c>
      <c r="AZ96" s="3" t="str">
        <f>INDEX(Table9[LQA_Bucket],MATCH(BuyTable[[#This Row],[LQA_LIQUIDITY_SCORE]],Table9[LQA_Val],1))</f>
        <v>80-100</v>
      </c>
      <c r="BA96" s="27" t="str">
        <f>INDEX(Table10[Utilization_Bucket],MATCH(_xlfn.IFNA(ROUND(BuyTable[[#This Row],[Remaining]]/1000000,0),-1),Table10[Utilization_Val],1))</f>
        <v>100MM+</v>
      </c>
      <c r="BB9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97" spans="1:54" x14ac:dyDescent="0.3">
      <c r="A97" t="s">
        <v>876</v>
      </c>
      <c r="B97" t="str">
        <f>IF(ISNUMBER(MATCH(I97,Buyside_PastID!A:A,0)),"","NEW")</f>
        <v/>
      </c>
      <c r="C97" s="8" t="s">
        <v>1611</v>
      </c>
      <c r="D97" s="8">
        <v>0.90990086459464825</v>
      </c>
      <c r="E97" s="8">
        <v>0.84035058078794933</v>
      </c>
      <c r="F97" s="8" t="s">
        <v>2789</v>
      </c>
      <c r="I97" s="8" t="str" cm="1">
        <f t="array" ref="I97">_xll.BDP($C97,I$1)</f>
        <v>BP9627632</v>
      </c>
      <c r="J97" s="8" t="str" cm="1">
        <f t="array" ref="J97">_xll.BDP($C97,J$1)</f>
        <v>LLOYDS 1.985 12/15/31</v>
      </c>
      <c r="K97" s="8" cm="1">
        <f t="array" ref="K97">_xll.BDP($C97,K$1)</f>
        <v>112428</v>
      </c>
      <c r="L97" s="8" cm="1">
        <f t="array" ref="L97">_xll.BDP($C97,L$1)</f>
        <v>112428</v>
      </c>
      <c r="M97" s="8" t="str" cm="1">
        <f t="array" ref="M97">_xll.BDP($C97,M$1)</f>
        <v>GBP</v>
      </c>
      <c r="N97" s="8" t="str" cm="1">
        <f t="array" ref="N97">_xll.BDP($C97,N$1)</f>
        <v>EN</v>
      </c>
      <c r="O97" s="8" t="str" cm="1">
        <f t="array" ref="O97">_xll.BDP($C97,O$1)</f>
        <v>Corp</v>
      </c>
      <c r="P97" s="8" t="str" cm="1">
        <f t="array" ref="P97">_xll.BDP($C97,P$1)</f>
        <v>Financials</v>
      </c>
      <c r="Q97" s="8" t="str" cm="1">
        <f t="array" ref="Q97">_xll.BDP($C97,Q$1)</f>
        <v>LLOYDS BANKING GROUP PLC</v>
      </c>
      <c r="R97" s="8" t="str" cm="1">
        <f t="array" ref="R97">_xll.BDP($C97,R$1)</f>
        <v>BBB</v>
      </c>
      <c r="S97" s="8" cm="1">
        <f t="array" ref="S97">_xlfn.IFNA(MATCH(_xll.BDP($C97,S$1),Convert_RBCIRTG[RTG_MDY],0),0)</f>
        <v>4</v>
      </c>
      <c r="T97" s="8" cm="1">
        <f t="array" ref="T97">_xlfn.IFNA(MATCH(_xll.BDP($C97,T$1),Convert_RBCIRTG[RTG_FITCH_SP],0),0)</f>
        <v>3</v>
      </c>
      <c r="U97" s="8" cm="1">
        <f t="array" ref="U97">_xlfn.IFNA(MATCH(_xll.BDP($C97,U$1),Convert_RBCIRTG[RTG_FITCH_SP],0),0)</f>
        <v>1</v>
      </c>
      <c r="V97" s="20" t="str" cm="1">
        <f t="array" ref="V97">INDEX(Convert_RBCIRTG[RTG_FITCH_SP],IF(MEDIAN($S97:$U97)&gt;0,MEDIAN($S97:$U97),MAX($S97:$U97)))</f>
        <v>BBB+</v>
      </c>
      <c r="W97" s="15" cm="1">
        <f t="array" ref="W97">_xll.BDP($C97,W$1,"YAS_YLD_FLAG = 15")</f>
        <v>4.72906697802037</v>
      </c>
      <c r="X97" s="3" t="str">
        <f>INDEX(Convert_DurBins[Dur_Bucket],MATCH($W97,Convert_DurBins[Dur_Val],1))</f>
        <v>0-10</v>
      </c>
      <c r="Y97" s="14">
        <f t="shared" si="12"/>
        <v>2.4075027072105968</v>
      </c>
      <c r="Z97" s="3">
        <f>-INDEX(DefProv[Default],MATCH($O97&amp;$R97,DefProv[KEY],0))</f>
        <v>-36</v>
      </c>
      <c r="AA97" s="9" cm="1">
        <f t="array" ref="AA97">IF($M97="CAD",AB97,_xll.BDP($C97,AA$1,"YAS_XCCY_FOREIGN_CURRENCY=CAD","YAS_YLD_FLAG = 15","PRICING_SOURCE=BVAL"))</f>
        <v>2.7675027072105967</v>
      </c>
      <c r="AB97" s="9" cm="1">
        <f t="array" ref="AB97">_xll.BDP($C97,AB$1,"YAS_YLD_FLAG = 15","PRICING_SOURCE=BVAL")</f>
        <v>2.306333</v>
      </c>
      <c r="AC97" s="14">
        <f t="shared" si="13"/>
        <v>0.46116970721059669</v>
      </c>
      <c r="AD97" s="9" cm="1">
        <f t="array" ref="AD97">_xll.BDP($C97,AD$1,"YAS_YLD_FLAG = 15","PRICING_SOURCE=BVAL")</f>
        <v>146.76420000000002</v>
      </c>
      <c r="AE97" s="14" t="e">
        <f>INDEX([1]credit_yield!$C$1:$C$108,MATCH($AY97,[1]credit_yield!$A$1:$A$108,0))</f>
        <v>#N/A</v>
      </c>
      <c r="AF97" s="9" cm="1">
        <f t="array" ref="AF97">_xll.BDP($C97,AF$1,"YAS_YLD_FLAG = 15","YAS_XCCY_FOREIGN_CURRENCY=CAD","PRICING_SOURCE=BVAL")</f>
        <v>148.49361294901701</v>
      </c>
      <c r="AG97" s="9" cm="1">
        <f t="array" ref="AG97">_xll.BDP($C97,AG$1,"YAS_YLD_FLAG = 15","PRICING_SOURCE=BVAL")</f>
        <v>0.83869099999999996</v>
      </c>
      <c r="AH97" s="9" t="str" cm="1">
        <f t="array" ref="AH97">_xll.BDP($C97,AH$1,"YAS_YLD_FLAG = 15","PRICING_SOURCE=BVAL")</f>
        <v>UKT 0 3/8 10/22/26</v>
      </c>
      <c r="AI97" s="9" t="str" cm="1">
        <f t="array" ref="AI97">_xll.BDP($C97,AI$1,"YAS_YLD_FLAG = 15","YAS_XCCY_FOREIGN_CURRENCY=CAD","PRICING_SOURCE=BVAL")</f>
        <v>CAN 1 09/01/26</v>
      </c>
      <c r="AJ97" s="9" cm="1">
        <f t="array" ref="AJ97">_xll.BQL($C97, "yield(fill=PREV, pricing_source=BVN4, side=Bid, yield_type=YTW) - yield(fill=PREV, pricing_source=BVN4, side=Ask, yield_type=YTW)")</f>
        <v>1.4068699870176005E-2</v>
      </c>
      <c r="AK97" s="16" cm="1">
        <f t="array" ref="AK97">_xll.BDP($C97,AK$1,"YAS_YLD_FLAG = 1")</f>
        <v>500000000</v>
      </c>
      <c r="AL97" s="5">
        <f t="shared" si="14"/>
        <v>0</v>
      </c>
      <c r="AM97" s="17" cm="1">
        <f t="array" ref="AM97">_xll.BDP($C97&amp;"@"&amp;Settings!$B$1&amp;" "&amp;$O97,"INTERVAL_SUM","MARKET_DATA_OVERRIDE="&amp;AM$1,"CALC_INTERVAL="&amp;Settings!$B$2,"FILL=0")*1000</f>
        <v>0</v>
      </c>
      <c r="AN97" s="18">
        <f t="shared" si="15"/>
        <v>0</v>
      </c>
      <c r="AO97" s="17" cm="1">
        <f t="array" ref="AO97">_xll.BDP($I97&amp;"@"&amp;Settings!$B$1&amp;" "&amp;$O97,"INTERVAL_SUM","MARKET_DATA_OVERRIDE="&amp;AO$1,"CALC_INTERVAL="&amp;Settings!$B$2,"FILL=0")*1000</f>
        <v>0</v>
      </c>
      <c r="AP97" s="17" cm="1">
        <f t="array" ref="AP97">_xll.BDP($I97&amp;"@"&amp;Settings!$B$1&amp;" "&amp;$O97,"INTERVAL_SUM","MARKET_DATA_OVERRIDE="&amp;AP$1,"CALC_INTERVAL="&amp;Settings!$B$2,"FILL=0")*1000</f>
        <v>0</v>
      </c>
      <c r="AQ97" s="8" cm="1">
        <f t="array" ref="AQ97">_xll.BDP($C97,AQ$1)</f>
        <v>84</v>
      </c>
      <c r="AR97" s="21">
        <f>_xlfn.IFNA(IF(ISNUMBER($K97),INDEX(SN_Limit[UTILIZATION],MATCH($K97,SN_Limit[BB_ID],0)),"#N/A"),
IF(ISNUMBER($L97),INDEX(SN_Limit[UTILIZATION],MATCH($L97,SN_Limit[BB_ID],0)),"#N/A"))</f>
        <v>0.1726</v>
      </c>
      <c r="AS97" s="6">
        <f>_xlfn.IFNA(IF(ISNUMBER($K97),INDEX(SN_Limit[REMAINING],MATCH($K97,SN_Limit[BB_ID],0)),"#N/A"),
IF(ISNUMBER($L97),INDEX(SN_Limit[REMAINING],MATCH($L97,SN_Limit[BB_ID],0)),"#N/A"))</f>
        <v>36369569.810000002</v>
      </c>
      <c r="AT97" s="3" t="str">
        <f>INDEX(Table11[Z_category],MATCH(MAX(BuyTable[[#This Row],[Yld_Z_BB]:[Yld_Z_RBCI]]),Table11[Z_score_Vale],1))</f>
        <v>75 to 90</v>
      </c>
      <c r="AU97" s="3">
        <f>INDEX(Table12[TRAC_Category],MATCH(BuyTable[[#This Row],[Perc_Traded]],Table12[TRAC_Value],1))</f>
        <v>0</v>
      </c>
      <c r="AV97" s="27">
        <f>INDEX(Table13[NetDlrInv_Category],MATCH(BuyTable[[#This Row],[DealerClient Net]],Table13[NetDlrInv_Value],1))</f>
        <v>0</v>
      </c>
      <c r="AW97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97" s="3" t="str">
        <f>INDEX(Table15[XCCY_Cat],MATCH(BuyTable[[#This Row],[XCCY_sprd]],Table15[XCCY_Value],1))</f>
        <v>0.3 to 0.5</v>
      </c>
      <c r="AY97" s="3" t="str">
        <f>INDEX(Group_RTG[RTG_Value],MATCH($R97,Group_RTG[RTG_Key],0))&amp;":"&amp;INDEX(Map_DurBQNT[Dur_Val],MATCH($X97,Map_DurBQNT[Dur_Key],0))&amp;":"&amp;$M97&amp;":"&amp;$O97</f>
        <v>BBB:5:GBP:Corp</v>
      </c>
      <c r="AZ97" s="3" t="str">
        <f>INDEX(Table9[LQA_Bucket],MATCH(BuyTable[[#This Row],[LQA_LIQUIDITY_SCORE]],Table9[LQA_Val],1))</f>
        <v>80-100</v>
      </c>
      <c r="BA97" s="27" t="str">
        <f>INDEX(Table10[Utilization_Bucket],MATCH(_xlfn.IFNA(ROUND(BuyTable[[#This Row],[Remaining]]/1000000,0),-1),Table10[Utilization_Val],1))</f>
        <v>10-50MM</v>
      </c>
      <c r="BB9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98" spans="1:54" x14ac:dyDescent="0.3">
      <c r="A98" t="s">
        <v>876</v>
      </c>
      <c r="B98" t="str">
        <f>IF(ISNUMBER(MATCH(I98,Buyside_PastID!A:A,0)),"","NEW")</f>
        <v/>
      </c>
      <c r="C98" s="8" t="s">
        <v>1594</v>
      </c>
      <c r="D98" s="8">
        <v>0.77217099599151284</v>
      </c>
      <c r="E98" s="8">
        <v>0.85266814896890364</v>
      </c>
      <c r="F98" s="8" t="s">
        <v>1950</v>
      </c>
      <c r="G98" s="8">
        <v>20000000</v>
      </c>
      <c r="H98" s="8">
        <v>3000000</v>
      </c>
      <c r="I98" s="8" t="str" cm="1">
        <f t="array" ref="I98">_xll.BDP($C98,I$1)</f>
        <v>225401AP3</v>
      </c>
      <c r="J98" s="8" t="str" cm="1">
        <f t="array" ref="J98">_xll.BDP($C98,J$1)</f>
        <v>CS 4.194 04/01/31</v>
      </c>
      <c r="K98" s="8" cm="1">
        <f t="array" ref="K98">_xll.BDP($C98,K$1)</f>
        <v>115662</v>
      </c>
      <c r="L98" s="8" cm="1">
        <f t="array" ref="L98">_xll.BDP($C98,L$1)</f>
        <v>115662</v>
      </c>
      <c r="M98" s="8" t="str" cm="1">
        <f t="array" ref="M98">_xll.BDP($C98,M$1)</f>
        <v>USD</v>
      </c>
      <c r="N98" s="8" t="str" cm="1">
        <f t="array" ref="N98">_xll.BDP($C98,N$1)</f>
        <v>SZ</v>
      </c>
      <c r="O98" s="8" t="str" cm="1">
        <f t="array" ref="O98">_xll.BDP($C98,O$1)</f>
        <v>Corp</v>
      </c>
      <c r="P98" s="8" t="str" cm="1">
        <f t="array" ref="P98">_xll.BDP($C98,P$1)</f>
        <v>Financials</v>
      </c>
      <c r="Q98" s="8" t="str" cm="1">
        <f t="array" ref="Q98">_xll.BDP($C98,Q$1)</f>
        <v>CREDIT SUISSE GROUP AG</v>
      </c>
      <c r="R98" s="8" t="str" cm="1">
        <f t="array" ref="R98">_xll.BDP($C98,R$1)</f>
        <v>BBB+</v>
      </c>
      <c r="S98" s="8" cm="1">
        <f t="array" ref="S98">_xlfn.IFNA(MATCH(_xll.BDP($C98,S$1),Convert_RBCIRTG[RTG_MDY],0),0)</f>
        <v>3</v>
      </c>
      <c r="T98" s="8" cm="1">
        <f t="array" ref="T98">_xlfn.IFNA(MATCH(_xll.BDP($C98,T$1),Convert_RBCIRTG[RTG_FITCH_SP],0),0)</f>
        <v>4</v>
      </c>
      <c r="U98" s="8" cm="1">
        <f t="array" ref="U98">_xlfn.IFNA(MATCH(_xll.BDP($C98,U$1),Convert_RBCIRTG[RTG_FITCH_SP],0),0)</f>
        <v>3</v>
      </c>
      <c r="V98" s="20" t="str" cm="1">
        <f t="array" ref="V98">INDEX(Convert_RBCIRTG[RTG_FITCH_SP],IF(MEDIAN($S98:$U98)&gt;0,MEDIAN($S98:$U98),MAX($S98:$U98)))</f>
        <v>BBB+</v>
      </c>
      <c r="W98" s="15" cm="1">
        <f t="array" ref="W98">_xll.BDP($C98,W$1,"YAS_YLD_FLAG = 15")</f>
        <v>7.1641047216201681</v>
      </c>
      <c r="X98" s="3" t="str">
        <f>INDEX(Convert_DurBins[Dur_Bucket],MATCH($W98,Convert_DurBins[Dur_Val],1))</f>
        <v>0-10</v>
      </c>
      <c r="Y98" s="14">
        <f t="shared" si="12"/>
        <v>2.7728698770451317</v>
      </c>
      <c r="Z98" s="3">
        <f>-INDEX(DefProv[Default],MATCH($O98&amp;$R98,DefProv[KEY],0))</f>
        <v>-36</v>
      </c>
      <c r="AA98" s="9" cm="1">
        <f t="array" ref="AA98">IF($M98="CAD",AB98,_xll.BDP($C98,AA$1,"YAS_XCCY_FOREIGN_CURRENCY=CAD","YAS_YLD_FLAG = 15","PRICING_SOURCE=BVAL"))</f>
        <v>3.1328698770451315</v>
      </c>
      <c r="AB98" s="9" cm="1">
        <f t="array" ref="AB98">_xll.BDP($C98,AB$1,"YAS_YLD_FLAG = 15","PRICING_SOURCE=BVAL")</f>
        <v>2.7204079999999999</v>
      </c>
      <c r="AC98" s="14">
        <f t="shared" si="13"/>
        <v>0.4124618770451316</v>
      </c>
      <c r="AD98" s="9" cm="1">
        <f t="array" ref="AD98">_xll.BDP($C98,AD$1,"YAS_YLD_FLAG = 15","PRICING_SOURCE=BVAL")</f>
        <v>114.0423</v>
      </c>
      <c r="AE98" s="14" t="e">
        <f>INDEX([1]credit_yield!$C$1:$C$108,MATCH($AY98,[1]credit_yield!$A$1:$A$108,0))</f>
        <v>#N/A</v>
      </c>
      <c r="AF98" s="9" cm="1">
        <f t="array" ref="AF98">_xll.BDP($C98,AF$1,"YAS_YLD_FLAG = 15","YAS_XCCY_FOREIGN_CURRENCY=CAD","PRICING_SOURCE=BVAL")</f>
        <v>163.17773645623242</v>
      </c>
      <c r="AG98" s="9" cm="1">
        <f t="array" ref="AG98">_xll.BDP($C98,AG$1,"YAS_YLD_FLAG = 15","PRICING_SOURCE=BVAL")</f>
        <v>1.579985</v>
      </c>
      <c r="AH98" s="9" t="str" cm="1">
        <f t="array" ref="AH98">_xll.BDP($C98,AH$1,"YAS_YLD_FLAG = 15","PRICING_SOURCE=BVAL")</f>
        <v>T 1 1/4 08/15/31</v>
      </c>
      <c r="AI98" s="9" t="str" cm="1">
        <f t="array" ref="AI98">_xll.BDP($C98,AI$1,"YAS_YLD_FLAG = 15","YAS_XCCY_FOREIGN_CURRENCY=CAD","PRICING_SOURCE=BVAL")</f>
        <v>CAN 1 ¼ 06/01/30</v>
      </c>
      <c r="AJ98" s="9" cm="1">
        <f t="array" ref="AJ98">_xll.BQL($C98, "yield(fill=PREV, pricing_source=BVN4, side=Bid, yield_type=YTW) - yield(fill=PREV, pricing_source=BVN4, side=Ask, yield_type=YTW)")</f>
        <v>2.2682809160925022E-2</v>
      </c>
      <c r="AK98" s="16" cm="1">
        <f t="array" ref="AK98">_xll.BDP($C98,AK$1,"YAS_YLD_FLAG = 1")</f>
        <v>3000000000</v>
      </c>
      <c r="AL98" s="5">
        <f t="shared" si="14"/>
        <v>3.0580333333333334E-2</v>
      </c>
      <c r="AM98" s="17" cm="1">
        <f t="array" ref="AM98">_xll.BDP($C98&amp;"@"&amp;Settings!$B$1&amp;" "&amp;$O98,"INTERVAL_SUM","MARKET_DATA_OVERRIDE="&amp;AM$1,"CALC_INTERVAL="&amp;Settings!$B$2,"FILL=0")*1000</f>
        <v>91741000</v>
      </c>
      <c r="AN98" s="18">
        <f t="shared" si="15"/>
        <v>22240000</v>
      </c>
      <c r="AO98" s="17" cm="1">
        <f t="array" ref="AO98">_xll.BDP($I98&amp;"@"&amp;Settings!$B$1&amp;" "&amp;$O98,"INTERVAL_SUM","MARKET_DATA_OVERRIDE="&amp;AO$1,"CALC_INTERVAL="&amp;Settings!$B$2,"FILL=0")*1000</f>
        <v>47250000</v>
      </c>
      <c r="AP98" s="17" cm="1">
        <f t="array" ref="AP98">_xll.BDP($I98&amp;"@"&amp;Settings!$B$1&amp;" "&amp;$O98,"INTERVAL_SUM","MARKET_DATA_OVERRIDE="&amp;AP$1,"CALC_INTERVAL="&amp;Settings!$B$2,"FILL=0")*1000</f>
        <v>25010000</v>
      </c>
      <c r="AQ98" s="8" cm="1">
        <f t="array" ref="AQ98">_xll.BDP($C98,AQ$1)</f>
        <v>94</v>
      </c>
      <c r="AR98" s="21">
        <f>_xlfn.IFNA(IF(ISNUMBER($K98),INDEX(SN_Limit[UTILIZATION],MATCH($K98,SN_Limit[BB_ID],0)),"#N/A"),
IF(ISNUMBER($L98),INDEX(SN_Limit[UTILIZATION],MATCH($L98,SN_Limit[BB_ID],0)),"#N/A"))</f>
        <v>0.1094</v>
      </c>
      <c r="AS98" s="6">
        <f>_xlfn.IFNA(IF(ISNUMBER($K98),INDEX(SN_Limit[REMAINING],MATCH($K98,SN_Limit[BB_ID],0)),"#N/A"),
IF(ISNUMBER($L98),INDEX(SN_Limit[REMAINING],MATCH($L98,SN_Limit[BB_ID],0)),"#N/A"))</f>
        <v>39527703.960000001</v>
      </c>
      <c r="AT98" s="3" t="str">
        <f>INDEX(Table11[Z_category],MATCH(MAX(BuyTable[[#This Row],[Yld_Z_BB]:[Yld_Z_RBCI]]),Table11[Z_score_Vale],1))</f>
        <v>75 to 90</v>
      </c>
      <c r="AU98" s="3" t="str">
        <f>INDEX(Table12[TRAC_Category],MATCH(BuyTable[[#This Row],[Perc_Traded]],Table12[TRAC_Value],1))</f>
        <v>0-5%</v>
      </c>
      <c r="AV98" s="27" t="str">
        <f>INDEX(Table13[NetDlrInv_Category],MATCH(BuyTable[[#This Row],[DealerClient Net]],Table13[NetDlrInv_Value],1))</f>
        <v>20 to 50MM</v>
      </c>
      <c r="AW98" s="3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98" s="3" t="str">
        <f>INDEX(Table15[XCCY_Cat],MATCH(BuyTable[[#This Row],[XCCY_sprd]],Table15[XCCY_Value],1))</f>
        <v>0.3 to 0.5</v>
      </c>
      <c r="AY98" s="3" t="str">
        <f>INDEX(Group_RTG[RTG_Value],MATCH($R98,Group_RTG[RTG_Key],0))&amp;":"&amp;INDEX(Map_DurBQNT[Dur_Val],MATCH($X98,Map_DurBQNT[Dur_Key],0))&amp;":"&amp;$M98&amp;":"&amp;$O98</f>
        <v>BBB:5:USD:Corp</v>
      </c>
      <c r="AZ98" s="3" t="str">
        <f>INDEX(Table9[LQA_Bucket],MATCH(BuyTable[[#This Row],[LQA_LIQUIDITY_SCORE]],Table9[LQA_Val],1))</f>
        <v>80-100</v>
      </c>
      <c r="BA98" s="27" t="str">
        <f>INDEX(Table10[Utilization_Bucket],MATCH(_xlfn.IFNA(ROUND(BuyTable[[#This Row],[Remaining]]/1000000,0),-1),Table10[Utilization_Val],1))</f>
        <v>10-50MM</v>
      </c>
      <c r="BB9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99" spans="1:54" x14ac:dyDescent="0.3">
      <c r="A99" t="s">
        <v>876</v>
      </c>
      <c r="B99" t="str">
        <f>IF(ISNUMBER(MATCH(I99,Buyside_PastID!A:A,0)),"","NEW")</f>
        <v/>
      </c>
      <c r="C99" s="8" t="s">
        <v>1017</v>
      </c>
      <c r="D99" s="8">
        <v>0.76124177797241943</v>
      </c>
      <c r="E99" s="8">
        <v>0.85948114212354809</v>
      </c>
      <c r="F99" s="8" t="s">
        <v>1926</v>
      </c>
      <c r="G99" s="8">
        <v>5000000</v>
      </c>
      <c r="H99" s="8">
        <v>0</v>
      </c>
      <c r="I99" s="8" t="str" cm="1">
        <f t="array" ref="I99">_xll.BDP($C99,I$1)</f>
        <v>456837AW3</v>
      </c>
      <c r="J99" s="8" t="str" cm="1">
        <f t="array" ref="J99">_xll.BDP($C99,J$1)</f>
        <v>INTNED 2.727 04/01/32</v>
      </c>
      <c r="K99" s="8" cm="1">
        <f t="array" ref="K99">_xll.BDP($C99,K$1)</f>
        <v>115823</v>
      </c>
      <c r="L99" s="8" cm="1">
        <f t="array" ref="L99">_xll.BDP($C99,L$1)</f>
        <v>115823</v>
      </c>
      <c r="M99" s="8" t="str" cm="1">
        <f t="array" ref="M99">_xll.BDP($C99,M$1)</f>
        <v>USD</v>
      </c>
      <c r="N99" s="8" t="str" cm="1">
        <f t="array" ref="N99">_xll.BDP($C99,N$1)</f>
        <v>NE</v>
      </c>
      <c r="O99" s="8" t="str" cm="1">
        <f t="array" ref="O99">_xll.BDP($C99,O$1)</f>
        <v>Corp</v>
      </c>
      <c r="P99" s="8" t="str" cm="1">
        <f t="array" ref="P99">_xll.BDP($C99,P$1)</f>
        <v>Financials</v>
      </c>
      <c r="Q99" s="8" t="str" cm="1">
        <f t="array" ref="Q99">_xll.BDP($C99,Q$1)</f>
        <v>ING GROEP NV</v>
      </c>
      <c r="R99" s="8" t="str" cm="1">
        <f t="array" ref="R99">_xll.BDP($C99,R$1)</f>
        <v>A-</v>
      </c>
      <c r="S99" s="8" cm="1">
        <f t="array" ref="S99">_xlfn.IFNA(MATCH(_xll.BDP($C99,S$1),Convert_RBCIRTG[RTG_MDY],0),0)</f>
        <v>3</v>
      </c>
      <c r="T99" s="8" cm="1">
        <f t="array" ref="T99">_xlfn.IFNA(MATCH(_xll.BDP($C99,T$1),Convert_RBCIRTG[RTG_FITCH_SP],0),0)</f>
        <v>6</v>
      </c>
      <c r="U99" s="8" cm="1">
        <f t="array" ref="U99">_xlfn.IFNA(MATCH(_xll.BDP($C99,U$1),Convert_RBCIRTG[RTG_FITCH_SP],0),0)</f>
        <v>4</v>
      </c>
      <c r="V99" s="20" t="str" cm="1">
        <f t="array" ref="V99">INDEX(Convert_RBCIRTG[RTG_FITCH_SP],IF(MEDIAN($S99:$U99)&gt;0,MEDIAN($S99:$U99),MAX($S99:$U99)))</f>
        <v>A-</v>
      </c>
      <c r="W99" s="15" cm="1">
        <f t="array" ref="W99">_xll.BDP($C99,W$1,"YAS_YLD_FLAG = 15")</f>
        <v>8.2887408888534768</v>
      </c>
      <c r="X99" s="3" t="str">
        <f>INDEX(Convert_DurBins[Dur_Bucket],MATCH($W99,Convert_DurBins[Dur_Val],1))</f>
        <v>0-10</v>
      </c>
      <c r="Y99" s="14">
        <f t="shared" si="12"/>
        <v>2.7126485682729866</v>
      </c>
      <c r="Z99" s="3">
        <f>-INDEX(DefProv[Default],MATCH($O99&amp;$R99,DefProv[KEY],0))</f>
        <v>-13</v>
      </c>
      <c r="AA99" s="9" cm="1">
        <f t="array" ref="AA99">IF($M99="CAD",AB99,_xll.BDP($C99,AA$1,"YAS_XCCY_FOREIGN_CURRENCY=CAD","YAS_YLD_FLAG = 15","PRICING_SOURCE=BVAL"))</f>
        <v>2.8426485682729865</v>
      </c>
      <c r="AB99" s="9" cm="1">
        <f t="array" ref="AB99">_xll.BDP($C99,AB$1,"YAS_YLD_FLAG = 15","PRICING_SOURCE=BVAL")</f>
        <v>2.5033440000000002</v>
      </c>
      <c r="AC99" s="14">
        <f t="shared" si="13"/>
        <v>0.33930456827298627</v>
      </c>
      <c r="AD99" s="9" cm="1">
        <f t="array" ref="AD99">_xll.BDP($C99,AD$1,"YAS_YLD_FLAG = 15","PRICING_SOURCE=BVAL")</f>
        <v>92.335900000000024</v>
      </c>
      <c r="AE99" s="14">
        <f>INDEX([1]credit_yield!$C$1:$C$108,MATCH($AY99,[1]credit_yield!$A$1:$A$108,0))</f>
        <v>73.928243448068429</v>
      </c>
      <c r="AF99" s="9" cm="1">
        <f t="array" ref="AF99">_xll.BDP($C99,AF$1,"YAS_YLD_FLAG = 15","YAS_XCCY_FOREIGN_CURRENCY=CAD","PRICING_SOURCE=BVAL")</f>
        <v>125.42012471960997</v>
      </c>
      <c r="AG99" s="9" cm="1">
        <f t="array" ref="AG99">_xll.BDP($C99,AG$1,"YAS_YLD_FLAG = 15","PRICING_SOURCE=BVAL")</f>
        <v>1.579985</v>
      </c>
      <c r="AH99" s="9" t="str" cm="1">
        <f t="array" ref="AH99">_xll.BDP($C99,AH$1,"YAS_YLD_FLAG = 15","PRICING_SOURCE=BVAL")</f>
        <v>T 1 1/4 08/15/31</v>
      </c>
      <c r="AI99" s="9" t="str" cm="1">
        <f t="array" ref="AI99">_xll.BDP($C99,AI$1,"YAS_YLD_FLAG = 15","YAS_XCCY_FOREIGN_CURRENCY=CAD","PRICING_SOURCE=BVAL")</f>
        <v>CAN 1 ½ 06/01/31</v>
      </c>
      <c r="AJ99" s="9" cm="1">
        <f t="array" ref="AJ99">_xll.BQL($C99, "yield(fill=PREV, pricing_source=BVN4, side=Bid, yield_type=YTW) - yield(fill=PREV, pricing_source=BVN4, side=Ask, yield_type=YTW)")</f>
        <v>4.2034536430707981E-2</v>
      </c>
      <c r="AK99" s="16" cm="1">
        <f t="array" ref="AK99">_xll.BDP($C99,AK$1,"YAS_YLD_FLAG = 1")</f>
        <v>750000000</v>
      </c>
      <c r="AL99" s="5">
        <f t="shared" si="14"/>
        <v>0.20902133333333334</v>
      </c>
      <c r="AM99" s="17" cm="1">
        <f t="array" ref="AM99">_xll.BDP($C99&amp;"@"&amp;Settings!$B$1&amp;" "&amp;$O99,"INTERVAL_SUM","MARKET_DATA_OVERRIDE="&amp;AM$1,"CALC_INTERVAL="&amp;Settings!$B$2,"FILL=0")*1000</f>
        <v>156766000</v>
      </c>
      <c r="AN99" s="18">
        <f t="shared" si="15"/>
        <v>-10711000</v>
      </c>
      <c r="AO99" s="17" cm="1">
        <f t="array" ref="AO99">_xll.BDP($I99&amp;"@"&amp;Settings!$B$1&amp;" "&amp;$O99,"INTERVAL_SUM","MARKET_DATA_OVERRIDE="&amp;AO$1,"CALC_INTERVAL="&amp;Settings!$B$2,"FILL=0")*1000</f>
        <v>47816000</v>
      </c>
      <c r="AP99" s="17" cm="1">
        <f t="array" ref="AP99">_xll.BDP($I99&amp;"@"&amp;Settings!$B$1&amp;" "&amp;$O99,"INTERVAL_SUM","MARKET_DATA_OVERRIDE="&amp;AP$1,"CALC_INTERVAL="&amp;Settings!$B$2,"FILL=0")*1000</f>
        <v>58527000</v>
      </c>
      <c r="AQ99" s="8" cm="1">
        <f t="array" ref="AQ99">_xll.BDP($C99,AQ$1)</f>
        <v>92</v>
      </c>
      <c r="AR99" s="21" t="str">
        <f>_xlfn.IFNA(IF(ISNUMBER($K99),INDEX(SN_Limit[UTILIZATION],MATCH($K99,SN_Limit[BB_ID],0)),"#N/A"),
IF(ISNUMBER($L99),INDEX(SN_Limit[UTILIZATION],MATCH($L99,SN_Limit[BB_ID],0)),"#N/A"))</f>
        <v>N/A</v>
      </c>
      <c r="AS99" s="6">
        <f>_xlfn.IFNA(IF(ISNUMBER($K99),INDEX(SN_Limit[REMAINING],MATCH($K99,SN_Limit[BB_ID],0)),"#N/A"),
IF(ISNUMBER($L99),INDEX(SN_Limit[REMAINING],MATCH($L99,SN_Limit[BB_ID],0)),"#N/A"))</f>
        <v>0</v>
      </c>
      <c r="AT99" s="3" t="str">
        <f>INDEX(Table11[Z_category],MATCH(MAX(BuyTable[[#This Row],[Yld_Z_BB]:[Yld_Z_RBCI]]),Table11[Z_score_Vale],1))</f>
        <v>75 to 90</v>
      </c>
      <c r="AU99" s="3" t="str">
        <f>INDEX(Table12[TRAC_Category],MATCH(BuyTable[[#This Row],[Perc_Traded]],Table12[TRAC_Value],1))</f>
        <v>20-25%</v>
      </c>
      <c r="AV99" s="27" t="str">
        <f>INDEX(Table13[NetDlrInv_Category],MATCH(BuyTable[[#This Row],[DealerClient Net]],Table13[NetDlrInv_Value],1))</f>
        <v>-20 to -10MM</v>
      </c>
      <c r="AW99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99" s="3" t="str">
        <f>INDEX(Table15[XCCY_Cat],MATCH(BuyTable[[#This Row],[XCCY_sprd]],Table15[XCCY_Value],1))</f>
        <v>0.3 to 0.5</v>
      </c>
      <c r="AY99" s="3" t="str">
        <f>INDEX(Group_RTG[RTG_Value],MATCH($R99,Group_RTG[RTG_Key],0))&amp;":"&amp;INDEX(Map_DurBQNT[Dur_Val],MATCH($X99,Map_DurBQNT[Dur_Key],0))&amp;":"&amp;$M99&amp;":"&amp;$O99</f>
        <v>A:5:USD:Corp</v>
      </c>
      <c r="AZ99" s="3" t="str">
        <f>INDEX(Table9[LQA_Bucket],MATCH(BuyTable[[#This Row],[LQA_LIQUIDITY_SCORE]],Table9[LQA_Val],1))</f>
        <v>80-100</v>
      </c>
      <c r="BA99" s="27" t="str">
        <f>INDEX(Table10[Utilization_Bucket],MATCH(_xlfn.IFNA(ROUND(BuyTable[[#This Row],[Remaining]]/1000000,0),-1),Table10[Utilization_Val],1))</f>
        <v>0MM</v>
      </c>
      <c r="BB9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00" spans="1:54" x14ac:dyDescent="0.3">
      <c r="A100" t="s">
        <v>876</v>
      </c>
      <c r="B100" t="str">
        <f>IF(ISNUMBER(MATCH(I100,Buyside_PastID!A:A,0)),"","NEW")</f>
        <v/>
      </c>
      <c r="C100" s="8" t="s">
        <v>965</v>
      </c>
      <c r="D100" s="8">
        <v>0.91171174697392243</v>
      </c>
      <c r="E100" s="8">
        <v>0.79535917394060096</v>
      </c>
      <c r="F100" s="8" t="s">
        <v>1964</v>
      </c>
      <c r="G100" s="8">
        <v>0</v>
      </c>
      <c r="H100" s="8">
        <v>0</v>
      </c>
      <c r="I100" s="8" t="str" cm="1">
        <f t="array" ref="I100">_xll.BDP($C100,I$1)</f>
        <v>94974BGE4</v>
      </c>
      <c r="J100" s="8" t="str" cm="1">
        <f t="array" ref="J100">_xll.BDP($C100,J$1)</f>
        <v>WFC 4.65 11/04/44</v>
      </c>
      <c r="K100" s="8" cm="1">
        <f t="array" ref="K100">_xll.BDP($C100,K$1)</f>
        <v>101092</v>
      </c>
      <c r="L100" s="8" cm="1">
        <f t="array" ref="L100">_xll.BDP($C100,L$1)</f>
        <v>101092</v>
      </c>
      <c r="M100" s="8" t="str" cm="1">
        <f t="array" ref="M100">_xll.BDP($C100,M$1)</f>
        <v>USD</v>
      </c>
      <c r="N100" s="8" t="str" cm="1">
        <f t="array" ref="N100">_xll.BDP($C100,N$1)</f>
        <v>US</v>
      </c>
      <c r="O100" s="8" t="str" cm="1">
        <f t="array" ref="O100">_xll.BDP($C100,O$1)</f>
        <v>Corp</v>
      </c>
      <c r="P100" s="8" t="str" cm="1">
        <f t="array" ref="P100">_xll.BDP($C100,P$1)</f>
        <v>Financials</v>
      </c>
      <c r="Q100" s="8" t="str" cm="1">
        <f t="array" ref="Q100">_xll.BDP($C100,Q$1)</f>
        <v>WELLS FARGO &amp; COMPANY</v>
      </c>
      <c r="R100" s="8" t="str" cm="1">
        <f t="array" ref="R100">_xll.BDP($C100,R$1)</f>
        <v>A-</v>
      </c>
      <c r="S100" s="8" cm="1">
        <f t="array" ref="S100">_xlfn.IFNA(MATCH(_xll.BDP($C100,S$1),Convert_RBCIRTG[RTG_MDY],0),0)</f>
        <v>4</v>
      </c>
      <c r="T100" s="8" cm="1">
        <f t="array" ref="T100">_xlfn.IFNA(MATCH(_xll.BDP($C100,T$1),Convert_RBCIRTG[RTG_FITCH_SP],0),0)</f>
        <v>4</v>
      </c>
      <c r="U100" s="8" cm="1">
        <f t="array" ref="U100">_xlfn.IFNA(MATCH(_xll.BDP($C100,U$1),Convert_RBCIRTG[RTG_FITCH_SP],0),0)</f>
        <v>2</v>
      </c>
      <c r="V100" s="20" t="str" cm="1">
        <f t="array" ref="V100">INDEX(Convert_RBCIRTG[RTG_FITCH_SP],IF(MEDIAN($S100:$U100)&gt;0,MEDIAN($S100:$U100),MAX($S100:$U100)))</f>
        <v>A-</v>
      </c>
      <c r="W100" s="15" cm="1">
        <f t="array" ref="W100">_xll.BDP($C100,W$1,"YAS_YLD_FLAG = 15")</f>
        <v>14.753023041970094</v>
      </c>
      <c r="X100" s="3" t="str">
        <f>INDEX(Convert_DurBins[Dur_Bucket],MATCH($W100,Convert_DurBins[Dur_Val],1))</f>
        <v>14-16</v>
      </c>
      <c r="Y100" s="14">
        <f t="shared" si="12"/>
        <v>3.8713787718983719</v>
      </c>
      <c r="Z100" s="3">
        <f>-INDEX(DefProv[Default],MATCH($O100&amp;$R100,DefProv[KEY],0))</f>
        <v>-13</v>
      </c>
      <c r="AA100" s="9" cm="1">
        <f t="array" ref="AA100">IF($M100="CAD",AB100,_xll.BDP($C100,AA$1,"YAS_XCCY_FOREIGN_CURRENCY=CAD","YAS_YLD_FLAG = 15","PRICING_SOURCE=BVAL"))</f>
        <v>4.0013787718983718</v>
      </c>
      <c r="AB100" s="9" cm="1">
        <f t="array" ref="AB100">_xll.BDP($C100,AB$1,"YAS_YLD_FLAG = 15","PRICING_SOURCE=BVAL")</f>
        <v>3.2911199999999998</v>
      </c>
      <c r="AC100" s="14">
        <f t="shared" si="13"/>
        <v>0.71025877189837194</v>
      </c>
      <c r="AD100" s="9" cm="1">
        <f t="array" ref="AD100">_xll.BDP($C100,AD$1,"YAS_YLD_FLAG = 15","PRICING_SOURCE=BVAL")</f>
        <v>129.833</v>
      </c>
      <c r="AE100" s="14">
        <f>INDEX([1]credit_yield!$C$1:$C$108,MATCH($AY100,[1]credit_yield!$A$1:$A$108,0))</f>
        <v>91.128770930426455</v>
      </c>
      <c r="AF100" s="9" cm="1">
        <f t="array" ref="AF100">_xll.BDP($C100,AF$1,"YAS_YLD_FLAG = 15","YAS_XCCY_FOREIGN_CURRENCY=CAD","PRICING_SOURCE=BVAL")</f>
        <v>213.3098317905347</v>
      </c>
      <c r="AG100" s="9" cm="1">
        <f t="array" ref="AG100">_xll.BDP($C100,AG$1,"YAS_YLD_FLAG = 15","PRICING_SOURCE=BVAL")</f>
        <v>1.9927899999999998</v>
      </c>
      <c r="AH100" s="9" t="str" cm="1">
        <f t="array" ref="AH100">_xll.BDP($C100,AH$1,"YAS_YLD_FLAG = 15","PRICING_SOURCE=BVAL")</f>
        <v>T 1 3/4 08/15/41</v>
      </c>
      <c r="AI100" s="9" t="str" cm="1">
        <f t="array" ref="AI100">_xll.BDP($C100,AI$1,"YAS_YLD_FLAG = 15","YAS_XCCY_FOREIGN_CURRENCY=CAD","PRICING_SOURCE=BVAL")</f>
        <v>CAN 4 06/01/41</v>
      </c>
      <c r="AJ100" s="9" cm="1">
        <f t="array" ref="AJ100">_xll.BQL($C100, "yield(fill=PREV, pricing_source=BVN4, side=Bid, yield_type=YTW) - yield(fill=PREV, pricing_source=BVN4, side=Ask, yield_type=YTW)")</f>
        <v>1.2016265647798008E-2</v>
      </c>
      <c r="AK100" s="16" cm="1">
        <f t="array" ref="AK100">_xll.BDP($C100,AK$1,"YAS_YLD_FLAG = 1")</f>
        <v>1970485000</v>
      </c>
      <c r="AL100" s="5">
        <f t="shared" si="14"/>
        <v>1.6253866433898253E-2</v>
      </c>
      <c r="AM100" s="17" cm="1">
        <f t="array" ref="AM100">_xll.BDP($C100&amp;"@"&amp;Settings!$B$1&amp;" "&amp;$O100,"INTERVAL_SUM","MARKET_DATA_OVERRIDE="&amp;AM$1,"CALC_INTERVAL="&amp;Settings!$B$2,"FILL=0")*1000</f>
        <v>32028000</v>
      </c>
      <c r="AN100" s="18">
        <f t="shared" si="15"/>
        <v>3125000</v>
      </c>
      <c r="AO100" s="17" cm="1">
        <f t="array" ref="AO100">_xll.BDP($I100&amp;"@"&amp;Settings!$B$1&amp;" "&amp;$O100,"INTERVAL_SUM","MARKET_DATA_OVERRIDE="&amp;AO$1,"CALC_INTERVAL="&amp;Settings!$B$2,"FILL=0")*1000</f>
        <v>9125000</v>
      </c>
      <c r="AP100" s="17" cm="1">
        <f t="array" ref="AP100">_xll.BDP($I100&amp;"@"&amp;Settings!$B$1&amp;" "&amp;$O100,"INTERVAL_SUM","MARKET_DATA_OVERRIDE="&amp;AP$1,"CALC_INTERVAL="&amp;Settings!$B$2,"FILL=0")*1000</f>
        <v>6000000</v>
      </c>
      <c r="AQ100" s="8" cm="1">
        <f t="array" ref="AQ100">_xll.BDP($C100,AQ$1)</f>
        <v>94</v>
      </c>
      <c r="AR100" s="21">
        <f>_xlfn.IFNA(IF(ISNUMBER($K100),INDEX(SN_Limit[UTILIZATION],MATCH($K100,SN_Limit[BB_ID],0)),"#N/A"),
IF(ISNUMBER($L100),INDEX(SN_Limit[UTILIZATION],MATCH($L100,SN_Limit[BB_ID],0)),"#N/A"))</f>
        <v>0.7853</v>
      </c>
      <c r="AS100" s="6">
        <f>_xlfn.IFNA(IF(ISNUMBER($K100),INDEX(SN_Limit[REMAINING],MATCH($K100,SN_Limit[BB_ID],0)),"#N/A"),
IF(ISNUMBER($L100),INDEX(SN_Limit[REMAINING],MATCH($L100,SN_Limit[BB_ID],0)),"#N/A"))</f>
        <v>14333895.959999993</v>
      </c>
      <c r="AT100" s="3" t="str">
        <f>INDEX(Table11[Z_category],MATCH(MAX(BuyTable[[#This Row],[Yld_Z_BB]:[Yld_Z_RBCI]]),Table11[Z_score_Vale],1))</f>
        <v>75 to 90</v>
      </c>
      <c r="AU100" s="3" t="str">
        <f>INDEX(Table12[TRAC_Category],MATCH(BuyTable[[#This Row],[Perc_Traded]],Table12[TRAC_Value],1))</f>
        <v>0-5%</v>
      </c>
      <c r="AV100" s="27" t="str">
        <f>INDEX(Table13[NetDlrInv_Category],MATCH(BuyTable[[#This Row],[DealerClient Net]],Table13[NetDlrInv_Value],1))</f>
        <v>0 to 5MM</v>
      </c>
      <c r="AW100" s="3">
        <f>IF(OR(ISBLANK(BuyTable[[#This Row],[MSG_AskSize]]),NOT(ISNUMBER(BuyTable[[#This Row],[MSG_AskSize]]))),"NA",INDEX(Table14[AskSize_Category],MATCH(BuyTable[[#This Row],[MSG_AskSize]],Table14[AskSize_Value],1)))</f>
        <v>0</v>
      </c>
      <c r="AX100" s="3" t="str">
        <f>INDEX(Table15[XCCY_Cat],MATCH(BuyTable[[#This Row],[XCCY_sprd]],Table15[XCCY_Value],1))</f>
        <v>0.5 to 0.8</v>
      </c>
      <c r="AY100" s="3" t="str">
        <f>INDEX(Group_RTG[RTG_Value],MATCH($R100,Group_RTG[RTG_Key],0))&amp;":"&amp;INDEX(Map_DurBQNT[Dur_Val],MATCH($X100,Map_DurBQNT[Dur_Key],0))&amp;":"&amp;$M100&amp;":"&amp;$O100</f>
        <v>A:8:USD:Corp</v>
      </c>
      <c r="AZ100" s="3" t="str">
        <f>INDEX(Table9[LQA_Bucket],MATCH(BuyTable[[#This Row],[LQA_LIQUIDITY_SCORE]],Table9[LQA_Val],1))</f>
        <v>80-100</v>
      </c>
      <c r="BA100" s="27" t="str">
        <f>INDEX(Table10[Utilization_Bucket],MATCH(_xlfn.IFNA(ROUND(BuyTable[[#This Row],[Remaining]]/1000000,0),-1),Table10[Utilization_Val],1))</f>
        <v>10-50MM</v>
      </c>
      <c r="BB10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01" spans="1:54" x14ac:dyDescent="0.3">
      <c r="A101" t="s">
        <v>876</v>
      </c>
      <c r="B101" t="str">
        <f>IF(ISNUMBER(MATCH(I101,Buyside_PastID!A:A,0)),"","NEW")</f>
        <v>NEW</v>
      </c>
      <c r="C101" s="8" t="s">
        <v>2873</v>
      </c>
      <c r="D101" s="8">
        <v>0.68038462553461854</v>
      </c>
      <c r="E101" s="8">
        <v>0.78339265101955124</v>
      </c>
      <c r="F101" s="8" t="s">
        <v>2805</v>
      </c>
      <c r="G101" s="8">
        <v>5000000</v>
      </c>
      <c r="H101" s="8">
        <v>2000000</v>
      </c>
      <c r="I101" s="8" t="str" cm="1">
        <f t="array" ref="I101">_xll.BDP($C101,I$1)</f>
        <v>46647PBU9</v>
      </c>
      <c r="J101" s="8" t="str" cm="1">
        <f t="array" ref="J101">_xll.BDP($C101,J$1)</f>
        <v>JPM 1.764 11/19/31</v>
      </c>
      <c r="K101" s="8" cm="1">
        <f t="array" ref="K101">_xll.BDP($C101,K$1)</f>
        <v>100312</v>
      </c>
      <c r="L101" s="8" cm="1">
        <f t="array" ref="L101">_xll.BDP($C101,L$1)</f>
        <v>100312</v>
      </c>
      <c r="M101" s="8" t="str" cm="1">
        <f t="array" ref="M101">_xll.BDP($C101,M$1)</f>
        <v>USD</v>
      </c>
      <c r="N101" s="8" t="str" cm="1">
        <f t="array" ref="N101">_xll.BDP($C101,N$1)</f>
        <v>US</v>
      </c>
      <c r="O101" s="8" t="str" cm="1">
        <f t="array" ref="O101">_xll.BDP($C101,O$1)</f>
        <v>Corp</v>
      </c>
      <c r="P101" s="8" t="str" cm="1">
        <f t="array" ref="P101">_xll.BDP($C101,P$1)</f>
        <v>Financials</v>
      </c>
      <c r="Q101" s="8" t="str" cm="1">
        <f t="array" ref="Q101">_xll.BDP($C101,Q$1)</f>
        <v>JPMORGAN CHASE &amp; CO</v>
      </c>
      <c r="R101" s="8" t="str" cm="1">
        <f t="array" ref="R101">_xll.BDP($C101,R$1)</f>
        <v>A</v>
      </c>
      <c r="S101" s="8" cm="1">
        <f t="array" ref="S101">_xlfn.IFNA(MATCH(_xll.BDP($C101,S$1),Convert_RBCIRTG[RTG_MDY],0),0)</f>
        <v>5</v>
      </c>
      <c r="T101" s="8" cm="1">
        <f t="array" ref="T101">_xlfn.IFNA(MATCH(_xll.BDP($C101,T$1),Convert_RBCIRTG[RTG_FITCH_SP],0),0)</f>
        <v>7</v>
      </c>
      <c r="U101" s="8" cm="1">
        <f t="array" ref="U101">_xlfn.IFNA(MATCH(_xll.BDP($C101,U$1),Convert_RBCIRTG[RTG_FITCH_SP],0),0)</f>
        <v>4</v>
      </c>
      <c r="V101" s="20" t="str" cm="1">
        <f t="array" ref="V101">INDEX(Convert_RBCIRTG[RTG_FITCH_SP],IF(MEDIAN($S101:$U101)&gt;0,MEDIAN($S101:$U101),MAX($S101:$U101)))</f>
        <v>A</v>
      </c>
      <c r="W101" s="15" cm="1">
        <f t="array" ref="W101">_xll.BDP($C101,W$1,"YAS_YLD_FLAG = 15")</f>
        <v>8.2417837532767528</v>
      </c>
      <c r="X101" s="3" t="str">
        <f>INDEX(Convert_DurBins[Dur_Bucket],MATCH($W101,Convert_DurBins[Dur_Val],1))</f>
        <v>0-10</v>
      </c>
      <c r="Y101" s="14">
        <f t="shared" si="12"/>
        <v>2.592869836701575</v>
      </c>
      <c r="Z101" s="3">
        <f>-INDEX(DefProv[Default],MATCH($O101&amp;$R101,DefProv[KEY],0))</f>
        <v>-13</v>
      </c>
      <c r="AA101" s="9" cm="1">
        <f t="array" ref="AA101">IF($M101="CAD",AB101,_xll.BDP($C101,AA$1,"YAS_XCCY_FOREIGN_CURRENCY=CAD","YAS_YLD_FLAG = 15","PRICING_SOURCE=BVAL"))</f>
        <v>2.7228698367015749</v>
      </c>
      <c r="AB101" s="9" cm="1">
        <f t="array" ref="AB101">_xll.BDP($C101,AB$1,"YAS_YLD_FLAG = 15","PRICING_SOURCE=BVAL")</f>
        <v>2.4352339999999999</v>
      </c>
      <c r="AC101" s="14">
        <f t="shared" si="13"/>
        <v>0.287635836701575</v>
      </c>
      <c r="AD101" s="9" cm="1">
        <f t="array" ref="AD101">_xll.BDP($C101,AD$1,"YAS_YLD_FLAG = 15","PRICING_SOURCE=BVAL")</f>
        <v>85.524899999999988</v>
      </c>
      <c r="AE101" s="14">
        <f>INDEX([1]credit_yield!$C$1:$C$108,MATCH($AY101,[1]credit_yield!$A$1:$A$108,0))</f>
        <v>73.928243448068429</v>
      </c>
      <c r="AF101" s="9" cm="1">
        <f t="array" ref="AF101">_xll.BDP($C101,AF$1,"YAS_YLD_FLAG = 15","YAS_XCCY_FOREIGN_CURRENCY=CAD","PRICING_SOURCE=BVAL")</f>
        <v>122.17773242187677</v>
      </c>
      <c r="AG101" s="9" cm="1">
        <f t="array" ref="AG101">_xll.BDP($C101,AG$1,"YAS_YLD_FLAG = 15","PRICING_SOURCE=BVAL")</f>
        <v>1.579985</v>
      </c>
      <c r="AH101" s="9" t="str" cm="1">
        <f t="array" ref="AH101">_xll.BDP($C101,AH$1,"YAS_YLD_FLAG = 15","PRICING_SOURCE=BVAL")</f>
        <v>T 1 1/4 08/15/31</v>
      </c>
      <c r="AI101" s="9" t="str" cm="1">
        <f t="array" ref="AI101">_xll.BDP($C101,AI$1,"YAS_YLD_FLAG = 15","YAS_XCCY_FOREIGN_CURRENCY=CAD","PRICING_SOURCE=BVAL")</f>
        <v>CAN 1 ¼ 06/01/30</v>
      </c>
      <c r="AJ101" s="9" cm="1">
        <f t="array" ref="AJ101">_xll.BQL($C101, "yield(fill=PREV, pricing_source=BVN4, side=Bid, yield_type=YTW) - yield(fill=PREV, pricing_source=BVN4, side=Ask, yield_type=YTW)")</f>
        <v>2.1428405546763063E-2</v>
      </c>
      <c r="AK101" s="16" cm="1">
        <f t="array" ref="AK101">_xll.BDP($C101,AK$1,"YAS_YLD_FLAG = 1")</f>
        <v>1400000000</v>
      </c>
      <c r="AL101" s="5">
        <f t="shared" si="14"/>
        <v>8.5240714285714281E-2</v>
      </c>
      <c r="AM101" s="17" cm="1">
        <f t="array" ref="AM101">_xll.BDP($C101&amp;"@"&amp;Settings!$B$1&amp;" "&amp;$O101,"INTERVAL_SUM","MARKET_DATA_OVERRIDE="&amp;AM$1,"CALC_INTERVAL="&amp;Settings!$B$2,"FILL=0")*1000</f>
        <v>119337000</v>
      </c>
      <c r="AN101" s="18">
        <f t="shared" si="15"/>
        <v>10015000</v>
      </c>
      <c r="AO101" s="17" cm="1">
        <f t="array" ref="AO101">_xll.BDP($I101&amp;"@"&amp;Settings!$B$1&amp;" "&amp;$O101,"INTERVAL_SUM","MARKET_DATA_OVERRIDE="&amp;AO$1,"CALC_INTERVAL="&amp;Settings!$B$2,"FILL=0")*1000</f>
        <v>39010000</v>
      </c>
      <c r="AP101" s="17" cm="1">
        <f t="array" ref="AP101">_xll.BDP($I101&amp;"@"&amp;Settings!$B$1&amp;" "&amp;$O101,"INTERVAL_SUM","MARKET_DATA_OVERRIDE="&amp;AP$1,"CALC_INTERVAL="&amp;Settings!$B$2,"FILL=0")*1000</f>
        <v>28995000</v>
      </c>
      <c r="AQ101" s="8" cm="1">
        <f t="array" ref="AQ101">_xll.BDP($C101,AQ$1)</f>
        <v>91</v>
      </c>
      <c r="AR101" s="21">
        <f>_xlfn.IFNA(IF(ISNUMBER($K101),INDEX(SN_Limit[UTILIZATION],MATCH($K101,SN_Limit[BB_ID],0)),"#N/A"),
IF(ISNUMBER($L101),INDEX(SN_Limit[UTILIZATION],MATCH($L101,SN_Limit[BB_ID],0)),"#N/A"))</f>
        <v>0.52710000000000001</v>
      </c>
      <c r="AS101" s="6">
        <f>_xlfn.IFNA(IF(ISNUMBER($K101),INDEX(SN_Limit[REMAINING],MATCH($K101,SN_Limit[BB_ID],0)),"#N/A"),
IF(ISNUMBER($L101),INDEX(SN_Limit[REMAINING],MATCH($L101,SN_Limit[BB_ID],0)),"#N/A"))</f>
        <v>37288330.020000003</v>
      </c>
      <c r="AT101" s="3" t="str">
        <f>INDEX(Table11[Z_category],MATCH(MAX(BuyTable[[#This Row],[Yld_Z_BB]:[Yld_Z_RBCI]]),Table11[Z_score_Vale],1))</f>
        <v>75 to 90</v>
      </c>
      <c r="AU101" s="3" t="str">
        <f>INDEX(Table12[TRAC_Category],MATCH(BuyTable[[#This Row],[Perc_Traded]],Table12[TRAC_Value],1))</f>
        <v>5-10%</v>
      </c>
      <c r="AV101" s="27" t="str">
        <f>INDEX(Table13[NetDlrInv_Category],MATCH(BuyTable[[#This Row],[DealerClient Net]],Table13[NetDlrInv_Value],1))</f>
        <v>10 to 20MM</v>
      </c>
      <c r="AW101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01" s="3" t="str">
        <f>INDEX(Table15[XCCY_Cat],MATCH(BuyTable[[#This Row],[XCCY_sprd]],Table15[XCCY_Value],1))</f>
        <v>0 to 0.3</v>
      </c>
      <c r="AY101" s="3" t="str">
        <f>INDEX(Group_RTG[RTG_Value],MATCH($R101,Group_RTG[RTG_Key],0))&amp;":"&amp;INDEX(Map_DurBQNT[Dur_Val],MATCH($X101,Map_DurBQNT[Dur_Key],0))&amp;":"&amp;$M101&amp;":"&amp;$O101</f>
        <v>A:5:USD:Corp</v>
      </c>
      <c r="AZ101" s="3" t="str">
        <f>INDEX(Table9[LQA_Bucket],MATCH(BuyTable[[#This Row],[LQA_LIQUIDITY_SCORE]],Table9[LQA_Val],1))</f>
        <v>80-100</v>
      </c>
      <c r="BA101" s="27" t="str">
        <f>INDEX(Table10[Utilization_Bucket],MATCH(_xlfn.IFNA(ROUND(BuyTable[[#This Row],[Remaining]]/1000000,0),-1),Table10[Utilization_Val],1))</f>
        <v>10-50MM</v>
      </c>
      <c r="BB10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02" spans="1:54" x14ac:dyDescent="0.3">
      <c r="A102" t="s">
        <v>876</v>
      </c>
      <c r="B102" t="str">
        <f>IF(ISNUMBER(MATCH(I102,Buyside_PastID!A:A,0)),"","NEW")</f>
        <v/>
      </c>
      <c r="C102" s="8" t="s">
        <v>987</v>
      </c>
      <c r="D102" s="8">
        <v>1.5933536540104205</v>
      </c>
      <c r="E102" s="8">
        <v>1.5475239102992717</v>
      </c>
      <c r="F102" s="8" t="s">
        <v>1992</v>
      </c>
      <c r="G102" s="8">
        <v>5000000</v>
      </c>
      <c r="H102" s="8">
        <v>5000000</v>
      </c>
      <c r="I102" s="8" t="str" cm="1">
        <f t="array" ref="I102">_xll.BDP($C102,I$1)</f>
        <v>07813ZCD4</v>
      </c>
      <c r="J102" s="8" t="str" cm="1">
        <f t="array" ref="J102">_xll.BDP($C102,J$1)</f>
        <v>BCECN 3 1/2 09/30/50</v>
      </c>
      <c r="K102" s="8" cm="1">
        <f t="array" ref="K102">_xll.BDP($C102,K$1)</f>
        <v>100179</v>
      </c>
      <c r="L102" s="8" cm="1">
        <f t="array" ref="L102">_xll.BDP($C102,L$1)</f>
        <v>174724</v>
      </c>
      <c r="M102" s="8" t="str" cm="1">
        <f t="array" ref="M102">_xll.BDP($C102,M$1)</f>
        <v>CAD</v>
      </c>
      <c r="N102" s="8" t="str" cm="1">
        <f t="array" ref="N102">_xll.BDP($C102,N$1)</f>
        <v>CA</v>
      </c>
      <c r="O102" s="8" t="str" cm="1">
        <f t="array" ref="O102">_xll.BDP($C102,O$1)</f>
        <v>Corp</v>
      </c>
      <c r="P102" s="8" t="str" cm="1">
        <f t="array" ref="P102">_xll.BDP($C102,P$1)</f>
        <v>Communications</v>
      </c>
      <c r="Q102" s="8" t="str" cm="1">
        <f t="array" ref="Q102">_xll.BDP($C102,Q$1)</f>
        <v>BELL CANADA</v>
      </c>
      <c r="R102" s="8" t="str" cm="1">
        <f t="array" ref="R102">_xll.BDP($C102,R$1)</f>
        <v>BBB+</v>
      </c>
      <c r="S102" s="8" cm="1">
        <f t="array" ref="S102">_xlfn.IFNA(MATCH(_xll.BDP($C102,S$1),Convert_RBCIRTG[RTG_MDY],0),0)</f>
        <v>3</v>
      </c>
      <c r="T102" s="8" cm="1">
        <f t="array" ref="T102">_xlfn.IFNA(MATCH(_xll.BDP($C102,T$1),Convert_RBCIRTG[RTG_FITCH_SP],0),0)</f>
        <v>0</v>
      </c>
      <c r="U102" s="8" cm="1">
        <f t="array" ref="U102">_xlfn.IFNA(MATCH(_xll.BDP($C102,U$1),Convert_RBCIRTG[RTG_FITCH_SP],0),0)</f>
        <v>3</v>
      </c>
      <c r="V102" s="20" t="str" cm="1">
        <f t="array" ref="V102">INDEX(Convert_RBCIRTG[RTG_FITCH_SP],IF(MEDIAN($S102:$U102)&gt;0,MEDIAN($S102:$U102),MAX($S102:$U102)))</f>
        <v>BBB+</v>
      </c>
      <c r="W102" s="15" cm="1">
        <f t="array" ref="W102">_xll.BDP($C102,W$1,"YAS_YLD_FLAG = 15")</f>
        <v>17.553698609416749</v>
      </c>
      <c r="X102" s="3" t="str">
        <f>INDEX(Convert_DurBins[Dur_Bucket],MATCH($W102,Convert_DurBins[Dur_Val],1))</f>
        <v>16-18</v>
      </c>
      <c r="Y102" s="14">
        <f t="shared" si="12"/>
        <v>3.6091299999999999</v>
      </c>
      <c r="Z102" s="3">
        <f>-INDEX(DefProv[Default],MATCH($O102&amp;$R102,DefProv[KEY],0))</f>
        <v>-36</v>
      </c>
      <c r="AA102" s="9" cm="1">
        <f t="array" ref="AA102">IF($M102="CAD",AB102,_xll.BDP($C102,AA$1,"YAS_XCCY_FOREIGN_CURRENCY=CAD","YAS_YLD_FLAG = 15","PRICING_SOURCE=BVAL"))</f>
        <v>3.9691299999999998</v>
      </c>
      <c r="AB102" s="9" cm="1">
        <f t="array" ref="AB102">_xll.BDP($C102,AB$1,"YAS_YLD_FLAG = 15","PRICING_SOURCE=BVAL")</f>
        <v>3.9691299999999998</v>
      </c>
      <c r="AC102" s="14">
        <f t="shared" si="13"/>
        <v>0</v>
      </c>
      <c r="AD102" s="9" cm="1">
        <f t="array" ref="AD102">_xll.BDP($C102,AD$1,"YAS_YLD_FLAG = 15","PRICING_SOURCE=BVAL")</f>
        <v>201.6635</v>
      </c>
      <c r="AE102" s="14" t="e">
        <f>INDEX([1]credit_yield!$C$1:$C$108,MATCH($AY102,[1]credit_yield!$A$1:$A$108,0))</f>
        <v>#N/A</v>
      </c>
      <c r="AF102" s="9" cm="1">
        <f t="array" ref="AF102">_xll.BDP($C102,AF$1,"YAS_YLD_FLAG = 15","YAS_XCCY_FOREIGN_CURRENCY=CAD","PRICING_SOURCE=BVAL")</f>
        <v>191.09380223788543</v>
      </c>
      <c r="AG102" s="9" cm="1">
        <f t="array" ref="AG102">_xll.BDP($C102,AG$1,"YAS_YLD_FLAG = 15","PRICING_SOURCE=BVAL")</f>
        <v>1.9524949999999999</v>
      </c>
      <c r="AH102" s="9" t="str" cm="1">
        <f t="array" ref="AH102">_xll.BDP($C102,AH$1,"YAS_YLD_FLAG = 15","PRICING_SOURCE=BVAL")</f>
        <v>CAN 2 3/4 12/01/48</v>
      </c>
      <c r="AI102" s="9" t="str" cm="1">
        <f t="array" ref="AI102">_xll.BDP($C102,AI$1,"YAS_YLD_FLAG = 15","YAS_XCCY_FOREIGN_CURRENCY=CAD","PRICING_SOURCE=BVAL")</f>
        <v>CAN 2 12/01/51</v>
      </c>
      <c r="AJ102" s="9" cm="1">
        <f t="array" ref="AJ102">_xll.BQL($C102, "yield(fill=PREV, pricing_source=BVN4, side=Bid, yield_type=YTW) - yield(fill=PREV, pricing_source=BVN4, side=Ask, yield_type=YTW)")</f>
        <v>1.8475608450235104E-2</v>
      </c>
      <c r="AK102" s="16" cm="1">
        <f t="array" ref="AK102">_xll.BDP($C102,AK$1,"YAS_YLD_FLAG = 1")</f>
        <v>1250000000</v>
      </c>
      <c r="AL102" s="5">
        <f t="shared" si="14"/>
        <v>0</v>
      </c>
      <c r="AM102" s="17" cm="1">
        <f t="array" ref="AM102">_xll.BDP($C102&amp;"@"&amp;Settings!$B$1&amp;" "&amp;$O102,"INTERVAL_SUM","MARKET_DATA_OVERRIDE="&amp;AM$1,"CALC_INTERVAL="&amp;Settings!$B$2,"FILL=0")*1000</f>
        <v>0</v>
      </c>
      <c r="AN102" s="18">
        <f t="shared" si="15"/>
        <v>0</v>
      </c>
      <c r="AO102" s="17" cm="1">
        <f t="array" ref="AO102">_xll.BDP($I102&amp;"@"&amp;Settings!$B$1&amp;" "&amp;$O102,"INTERVAL_SUM","MARKET_DATA_OVERRIDE="&amp;AO$1,"CALC_INTERVAL="&amp;Settings!$B$2,"FILL=0")*1000</f>
        <v>0</v>
      </c>
      <c r="AP102" s="17" cm="1">
        <f t="array" ref="AP102">_xll.BDP($I102&amp;"@"&amp;Settings!$B$1&amp;" "&amp;$O102,"INTERVAL_SUM","MARKET_DATA_OVERRIDE="&amp;AP$1,"CALC_INTERVAL="&amp;Settings!$B$2,"FILL=0")*1000</f>
        <v>0</v>
      </c>
      <c r="AQ102" s="8" cm="1">
        <f t="array" ref="AQ102">_xll.BDP($C102,AQ$1)</f>
        <v>91</v>
      </c>
      <c r="AR102" s="21">
        <f>_xlfn.IFNA(IF(ISNUMBER($K102),INDEX(SN_Limit[UTILIZATION],MATCH($K102,SN_Limit[BB_ID],0)),"#N/A"),
IF(ISNUMBER($L102),INDEX(SN_Limit[UTILIZATION],MATCH($L102,SN_Limit[BB_ID],0)),"#N/A"))</f>
        <v>0.90849999999999997</v>
      </c>
      <c r="AS102" s="6">
        <f>_xlfn.IFNA(IF(ISNUMBER($K102),INDEX(SN_Limit[REMAINING],MATCH($K102,SN_Limit[BB_ID],0)),"#N/A"),
IF(ISNUMBER($L102),INDEX(SN_Limit[REMAINING],MATCH($L102,SN_Limit[BB_ID],0)),"#N/A"))</f>
        <v>0</v>
      </c>
      <c r="AT102" s="3" t="str">
        <f>INDEX(Table11[Z_category],MATCH(MAX(BuyTable[[#This Row],[Yld_Z_BB]:[Yld_Z_RBCI]]),Table11[Z_score_Vale],1))</f>
        <v>90+</v>
      </c>
      <c r="AU102" s="3">
        <f>INDEX(Table12[TRAC_Category],MATCH(BuyTable[[#This Row],[Perc_Traded]],Table12[TRAC_Value],1))</f>
        <v>0</v>
      </c>
      <c r="AV102" s="27">
        <f>INDEX(Table13[NetDlrInv_Category],MATCH(BuyTable[[#This Row],[DealerClient Net]],Table13[NetDlrInv_Value],1))</f>
        <v>0</v>
      </c>
      <c r="AW102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02" s="3">
        <f>INDEX(Table15[XCCY_Cat],MATCH(BuyTable[[#This Row],[XCCY_sprd]],Table15[XCCY_Value],1))</f>
        <v>0</v>
      </c>
      <c r="AY102" s="3" t="str">
        <f>INDEX(Group_RTG[RTG_Value],MATCH($R102,Group_RTG[RTG_Key],0))&amp;":"&amp;INDEX(Map_DurBQNT[Dur_Val],MATCH($X102,Map_DurBQNT[Dur_Key],0))&amp;":"&amp;$M102&amp;":"&amp;$O102</f>
        <v>BBB:9:CAD:Corp</v>
      </c>
      <c r="AZ102" s="3" t="str">
        <f>INDEX(Table9[LQA_Bucket],MATCH(BuyTable[[#This Row],[LQA_LIQUIDITY_SCORE]],Table9[LQA_Val],1))</f>
        <v>80-100</v>
      </c>
      <c r="BA102" s="27" t="str">
        <f>INDEX(Table10[Utilization_Bucket],MATCH(_xlfn.IFNA(ROUND(BuyTable[[#This Row],[Remaining]]/1000000,0),-1),Table10[Utilization_Val],1))</f>
        <v>0MM</v>
      </c>
      <c r="BB10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03" spans="1:54" x14ac:dyDescent="0.3">
      <c r="A103" t="s">
        <v>876</v>
      </c>
      <c r="B103" t="str">
        <f>IF(ISNUMBER(MATCH(I103,Buyside_PastID!A:A,0)),"","NEW")</f>
        <v/>
      </c>
      <c r="C103" s="8" t="s">
        <v>1579</v>
      </c>
      <c r="D103" s="8">
        <v>0.85783051457746384</v>
      </c>
      <c r="E103" s="8">
        <v>0.95037342566732774</v>
      </c>
      <c r="F103" s="8" t="s">
        <v>1924</v>
      </c>
      <c r="G103" s="8">
        <v>0</v>
      </c>
      <c r="H103" s="8">
        <v>0</v>
      </c>
      <c r="I103" s="8" t="str" cm="1">
        <f t="array" ref="I103">_xll.BDP($C103,I$1)</f>
        <v>90932JAA0</v>
      </c>
      <c r="J103" s="8" t="str" cm="1">
        <f t="array" ref="J103">_xll.BDP($C103,J$1)</f>
        <v>UAL 2.7 05/01/32</v>
      </c>
      <c r="K103" s="8" cm="1">
        <f t="array" ref="K103">_xll.BDP($C103,K$1)</f>
        <v>10451815</v>
      </c>
      <c r="L103" s="8" cm="1">
        <f t="array" ref="L103">_xll.BDP($C103,L$1)</f>
        <v>65791531</v>
      </c>
      <c r="M103" s="8" t="str" cm="1">
        <f t="array" ref="M103">_xll.BDP($C103,M$1)</f>
        <v>USD</v>
      </c>
      <c r="N103" s="8" t="str" cm="1">
        <f t="array" ref="N103">_xll.BDP($C103,N$1)</f>
        <v>US</v>
      </c>
      <c r="O103" s="8" t="str" cm="1">
        <f t="array" ref="O103">_xll.BDP($C103,O$1)</f>
        <v>Corp</v>
      </c>
      <c r="P103" s="8" t="str" cm="1">
        <f t="array" ref="P103">_xll.BDP($C103,P$1)</f>
        <v>Consumer Discretionary</v>
      </c>
      <c r="Q103" s="8" t="str" cm="1">
        <f t="array" ref="Q103">_xll.BDP($C103,Q$1)</f>
        <v>UNITED AIR 2019-2 AA PTT</v>
      </c>
      <c r="R103" s="8" t="str" cm="1">
        <f t="array" ref="R103">_xll.BDP($C103,R$1)</f>
        <v>A+</v>
      </c>
      <c r="S103" s="8" cm="1">
        <f t="array" ref="S103">_xlfn.IFNA(MATCH(_xll.BDP($C103,S$1),Convert_RBCIRTG[RTG_MDY],0),0)</f>
        <v>6</v>
      </c>
      <c r="T103" s="8" cm="1">
        <f t="array" ref="T103">_xlfn.IFNA(MATCH(_xll.BDP($C103,T$1),Convert_RBCIRTG[RTG_FITCH_SP],0),0)</f>
        <v>6</v>
      </c>
      <c r="U103" s="8" cm="1">
        <f t="array" ref="U103">_xlfn.IFNA(MATCH(_xll.BDP($C103,U$1),Convert_RBCIRTG[RTG_FITCH_SP],0),0)</f>
        <v>0</v>
      </c>
      <c r="V103" s="20" t="str" cm="1">
        <f t="array" ref="V103">INDEX(Convert_RBCIRTG[RTG_FITCH_SP],IF(MEDIAN($S103:$U103)&gt;0,MEDIAN($S103:$U103),MAX($S103:$U103)))</f>
        <v>A+</v>
      </c>
      <c r="W103" s="15" cm="1">
        <f t="array" ref="W103">_xll.BDP($C103,W$1,"YAS_YLD_FLAG = 15")</f>
        <v>9.0099584752143969</v>
      </c>
      <c r="X103" s="3" t="str">
        <f>INDEX(Convert_DurBins[Dur_Bucket],MATCH($W103,Convert_DurBins[Dur_Val],1))</f>
        <v>0-10</v>
      </c>
      <c r="Y103" s="14">
        <f t="shared" si="12"/>
        <v>2.8163121659292183</v>
      </c>
      <c r="Z103" s="3">
        <f>-INDEX(DefProv[Default],MATCH($O103&amp;$R103,DefProv[KEY],0))</f>
        <v>-13</v>
      </c>
      <c r="AA103" s="9" cm="1">
        <f t="array" ref="AA103">IF($M103="CAD",AB103,_xll.BDP($C103,AA$1,"YAS_XCCY_FOREIGN_CURRENCY=CAD","YAS_YLD_FLAG = 15","PRICING_SOURCE=BVAL"))</f>
        <v>2.9463121659292182</v>
      </c>
      <c r="AB103" s="9" cm="1">
        <f t="array" ref="AB103">_xll.BDP($C103,AB$1,"YAS_YLD_FLAG = 15","PRICING_SOURCE=BVAL")</f>
        <v>2.600384</v>
      </c>
      <c r="AC103" s="14">
        <f t="shared" si="13"/>
        <v>0.34592816592921816</v>
      </c>
      <c r="AD103" s="9" cm="1">
        <f t="array" ref="AD103">_xll.BDP($C103,AD$1,"YAS_YLD_FLAG = 15","PRICING_SOURCE=BVAL")</f>
        <v>102.0399</v>
      </c>
      <c r="AE103" s="14">
        <f>INDEX([1]credit_yield!$C$1:$C$108,MATCH($AY103,[1]credit_yield!$A$1:$A$108,0))</f>
        <v>73.928243448068429</v>
      </c>
      <c r="AF103" s="9" cm="1">
        <f t="array" ref="AF103">_xll.BDP($C103,AF$1,"YAS_YLD_FLAG = 15","YAS_XCCY_FOREIGN_CURRENCY=CAD","PRICING_SOURCE=BVAL")</f>
        <v>135.78648448523313</v>
      </c>
      <c r="AG103" s="9" cm="1">
        <f t="array" ref="AG103">_xll.BDP($C103,AG$1,"YAS_YLD_FLAG = 15","PRICING_SOURCE=BVAL")</f>
        <v>1.579985</v>
      </c>
      <c r="AH103" s="9" t="str" cm="1">
        <f t="array" ref="AH103">_xll.BDP($C103,AH$1,"YAS_YLD_FLAG = 15","PRICING_SOURCE=BVAL")</f>
        <v>T 1 1/4 08/15/31</v>
      </c>
      <c r="AI103" s="9" t="str" cm="1">
        <f t="array" ref="AI103">_xll.BDP($C103,AI$1,"YAS_YLD_FLAG = 15","YAS_XCCY_FOREIGN_CURRENCY=CAD","PRICING_SOURCE=BVAL")</f>
        <v>CAN 1 ½ 06/01/31</v>
      </c>
      <c r="AJ103" s="9" cm="1">
        <f t="array" ref="AJ103">_xll.BQL($C103, "yield(fill=PREV, pricing_source=BVN4, side=Bid, yield_type=YTW) - yield(fill=PREV, pricing_source=BVN4, side=Ask, yield_type=YTW)")</f>
        <v>4.2625268904675995E-2</v>
      </c>
      <c r="AK103" s="16" cm="1">
        <f t="array" ref="AK103">_xll.BDP($C103,AK$1,"YAS_YLD_FLAG = 1")</f>
        <v>674836220</v>
      </c>
      <c r="AL103" s="5">
        <f t="shared" si="14"/>
        <v>5.868238666857567E-2</v>
      </c>
      <c r="AM103" s="17" cm="1">
        <f t="array" ref="AM103">_xll.BDP($C103&amp;"@"&amp;Settings!$B$1&amp;" "&amp;$O103,"INTERVAL_SUM","MARKET_DATA_OVERRIDE="&amp;AM$1,"CALC_INTERVAL="&amp;Settings!$B$2,"FILL=0")*1000</f>
        <v>39601000</v>
      </c>
      <c r="AN103" s="18">
        <f t="shared" si="15"/>
        <v>-745000</v>
      </c>
      <c r="AO103" s="17" cm="1">
        <f t="array" ref="AO103">_xll.BDP($I103&amp;"@"&amp;Settings!$B$1&amp;" "&amp;$O103,"INTERVAL_SUM","MARKET_DATA_OVERRIDE="&amp;AO$1,"CALC_INTERVAL="&amp;Settings!$B$2,"FILL=0")*1000</f>
        <v>19428000</v>
      </c>
      <c r="AP103" s="17" cm="1">
        <f t="array" ref="AP103">_xll.BDP($I103&amp;"@"&amp;Settings!$B$1&amp;" "&amp;$O103,"INTERVAL_SUM","MARKET_DATA_OVERRIDE="&amp;AP$1,"CALC_INTERVAL="&amp;Settings!$B$2,"FILL=0")*1000</f>
        <v>20173000</v>
      </c>
      <c r="AQ103" s="8" cm="1">
        <f t="array" ref="AQ103">_xll.BDP($C103,AQ$1)</f>
        <v>85</v>
      </c>
      <c r="AR103" s="21" t="e">
        <f>_xlfn.IFNA(IF(ISNUMBER($K103),INDEX(SN_Limit[UTILIZATION],MATCH($K103,SN_Limit[BB_ID],0)),"#N/A"),
IF(ISNUMBER($L103),INDEX(SN_Limit[UTILIZATION],MATCH($L103,SN_Limit[BB_ID],0)),"#N/A"))</f>
        <v>#N/A</v>
      </c>
      <c r="AS103" s="6" t="e">
        <f>_xlfn.IFNA(IF(ISNUMBER($K103),INDEX(SN_Limit[REMAINING],MATCH($K103,SN_Limit[BB_ID],0)),"#N/A"),
IF(ISNUMBER($L103),INDEX(SN_Limit[REMAINING],MATCH($L103,SN_Limit[BB_ID],0)),"#N/A"))</f>
        <v>#N/A</v>
      </c>
      <c r="AT103" s="3" t="str">
        <f>INDEX(Table11[Z_category],MATCH(MAX(BuyTable[[#This Row],[Yld_Z_BB]:[Yld_Z_RBCI]]),Table11[Z_score_Vale],1))</f>
        <v>75 to 90</v>
      </c>
      <c r="AU103" s="3" t="str">
        <f>INDEX(Table12[TRAC_Category],MATCH(BuyTable[[#This Row],[Perc_Traded]],Table12[TRAC_Value],1))</f>
        <v>5-10%</v>
      </c>
      <c r="AV103" s="27">
        <f>INDEX(Table13[NetDlrInv_Category],MATCH(BuyTable[[#This Row],[DealerClient Net]],Table13[NetDlrInv_Value],1))</f>
        <v>0</v>
      </c>
      <c r="AW103" s="3">
        <f>IF(OR(ISBLANK(BuyTable[[#This Row],[MSG_AskSize]]),NOT(ISNUMBER(BuyTable[[#This Row],[MSG_AskSize]]))),"NA",INDEX(Table14[AskSize_Category],MATCH(BuyTable[[#This Row],[MSG_AskSize]],Table14[AskSize_Value],1)))</f>
        <v>0</v>
      </c>
      <c r="AX103" s="3" t="str">
        <f>INDEX(Table15[XCCY_Cat],MATCH(BuyTable[[#This Row],[XCCY_sprd]],Table15[XCCY_Value],1))</f>
        <v>0.3 to 0.5</v>
      </c>
      <c r="AY103" s="3" t="str">
        <f>INDEX(Group_RTG[RTG_Value],MATCH($R103,Group_RTG[RTG_Key],0))&amp;":"&amp;INDEX(Map_DurBQNT[Dur_Val],MATCH($X103,Map_DurBQNT[Dur_Key],0))&amp;":"&amp;$M103&amp;":"&amp;$O103</f>
        <v>A:5:USD:Corp</v>
      </c>
      <c r="AZ103" s="3" t="str">
        <f>INDEX(Table9[LQA_Bucket],MATCH(BuyTable[[#This Row],[LQA_LIQUIDITY_SCORE]],Table9[LQA_Val],1))</f>
        <v>80-100</v>
      </c>
      <c r="BA103" s="27" t="str">
        <f>INDEX(Table10[Utilization_Bucket],MATCH(_xlfn.IFNA(ROUND(BuyTable[[#This Row],[Remaining]]/1000000,0),-1),Table10[Utilization_Val],1))</f>
        <v>NR</v>
      </c>
      <c r="BB10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04" spans="1:54" x14ac:dyDescent="0.3">
      <c r="A104" t="s">
        <v>876</v>
      </c>
      <c r="B104" t="str">
        <f>IF(ISNUMBER(MATCH(I104,Buyside_PastID!A:A,0)),"","NEW")</f>
        <v/>
      </c>
      <c r="C104" s="8" t="s">
        <v>1600</v>
      </c>
      <c r="D104" s="8">
        <v>0.76312939716989048</v>
      </c>
      <c r="E104" s="8">
        <v>0.86125743639293872</v>
      </c>
      <c r="F104" s="8" t="s">
        <v>1962</v>
      </c>
      <c r="G104" s="8">
        <v>3000000</v>
      </c>
      <c r="H104" s="8">
        <v>0</v>
      </c>
      <c r="I104" s="8" t="str" cm="1">
        <f t="array" ref="I104">_xll.BDP($C104,I$1)</f>
        <v>6174468U6</v>
      </c>
      <c r="J104" s="8" t="str" cm="1">
        <f t="array" ref="J104">_xll.BDP($C104,J$1)</f>
        <v>MS 1.794 02/13/32</v>
      </c>
      <c r="K104" s="8" cm="1">
        <f t="array" ref="K104">_xll.BDP($C104,K$1)</f>
        <v>116646</v>
      </c>
      <c r="L104" s="8" cm="1">
        <f t="array" ref="L104">_xll.BDP($C104,L$1)</f>
        <v>116646</v>
      </c>
      <c r="M104" s="8" t="str" cm="1">
        <f t="array" ref="M104">_xll.BDP($C104,M$1)</f>
        <v>USD</v>
      </c>
      <c r="N104" s="8" t="str" cm="1">
        <f t="array" ref="N104">_xll.BDP($C104,N$1)</f>
        <v>US</v>
      </c>
      <c r="O104" s="8" t="str" cm="1">
        <f t="array" ref="O104">_xll.BDP($C104,O$1)</f>
        <v>Corp</v>
      </c>
      <c r="P104" s="8" t="str" cm="1">
        <f t="array" ref="P104">_xll.BDP($C104,P$1)</f>
        <v>Financials</v>
      </c>
      <c r="Q104" s="8" t="str" cm="1">
        <f t="array" ref="Q104">_xll.BDP($C104,Q$1)</f>
        <v>MORGAN STANLEY</v>
      </c>
      <c r="R104" s="8" t="str" cm="1">
        <f t="array" ref="R104">_xll.BDP($C104,R$1)</f>
        <v>A</v>
      </c>
      <c r="S104" s="8" cm="1">
        <f t="array" ref="S104">_xlfn.IFNA(MATCH(_xll.BDP($C104,S$1),Convert_RBCIRTG[RTG_MDY],0),0)</f>
        <v>6</v>
      </c>
      <c r="T104" s="8" cm="1">
        <f t="array" ref="T104">_xlfn.IFNA(MATCH(_xll.BDP($C104,T$1),Convert_RBCIRTG[RTG_FITCH_SP],0),0)</f>
        <v>5</v>
      </c>
      <c r="U104" s="8" cm="1">
        <f t="array" ref="U104">_xlfn.IFNA(MATCH(_xll.BDP($C104,U$1),Convert_RBCIRTG[RTG_FITCH_SP],0),0)</f>
        <v>3</v>
      </c>
      <c r="V104" s="20" t="str" cm="1">
        <f t="array" ref="V104">INDEX(Convert_RBCIRTG[RTG_FITCH_SP],IF(MEDIAN($S104:$U104)&gt;0,MEDIAN($S104:$U104),MAX($S104:$U104)))</f>
        <v>A</v>
      </c>
      <c r="W104" s="15" cm="1">
        <f t="array" ref="W104">_xll.BDP($C104,W$1,"YAS_YLD_FLAG = 15")</f>
        <v>8.4560153704149563</v>
      </c>
      <c r="X104" s="3" t="str">
        <f>INDEX(Convert_DurBins[Dur_Bucket],MATCH($W104,Convert_DurBins[Dur_Val],1))</f>
        <v>0-10</v>
      </c>
      <c r="Y104" s="14">
        <f t="shared" si="12"/>
        <v>2.6622546271378034</v>
      </c>
      <c r="Z104" s="3">
        <f>-INDEX(DefProv[Default],MATCH($O104&amp;$R104,DefProv[KEY],0))</f>
        <v>-13</v>
      </c>
      <c r="AA104" s="9" cm="1">
        <f t="array" ref="AA104">IF($M104="CAD",AB104,_xll.BDP($C104,AA$1,"YAS_XCCY_FOREIGN_CURRENCY=CAD","YAS_YLD_FLAG = 15","PRICING_SOURCE=BVAL"))</f>
        <v>2.7922546271378033</v>
      </c>
      <c r="AB104" s="9" cm="1">
        <f t="array" ref="AB104">_xll.BDP($C104,AB$1,"YAS_YLD_FLAG = 15","PRICING_SOURCE=BVAL")</f>
        <v>2.506615</v>
      </c>
      <c r="AC104" s="14">
        <f t="shared" si="13"/>
        <v>0.28563962713780322</v>
      </c>
      <c r="AD104" s="9" cm="1">
        <f t="array" ref="AD104">_xll.BDP($C104,AD$1,"YAS_YLD_FLAG = 15","PRICING_SOURCE=BVAL")</f>
        <v>92.663000000000011</v>
      </c>
      <c r="AE104" s="14">
        <f>INDEX([1]credit_yield!$C$1:$C$108,MATCH($AY104,[1]credit_yield!$A$1:$A$108,0))</f>
        <v>73.928243448068429</v>
      </c>
      <c r="AF104" s="9" cm="1">
        <f t="array" ref="AF104">_xll.BDP($C104,AF$1,"YAS_YLD_FLAG = 15","YAS_XCCY_FOREIGN_CURRENCY=CAD","PRICING_SOURCE=BVAL")</f>
        <v>120.38073060609165</v>
      </c>
      <c r="AG104" s="9" cm="1">
        <f t="array" ref="AG104">_xll.BDP($C104,AG$1,"YAS_YLD_FLAG = 15","PRICING_SOURCE=BVAL")</f>
        <v>1.579985</v>
      </c>
      <c r="AH104" s="9" t="str" cm="1">
        <f t="array" ref="AH104">_xll.BDP($C104,AH$1,"YAS_YLD_FLAG = 15","PRICING_SOURCE=BVAL")</f>
        <v>T 1 1/4 08/15/31</v>
      </c>
      <c r="AI104" s="9" t="str" cm="1">
        <f t="array" ref="AI104">_xll.BDP($C104,AI$1,"YAS_YLD_FLAG = 15","YAS_XCCY_FOREIGN_CURRENCY=CAD","PRICING_SOURCE=BVAL")</f>
        <v>CAN 1 ½ 06/01/31</v>
      </c>
      <c r="AJ104" s="9" cm="1">
        <f t="array" ref="AJ104">_xll.BQL($C104, "yield(fill=PREV, pricing_source=BVN4, side=Bid, yield_type=YTW) - yield(fill=PREV, pricing_source=BVN4, side=Ask, yield_type=YTW)")</f>
        <v>2.3609640816220967E-2</v>
      </c>
      <c r="AK104" s="16" cm="1">
        <f t="array" ref="AK104">_xll.BDP($C104,AK$1,"YAS_YLD_FLAG = 1")</f>
        <v>2750000000</v>
      </c>
      <c r="AL104" s="5">
        <f t="shared" si="14"/>
        <v>7.8750909090909094E-2</v>
      </c>
      <c r="AM104" s="17" cm="1">
        <f t="array" ref="AM104">_xll.BDP($C104&amp;"@"&amp;Settings!$B$1&amp;" "&amp;$O104,"INTERVAL_SUM","MARKET_DATA_OVERRIDE="&amp;AM$1,"CALC_INTERVAL="&amp;Settings!$B$2,"FILL=0")*1000</f>
        <v>216565000</v>
      </c>
      <c r="AN104" s="18">
        <f t="shared" si="15"/>
        <v>-17514000</v>
      </c>
      <c r="AO104" s="17" cm="1">
        <f t="array" ref="AO104">_xll.BDP($I104&amp;"@"&amp;Settings!$B$1&amp;" "&amp;$O104,"INTERVAL_SUM","MARKET_DATA_OVERRIDE="&amp;AO$1,"CALC_INTERVAL="&amp;Settings!$B$2,"FILL=0")*1000</f>
        <v>64813000</v>
      </c>
      <c r="AP104" s="17" cm="1">
        <f t="array" ref="AP104">_xll.BDP($I104&amp;"@"&amp;Settings!$B$1&amp;" "&amp;$O104,"INTERVAL_SUM","MARKET_DATA_OVERRIDE="&amp;AP$1,"CALC_INTERVAL="&amp;Settings!$B$2,"FILL=0")*1000</f>
        <v>82327000</v>
      </c>
      <c r="AQ104" s="8" cm="1">
        <f t="array" ref="AQ104">_xll.BDP($C104,AQ$1)</f>
        <v>94</v>
      </c>
      <c r="AR104" s="21">
        <f>_xlfn.IFNA(IF(ISNUMBER($K104),INDEX(SN_Limit[UTILIZATION],MATCH($K104,SN_Limit[BB_ID],0)),"#N/A"),
IF(ISNUMBER($L104),INDEX(SN_Limit[UTILIZATION],MATCH($L104,SN_Limit[BB_ID],0)),"#N/A"))</f>
        <v>0.54359999999999997</v>
      </c>
      <c r="AS104" s="6">
        <f>_xlfn.IFNA(IF(ISNUMBER($K104),INDEX(SN_Limit[REMAINING],MATCH($K104,SN_Limit[BB_ID],0)),"#N/A"),
IF(ISNUMBER($L104),INDEX(SN_Limit[REMAINING],MATCH($L104,SN_Limit[BB_ID],0)),"#N/A"))</f>
        <v>35638340.450000003</v>
      </c>
      <c r="AT104" s="3" t="str">
        <f>INDEX(Table11[Z_category],MATCH(MAX(BuyTable[[#This Row],[Yld_Z_BB]:[Yld_Z_RBCI]]),Table11[Z_score_Vale],1))</f>
        <v>75 to 90</v>
      </c>
      <c r="AU104" s="3" t="str">
        <f>INDEX(Table12[TRAC_Category],MATCH(BuyTable[[#This Row],[Perc_Traded]],Table12[TRAC_Value],1))</f>
        <v>5-10%</v>
      </c>
      <c r="AV104" s="27" t="str">
        <f>INDEX(Table13[NetDlrInv_Category],MATCH(BuyTable[[#This Row],[DealerClient Net]],Table13[NetDlrInv_Value],1))</f>
        <v>-20 to -10MM</v>
      </c>
      <c r="AW104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104" s="3" t="str">
        <f>INDEX(Table15[XCCY_Cat],MATCH(BuyTable[[#This Row],[XCCY_sprd]],Table15[XCCY_Value],1))</f>
        <v>0 to 0.3</v>
      </c>
      <c r="AY104" s="3" t="str">
        <f>INDEX(Group_RTG[RTG_Value],MATCH($R104,Group_RTG[RTG_Key],0))&amp;":"&amp;INDEX(Map_DurBQNT[Dur_Val],MATCH($X104,Map_DurBQNT[Dur_Key],0))&amp;":"&amp;$M104&amp;":"&amp;$O104</f>
        <v>A:5:USD:Corp</v>
      </c>
      <c r="AZ104" s="3" t="str">
        <f>INDEX(Table9[LQA_Bucket],MATCH(BuyTable[[#This Row],[LQA_LIQUIDITY_SCORE]],Table9[LQA_Val],1))</f>
        <v>80-100</v>
      </c>
      <c r="BA104" s="27" t="str">
        <f>INDEX(Table10[Utilization_Bucket],MATCH(_xlfn.IFNA(ROUND(BuyTable[[#This Row],[Remaining]]/1000000,0),-1),Table10[Utilization_Val],1))</f>
        <v>10-50MM</v>
      </c>
      <c r="BB10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05" spans="1:54" x14ac:dyDescent="0.3">
      <c r="A105" t="s">
        <v>876</v>
      </c>
      <c r="B105" t="str">
        <f>IF(ISNUMBER(MATCH(I105,Buyside_PastID!A:A,0)),"","NEW")</f>
        <v/>
      </c>
      <c r="C105" s="8" t="s">
        <v>1587</v>
      </c>
      <c r="D105" s="8">
        <v>1.0243190207599409</v>
      </c>
      <c r="E105" s="8">
        <v>1.0873418980304914</v>
      </c>
      <c r="F105" s="8" t="s">
        <v>1941</v>
      </c>
      <c r="G105" s="8">
        <v>1000000</v>
      </c>
      <c r="H105" s="8">
        <v>0</v>
      </c>
      <c r="I105" s="8" t="str" cm="1">
        <f t="array" ref="I105">_xll.BDP($C105,I$1)</f>
        <v>961214EF6</v>
      </c>
      <c r="J105" s="8" t="str" cm="1">
        <f t="array" ref="J105">_xll.BDP($C105,J$1)</f>
        <v>WSTP 4.11 07/24/34</v>
      </c>
      <c r="K105" s="8" cm="1">
        <f t="array" ref="K105">_xll.BDP($C105,K$1)</f>
        <v>101650</v>
      </c>
      <c r="L105" s="8" cm="1">
        <f t="array" ref="L105">_xll.BDP($C105,L$1)</f>
        <v>101650</v>
      </c>
      <c r="M105" s="8" t="str" cm="1">
        <f t="array" ref="M105">_xll.BDP($C105,M$1)</f>
        <v>USD</v>
      </c>
      <c r="N105" s="8" t="str" cm="1">
        <f t="array" ref="N105">_xll.BDP($C105,N$1)</f>
        <v>AU</v>
      </c>
      <c r="O105" s="8" t="str" cm="1">
        <f t="array" ref="O105">_xll.BDP($C105,O$1)</f>
        <v>Corp</v>
      </c>
      <c r="P105" s="8" t="str" cm="1">
        <f t="array" ref="P105">_xll.BDP($C105,P$1)</f>
        <v>Financials</v>
      </c>
      <c r="Q105" s="8" t="str" cm="1">
        <f t="array" ref="Q105">_xll.BDP($C105,Q$1)</f>
        <v>WESTPAC BANKING CORP</v>
      </c>
      <c r="R105" s="8" t="str" cm="1">
        <f t="array" ref="R105">_xll.BDP($C105,R$1)</f>
        <v>BBB+</v>
      </c>
      <c r="S105" s="8" cm="1">
        <f t="array" ref="S105">_xlfn.IFNA(MATCH(_xll.BDP($C105,S$1),Convert_RBCIRTG[RTG_MDY],0),0)</f>
        <v>3</v>
      </c>
      <c r="T105" s="8" cm="1">
        <f t="array" ref="T105">_xlfn.IFNA(MATCH(_xll.BDP($C105,T$1),Convert_RBCIRTG[RTG_FITCH_SP],0),0)</f>
        <v>4</v>
      </c>
      <c r="U105" s="8" cm="1">
        <f t="array" ref="U105">_xlfn.IFNA(MATCH(_xll.BDP($C105,U$1),Convert_RBCIRTG[RTG_FITCH_SP],0),0)</f>
        <v>3</v>
      </c>
      <c r="V105" s="20" t="str" cm="1">
        <f t="array" ref="V105">INDEX(Convert_RBCIRTG[RTG_FITCH_SP],IF(MEDIAN($S105:$U105)&gt;0,MEDIAN($S105:$U105),MAX($S105:$U105)))</f>
        <v>BBB+</v>
      </c>
      <c r="W105" s="15" cm="1">
        <f t="array" ref="W105">_xll.BDP($C105,W$1,"YAS_YLD_FLAG = 15")</f>
        <v>6.6140333262836464</v>
      </c>
      <c r="X105" s="3" t="str">
        <f>INDEX(Convert_DurBins[Dur_Bucket],MATCH($W105,Convert_DurBins[Dur_Val],1))</f>
        <v>0-10</v>
      </c>
      <c r="Y105" s="14">
        <f t="shared" si="12"/>
        <v>2.980912766478419</v>
      </c>
      <c r="Z105" s="3">
        <f>-INDEX(DefProv[Default],MATCH($O105&amp;$R105,DefProv[KEY],0))</f>
        <v>-36</v>
      </c>
      <c r="AA105" s="9" cm="1">
        <f t="array" ref="AA105">IF($M105="CAD",AB105,_xll.BDP($C105,AA$1,"YAS_XCCY_FOREIGN_CURRENCY=CAD","YAS_YLD_FLAG = 15","PRICING_SOURCE=BVAL"))</f>
        <v>3.3409127664784188</v>
      </c>
      <c r="AB105" s="9" cm="1">
        <f t="array" ref="AB105">_xll.BDP($C105,AB$1,"YAS_YLD_FLAG = 15","PRICING_SOURCE=BVAL")</f>
        <v>2.9415420000000001</v>
      </c>
      <c r="AC105" s="14">
        <f t="shared" si="13"/>
        <v>0.39937076647841874</v>
      </c>
      <c r="AD105" s="9" cm="1">
        <f t="array" ref="AD105">_xll.BDP($C105,AD$1,"YAS_YLD_FLAG = 15","PRICING_SOURCE=BVAL")</f>
        <v>136.15570000000002</v>
      </c>
      <c r="AE105" s="14" t="e">
        <f>INDEX([1]credit_yield!$C$1:$C$108,MATCH($AY105,[1]credit_yield!$A$1:$A$108,0))</f>
        <v>#N/A</v>
      </c>
      <c r="AF105" s="9" cm="1">
        <f t="array" ref="AF105">_xll.BDP($C105,AF$1,"YAS_YLD_FLAG = 15","YAS_XCCY_FOREIGN_CURRENCY=CAD","PRICING_SOURCE=BVAL")</f>
        <v>192.01996753230532</v>
      </c>
      <c r="AG105" s="9" cm="1">
        <f t="array" ref="AG105">_xll.BDP($C105,AG$1,"YAS_YLD_FLAG = 15","PRICING_SOURCE=BVAL")</f>
        <v>1.579985</v>
      </c>
      <c r="AH105" s="9" t="str" cm="1">
        <f t="array" ref="AH105">_xll.BDP($C105,AH$1,"YAS_YLD_FLAG = 15","PRICING_SOURCE=BVAL")</f>
        <v>T 1 1/4 08/15/31</v>
      </c>
      <c r="AI105" s="9" t="str" cm="1">
        <f t="array" ref="AI105">_xll.BDP($C105,AI$1,"YAS_YLD_FLAG = 15","YAS_XCCY_FOREIGN_CURRENCY=CAD","PRICING_SOURCE=BVAL")</f>
        <v>CAN 2 ¼ 06/01/29</v>
      </c>
      <c r="AJ105" s="9" cm="1">
        <f t="array" ref="AJ105">_xll.BQL($C105, "yield(fill=PREV, pricing_source=BVN4, side=Bid, yield_type=YTW) - yield(fill=PREV, pricing_source=BVN4, side=Ask, yield_type=YTW)")</f>
        <v>1.9962744180100245E-2</v>
      </c>
      <c r="AK105" s="16" cm="1">
        <f t="array" ref="AK105">_xll.BDP($C105,AK$1,"YAS_YLD_FLAG = 1")</f>
        <v>1250000000</v>
      </c>
      <c r="AL105" s="5">
        <f t="shared" si="14"/>
        <v>8.5980799999999996E-2</v>
      </c>
      <c r="AM105" s="17" cm="1">
        <f t="array" ref="AM105">_xll.BDP($C105&amp;"@"&amp;Settings!$B$1&amp;" "&amp;$O105,"INTERVAL_SUM","MARKET_DATA_OVERRIDE="&amp;AM$1,"CALC_INTERVAL="&amp;Settings!$B$2,"FILL=0")*1000</f>
        <v>107476000</v>
      </c>
      <c r="AN105" s="18">
        <f t="shared" si="15"/>
        <v>-3834000</v>
      </c>
      <c r="AO105" s="17" cm="1">
        <f t="array" ref="AO105">_xll.BDP($I105&amp;"@"&amp;Settings!$B$1&amp;" "&amp;$O105,"INTERVAL_SUM","MARKET_DATA_OVERRIDE="&amp;AO$1,"CALC_INTERVAL="&amp;Settings!$B$2,"FILL=0")*1000</f>
        <v>16166000</v>
      </c>
      <c r="AP105" s="17" cm="1">
        <f t="array" ref="AP105">_xll.BDP($I105&amp;"@"&amp;Settings!$B$1&amp;" "&amp;$O105,"INTERVAL_SUM","MARKET_DATA_OVERRIDE="&amp;AP$1,"CALC_INTERVAL="&amp;Settings!$B$2,"FILL=0")*1000</f>
        <v>20000000</v>
      </c>
      <c r="AQ105" s="8" cm="1">
        <f t="array" ref="AQ105">_xll.BDP($C105,AQ$1)</f>
        <v>87</v>
      </c>
      <c r="AR105" s="21">
        <f>_xlfn.IFNA(IF(ISNUMBER($K105),INDEX(SN_Limit[UTILIZATION],MATCH($K105,SN_Limit[BB_ID],0)),"#N/A"),
IF(ISNUMBER($L105),INDEX(SN_Limit[UTILIZATION],MATCH($L105,SN_Limit[BB_ID],0)),"#N/A"))</f>
        <v>0.11119999999999999</v>
      </c>
      <c r="AS105" s="6">
        <f>_xlfn.IFNA(IF(ISNUMBER($K105),INDEX(SN_Limit[REMAINING],MATCH($K105,SN_Limit[BB_ID],0)),"#N/A"),
IF(ISNUMBER($L105),INDEX(SN_Limit[REMAINING],MATCH($L105,SN_Limit[BB_ID],0)),"#N/A"))</f>
        <v>47326834.719999999</v>
      </c>
      <c r="AT105" s="3" t="str">
        <f>INDEX(Table11[Z_category],MATCH(MAX(BuyTable[[#This Row],[Yld_Z_BB]:[Yld_Z_RBCI]]),Table11[Z_score_Vale],1))</f>
        <v>75 to 90</v>
      </c>
      <c r="AU105" s="3" t="str">
        <f>INDEX(Table12[TRAC_Category],MATCH(BuyTable[[#This Row],[Perc_Traded]],Table12[TRAC_Value],1))</f>
        <v>5-10%</v>
      </c>
      <c r="AV105" s="27" t="str">
        <f>INDEX(Table13[NetDlrInv_Category],MATCH(BuyTable[[#This Row],[DealerClient Net]],Table13[NetDlrInv_Value],1))</f>
        <v>-5MM to 0MM</v>
      </c>
      <c r="AW105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105" s="3" t="str">
        <f>INDEX(Table15[XCCY_Cat],MATCH(BuyTable[[#This Row],[XCCY_sprd]],Table15[XCCY_Value],1))</f>
        <v>0.3 to 0.5</v>
      </c>
      <c r="AY105" s="3" t="str">
        <f>INDEX(Group_RTG[RTG_Value],MATCH($R105,Group_RTG[RTG_Key],0))&amp;":"&amp;INDEX(Map_DurBQNT[Dur_Val],MATCH($X105,Map_DurBQNT[Dur_Key],0))&amp;":"&amp;$M105&amp;":"&amp;$O105</f>
        <v>BBB:5:USD:Corp</v>
      </c>
      <c r="AZ105" s="3" t="str">
        <f>INDEX(Table9[LQA_Bucket],MATCH(BuyTable[[#This Row],[LQA_LIQUIDITY_SCORE]],Table9[LQA_Val],1))</f>
        <v>80-100</v>
      </c>
      <c r="BA105" s="27" t="str">
        <f>INDEX(Table10[Utilization_Bucket],MATCH(_xlfn.IFNA(ROUND(BuyTable[[#This Row],[Remaining]]/1000000,0),-1),Table10[Utilization_Val],1))</f>
        <v>10-50MM</v>
      </c>
      <c r="BB10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06" spans="1:54" x14ac:dyDescent="0.3">
      <c r="A106" t="s">
        <v>876</v>
      </c>
      <c r="B106" t="str">
        <f>IF(ISNUMBER(MATCH(I106,Buyside_PastID!A:A,0)),"","NEW")</f>
        <v/>
      </c>
      <c r="C106" s="8" t="s">
        <v>53</v>
      </c>
      <c r="D106" s="8">
        <v>1.0191297435295026</v>
      </c>
      <c r="E106" s="8">
        <v>0.82645426752377615</v>
      </c>
      <c r="F106" s="8" t="s">
        <v>2789</v>
      </c>
      <c r="I106" s="8" t="str" cm="1">
        <f t="array" ref="I106">_xll.BDP($C106,I$1)</f>
        <v>BP8097407</v>
      </c>
      <c r="J106" s="8" t="str" cm="1">
        <f t="array" ref="J106">_xll.BDP($C106,J$1)</f>
        <v>MUBAUH 3.4 06/07/51</v>
      </c>
      <c r="K106" s="8" cm="1">
        <f t="array" ref="K106">_xll.BDP($C106,K$1)</f>
        <v>12257737</v>
      </c>
      <c r="L106" s="8" cm="1">
        <f t="array" ref="L106">_xll.BDP($C106,L$1)</f>
        <v>69465552</v>
      </c>
      <c r="M106" s="8" t="str" cm="1">
        <f t="array" ref="M106">_xll.BDP($C106,M$1)</f>
        <v>USD</v>
      </c>
      <c r="N106" s="8" t="str" cm="1">
        <f t="array" ref="N106">_xll.BDP($C106,N$1)</f>
        <v>UA</v>
      </c>
      <c r="O106" s="8" t="str" cm="1">
        <f t="array" ref="O106">_xll.BDP($C106,O$1)</f>
        <v>Corp</v>
      </c>
      <c r="P106" s="8" t="str" cm="1">
        <f t="array" ref="P106">_xll.BDP($C106,P$1)</f>
        <v>Financials</v>
      </c>
      <c r="Q106" s="8" t="str" cm="1">
        <f t="array" ref="Q106">_xll.BDP($C106,Q$1)</f>
        <v>MDGH GMTN RSC LTD</v>
      </c>
      <c r="R106" s="8" t="str" cm="1">
        <f t="array" ref="R106">_xll.BDP($C106,R$1)</f>
        <v>AA</v>
      </c>
      <c r="S106" s="8" cm="1">
        <f t="array" ref="S106">_xlfn.IFNA(MATCH(_xll.BDP($C106,S$1),Convert_RBCIRTG[RTG_MDY],0),0)</f>
        <v>8</v>
      </c>
      <c r="T106" s="8" cm="1">
        <f t="array" ref="T106">_xlfn.IFNA(MATCH(_xll.BDP($C106,T$1),Convert_RBCIRTG[RTG_FITCH_SP],0),0)</f>
        <v>8</v>
      </c>
      <c r="U106" s="8" cm="1">
        <f t="array" ref="U106">_xlfn.IFNA(MATCH(_xll.BDP($C106,U$1),Convert_RBCIRTG[RTG_FITCH_SP],0),0)</f>
        <v>0</v>
      </c>
      <c r="V106" s="20" t="str" cm="1">
        <f t="array" ref="V106">INDEX(Convert_RBCIRTG[RTG_FITCH_SP],IF(MEDIAN($S106:$U106)&gt;0,MEDIAN($S106:$U106),MAX($S106:$U106)))</f>
        <v>AA</v>
      </c>
      <c r="W106" s="15" cm="1">
        <f t="array" ref="W106">_xll.BDP($C106,W$1,"YAS_YLD_FLAG = 15")</f>
        <v>18.363764071980828</v>
      </c>
      <c r="X106" s="3" t="str">
        <f>INDEX(Convert_DurBins[Dur_Bucket],MATCH($W106,Convert_DurBins[Dur_Val],1))</f>
        <v>18-20</v>
      </c>
      <c r="Y106" s="14">
        <f t="shared" si="12"/>
        <v>3.7026369040457192</v>
      </c>
      <c r="Z106" s="3">
        <f>-INDEX(DefProv[Default],MATCH($O106&amp;$R106,DefProv[KEY],0))</f>
        <v>-7</v>
      </c>
      <c r="AA106" s="9" cm="1">
        <f t="array" ref="AA106">IF($M106="CAD",AB106,_xll.BDP($C106,AA$1,"YAS_XCCY_FOREIGN_CURRENCY=CAD","YAS_YLD_FLAG = 15","PRICING_SOURCE=BVAL"))</f>
        <v>3.7726369040457191</v>
      </c>
      <c r="AB106" s="9" cm="1">
        <f t="array" ref="AB106">_xll.BDP($C106,AB$1,"YAS_YLD_FLAG = 15","PRICING_SOURCE=BVAL")</f>
        <v>3.2299470000000001</v>
      </c>
      <c r="AC106" s="14">
        <f t="shared" si="13"/>
        <v>0.54268990404571893</v>
      </c>
      <c r="AD106" s="9" cm="1">
        <f t="array" ref="AD106">_xll.BDP($C106,AD$1,"YAS_YLD_FLAG = 15","PRICING_SOURCE=BVAL")</f>
        <v>122.77520000000001</v>
      </c>
      <c r="AE106" s="14">
        <f>INDEX([1]credit_yield!$C$1:$C$108,MATCH($AY106,[1]credit_yield!$A$1:$A$108,0))</f>
        <v>81.51320620945522</v>
      </c>
      <c r="AF106" s="9" cm="1">
        <f t="array" ref="AF106">_xll.BDP($C106,AF$1,"YAS_YLD_FLAG = 15","YAS_XCCY_FOREIGN_CURRENCY=CAD","PRICING_SOURCE=BVAL")</f>
        <v>180.38838327750543</v>
      </c>
      <c r="AG106" s="9" cm="1">
        <f t="array" ref="AG106">_xll.BDP($C106,AG$1,"YAS_YLD_FLAG = 15","PRICING_SOURCE=BVAL")</f>
        <v>2.0021949999999999</v>
      </c>
      <c r="AH106" s="9" t="str" cm="1">
        <f t="array" ref="AH106">_xll.BDP($C106,AH$1,"YAS_YLD_FLAG = 15","PRICING_SOURCE=BVAL")</f>
        <v>T 2 3/8 05/15/51</v>
      </c>
      <c r="AI106" s="9" t="str" cm="1">
        <f t="array" ref="AI106">_xll.BDP($C106,AI$1,"YAS_YLD_FLAG = 15","YAS_XCCY_FOREIGN_CURRENCY=CAD","PRICING_SOURCE=BVAL")</f>
        <v>CAN 2 12/01/51</v>
      </c>
      <c r="AJ106" s="9" cm="1">
        <f t="array" ref="AJ106">_xll.BQL($C106, "yield(fill=PREV, pricing_source=BVN4, side=Bid, yield_type=YTW) - yield(fill=PREV, pricing_source=BVN4, side=Ask, yield_type=YTW)")</f>
        <v>2.1435450000000245E-2</v>
      </c>
      <c r="AK106" s="16" cm="1">
        <f t="array" ref="AK106">_xll.BDP($C106,AK$1,"YAS_YLD_FLAG = 1")</f>
        <v>1000000000</v>
      </c>
      <c r="AL106" s="5">
        <f t="shared" si="14"/>
        <v>0</v>
      </c>
      <c r="AM106" s="17" cm="1">
        <f t="array" ref="AM106">_xll.BDP($C106&amp;"@"&amp;Settings!$B$1&amp;" "&amp;$O106,"INTERVAL_SUM","MARKET_DATA_OVERRIDE="&amp;AM$1,"CALC_INTERVAL="&amp;Settings!$B$2,"FILL=0")*1000</f>
        <v>0</v>
      </c>
      <c r="AN106" s="18">
        <f t="shared" si="15"/>
        <v>0</v>
      </c>
      <c r="AO106" s="17" cm="1">
        <f t="array" ref="AO106">_xll.BDP($I106&amp;"@"&amp;Settings!$B$1&amp;" "&amp;$O106,"INTERVAL_SUM","MARKET_DATA_OVERRIDE="&amp;AO$1,"CALC_INTERVAL="&amp;Settings!$B$2,"FILL=0")*1000</f>
        <v>0</v>
      </c>
      <c r="AP106" s="17" cm="1">
        <f t="array" ref="AP106">_xll.BDP($I106&amp;"@"&amp;Settings!$B$1&amp;" "&amp;$O106,"INTERVAL_SUM","MARKET_DATA_OVERRIDE="&amp;AP$1,"CALC_INTERVAL="&amp;Settings!$B$2,"FILL=0")*1000</f>
        <v>0</v>
      </c>
      <c r="AQ106" s="8" cm="1">
        <f t="array" ref="AQ106">_xll.BDP($C106,AQ$1)</f>
        <v>84</v>
      </c>
      <c r="AR106" s="21" t="str">
        <f>_xlfn.IFNA(IF(ISNUMBER($K106),INDEX(SN_Limit[UTILIZATION],MATCH($K106,SN_Limit[BB_ID],0)),"#N/A"),
IF(ISNUMBER($L106),INDEX(SN_Limit[UTILIZATION],MATCH($L106,SN_Limit[BB_ID],0)),"#N/A"))</f>
        <v>N/A</v>
      </c>
      <c r="AS106" s="6">
        <f>_xlfn.IFNA(IF(ISNUMBER($K106),INDEX(SN_Limit[REMAINING],MATCH($K106,SN_Limit[BB_ID],0)),"#N/A"),
IF(ISNUMBER($L106),INDEX(SN_Limit[REMAINING],MATCH($L106,SN_Limit[BB_ID],0)),"#N/A"))</f>
        <v>0</v>
      </c>
      <c r="AT106" s="3" t="str">
        <f>INDEX(Table11[Z_category],MATCH(MAX(BuyTable[[#This Row],[Yld_Z_BB]:[Yld_Z_RBCI]]),Table11[Z_score_Vale],1))</f>
        <v>75 to 90</v>
      </c>
      <c r="AU106" s="3">
        <f>INDEX(Table12[TRAC_Category],MATCH(BuyTable[[#This Row],[Perc_Traded]],Table12[TRAC_Value],1))</f>
        <v>0</v>
      </c>
      <c r="AV106" s="27">
        <f>INDEX(Table13[NetDlrInv_Category],MATCH(BuyTable[[#This Row],[DealerClient Net]],Table13[NetDlrInv_Value],1))</f>
        <v>0</v>
      </c>
      <c r="AW106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106" s="3" t="str">
        <f>INDEX(Table15[XCCY_Cat],MATCH(BuyTable[[#This Row],[XCCY_sprd]],Table15[XCCY_Value],1))</f>
        <v>0.5 to 0.8</v>
      </c>
      <c r="AY106" s="3" t="str">
        <f>INDEX(Group_RTG[RTG_Value],MATCH($R106,Group_RTG[RTG_Key],0))&amp;":"&amp;INDEX(Map_DurBQNT[Dur_Val],MATCH($X106,Map_DurBQNT[Dur_Key],0))&amp;":"&amp;$M106&amp;":"&amp;$O106</f>
        <v>AA:10:USD:Corp</v>
      </c>
      <c r="AZ106" s="3" t="str">
        <f>INDEX(Table9[LQA_Bucket],MATCH(BuyTable[[#This Row],[LQA_LIQUIDITY_SCORE]],Table9[LQA_Val],1))</f>
        <v>80-100</v>
      </c>
      <c r="BA106" s="27" t="str">
        <f>INDEX(Table10[Utilization_Bucket],MATCH(_xlfn.IFNA(ROUND(BuyTable[[#This Row],[Remaining]]/1000000,0),-1),Table10[Utilization_Val],1))</f>
        <v>0MM</v>
      </c>
      <c r="BB10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07" spans="1:54" x14ac:dyDescent="0.3">
      <c r="A107" t="s">
        <v>876</v>
      </c>
      <c r="B107" t="str">
        <f>IF(ISNUMBER(MATCH(I107,Buyside_PastID!A:A,0)),"","NEW")</f>
        <v/>
      </c>
      <c r="C107" s="8" t="s">
        <v>1072</v>
      </c>
      <c r="D107" s="8">
        <v>1.7210338143319834</v>
      </c>
      <c r="E107" s="8">
        <v>1.7357732025563948</v>
      </c>
      <c r="F107" s="8" t="s">
        <v>1961</v>
      </c>
      <c r="G107" s="8">
        <v>0</v>
      </c>
      <c r="H107" s="8">
        <v>3000000</v>
      </c>
      <c r="I107" s="8" t="str" cm="1">
        <f t="array" ref="I107">_xll.BDP($C107,I$1)</f>
        <v>84265VAA3</v>
      </c>
      <c r="J107" s="8" t="str" cm="1">
        <f t="array" ref="J107">_xll.BDP($C107,J$1)</f>
        <v>SCCO 7 1/2 07/27/35</v>
      </c>
      <c r="K107" s="8" cm="1">
        <f t="array" ref="K107">_xll.BDP($C107,K$1)</f>
        <v>117567</v>
      </c>
      <c r="L107" s="8" cm="1">
        <f t="array" ref="L107">_xll.BDP($C107,L$1)</f>
        <v>154302</v>
      </c>
      <c r="M107" s="8" t="str" cm="1">
        <f t="array" ref="M107">_xll.BDP($C107,M$1)</f>
        <v>USD</v>
      </c>
      <c r="N107" s="8" t="str" cm="1">
        <f t="array" ref="N107">_xll.BDP($C107,N$1)</f>
        <v>US</v>
      </c>
      <c r="O107" s="8" t="str" cm="1">
        <f t="array" ref="O107">_xll.BDP($C107,O$1)</f>
        <v>Corp</v>
      </c>
      <c r="P107" s="8" t="str" cm="1">
        <f t="array" ref="P107">_xll.BDP($C107,P$1)</f>
        <v>Materials</v>
      </c>
      <c r="Q107" s="8" t="str" cm="1">
        <f t="array" ref="Q107">_xll.BDP($C107,Q$1)</f>
        <v>SOUTHERN COPPER CORP</v>
      </c>
      <c r="R107" s="8" t="str" cm="1">
        <f t="array" ref="R107">_xll.BDP($C107,R$1)</f>
        <v>BBB</v>
      </c>
      <c r="S107" s="8" cm="1">
        <f t="array" ref="S107">_xlfn.IFNA(MATCH(_xll.BDP($C107,S$1),Convert_RBCIRTG[RTG_MDY],0),0)</f>
        <v>2</v>
      </c>
      <c r="T107" s="8" cm="1">
        <f t="array" ref="T107">_xlfn.IFNA(MATCH(_xll.BDP($C107,T$1),Convert_RBCIRTG[RTG_FITCH_SP],0),0)</f>
        <v>3</v>
      </c>
      <c r="U107" s="8" cm="1">
        <f t="array" ref="U107">_xlfn.IFNA(MATCH(_xll.BDP($C107,U$1),Convert_RBCIRTG[RTG_FITCH_SP],0),0)</f>
        <v>3</v>
      </c>
      <c r="V107" s="20" t="str" cm="1">
        <f t="array" ref="V107">INDEX(Convert_RBCIRTG[RTG_FITCH_SP],IF(MEDIAN($S107:$U107)&gt;0,MEDIAN($S107:$U107),MAX($S107:$U107)))</f>
        <v>BBB+</v>
      </c>
      <c r="W107" s="15" cm="1">
        <f t="array" ref="W107">_xll.BDP($C107,W$1,"YAS_YLD_FLAG = 15")</f>
        <v>9.4190046615795175</v>
      </c>
      <c r="X107" s="3" t="str">
        <f>INDEX(Convert_DurBins[Dur_Bucket],MATCH($W107,Convert_DurBins[Dur_Val],1))</f>
        <v>0-10</v>
      </c>
      <c r="Y107" s="14">
        <f t="shared" si="12"/>
        <v>4.0680433914443324</v>
      </c>
      <c r="Z107" s="3">
        <f>-INDEX(DefProv[Default],MATCH($O107&amp;$R107,DefProv[KEY],0))</f>
        <v>-36</v>
      </c>
      <c r="AA107" s="9" cm="1">
        <f t="array" ref="AA107">IF($M107="CAD",AB107,_xll.BDP($C107,AA$1,"YAS_XCCY_FOREIGN_CURRENCY=CAD","YAS_YLD_FLAG = 15","PRICING_SOURCE=BVAL"))</f>
        <v>4.4280433914443327</v>
      </c>
      <c r="AB107" s="9" cm="1">
        <f t="array" ref="AB107">_xll.BDP($C107,AB$1,"YAS_YLD_FLAG = 15","PRICING_SOURCE=BVAL")</f>
        <v>3.5041060000000002</v>
      </c>
      <c r="AC107" s="14">
        <f t="shared" si="13"/>
        <v>0.92393739144433251</v>
      </c>
      <c r="AD107" s="9" cm="1">
        <f t="array" ref="AD107">_xll.BDP($C107,AD$1,"YAS_YLD_FLAG = 15","PRICING_SOURCE=BVAL")</f>
        <v>192.41210000000001</v>
      </c>
      <c r="AE107" s="14" t="e">
        <f>INDEX([1]credit_yield!$C$1:$C$108,MATCH($AY107,[1]credit_yield!$A$1:$A$108,0))</f>
        <v>#N/A</v>
      </c>
      <c r="AF107" s="9" cm="1">
        <f t="array" ref="AF107">_xll.BDP($C107,AF$1,"YAS_YLD_FLAG = 15","YAS_XCCY_FOREIGN_CURRENCY=CAD","PRICING_SOURCE=BVAL")</f>
        <v>283.95960703674461</v>
      </c>
      <c r="AG107" s="9" cm="1">
        <f t="array" ref="AG107">_xll.BDP($C107,AG$1,"YAS_YLD_FLAG = 15","PRICING_SOURCE=BVAL")</f>
        <v>1.579985</v>
      </c>
      <c r="AH107" s="9" t="str" cm="1">
        <f t="array" ref="AH107">_xll.BDP($C107,AH$1,"YAS_YLD_FLAG = 15","PRICING_SOURCE=BVAL")</f>
        <v>T 1 1/4 08/15/31</v>
      </c>
      <c r="AI107" s="9" t="str" cm="1">
        <f t="array" ref="AI107">_xll.BDP($C107,AI$1,"YAS_YLD_FLAG = 15","YAS_XCCY_FOREIGN_CURRENCY=CAD","PRICING_SOURCE=BVAL")</f>
        <v>CAN 1 ½ 06/01/31</v>
      </c>
      <c r="AJ107" s="9" cm="1">
        <f t="array" ref="AJ107">_xll.BQL($C107, "yield(fill=PREV, pricing_source=BVN4, side=Bid, yield_type=YTW) - yield(fill=PREV, pricing_source=BVN4, side=Ask, yield_type=YTW)")</f>
        <v>4.2135444470958738E-3</v>
      </c>
      <c r="AK107" s="16" cm="1">
        <f t="array" ref="AK107">_xll.BDP($C107,AK$1,"YAS_YLD_FLAG = 1")</f>
        <v>999900000</v>
      </c>
      <c r="AL107" s="5">
        <f t="shared" si="14"/>
        <v>5.0745074507450742E-2</v>
      </c>
      <c r="AM107" s="17" cm="1">
        <f t="array" ref="AM107">_xll.BDP($C107&amp;"@"&amp;Settings!$B$1&amp;" "&amp;$O107,"INTERVAL_SUM","MARKET_DATA_OVERRIDE="&amp;AM$1,"CALC_INTERVAL="&amp;Settings!$B$2,"FILL=0")*1000</f>
        <v>50740000</v>
      </c>
      <c r="AN107" s="18">
        <f t="shared" si="15"/>
        <v>-7230000</v>
      </c>
      <c r="AO107" s="17" cm="1">
        <f t="array" ref="AO107">_xll.BDP($I107&amp;"@"&amp;Settings!$B$1&amp;" "&amp;$O107,"INTERVAL_SUM","MARKET_DATA_OVERRIDE="&amp;AO$1,"CALC_INTERVAL="&amp;Settings!$B$2,"FILL=0")*1000</f>
        <v>7770000</v>
      </c>
      <c r="AP107" s="17" cm="1">
        <f t="array" ref="AP107">_xll.BDP($I107&amp;"@"&amp;Settings!$B$1&amp;" "&amp;$O107,"INTERVAL_SUM","MARKET_DATA_OVERRIDE="&amp;AP$1,"CALC_INTERVAL="&amp;Settings!$B$2,"FILL=0")*1000</f>
        <v>15000000</v>
      </c>
      <c r="AQ107" s="8" cm="1">
        <f t="array" ref="AQ107">_xll.BDP($C107,AQ$1)</f>
        <v>90</v>
      </c>
      <c r="AR107" s="21">
        <f>_xlfn.IFNA(IF(ISNUMBER($K107),INDEX(SN_Limit[UTILIZATION],MATCH($K107,SN_Limit[BB_ID],0)),"#N/A"),
IF(ISNUMBER($L107),INDEX(SN_Limit[UTILIZATION],MATCH($L107,SN_Limit[BB_ID],0)),"#N/A"))</f>
        <v>0</v>
      </c>
      <c r="AS107" s="6">
        <f>_xlfn.IFNA(IF(ISNUMBER($K107),INDEX(SN_Limit[REMAINING],MATCH($K107,SN_Limit[BB_ID],0)),"#N/A"),
IF(ISNUMBER($L107),INDEX(SN_Limit[REMAINING],MATCH($L107,SN_Limit[BB_ID],0)),"#N/A"))</f>
        <v>45000000</v>
      </c>
      <c r="AT107" s="3" t="str">
        <f>INDEX(Table11[Z_category],MATCH(MAX(BuyTable[[#This Row],[Yld_Z_BB]:[Yld_Z_RBCI]]),Table11[Z_score_Vale],1))</f>
        <v>90+</v>
      </c>
      <c r="AU107" s="3" t="str">
        <f>INDEX(Table12[TRAC_Category],MATCH(BuyTable[[#This Row],[Perc_Traded]],Table12[TRAC_Value],1))</f>
        <v>5-10%</v>
      </c>
      <c r="AV107" s="27" t="str">
        <f>INDEX(Table13[NetDlrInv_Category],MATCH(BuyTable[[#This Row],[DealerClient Net]],Table13[NetDlrInv_Value],1))</f>
        <v>-10MM to -5MM</v>
      </c>
      <c r="AW107" s="3">
        <f>IF(OR(ISBLANK(BuyTable[[#This Row],[MSG_AskSize]]),NOT(ISNUMBER(BuyTable[[#This Row],[MSG_AskSize]]))),"NA",INDEX(Table14[AskSize_Category],MATCH(BuyTable[[#This Row],[MSG_AskSize]],Table14[AskSize_Value],1)))</f>
        <v>0</v>
      </c>
      <c r="AX107" s="3" t="str">
        <f>INDEX(Table15[XCCY_Cat],MATCH(BuyTable[[#This Row],[XCCY_sprd]],Table15[XCCY_Value],1))</f>
        <v>0.8 to 1</v>
      </c>
      <c r="AY107" s="3" t="str">
        <f>INDEX(Group_RTG[RTG_Value],MATCH($R107,Group_RTG[RTG_Key],0))&amp;":"&amp;INDEX(Map_DurBQNT[Dur_Val],MATCH($X107,Map_DurBQNT[Dur_Key],0))&amp;":"&amp;$M107&amp;":"&amp;$O107</f>
        <v>BBB:5:USD:Corp</v>
      </c>
      <c r="AZ107" s="3" t="str">
        <f>INDEX(Table9[LQA_Bucket],MATCH(BuyTable[[#This Row],[LQA_LIQUIDITY_SCORE]],Table9[LQA_Val],1))</f>
        <v>80-100</v>
      </c>
      <c r="BA107" s="27" t="str">
        <f>INDEX(Table10[Utilization_Bucket],MATCH(_xlfn.IFNA(ROUND(BuyTable[[#This Row],[Remaining]]/1000000,0),-1),Table10[Utilization_Val],1))</f>
        <v>10-50MM</v>
      </c>
      <c r="BB10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08" spans="1:54" x14ac:dyDescent="0.3">
      <c r="A108" t="s">
        <v>876</v>
      </c>
      <c r="B108" t="str">
        <f>IF(ISNUMBER(MATCH(I108,Buyside_PastID!A:A,0)),"","NEW")</f>
        <v/>
      </c>
      <c r="C108" s="8" t="s">
        <v>1580</v>
      </c>
      <c r="D108" s="8">
        <v>0.81723983830231295</v>
      </c>
      <c r="E108" s="8">
        <v>0.92870724310018204</v>
      </c>
      <c r="F108" s="8" t="s">
        <v>1930</v>
      </c>
      <c r="G108" s="8">
        <v>2835000</v>
      </c>
      <c r="H108" s="8">
        <v>0</v>
      </c>
      <c r="I108" s="8" t="str" cm="1">
        <f t="array" ref="I108">_xll.BDP($C108,I$1)</f>
        <v>59562VAM9</v>
      </c>
      <c r="J108" s="8" t="str" cm="1">
        <f t="array" ref="J108">_xll.BDP($C108,J$1)</f>
        <v>BRKHEC 6 1/8 04/01/36</v>
      </c>
      <c r="K108" s="8" cm="1">
        <f t="array" ref="K108">_xll.BDP($C108,K$1)</f>
        <v>100193</v>
      </c>
      <c r="L108" s="8" cm="1">
        <f t="array" ref="L108">_xll.BDP($C108,L$1)</f>
        <v>102793</v>
      </c>
      <c r="M108" s="8" t="str" cm="1">
        <f t="array" ref="M108">_xll.BDP($C108,M$1)</f>
        <v>USD</v>
      </c>
      <c r="N108" s="8" t="str" cm="1">
        <f t="array" ref="N108">_xll.BDP($C108,N$1)</f>
        <v>US</v>
      </c>
      <c r="O108" s="8" t="str" cm="1">
        <f t="array" ref="O108">_xll.BDP($C108,O$1)</f>
        <v>Corp</v>
      </c>
      <c r="P108" s="8" t="str" cm="1">
        <f t="array" ref="P108">_xll.BDP($C108,P$1)</f>
        <v>Utilities</v>
      </c>
      <c r="Q108" s="8" t="str" cm="1">
        <f t="array" ref="Q108">_xll.BDP($C108,Q$1)</f>
        <v>BERKSHIRE HATHAWAY ENERG</v>
      </c>
      <c r="R108" s="8" t="str" cm="1">
        <f t="array" ref="R108">_xll.BDP($C108,R$1)</f>
        <v>A-</v>
      </c>
      <c r="S108" s="8" cm="1">
        <f t="array" ref="S108">_xlfn.IFNA(MATCH(_xll.BDP($C108,S$1),Convert_RBCIRTG[RTG_MDY],0),0)</f>
        <v>4</v>
      </c>
      <c r="T108" s="8" cm="1">
        <f t="array" ref="T108">_xlfn.IFNA(MATCH(_xll.BDP($C108,T$1),Convert_RBCIRTG[RTG_FITCH_SP],0),0)</f>
        <v>0</v>
      </c>
      <c r="U108" s="8" cm="1">
        <f t="array" ref="U108">_xlfn.IFNA(MATCH(_xll.BDP($C108,U$1),Convert_RBCIRTG[RTG_FITCH_SP],0),0)</f>
        <v>4</v>
      </c>
      <c r="V108" s="20" t="str" cm="1">
        <f t="array" ref="V108">INDEX(Convert_RBCIRTG[RTG_FITCH_SP],IF(MEDIAN($S108:$U108)&gt;0,MEDIAN($S108:$U108),MAX($S108:$U108)))</f>
        <v>A-</v>
      </c>
      <c r="W108" s="15" cm="1">
        <f t="array" ref="W108">_xll.BDP($C108,W$1,"YAS_YLD_FLAG = 15")</f>
        <v>10.367493681182241</v>
      </c>
      <c r="X108" s="3" t="str">
        <f>INDEX(Convert_DurBins[Dur_Bucket],MATCH($W108,Convert_DurBins[Dur_Val],1))</f>
        <v>10-12</v>
      </c>
      <c r="Y108" s="14">
        <f t="shared" si="12"/>
        <v>3.5183163322167115</v>
      </c>
      <c r="Z108" s="3">
        <f>-INDEX(DefProv[Default],MATCH($O108&amp;$R108,DefProv[KEY],0))</f>
        <v>-13</v>
      </c>
      <c r="AA108" s="9" cm="1">
        <f t="array" ref="AA108">IF($M108="CAD",AB108,_xll.BDP($C108,AA$1,"YAS_XCCY_FOREIGN_CURRENCY=CAD","YAS_YLD_FLAG = 15","PRICING_SOURCE=BVAL"))</f>
        <v>3.6483163322167114</v>
      </c>
      <c r="AB108" s="9" cm="1">
        <f t="array" ref="AB108">_xll.BDP($C108,AB$1,"YAS_YLD_FLAG = 15","PRICING_SOURCE=BVAL")</f>
        <v>2.9330600000000002</v>
      </c>
      <c r="AC108" s="14">
        <f t="shared" si="13"/>
        <v>0.71525633221671114</v>
      </c>
      <c r="AD108" s="9" cm="1">
        <f t="array" ref="AD108">_xll.BDP($C108,AD$1,"YAS_YLD_FLAG = 15","PRICING_SOURCE=BVAL")</f>
        <v>135.30750000000003</v>
      </c>
      <c r="AE108" s="14">
        <f>INDEX([1]credit_yield!$C$1:$C$108,MATCH($AY108,[1]credit_yield!$A$1:$A$108,0))</f>
        <v>97.700504166739321</v>
      </c>
      <c r="AF108" s="9" cm="1">
        <f t="array" ref="AF108">_xll.BDP($C108,AF$1,"YAS_YLD_FLAG = 15","YAS_XCCY_FOREIGN_CURRENCY=CAD","PRICING_SOURCE=BVAL")</f>
        <v>205.98690111398247</v>
      </c>
      <c r="AG108" s="9" cm="1">
        <f t="array" ref="AG108">_xll.BDP($C108,AG$1,"YAS_YLD_FLAG = 15","PRICING_SOURCE=BVAL")</f>
        <v>1.579985</v>
      </c>
      <c r="AH108" s="9" t="str" cm="1">
        <f t="array" ref="AH108">_xll.BDP($C108,AH$1,"YAS_YLD_FLAG = 15","PRICING_SOURCE=BVAL")</f>
        <v>T 1 1/4 08/15/31</v>
      </c>
      <c r="AI108" s="9" t="str" cm="1">
        <f t="array" ref="AI108">_xll.BDP($C108,AI$1,"YAS_YLD_FLAG = 15","YAS_XCCY_FOREIGN_CURRENCY=CAD","PRICING_SOURCE=BVAL")</f>
        <v>CAN 1 ½ 06/01/31</v>
      </c>
      <c r="AJ108" s="9" cm="1">
        <f t="array" ref="AJ108">_xll.BQL($C108, "yield(fill=PREV, pricing_source=BVN4, side=Bid, yield_type=YTW) - yield(fill=PREV, pricing_source=BVN4, side=Ask, yield_type=YTW)")</f>
        <v>2.5395676483618956E-2</v>
      </c>
      <c r="AK108" s="16" cm="1">
        <f t="array" ref="AK108">_xll.BDP($C108,AK$1,"YAS_YLD_FLAG = 1")</f>
        <v>1666939000</v>
      </c>
      <c r="AL108" s="5">
        <f t="shared" si="14"/>
        <v>4.4048402491032965E-2</v>
      </c>
      <c r="AM108" s="17" cm="1">
        <f t="array" ref="AM108">_xll.BDP($C108&amp;"@"&amp;Settings!$B$1&amp;" "&amp;$O108,"INTERVAL_SUM","MARKET_DATA_OVERRIDE="&amp;AM$1,"CALC_INTERVAL="&amp;Settings!$B$2,"FILL=0")*1000</f>
        <v>73426000</v>
      </c>
      <c r="AN108" s="18">
        <f t="shared" si="15"/>
        <v>-9235000</v>
      </c>
      <c r="AO108" s="17" cm="1">
        <f t="array" ref="AO108">_xll.BDP($I108&amp;"@"&amp;Settings!$B$1&amp;" "&amp;$O108,"INTERVAL_SUM","MARKET_DATA_OVERRIDE="&amp;AO$1,"CALC_INTERVAL="&amp;Settings!$B$2,"FILL=0")*1000</f>
        <v>20820000</v>
      </c>
      <c r="AP108" s="17" cm="1">
        <f t="array" ref="AP108">_xll.BDP($I108&amp;"@"&amp;Settings!$B$1&amp;" "&amp;$O108,"INTERVAL_SUM","MARKET_DATA_OVERRIDE="&amp;AP$1,"CALC_INTERVAL="&amp;Settings!$B$2,"FILL=0")*1000</f>
        <v>30055000</v>
      </c>
      <c r="AQ108" s="8" cm="1">
        <f t="array" ref="AQ108">_xll.BDP($C108,AQ$1)</f>
        <v>96</v>
      </c>
      <c r="AR108" s="21">
        <f>_xlfn.IFNA(IF(ISNUMBER($K108),INDEX(SN_Limit[UTILIZATION],MATCH($K108,SN_Limit[BB_ID],0)),"#N/A"),
IF(ISNUMBER($L108),INDEX(SN_Limit[UTILIZATION],MATCH($L108,SN_Limit[BB_ID],0)),"#N/A"))</f>
        <v>0.39810000000000001</v>
      </c>
      <c r="AS108" s="6">
        <f>_xlfn.IFNA(IF(ISNUMBER($K108),INDEX(SN_Limit[REMAINING],MATCH($K108,SN_Limit[BB_ID],0)),"#N/A"),
IF(ISNUMBER($L108),INDEX(SN_Limit[REMAINING],MATCH($L108,SN_Limit[BB_ID],0)),"#N/A"))</f>
        <v>75292254.789999992</v>
      </c>
      <c r="AT108" s="3" t="str">
        <f>INDEX(Table11[Z_category],MATCH(MAX(BuyTable[[#This Row],[Yld_Z_BB]:[Yld_Z_RBCI]]),Table11[Z_score_Vale],1))</f>
        <v>75 to 90</v>
      </c>
      <c r="AU108" s="3" t="str">
        <f>INDEX(Table12[TRAC_Category],MATCH(BuyTable[[#This Row],[Perc_Traded]],Table12[TRAC_Value],1))</f>
        <v>0-5%</v>
      </c>
      <c r="AV108" s="27" t="str">
        <f>INDEX(Table13[NetDlrInv_Category],MATCH(BuyTable[[#This Row],[DealerClient Net]],Table13[NetDlrInv_Value],1))</f>
        <v>-10MM to -5MM</v>
      </c>
      <c r="AW108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108" s="3" t="str">
        <f>INDEX(Table15[XCCY_Cat],MATCH(BuyTable[[#This Row],[XCCY_sprd]],Table15[XCCY_Value],1))</f>
        <v>0.5 to 0.8</v>
      </c>
      <c r="AY108" s="3" t="str">
        <f>INDEX(Group_RTG[RTG_Value],MATCH($R108,Group_RTG[RTG_Key],0))&amp;":"&amp;INDEX(Map_DurBQNT[Dur_Val],MATCH($X108,Map_DurBQNT[Dur_Key],0))&amp;":"&amp;$M108&amp;":"&amp;$O108</f>
        <v>A:6:USD:Corp</v>
      </c>
      <c r="AZ108" s="3" t="str">
        <f>INDEX(Table9[LQA_Bucket],MATCH(BuyTable[[#This Row],[LQA_LIQUIDITY_SCORE]],Table9[LQA_Val],1))</f>
        <v>80-100</v>
      </c>
      <c r="BA108" s="27" t="str">
        <f>INDEX(Table10[Utilization_Bucket],MATCH(_xlfn.IFNA(ROUND(BuyTable[[#This Row],[Remaining]]/1000000,0),-1),Table10[Utilization_Val],1))</f>
        <v>50-100MM</v>
      </c>
      <c r="BB10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09" spans="1:54" x14ac:dyDescent="0.3">
      <c r="A109" t="s">
        <v>876</v>
      </c>
      <c r="B109" t="str">
        <f>IF(ISNUMBER(MATCH(I109,Buyside_PastID!A:A,0)),"","NEW")</f>
        <v/>
      </c>
      <c r="C109" s="8" t="s">
        <v>1581</v>
      </c>
      <c r="D109" s="8">
        <v>0.90304023340073258</v>
      </c>
      <c r="E109" s="8">
        <v>0.99291683938876252</v>
      </c>
      <c r="F109" s="8" t="s">
        <v>1933</v>
      </c>
      <c r="G109" s="8">
        <v>5000000</v>
      </c>
      <c r="H109" s="8">
        <v>0</v>
      </c>
      <c r="I109" s="8" t="str" cm="1">
        <f t="array" ref="I109">_xll.BDP($C109,I$1)</f>
        <v>404280CK3</v>
      </c>
      <c r="J109" s="8" t="str" cm="1">
        <f t="array" ref="J109">_xll.BDP($C109,J$1)</f>
        <v>HSBC 2.357 08/18/31</v>
      </c>
      <c r="K109" s="8" cm="1">
        <f t="array" ref="K109">_xll.BDP($C109,K$1)</f>
        <v>111759</v>
      </c>
      <c r="L109" s="8" cm="1">
        <f t="array" ref="L109">_xll.BDP($C109,L$1)</f>
        <v>111759</v>
      </c>
      <c r="M109" s="8" t="str" cm="1">
        <f t="array" ref="M109">_xll.BDP($C109,M$1)</f>
        <v>USD</v>
      </c>
      <c r="N109" s="8" t="str" cm="1">
        <f t="array" ref="N109">_xll.BDP($C109,N$1)</f>
        <v>EN</v>
      </c>
      <c r="O109" s="8" t="str" cm="1">
        <f t="array" ref="O109">_xll.BDP($C109,O$1)</f>
        <v>Corp</v>
      </c>
      <c r="P109" s="8" t="str" cm="1">
        <f t="array" ref="P109">_xll.BDP($C109,P$1)</f>
        <v>Financials</v>
      </c>
      <c r="Q109" s="8" t="str" cm="1">
        <f t="array" ref="Q109">_xll.BDP($C109,Q$1)</f>
        <v>HSBC HOLDINGS PLC</v>
      </c>
      <c r="R109" s="8" t="str" cm="1">
        <f t="array" ref="R109">_xll.BDP($C109,R$1)</f>
        <v>A-</v>
      </c>
      <c r="S109" s="8" cm="1">
        <f t="array" ref="S109">_xlfn.IFNA(MATCH(_xll.BDP($C109,S$1),Convert_RBCIRTG[RTG_MDY],0),0)</f>
        <v>4</v>
      </c>
      <c r="T109" s="8" cm="1">
        <f t="array" ref="T109">_xlfn.IFNA(MATCH(_xll.BDP($C109,T$1),Convert_RBCIRTG[RTG_FITCH_SP],0),0)</f>
        <v>6</v>
      </c>
      <c r="U109" s="8" cm="1">
        <f t="array" ref="U109">_xlfn.IFNA(MATCH(_xll.BDP($C109,U$1),Convert_RBCIRTG[RTG_FITCH_SP],0),0)</f>
        <v>4</v>
      </c>
      <c r="V109" s="20" t="str" cm="1">
        <f t="array" ref="V109">INDEX(Convert_RBCIRTG[RTG_FITCH_SP],IF(MEDIAN($S109:$U109)&gt;0,MEDIAN($S109:$U109),MAX($S109:$U109)))</f>
        <v>A-</v>
      </c>
      <c r="W109" s="15" cm="1">
        <f t="array" ref="W109">_xll.BDP($C109,W$1,"YAS_YLD_FLAG = 15")</f>
        <v>7.8748942874837393</v>
      </c>
      <c r="X109" s="3" t="str">
        <f>INDEX(Convert_DurBins[Dur_Bucket],MATCH($W109,Convert_DurBins[Dur_Val],1))</f>
        <v>0-10</v>
      </c>
      <c r="Y109" s="14">
        <f t="shared" si="12"/>
        <v>2.80309128011733</v>
      </c>
      <c r="Z109" s="3">
        <f>-INDEX(DefProv[Default],MATCH($O109&amp;$R109,DefProv[KEY],0))</f>
        <v>-13</v>
      </c>
      <c r="AA109" s="9" cm="1">
        <f t="array" ref="AA109">IF($M109="CAD",AB109,_xll.BDP($C109,AA$1,"YAS_XCCY_FOREIGN_CURRENCY=CAD","YAS_YLD_FLAG = 15","PRICING_SOURCE=BVAL"))</f>
        <v>2.9330912801173299</v>
      </c>
      <c r="AB109" s="9" cm="1">
        <f t="array" ref="AB109">_xll.BDP($C109,AB$1,"YAS_YLD_FLAG = 15","PRICING_SOURCE=BVAL")</f>
        <v>2.6263890000000001</v>
      </c>
      <c r="AC109" s="14">
        <f t="shared" si="13"/>
        <v>0.30670228011732981</v>
      </c>
      <c r="AD109" s="9" cm="1">
        <f t="array" ref="AD109">_xll.BDP($C109,AD$1,"YAS_YLD_FLAG = 15","PRICING_SOURCE=BVAL")</f>
        <v>104.64040000000001</v>
      </c>
      <c r="AE109" s="14">
        <f>INDEX([1]credit_yield!$C$1:$C$108,MATCH($AY109,[1]credit_yield!$A$1:$A$108,0))</f>
        <v>73.928243448068429</v>
      </c>
      <c r="AF109" s="9" cm="1">
        <f t="array" ref="AF109">_xll.BDP($C109,AF$1,"YAS_YLD_FLAG = 15","YAS_XCCY_FOREIGN_CURRENCY=CAD","PRICING_SOURCE=BVAL")</f>
        <v>143.19987676345227</v>
      </c>
      <c r="AG109" s="9" cm="1">
        <f t="array" ref="AG109">_xll.BDP($C109,AG$1,"YAS_YLD_FLAG = 15","PRICING_SOURCE=BVAL")</f>
        <v>1.579985</v>
      </c>
      <c r="AH109" s="9" t="str" cm="1">
        <f t="array" ref="AH109">_xll.BDP($C109,AH$1,"YAS_YLD_FLAG = 15","PRICING_SOURCE=BVAL")</f>
        <v>T 1 1/4 08/15/31</v>
      </c>
      <c r="AI109" s="9" t="str" cm="1">
        <f t="array" ref="AI109">_xll.BDP($C109,AI$1,"YAS_YLD_FLAG = 15","YAS_XCCY_FOREIGN_CURRENCY=CAD","PRICING_SOURCE=BVAL")</f>
        <v>CAN 1 ¼ 06/01/30</v>
      </c>
      <c r="AJ109" s="9" cm="1">
        <f t="array" ref="AJ109">_xll.BQL($C109, "yield(fill=PREV, pricing_source=BVN4, side=Bid, yield_type=YTW) - yield(fill=PREV, pricing_source=BVN4, side=Ask, yield_type=YTW)")</f>
        <v>2.0773533877314065E-2</v>
      </c>
      <c r="AK109" s="16" cm="1">
        <f t="array" ref="AK109">_xll.BDP($C109,AK$1,"YAS_YLD_FLAG = 1")</f>
        <v>1500000000</v>
      </c>
      <c r="AL109" s="5">
        <f t="shared" si="14"/>
        <v>2.2584E-2</v>
      </c>
      <c r="AM109" s="17" cm="1">
        <f t="array" ref="AM109">_xll.BDP($C109&amp;"@"&amp;Settings!$B$1&amp;" "&amp;$O109,"INTERVAL_SUM","MARKET_DATA_OVERRIDE="&amp;AM$1,"CALC_INTERVAL="&amp;Settings!$B$2,"FILL=0")*1000</f>
        <v>33876000</v>
      </c>
      <c r="AN109" s="18">
        <f t="shared" si="15"/>
        <v>12842000</v>
      </c>
      <c r="AO109" s="17" cm="1">
        <f t="array" ref="AO109">_xll.BDP($I109&amp;"@"&amp;Settings!$B$1&amp;" "&amp;$O109,"INTERVAL_SUM","MARKET_DATA_OVERRIDE="&amp;AO$1,"CALC_INTERVAL="&amp;Settings!$B$2,"FILL=0")*1000</f>
        <v>16092000</v>
      </c>
      <c r="AP109" s="17" cm="1">
        <f t="array" ref="AP109">_xll.BDP($I109&amp;"@"&amp;Settings!$B$1&amp;" "&amp;$O109,"INTERVAL_SUM","MARKET_DATA_OVERRIDE="&amp;AP$1,"CALC_INTERVAL="&amp;Settings!$B$2,"FILL=0")*1000</f>
        <v>3250000</v>
      </c>
      <c r="AQ109" s="8" cm="1">
        <f t="array" ref="AQ109">_xll.BDP($C109,AQ$1)</f>
        <v>90</v>
      </c>
      <c r="AR109" s="21">
        <f>_xlfn.IFNA(IF(ISNUMBER($K109),INDEX(SN_Limit[UTILIZATION],MATCH($K109,SN_Limit[BB_ID],0)),"#N/A"),
IF(ISNUMBER($L109),INDEX(SN_Limit[UTILIZATION],MATCH($L109,SN_Limit[BB_ID],0)),"#N/A"))</f>
        <v>0.79869999999999997</v>
      </c>
      <c r="AS109" s="6">
        <f>_xlfn.IFNA(IF(ISNUMBER($K109),INDEX(SN_Limit[REMAINING],MATCH($K109,SN_Limit[BB_ID],0)),"#N/A"),
IF(ISNUMBER($L109),INDEX(SN_Limit[REMAINING],MATCH($L109,SN_Limit[BB_ID],0)),"#N/A"))</f>
        <v>9116230.4599999934</v>
      </c>
      <c r="AT109" s="3" t="str">
        <f>INDEX(Table11[Z_category],MATCH(MAX(BuyTable[[#This Row],[Yld_Z_BB]:[Yld_Z_RBCI]]),Table11[Z_score_Vale],1))</f>
        <v>75 to 90</v>
      </c>
      <c r="AU109" s="3" t="str">
        <f>INDEX(Table12[TRAC_Category],MATCH(BuyTable[[#This Row],[Perc_Traded]],Table12[TRAC_Value],1))</f>
        <v>0-5%</v>
      </c>
      <c r="AV109" s="27" t="str">
        <f>INDEX(Table13[NetDlrInv_Category],MATCH(BuyTable[[#This Row],[DealerClient Net]],Table13[NetDlrInv_Value],1))</f>
        <v>10 to 20MM</v>
      </c>
      <c r="AW109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09" s="3" t="str">
        <f>INDEX(Table15[XCCY_Cat],MATCH(BuyTable[[#This Row],[XCCY_sprd]],Table15[XCCY_Value],1))</f>
        <v>0.3 to 0.5</v>
      </c>
      <c r="AY109" s="3" t="str">
        <f>INDEX(Group_RTG[RTG_Value],MATCH($R109,Group_RTG[RTG_Key],0))&amp;":"&amp;INDEX(Map_DurBQNT[Dur_Val],MATCH($X109,Map_DurBQNT[Dur_Key],0))&amp;":"&amp;$M109&amp;":"&amp;$O109</f>
        <v>A:5:USD:Corp</v>
      </c>
      <c r="AZ109" s="3" t="str">
        <f>INDEX(Table9[LQA_Bucket],MATCH(BuyTable[[#This Row],[LQA_LIQUIDITY_SCORE]],Table9[LQA_Val],1))</f>
        <v>80-100</v>
      </c>
      <c r="BA109" s="27" t="str">
        <f>INDEX(Table10[Utilization_Bucket],MATCH(_xlfn.IFNA(ROUND(BuyTable[[#This Row],[Remaining]]/1000000,0),-1),Table10[Utilization_Val],1))</f>
        <v>1-10MM</v>
      </c>
      <c r="BB10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10" spans="1:54" x14ac:dyDescent="0.3">
      <c r="A110" t="s">
        <v>876</v>
      </c>
      <c r="B110" t="str">
        <f>IF(ISNUMBER(MATCH(I110,Buyside_PastID!A:A,0)),"","NEW")</f>
        <v/>
      </c>
      <c r="C110" s="8" t="s">
        <v>1586</v>
      </c>
      <c r="D110" s="8">
        <v>1.1071532040998271</v>
      </c>
      <c r="E110" s="8">
        <v>1.16443553528059</v>
      </c>
      <c r="F110" s="8" t="s">
        <v>1939</v>
      </c>
      <c r="G110" s="8">
        <v>0</v>
      </c>
      <c r="H110" s="8">
        <v>0</v>
      </c>
      <c r="I110" s="8" t="str" cm="1">
        <f t="array" ref="I110">_xll.BDP($C110,I$1)</f>
        <v>961214EP4</v>
      </c>
      <c r="J110" s="8" t="str" cm="1">
        <f t="array" ref="J110">_xll.BDP($C110,J$1)</f>
        <v>WSTP 2.668 11/15/35</v>
      </c>
      <c r="K110" s="8" cm="1">
        <f t="array" ref="K110">_xll.BDP($C110,K$1)</f>
        <v>101650</v>
      </c>
      <c r="L110" s="8" cm="1">
        <f t="array" ref="L110">_xll.BDP($C110,L$1)</f>
        <v>101650</v>
      </c>
      <c r="M110" s="8" t="str" cm="1">
        <f t="array" ref="M110">_xll.BDP($C110,M$1)</f>
        <v>USD</v>
      </c>
      <c r="N110" s="8" t="str" cm="1">
        <f t="array" ref="N110">_xll.BDP($C110,N$1)</f>
        <v>AU</v>
      </c>
      <c r="O110" s="8" t="str" cm="1">
        <f t="array" ref="O110">_xll.BDP($C110,O$1)</f>
        <v>Corp</v>
      </c>
      <c r="P110" s="8" t="str" cm="1">
        <f t="array" ref="P110">_xll.BDP($C110,P$1)</f>
        <v>Financials</v>
      </c>
      <c r="Q110" s="8" t="str" cm="1">
        <f t="array" ref="Q110">_xll.BDP($C110,Q$1)</f>
        <v>WESTPAC BANKING CORP</v>
      </c>
      <c r="R110" s="8" t="str" cm="1">
        <f t="array" ref="R110">_xll.BDP($C110,R$1)</f>
        <v>BBB+</v>
      </c>
      <c r="S110" s="8" cm="1">
        <f t="array" ref="S110">_xlfn.IFNA(MATCH(_xll.BDP($C110,S$1),Convert_RBCIRTG[RTG_MDY],0),0)</f>
        <v>3</v>
      </c>
      <c r="T110" s="8" cm="1">
        <f t="array" ref="T110">_xlfn.IFNA(MATCH(_xll.BDP($C110,T$1),Convert_RBCIRTG[RTG_FITCH_SP],0),0)</f>
        <v>4</v>
      </c>
      <c r="U110" s="8" cm="1">
        <f t="array" ref="U110">_xlfn.IFNA(MATCH(_xll.BDP($C110,U$1),Convert_RBCIRTG[RTG_FITCH_SP],0),0)</f>
        <v>3</v>
      </c>
      <c r="V110" s="20" t="str" cm="1">
        <f t="array" ref="V110">INDEX(Convert_RBCIRTG[RTG_FITCH_SP],IF(MEDIAN($S110:$U110)&gt;0,MEDIAN($S110:$U110),MAX($S110:$U110)))</f>
        <v>BBB+</v>
      </c>
      <c r="W110" s="15" cm="1">
        <f t="array" ref="W110">_xll.BDP($C110,W$1,"YAS_YLD_FLAG = 15")</f>
        <v>7.8866394017947758</v>
      </c>
      <c r="X110" s="3" t="str">
        <f>INDEX(Convert_DurBins[Dur_Bucket],MATCH($W110,Convert_DurBins[Dur_Val],1))</f>
        <v>0-10</v>
      </c>
      <c r="Y110" s="14">
        <f t="shared" si="12"/>
        <v>2.9511453671179231</v>
      </c>
      <c r="Z110" s="3">
        <f>-INDEX(DefProv[Default],MATCH($O110&amp;$R110,DefProv[KEY],0))</f>
        <v>-36</v>
      </c>
      <c r="AA110" s="9" cm="1">
        <f t="array" ref="AA110">IF($M110="CAD",AB110,_xll.BDP($C110,AA$1,"YAS_XCCY_FOREIGN_CURRENCY=CAD","YAS_YLD_FLAG = 15","PRICING_SOURCE=BVAL"))</f>
        <v>3.311145367117923</v>
      </c>
      <c r="AB110" s="9" cm="1">
        <f t="array" ref="AB110">_xll.BDP($C110,AB$1,"YAS_YLD_FLAG = 15","PRICING_SOURCE=BVAL")</f>
        <v>3.0059439999999999</v>
      </c>
      <c r="AC110" s="14">
        <f t="shared" si="13"/>
        <v>0.30520136711792301</v>
      </c>
      <c r="AD110" s="9" cm="1">
        <f t="array" ref="AD110">_xll.BDP($C110,AD$1,"YAS_YLD_FLAG = 15","PRICING_SOURCE=BVAL")</f>
        <v>142.5959</v>
      </c>
      <c r="AE110" s="14" t="e">
        <f>INDEX([1]credit_yield!$C$1:$C$108,MATCH($AY110,[1]credit_yield!$A$1:$A$108,0))</f>
        <v>#N/A</v>
      </c>
      <c r="AF110" s="9" cm="1">
        <f t="array" ref="AF110">_xll.BDP($C110,AF$1,"YAS_YLD_FLAG = 15","YAS_XCCY_FOREIGN_CURRENCY=CAD","PRICING_SOURCE=BVAL")</f>
        <v>181.00528546351157</v>
      </c>
      <c r="AG110" s="9" cm="1">
        <f t="array" ref="AG110">_xll.BDP($C110,AG$1,"YAS_YLD_FLAG = 15","PRICING_SOURCE=BVAL")</f>
        <v>1.579985</v>
      </c>
      <c r="AH110" s="9" t="str" cm="1">
        <f t="array" ref="AH110">_xll.BDP($C110,AH$1,"YAS_YLD_FLAG = 15","PRICING_SOURCE=BVAL")</f>
        <v>T 1 1/4 08/15/31</v>
      </c>
      <c r="AI110" s="9" t="str" cm="1">
        <f t="array" ref="AI110">_xll.BDP($C110,AI$1,"YAS_YLD_FLAG = 15","YAS_XCCY_FOREIGN_CURRENCY=CAD","PRICING_SOURCE=BVAL")</f>
        <v>CAN 1 ¼ 06/01/30</v>
      </c>
      <c r="AJ110" s="9" cm="1">
        <f t="array" ref="AJ110">_xll.BQL($C110, "yield(fill=PREV, pricing_source=BVN4, side=Bid, yield_type=YTW) - yield(fill=PREV, pricing_source=BVN4, side=Ask, yield_type=YTW)")</f>
        <v>3.2797468721068146E-2</v>
      </c>
      <c r="AK110" s="16" cm="1">
        <f t="array" ref="AK110">_xll.BDP($C110,AK$1,"YAS_YLD_FLAG = 1")</f>
        <v>1500000000</v>
      </c>
      <c r="AL110" s="5">
        <f t="shared" si="14"/>
        <v>3.3206666666666669E-2</v>
      </c>
      <c r="AM110" s="17" cm="1">
        <f t="array" ref="AM110">_xll.BDP($C110&amp;"@"&amp;Settings!$B$1&amp;" "&amp;$O110,"INTERVAL_SUM","MARKET_DATA_OVERRIDE="&amp;AM$1,"CALC_INTERVAL="&amp;Settings!$B$2,"FILL=0")*1000</f>
        <v>49810000</v>
      </c>
      <c r="AN110" s="18">
        <f t="shared" si="15"/>
        <v>-10110000</v>
      </c>
      <c r="AO110" s="17" cm="1">
        <f t="array" ref="AO110">_xll.BDP($I110&amp;"@"&amp;Settings!$B$1&amp;" "&amp;$O110,"INTERVAL_SUM","MARKET_DATA_OVERRIDE="&amp;AO$1,"CALC_INTERVAL="&amp;Settings!$B$2,"FILL=0")*1000</f>
        <v>13720000</v>
      </c>
      <c r="AP110" s="17" cm="1">
        <f t="array" ref="AP110">_xll.BDP($I110&amp;"@"&amp;Settings!$B$1&amp;" "&amp;$O110,"INTERVAL_SUM","MARKET_DATA_OVERRIDE="&amp;AP$1,"CALC_INTERVAL="&amp;Settings!$B$2,"FILL=0")*1000</f>
        <v>23830000</v>
      </c>
      <c r="AQ110" s="8" cm="1">
        <f t="array" ref="AQ110">_xll.BDP($C110,AQ$1)</f>
        <v>90</v>
      </c>
      <c r="AR110" s="21">
        <f>_xlfn.IFNA(IF(ISNUMBER($K110),INDEX(SN_Limit[UTILIZATION],MATCH($K110,SN_Limit[BB_ID],0)),"#N/A"),
IF(ISNUMBER($L110),INDEX(SN_Limit[UTILIZATION],MATCH($L110,SN_Limit[BB_ID],0)),"#N/A"))</f>
        <v>0.11119999999999999</v>
      </c>
      <c r="AS110" s="6">
        <f>_xlfn.IFNA(IF(ISNUMBER($K110),INDEX(SN_Limit[REMAINING],MATCH($K110,SN_Limit[BB_ID],0)),"#N/A"),
IF(ISNUMBER($L110),INDEX(SN_Limit[REMAINING],MATCH($L110,SN_Limit[BB_ID],0)),"#N/A"))</f>
        <v>47326834.719999999</v>
      </c>
      <c r="AT110" s="3" t="str">
        <f>INDEX(Table11[Z_category],MATCH(MAX(BuyTable[[#This Row],[Yld_Z_BB]:[Yld_Z_RBCI]]),Table11[Z_score_Vale],1))</f>
        <v>75 to 90</v>
      </c>
      <c r="AU110" s="3" t="str">
        <f>INDEX(Table12[TRAC_Category],MATCH(BuyTable[[#This Row],[Perc_Traded]],Table12[TRAC_Value],1))</f>
        <v>0-5%</v>
      </c>
      <c r="AV110" s="27" t="str">
        <f>INDEX(Table13[NetDlrInv_Category],MATCH(BuyTable[[#This Row],[DealerClient Net]],Table13[NetDlrInv_Value],1))</f>
        <v>-20 to -10MM</v>
      </c>
      <c r="AW110" s="3">
        <f>IF(OR(ISBLANK(BuyTable[[#This Row],[MSG_AskSize]]),NOT(ISNUMBER(BuyTable[[#This Row],[MSG_AskSize]]))),"NA",INDEX(Table14[AskSize_Category],MATCH(BuyTable[[#This Row],[MSG_AskSize]],Table14[AskSize_Value],1)))</f>
        <v>0</v>
      </c>
      <c r="AX110" s="3" t="str">
        <f>INDEX(Table15[XCCY_Cat],MATCH(BuyTable[[#This Row],[XCCY_sprd]],Table15[XCCY_Value],1))</f>
        <v>0.3 to 0.5</v>
      </c>
      <c r="AY110" s="3" t="str">
        <f>INDEX(Group_RTG[RTG_Value],MATCH($R110,Group_RTG[RTG_Key],0))&amp;":"&amp;INDEX(Map_DurBQNT[Dur_Val],MATCH($X110,Map_DurBQNT[Dur_Key],0))&amp;":"&amp;$M110&amp;":"&amp;$O110</f>
        <v>BBB:5:USD:Corp</v>
      </c>
      <c r="AZ110" s="3" t="str">
        <f>INDEX(Table9[LQA_Bucket],MATCH(BuyTable[[#This Row],[LQA_LIQUIDITY_SCORE]],Table9[LQA_Val],1))</f>
        <v>80-100</v>
      </c>
      <c r="BA110" s="27" t="str">
        <f>INDEX(Table10[Utilization_Bucket],MATCH(_xlfn.IFNA(ROUND(BuyTable[[#This Row],[Remaining]]/1000000,0),-1),Table10[Utilization_Val],1))</f>
        <v>10-50MM</v>
      </c>
      <c r="BB11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11" spans="1:54" x14ac:dyDescent="0.3">
      <c r="A111" t="s">
        <v>876</v>
      </c>
      <c r="B111" t="str">
        <f>IF(ISNUMBER(MATCH(I111,Buyside_PastID!A:A,0)),"","NEW")</f>
        <v/>
      </c>
      <c r="C111" s="8" t="s">
        <v>1003</v>
      </c>
      <c r="D111" s="8">
        <v>0.8086127835832132</v>
      </c>
      <c r="E111" s="8">
        <v>0.88658446032809202</v>
      </c>
      <c r="F111" s="8" t="s">
        <v>1993</v>
      </c>
      <c r="G111" s="8">
        <v>3000000</v>
      </c>
      <c r="H111" s="8">
        <v>10000000</v>
      </c>
      <c r="I111" s="8" t="str" cm="1">
        <f t="array" ref="I111">_xll.BDP($C111,I$1)</f>
        <v>BM7422231</v>
      </c>
      <c r="J111" s="8" t="str" cm="1">
        <f t="array" ref="J111">_xll.BDP($C111,J$1)</f>
        <v>LLOYDS 2.707 12/03/35</v>
      </c>
      <c r="K111" s="8" cm="1">
        <f t="array" ref="K111">_xll.BDP($C111,K$1)</f>
        <v>112428</v>
      </c>
      <c r="L111" s="8" cm="1">
        <f t="array" ref="L111">_xll.BDP($C111,L$1)</f>
        <v>112428</v>
      </c>
      <c r="M111" s="8" t="str" cm="1">
        <f t="array" ref="M111">_xll.BDP($C111,M$1)</f>
        <v>GBP</v>
      </c>
      <c r="N111" s="8" t="str" cm="1">
        <f t="array" ref="N111">_xll.BDP($C111,N$1)</f>
        <v>EN</v>
      </c>
      <c r="O111" s="8" t="str" cm="1">
        <f t="array" ref="O111">_xll.BDP($C111,O$1)</f>
        <v>Corp</v>
      </c>
      <c r="P111" s="8" t="str" cm="1">
        <f t="array" ref="P111">_xll.BDP($C111,P$1)</f>
        <v>Financials</v>
      </c>
      <c r="Q111" s="8" t="str" cm="1">
        <f t="array" ref="Q111">_xll.BDP($C111,Q$1)</f>
        <v>LLOYDS BANKING GROUP PLC</v>
      </c>
      <c r="R111" s="8" t="str" cm="1">
        <f t="array" ref="R111">_xll.BDP($C111,R$1)</f>
        <v>BBB</v>
      </c>
      <c r="S111" s="8" cm="1">
        <f t="array" ref="S111">_xlfn.IFNA(MATCH(_xll.BDP($C111,S$1),Convert_RBCIRTG[RTG_MDY],0),0)</f>
        <v>4</v>
      </c>
      <c r="T111" s="8" cm="1">
        <f t="array" ref="T111">_xlfn.IFNA(MATCH(_xll.BDP($C111,T$1),Convert_RBCIRTG[RTG_FITCH_SP],0),0)</f>
        <v>3</v>
      </c>
      <c r="U111" s="8" cm="1">
        <f t="array" ref="U111">_xlfn.IFNA(MATCH(_xll.BDP($C111,U$1),Convert_RBCIRTG[RTG_FITCH_SP],0),0)</f>
        <v>1</v>
      </c>
      <c r="V111" s="20" t="str" cm="1">
        <f t="array" ref="V111">INDEX(Convert_RBCIRTG[RTG_FITCH_SP],IF(MEDIAN($S111:$U111)&gt;0,MEDIAN($S111:$U111),MAX($S111:$U111)))</f>
        <v>BBB+</v>
      </c>
      <c r="W111" s="15" cm="1">
        <f t="array" ref="W111">_xll.BDP($C111,W$1,"YAS_YLD_FLAG = 15")</f>
        <v>7.9468001641080086</v>
      </c>
      <c r="X111" s="3" t="str">
        <f>INDEX(Convert_DurBins[Dur_Bucket],MATCH($W111,Convert_DurBins[Dur_Val],1))</f>
        <v>0-10</v>
      </c>
      <c r="Y111" s="14">
        <f t="shared" si="12"/>
        <v>3.1465144581734115</v>
      </c>
      <c r="Z111" s="3">
        <f>-INDEX(DefProv[Default],MATCH($O111&amp;$R111,DefProv[KEY],0))</f>
        <v>-36</v>
      </c>
      <c r="AA111" s="9" cm="1">
        <f t="array" ref="AA111">IF($M111="CAD",AB111,_xll.BDP($C111,AA$1,"YAS_XCCY_FOREIGN_CURRENCY=CAD","YAS_YLD_FLAG = 15","PRICING_SOURCE=BVAL"))</f>
        <v>3.5065144581734113</v>
      </c>
      <c r="AB111" s="9" cm="1">
        <f t="array" ref="AB111">_xll.BDP($C111,AB$1,"YAS_YLD_FLAG = 15","PRICING_SOURCE=BVAL")</f>
        <v>2.7595049999999999</v>
      </c>
      <c r="AC111" s="14">
        <f t="shared" si="13"/>
        <v>0.74700945817341147</v>
      </c>
      <c r="AD111" s="9" cm="1">
        <f t="array" ref="AD111">_xll.BDP($C111,AD$1,"YAS_YLD_FLAG = 15","PRICING_SOURCE=BVAL")</f>
        <v>171.62819999999999</v>
      </c>
      <c r="AE111" s="14" t="e">
        <f>INDEX([1]credit_yield!$C$1:$C$108,MATCH($AY111,[1]credit_yield!$A$1:$A$108,0))</f>
        <v>#N/A</v>
      </c>
      <c r="AF111" s="9" cm="1">
        <f t="array" ref="AF111">_xll.BDP($C111,AF$1,"YAS_YLD_FLAG = 15","YAS_XCCY_FOREIGN_CURRENCY=CAD","PRICING_SOURCE=BVAL")</f>
        <v>191.80671370965246</v>
      </c>
      <c r="AG111" s="9" cm="1">
        <f t="array" ref="AG111">_xll.BDP($C111,AG$1,"YAS_YLD_FLAG = 15","PRICING_SOURCE=BVAL")</f>
        <v>1.043223</v>
      </c>
      <c r="AH111" s="9" t="str" cm="1">
        <f t="array" ref="AH111">_xll.BDP($C111,AH$1,"YAS_YLD_FLAG = 15","PRICING_SOURCE=BVAL")</f>
        <v>UKT 4 3/4 12/07/30</v>
      </c>
      <c r="AI111" s="9" t="str" cm="1">
        <f t="array" ref="AI111">_xll.BDP($C111,AI$1,"YAS_YLD_FLAG = 15","YAS_XCCY_FOREIGN_CURRENCY=CAD","PRICING_SOURCE=BVAL")</f>
        <v>CAN 1 ½ 06/01/31</v>
      </c>
      <c r="AJ111" s="9" cm="1">
        <f t="array" ref="AJ111">_xll.BQL($C111, "yield(fill=PREV, pricing_source=BVN4, side=Bid, yield_type=YTW) - yield(fill=PREV, pricing_source=BVN4, side=Ask, yield_type=YTW)")</f>
        <v>2.025252334721328E-2</v>
      </c>
      <c r="AK111" s="16" cm="1">
        <f t="array" ref="AK111">_xll.BDP($C111,AK$1,"YAS_YLD_FLAG = 1")</f>
        <v>1308572000</v>
      </c>
      <c r="AL111" s="5">
        <f t="shared" si="14"/>
        <v>0</v>
      </c>
      <c r="AM111" s="17" cm="1">
        <f t="array" ref="AM111">_xll.BDP($C111&amp;"@"&amp;Settings!$B$1&amp;" "&amp;$O111,"INTERVAL_SUM","MARKET_DATA_OVERRIDE="&amp;AM$1,"CALC_INTERVAL="&amp;Settings!$B$2,"FILL=0")*1000</f>
        <v>0</v>
      </c>
      <c r="AN111" s="18">
        <f t="shared" si="15"/>
        <v>0</v>
      </c>
      <c r="AO111" s="17" cm="1">
        <f t="array" ref="AO111">_xll.BDP($I111&amp;"@"&amp;Settings!$B$1&amp;" "&amp;$O111,"INTERVAL_SUM","MARKET_DATA_OVERRIDE="&amp;AO$1,"CALC_INTERVAL="&amp;Settings!$B$2,"FILL=0")*1000</f>
        <v>0</v>
      </c>
      <c r="AP111" s="17" cm="1">
        <f t="array" ref="AP111">_xll.BDP($I111&amp;"@"&amp;Settings!$B$1&amp;" "&amp;$O111,"INTERVAL_SUM","MARKET_DATA_OVERRIDE="&amp;AP$1,"CALC_INTERVAL="&amp;Settings!$B$2,"FILL=0")*1000</f>
        <v>0</v>
      </c>
      <c r="AQ111" s="8" cm="1">
        <f t="array" ref="AQ111">_xll.BDP($C111,AQ$1)</f>
        <v>87</v>
      </c>
      <c r="AR111" s="21">
        <f>_xlfn.IFNA(IF(ISNUMBER($K111),INDEX(SN_Limit[UTILIZATION],MATCH($K111,SN_Limit[BB_ID],0)),"#N/A"),
IF(ISNUMBER($L111),INDEX(SN_Limit[UTILIZATION],MATCH($L111,SN_Limit[BB_ID],0)),"#N/A"))</f>
        <v>0.1726</v>
      </c>
      <c r="AS111" s="6">
        <f>_xlfn.IFNA(IF(ISNUMBER($K111),INDEX(SN_Limit[REMAINING],MATCH($K111,SN_Limit[BB_ID],0)),"#N/A"),
IF(ISNUMBER($L111),INDEX(SN_Limit[REMAINING],MATCH($L111,SN_Limit[BB_ID],0)),"#N/A"))</f>
        <v>36369569.810000002</v>
      </c>
      <c r="AT111" s="3" t="str">
        <f>INDEX(Table11[Z_category],MATCH(MAX(BuyTable[[#This Row],[Yld_Z_BB]:[Yld_Z_RBCI]]),Table11[Z_score_Vale],1))</f>
        <v>75 to 90</v>
      </c>
      <c r="AU111" s="3">
        <f>INDEX(Table12[TRAC_Category],MATCH(BuyTable[[#This Row],[Perc_Traded]],Table12[TRAC_Value],1))</f>
        <v>0</v>
      </c>
      <c r="AV111" s="27">
        <f>INDEX(Table13[NetDlrInv_Category],MATCH(BuyTable[[#This Row],[DealerClient Net]],Table13[NetDlrInv_Value],1))</f>
        <v>0</v>
      </c>
      <c r="AW111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111" s="3" t="str">
        <f>INDEX(Table15[XCCY_Cat],MATCH(BuyTable[[#This Row],[XCCY_sprd]],Table15[XCCY_Value],1))</f>
        <v>0.5 to 0.8</v>
      </c>
      <c r="AY111" s="3" t="str">
        <f>INDEX(Group_RTG[RTG_Value],MATCH($R111,Group_RTG[RTG_Key],0))&amp;":"&amp;INDEX(Map_DurBQNT[Dur_Val],MATCH($X111,Map_DurBQNT[Dur_Key],0))&amp;":"&amp;$M111&amp;":"&amp;$O111</f>
        <v>BBB:5:GBP:Corp</v>
      </c>
      <c r="AZ111" s="3" t="str">
        <f>INDEX(Table9[LQA_Bucket],MATCH(BuyTable[[#This Row],[LQA_LIQUIDITY_SCORE]],Table9[LQA_Val],1))</f>
        <v>80-100</v>
      </c>
      <c r="BA111" s="27" t="str">
        <f>INDEX(Table10[Utilization_Bucket],MATCH(_xlfn.IFNA(ROUND(BuyTable[[#This Row],[Remaining]]/1000000,0),-1),Table10[Utilization_Val],1))</f>
        <v>10-50MM</v>
      </c>
      <c r="BB11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12" spans="1:54" x14ac:dyDescent="0.3">
      <c r="A112" t="s">
        <v>876</v>
      </c>
      <c r="B112" t="str">
        <f>IF(ISNUMBER(MATCH(I112,Buyside_PastID!A:A,0)),"","NEW")</f>
        <v/>
      </c>
      <c r="C112" s="8" t="s">
        <v>1011</v>
      </c>
      <c r="D112" s="8">
        <v>0.89827712011806227</v>
      </c>
      <c r="E112" s="8">
        <v>0.97003490984510776</v>
      </c>
      <c r="F112" s="8" t="s">
        <v>1931</v>
      </c>
      <c r="G112" s="8">
        <v>5837000</v>
      </c>
      <c r="H112" s="8">
        <v>0</v>
      </c>
      <c r="I112" s="8" t="str" cm="1">
        <f t="array" ref="I112">_xll.BDP($C112,I$1)</f>
        <v>202712BN4</v>
      </c>
      <c r="J112" s="8" t="str" cm="1">
        <f t="array" ref="J112">_xll.BDP($C112,J$1)</f>
        <v>CBAAU 2.688 03/11/31</v>
      </c>
      <c r="K112" s="8" cm="1">
        <f t="array" ref="K112">_xll.BDP($C112,K$1)</f>
        <v>112699</v>
      </c>
      <c r="L112" s="8" cm="1">
        <f t="array" ref="L112">_xll.BDP($C112,L$1)</f>
        <v>112699</v>
      </c>
      <c r="M112" s="8" t="str" cm="1">
        <f t="array" ref="M112">_xll.BDP($C112,M$1)</f>
        <v>USD</v>
      </c>
      <c r="N112" s="8" t="str" cm="1">
        <f t="array" ref="N112">_xll.BDP($C112,N$1)</f>
        <v>AU</v>
      </c>
      <c r="O112" s="8" t="str" cm="1">
        <f t="array" ref="O112">_xll.BDP($C112,O$1)</f>
        <v>Corp</v>
      </c>
      <c r="P112" s="8" t="str" cm="1">
        <f t="array" ref="P112">_xll.BDP($C112,P$1)</f>
        <v>Financials</v>
      </c>
      <c r="Q112" s="8" t="str" cm="1">
        <f t="array" ref="Q112">_xll.BDP($C112,Q$1)</f>
        <v>COMMONWEALTH BANK AUST</v>
      </c>
      <c r="R112" s="8" t="str" cm="1">
        <f t="array" ref="R112">_xll.BDP($C112,R$1)</f>
        <v>BBB+</v>
      </c>
      <c r="S112" s="8" cm="1">
        <f t="array" ref="S112">_xlfn.IFNA(MATCH(_xll.BDP($C112,S$1),Convert_RBCIRTG[RTG_MDY],0),0)</f>
        <v>3</v>
      </c>
      <c r="T112" s="8" cm="1">
        <f t="array" ref="T112">_xlfn.IFNA(MATCH(_xll.BDP($C112,T$1),Convert_RBCIRTG[RTG_FITCH_SP],0),0)</f>
        <v>4</v>
      </c>
      <c r="U112" s="8" cm="1">
        <f t="array" ref="U112">_xlfn.IFNA(MATCH(_xll.BDP($C112,U$1),Convert_RBCIRTG[RTG_FITCH_SP],0),0)</f>
        <v>3</v>
      </c>
      <c r="V112" s="20" t="str" cm="1">
        <f t="array" ref="V112">INDEX(Convert_RBCIRTG[RTG_FITCH_SP],IF(MEDIAN($S112:$U112)&gt;0,MEDIAN($S112:$U112),MAX($S112:$U112)))</f>
        <v>BBB+</v>
      </c>
      <c r="W112" s="15" cm="1">
        <f t="array" ref="W112">_xll.BDP($C112,W$1,"YAS_YLD_FLAG = 15")</f>
        <v>8.2138791982504049</v>
      </c>
      <c r="X112" s="3" t="str">
        <f>INDEX(Convert_DurBins[Dur_Bucket],MATCH($W112,Convert_DurBins[Dur_Val],1))</f>
        <v>0-10</v>
      </c>
      <c r="Y112" s="14">
        <f t="shared" si="12"/>
        <v>2.7947043897541635</v>
      </c>
      <c r="Z112" s="3">
        <f>-INDEX(DefProv[Default],MATCH($O112&amp;$R112,DefProv[KEY],0))</f>
        <v>-36</v>
      </c>
      <c r="AA112" s="9" cm="1">
        <f t="array" ref="AA112">IF($M112="CAD",AB112,_xll.BDP($C112,AA$1,"YAS_XCCY_FOREIGN_CURRENCY=CAD","YAS_YLD_FLAG = 15","PRICING_SOURCE=BVAL"))</f>
        <v>3.1547043897541633</v>
      </c>
      <c r="AB112" s="9" cm="1">
        <f t="array" ref="AB112">_xll.BDP($C112,AB$1,"YAS_YLD_FLAG = 15","PRICING_SOURCE=BVAL")</f>
        <v>2.8344179999999999</v>
      </c>
      <c r="AC112" s="14">
        <f t="shared" si="13"/>
        <v>0.32028638975416346</v>
      </c>
      <c r="AD112" s="9" cm="1">
        <f t="array" ref="AD112">_xll.BDP($C112,AD$1,"YAS_YLD_FLAG = 15","PRICING_SOURCE=BVAL")</f>
        <v>125.44329999999999</v>
      </c>
      <c r="AE112" s="14" t="e">
        <f>INDEX([1]credit_yield!$C$1:$C$108,MATCH($AY112,[1]credit_yield!$A$1:$A$108,0))</f>
        <v>#N/A</v>
      </c>
      <c r="AF112" s="9" cm="1">
        <f t="array" ref="AF112">_xll.BDP($C112,AF$1,"YAS_YLD_FLAG = 15","YAS_XCCY_FOREIGN_CURRENCY=CAD","PRICING_SOURCE=BVAL")</f>
        <v>156.62570686772764</v>
      </c>
      <c r="AG112" s="9" cm="1">
        <f t="array" ref="AG112">_xll.BDP($C112,AG$1,"YAS_YLD_FLAG = 15","PRICING_SOURCE=BVAL")</f>
        <v>1.579985</v>
      </c>
      <c r="AH112" s="9" t="str" cm="1">
        <f t="array" ref="AH112">_xll.BDP($C112,AH$1,"YAS_YLD_FLAG = 15","PRICING_SOURCE=BVAL")</f>
        <v>T 1 1/4 08/15/31</v>
      </c>
      <c r="AI112" s="9" t="str" cm="1">
        <f t="array" ref="AI112">_xll.BDP($C112,AI$1,"YAS_YLD_FLAG = 15","YAS_XCCY_FOREIGN_CURRENCY=CAD","PRICING_SOURCE=BVAL")</f>
        <v>CAN 1 ½ 06/01/31</v>
      </c>
      <c r="AJ112" s="9" cm="1">
        <f t="array" ref="AJ112">_xll.BQL($C112, "yield(fill=PREV, pricing_source=BVN4, side=Bid, yield_type=YTW) - yield(fill=PREV, pricing_source=BVN4, side=Ask, yield_type=YTW)")</f>
        <v>2.1015803602931094E-2</v>
      </c>
      <c r="AK112" s="16" cm="1">
        <f t="array" ref="AK112">_xll.BDP($C112,AK$1,"YAS_YLD_FLAG = 1")</f>
        <v>1500000000</v>
      </c>
      <c r="AL112" s="5">
        <f t="shared" si="14"/>
        <v>5.6356666666666666E-2</v>
      </c>
      <c r="AM112" s="17" cm="1">
        <f t="array" ref="AM112">_xll.BDP($C112&amp;"@"&amp;Settings!$B$1&amp;" "&amp;$O112,"INTERVAL_SUM","MARKET_DATA_OVERRIDE="&amp;AM$1,"CALC_INTERVAL="&amp;Settings!$B$2,"FILL=0")*1000</f>
        <v>84535000</v>
      </c>
      <c r="AN112" s="18">
        <f t="shared" si="15"/>
        <v>2566000</v>
      </c>
      <c r="AO112" s="17" cm="1">
        <f t="array" ref="AO112">_xll.BDP($I112&amp;"@"&amp;Settings!$B$1&amp;" "&amp;$O112,"INTERVAL_SUM","MARKET_DATA_OVERRIDE="&amp;AO$1,"CALC_INTERVAL="&amp;Settings!$B$2,"FILL=0")*1000</f>
        <v>32061000</v>
      </c>
      <c r="AP112" s="17" cm="1">
        <f t="array" ref="AP112">_xll.BDP($I112&amp;"@"&amp;Settings!$B$1&amp;" "&amp;$O112,"INTERVAL_SUM","MARKET_DATA_OVERRIDE="&amp;AP$1,"CALC_INTERVAL="&amp;Settings!$B$2,"FILL=0")*1000</f>
        <v>29495000</v>
      </c>
      <c r="AQ112" s="8" cm="1">
        <f t="array" ref="AQ112">_xll.BDP($C112,AQ$1)</f>
        <v>94</v>
      </c>
      <c r="AR112" s="21">
        <f>_xlfn.IFNA(IF(ISNUMBER($K112),INDEX(SN_Limit[UTILIZATION],MATCH($K112,SN_Limit[BB_ID],0)),"#N/A"),
IF(ISNUMBER($L112),INDEX(SN_Limit[UTILIZATION],MATCH($L112,SN_Limit[BB_ID],0)),"#N/A"))</f>
        <v>0.161</v>
      </c>
      <c r="AS112" s="6">
        <f>_xlfn.IFNA(IF(ISNUMBER($K112),INDEX(SN_Limit[REMAINING],MATCH($K112,SN_Limit[BB_ID],0)),"#N/A"),
IF(ISNUMBER($L112),INDEX(SN_Limit[REMAINING],MATCH($L112,SN_Limit[BB_ID],0)),"#N/A"))</f>
        <v>55427037.670000002</v>
      </c>
      <c r="AT112" s="3" t="str">
        <f>INDEX(Table11[Z_category],MATCH(MAX(BuyTable[[#This Row],[Yld_Z_BB]:[Yld_Z_RBCI]]),Table11[Z_score_Vale],1))</f>
        <v>75 to 90</v>
      </c>
      <c r="AU112" s="3" t="str">
        <f>INDEX(Table12[TRAC_Category],MATCH(BuyTable[[#This Row],[Perc_Traded]],Table12[TRAC_Value],1))</f>
        <v>5-10%</v>
      </c>
      <c r="AV112" s="27" t="str">
        <f>INDEX(Table13[NetDlrInv_Category],MATCH(BuyTable[[#This Row],[DealerClient Net]],Table13[NetDlrInv_Value],1))</f>
        <v>0 to 5MM</v>
      </c>
      <c r="AW112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12" s="3" t="str">
        <f>INDEX(Table15[XCCY_Cat],MATCH(BuyTable[[#This Row],[XCCY_sprd]],Table15[XCCY_Value],1))</f>
        <v>0.3 to 0.5</v>
      </c>
      <c r="AY112" s="3" t="str">
        <f>INDEX(Group_RTG[RTG_Value],MATCH($R112,Group_RTG[RTG_Key],0))&amp;":"&amp;INDEX(Map_DurBQNT[Dur_Val],MATCH($X112,Map_DurBQNT[Dur_Key],0))&amp;":"&amp;$M112&amp;":"&amp;$O112</f>
        <v>BBB:5:USD:Corp</v>
      </c>
      <c r="AZ112" s="3" t="str">
        <f>INDEX(Table9[LQA_Bucket],MATCH(BuyTable[[#This Row],[LQA_LIQUIDITY_SCORE]],Table9[LQA_Val],1))</f>
        <v>80-100</v>
      </c>
      <c r="BA112" s="27" t="str">
        <f>INDEX(Table10[Utilization_Bucket],MATCH(_xlfn.IFNA(ROUND(BuyTable[[#This Row],[Remaining]]/1000000,0),-1),Table10[Utilization_Val],1))</f>
        <v>50-100MM</v>
      </c>
      <c r="BB11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13" spans="1:54" x14ac:dyDescent="0.3">
      <c r="A113" t="s">
        <v>876</v>
      </c>
      <c r="B113" t="str">
        <f>IF(ISNUMBER(MATCH(I113,Buyside_PastID!A:A,0)),"","NEW")</f>
        <v/>
      </c>
      <c r="C113" s="8" t="s">
        <v>1005</v>
      </c>
      <c r="D113" s="8">
        <v>1.0980969271376333</v>
      </c>
      <c r="E113" s="8">
        <v>1.2515206222385555</v>
      </c>
      <c r="F113" s="8" t="s">
        <v>2789</v>
      </c>
      <c r="I113" s="8" t="str" cm="1">
        <f t="array" ref="I113">_xll.BDP($C113,I$1)</f>
        <v>BN6167926</v>
      </c>
      <c r="J113" s="8" t="str" cm="1">
        <f t="array" ref="J113">_xll.BDP($C113,J$1)</f>
        <v>CHILE 1 1/4 01/22/51</v>
      </c>
      <c r="K113" s="8" cm="1">
        <f t="array" ref="K113">_xll.BDP($C113,K$1)</f>
        <v>191169</v>
      </c>
      <c r="L113" s="8" cm="1">
        <f t="array" ref="L113">_xll.BDP($C113,L$1)</f>
        <v>7845852</v>
      </c>
      <c r="M113" s="8" t="str" cm="1">
        <f t="array" ref="M113">_xll.BDP($C113,M$1)</f>
        <v>EUR</v>
      </c>
      <c r="N113" s="8" t="str" cm="1">
        <f t="array" ref="N113">_xll.BDP($C113,N$1)</f>
        <v>CL</v>
      </c>
      <c r="O113" s="8" t="str" cm="1">
        <f t="array" ref="O113">_xll.BDP($C113,O$1)</f>
        <v>Govt</v>
      </c>
      <c r="P113" s="8" t="str" cm="1">
        <f t="array" ref="P113">_xll.BDP($C113,P$1)</f>
        <v>Government</v>
      </c>
      <c r="Q113" s="8" t="str" cm="1">
        <f t="array" ref="Q113">_xll.BDP($C113,Q$1)</f>
        <v>REPUBLIC OF CHILE</v>
      </c>
      <c r="R113" s="8" t="str" cm="1">
        <f t="array" ref="R113">_xll.BDP($C113,R$1)</f>
        <v>A</v>
      </c>
      <c r="S113" s="8" cm="1">
        <f t="array" ref="S113">_xlfn.IFNA(MATCH(_xll.BDP($C113,S$1),Convert_RBCIRTG[RTG_MDY],0),0)</f>
        <v>6</v>
      </c>
      <c r="T113" s="8" cm="1">
        <f t="array" ref="T113">_xlfn.IFNA(MATCH(_xll.BDP($C113,T$1),Convert_RBCIRTG[RTG_FITCH_SP],0),0)</f>
        <v>4</v>
      </c>
      <c r="U113" s="8" cm="1">
        <f t="array" ref="U113">_xlfn.IFNA(MATCH(_xll.BDP($C113,U$1),Convert_RBCIRTG[RTG_FITCH_SP],0),0)</f>
        <v>5</v>
      </c>
      <c r="V113" s="20" t="str" cm="1">
        <f t="array" ref="V113">INDEX(Convert_RBCIRTG[RTG_FITCH_SP],IF(MEDIAN($S113:$U113)&gt;0,MEDIAN($S113:$U113),MAX($S113:$U113)))</f>
        <v>A</v>
      </c>
      <c r="W113" s="15" cm="1">
        <f t="array" ref="W113">_xll.BDP($C113,W$1,"YAS_YLD_FLAG = 15")</f>
        <v>23.592464109596389</v>
      </c>
      <c r="X113" s="3" t="str">
        <f>INDEX(Convert_DurBins[Dur_Bucket],MATCH($W113,Convert_DurBins[Dur_Val],1))</f>
        <v>22-24</v>
      </c>
      <c r="Y113" s="14">
        <f t="shared" si="12"/>
        <v>3.9260044176350135</v>
      </c>
      <c r="Z113" s="3">
        <f>-INDEX(DefProv[Default],MATCH($O113&amp;$R113,DefProv[KEY],0))</f>
        <v>-3</v>
      </c>
      <c r="AA113" s="9" cm="1">
        <f t="array" ref="AA113">IF($M113="CAD",AB113,_xll.BDP($C113,AA$1,"YAS_XCCY_FOREIGN_CURRENCY=CAD","YAS_YLD_FLAG = 15","PRICING_SOURCE=BVAL"))</f>
        <v>3.9560044176350133</v>
      </c>
      <c r="AB113" s="9" cm="1">
        <f t="array" ref="AB113">_xll.BDP($C113,AB$1,"YAS_YLD_FLAG = 15","PRICING_SOURCE=BVAL")</f>
        <v>1.829537</v>
      </c>
      <c r="AC113" s="14">
        <f t="shared" si="13"/>
        <v>2.1264674176350136</v>
      </c>
      <c r="AD113" s="9" cm="1">
        <f t="array" ref="AD113">_xll.BDP($C113,AD$1,"YAS_YLD_FLAG = 15","PRICING_SOURCE=BVAL")</f>
        <v>162.12009999999998</v>
      </c>
      <c r="AE113" s="14">
        <f>INDEX([1]credit_yield!$C$1:$C$108,MATCH($AY113,[1]credit_yield!$A$1:$A$108,0))</f>
        <v>95.419811884562179</v>
      </c>
      <c r="AF113" s="9" cm="1">
        <f t="array" ref="AF113">_xll.BDP($C113,AF$1,"YAS_YLD_FLAG = 15","YAS_XCCY_FOREIGN_CURRENCY=CAD","PRICING_SOURCE=BVAL")</f>
        <v>198.74947049842066</v>
      </c>
      <c r="AG113" s="9" cm="1">
        <f t="array" ref="AG113">_xll.BDP($C113,AG$1,"YAS_YLD_FLAG = 15","PRICING_SOURCE=BVAL")</f>
        <v>0.20833599999999999</v>
      </c>
      <c r="AH113" s="9" t="str" cm="1">
        <f t="array" ref="AH113">_xll.BDP($C113,AH$1,"YAS_YLD_FLAG = 15","PRICING_SOURCE=BVAL")</f>
        <v>DBR 0 08/15/50</v>
      </c>
      <c r="AI113" s="9" t="str" cm="1">
        <f t="array" ref="AI113">_xll.BDP($C113,AI$1,"YAS_YLD_FLAG = 15","YAS_XCCY_FOREIGN_CURRENCY=CAD","PRICING_SOURCE=BVAL")</f>
        <v>CAN 2 12/01/51</v>
      </c>
      <c r="AJ113" s="9" cm="1">
        <f t="array" ref="AJ113">_xll.BQL($C113, "yield(fill=PREV, pricing_source=BVN4, side=Bid, yield_type=YTW) - yield(fill=PREV, pricing_source=BVN4, side=Ask, yield_type=YTW)")</f>
        <v>2.6196470772538838E-2</v>
      </c>
      <c r="AK113" s="16" cm="1">
        <f t="array" ref="AK113">_xll.BDP($C113,AK$1,"YAS_YLD_FLAG = 1")</f>
        <v>1250000000</v>
      </c>
      <c r="AL113" s="5">
        <f t="shared" si="14"/>
        <v>0</v>
      </c>
      <c r="AM113" s="17" cm="1">
        <f t="array" ref="AM113">_xll.BDP($C113&amp;"@"&amp;Settings!$B$1&amp;" "&amp;$O113,"INTERVAL_SUM","MARKET_DATA_OVERRIDE="&amp;AM$1,"CALC_INTERVAL="&amp;Settings!$B$2,"FILL=0")*1000</f>
        <v>0</v>
      </c>
      <c r="AN113" s="18">
        <f t="shared" si="15"/>
        <v>0</v>
      </c>
      <c r="AO113" s="17" cm="1">
        <f t="array" ref="AO113">_xll.BDP($I113&amp;"@"&amp;Settings!$B$1&amp;" "&amp;$O113,"INTERVAL_SUM","MARKET_DATA_OVERRIDE="&amp;AO$1,"CALC_INTERVAL="&amp;Settings!$B$2,"FILL=0")*1000</f>
        <v>0</v>
      </c>
      <c r="AP113" s="17" cm="1">
        <f t="array" ref="AP113">_xll.BDP($I113&amp;"@"&amp;Settings!$B$1&amp;" "&amp;$O113,"INTERVAL_SUM","MARKET_DATA_OVERRIDE="&amp;AP$1,"CALC_INTERVAL="&amp;Settings!$B$2,"FILL=0")*1000</f>
        <v>0</v>
      </c>
      <c r="AQ113" s="8" cm="1">
        <f t="array" ref="AQ113">_xll.BDP($C113,AQ$1)</f>
        <v>93</v>
      </c>
      <c r="AR113" s="21">
        <f>_xlfn.IFNA(IF(ISNUMBER($K113),INDEX(SN_Limit[UTILIZATION],MATCH($K113,SN_Limit[BB_ID],0)),"#N/A"),
IF(ISNUMBER($L113),INDEX(SN_Limit[UTILIZATION],MATCH($L113,SN_Limit[BB_ID],0)),"#N/A"))</f>
        <v>0</v>
      </c>
      <c r="AS113" s="6">
        <f>_xlfn.IFNA(IF(ISNUMBER($K113),INDEX(SN_Limit[REMAINING],MATCH($K113,SN_Limit[BB_ID],0)),"#N/A"),
IF(ISNUMBER($L113),INDEX(SN_Limit[REMAINING],MATCH($L113,SN_Limit[BB_ID],0)),"#N/A"))</f>
        <v>67500000</v>
      </c>
      <c r="AT113" s="3" t="str">
        <f>INDEX(Table11[Z_category],MATCH(MAX(BuyTable[[#This Row],[Yld_Z_BB]:[Yld_Z_RBCI]]),Table11[Z_score_Vale],1))</f>
        <v>75 to 90</v>
      </c>
      <c r="AU113" s="3">
        <f>INDEX(Table12[TRAC_Category],MATCH(BuyTable[[#This Row],[Perc_Traded]],Table12[TRAC_Value],1))</f>
        <v>0</v>
      </c>
      <c r="AV113" s="27">
        <f>INDEX(Table13[NetDlrInv_Category],MATCH(BuyTable[[#This Row],[DealerClient Net]],Table13[NetDlrInv_Value],1))</f>
        <v>0</v>
      </c>
      <c r="AW113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113" s="3" t="str">
        <f>INDEX(Table15[XCCY_Cat],MATCH(BuyTable[[#This Row],[XCCY_sprd]],Table15[XCCY_Value],1))</f>
        <v>2 to 2.5</v>
      </c>
      <c r="AY113" s="3" t="str">
        <f>INDEX(Group_RTG[RTG_Value],MATCH($R113,Group_RTG[RTG_Key],0))&amp;":"&amp;INDEX(Map_DurBQNT[Dur_Val],MATCH($X113,Map_DurBQNT[Dur_Key],0))&amp;":"&amp;$M113&amp;":"&amp;$O113</f>
        <v>A:12:EUR:Govt</v>
      </c>
      <c r="AZ113" s="3" t="str">
        <f>INDEX(Table9[LQA_Bucket],MATCH(BuyTable[[#This Row],[LQA_LIQUIDITY_SCORE]],Table9[LQA_Val],1))</f>
        <v>80-100</v>
      </c>
      <c r="BA113" s="27" t="str">
        <f>INDEX(Table10[Utilization_Bucket],MATCH(_xlfn.IFNA(ROUND(BuyTable[[#This Row],[Remaining]]/1000000,0),-1),Table10[Utilization_Val],1))</f>
        <v>50-100MM</v>
      </c>
      <c r="BB11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14" spans="1:54" x14ac:dyDescent="0.3">
      <c r="A114" t="s">
        <v>876</v>
      </c>
      <c r="B114" t="str">
        <f>IF(ISNUMBER(MATCH(I114,Buyside_PastID!A:A,0)),"","NEW")</f>
        <v/>
      </c>
      <c r="C114" s="8" t="s">
        <v>1073</v>
      </c>
      <c r="D114" s="8">
        <v>1.0126298770382094</v>
      </c>
      <c r="E114" s="8">
        <v>1.1212847783198467</v>
      </c>
      <c r="F114" s="8" t="s">
        <v>1963</v>
      </c>
      <c r="G114" s="8">
        <v>307000</v>
      </c>
      <c r="H114" s="8">
        <v>0</v>
      </c>
      <c r="I114" s="8" t="str" cm="1">
        <f t="array" ref="I114">_xll.BDP($C114,I$1)</f>
        <v>404280AG4</v>
      </c>
      <c r="J114" s="8" t="str" cm="1">
        <f t="array" ref="J114">_xll.BDP($C114,J$1)</f>
        <v>HSBC 6 1/2 05/02/36</v>
      </c>
      <c r="K114" s="8" cm="1">
        <f t="array" ref="K114">_xll.BDP($C114,K$1)</f>
        <v>111759</v>
      </c>
      <c r="L114" s="8" cm="1">
        <f t="array" ref="L114">_xll.BDP($C114,L$1)</f>
        <v>111759</v>
      </c>
      <c r="M114" s="8" t="str" cm="1">
        <f t="array" ref="M114">_xll.BDP($C114,M$1)</f>
        <v>USD</v>
      </c>
      <c r="N114" s="8" t="str" cm="1">
        <f t="array" ref="N114">_xll.BDP($C114,N$1)</f>
        <v>EN</v>
      </c>
      <c r="O114" s="8" t="str" cm="1">
        <f t="array" ref="O114">_xll.BDP($C114,O$1)</f>
        <v>Corp</v>
      </c>
      <c r="P114" s="8" t="str" cm="1">
        <f t="array" ref="P114">_xll.BDP($C114,P$1)</f>
        <v>Financials</v>
      </c>
      <c r="Q114" s="8" t="str" cm="1">
        <f t="array" ref="Q114">_xll.BDP($C114,Q$1)</f>
        <v>HSBC HOLDINGS PLC</v>
      </c>
      <c r="R114" s="8" t="str" cm="1">
        <f t="array" ref="R114">_xll.BDP($C114,R$1)</f>
        <v>BBB+</v>
      </c>
      <c r="S114" s="8" cm="1">
        <f t="array" ref="S114">_xlfn.IFNA(MATCH(_xll.BDP($C114,S$1),Convert_RBCIRTG[RTG_MDY],0),0)</f>
        <v>3</v>
      </c>
      <c r="T114" s="8" cm="1">
        <f t="array" ref="T114">_xlfn.IFNA(MATCH(_xll.BDP($C114,T$1),Convert_RBCIRTG[RTG_FITCH_SP],0),0)</f>
        <v>4</v>
      </c>
      <c r="U114" s="8" cm="1">
        <f t="array" ref="U114">_xlfn.IFNA(MATCH(_xll.BDP($C114,U$1),Convert_RBCIRTG[RTG_FITCH_SP],0),0)</f>
        <v>2</v>
      </c>
      <c r="V114" s="20" t="str" cm="1">
        <f t="array" ref="V114">INDEX(Convert_RBCIRTG[RTG_FITCH_SP],IF(MEDIAN($S114:$U114)&gt;0,MEDIAN($S114:$U114),MAX($S114:$U114)))</f>
        <v>BBB+</v>
      </c>
      <c r="W114" s="15" cm="1">
        <f t="array" ref="W114">_xll.BDP($C114,W$1,"YAS_YLD_FLAG = 15")</f>
        <v>9.9854681719914851</v>
      </c>
      <c r="X114" s="3" t="str">
        <f>INDEX(Convert_DurBins[Dur_Bucket],MATCH($W114,Convert_DurBins[Dur_Val],1))</f>
        <v>0-10</v>
      </c>
      <c r="Y114" s="14">
        <f t="shared" si="12"/>
        <v>3.8091323932609016</v>
      </c>
      <c r="Z114" s="3">
        <f>-INDEX(DefProv[Default],MATCH($O114&amp;$R114,DefProv[KEY],0))</f>
        <v>-36</v>
      </c>
      <c r="AA114" s="9" cm="1">
        <f t="array" ref="AA114">IF($M114="CAD",AB114,_xll.BDP($C114,AA$1,"YAS_XCCY_FOREIGN_CURRENCY=CAD","YAS_YLD_FLAG = 15","PRICING_SOURCE=BVAL"))</f>
        <v>4.1691323932609015</v>
      </c>
      <c r="AB114" s="9" cm="1">
        <f t="array" ref="AB114">_xll.BDP($C114,AB$1,"YAS_YLD_FLAG = 15","PRICING_SOURCE=BVAL")</f>
        <v>3.360932</v>
      </c>
      <c r="AC114" s="14">
        <f t="shared" si="13"/>
        <v>0.80820039326090143</v>
      </c>
      <c r="AD114" s="9" cm="1">
        <f t="array" ref="AD114">_xll.BDP($C114,AD$1,"YAS_YLD_FLAG = 15","PRICING_SOURCE=BVAL")</f>
        <v>178.09470000000002</v>
      </c>
      <c r="AE114" s="14" t="e">
        <f>INDEX([1]credit_yield!$C$1:$C$108,MATCH($AY114,[1]credit_yield!$A$1:$A$108,0))</f>
        <v>#N/A</v>
      </c>
      <c r="AF114" s="9" cm="1">
        <f t="array" ref="AF114">_xll.BDP($C114,AF$1,"YAS_YLD_FLAG = 15","YAS_XCCY_FOREIGN_CURRENCY=CAD","PRICING_SOURCE=BVAL")</f>
        <v>258.06850721840146</v>
      </c>
      <c r="AG114" s="9" cm="1">
        <f t="array" ref="AG114">_xll.BDP($C114,AG$1,"YAS_YLD_FLAG = 15","PRICING_SOURCE=BVAL")</f>
        <v>1.579985</v>
      </c>
      <c r="AH114" s="9" t="str" cm="1">
        <f t="array" ref="AH114">_xll.BDP($C114,AH$1,"YAS_YLD_FLAG = 15","PRICING_SOURCE=BVAL")</f>
        <v>T 1 1/4 08/15/31</v>
      </c>
      <c r="AI114" s="9" t="str" cm="1">
        <f t="array" ref="AI114">_xll.BDP($C114,AI$1,"YAS_YLD_FLAG = 15","YAS_XCCY_FOREIGN_CURRENCY=CAD","PRICING_SOURCE=BVAL")</f>
        <v>CAN 1 ½ 06/01/31</v>
      </c>
      <c r="AJ114" s="9" cm="1">
        <f t="array" ref="AJ114">_xll.BQL($C114, "yield(fill=PREV, pricing_source=BVN4, side=Bid, yield_type=YTW) - yield(fill=PREV, pricing_source=BVN4, side=Ask, yield_type=YTW)")</f>
        <v>1.4067923940600746E-2</v>
      </c>
      <c r="AK114" s="16" cm="1">
        <f t="array" ref="AK114">_xll.BDP($C114,AK$1,"YAS_YLD_FLAG = 1")</f>
        <v>2000000000</v>
      </c>
      <c r="AL114" s="5">
        <f t="shared" si="14"/>
        <v>4.64305E-2</v>
      </c>
      <c r="AM114" s="17" cm="1">
        <f t="array" ref="AM114">_xll.BDP($C114&amp;"@"&amp;Settings!$B$1&amp;" "&amp;$O114,"INTERVAL_SUM","MARKET_DATA_OVERRIDE="&amp;AM$1,"CALC_INTERVAL="&amp;Settings!$B$2,"FILL=0")*1000</f>
        <v>92861000</v>
      </c>
      <c r="AN114" s="18">
        <f t="shared" si="15"/>
        <v>15984000</v>
      </c>
      <c r="AO114" s="17" cm="1">
        <f t="array" ref="AO114">_xll.BDP($I114&amp;"@"&amp;Settings!$B$1&amp;" "&amp;$O114,"INTERVAL_SUM","MARKET_DATA_OVERRIDE="&amp;AO$1,"CALC_INTERVAL="&amp;Settings!$B$2,"FILL=0")*1000</f>
        <v>40811000</v>
      </c>
      <c r="AP114" s="17" cm="1">
        <f t="array" ref="AP114">_xll.BDP($I114&amp;"@"&amp;Settings!$B$1&amp;" "&amp;$O114,"INTERVAL_SUM","MARKET_DATA_OVERRIDE="&amp;AP$1,"CALC_INTERVAL="&amp;Settings!$B$2,"FILL=0")*1000</f>
        <v>24827000</v>
      </c>
      <c r="AQ114" s="8" cm="1">
        <f t="array" ref="AQ114">_xll.BDP($C114,AQ$1)</f>
        <v>97</v>
      </c>
      <c r="AR114" s="21">
        <f>_xlfn.IFNA(IF(ISNUMBER($K114),INDEX(SN_Limit[UTILIZATION],MATCH($K114,SN_Limit[BB_ID],0)),"#N/A"),
IF(ISNUMBER($L114),INDEX(SN_Limit[UTILIZATION],MATCH($L114,SN_Limit[BB_ID],0)),"#N/A"))</f>
        <v>0.79869999999999997</v>
      </c>
      <c r="AS114" s="6">
        <f>_xlfn.IFNA(IF(ISNUMBER($K114),INDEX(SN_Limit[REMAINING],MATCH($K114,SN_Limit[BB_ID],0)),"#N/A"),
IF(ISNUMBER($L114),INDEX(SN_Limit[REMAINING],MATCH($L114,SN_Limit[BB_ID],0)),"#N/A"))</f>
        <v>9116230.4599999934</v>
      </c>
      <c r="AT114" s="3" t="str">
        <f>INDEX(Table11[Z_category],MATCH(MAX(BuyTable[[#This Row],[Yld_Z_BB]:[Yld_Z_RBCI]]),Table11[Z_score_Vale],1))</f>
        <v>75 to 90</v>
      </c>
      <c r="AU114" s="3" t="str">
        <f>INDEX(Table12[TRAC_Category],MATCH(BuyTable[[#This Row],[Perc_Traded]],Table12[TRAC_Value],1))</f>
        <v>0-5%</v>
      </c>
      <c r="AV114" s="27" t="str">
        <f>INDEX(Table13[NetDlrInv_Category],MATCH(BuyTable[[#This Row],[DealerClient Net]],Table13[NetDlrInv_Value],1))</f>
        <v>10 to 20MM</v>
      </c>
      <c r="AW114" s="3">
        <f>IF(OR(ISBLANK(BuyTable[[#This Row],[MSG_AskSize]]),NOT(ISNUMBER(BuyTable[[#This Row],[MSG_AskSize]]))),"NA",INDEX(Table14[AskSize_Category],MATCH(BuyTable[[#This Row],[MSG_AskSize]],Table14[AskSize_Value],1)))</f>
        <v>0</v>
      </c>
      <c r="AX114" s="3" t="str">
        <f>INDEX(Table15[XCCY_Cat],MATCH(BuyTable[[#This Row],[XCCY_sprd]],Table15[XCCY_Value],1))</f>
        <v>0.8 to 1</v>
      </c>
      <c r="AY114" s="3" t="str">
        <f>INDEX(Group_RTG[RTG_Value],MATCH($R114,Group_RTG[RTG_Key],0))&amp;":"&amp;INDEX(Map_DurBQNT[Dur_Val],MATCH($X114,Map_DurBQNT[Dur_Key],0))&amp;":"&amp;$M114&amp;":"&amp;$O114</f>
        <v>BBB:5:USD:Corp</v>
      </c>
      <c r="AZ114" s="3" t="str">
        <f>INDEX(Table9[LQA_Bucket],MATCH(BuyTable[[#This Row],[LQA_LIQUIDITY_SCORE]],Table9[LQA_Val],1))</f>
        <v>80-100</v>
      </c>
      <c r="BA114" s="27" t="str">
        <f>INDEX(Table10[Utilization_Bucket],MATCH(_xlfn.IFNA(ROUND(BuyTable[[#This Row],[Remaining]]/1000000,0),-1),Table10[Utilization_Val],1))</f>
        <v>1-10MM</v>
      </c>
      <c r="BB11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15" spans="1:54" x14ac:dyDescent="0.3">
      <c r="A115" t="s">
        <v>876</v>
      </c>
      <c r="B115" t="str">
        <f>IF(ISNUMBER(MATCH(I115,Buyside_PastID!A:A,0)),"","NEW")</f>
        <v/>
      </c>
      <c r="C115" s="8" t="s">
        <v>1091</v>
      </c>
      <c r="D115" s="8">
        <v>0.95286714141990281</v>
      </c>
      <c r="E115" s="8">
        <v>1.0662448257339301</v>
      </c>
      <c r="F115" s="8" t="s">
        <v>2009</v>
      </c>
      <c r="G115" s="8">
        <v>2000000</v>
      </c>
      <c r="H115" s="8">
        <v>2000000</v>
      </c>
      <c r="I115" s="8" t="str" cm="1">
        <f t="array" ref="I115">_xll.BDP($C115,I$1)</f>
        <v>EH2905378</v>
      </c>
      <c r="J115" s="8" t="str" cm="1">
        <f t="array" ref="J115">_xll.BDP($C115,J$1)</f>
        <v>HSBC 7 04/07/38</v>
      </c>
      <c r="K115" s="8" cm="1">
        <f t="array" ref="K115">_xll.BDP($C115,K$1)</f>
        <v>111759</v>
      </c>
      <c r="L115" s="8" cm="1">
        <f t="array" ref="L115">_xll.BDP($C115,L$1)</f>
        <v>111759</v>
      </c>
      <c r="M115" s="8" t="str" cm="1">
        <f t="array" ref="M115">_xll.BDP($C115,M$1)</f>
        <v>GBP</v>
      </c>
      <c r="N115" s="8" t="str" cm="1">
        <f t="array" ref="N115">_xll.BDP($C115,N$1)</f>
        <v>EN</v>
      </c>
      <c r="O115" s="8" t="str" cm="1">
        <f t="array" ref="O115">_xll.BDP($C115,O$1)</f>
        <v>Corp</v>
      </c>
      <c r="P115" s="8" t="str" cm="1">
        <f t="array" ref="P115">_xll.BDP($C115,P$1)</f>
        <v>Financials</v>
      </c>
      <c r="Q115" s="8" t="str" cm="1">
        <f t="array" ref="Q115">_xll.BDP($C115,Q$1)</f>
        <v>HSBC HOLDINGS PLC</v>
      </c>
      <c r="R115" s="8" t="str" cm="1">
        <f t="array" ref="R115">_xll.BDP($C115,R$1)</f>
        <v>BBB+</v>
      </c>
      <c r="S115" s="8" cm="1">
        <f t="array" ref="S115">_xlfn.IFNA(MATCH(_xll.BDP($C115,S$1),Convert_RBCIRTG[RTG_MDY],0),0)</f>
        <v>3</v>
      </c>
      <c r="T115" s="8" cm="1">
        <f t="array" ref="T115">_xlfn.IFNA(MATCH(_xll.BDP($C115,T$1),Convert_RBCIRTG[RTG_FITCH_SP],0),0)</f>
        <v>4</v>
      </c>
      <c r="U115" s="8" cm="1">
        <f t="array" ref="U115">_xlfn.IFNA(MATCH(_xll.BDP($C115,U$1),Convert_RBCIRTG[RTG_FITCH_SP],0),0)</f>
        <v>2</v>
      </c>
      <c r="V115" s="20" t="str" cm="1">
        <f t="array" ref="V115">INDEX(Convert_RBCIRTG[RTG_FITCH_SP],IF(MEDIAN($S115:$U115)&gt;0,MEDIAN($S115:$U115),MAX($S115:$U115)))</f>
        <v>BBB+</v>
      </c>
      <c r="W115" s="15" cm="1">
        <f t="array" ref="W115">_xll.BDP($C115,W$1,"YAS_YLD_FLAG = 15")</f>
        <v>10.931283764408247</v>
      </c>
      <c r="X115" s="3" t="str">
        <f>INDEX(Convert_DurBins[Dur_Bucket],MATCH($W115,Convert_DurBins[Dur_Val],1))</f>
        <v>10-12</v>
      </c>
      <c r="Y115" s="14">
        <f t="shared" si="12"/>
        <v>4.6504384087522022</v>
      </c>
      <c r="Z115" s="3">
        <f>-INDEX(DefProv[Default],MATCH($O115&amp;$R115,DefProv[KEY],0))</f>
        <v>-36</v>
      </c>
      <c r="AA115" s="9" cm="1">
        <f t="array" ref="AA115">IF($M115="CAD",AB115,_xll.BDP($C115,AA$1,"YAS_XCCY_FOREIGN_CURRENCY=CAD","YAS_YLD_FLAG = 15","PRICING_SOURCE=BVAL"))</f>
        <v>5.0104384087522025</v>
      </c>
      <c r="AB115" s="9" cm="1">
        <f t="array" ref="AB115">_xll.BDP($C115,AB$1,"YAS_YLD_FLAG = 15","PRICING_SOURCE=BVAL")</f>
        <v>3.2654329999999998</v>
      </c>
      <c r="AC115" s="14">
        <f t="shared" si="13"/>
        <v>1.7450054087522027</v>
      </c>
      <c r="AD115" s="9" cm="1">
        <f t="array" ref="AD115">_xll.BDP($C115,AD$1,"YAS_YLD_FLAG = 15","PRICING_SOURCE=BVAL")</f>
        <v>196.56010000000001</v>
      </c>
      <c r="AE115" s="14" t="e">
        <f>INDEX([1]credit_yield!$C$1:$C$108,MATCH($AY115,[1]credit_yield!$A$1:$A$108,0))</f>
        <v>#N/A</v>
      </c>
      <c r="AF115" s="9" cm="1">
        <f t="array" ref="AF115">_xll.BDP($C115,AF$1,"YAS_YLD_FLAG = 15","YAS_XCCY_FOREIGN_CURRENCY=CAD","PRICING_SOURCE=BVAL")</f>
        <v>314.21579547591773</v>
      </c>
      <c r="AG115" s="9" cm="1">
        <f t="array" ref="AG115">_xll.BDP($C115,AG$1,"YAS_YLD_FLAG = 15","PRICING_SOURCE=BVAL")</f>
        <v>1.2998319999999999</v>
      </c>
      <c r="AH115" s="9" t="str" cm="1">
        <f t="array" ref="AH115">_xll.BDP($C115,AH$1,"YAS_YLD_FLAG = 15","PRICING_SOURCE=BVAL")</f>
        <v>UKT 4 3/4 12/07/38</v>
      </c>
      <c r="AI115" s="9" t="str" cm="1">
        <f t="array" ref="AI115">_xll.BDP($C115,AI$1,"YAS_YLD_FLAG = 15","YAS_XCCY_FOREIGN_CURRENCY=CAD","PRICING_SOURCE=BVAL")</f>
        <v>CAN 4 06/01/41</v>
      </c>
      <c r="AJ115" s="9" cm="1">
        <f t="array" ref="AJ115">_xll.BQL($C115, "yield(fill=PREV, pricing_source=BVN4, side=Bid, yield_type=YTW) - yield(fill=PREV, pricing_source=BVN4, side=Ask, yield_type=YTW)")</f>
        <v>3.2643470243090889E-2</v>
      </c>
      <c r="AK115" s="16" cm="1">
        <f t="array" ref="AK115">_xll.BDP($C115,AK$1,"YAS_YLD_FLAG = 1")</f>
        <v>750000000</v>
      </c>
      <c r="AL115" s="5">
        <f t="shared" si="14"/>
        <v>0</v>
      </c>
      <c r="AM115" s="17" cm="1">
        <f t="array" ref="AM115">_xll.BDP($C115&amp;"@"&amp;Settings!$B$1&amp;" "&amp;$O115,"INTERVAL_SUM","MARKET_DATA_OVERRIDE="&amp;AM$1,"CALC_INTERVAL="&amp;Settings!$B$2,"FILL=0")*1000</f>
        <v>0</v>
      </c>
      <c r="AN115" s="18">
        <f t="shared" si="15"/>
        <v>0</v>
      </c>
      <c r="AO115" s="17" cm="1">
        <f t="array" ref="AO115">_xll.BDP($I115&amp;"@"&amp;Settings!$B$1&amp;" "&amp;$O115,"INTERVAL_SUM","MARKET_DATA_OVERRIDE="&amp;AO$1,"CALC_INTERVAL="&amp;Settings!$B$2,"FILL=0")*1000</f>
        <v>0</v>
      </c>
      <c r="AP115" s="17" cm="1">
        <f t="array" ref="AP115">_xll.BDP($I115&amp;"@"&amp;Settings!$B$1&amp;" "&amp;$O115,"INTERVAL_SUM","MARKET_DATA_OVERRIDE="&amp;AP$1,"CALC_INTERVAL="&amp;Settings!$B$2,"FILL=0")*1000</f>
        <v>0</v>
      </c>
      <c r="AQ115" s="8" cm="1">
        <f t="array" ref="AQ115">_xll.BDP($C115,AQ$1)</f>
        <v>86</v>
      </c>
      <c r="AR115" s="21">
        <f>_xlfn.IFNA(IF(ISNUMBER($K115),INDEX(SN_Limit[UTILIZATION],MATCH($K115,SN_Limit[BB_ID],0)),"#N/A"),
IF(ISNUMBER($L115),INDEX(SN_Limit[UTILIZATION],MATCH($L115,SN_Limit[BB_ID],0)),"#N/A"))</f>
        <v>0.79869999999999997</v>
      </c>
      <c r="AS115" s="6">
        <f>_xlfn.IFNA(IF(ISNUMBER($K115),INDEX(SN_Limit[REMAINING],MATCH($K115,SN_Limit[BB_ID],0)),"#N/A"),
IF(ISNUMBER($L115),INDEX(SN_Limit[REMAINING],MATCH($L115,SN_Limit[BB_ID],0)),"#N/A"))</f>
        <v>9116230.4599999934</v>
      </c>
      <c r="AT115" s="3" t="str">
        <f>INDEX(Table11[Z_category],MATCH(MAX(BuyTable[[#This Row],[Yld_Z_BB]:[Yld_Z_RBCI]]),Table11[Z_score_Vale],1))</f>
        <v>75 to 90</v>
      </c>
      <c r="AU115" s="3">
        <f>INDEX(Table12[TRAC_Category],MATCH(BuyTable[[#This Row],[Perc_Traded]],Table12[TRAC_Value],1))</f>
        <v>0</v>
      </c>
      <c r="AV115" s="27">
        <f>INDEX(Table13[NetDlrInv_Category],MATCH(BuyTable[[#This Row],[DealerClient Net]],Table13[NetDlrInv_Value],1))</f>
        <v>0</v>
      </c>
      <c r="AW115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115" s="3" t="str">
        <f>INDEX(Table15[XCCY_Cat],MATCH(BuyTable[[#This Row],[XCCY_sprd]],Table15[XCCY_Value],1))</f>
        <v>1.5 to 2</v>
      </c>
      <c r="AY115" s="3" t="str">
        <f>INDEX(Group_RTG[RTG_Value],MATCH($R115,Group_RTG[RTG_Key],0))&amp;":"&amp;INDEX(Map_DurBQNT[Dur_Val],MATCH($X115,Map_DurBQNT[Dur_Key],0))&amp;":"&amp;$M115&amp;":"&amp;$O115</f>
        <v>BBB:6:GBP:Corp</v>
      </c>
      <c r="AZ115" s="3" t="str">
        <f>INDEX(Table9[LQA_Bucket],MATCH(BuyTable[[#This Row],[LQA_LIQUIDITY_SCORE]],Table9[LQA_Val],1))</f>
        <v>80-100</v>
      </c>
      <c r="BA115" s="27" t="str">
        <f>INDEX(Table10[Utilization_Bucket],MATCH(_xlfn.IFNA(ROUND(BuyTable[[#This Row],[Remaining]]/1000000,0),-1),Table10[Utilization_Val],1))</f>
        <v>1-10MM</v>
      </c>
      <c r="BB11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16" spans="1:54" x14ac:dyDescent="0.3">
      <c r="A116" t="s">
        <v>876</v>
      </c>
      <c r="B116" t="str">
        <f>IF(ISNUMBER(MATCH(I116,Buyside_PastID!A:A,0)),"","NEW")</f>
        <v/>
      </c>
      <c r="C116" s="8" t="s">
        <v>1595</v>
      </c>
      <c r="D116" s="8">
        <v>1.0177990410761504</v>
      </c>
      <c r="E116" s="8">
        <v>1.081273763736734</v>
      </c>
      <c r="F116" s="8" t="s">
        <v>1951</v>
      </c>
      <c r="G116" s="8">
        <v>10000000</v>
      </c>
      <c r="H116" s="8">
        <v>5000000</v>
      </c>
      <c r="I116" s="8" t="str" cm="1">
        <f t="array" ref="I116">_xll.BDP($C116,I$1)</f>
        <v>87971MBV4</v>
      </c>
      <c r="J116" s="8" t="str" cm="1">
        <f t="array" ref="J116">_xll.BDP($C116,J$1)</f>
        <v>TCN 2.85 11/13/31</v>
      </c>
      <c r="K116" s="8" cm="1">
        <f t="array" ref="K116">_xll.BDP($C116,K$1)</f>
        <v>108560</v>
      </c>
      <c r="L116" s="8" cm="1">
        <f t="array" ref="L116">_xll.BDP($C116,L$1)</f>
        <v>108560</v>
      </c>
      <c r="M116" s="8" t="str" cm="1">
        <f t="array" ref="M116">_xll.BDP($C116,M$1)</f>
        <v>CAD</v>
      </c>
      <c r="N116" s="8" t="str" cm="1">
        <f t="array" ref="N116">_xll.BDP($C116,N$1)</f>
        <v>CA</v>
      </c>
      <c r="O116" s="8" t="str" cm="1">
        <f t="array" ref="O116">_xll.BDP($C116,O$1)</f>
        <v>Corp</v>
      </c>
      <c r="P116" s="8" t="str" cm="1">
        <f t="array" ref="P116">_xll.BDP($C116,P$1)</f>
        <v>Communications</v>
      </c>
      <c r="Q116" s="8" t="str" cm="1">
        <f t="array" ref="Q116">_xll.BDP($C116,Q$1)</f>
        <v>TELUS CORP</v>
      </c>
      <c r="R116" s="8" t="str" cm="1">
        <f t="array" ref="R116">_xll.BDP($C116,R$1)</f>
        <v>BBB+</v>
      </c>
      <c r="S116" s="8" cm="1">
        <f t="array" ref="S116">_xlfn.IFNA(MATCH(_xll.BDP($C116,S$1),Convert_RBCIRTG[RTG_MDY],0),0)</f>
        <v>3</v>
      </c>
      <c r="T116" s="8" cm="1">
        <f t="array" ref="T116">_xlfn.IFNA(MATCH(_xll.BDP($C116,T$1),Convert_RBCIRTG[RTG_FITCH_SP],0),0)</f>
        <v>3</v>
      </c>
      <c r="U116" s="8" cm="1">
        <f t="array" ref="U116">_xlfn.IFNA(MATCH(_xll.BDP($C116,U$1),Convert_RBCIRTG[RTG_FITCH_SP],0),0)</f>
        <v>3</v>
      </c>
      <c r="V116" s="20" t="str" cm="1">
        <f t="array" ref="V116">INDEX(Convert_RBCIRTG[RTG_FITCH_SP],IF(MEDIAN($S116:$U116)&gt;0,MEDIAN($S116:$U116),MAX($S116:$U116)))</f>
        <v>BBB+</v>
      </c>
      <c r="W116" s="15" cm="1">
        <f t="array" ref="W116">_xll.BDP($C116,W$1,"YAS_YLD_FLAG = 15")</f>
        <v>8.6113773799314473</v>
      </c>
      <c r="X116" s="3" t="str">
        <f>INDEX(Convert_DurBins[Dur_Bucket],MATCH($W116,Convert_DurBins[Dur_Val],1))</f>
        <v>0-10</v>
      </c>
      <c r="Y116" s="14">
        <f t="shared" si="12"/>
        <v>2.5720290000000001</v>
      </c>
      <c r="Z116" s="3">
        <f>-INDEX(DefProv[Default],MATCH($O116&amp;$R116,DefProv[KEY],0))</f>
        <v>-36</v>
      </c>
      <c r="AA116" s="9" cm="1">
        <f t="array" ref="AA116">IF($M116="CAD",AB116,_xll.BDP($C116,AA$1,"YAS_XCCY_FOREIGN_CURRENCY=CAD","YAS_YLD_FLAG = 15","PRICING_SOURCE=BVAL"))</f>
        <v>2.932029</v>
      </c>
      <c r="AB116" s="9" cm="1">
        <f t="array" ref="AB116">_xll.BDP($C116,AB$1,"YAS_YLD_FLAG = 15","PRICING_SOURCE=BVAL")</f>
        <v>2.932029</v>
      </c>
      <c r="AC116" s="14">
        <f t="shared" si="13"/>
        <v>0</v>
      </c>
      <c r="AD116" s="9" cm="1">
        <f t="array" ref="AD116">_xll.BDP($C116,AD$1,"YAS_YLD_FLAG = 15","PRICING_SOURCE=BVAL")</f>
        <v>134.3501</v>
      </c>
      <c r="AE116" s="14" t="e">
        <f>INDEX([1]credit_yield!$C$1:$C$108,MATCH($AY116,[1]credit_yield!$A$1:$A$108,0))</f>
        <v>#N/A</v>
      </c>
      <c r="AF116" s="9" cm="1">
        <f t="array" ref="AF116">_xll.BDP($C116,AF$1,"YAS_YLD_FLAG = 15","YAS_XCCY_FOREIGN_CURRENCY=CAD","PRICING_SOURCE=BVAL")</f>
        <v>133.90530946757698</v>
      </c>
      <c r="AG116" s="9" cm="1">
        <f t="array" ref="AG116">_xll.BDP($C116,AG$1,"YAS_YLD_FLAG = 15","PRICING_SOURCE=BVAL")</f>
        <v>1.5885280000000002</v>
      </c>
      <c r="AH116" s="9" t="str" cm="1">
        <f t="array" ref="AH116">_xll.BDP($C116,AH$1,"YAS_YLD_FLAG = 15","PRICING_SOURCE=BVAL")</f>
        <v>CAN 1 1/2 06/01/31</v>
      </c>
      <c r="AI116" s="9" t="str" cm="1">
        <f t="array" ref="AI116">_xll.BDP($C116,AI$1,"YAS_YLD_FLAG = 15","YAS_XCCY_FOREIGN_CURRENCY=CAD","PRICING_SOURCE=BVAL")</f>
        <v>CAN 1 ½ 06/01/31</v>
      </c>
      <c r="AJ116" s="9" cm="1">
        <f t="array" ref="AJ116">_xll.BQL($C116, "yield(fill=PREV, pricing_source=BVN4, side=Bid, yield_type=YTW) - yield(fill=PREV, pricing_source=BVN4, side=Ask, yield_type=YTW)")</f>
        <v>2.5388541219355965E-2</v>
      </c>
      <c r="AK116" s="16" cm="1">
        <f t="array" ref="AK116">_xll.BDP($C116,AK$1,"YAS_YLD_FLAG = 1")</f>
        <v>750000000</v>
      </c>
      <c r="AL116" s="5">
        <f t="shared" si="14"/>
        <v>0</v>
      </c>
      <c r="AM116" s="17" cm="1">
        <f t="array" ref="AM116">_xll.BDP($C116&amp;"@"&amp;Settings!$B$1&amp;" "&amp;$O116,"INTERVAL_SUM","MARKET_DATA_OVERRIDE="&amp;AM$1,"CALC_INTERVAL="&amp;Settings!$B$2,"FILL=0")*1000</f>
        <v>0</v>
      </c>
      <c r="AN116" s="18">
        <f t="shared" si="15"/>
        <v>0</v>
      </c>
      <c r="AO116" s="17" cm="1">
        <f t="array" ref="AO116">_xll.BDP($I116&amp;"@"&amp;Settings!$B$1&amp;" "&amp;$O116,"INTERVAL_SUM","MARKET_DATA_OVERRIDE="&amp;AO$1,"CALC_INTERVAL="&amp;Settings!$B$2,"FILL=0")*1000</f>
        <v>0</v>
      </c>
      <c r="AP116" s="17" cm="1">
        <f t="array" ref="AP116">_xll.BDP($I116&amp;"@"&amp;Settings!$B$1&amp;" "&amp;$O116,"INTERVAL_SUM","MARKET_DATA_OVERRIDE="&amp;AP$1,"CALC_INTERVAL="&amp;Settings!$B$2,"FILL=0")*1000</f>
        <v>0</v>
      </c>
      <c r="AQ116" s="8" cm="1">
        <f t="array" ref="AQ116">_xll.BDP($C116,AQ$1)</f>
        <v>86</v>
      </c>
      <c r="AR116" s="21">
        <f>_xlfn.IFNA(IF(ISNUMBER($K116),INDEX(SN_Limit[UTILIZATION],MATCH($K116,SN_Limit[BB_ID],0)),"#N/A"),
IF(ISNUMBER($L116),INDEX(SN_Limit[UTILIZATION],MATCH($L116,SN_Limit[BB_ID],0)),"#N/A"))</f>
        <v>0.90949999999999998</v>
      </c>
      <c r="AS116" s="6">
        <f>_xlfn.IFNA(IF(ISNUMBER($K116),INDEX(SN_Limit[REMAINING],MATCH($K116,SN_Limit[BB_ID],0)),"#N/A"),
IF(ISNUMBER($L116),INDEX(SN_Limit[REMAINING],MATCH($L116,SN_Limit[BB_ID],0)),"#N/A"))</f>
        <v>0</v>
      </c>
      <c r="AT116" s="3" t="str">
        <f>INDEX(Table11[Z_category],MATCH(MAX(BuyTable[[#This Row],[Yld_Z_BB]:[Yld_Z_RBCI]]),Table11[Z_score_Vale],1))</f>
        <v>75 to 90</v>
      </c>
      <c r="AU116" s="3">
        <f>INDEX(Table12[TRAC_Category],MATCH(BuyTable[[#This Row],[Perc_Traded]],Table12[TRAC_Value],1))</f>
        <v>0</v>
      </c>
      <c r="AV116" s="27">
        <f>INDEX(Table13[NetDlrInv_Category],MATCH(BuyTable[[#This Row],[DealerClient Net]],Table13[NetDlrInv_Value],1))</f>
        <v>0</v>
      </c>
      <c r="AW116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16" s="3">
        <f>INDEX(Table15[XCCY_Cat],MATCH(BuyTable[[#This Row],[XCCY_sprd]],Table15[XCCY_Value],1))</f>
        <v>0</v>
      </c>
      <c r="AY116" s="3" t="str">
        <f>INDEX(Group_RTG[RTG_Value],MATCH($R116,Group_RTG[RTG_Key],0))&amp;":"&amp;INDEX(Map_DurBQNT[Dur_Val],MATCH($X116,Map_DurBQNT[Dur_Key],0))&amp;":"&amp;$M116&amp;":"&amp;$O116</f>
        <v>BBB:5:CAD:Corp</v>
      </c>
      <c r="AZ116" s="3" t="str">
        <f>INDEX(Table9[LQA_Bucket],MATCH(BuyTable[[#This Row],[LQA_LIQUIDITY_SCORE]],Table9[LQA_Val],1))</f>
        <v>80-100</v>
      </c>
      <c r="BA116" s="27" t="str">
        <f>INDEX(Table10[Utilization_Bucket],MATCH(_xlfn.IFNA(ROUND(BuyTable[[#This Row],[Remaining]]/1000000,0),-1),Table10[Utilization_Val],1))</f>
        <v>0MM</v>
      </c>
      <c r="BB11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17" spans="1:54" x14ac:dyDescent="0.3">
      <c r="A117" t="s">
        <v>876</v>
      </c>
      <c r="B117" t="str">
        <f>IF(ISNUMBER(MATCH(I117,Buyside_PastID!A:A,0)),"","NEW")</f>
        <v/>
      </c>
      <c r="C117" s="8" t="s">
        <v>1051</v>
      </c>
      <c r="D117" s="8">
        <v>2.5797518888317148</v>
      </c>
      <c r="E117" s="8">
        <v>1.1054611732398985</v>
      </c>
      <c r="F117" s="8" t="s">
        <v>2789</v>
      </c>
      <c r="I117" s="8" t="str" cm="1">
        <f t="array" ref="I117">_xll.BDP($C117,I$1)</f>
        <v>833636AL7</v>
      </c>
      <c r="J117" s="8" t="str" cm="1">
        <f t="array" ref="J117">_xll.BDP($C117,J$1)</f>
        <v>SQM 3 1/2 09/10/51</v>
      </c>
      <c r="K117" s="8" cm="1">
        <f t="array" ref="K117">_xll.BDP($C117,K$1)</f>
        <v>125968</v>
      </c>
      <c r="L117" s="8" cm="1">
        <f t="array" ref="L117">_xll.BDP($C117,L$1)</f>
        <v>125968</v>
      </c>
      <c r="M117" s="8" t="str" cm="1">
        <f t="array" ref="M117">_xll.BDP($C117,M$1)</f>
        <v>USD</v>
      </c>
      <c r="N117" s="8" t="str" cm="1">
        <f t="array" ref="N117">_xll.BDP($C117,N$1)</f>
        <v>CL</v>
      </c>
      <c r="O117" s="8" t="str" cm="1">
        <f t="array" ref="O117">_xll.BDP($C117,O$1)</f>
        <v>Corp</v>
      </c>
      <c r="P117" s="8" t="str" cm="1">
        <f t="array" ref="P117">_xll.BDP($C117,P$1)</f>
        <v>Materials</v>
      </c>
      <c r="Q117" s="8" t="str" cm="1">
        <f t="array" ref="Q117">_xll.BDP($C117,Q$1)</f>
        <v>SOCIEDAD QUIMICA Y MINER</v>
      </c>
      <c r="R117" s="8" t="str" cm="1">
        <f t="array" ref="R117">_xll.BDP($C117,R$1)</f>
        <v>BBB+</v>
      </c>
      <c r="S117" s="8" cm="1">
        <f t="array" ref="S117">_xlfn.IFNA(MATCH(_xll.BDP($C117,S$1),Convert_RBCIRTG[RTG_MDY],0),0)</f>
        <v>3</v>
      </c>
      <c r="T117" s="8" cm="1">
        <f t="array" ref="T117">_xlfn.IFNA(MATCH(_xll.BDP($C117,T$1),Convert_RBCIRTG[RTG_FITCH_SP],0),0)</f>
        <v>0</v>
      </c>
      <c r="U117" s="8" cm="1">
        <f t="array" ref="U117">_xlfn.IFNA(MATCH(_xll.BDP($C117,U$1),Convert_RBCIRTG[RTG_FITCH_SP],0),0)</f>
        <v>3</v>
      </c>
      <c r="V117" s="20" t="str" cm="1">
        <f t="array" ref="V117">INDEX(Convert_RBCIRTG[RTG_FITCH_SP],IF(MEDIAN($S117:$U117)&gt;0,MEDIAN($S117:$U117),MAX($S117:$U117)))</f>
        <v>BBB+</v>
      </c>
      <c r="W117" s="15" cm="1">
        <f t="array" ref="W117">_xll.BDP($C117,W$1,"YAS_YLD_FLAG = 15")</f>
        <v>18.109218274562679</v>
      </c>
      <c r="X117" s="3" t="str">
        <f>INDEX(Convert_DurBins[Dur_Bucket],MATCH($W117,Convert_DurBins[Dur_Val],1))</f>
        <v>18-20</v>
      </c>
      <c r="Y117" s="14">
        <f t="shared" si="12"/>
        <v>3.8450289607721397</v>
      </c>
      <c r="Z117" s="3">
        <f>-INDEX(DefProv[Default],MATCH($O117&amp;$R117,DefProv[KEY],0))</f>
        <v>-36</v>
      </c>
      <c r="AA117" s="9" cm="1">
        <f t="array" ref="AA117">IF($M117="CAD",AB117,_xll.BDP($C117,AA$1,"YAS_XCCY_FOREIGN_CURRENCY=CAD","YAS_YLD_FLAG = 15","PRICING_SOURCE=BVAL"))</f>
        <v>4.2050289607721396</v>
      </c>
      <c r="AB117" s="9" cm="1">
        <f t="array" ref="AB117">_xll.BDP($C117,AB$1,"YAS_YLD_FLAG = 15","PRICING_SOURCE=BVAL")</f>
        <v>3.7151049999999999</v>
      </c>
      <c r="AC117" s="14">
        <f t="shared" si="13"/>
        <v>0.48992396077213973</v>
      </c>
      <c r="AD117" s="9" cm="1">
        <f t="array" ref="AD117">_xll.BDP($C117,AD$1,"YAS_YLD_FLAG = 15","PRICING_SOURCE=BVAL")</f>
        <v>171.291</v>
      </c>
      <c r="AE117" s="14" t="e">
        <f>INDEX([1]credit_yield!$C$1:$C$108,MATCH($AY117,[1]credit_yield!$A$1:$A$108,0))</f>
        <v>#N/A</v>
      </c>
      <c r="AF117" s="9" cm="1">
        <f t="array" ref="AF117">_xll.BDP($C117,AF$1,"YAS_YLD_FLAG = 15","YAS_XCCY_FOREIGN_CURRENCY=CAD","PRICING_SOURCE=BVAL")</f>
        <v>223.62758895014753</v>
      </c>
      <c r="AG117" s="9" cm="1">
        <f t="array" ref="AG117">_xll.BDP($C117,AG$1,"YAS_YLD_FLAG = 15","PRICING_SOURCE=BVAL")</f>
        <v>2.0021949999999999</v>
      </c>
      <c r="AH117" s="9" t="str" cm="1">
        <f t="array" ref="AH117">_xll.BDP($C117,AH$1,"YAS_YLD_FLAG = 15","PRICING_SOURCE=BVAL")</f>
        <v>T 2 3/8 05/15/51</v>
      </c>
      <c r="AI117" s="9" t="str" cm="1">
        <f t="array" ref="AI117">_xll.BDP($C117,AI$1,"YAS_YLD_FLAG = 15","YAS_XCCY_FOREIGN_CURRENCY=CAD","PRICING_SOURCE=BVAL")</f>
        <v>CAN 2 12/01/51</v>
      </c>
      <c r="AJ117" s="9" cm="1">
        <f t="array" ref="AJ117">_xll.BQL($C117, "yield(fill=PREV, pricing_source=BVN4, side=Bid, yield_type=YTW) - yield(fill=PREV, pricing_source=BVN4, side=Ask, yield_type=YTW)")</f>
        <v>1.5087330644132813E-2</v>
      </c>
      <c r="AK117" s="16" cm="1">
        <f t="array" ref="AK117">_xll.BDP($C117,AK$1,"YAS_YLD_FLAG = 1")</f>
        <v>700000000</v>
      </c>
      <c r="AL117" s="5">
        <f t="shared" si="14"/>
        <v>0.18986571428571428</v>
      </c>
      <c r="AM117" s="17" cm="1">
        <f t="array" ref="AM117">_xll.BDP($C117&amp;"@"&amp;Settings!$B$1&amp;" "&amp;$O117,"INTERVAL_SUM","MARKET_DATA_OVERRIDE="&amp;AM$1,"CALC_INTERVAL="&amp;Settings!$B$2,"FILL=0")*1000</f>
        <v>132906000</v>
      </c>
      <c r="AN117" s="18">
        <f t="shared" si="15"/>
        <v>-55000000</v>
      </c>
      <c r="AO117" s="17" cm="1">
        <f t="array" ref="AO117">_xll.BDP($I117&amp;"@"&amp;Settings!$B$1&amp;" "&amp;$O117,"INTERVAL_SUM","MARKET_DATA_OVERRIDE="&amp;AO$1,"CALC_INTERVAL="&amp;Settings!$B$2,"FILL=0")*1000</f>
        <v>8600000</v>
      </c>
      <c r="AP117" s="17" cm="1">
        <f t="array" ref="AP117">_xll.BDP($I117&amp;"@"&amp;Settings!$B$1&amp;" "&amp;$O117,"INTERVAL_SUM","MARKET_DATA_OVERRIDE="&amp;AP$1,"CALC_INTERVAL="&amp;Settings!$B$2,"FILL=0")*1000</f>
        <v>63600000</v>
      </c>
      <c r="AQ117" s="8" cm="1">
        <f t="array" ref="AQ117">_xll.BDP($C117,AQ$1)</f>
        <v>99</v>
      </c>
      <c r="AR117" s="21">
        <f>_xlfn.IFNA(IF(ISNUMBER($K117),INDEX(SN_Limit[UTILIZATION],MATCH($K117,SN_Limit[BB_ID],0)),"#N/A"),
IF(ISNUMBER($L117),INDEX(SN_Limit[UTILIZATION],MATCH($L117,SN_Limit[BB_ID],0)),"#N/A"))</f>
        <v>0</v>
      </c>
      <c r="AS117" s="6">
        <f>_xlfn.IFNA(IF(ISNUMBER($K117),INDEX(SN_Limit[REMAINING],MATCH($K117,SN_Limit[BB_ID],0)),"#N/A"),
IF(ISNUMBER($L117),INDEX(SN_Limit[REMAINING],MATCH($L117,SN_Limit[BB_ID],0)),"#N/A"))</f>
        <v>45000000</v>
      </c>
      <c r="AT117" s="3" t="str">
        <f>INDEX(Table11[Z_category],MATCH(MAX(BuyTable[[#This Row],[Yld_Z_BB]:[Yld_Z_RBCI]]),Table11[Z_score_Vale],1))</f>
        <v>90+</v>
      </c>
      <c r="AU117" s="3" t="str">
        <f>INDEX(Table12[TRAC_Category],MATCH(BuyTable[[#This Row],[Perc_Traded]],Table12[TRAC_Value],1))</f>
        <v>15-20%</v>
      </c>
      <c r="AV117" s="27" t="str">
        <f>INDEX(Table13[NetDlrInv_Category],MATCH(BuyTable[[#This Row],[DealerClient Net]],Table13[NetDlrInv_Value],1))</f>
        <v>-100MM to -50MM</v>
      </c>
      <c r="AW117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117" s="3" t="str">
        <f>INDEX(Table15[XCCY_Cat],MATCH(BuyTable[[#This Row],[XCCY_sprd]],Table15[XCCY_Value],1))</f>
        <v>0.3 to 0.5</v>
      </c>
      <c r="AY117" s="3" t="str">
        <f>INDEX(Group_RTG[RTG_Value],MATCH($R117,Group_RTG[RTG_Key],0))&amp;":"&amp;INDEX(Map_DurBQNT[Dur_Val],MATCH($X117,Map_DurBQNT[Dur_Key],0))&amp;":"&amp;$M117&amp;":"&amp;$O117</f>
        <v>BBB:10:USD:Corp</v>
      </c>
      <c r="AZ117" s="3" t="str">
        <f>INDEX(Table9[LQA_Bucket],MATCH(BuyTable[[#This Row],[LQA_LIQUIDITY_SCORE]],Table9[LQA_Val],1))</f>
        <v>80-100</v>
      </c>
      <c r="BA117" s="27" t="str">
        <f>INDEX(Table10[Utilization_Bucket],MATCH(_xlfn.IFNA(ROUND(BuyTable[[#This Row],[Remaining]]/1000000,0),-1),Table10[Utilization_Val],1))</f>
        <v>10-50MM</v>
      </c>
      <c r="BB11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18" spans="1:54" x14ac:dyDescent="0.3">
      <c r="A118" t="s">
        <v>876</v>
      </c>
      <c r="B118" t="str">
        <f>IF(ISNUMBER(MATCH(I118,Buyside_PastID!A:A,0)),"","NEW")</f>
        <v/>
      </c>
      <c r="C118" s="8" t="s">
        <v>954</v>
      </c>
      <c r="D118" s="8">
        <v>1.0100538498686533</v>
      </c>
      <c r="E118" s="8">
        <v>1.1444211355593059</v>
      </c>
      <c r="F118" s="8" t="s">
        <v>1957</v>
      </c>
      <c r="G118" s="8">
        <v>0</v>
      </c>
      <c r="H118" s="8">
        <v>5000000</v>
      </c>
      <c r="I118" s="8" t="str" cm="1">
        <f t="array" ref="I118">_xll.BDP($C118,I$1)</f>
        <v>84265VAG0</v>
      </c>
      <c r="J118" s="8" t="str" cm="1">
        <f t="array" ref="J118">_xll.BDP($C118,J$1)</f>
        <v>SCCO 5 1/4 11/08/42</v>
      </c>
      <c r="K118" s="8" cm="1">
        <f t="array" ref="K118">_xll.BDP($C118,K$1)</f>
        <v>117567</v>
      </c>
      <c r="L118" s="8" cm="1">
        <f t="array" ref="L118">_xll.BDP($C118,L$1)</f>
        <v>154302</v>
      </c>
      <c r="M118" s="8" t="str" cm="1">
        <f t="array" ref="M118">_xll.BDP($C118,M$1)</f>
        <v>USD</v>
      </c>
      <c r="N118" s="8" t="str" cm="1">
        <f t="array" ref="N118">_xll.BDP($C118,N$1)</f>
        <v>US</v>
      </c>
      <c r="O118" s="8" t="str" cm="1">
        <f t="array" ref="O118">_xll.BDP($C118,O$1)</f>
        <v>Corp</v>
      </c>
      <c r="P118" s="8" t="str" cm="1">
        <f t="array" ref="P118">_xll.BDP($C118,P$1)</f>
        <v>Materials</v>
      </c>
      <c r="Q118" s="8" t="str" cm="1">
        <f t="array" ref="Q118">_xll.BDP($C118,Q$1)</f>
        <v>SOUTHERN COPPER CORP</v>
      </c>
      <c r="R118" s="8" t="str" cm="1">
        <f t="array" ref="R118">_xll.BDP($C118,R$1)</f>
        <v>BBB</v>
      </c>
      <c r="S118" s="8" cm="1">
        <f t="array" ref="S118">_xlfn.IFNA(MATCH(_xll.BDP($C118,S$1),Convert_RBCIRTG[RTG_MDY],0),0)</f>
        <v>2</v>
      </c>
      <c r="T118" s="8" cm="1">
        <f t="array" ref="T118">_xlfn.IFNA(MATCH(_xll.BDP($C118,T$1),Convert_RBCIRTG[RTG_FITCH_SP],0),0)</f>
        <v>3</v>
      </c>
      <c r="U118" s="8" cm="1">
        <f t="array" ref="U118">_xlfn.IFNA(MATCH(_xll.BDP($C118,U$1),Convert_RBCIRTG[RTG_FITCH_SP],0),0)</f>
        <v>3</v>
      </c>
      <c r="V118" s="20" t="str" cm="1">
        <f t="array" ref="V118">INDEX(Convert_RBCIRTG[RTG_FITCH_SP],IF(MEDIAN($S118:$U118)&gt;0,MEDIAN($S118:$U118),MAX($S118:$U118)))</f>
        <v>BBB+</v>
      </c>
      <c r="W118" s="15" cm="1">
        <f t="array" ref="W118">_xll.BDP($C118,W$1,"YAS_YLD_FLAG = 15")</f>
        <v>13.369934596790936</v>
      </c>
      <c r="X118" s="3" t="str">
        <f>INDEX(Convert_DurBins[Dur_Bucket],MATCH($W118,Convert_DurBins[Dur_Val],1))</f>
        <v>12-14</v>
      </c>
      <c r="Y118" s="14">
        <f t="shared" si="12"/>
        <v>4.0385558880269512</v>
      </c>
      <c r="Z118" s="3">
        <f>-INDEX(DefProv[Default],MATCH($O118&amp;$R118,DefProv[KEY],0))</f>
        <v>-36</v>
      </c>
      <c r="AA118" s="9" cm="1">
        <f t="array" ref="AA118">IF($M118="CAD",AB118,_xll.BDP($C118,AA$1,"YAS_XCCY_FOREIGN_CURRENCY=CAD","YAS_YLD_FLAG = 15","PRICING_SOURCE=BVAL"))</f>
        <v>4.3985558880269515</v>
      </c>
      <c r="AB118" s="9" cm="1">
        <f t="array" ref="AB118">_xll.BDP($C118,AB$1,"YAS_YLD_FLAG = 15","PRICING_SOURCE=BVAL")</f>
        <v>3.602366</v>
      </c>
      <c r="AC118" s="14">
        <f t="shared" si="13"/>
        <v>0.79618988802695156</v>
      </c>
      <c r="AD118" s="9" cm="1">
        <f t="array" ref="AD118">_xll.BDP($C118,AD$1,"YAS_YLD_FLAG = 15","PRICING_SOURCE=BVAL")</f>
        <v>160.95760000000001</v>
      </c>
      <c r="AE118" s="14" t="e">
        <f>INDEX([1]credit_yield!$C$1:$C$108,MATCH($AY118,[1]credit_yield!$A$1:$A$108,0))</f>
        <v>#N/A</v>
      </c>
      <c r="AF118" s="9" cm="1">
        <f t="array" ref="AF118">_xll.BDP($C118,AF$1,"YAS_YLD_FLAG = 15","YAS_XCCY_FOREIGN_CURRENCY=CAD","PRICING_SOURCE=BVAL")</f>
        <v>253.02499656030727</v>
      </c>
      <c r="AG118" s="9" cm="1">
        <f t="array" ref="AG118">_xll.BDP($C118,AG$1,"YAS_YLD_FLAG = 15","PRICING_SOURCE=BVAL")</f>
        <v>1.9927899999999998</v>
      </c>
      <c r="AH118" s="9" t="str" cm="1">
        <f t="array" ref="AH118">_xll.BDP($C118,AH$1,"YAS_YLD_FLAG = 15","PRICING_SOURCE=BVAL")</f>
        <v>T 1 3/4 08/15/41</v>
      </c>
      <c r="AI118" s="9" t="str" cm="1">
        <f t="array" ref="AI118">_xll.BDP($C118,AI$1,"YAS_YLD_FLAG = 15","YAS_XCCY_FOREIGN_CURRENCY=CAD","PRICING_SOURCE=BVAL")</f>
        <v>CAN 4 06/01/41</v>
      </c>
      <c r="AJ118" s="9" cm="1">
        <f t="array" ref="AJ118">_xll.BQL($C118, "yield(fill=PREV, pricing_source=BVN4, side=Bid, yield_type=YTW) - yield(fill=PREV, pricing_source=BVN4, side=Ask, yield_type=YTW)")</f>
        <v>1.9322521144926164E-2</v>
      </c>
      <c r="AK118" s="16" cm="1">
        <f t="array" ref="AK118">_xll.BDP($C118,AK$1,"YAS_YLD_FLAG = 1")</f>
        <v>1200000000</v>
      </c>
      <c r="AL118" s="5">
        <f t="shared" si="14"/>
        <v>5.1464999999999997E-2</v>
      </c>
      <c r="AM118" s="17" cm="1">
        <f t="array" ref="AM118">_xll.BDP($C118&amp;"@"&amp;Settings!$B$1&amp;" "&amp;$O118,"INTERVAL_SUM","MARKET_DATA_OVERRIDE="&amp;AM$1,"CALC_INTERVAL="&amp;Settings!$B$2,"FILL=0")*1000</f>
        <v>61758000</v>
      </c>
      <c r="AN118" s="18">
        <f t="shared" si="15"/>
        <v>1529000</v>
      </c>
      <c r="AO118" s="17" cm="1">
        <f t="array" ref="AO118">_xll.BDP($I118&amp;"@"&amp;Settings!$B$1&amp;" "&amp;$O118,"INTERVAL_SUM","MARKET_DATA_OVERRIDE="&amp;AO$1,"CALC_INTERVAL="&amp;Settings!$B$2,"FILL=0")*1000</f>
        <v>15654000</v>
      </c>
      <c r="AP118" s="17" cm="1">
        <f t="array" ref="AP118">_xll.BDP($I118&amp;"@"&amp;Settings!$B$1&amp;" "&amp;$O118,"INTERVAL_SUM","MARKET_DATA_OVERRIDE="&amp;AP$1,"CALC_INTERVAL="&amp;Settings!$B$2,"FILL=0")*1000</f>
        <v>14125000</v>
      </c>
      <c r="AQ118" s="8" cm="1">
        <f t="array" ref="AQ118">_xll.BDP($C118,AQ$1)</f>
        <v>92</v>
      </c>
      <c r="AR118" s="21">
        <f>_xlfn.IFNA(IF(ISNUMBER($K118),INDEX(SN_Limit[UTILIZATION],MATCH($K118,SN_Limit[BB_ID],0)),"#N/A"),
IF(ISNUMBER($L118),INDEX(SN_Limit[UTILIZATION],MATCH($L118,SN_Limit[BB_ID],0)),"#N/A"))</f>
        <v>0</v>
      </c>
      <c r="AS118" s="6">
        <f>_xlfn.IFNA(IF(ISNUMBER($K118),INDEX(SN_Limit[REMAINING],MATCH($K118,SN_Limit[BB_ID],0)),"#N/A"),
IF(ISNUMBER($L118),INDEX(SN_Limit[REMAINING],MATCH($L118,SN_Limit[BB_ID],0)),"#N/A"))</f>
        <v>45000000</v>
      </c>
      <c r="AT118" s="3" t="str">
        <f>INDEX(Table11[Z_category],MATCH(MAX(BuyTable[[#This Row],[Yld_Z_BB]:[Yld_Z_RBCI]]),Table11[Z_score_Vale],1))</f>
        <v>75 to 90</v>
      </c>
      <c r="AU118" s="3" t="str">
        <f>INDEX(Table12[TRAC_Category],MATCH(BuyTable[[#This Row],[Perc_Traded]],Table12[TRAC_Value],1))</f>
        <v>5-10%</v>
      </c>
      <c r="AV118" s="27" t="str">
        <f>INDEX(Table13[NetDlrInv_Category],MATCH(BuyTable[[#This Row],[DealerClient Net]],Table13[NetDlrInv_Value],1))</f>
        <v>0 to 5MM</v>
      </c>
      <c r="AW118" s="3">
        <f>IF(OR(ISBLANK(BuyTable[[#This Row],[MSG_AskSize]]),NOT(ISNUMBER(BuyTable[[#This Row],[MSG_AskSize]]))),"NA",INDEX(Table14[AskSize_Category],MATCH(BuyTable[[#This Row],[MSG_AskSize]],Table14[AskSize_Value],1)))</f>
        <v>0</v>
      </c>
      <c r="AX118" s="3" t="str">
        <f>INDEX(Table15[XCCY_Cat],MATCH(BuyTable[[#This Row],[XCCY_sprd]],Table15[XCCY_Value],1))</f>
        <v>0.5 to 0.8</v>
      </c>
      <c r="AY118" s="3" t="str">
        <f>INDEX(Group_RTG[RTG_Value],MATCH($R118,Group_RTG[RTG_Key],0))&amp;":"&amp;INDEX(Map_DurBQNT[Dur_Val],MATCH($X118,Map_DurBQNT[Dur_Key],0))&amp;":"&amp;$M118&amp;":"&amp;$O118</f>
        <v>BBB:7:USD:Corp</v>
      </c>
      <c r="AZ118" s="3" t="str">
        <f>INDEX(Table9[LQA_Bucket],MATCH(BuyTable[[#This Row],[LQA_LIQUIDITY_SCORE]],Table9[LQA_Val],1))</f>
        <v>80-100</v>
      </c>
      <c r="BA118" s="27" t="str">
        <f>INDEX(Table10[Utilization_Bucket],MATCH(_xlfn.IFNA(ROUND(BuyTable[[#This Row],[Remaining]]/1000000,0),-1),Table10[Utilization_Val],1))</f>
        <v>10-50MM</v>
      </c>
      <c r="BB11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19" spans="1:54" x14ac:dyDescent="0.3">
      <c r="A119" t="s">
        <v>876</v>
      </c>
      <c r="B119" t="str">
        <f>IF(ISNUMBER(MATCH(I119,Buyside_PastID!A:A,0)),"","NEW")</f>
        <v/>
      </c>
      <c r="C119" s="8" t="s">
        <v>1166</v>
      </c>
      <c r="D119" s="8">
        <v>2.0475486355305028</v>
      </c>
      <c r="E119" s="8">
        <v>0.70988531579055336</v>
      </c>
      <c r="F119" s="8" t="s">
        <v>2789</v>
      </c>
      <c r="I119" s="8" t="str" cm="1">
        <f t="array" ref="I119">_xll.BDP($C119,I$1)</f>
        <v>ZO9264615</v>
      </c>
      <c r="J119" s="8" t="str" cm="1">
        <f t="array" ref="J119">_xll.BDP($C119,J$1)</f>
        <v>SLOREP 0.4875 10/20/50</v>
      </c>
      <c r="K119" s="8" cm="1">
        <f t="array" ref="K119">_xll.BDP($C119,K$1)</f>
        <v>214845</v>
      </c>
      <c r="L119" s="8" cm="1">
        <f t="array" ref="L119">_xll.BDP($C119,L$1)</f>
        <v>7845949</v>
      </c>
      <c r="M119" s="8" t="str" cm="1">
        <f t="array" ref="M119">_xll.BDP($C119,M$1)</f>
        <v>EUR</v>
      </c>
      <c r="N119" s="8" t="str" cm="1">
        <f t="array" ref="N119">_xll.BDP($C119,N$1)</f>
        <v>SV</v>
      </c>
      <c r="O119" s="8" t="str" cm="1">
        <f t="array" ref="O119">_xll.BDP($C119,O$1)</f>
        <v>Govt</v>
      </c>
      <c r="P119" s="8" t="str" cm="1">
        <f t="array" ref="P119">_xll.BDP($C119,P$1)</f>
        <v>Government</v>
      </c>
      <c r="Q119" s="8" t="str" cm="1">
        <f t="array" ref="Q119">_xll.BDP($C119,Q$1)</f>
        <v>REPUBLIKA SLOVENIJA</v>
      </c>
      <c r="R119" s="8" t="str" cm="1">
        <f t="array" ref="R119">_xll.BDP($C119,R$1)</f>
        <v>A</v>
      </c>
      <c r="S119" s="8" cm="1">
        <f t="array" ref="S119">_xlfn.IFNA(MATCH(_xll.BDP($C119,S$1),Convert_RBCIRTG[RTG_MDY],0),0)</f>
        <v>4</v>
      </c>
      <c r="T119" s="8" cm="1">
        <f t="array" ref="T119">_xlfn.IFNA(MATCH(_xll.BDP($C119,T$1),Convert_RBCIRTG[RTG_FITCH_SP],0),0)</f>
        <v>5</v>
      </c>
      <c r="U119" s="8" cm="1">
        <f t="array" ref="U119">_xlfn.IFNA(MATCH(_xll.BDP($C119,U$1),Convert_RBCIRTG[RTG_FITCH_SP],0),0)</f>
        <v>7</v>
      </c>
      <c r="V119" s="20" t="str" cm="1">
        <f t="array" ref="V119">INDEX(Convert_RBCIRTG[RTG_FITCH_SP],IF(MEDIAN($S119:$U119)&gt;0,MEDIAN($S119:$U119),MAX($S119:$U119)))</f>
        <v>A</v>
      </c>
      <c r="W119" s="15" cm="1">
        <f t="array" ref="W119">_xll.BDP($C119,W$1,"YAS_YLD_FLAG = 15")</f>
        <v>26.786531234632978</v>
      </c>
      <c r="X119" s="3" t="str">
        <f>INDEX(Convert_DurBins[Dur_Bucket],MATCH($W119,Convert_DurBins[Dur_Val],1))</f>
        <v>26-28</v>
      </c>
      <c r="Y119" s="14">
        <f t="shared" si="12"/>
        <v>2.728177634315204</v>
      </c>
      <c r="Z119" s="3">
        <f>-INDEX(DefProv[Default],MATCH($O119&amp;$R119,DefProv[KEY],0))</f>
        <v>-3</v>
      </c>
      <c r="AA119" s="9" cm="1">
        <f t="array" ref="AA119">IF($M119="CAD",AB119,_xll.BDP($C119,AA$1,"YAS_XCCY_FOREIGN_CURRENCY=CAD","YAS_YLD_FLAG = 15","PRICING_SOURCE=BVAL"))</f>
        <v>2.7581776343152038</v>
      </c>
      <c r="AB119" s="9" cm="1">
        <f t="array" ref="AB119">_xll.BDP($C119,AB$1,"YAS_YLD_FLAG = 15","PRICING_SOURCE=BVAL")</f>
        <v>0.81307700000000005</v>
      </c>
      <c r="AC119" s="14">
        <f t="shared" si="13"/>
        <v>1.9451006343152037</v>
      </c>
      <c r="AD119" s="9" cm="1">
        <f t="array" ref="AD119">_xll.BDP($C119,AD$1,"YAS_YLD_FLAG = 15","PRICING_SOURCE=BVAL")</f>
        <v>60.474100000000007</v>
      </c>
      <c r="AE119" s="14">
        <f>INDEX([1]credit_yield!$C$1:$C$108,MATCH($AY119,[1]credit_yield!$A$1:$A$108,0))</f>
        <v>57.453099568684898</v>
      </c>
      <c r="AF119" s="9" cm="1">
        <f t="array" ref="AF119">_xll.BDP($C119,AF$1,"YAS_YLD_FLAG = 15","YAS_XCCY_FOREIGN_CURRENCY=CAD","PRICING_SOURCE=BVAL")</f>
        <v>78.9426004200904</v>
      </c>
      <c r="AG119" s="9" cm="1">
        <f t="array" ref="AG119">_xll.BDP($C119,AG$1,"YAS_YLD_FLAG = 15","PRICING_SOURCE=BVAL")</f>
        <v>0.20833599999999999</v>
      </c>
      <c r="AH119" s="9" t="str" cm="1">
        <f t="array" ref="AH119">_xll.BDP($C119,AH$1,"YAS_YLD_FLAG = 15","PRICING_SOURCE=BVAL")</f>
        <v>DBR 0 08/15/50</v>
      </c>
      <c r="AI119" s="9" t="str" cm="1">
        <f t="array" ref="AI119">_xll.BDP($C119,AI$1,"YAS_YLD_FLAG = 15","YAS_XCCY_FOREIGN_CURRENCY=CAD","PRICING_SOURCE=BVAL")</f>
        <v>CAN 2 12/01/51</v>
      </c>
      <c r="AJ119" s="9" cm="1">
        <f t="array" ref="AJ119">_xll.BQL($C119, "yield(fill=PREV, pricing_source=BVN4, side=Bid, yield_type=YTW) - yield(fill=PREV, pricing_source=BVN4, side=Ask, yield_type=YTW)")</f>
        <v>1.7506768369055847E-2</v>
      </c>
      <c r="AK119" s="16" cm="1">
        <f t="array" ref="AK119">_xll.BDP($C119,AK$1,"YAS_YLD_FLAG = 1")</f>
        <v>1250000000</v>
      </c>
      <c r="AL119" s="5">
        <f t="shared" si="14"/>
        <v>0</v>
      </c>
      <c r="AM119" s="17" cm="1">
        <f t="array" ref="AM119">_xll.BDP($C119&amp;"@"&amp;Settings!$B$1&amp;" "&amp;$O119,"INTERVAL_SUM","MARKET_DATA_OVERRIDE="&amp;AM$1,"CALC_INTERVAL="&amp;Settings!$B$2,"FILL=0")*1000</f>
        <v>0</v>
      </c>
      <c r="AN119" s="18">
        <f t="shared" si="15"/>
        <v>0</v>
      </c>
      <c r="AO119" s="17" cm="1">
        <f t="array" ref="AO119">_xll.BDP($I119&amp;"@"&amp;Settings!$B$1&amp;" "&amp;$O119,"INTERVAL_SUM","MARKET_DATA_OVERRIDE="&amp;AO$1,"CALC_INTERVAL="&amp;Settings!$B$2,"FILL=0")*1000</f>
        <v>0</v>
      </c>
      <c r="AP119" s="17" cm="1">
        <f t="array" ref="AP119">_xll.BDP($I119&amp;"@"&amp;Settings!$B$1&amp;" "&amp;$O119,"INTERVAL_SUM","MARKET_DATA_OVERRIDE="&amp;AP$1,"CALC_INTERVAL="&amp;Settings!$B$2,"FILL=0")*1000</f>
        <v>0</v>
      </c>
      <c r="AQ119" s="8" cm="1">
        <f t="array" ref="AQ119">_xll.BDP($C119,AQ$1)</f>
        <v>98</v>
      </c>
      <c r="AR119" s="21" t="e">
        <f>_xlfn.IFNA(IF(ISNUMBER($K119),INDEX(SN_Limit[UTILIZATION],MATCH($K119,SN_Limit[BB_ID],0)),"#N/A"),
IF(ISNUMBER($L119),INDEX(SN_Limit[UTILIZATION],MATCH($L119,SN_Limit[BB_ID],0)),"#N/A"))</f>
        <v>#N/A</v>
      </c>
      <c r="AS119" s="6" t="e">
        <f>_xlfn.IFNA(IF(ISNUMBER($K119),INDEX(SN_Limit[REMAINING],MATCH($K119,SN_Limit[BB_ID],0)),"#N/A"),
IF(ISNUMBER($L119),INDEX(SN_Limit[REMAINING],MATCH($L119,SN_Limit[BB_ID],0)),"#N/A"))</f>
        <v>#N/A</v>
      </c>
      <c r="AT119" s="3" t="str">
        <f>INDEX(Table11[Z_category],MATCH(MAX(BuyTable[[#This Row],[Yld_Z_BB]:[Yld_Z_RBCI]]),Table11[Z_score_Vale],1))</f>
        <v>90+</v>
      </c>
      <c r="AU119" s="3">
        <f>INDEX(Table12[TRAC_Category],MATCH(BuyTable[[#This Row],[Perc_Traded]],Table12[TRAC_Value],1))</f>
        <v>0</v>
      </c>
      <c r="AV119" s="27">
        <f>INDEX(Table13[NetDlrInv_Category],MATCH(BuyTable[[#This Row],[DealerClient Net]],Table13[NetDlrInv_Value],1))</f>
        <v>0</v>
      </c>
      <c r="AW119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119" s="3" t="str">
        <f>INDEX(Table15[XCCY_Cat],MATCH(BuyTable[[#This Row],[XCCY_sprd]],Table15[XCCY_Value],1))</f>
        <v>1.5 to 2</v>
      </c>
      <c r="AY119" s="3" t="str">
        <f>INDEX(Group_RTG[RTG_Value],MATCH($R119,Group_RTG[RTG_Key],0))&amp;":"&amp;INDEX(Map_DurBQNT[Dur_Val],MATCH($X119,Map_DurBQNT[Dur_Key],0))&amp;":"&amp;$M119&amp;":"&amp;$O119</f>
        <v>A:14:EUR:Govt</v>
      </c>
      <c r="AZ119" s="3" t="str">
        <f>INDEX(Table9[LQA_Bucket],MATCH(BuyTable[[#This Row],[LQA_LIQUIDITY_SCORE]],Table9[LQA_Val],1))</f>
        <v>80-100</v>
      </c>
      <c r="BA119" s="27" t="str">
        <f>INDEX(Table10[Utilization_Bucket],MATCH(_xlfn.IFNA(ROUND(BuyTable[[#This Row],[Remaining]]/1000000,0),-1),Table10[Utilization_Val],1))</f>
        <v>NR</v>
      </c>
      <c r="BB11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20" spans="1:54" x14ac:dyDescent="0.3">
      <c r="A120" t="s">
        <v>876</v>
      </c>
      <c r="B120" t="str">
        <f>IF(ISNUMBER(MATCH(I120,Buyside_PastID!A:A,0)),"","NEW")</f>
        <v/>
      </c>
      <c r="C120" s="8" t="s">
        <v>1599</v>
      </c>
      <c r="D120" s="8">
        <v>0.77368125587321313</v>
      </c>
      <c r="E120" s="8">
        <v>0.85407374533961244</v>
      </c>
      <c r="F120" s="8" t="s">
        <v>1959</v>
      </c>
      <c r="G120" s="8">
        <v>10000000</v>
      </c>
      <c r="H120" s="8">
        <v>0</v>
      </c>
      <c r="I120" s="8" t="str" cm="1">
        <f t="array" ref="I120">_xll.BDP($C120,I$1)</f>
        <v>05964HAM7</v>
      </c>
      <c r="J120" s="8" t="str" cm="1">
        <f t="array" ref="J120">_xll.BDP($C120,J$1)</f>
        <v>SANTAN 2.958 03/25/31</v>
      </c>
      <c r="K120" s="8" cm="1">
        <f t="array" ref="K120">_xll.BDP($C120,K$1)</f>
        <v>100158</v>
      </c>
      <c r="L120" s="8" cm="1">
        <f t="array" ref="L120">_xll.BDP($C120,L$1)</f>
        <v>100158</v>
      </c>
      <c r="M120" s="8" t="str" cm="1">
        <f t="array" ref="M120">_xll.BDP($C120,M$1)</f>
        <v>USD</v>
      </c>
      <c r="N120" s="8" t="str" cm="1">
        <f t="array" ref="N120">_xll.BDP($C120,N$1)</f>
        <v>SP</v>
      </c>
      <c r="O120" s="8" t="str" cm="1">
        <f t="array" ref="O120">_xll.BDP($C120,O$1)</f>
        <v>Corp</v>
      </c>
      <c r="P120" s="8" t="str" cm="1">
        <f t="array" ref="P120">_xll.BDP($C120,P$1)</f>
        <v>Financials</v>
      </c>
      <c r="Q120" s="8" t="str" cm="1">
        <f t="array" ref="Q120">_xll.BDP($C120,Q$1)</f>
        <v>BANCO SANTANDER SA</v>
      </c>
      <c r="R120" s="8" t="str" cm="1">
        <f t="array" ref="R120">_xll.BDP($C120,R$1)</f>
        <v>BBB+</v>
      </c>
      <c r="S120" s="8" cm="1">
        <f t="array" ref="S120">_xlfn.IFNA(MATCH(_xll.BDP($C120,S$1),Convert_RBCIRTG[RTG_MDY],0),0)</f>
        <v>3</v>
      </c>
      <c r="T120" s="8" cm="1">
        <f t="array" ref="T120">_xlfn.IFNA(MATCH(_xll.BDP($C120,T$1),Convert_RBCIRTG[RTG_FITCH_SP],0),0)</f>
        <v>4</v>
      </c>
      <c r="U120" s="8" cm="1">
        <f t="array" ref="U120">_xlfn.IFNA(MATCH(_xll.BDP($C120,U$1),Convert_RBCIRTG[RTG_FITCH_SP],0),0)</f>
        <v>4</v>
      </c>
      <c r="V120" s="20" t="str" cm="1">
        <f t="array" ref="V120">INDEX(Convert_RBCIRTG[RTG_FITCH_SP],IF(MEDIAN($S120:$U120)&gt;0,MEDIAN($S120:$U120),MAX($S120:$U120)))</f>
        <v>A-</v>
      </c>
      <c r="W120" s="15" cm="1">
        <f t="array" ref="W120">_xll.BDP($C120,W$1,"YAS_YLD_FLAG = 15")</f>
        <v>8.1835544325749883</v>
      </c>
      <c r="X120" s="3" t="str">
        <f>INDEX(Convert_DurBins[Dur_Bucket],MATCH($W120,Convert_DurBins[Dur_Val],1))</f>
        <v>0-10</v>
      </c>
      <c r="Y120" s="14">
        <f t="shared" si="12"/>
        <v>2.7104495745571553</v>
      </c>
      <c r="Z120" s="3">
        <f>-INDEX(DefProv[Default],MATCH($O120&amp;$R120,DefProv[KEY],0))</f>
        <v>-36</v>
      </c>
      <c r="AA120" s="9" cm="1">
        <f t="array" ref="AA120">IF($M120="CAD",AB120,_xll.BDP($C120,AA$1,"YAS_XCCY_FOREIGN_CURRENCY=CAD","YAS_YLD_FLAG = 15","PRICING_SOURCE=BVAL"))</f>
        <v>3.0704495745571552</v>
      </c>
      <c r="AB120" s="9" cm="1">
        <f t="array" ref="AB120">_xll.BDP($C120,AB$1,"YAS_YLD_FLAG = 15","PRICING_SOURCE=BVAL")</f>
        <v>2.7258390000000001</v>
      </c>
      <c r="AC120" s="14">
        <f t="shared" si="13"/>
        <v>0.34461057455715505</v>
      </c>
      <c r="AD120" s="9" cm="1">
        <f t="array" ref="AD120">_xll.BDP($C120,AD$1,"YAS_YLD_FLAG = 15","PRICING_SOURCE=BVAL")</f>
        <v>114.58540000000002</v>
      </c>
      <c r="AE120" s="14" t="e">
        <f>INDEX([1]credit_yield!$C$1:$C$108,MATCH($AY120,[1]credit_yield!$A$1:$A$108,0))</f>
        <v>#N/A</v>
      </c>
      <c r="AF120" s="9" cm="1">
        <f t="array" ref="AF120">_xll.BDP($C120,AF$1,"YAS_YLD_FLAG = 15","YAS_XCCY_FOREIGN_CURRENCY=CAD","PRICING_SOURCE=BVAL")</f>
        <v>148.19457440255513</v>
      </c>
      <c r="AG120" s="9" cm="1">
        <f t="array" ref="AG120">_xll.BDP($C120,AG$1,"YAS_YLD_FLAG = 15","PRICING_SOURCE=BVAL")</f>
        <v>1.579985</v>
      </c>
      <c r="AH120" s="9" t="str" cm="1">
        <f t="array" ref="AH120">_xll.BDP($C120,AH$1,"YAS_YLD_FLAG = 15","PRICING_SOURCE=BVAL")</f>
        <v>T 1 1/4 08/15/31</v>
      </c>
      <c r="AI120" s="9" t="str" cm="1">
        <f t="array" ref="AI120">_xll.BDP($C120,AI$1,"YAS_YLD_FLAG = 15","YAS_XCCY_FOREIGN_CURRENCY=CAD","PRICING_SOURCE=BVAL")</f>
        <v>CAN 1 ½ 06/01/31</v>
      </c>
      <c r="AJ120" s="9" cm="1">
        <f t="array" ref="AJ120">_xll.BQL($C120, "yield(fill=PREV, pricing_source=BVN4, side=Bid, yield_type=YTW) - yield(fill=PREV, pricing_source=BVN4, side=Ask, yield_type=YTW)")</f>
        <v>2.5996565998777754E-2</v>
      </c>
      <c r="AK120" s="16" cm="1">
        <f t="array" ref="AK120">_xll.BDP($C120,AK$1,"YAS_YLD_FLAG = 1")</f>
        <v>750000000</v>
      </c>
      <c r="AL120" s="5">
        <f t="shared" si="14"/>
        <v>0.15101466666666666</v>
      </c>
      <c r="AM120" s="17" cm="1">
        <f t="array" ref="AM120">_xll.BDP($C120&amp;"@"&amp;Settings!$B$1&amp;" "&amp;$O120,"INTERVAL_SUM","MARKET_DATA_OVERRIDE="&amp;AM$1,"CALC_INTERVAL="&amp;Settings!$B$2,"FILL=0")*1000</f>
        <v>113261000</v>
      </c>
      <c r="AN120" s="18">
        <f t="shared" si="15"/>
        <v>-2900000</v>
      </c>
      <c r="AO120" s="17" cm="1">
        <f t="array" ref="AO120">_xll.BDP($I120&amp;"@"&amp;Settings!$B$1&amp;" "&amp;$O120,"INTERVAL_SUM","MARKET_DATA_OVERRIDE="&amp;AO$1,"CALC_INTERVAL="&amp;Settings!$B$2,"FILL=0")*1000</f>
        <v>22600000</v>
      </c>
      <c r="AP120" s="17" cm="1">
        <f t="array" ref="AP120">_xll.BDP($I120&amp;"@"&amp;Settings!$B$1&amp;" "&amp;$O120,"INTERVAL_SUM","MARKET_DATA_OVERRIDE="&amp;AP$1,"CALC_INTERVAL="&amp;Settings!$B$2,"FILL=0")*1000</f>
        <v>25500000</v>
      </c>
      <c r="AQ120" s="8" cm="1">
        <f t="array" ref="AQ120">_xll.BDP($C120,AQ$1)</f>
        <v>91</v>
      </c>
      <c r="AR120" s="21" t="str">
        <f>_xlfn.IFNA(IF(ISNUMBER($K120),INDEX(SN_Limit[UTILIZATION],MATCH($K120,SN_Limit[BB_ID],0)),"#N/A"),
IF(ISNUMBER($L120),INDEX(SN_Limit[UTILIZATION],MATCH($L120,SN_Limit[BB_ID],0)),"#N/A"))</f>
        <v>N/A</v>
      </c>
      <c r="AS120" s="6">
        <f>_xlfn.IFNA(IF(ISNUMBER($K120),INDEX(SN_Limit[REMAINING],MATCH($K120,SN_Limit[BB_ID],0)),"#N/A"),
IF(ISNUMBER($L120),INDEX(SN_Limit[REMAINING],MATCH($L120,SN_Limit[BB_ID],0)),"#N/A"))</f>
        <v>0</v>
      </c>
      <c r="AT120" s="3" t="str">
        <f>INDEX(Table11[Z_category],MATCH(MAX(BuyTable[[#This Row],[Yld_Z_BB]:[Yld_Z_RBCI]]),Table11[Z_score_Vale],1))</f>
        <v>75 to 90</v>
      </c>
      <c r="AU120" s="3" t="str">
        <f>INDEX(Table12[TRAC_Category],MATCH(BuyTable[[#This Row],[Perc_Traded]],Table12[TRAC_Value],1))</f>
        <v>15-20%</v>
      </c>
      <c r="AV120" s="27" t="str">
        <f>INDEX(Table13[NetDlrInv_Category],MATCH(BuyTable[[#This Row],[DealerClient Net]],Table13[NetDlrInv_Value],1))</f>
        <v>-5MM to 0MM</v>
      </c>
      <c r="AW120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20" s="3" t="str">
        <f>INDEX(Table15[XCCY_Cat],MATCH(BuyTable[[#This Row],[XCCY_sprd]],Table15[XCCY_Value],1))</f>
        <v>0.3 to 0.5</v>
      </c>
      <c r="AY120" s="3" t="str">
        <f>INDEX(Group_RTG[RTG_Value],MATCH($R120,Group_RTG[RTG_Key],0))&amp;":"&amp;INDEX(Map_DurBQNT[Dur_Val],MATCH($X120,Map_DurBQNT[Dur_Key],0))&amp;":"&amp;$M120&amp;":"&amp;$O120</f>
        <v>BBB:5:USD:Corp</v>
      </c>
      <c r="AZ120" s="3" t="str">
        <f>INDEX(Table9[LQA_Bucket],MATCH(BuyTable[[#This Row],[LQA_LIQUIDITY_SCORE]],Table9[LQA_Val],1))</f>
        <v>80-100</v>
      </c>
      <c r="BA120" s="27" t="str">
        <f>INDEX(Table10[Utilization_Bucket],MATCH(_xlfn.IFNA(ROUND(BuyTable[[#This Row],[Remaining]]/1000000,0),-1),Table10[Utilization_Val],1))</f>
        <v>0MM</v>
      </c>
      <c r="BB12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21" spans="1:54" x14ac:dyDescent="0.3">
      <c r="A121" t="s">
        <v>876</v>
      </c>
      <c r="B121" t="str">
        <f>IF(ISNUMBER(MATCH(I121,Buyside_PastID!A:A,0)),"","NEW")</f>
        <v/>
      </c>
      <c r="C121" s="8" t="s">
        <v>1037</v>
      </c>
      <c r="D121" s="8">
        <v>1.2068811266932522</v>
      </c>
      <c r="E121" s="8">
        <v>1.2788382997580525</v>
      </c>
      <c r="F121" s="8" t="s">
        <v>1925</v>
      </c>
      <c r="G121" s="8">
        <v>3343000</v>
      </c>
      <c r="H121" s="8">
        <v>0</v>
      </c>
      <c r="I121" s="8" t="str" cm="1">
        <f t="array" ref="I121">_xll.BDP($C121,I$1)</f>
        <v>853254CC2</v>
      </c>
      <c r="J121" s="8" t="str" cm="1">
        <f t="array" ref="J121">_xll.BDP($C121,J$1)</f>
        <v>STANLN 2.678 06/29/32</v>
      </c>
      <c r="K121" s="8" cm="1">
        <f t="array" ref="K121">_xll.BDP($C121,K$1)</f>
        <v>112319</v>
      </c>
      <c r="L121" s="8" cm="1">
        <f t="array" ref="L121">_xll.BDP($C121,L$1)</f>
        <v>112319</v>
      </c>
      <c r="M121" s="8" t="str" cm="1">
        <f t="array" ref="M121">_xll.BDP($C121,M$1)</f>
        <v>USD</v>
      </c>
      <c r="N121" s="8" t="str" cm="1">
        <f t="array" ref="N121">_xll.BDP($C121,N$1)</f>
        <v>EN</v>
      </c>
      <c r="O121" s="8" t="str" cm="1">
        <f t="array" ref="O121">_xll.BDP($C121,O$1)</f>
        <v>Corp</v>
      </c>
      <c r="P121" s="8" t="str" cm="1">
        <f t="array" ref="P121">_xll.BDP($C121,P$1)</f>
        <v>Financials</v>
      </c>
      <c r="Q121" s="8" t="str" cm="1">
        <f t="array" ref="Q121">_xll.BDP($C121,Q$1)</f>
        <v>STANDARD CHARTERED PLC</v>
      </c>
      <c r="R121" s="8" t="str" cm="1">
        <f t="array" ref="R121">_xll.BDP($C121,R$1)</f>
        <v>A-</v>
      </c>
      <c r="S121" s="8" cm="1">
        <f t="array" ref="S121">_xlfn.IFNA(MATCH(_xll.BDP($C121,S$1),Convert_RBCIRTG[RTG_MDY],0),0)</f>
        <v>4</v>
      </c>
      <c r="T121" s="8" cm="1">
        <f t="array" ref="T121">_xlfn.IFNA(MATCH(_xll.BDP($C121,T$1),Convert_RBCIRTG[RTG_FITCH_SP],0),0)</f>
        <v>5</v>
      </c>
      <c r="U121" s="8" cm="1">
        <f t="array" ref="U121">_xlfn.IFNA(MATCH(_xll.BDP($C121,U$1),Convert_RBCIRTG[RTG_FITCH_SP],0),0)</f>
        <v>3</v>
      </c>
      <c r="V121" s="20" t="str" cm="1">
        <f t="array" ref="V121">INDEX(Convert_RBCIRTG[RTG_FITCH_SP],IF(MEDIAN($S121:$U121)&gt;0,MEDIAN($S121:$U121),MAX($S121:$U121)))</f>
        <v>A-</v>
      </c>
      <c r="W121" s="15" cm="1">
        <f t="array" ref="W121">_xll.BDP($C121,W$1,"YAS_YLD_FLAG = 15")</f>
        <v>8.3987237711878624</v>
      </c>
      <c r="X121" s="3" t="str">
        <f>INDEX(Convert_DurBins[Dur_Bucket],MATCH($W121,Convert_DurBins[Dur_Val],1))</f>
        <v>0-10</v>
      </c>
      <c r="Y121" s="14">
        <f t="shared" si="12"/>
        <v>3.0586116330929363</v>
      </c>
      <c r="Z121" s="3">
        <f>-INDEX(DefProv[Default],MATCH($O121&amp;$R121,DefProv[KEY],0))</f>
        <v>-13</v>
      </c>
      <c r="AA121" s="9" cm="1">
        <f t="array" ref="AA121">IF($M121="CAD",AB121,_xll.BDP($C121,AA$1,"YAS_XCCY_FOREIGN_CURRENCY=CAD","YAS_YLD_FLAG = 15","PRICING_SOURCE=BVAL"))</f>
        <v>3.1886116330929362</v>
      </c>
      <c r="AB121" s="9" cm="1">
        <f t="array" ref="AB121">_xll.BDP($C121,AB$1,"YAS_YLD_FLAG = 15","PRICING_SOURCE=BVAL")</f>
        <v>2.8671009999999999</v>
      </c>
      <c r="AC121" s="14">
        <f t="shared" si="13"/>
        <v>0.32151063309293626</v>
      </c>
      <c r="AD121" s="9" cm="1">
        <f t="array" ref="AD121">_xll.BDP($C121,AD$1,"YAS_YLD_FLAG = 15","PRICING_SOURCE=BVAL")</f>
        <v>128.7116</v>
      </c>
      <c r="AE121" s="14">
        <f>INDEX([1]credit_yield!$C$1:$C$108,MATCH($AY121,[1]credit_yield!$A$1:$A$108,0))</f>
        <v>73.928243448068429</v>
      </c>
      <c r="AF121" s="9" cm="1">
        <f t="array" ref="AF121">_xll.BDP($C121,AF$1,"YAS_YLD_FLAG = 15","YAS_XCCY_FOREIGN_CURRENCY=CAD","PRICING_SOURCE=BVAL")</f>
        <v>160.01643120160495</v>
      </c>
      <c r="AG121" s="9" cm="1">
        <f t="array" ref="AG121">_xll.BDP($C121,AG$1,"YAS_YLD_FLAG = 15","PRICING_SOURCE=BVAL")</f>
        <v>1.579985</v>
      </c>
      <c r="AH121" s="9" t="str" cm="1">
        <f t="array" ref="AH121">_xll.BDP($C121,AH$1,"YAS_YLD_FLAG = 15","PRICING_SOURCE=BVAL")</f>
        <v>T 1 1/4 08/15/31</v>
      </c>
      <c r="AI121" s="9" t="str" cm="1">
        <f t="array" ref="AI121">_xll.BDP($C121,AI$1,"YAS_YLD_FLAG = 15","YAS_XCCY_FOREIGN_CURRENCY=CAD","PRICING_SOURCE=BVAL")</f>
        <v>CAN 1 ½ 06/01/31</v>
      </c>
      <c r="AJ121" s="9" cm="1">
        <f t="array" ref="AJ121">_xll.BQL($C121, "yield(fill=PREV, pricing_source=BVN4, side=Bid, yield_type=YTW) - yield(fill=PREV, pricing_source=BVN4, side=Ask, yield_type=YTW)")</f>
        <v>2.059732135677006E-2</v>
      </c>
      <c r="AK121" s="16" cm="1">
        <f t="array" ref="AK121">_xll.BDP($C121,AK$1,"YAS_YLD_FLAG = 1")</f>
        <v>1250000000</v>
      </c>
      <c r="AL121" s="5">
        <f t="shared" si="14"/>
        <v>0.10091600000000001</v>
      </c>
      <c r="AM121" s="17" cm="1">
        <f t="array" ref="AM121">_xll.BDP($C121&amp;"@"&amp;Settings!$B$1&amp;" "&amp;$O121,"INTERVAL_SUM","MARKET_DATA_OVERRIDE="&amp;AM$1,"CALC_INTERVAL="&amp;Settings!$B$2,"FILL=0")*1000</f>
        <v>126145000</v>
      </c>
      <c r="AN121" s="18">
        <f t="shared" si="15"/>
        <v>32878000</v>
      </c>
      <c r="AO121" s="17" cm="1">
        <f t="array" ref="AO121">_xll.BDP($I121&amp;"@"&amp;Settings!$B$1&amp;" "&amp;$O121,"INTERVAL_SUM","MARKET_DATA_OVERRIDE="&amp;AO$1,"CALC_INTERVAL="&amp;Settings!$B$2,"FILL=0")*1000</f>
        <v>51678000</v>
      </c>
      <c r="AP121" s="17" cm="1">
        <f t="array" ref="AP121">_xll.BDP($I121&amp;"@"&amp;Settings!$B$1&amp;" "&amp;$O121,"INTERVAL_SUM","MARKET_DATA_OVERRIDE="&amp;AP$1,"CALC_INTERVAL="&amp;Settings!$B$2,"FILL=0")*1000</f>
        <v>18800000</v>
      </c>
      <c r="AQ121" s="8" cm="1">
        <f t="array" ref="AQ121">_xll.BDP($C121,AQ$1)</f>
        <v>93</v>
      </c>
      <c r="AR121" s="21">
        <f>_xlfn.IFNA(IF(ISNUMBER($K121),INDEX(SN_Limit[UTILIZATION],MATCH($K121,SN_Limit[BB_ID],0)),"#N/A"),
IF(ISNUMBER($L121),INDEX(SN_Limit[UTILIZATION],MATCH($L121,SN_Limit[BB_ID],0)),"#N/A"))</f>
        <v>0</v>
      </c>
      <c r="AS121" s="6">
        <f>_xlfn.IFNA(IF(ISNUMBER($K121),INDEX(SN_Limit[REMAINING],MATCH($K121,SN_Limit[BB_ID],0)),"#N/A"),
IF(ISNUMBER($L121),INDEX(SN_Limit[REMAINING],MATCH($L121,SN_Limit[BB_ID],0)),"#N/A"))</f>
        <v>27000000</v>
      </c>
      <c r="AT121" s="3" t="str">
        <f>INDEX(Table11[Z_category],MATCH(MAX(BuyTable[[#This Row],[Yld_Z_BB]:[Yld_Z_RBCI]]),Table11[Z_score_Vale],1))</f>
        <v>75 to 90</v>
      </c>
      <c r="AU121" s="3" t="str">
        <f>INDEX(Table12[TRAC_Category],MATCH(BuyTable[[#This Row],[Perc_Traded]],Table12[TRAC_Value],1))</f>
        <v>10-15%</v>
      </c>
      <c r="AV121" s="27" t="str">
        <f>INDEX(Table13[NetDlrInv_Category],MATCH(BuyTable[[#This Row],[DealerClient Net]],Table13[NetDlrInv_Value],1))</f>
        <v>20 to 50MM</v>
      </c>
      <c r="AW121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121" s="3" t="str">
        <f>INDEX(Table15[XCCY_Cat],MATCH(BuyTable[[#This Row],[XCCY_sprd]],Table15[XCCY_Value],1))</f>
        <v>0.3 to 0.5</v>
      </c>
      <c r="AY121" s="3" t="str">
        <f>INDEX(Group_RTG[RTG_Value],MATCH($R121,Group_RTG[RTG_Key],0))&amp;":"&amp;INDEX(Map_DurBQNT[Dur_Val],MATCH($X121,Map_DurBQNT[Dur_Key],0))&amp;":"&amp;$M121&amp;":"&amp;$O121</f>
        <v>A:5:USD:Corp</v>
      </c>
      <c r="AZ121" s="3" t="str">
        <f>INDEX(Table9[LQA_Bucket],MATCH(BuyTable[[#This Row],[LQA_LIQUIDITY_SCORE]],Table9[LQA_Val],1))</f>
        <v>80-100</v>
      </c>
      <c r="BA121" s="27" t="str">
        <f>INDEX(Table10[Utilization_Bucket],MATCH(_xlfn.IFNA(ROUND(BuyTable[[#This Row],[Remaining]]/1000000,0),-1),Table10[Utilization_Val],1))</f>
        <v>10-50MM</v>
      </c>
      <c r="BB12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22" spans="1:54" x14ac:dyDescent="0.3">
      <c r="A122" t="s">
        <v>876</v>
      </c>
      <c r="B122" t="str">
        <f>IF(ISNUMBER(MATCH(I122,Buyside_PastID!A:A,0)),"","NEW")</f>
        <v/>
      </c>
      <c r="C122" s="8" t="s">
        <v>41</v>
      </c>
      <c r="D122" s="8">
        <v>0.86082907694641042</v>
      </c>
      <c r="E122" s="8">
        <v>0.91560484029375522</v>
      </c>
      <c r="F122" s="8" t="s">
        <v>1946</v>
      </c>
      <c r="G122" s="8">
        <v>0</v>
      </c>
      <c r="H122" s="8">
        <v>0</v>
      </c>
      <c r="I122" s="8" t="str" cm="1">
        <f t="array" ref="I122">_xll.BDP($C122,I$1)</f>
        <v>125491AP5</v>
      </c>
      <c r="J122" s="8" t="str" cm="1">
        <f t="array" ref="J122">_xll.BDP($C122,J$1)</f>
        <v>CIXCN 4.1 06/15/51</v>
      </c>
      <c r="K122" s="8" cm="1">
        <f t="array" ref="K122">_xll.BDP($C122,K$1)</f>
        <v>148371</v>
      </c>
      <c r="L122" s="8" cm="1">
        <f t="array" ref="L122">_xll.BDP($C122,L$1)</f>
        <v>148371</v>
      </c>
      <c r="M122" s="8" t="str" cm="1">
        <f t="array" ref="M122">_xll.BDP($C122,M$1)</f>
        <v>USD</v>
      </c>
      <c r="N122" s="8" t="str" cm="1">
        <f t="array" ref="N122">_xll.BDP($C122,N$1)</f>
        <v>CA</v>
      </c>
      <c r="O122" s="8" t="str" cm="1">
        <f t="array" ref="O122">_xll.BDP($C122,O$1)</f>
        <v>Corp</v>
      </c>
      <c r="P122" s="8" t="str" cm="1">
        <f t="array" ref="P122">_xll.BDP($C122,P$1)</f>
        <v>Financials</v>
      </c>
      <c r="Q122" s="8" t="str" cm="1">
        <f t="array" ref="Q122">_xll.BDP($C122,Q$1)</f>
        <v>CI FINANCIAL CORP</v>
      </c>
      <c r="R122" s="8" t="str" cm="1">
        <f t="array" ref="R122">_xll.BDP($C122,R$1)</f>
        <v>BBB</v>
      </c>
      <c r="S122" s="8" cm="1">
        <f t="array" ref="S122">_xlfn.IFNA(MATCH(_xll.BDP($C122,S$1),Convert_RBCIRTG[RTG_MDY],0),0)</f>
        <v>2</v>
      </c>
      <c r="T122" s="8" cm="1">
        <f t="array" ref="T122">_xlfn.IFNA(MATCH(_xll.BDP($C122,T$1),Convert_RBCIRTG[RTG_FITCH_SP],0),0)</f>
        <v>0</v>
      </c>
      <c r="U122" s="8" cm="1">
        <f t="array" ref="U122">_xlfn.IFNA(MATCH(_xll.BDP($C122,U$1),Convert_RBCIRTG[RTG_FITCH_SP],0),0)</f>
        <v>2</v>
      </c>
      <c r="V122" s="20" t="str" cm="1">
        <f t="array" ref="V122">INDEX(Convert_RBCIRTG[RTG_FITCH_SP],IF(MEDIAN($S122:$U122)&gt;0,MEDIAN($S122:$U122),MAX($S122:$U122)))</f>
        <v>BBB</v>
      </c>
      <c r="W122" s="15" cm="1">
        <f t="array" ref="W122">_xll.BDP($C122,W$1,"YAS_YLD_FLAG = 15")</f>
        <v>17.246485307657309</v>
      </c>
      <c r="X122" s="3" t="str">
        <f>INDEX(Convert_DurBins[Dur_Bucket],MATCH($W122,Convert_DurBins[Dur_Val],1))</f>
        <v>16-18</v>
      </c>
      <c r="Y122" s="14">
        <f t="shared" si="12"/>
        <v>3.8820052257158992</v>
      </c>
      <c r="Z122" s="3">
        <f>-INDEX(DefProv[Default],MATCH($O122&amp;$R122,DefProv[KEY],0))</f>
        <v>-36</v>
      </c>
      <c r="AA122" s="9" cm="1">
        <f t="array" ref="AA122">IF($M122="CAD",AB122,_xll.BDP($C122,AA$1,"YAS_XCCY_FOREIGN_CURRENCY=CAD","YAS_YLD_FLAG = 15","PRICING_SOURCE=BVAL"))</f>
        <v>4.2420052257158991</v>
      </c>
      <c r="AB122" s="9" cm="1">
        <f t="array" ref="AB122">_xll.BDP($C122,AB$1,"YAS_YLD_FLAG = 15","PRICING_SOURCE=BVAL")</f>
        <v>3.5965759999999998</v>
      </c>
      <c r="AC122" s="14">
        <f t="shared" si="13"/>
        <v>0.64542922571589934</v>
      </c>
      <c r="AD122" s="9" cm="1">
        <f t="array" ref="AD122">_xll.BDP($C122,AD$1,"YAS_YLD_FLAG = 15","PRICING_SOURCE=BVAL")</f>
        <v>159.43809999999999</v>
      </c>
      <c r="AE122" s="14" t="e">
        <f>INDEX([1]credit_yield!$C$1:$C$108,MATCH($AY122,[1]credit_yield!$A$1:$A$108,0))</f>
        <v>#N/A</v>
      </c>
      <c r="AF122" s="9" cm="1">
        <f t="array" ref="AF122">_xll.BDP($C122,AF$1,"YAS_YLD_FLAG = 15","YAS_XCCY_FOREIGN_CURRENCY=CAD","PRICING_SOURCE=BVAL")</f>
        <v>227.32521544452345</v>
      </c>
      <c r="AG122" s="9" cm="1">
        <f t="array" ref="AG122">_xll.BDP($C122,AG$1,"YAS_YLD_FLAG = 15","PRICING_SOURCE=BVAL")</f>
        <v>2.0021949999999999</v>
      </c>
      <c r="AH122" s="9" t="str" cm="1">
        <f t="array" ref="AH122">_xll.BDP($C122,AH$1,"YAS_YLD_FLAG = 15","PRICING_SOURCE=BVAL")</f>
        <v>T 2 3/8 05/15/51</v>
      </c>
      <c r="AI122" s="9" t="str" cm="1">
        <f t="array" ref="AI122">_xll.BDP($C122,AI$1,"YAS_YLD_FLAG = 15","YAS_XCCY_FOREIGN_CURRENCY=CAD","PRICING_SOURCE=BVAL")</f>
        <v>CAN 2 12/01/51</v>
      </c>
      <c r="AJ122" s="9" cm="1">
        <f t="array" ref="AJ122">_xll.BQL($C122, "yield(fill=PREV, pricing_source=BVN4, side=Bid, yield_type=YTW) - yield(fill=PREV, pricing_source=BVN4, side=Ask, yield_type=YTW)")</f>
        <v>3.5220499999999433E-3</v>
      </c>
      <c r="AK122" s="16" cm="1">
        <f t="array" ref="AK122">_xll.BDP($C122,AK$1,"YAS_YLD_FLAG = 1")</f>
        <v>900000000</v>
      </c>
      <c r="AL122" s="5">
        <f t="shared" si="14"/>
        <v>7.1942222222222227E-2</v>
      </c>
      <c r="AM122" s="17" cm="1">
        <f t="array" ref="AM122">_xll.BDP($C122&amp;"@"&amp;Settings!$B$1&amp;" "&amp;$O122,"INTERVAL_SUM","MARKET_DATA_OVERRIDE="&amp;AM$1,"CALC_INTERVAL="&amp;Settings!$B$2,"FILL=0")*1000</f>
        <v>64748000</v>
      </c>
      <c r="AN122" s="18">
        <f t="shared" si="15"/>
        <v>1799000</v>
      </c>
      <c r="AO122" s="17" cm="1">
        <f t="array" ref="AO122">_xll.BDP($I122&amp;"@"&amp;Settings!$B$1&amp;" "&amp;$O122,"INTERVAL_SUM","MARKET_DATA_OVERRIDE="&amp;AO$1,"CALC_INTERVAL="&amp;Settings!$B$2,"FILL=0")*1000</f>
        <v>32394000</v>
      </c>
      <c r="AP122" s="17" cm="1">
        <f t="array" ref="AP122">_xll.BDP($I122&amp;"@"&amp;Settings!$B$1&amp;" "&amp;$O122,"INTERVAL_SUM","MARKET_DATA_OVERRIDE="&amp;AP$1,"CALC_INTERVAL="&amp;Settings!$B$2,"FILL=0")*1000</f>
        <v>30595000</v>
      </c>
      <c r="AQ122" s="8" cm="1">
        <f t="array" ref="AQ122">_xll.BDP($C122,AQ$1)</f>
        <v>95</v>
      </c>
      <c r="AR122" s="21">
        <f>_xlfn.IFNA(IF(ISNUMBER($K122),INDEX(SN_Limit[UTILIZATION],MATCH($K122,SN_Limit[BB_ID],0)),"#N/A"),
IF(ISNUMBER($L122),INDEX(SN_Limit[UTILIZATION],MATCH($L122,SN_Limit[BB_ID],0)),"#N/A"))</f>
        <v>0</v>
      </c>
      <c r="AS122" s="6">
        <f>_xlfn.IFNA(IF(ISNUMBER($K122),INDEX(SN_Limit[REMAINING],MATCH($K122,SN_Limit[BB_ID],0)),"#N/A"),
IF(ISNUMBER($L122),INDEX(SN_Limit[REMAINING],MATCH($L122,SN_Limit[BB_ID],0)),"#N/A"))</f>
        <v>45000000</v>
      </c>
      <c r="AT122" s="3" t="str">
        <f>INDEX(Table11[Z_category],MATCH(MAX(BuyTable[[#This Row],[Yld_Z_BB]:[Yld_Z_RBCI]]),Table11[Z_score_Vale],1))</f>
        <v>75 to 90</v>
      </c>
      <c r="AU122" s="3" t="str">
        <f>INDEX(Table12[TRAC_Category],MATCH(BuyTable[[#This Row],[Perc_Traded]],Table12[TRAC_Value],1))</f>
        <v>5-10%</v>
      </c>
      <c r="AV122" s="27" t="str">
        <f>INDEX(Table13[NetDlrInv_Category],MATCH(BuyTable[[#This Row],[DealerClient Net]],Table13[NetDlrInv_Value],1))</f>
        <v>0 to 5MM</v>
      </c>
      <c r="AW122" s="3">
        <f>IF(OR(ISBLANK(BuyTable[[#This Row],[MSG_AskSize]]),NOT(ISNUMBER(BuyTable[[#This Row],[MSG_AskSize]]))),"NA",INDEX(Table14[AskSize_Category],MATCH(BuyTable[[#This Row],[MSG_AskSize]],Table14[AskSize_Value],1)))</f>
        <v>0</v>
      </c>
      <c r="AX122" s="3" t="str">
        <f>INDEX(Table15[XCCY_Cat],MATCH(BuyTable[[#This Row],[XCCY_sprd]],Table15[XCCY_Value],1))</f>
        <v>0.5 to 0.8</v>
      </c>
      <c r="AY122" s="3" t="str">
        <f>INDEX(Group_RTG[RTG_Value],MATCH($R122,Group_RTG[RTG_Key],0))&amp;":"&amp;INDEX(Map_DurBQNT[Dur_Val],MATCH($X122,Map_DurBQNT[Dur_Key],0))&amp;":"&amp;$M122&amp;":"&amp;$O122</f>
        <v>BBB:9:USD:Corp</v>
      </c>
      <c r="AZ122" s="3" t="str">
        <f>INDEX(Table9[LQA_Bucket],MATCH(BuyTable[[#This Row],[LQA_LIQUIDITY_SCORE]],Table9[LQA_Val],1))</f>
        <v>80-100</v>
      </c>
      <c r="BA122" s="27" t="str">
        <f>INDEX(Table10[Utilization_Bucket],MATCH(_xlfn.IFNA(ROUND(BuyTable[[#This Row],[Remaining]]/1000000,0),-1),Table10[Utilization_Val],1))</f>
        <v>10-50MM</v>
      </c>
      <c r="BB12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23" spans="1:54" x14ac:dyDescent="0.3">
      <c r="A123" t="s">
        <v>876</v>
      </c>
      <c r="B123" t="str">
        <f>IF(ISNUMBER(MATCH(I123,Buyside_PastID!A:A,0)),"","NEW")</f>
        <v/>
      </c>
      <c r="C123" s="8" t="s">
        <v>1613</v>
      </c>
      <c r="D123" s="8">
        <v>0.79066721766065606</v>
      </c>
      <c r="E123" s="8">
        <v>0.88717117619532526</v>
      </c>
      <c r="F123" s="8" t="s">
        <v>1984</v>
      </c>
      <c r="G123" s="8">
        <v>10000000</v>
      </c>
      <c r="H123" s="8">
        <v>0</v>
      </c>
      <c r="I123" s="8" t="str" cm="1">
        <f t="array" ref="I123">_xll.BDP($C123,I$1)</f>
        <v>09659W2K9</v>
      </c>
      <c r="J123" s="8" t="str" cm="1">
        <f t="array" ref="J123">_xll.BDP($C123,J$1)</f>
        <v>BNP 3.052 01/13/31</v>
      </c>
      <c r="K123" s="8" cm="1">
        <f t="array" ref="K123">_xll.BDP($C123,K$1)</f>
        <v>115245</v>
      </c>
      <c r="L123" s="8" cm="1">
        <f t="array" ref="L123">_xll.BDP($C123,L$1)</f>
        <v>115245</v>
      </c>
      <c r="M123" s="8" t="str" cm="1">
        <f t="array" ref="M123">_xll.BDP($C123,M$1)</f>
        <v>USD</v>
      </c>
      <c r="N123" s="8" t="str" cm="1">
        <f t="array" ref="N123">_xll.BDP($C123,N$1)</f>
        <v>FR</v>
      </c>
      <c r="O123" s="8" t="str" cm="1">
        <f t="array" ref="O123">_xll.BDP($C123,O$1)</f>
        <v>Corp</v>
      </c>
      <c r="P123" s="8" t="str" cm="1">
        <f t="array" ref="P123">_xll.BDP($C123,P$1)</f>
        <v>Financials</v>
      </c>
      <c r="Q123" s="8" t="str" cm="1">
        <f t="array" ref="Q123">_xll.BDP($C123,Q$1)</f>
        <v>BNP PARIBAS</v>
      </c>
      <c r="R123" s="8" t="str" cm="1">
        <f t="array" ref="R123">_xll.BDP($C123,R$1)</f>
        <v>A-</v>
      </c>
      <c r="S123" s="8" cm="1">
        <f t="array" ref="S123">_xlfn.IFNA(MATCH(_xll.BDP($C123,S$1),Convert_RBCIRTG[RTG_MDY],0),0)</f>
        <v>3</v>
      </c>
      <c r="T123" s="8" cm="1">
        <f t="array" ref="T123">_xlfn.IFNA(MATCH(_xll.BDP($C123,T$1),Convert_RBCIRTG[RTG_FITCH_SP],0),0)</f>
        <v>6</v>
      </c>
      <c r="U123" s="8" cm="1">
        <f t="array" ref="U123">_xlfn.IFNA(MATCH(_xll.BDP($C123,U$1),Convert_RBCIRTG[RTG_FITCH_SP],0),0)</f>
        <v>4</v>
      </c>
      <c r="V123" s="20" t="str" cm="1">
        <f t="array" ref="V123">INDEX(Convert_RBCIRTG[RTG_FITCH_SP],IF(MEDIAN($S123:$U123)&gt;0,MEDIAN($S123:$U123),MAX($S123:$U123)))</f>
        <v>A-</v>
      </c>
      <c r="W123" s="15" cm="1">
        <f t="array" ref="W123">_xll.BDP($C123,W$1,"YAS_YLD_FLAG = 15")</f>
        <v>7.2156023645952647</v>
      </c>
      <c r="X123" s="3" t="str">
        <f>INDEX(Convert_DurBins[Dur_Bucket],MATCH($W123,Convert_DurBins[Dur_Val],1))</f>
        <v>0-10</v>
      </c>
      <c r="Y123" s="14">
        <f t="shared" si="12"/>
        <v>2.7445753148216556</v>
      </c>
      <c r="Z123" s="3">
        <f>-INDEX(DefProv[Default],MATCH($O123&amp;$R123,DefProv[KEY],0))</f>
        <v>-13</v>
      </c>
      <c r="AA123" s="9" cm="1">
        <f t="array" ref="AA123">IF($M123="CAD",AB123,_xll.BDP($C123,AA$1,"YAS_XCCY_FOREIGN_CURRENCY=CAD","YAS_YLD_FLAG = 15","PRICING_SOURCE=BVAL"))</f>
        <v>2.8745753148216555</v>
      </c>
      <c r="AB123" s="9" cm="1">
        <f t="array" ref="AB123">_xll.BDP($C123,AB$1,"YAS_YLD_FLAG = 15","PRICING_SOURCE=BVAL")</f>
        <v>2.529569</v>
      </c>
      <c r="AC123" s="14">
        <f t="shared" si="13"/>
        <v>0.34500631482165556</v>
      </c>
      <c r="AD123" s="9" cm="1">
        <f t="array" ref="AD123">_xll.BDP($C123,AD$1,"YAS_YLD_FLAG = 15","PRICING_SOURCE=BVAL")</f>
        <v>94.958399999999997</v>
      </c>
      <c r="AE123" s="14">
        <f>INDEX([1]credit_yield!$C$1:$C$108,MATCH($AY123,[1]credit_yield!$A$1:$A$108,0))</f>
        <v>73.928243448068429</v>
      </c>
      <c r="AF123" s="9" cm="1">
        <f t="array" ref="AF123">_xll.BDP($C123,AF$1,"YAS_YLD_FLAG = 15","YAS_XCCY_FOREIGN_CURRENCY=CAD","PRICING_SOURCE=BVAL")</f>
        <v>137.34828023388482</v>
      </c>
      <c r="AG123" s="9" cm="1">
        <f t="array" ref="AG123">_xll.BDP($C123,AG$1,"YAS_YLD_FLAG = 15","PRICING_SOURCE=BVAL")</f>
        <v>1.579985</v>
      </c>
      <c r="AH123" s="9" t="str" cm="1">
        <f t="array" ref="AH123">_xll.BDP($C123,AH$1,"YAS_YLD_FLAG = 15","PRICING_SOURCE=BVAL")</f>
        <v>T 1 1/4 08/15/31</v>
      </c>
      <c r="AI123" s="9" t="str" cm="1">
        <f t="array" ref="AI123">_xll.BDP($C123,AI$1,"YAS_YLD_FLAG = 15","YAS_XCCY_FOREIGN_CURRENCY=CAD","PRICING_SOURCE=BVAL")</f>
        <v>CAN 1 ¼ 06/01/30</v>
      </c>
      <c r="AJ123" s="9" cm="1">
        <f t="array" ref="AJ123">_xll.BQL($C123, "yield(fill=PREV, pricing_source=BVN4, side=Bid, yield_type=YTW) - yield(fill=PREV, pricing_source=BVN4, side=Ask, yield_type=YTW)")</f>
        <v>2.783234678589297E-2</v>
      </c>
      <c r="AK123" s="16" cm="1">
        <f t="array" ref="AK123">_xll.BDP($C123,AK$1,"YAS_YLD_FLAG = 1")</f>
        <v>2000000000</v>
      </c>
      <c r="AL123" s="5">
        <f t="shared" si="14"/>
        <v>4.9082000000000001E-2</v>
      </c>
      <c r="AM123" s="17" cm="1">
        <f t="array" ref="AM123">_xll.BDP($C123&amp;"@"&amp;Settings!$B$1&amp;" "&amp;$O123,"INTERVAL_SUM","MARKET_DATA_OVERRIDE="&amp;AM$1,"CALC_INTERVAL="&amp;Settings!$B$2,"FILL=0")*1000</f>
        <v>98164000</v>
      </c>
      <c r="AN123" s="18">
        <f t="shared" si="15"/>
        <v>22169000</v>
      </c>
      <c r="AO123" s="17" cm="1">
        <f t="array" ref="AO123">_xll.BDP($I123&amp;"@"&amp;Settings!$B$1&amp;" "&amp;$O123,"INTERVAL_SUM","MARKET_DATA_OVERRIDE="&amp;AO$1,"CALC_INTERVAL="&amp;Settings!$B$2,"FILL=0")*1000</f>
        <v>34169000</v>
      </c>
      <c r="AP123" s="17" cm="1">
        <f t="array" ref="AP123">_xll.BDP($I123&amp;"@"&amp;Settings!$B$1&amp;" "&amp;$O123,"INTERVAL_SUM","MARKET_DATA_OVERRIDE="&amp;AP$1,"CALC_INTERVAL="&amp;Settings!$B$2,"FILL=0")*1000</f>
        <v>12000000</v>
      </c>
      <c r="AQ123" s="8" cm="1">
        <f t="array" ref="AQ123">_xll.BDP($C123,AQ$1)</f>
        <v>89</v>
      </c>
      <c r="AR123" s="21">
        <f>_xlfn.IFNA(IF(ISNUMBER($K123),INDEX(SN_Limit[UTILIZATION],MATCH($K123,SN_Limit[BB_ID],0)),"#N/A"),
IF(ISNUMBER($L123),INDEX(SN_Limit[UTILIZATION],MATCH($L123,SN_Limit[BB_ID],0)),"#N/A"))</f>
        <v>0</v>
      </c>
      <c r="AS123" s="6">
        <f>_xlfn.IFNA(IF(ISNUMBER($K123),INDEX(SN_Limit[REMAINING],MATCH($K123,SN_Limit[BB_ID],0)),"#N/A"),
IF(ISNUMBER($L123),INDEX(SN_Limit[REMAINING],MATCH($L123,SN_Limit[BB_ID],0)),"#N/A"))</f>
        <v>67500000</v>
      </c>
      <c r="AT123" s="3" t="str">
        <f>INDEX(Table11[Z_category],MATCH(MAX(BuyTable[[#This Row],[Yld_Z_BB]:[Yld_Z_RBCI]]),Table11[Z_score_Vale],1))</f>
        <v>75 to 90</v>
      </c>
      <c r="AU123" s="3" t="str">
        <f>INDEX(Table12[TRAC_Category],MATCH(BuyTable[[#This Row],[Perc_Traded]],Table12[TRAC_Value],1))</f>
        <v>0-5%</v>
      </c>
      <c r="AV123" s="27" t="str">
        <f>INDEX(Table13[NetDlrInv_Category],MATCH(BuyTable[[#This Row],[DealerClient Net]],Table13[NetDlrInv_Value],1))</f>
        <v>20 to 50MM</v>
      </c>
      <c r="AW123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23" s="3" t="str">
        <f>INDEX(Table15[XCCY_Cat],MATCH(BuyTable[[#This Row],[XCCY_sprd]],Table15[XCCY_Value],1))</f>
        <v>0.3 to 0.5</v>
      </c>
      <c r="AY123" s="3" t="str">
        <f>INDEX(Group_RTG[RTG_Value],MATCH($R123,Group_RTG[RTG_Key],0))&amp;":"&amp;INDEX(Map_DurBQNT[Dur_Val],MATCH($X123,Map_DurBQNT[Dur_Key],0))&amp;":"&amp;$M123&amp;":"&amp;$O123</f>
        <v>A:5:USD:Corp</v>
      </c>
      <c r="AZ123" s="3" t="str">
        <f>INDEX(Table9[LQA_Bucket],MATCH(BuyTable[[#This Row],[LQA_LIQUIDITY_SCORE]],Table9[LQA_Val],1))</f>
        <v>80-100</v>
      </c>
      <c r="BA123" s="27" t="str">
        <f>INDEX(Table10[Utilization_Bucket],MATCH(_xlfn.IFNA(ROUND(BuyTable[[#This Row],[Remaining]]/1000000,0),-1),Table10[Utilization_Val],1))</f>
        <v>50-100MM</v>
      </c>
      <c r="BB12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24" spans="1:54" x14ac:dyDescent="0.3">
      <c r="A124" t="s">
        <v>876</v>
      </c>
      <c r="B124" t="str">
        <f>IF(ISNUMBER(MATCH(I124,Buyside_PastID!A:A,0)),"","NEW")</f>
        <v/>
      </c>
      <c r="C124" s="8" t="s">
        <v>1112</v>
      </c>
      <c r="D124" s="8">
        <v>0.79017238818388846</v>
      </c>
      <c r="E124" s="8">
        <v>0.85592685293332427</v>
      </c>
      <c r="F124" s="8" t="s">
        <v>1535</v>
      </c>
      <c r="G124" s="8">
        <v>0</v>
      </c>
      <c r="H124" s="8">
        <v>158000</v>
      </c>
      <c r="I124" s="8" t="str" cm="1">
        <f t="array" ref="I124">_xll.BDP($C124,I$1)</f>
        <v>38141GGM0</v>
      </c>
      <c r="J124" s="8" t="str" cm="1">
        <f t="array" ref="J124">_xll.BDP($C124,J$1)</f>
        <v>GS 6 1/4 02/01/41</v>
      </c>
      <c r="K124" s="8" cm="1">
        <f t="array" ref="K124">_xll.BDP($C124,K$1)</f>
        <v>348768</v>
      </c>
      <c r="L124" s="8" cm="1">
        <f t="array" ref="L124">_xll.BDP($C124,L$1)</f>
        <v>348768</v>
      </c>
      <c r="M124" s="8" t="str" cm="1">
        <f t="array" ref="M124">_xll.BDP($C124,M$1)</f>
        <v>USD</v>
      </c>
      <c r="N124" s="8" t="str" cm="1">
        <f t="array" ref="N124">_xll.BDP($C124,N$1)</f>
        <v>US</v>
      </c>
      <c r="O124" s="8" t="str" cm="1">
        <f t="array" ref="O124">_xll.BDP($C124,O$1)</f>
        <v>Corp</v>
      </c>
      <c r="P124" s="8" t="str" cm="1">
        <f t="array" ref="P124">_xll.BDP($C124,P$1)</f>
        <v>Financials</v>
      </c>
      <c r="Q124" s="8" t="str" cm="1">
        <f t="array" ref="Q124">_xll.BDP($C124,Q$1)</f>
        <v>GOLDMAN SACHS GROUP INC</v>
      </c>
      <c r="R124" s="8" t="str" cm="1">
        <f t="array" ref="R124">_xll.BDP($C124,R$1)</f>
        <v>A-</v>
      </c>
      <c r="S124" s="8" cm="1">
        <f t="array" ref="S124">_xlfn.IFNA(MATCH(_xll.BDP($C124,S$1),Convert_RBCIRTG[RTG_MDY],0),0)</f>
        <v>5</v>
      </c>
      <c r="T124" s="8" cm="1">
        <f t="array" ref="T124">_xlfn.IFNA(MATCH(_xll.BDP($C124,T$1),Convert_RBCIRTG[RTG_FITCH_SP],0),0)</f>
        <v>5</v>
      </c>
      <c r="U124" s="8" cm="1">
        <f t="array" ref="U124">_xlfn.IFNA(MATCH(_xll.BDP($C124,U$1),Convert_RBCIRTG[RTG_FITCH_SP],0),0)</f>
        <v>3</v>
      </c>
      <c r="V124" s="20" t="str" cm="1">
        <f t="array" ref="V124">INDEX(Convert_RBCIRTG[RTG_FITCH_SP],IF(MEDIAN($S124:$U124)&gt;0,MEDIAN($S124:$U124),MAX($S124:$U124)))</f>
        <v>A</v>
      </c>
      <c r="W124" s="15" cm="1">
        <f t="array" ref="W124">_xll.BDP($C124,W$1,"YAS_YLD_FLAG = 15")</f>
        <v>12.561795862807649</v>
      </c>
      <c r="X124" s="3" t="str">
        <f>INDEX(Convert_DurBins[Dur_Bucket],MATCH($W124,Convert_DurBins[Dur_Val],1))</f>
        <v>12-14</v>
      </c>
      <c r="Y124" s="14">
        <f t="shared" si="12"/>
        <v>3.8415254333873867</v>
      </c>
      <c r="Z124" s="3">
        <f>-INDEX(DefProv[Default],MATCH($O124&amp;$R124,DefProv[KEY],0))</f>
        <v>-13</v>
      </c>
      <c r="AA124" s="9" cm="1">
        <f t="array" ref="AA124">IF($M124="CAD",AB124,_xll.BDP($C124,AA$1,"YAS_XCCY_FOREIGN_CURRENCY=CAD","YAS_YLD_FLAG = 15","PRICING_SOURCE=BVAL"))</f>
        <v>3.9715254333873866</v>
      </c>
      <c r="AB124" s="9" cm="1">
        <f t="array" ref="AB124">_xll.BDP($C124,AB$1,"YAS_YLD_FLAG = 15","PRICING_SOURCE=BVAL")</f>
        <v>3.0913940000000002</v>
      </c>
      <c r="AC124" s="14">
        <f t="shared" si="13"/>
        <v>0.88013143338738642</v>
      </c>
      <c r="AD124" s="9" cm="1">
        <f t="array" ref="AD124">_xll.BDP($C124,AD$1,"YAS_YLD_FLAG = 15","PRICING_SOURCE=BVAL")</f>
        <v>109.86040000000004</v>
      </c>
      <c r="AE124" s="14">
        <f>INDEX([1]credit_yield!$C$1:$C$108,MATCH($AY124,[1]credit_yield!$A$1:$A$108,0))</f>
        <v>93.300624564841939</v>
      </c>
      <c r="AF124" s="9" cm="1">
        <f t="array" ref="AF124">_xll.BDP($C124,AF$1,"YAS_YLD_FLAG = 15","YAS_XCCY_FOREIGN_CURRENCY=CAD","PRICING_SOURCE=BVAL")</f>
        <v>210.32449793943613</v>
      </c>
      <c r="AG124" s="9" cm="1">
        <f t="array" ref="AG124">_xll.BDP($C124,AG$1,"YAS_YLD_FLAG = 15","PRICING_SOURCE=BVAL")</f>
        <v>1.9927899999999998</v>
      </c>
      <c r="AH124" s="9" t="str" cm="1">
        <f t="array" ref="AH124">_xll.BDP($C124,AH$1,"YAS_YLD_FLAG = 15","PRICING_SOURCE=BVAL")</f>
        <v>T 1 3/4 08/15/41</v>
      </c>
      <c r="AI124" s="9" t="str" cm="1">
        <f t="array" ref="AI124">_xll.BDP($C124,AI$1,"YAS_YLD_FLAG = 15","YAS_XCCY_FOREIGN_CURRENCY=CAD","PRICING_SOURCE=BVAL")</f>
        <v>CAN 4 06/01/41</v>
      </c>
      <c r="AJ124" s="9" cm="1">
        <f t="array" ref="AJ124">_xll.BQL($C124, "yield(fill=PREV, pricing_source=BVN4, side=Bid, yield_type=YTW) - yield(fill=PREV, pricing_source=BVN4, side=Ask, yield_type=YTW)")</f>
        <v>1.125970611304794E-2</v>
      </c>
      <c r="AK124" s="16" cm="1">
        <f t="array" ref="AK124">_xll.BDP($C124,AK$1,"YAS_YLD_FLAG = 1")</f>
        <v>2500000000</v>
      </c>
      <c r="AL124" s="5">
        <f t="shared" si="14"/>
        <v>2.7942000000000002E-2</v>
      </c>
      <c r="AM124" s="17" cm="1">
        <f t="array" ref="AM124">_xll.BDP($C124&amp;"@"&amp;Settings!$B$1&amp;" "&amp;$O124,"INTERVAL_SUM","MARKET_DATA_OVERRIDE="&amp;AM$1,"CALC_INTERVAL="&amp;Settings!$B$2,"FILL=0")*1000</f>
        <v>69855000</v>
      </c>
      <c r="AN124" s="18">
        <f t="shared" si="15"/>
        <v>2849000</v>
      </c>
      <c r="AO124" s="17" cm="1">
        <f t="array" ref="AO124">_xll.BDP($I124&amp;"@"&amp;Settings!$B$1&amp;" "&amp;$O124,"INTERVAL_SUM","MARKET_DATA_OVERRIDE="&amp;AO$1,"CALC_INTERVAL="&amp;Settings!$B$2,"FILL=0")*1000</f>
        <v>19065000</v>
      </c>
      <c r="AP124" s="17" cm="1">
        <f t="array" ref="AP124">_xll.BDP($I124&amp;"@"&amp;Settings!$B$1&amp;" "&amp;$O124,"INTERVAL_SUM","MARKET_DATA_OVERRIDE="&amp;AP$1,"CALC_INTERVAL="&amp;Settings!$B$2,"FILL=0")*1000</f>
        <v>16216000</v>
      </c>
      <c r="AQ124" s="8" cm="1">
        <f t="array" ref="AQ124">_xll.BDP($C124,AQ$1)</f>
        <v>98</v>
      </c>
      <c r="AR124" s="21">
        <f>_xlfn.IFNA(IF(ISNUMBER($K124),INDEX(SN_Limit[UTILIZATION],MATCH($K124,SN_Limit[BB_ID],0)),"#N/A"),
IF(ISNUMBER($L124),INDEX(SN_Limit[UTILIZATION],MATCH($L124,SN_Limit[BB_ID],0)),"#N/A"))</f>
        <v>0.74180000000000001</v>
      </c>
      <c r="AS124" s="6">
        <f>_xlfn.IFNA(IF(ISNUMBER($K124),INDEX(SN_Limit[REMAINING],MATCH($K124,SN_Limit[BB_ID],0)),"#N/A"),
IF(ISNUMBER($L124),INDEX(SN_Limit[REMAINING],MATCH($L124,SN_Limit[BB_ID],0)),"#N/A"))</f>
        <v>11862695.119999997</v>
      </c>
      <c r="AT124" s="3" t="str">
        <f>INDEX(Table11[Z_category],MATCH(MAX(BuyTable[[#This Row],[Yld_Z_BB]:[Yld_Z_RBCI]]),Table11[Z_score_Vale],1))</f>
        <v>75 to 90</v>
      </c>
      <c r="AU124" s="3" t="str">
        <f>INDEX(Table12[TRAC_Category],MATCH(BuyTable[[#This Row],[Perc_Traded]],Table12[TRAC_Value],1))</f>
        <v>0-5%</v>
      </c>
      <c r="AV124" s="27" t="str">
        <f>INDEX(Table13[NetDlrInv_Category],MATCH(BuyTable[[#This Row],[DealerClient Net]],Table13[NetDlrInv_Value],1))</f>
        <v>0 to 5MM</v>
      </c>
      <c r="AW124" s="3">
        <f>IF(OR(ISBLANK(BuyTable[[#This Row],[MSG_AskSize]]),NOT(ISNUMBER(BuyTable[[#This Row],[MSG_AskSize]]))),"NA",INDEX(Table14[AskSize_Category],MATCH(BuyTable[[#This Row],[MSG_AskSize]],Table14[AskSize_Value],1)))</f>
        <v>0</v>
      </c>
      <c r="AX124" s="3" t="str">
        <f>INDEX(Table15[XCCY_Cat],MATCH(BuyTable[[#This Row],[XCCY_sprd]],Table15[XCCY_Value],1))</f>
        <v>0.8 to 1</v>
      </c>
      <c r="AY124" s="3" t="str">
        <f>INDEX(Group_RTG[RTG_Value],MATCH($R124,Group_RTG[RTG_Key],0))&amp;":"&amp;INDEX(Map_DurBQNT[Dur_Val],MATCH($X124,Map_DurBQNT[Dur_Key],0))&amp;":"&amp;$M124&amp;":"&amp;$O124</f>
        <v>A:7:USD:Corp</v>
      </c>
      <c r="AZ124" s="3" t="str">
        <f>INDEX(Table9[LQA_Bucket],MATCH(BuyTable[[#This Row],[LQA_LIQUIDITY_SCORE]],Table9[LQA_Val],1))</f>
        <v>80-100</v>
      </c>
      <c r="BA124" s="27" t="str">
        <f>INDEX(Table10[Utilization_Bucket],MATCH(_xlfn.IFNA(ROUND(BuyTable[[#This Row],[Remaining]]/1000000,0),-1),Table10[Utilization_Val],1))</f>
        <v>10-50MM</v>
      </c>
      <c r="BB12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25" spans="1:54" x14ac:dyDescent="0.3">
      <c r="A125" t="s">
        <v>876</v>
      </c>
      <c r="B125" t="str">
        <f>IF(ISNUMBER(MATCH(I125,Buyside_PastID!A:A,0)),"","NEW")</f>
        <v/>
      </c>
      <c r="C125" s="8" t="s">
        <v>1001</v>
      </c>
      <c r="D125" s="8">
        <v>1.6932650771478706</v>
      </c>
      <c r="E125" s="8">
        <v>1.7099288848478325</v>
      </c>
      <c r="F125" s="8" t="s">
        <v>1947</v>
      </c>
      <c r="G125" s="8">
        <v>0</v>
      </c>
      <c r="H125" s="8">
        <v>0</v>
      </c>
      <c r="I125" s="8" t="str" cm="1">
        <f t="array" ref="I125">_xll.BDP($C125,I$1)</f>
        <v>853254BU3</v>
      </c>
      <c r="J125" s="8" t="str" cm="1">
        <f t="array" ref="J125">_xll.BDP($C125,J$1)</f>
        <v>STANLN 3.265 02/18/36</v>
      </c>
      <c r="K125" s="8" cm="1">
        <f t="array" ref="K125">_xll.BDP($C125,K$1)</f>
        <v>112319</v>
      </c>
      <c r="L125" s="8" cm="1">
        <f t="array" ref="L125">_xll.BDP($C125,L$1)</f>
        <v>112319</v>
      </c>
      <c r="M125" s="8" t="str" cm="1">
        <f t="array" ref="M125">_xll.BDP($C125,M$1)</f>
        <v>USD</v>
      </c>
      <c r="N125" s="8" t="str" cm="1">
        <f t="array" ref="N125">_xll.BDP($C125,N$1)</f>
        <v>EN</v>
      </c>
      <c r="O125" s="8" t="str" cm="1">
        <f t="array" ref="O125">_xll.BDP($C125,O$1)</f>
        <v>Corp</v>
      </c>
      <c r="P125" s="8" t="str" cm="1">
        <f t="array" ref="P125">_xll.BDP($C125,P$1)</f>
        <v>Financials</v>
      </c>
      <c r="Q125" s="8" t="str" cm="1">
        <f t="array" ref="Q125">_xll.BDP($C125,Q$1)</f>
        <v>STANDARD CHARTERED PLC</v>
      </c>
      <c r="R125" s="8" t="str" cm="1">
        <f t="array" ref="R125">_xll.BDP($C125,R$1)</f>
        <v>BBB</v>
      </c>
      <c r="S125" s="8" cm="1">
        <f t="array" ref="S125">_xlfn.IFNA(MATCH(_xll.BDP($C125,S$1),Convert_RBCIRTG[RTG_MDY],0),0)</f>
        <v>2</v>
      </c>
      <c r="T125" s="8" cm="1">
        <f t="array" ref="T125">_xlfn.IFNA(MATCH(_xll.BDP($C125,T$1),Convert_RBCIRTG[RTG_FITCH_SP],0),0)</f>
        <v>3</v>
      </c>
      <c r="U125" s="8" cm="1">
        <f t="array" ref="U125">_xlfn.IFNA(MATCH(_xll.BDP($C125,U$1),Convert_RBCIRTG[RTG_FITCH_SP],0),0)</f>
        <v>1</v>
      </c>
      <c r="V125" s="20" t="str" cm="1">
        <f t="array" ref="V125">INDEX(Convert_RBCIRTG[RTG_FITCH_SP],IF(MEDIAN($S125:$U125)&gt;0,MEDIAN($S125:$U125),MAX($S125:$U125)))</f>
        <v>BBB</v>
      </c>
      <c r="W125" s="15" cm="1">
        <f t="array" ref="W125">_xll.BDP($C125,W$1,"YAS_YLD_FLAG = 15")</f>
        <v>7.8363364809052198</v>
      </c>
      <c r="X125" s="3" t="str">
        <f>INDEX(Convert_DurBins[Dur_Bucket],MATCH($W125,Convert_DurBins[Dur_Val],1))</f>
        <v>0-10</v>
      </c>
      <c r="Y125" s="14">
        <f t="shared" si="12"/>
        <v>3.4422969714014746</v>
      </c>
      <c r="Z125" s="3">
        <f>-INDEX(DefProv[Default],MATCH($O125&amp;$R125,DefProv[KEY],0))</f>
        <v>-36</v>
      </c>
      <c r="AA125" s="9" cm="1">
        <f t="array" ref="AA125">IF($M125="CAD",AB125,_xll.BDP($C125,AA$1,"YAS_XCCY_FOREIGN_CURRENCY=CAD","YAS_YLD_FLAG = 15","PRICING_SOURCE=BVAL"))</f>
        <v>3.8022969714014745</v>
      </c>
      <c r="AB125" s="9" cm="1">
        <f t="array" ref="AB125">_xll.BDP($C125,AB$1,"YAS_YLD_FLAG = 15","PRICING_SOURCE=BVAL")</f>
        <v>3.4855119999999999</v>
      </c>
      <c r="AC125" s="14">
        <f t="shared" si="13"/>
        <v>0.31678497140147455</v>
      </c>
      <c r="AD125" s="9" cm="1">
        <f t="array" ref="AD125">_xll.BDP($C125,AD$1,"YAS_YLD_FLAG = 15","PRICING_SOURCE=BVAL")</f>
        <v>190.55269999999999</v>
      </c>
      <c r="AE125" s="14" t="e">
        <f>INDEX([1]credit_yield!$C$1:$C$108,MATCH($AY125,[1]credit_yield!$A$1:$A$108,0))</f>
        <v>#N/A</v>
      </c>
      <c r="AF125" s="9" cm="1">
        <f t="array" ref="AF125">_xll.BDP($C125,AF$1,"YAS_YLD_FLAG = 15","YAS_XCCY_FOREIGN_CURRENCY=CAD","PRICING_SOURCE=BVAL")</f>
        <v>221.38496503245878</v>
      </c>
      <c r="AG125" s="9" cm="1">
        <f t="array" ref="AG125">_xll.BDP($C125,AG$1,"YAS_YLD_FLAG = 15","PRICING_SOURCE=BVAL")</f>
        <v>1.579985</v>
      </c>
      <c r="AH125" s="9" t="str" cm="1">
        <f t="array" ref="AH125">_xll.BDP($C125,AH$1,"YAS_YLD_FLAG = 15","PRICING_SOURCE=BVAL")</f>
        <v>T 1 1/4 08/15/31</v>
      </c>
      <c r="AI125" s="9" t="str" cm="1">
        <f t="array" ref="AI125">_xll.BDP($C125,AI$1,"YAS_YLD_FLAG = 15","YAS_XCCY_FOREIGN_CURRENCY=CAD","PRICING_SOURCE=BVAL")</f>
        <v>CAN 1 ½ 06/01/31</v>
      </c>
      <c r="AJ125" s="9" cm="1">
        <f t="array" ref="AJ125">_xll.BQL($C125, "yield(fill=PREV, pricing_source=BVN4, side=Bid, yield_type=YTW) - yield(fill=PREV, pricing_source=BVN4, side=Ask, yield_type=YTW)")</f>
        <v>3.3373242836284955E-2</v>
      </c>
      <c r="AK125" s="16" cm="1">
        <f t="array" ref="AK125">_xll.BDP($C125,AK$1,"YAS_YLD_FLAG = 1")</f>
        <v>1250000000</v>
      </c>
      <c r="AL125" s="5">
        <f t="shared" si="14"/>
        <v>6.9362400000000005E-2</v>
      </c>
      <c r="AM125" s="17" cm="1">
        <f t="array" ref="AM125">_xll.BDP($C125&amp;"@"&amp;Settings!$B$1&amp;" "&amp;$O125,"INTERVAL_SUM","MARKET_DATA_OVERRIDE="&amp;AM$1,"CALC_INTERVAL="&amp;Settings!$B$2,"FILL=0")*1000</f>
        <v>86703000</v>
      </c>
      <c r="AN125" s="18">
        <f t="shared" si="15"/>
        <v>-3031000</v>
      </c>
      <c r="AO125" s="17" cm="1">
        <f t="array" ref="AO125">_xll.BDP($I125&amp;"@"&amp;Settings!$B$1&amp;" "&amp;$O125,"INTERVAL_SUM","MARKET_DATA_OVERRIDE="&amp;AO$1,"CALC_INTERVAL="&amp;Settings!$B$2,"FILL=0")*1000</f>
        <v>24450000</v>
      </c>
      <c r="AP125" s="17" cm="1">
        <f t="array" ref="AP125">_xll.BDP($I125&amp;"@"&amp;Settings!$B$1&amp;" "&amp;$O125,"INTERVAL_SUM","MARKET_DATA_OVERRIDE="&amp;AP$1,"CALC_INTERVAL="&amp;Settings!$B$2,"FILL=0")*1000</f>
        <v>27481000</v>
      </c>
      <c r="AQ125" s="8" cm="1">
        <f t="array" ref="AQ125">_xll.BDP($C125,AQ$1)</f>
        <v>91</v>
      </c>
      <c r="AR125" s="21">
        <f>_xlfn.IFNA(IF(ISNUMBER($K125),INDEX(SN_Limit[UTILIZATION],MATCH($K125,SN_Limit[BB_ID],0)),"#N/A"),
IF(ISNUMBER($L125),INDEX(SN_Limit[UTILIZATION],MATCH($L125,SN_Limit[BB_ID],0)),"#N/A"))</f>
        <v>0</v>
      </c>
      <c r="AS125" s="6">
        <f>_xlfn.IFNA(IF(ISNUMBER($K125),INDEX(SN_Limit[REMAINING],MATCH($K125,SN_Limit[BB_ID],0)),"#N/A"),
IF(ISNUMBER($L125),INDEX(SN_Limit[REMAINING],MATCH($L125,SN_Limit[BB_ID],0)),"#N/A"))</f>
        <v>27000000</v>
      </c>
      <c r="AT125" s="3" t="str">
        <f>INDEX(Table11[Z_category],MATCH(MAX(BuyTable[[#This Row],[Yld_Z_BB]:[Yld_Z_RBCI]]),Table11[Z_score_Vale],1))</f>
        <v>90+</v>
      </c>
      <c r="AU125" s="3" t="str">
        <f>INDEX(Table12[TRAC_Category],MATCH(BuyTable[[#This Row],[Perc_Traded]],Table12[TRAC_Value],1))</f>
        <v>5-10%</v>
      </c>
      <c r="AV125" s="27" t="str">
        <f>INDEX(Table13[NetDlrInv_Category],MATCH(BuyTable[[#This Row],[DealerClient Net]],Table13[NetDlrInv_Value],1))</f>
        <v>-5MM to 0MM</v>
      </c>
      <c r="AW125" s="3">
        <f>IF(OR(ISBLANK(BuyTable[[#This Row],[MSG_AskSize]]),NOT(ISNUMBER(BuyTable[[#This Row],[MSG_AskSize]]))),"NA",INDEX(Table14[AskSize_Category],MATCH(BuyTable[[#This Row],[MSG_AskSize]],Table14[AskSize_Value],1)))</f>
        <v>0</v>
      </c>
      <c r="AX125" s="3" t="str">
        <f>INDEX(Table15[XCCY_Cat],MATCH(BuyTable[[#This Row],[XCCY_sprd]],Table15[XCCY_Value],1))</f>
        <v>0.3 to 0.5</v>
      </c>
      <c r="AY125" s="3" t="str">
        <f>INDEX(Group_RTG[RTG_Value],MATCH($R125,Group_RTG[RTG_Key],0))&amp;":"&amp;INDEX(Map_DurBQNT[Dur_Val],MATCH($X125,Map_DurBQNT[Dur_Key],0))&amp;":"&amp;$M125&amp;":"&amp;$O125</f>
        <v>BBB:5:USD:Corp</v>
      </c>
      <c r="AZ125" s="3" t="str">
        <f>INDEX(Table9[LQA_Bucket],MATCH(BuyTable[[#This Row],[LQA_LIQUIDITY_SCORE]],Table9[LQA_Val],1))</f>
        <v>80-100</v>
      </c>
      <c r="BA125" s="27" t="str">
        <f>INDEX(Table10[Utilization_Bucket],MATCH(_xlfn.IFNA(ROUND(BuyTable[[#This Row],[Remaining]]/1000000,0),-1),Table10[Utilization_Val],1))</f>
        <v>10-50MM</v>
      </c>
      <c r="BB12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26" spans="1:54" x14ac:dyDescent="0.3">
      <c r="A126" t="s">
        <v>876</v>
      </c>
      <c r="B126" t="str">
        <f>IF(ISNUMBER(MATCH(I126,Buyside_PastID!A:A,0)),"","NEW")</f>
        <v/>
      </c>
      <c r="C126" s="8" t="s">
        <v>1609</v>
      </c>
      <c r="D126" s="8">
        <v>0.78456692442587561</v>
      </c>
      <c r="E126" s="8">
        <v>0.9112446258984791</v>
      </c>
      <c r="F126" s="8" t="s">
        <v>1978</v>
      </c>
      <c r="G126" s="8">
        <v>10000000</v>
      </c>
      <c r="H126" s="8">
        <v>5000000</v>
      </c>
      <c r="I126" s="8" t="str" cm="1">
        <f t="array" ref="I126">_xll.BDP($C126,I$1)</f>
        <v>36962G4B7</v>
      </c>
      <c r="J126" s="8" t="str" cm="1">
        <f t="array" ref="J126">_xll.BDP($C126,J$1)</f>
        <v>GE 6 7/8 01/10/39</v>
      </c>
      <c r="K126" s="8" cm="1">
        <f t="array" ref="K126">_xll.BDP($C126,K$1)</f>
        <v>100632</v>
      </c>
      <c r="L126" s="8" cm="1">
        <f t="array" ref="L126">_xll.BDP($C126,L$1)</f>
        <v>100632</v>
      </c>
      <c r="M126" s="8" t="str" cm="1">
        <f t="array" ref="M126">_xll.BDP($C126,M$1)</f>
        <v>USD</v>
      </c>
      <c r="N126" s="8" t="str" cm="1">
        <f t="array" ref="N126">_xll.BDP($C126,N$1)</f>
        <v>US</v>
      </c>
      <c r="O126" s="8" t="str" cm="1">
        <f t="array" ref="O126">_xll.BDP($C126,O$1)</f>
        <v>Corp</v>
      </c>
      <c r="P126" s="8" t="str" cm="1">
        <f t="array" ref="P126">_xll.BDP($C126,P$1)</f>
        <v>Industrials</v>
      </c>
      <c r="Q126" s="8" t="str" cm="1">
        <f t="array" ref="Q126">_xll.BDP($C126,Q$1)</f>
        <v>GENERAL ELECTRIC CO</v>
      </c>
      <c r="R126" s="8" t="str" cm="1">
        <f t="array" ref="R126">_xll.BDP($C126,R$1)</f>
        <v>BBB</v>
      </c>
      <c r="S126" s="8" cm="1">
        <f t="array" ref="S126">_xlfn.IFNA(MATCH(_xll.BDP($C126,S$1),Convert_RBCIRTG[RTG_MDY],0),0)</f>
        <v>3</v>
      </c>
      <c r="T126" s="8" cm="1">
        <f t="array" ref="T126">_xlfn.IFNA(MATCH(_xll.BDP($C126,T$1),Convert_RBCIRTG[RTG_FITCH_SP],0),0)</f>
        <v>2</v>
      </c>
      <c r="U126" s="8" cm="1">
        <f t="array" ref="U126">_xlfn.IFNA(MATCH(_xll.BDP($C126,U$1),Convert_RBCIRTG[RTG_FITCH_SP],0),0)</f>
        <v>3</v>
      </c>
      <c r="V126" s="20" t="str" cm="1">
        <f t="array" ref="V126">INDEX(Convert_RBCIRTG[RTG_FITCH_SP],IF(MEDIAN($S126:$U126)&gt;0,MEDIAN($S126:$U126),MAX($S126:$U126)))</f>
        <v>BBB+</v>
      </c>
      <c r="W126" s="15" cm="1">
        <f t="array" ref="W126">_xll.BDP($C126,W$1,"YAS_YLD_FLAG = 15")</f>
        <v>11.345306033419577</v>
      </c>
      <c r="X126" s="3" t="str">
        <f>INDEX(Convert_DurBins[Dur_Bucket],MATCH($W126,Convert_DurBins[Dur_Val],1))</f>
        <v>10-12</v>
      </c>
      <c r="Y126" s="14">
        <f t="shared" si="12"/>
        <v>3.684049108530139</v>
      </c>
      <c r="Z126" s="3">
        <f>-INDEX(DefProv[Default],MATCH($O126&amp;$R126,DefProv[KEY],0))</f>
        <v>-36</v>
      </c>
      <c r="AA126" s="9" cm="1">
        <f t="array" ref="AA126">IF($M126="CAD",AB126,_xll.BDP($C126,AA$1,"YAS_XCCY_FOREIGN_CURRENCY=CAD","YAS_YLD_FLAG = 15","PRICING_SOURCE=BVAL"))</f>
        <v>4.0440491085301389</v>
      </c>
      <c r="AB126" s="9" cm="1">
        <f t="array" ref="AB126">_xll.BDP($C126,AB$1,"YAS_YLD_FLAG = 15","PRICING_SOURCE=BVAL")</f>
        <v>3.1374010000000001</v>
      </c>
      <c r="AC126" s="14">
        <f t="shared" si="13"/>
        <v>0.90664810853013877</v>
      </c>
      <c r="AD126" s="9" cm="1">
        <f t="array" ref="AD126">_xll.BDP($C126,AD$1,"YAS_YLD_FLAG = 15","PRICING_SOURCE=BVAL")</f>
        <v>114.46110000000003</v>
      </c>
      <c r="AE126" s="14" t="e">
        <f>INDEX([1]credit_yield!$C$1:$C$108,MATCH($AY126,[1]credit_yield!$A$1:$A$108,0))</f>
        <v>#N/A</v>
      </c>
      <c r="AF126" s="9" cm="1">
        <f t="array" ref="AF126">_xll.BDP($C126,AF$1,"YAS_YLD_FLAG = 15","YAS_XCCY_FOREIGN_CURRENCY=CAD","PRICING_SOURCE=BVAL")</f>
        <v>217.57686545371141</v>
      </c>
      <c r="AG126" s="9" cm="1">
        <f t="array" ref="AG126">_xll.BDP($C126,AG$1,"YAS_YLD_FLAG = 15","PRICING_SOURCE=BVAL")</f>
        <v>1.9927899999999998</v>
      </c>
      <c r="AH126" s="9" t="str" cm="1">
        <f t="array" ref="AH126">_xll.BDP($C126,AH$1,"YAS_YLD_FLAG = 15","PRICING_SOURCE=BVAL")</f>
        <v>T 1 3/4 08/15/41</v>
      </c>
      <c r="AI126" s="9" t="str" cm="1">
        <f t="array" ref="AI126">_xll.BDP($C126,AI$1,"YAS_YLD_FLAG = 15","YAS_XCCY_FOREIGN_CURRENCY=CAD","PRICING_SOURCE=BVAL")</f>
        <v>CAN 4 06/01/41</v>
      </c>
      <c r="AJ126" s="9" cm="1">
        <f t="array" ref="AJ126">_xll.BQL($C126, "yield(fill=PREV, pricing_source=BVN4, side=Bid, yield_type=YTW) - yield(fill=PREV, pricing_source=BVN4, side=Ask, yield_type=YTW)")</f>
        <v>9.1928150565627753E-3</v>
      </c>
      <c r="AK126" s="16" cm="1">
        <f t="array" ref="AK126">_xll.BDP($C126,AK$1,"YAS_YLD_FLAG = 1")</f>
        <v>1197804000</v>
      </c>
      <c r="AL126" s="5">
        <f t="shared" si="14"/>
        <v>8.0331172712730964E-2</v>
      </c>
      <c r="AM126" s="17" cm="1">
        <f t="array" ref="AM126">_xll.BDP($C126&amp;"@"&amp;Settings!$B$1&amp;" "&amp;$O126,"INTERVAL_SUM","MARKET_DATA_OVERRIDE="&amp;AM$1,"CALC_INTERVAL="&amp;Settings!$B$2,"FILL=0")*1000</f>
        <v>96221000</v>
      </c>
      <c r="AN126" s="18">
        <f t="shared" si="15"/>
        <v>-3741000</v>
      </c>
      <c r="AO126" s="17" cm="1">
        <f t="array" ref="AO126">_xll.BDP($I126&amp;"@"&amp;Settings!$B$1&amp;" "&amp;$O126,"INTERVAL_SUM","MARKET_DATA_OVERRIDE="&amp;AO$1,"CALC_INTERVAL="&amp;Settings!$B$2,"FILL=0")*1000</f>
        <v>47119000</v>
      </c>
      <c r="AP126" s="17" cm="1">
        <f t="array" ref="AP126">_xll.BDP($I126&amp;"@"&amp;Settings!$B$1&amp;" "&amp;$O126,"INTERVAL_SUM","MARKET_DATA_OVERRIDE="&amp;AP$1,"CALC_INTERVAL="&amp;Settings!$B$2,"FILL=0")*1000</f>
        <v>50860000</v>
      </c>
      <c r="AQ126" s="8" cm="1">
        <f t="array" ref="AQ126">_xll.BDP($C126,AQ$1)</f>
        <v>98</v>
      </c>
      <c r="AR126" s="21">
        <f>_xlfn.IFNA(IF(ISNUMBER($K126),INDEX(SN_Limit[UTILIZATION],MATCH($K126,SN_Limit[BB_ID],0)),"#N/A"),
IF(ISNUMBER($L126),INDEX(SN_Limit[UTILIZATION],MATCH($L126,SN_Limit[BB_ID],0)),"#N/A"))</f>
        <v>0.87319999999999998</v>
      </c>
      <c r="AS126" s="6">
        <f>_xlfn.IFNA(IF(ISNUMBER($K126),INDEX(SN_Limit[REMAINING],MATCH($K126,SN_Limit[BB_ID],0)),"#N/A"),
IF(ISNUMBER($L126),INDEX(SN_Limit[REMAINING],MATCH($L126,SN_Limit[BB_ID],0)),"#N/A"))</f>
        <v>2949995.5799999982</v>
      </c>
      <c r="AT126" s="3" t="str">
        <f>INDEX(Table11[Z_category],MATCH(MAX(BuyTable[[#This Row],[Yld_Z_BB]:[Yld_Z_RBCI]]),Table11[Z_score_Vale],1))</f>
        <v>75 to 90</v>
      </c>
      <c r="AU126" s="3" t="str">
        <f>INDEX(Table12[TRAC_Category],MATCH(BuyTable[[#This Row],[Perc_Traded]],Table12[TRAC_Value],1))</f>
        <v>5-10%</v>
      </c>
      <c r="AV126" s="27" t="str">
        <f>INDEX(Table13[NetDlrInv_Category],MATCH(BuyTable[[#This Row],[DealerClient Net]],Table13[NetDlrInv_Value],1))</f>
        <v>-5MM to 0MM</v>
      </c>
      <c r="AW126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26" s="3" t="str">
        <f>INDEX(Table15[XCCY_Cat],MATCH(BuyTable[[#This Row],[XCCY_sprd]],Table15[XCCY_Value],1))</f>
        <v>0.8 to 1</v>
      </c>
      <c r="AY126" s="3" t="str">
        <f>INDEX(Group_RTG[RTG_Value],MATCH($R126,Group_RTG[RTG_Key],0))&amp;":"&amp;INDEX(Map_DurBQNT[Dur_Val],MATCH($X126,Map_DurBQNT[Dur_Key],0))&amp;":"&amp;$M126&amp;":"&amp;$O126</f>
        <v>BBB:6:USD:Corp</v>
      </c>
      <c r="AZ126" s="3" t="str">
        <f>INDEX(Table9[LQA_Bucket],MATCH(BuyTable[[#This Row],[LQA_LIQUIDITY_SCORE]],Table9[LQA_Val],1))</f>
        <v>80-100</v>
      </c>
      <c r="BA126" s="27" t="str">
        <f>INDEX(Table10[Utilization_Bucket],MATCH(_xlfn.IFNA(ROUND(BuyTable[[#This Row],[Remaining]]/1000000,0),-1),Table10[Utilization_Val],1))</f>
        <v>1-10MM</v>
      </c>
      <c r="BB12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27" spans="1:54" x14ac:dyDescent="0.3">
      <c r="A127" t="s">
        <v>876</v>
      </c>
      <c r="B127" t="str">
        <f>IF(ISNUMBER(MATCH(I127,Buyside_PastID!A:A,0)),"","NEW")</f>
        <v/>
      </c>
      <c r="C127" s="8" t="s">
        <v>1000</v>
      </c>
      <c r="D127" s="8">
        <v>0.70710678118654757</v>
      </c>
      <c r="E127" s="8">
        <v>0.70710678118654757</v>
      </c>
      <c r="F127" s="8" t="s">
        <v>2789</v>
      </c>
      <c r="I127" s="8" t="str" cm="1">
        <f t="array" ref="I127">_xll.BDP($C127,I$1)</f>
        <v>BM1375286</v>
      </c>
      <c r="J127" s="8" t="str" cm="1">
        <f t="array" ref="J127">_xll.BDP($C127,J$1)</f>
        <v>IBRD 0 1/8 01/03/51</v>
      </c>
      <c r="K127" s="8" cm="1">
        <f t="array" ref="K127">_xll.BDP($C127,K$1)</f>
        <v>969073</v>
      </c>
      <c r="L127" s="8" cm="1">
        <f t="array" ref="L127">_xll.BDP($C127,L$1)</f>
        <v>173359</v>
      </c>
      <c r="M127" s="8" t="str" cm="1">
        <f t="array" ref="M127">_xll.BDP($C127,M$1)</f>
        <v>EUR</v>
      </c>
      <c r="N127" s="8" t="str" cm="1">
        <f t="array" ref="N127">_xll.BDP($C127,N$1)</f>
        <v>SNAT</v>
      </c>
      <c r="O127" s="8" t="str" cm="1">
        <f t="array" ref="O127">_xll.BDP($C127,O$1)</f>
        <v>Corp</v>
      </c>
      <c r="P127" s="8" t="str" cm="1">
        <f t="array" ref="P127">_xll.BDP($C127,P$1)</f>
        <v>Government</v>
      </c>
      <c r="Q127" s="8" t="str" cm="1">
        <f t="array" ref="Q127">_xll.BDP($C127,Q$1)</f>
        <v>INTL BK RECON &amp; DEVELOP</v>
      </c>
      <c r="R127" s="8" t="str" cm="1">
        <f t="array" ref="R127">_xll.BDP($C127,R$1)</f>
        <v>AAA</v>
      </c>
      <c r="S127" s="8" cm="1">
        <f t="array" ref="S127">_xlfn.IFNA(MATCH(_xll.BDP($C127,S$1),Convert_RBCIRTG[RTG_MDY],0),0)</f>
        <v>10</v>
      </c>
      <c r="T127" s="8" cm="1">
        <f t="array" ref="T127">_xlfn.IFNA(MATCH(_xll.BDP($C127,T$1),Convert_RBCIRTG[RTG_FITCH_SP],0),0)</f>
        <v>0</v>
      </c>
      <c r="U127" s="8" cm="1">
        <f t="array" ref="U127">_xlfn.IFNA(MATCH(_xll.BDP($C127,U$1),Convert_RBCIRTG[RTG_FITCH_SP],0),0)</f>
        <v>10</v>
      </c>
      <c r="V127" s="20" t="str" cm="1">
        <f t="array" ref="V127">INDEX(Convert_RBCIRTG[RTG_FITCH_SP],IF(MEDIAN($S127:$U127)&gt;0,MEDIAN($S127:$U127),MAX($S127:$U127)))</f>
        <v>AAA</v>
      </c>
      <c r="W127" s="15" cm="1">
        <f t="array" ref="W127">_xll.BDP($C127,W$1,"YAS_YLD_FLAG = 15")</f>
        <v>28.441866270882738</v>
      </c>
      <c r="X127" s="3" t="str">
        <f>INDEX(Convert_DurBins[Dur_Bucket],MATCH($W127,Convert_DurBins[Dur_Val],1))</f>
        <v>28-30</v>
      </c>
      <c r="Y127" s="14">
        <f t="shared" si="12"/>
        <v>2.4569724635286549</v>
      </c>
      <c r="Z127" s="3">
        <f>-INDEX(DefProv[Default],MATCH($O127&amp;$R127,DefProv[KEY],0))</f>
        <v>-5</v>
      </c>
      <c r="AA127" s="9" cm="1">
        <f t="array" ref="AA127">IF($M127="CAD",AB127,_xll.BDP($C127,AA$1,"YAS_XCCY_FOREIGN_CURRENCY=CAD","YAS_YLD_FLAG = 15","PRICING_SOURCE=BVAL"))</f>
        <v>2.5069724635286548</v>
      </c>
      <c r="AB127" s="9" cm="1">
        <f t="array" ref="AB127">_xll.BDP($C127,AB$1,"YAS_YLD_FLAG = 15","PRICING_SOURCE=BVAL")</f>
        <v>0.61671600000000004</v>
      </c>
      <c r="AC127" s="14">
        <f t="shared" si="13"/>
        <v>1.8902564635286547</v>
      </c>
      <c r="AD127" s="9" cm="1">
        <f t="array" ref="AD127">_xll.BDP($C127,AD$1,"YAS_YLD_FLAG = 15","PRICING_SOURCE=BVAL")</f>
        <v>40.838000000000008</v>
      </c>
      <c r="AE127" s="14" t="e">
        <f>INDEX([1]credit_yield!$C$1:$C$108,MATCH($AY127,[1]credit_yield!$A$1:$A$108,0))</f>
        <v>#N/A</v>
      </c>
      <c r="AF127" s="9" cm="1">
        <f t="array" ref="AF127">_xll.BDP($C127,AF$1,"YAS_YLD_FLAG = 15","YAS_XCCY_FOREIGN_CURRENCY=CAD","PRICING_SOURCE=BVAL")</f>
        <v>53.846275087784811</v>
      </c>
      <c r="AG127" s="9" cm="1">
        <f t="array" ref="AG127">_xll.BDP($C127,AG$1,"YAS_YLD_FLAG = 15","PRICING_SOURCE=BVAL")</f>
        <v>0.20833599999999999</v>
      </c>
      <c r="AH127" s="9" t="str" cm="1">
        <f t="array" ref="AH127">_xll.BDP($C127,AH$1,"YAS_YLD_FLAG = 15","PRICING_SOURCE=BVAL")</f>
        <v>DBR 0 08/15/50</v>
      </c>
      <c r="AI127" s="9" t="str" cm="1">
        <f t="array" ref="AI127">_xll.BDP($C127,AI$1,"YAS_YLD_FLAG = 15","YAS_XCCY_FOREIGN_CURRENCY=CAD","PRICING_SOURCE=BVAL")</f>
        <v>CAN 2 12/01/51</v>
      </c>
      <c r="AJ127" s="9" cm="1">
        <f t="array" ref="AJ127">_xll.BQL($C127, "yield(fill=PREV, pricing_source=BVN4, side=Bid, yield_type=YTW) - yield(fill=PREV, pricing_source=BVN4, side=Ask, yield_type=YTW)")</f>
        <v>1.420917006186051E-2</v>
      </c>
      <c r="AK127" s="16" cm="1">
        <f t="array" ref="AK127">_xll.BDP($C127,AK$1,"YAS_YLD_FLAG = 1")</f>
        <v>2000000000</v>
      </c>
      <c r="AL127" s="5">
        <f t="shared" si="14"/>
        <v>0</v>
      </c>
      <c r="AM127" s="17" cm="1">
        <f t="array" ref="AM127">_xll.BDP($C127&amp;"@"&amp;Settings!$B$1&amp;" "&amp;$O127,"INTERVAL_SUM","MARKET_DATA_OVERRIDE="&amp;AM$1,"CALC_INTERVAL="&amp;Settings!$B$2,"FILL=0")*1000</f>
        <v>0</v>
      </c>
      <c r="AN127" s="18">
        <f t="shared" si="15"/>
        <v>0</v>
      </c>
      <c r="AO127" s="17" cm="1">
        <f t="array" ref="AO127">_xll.BDP($I127&amp;"@"&amp;Settings!$B$1&amp;" "&amp;$O127,"INTERVAL_SUM","MARKET_DATA_OVERRIDE="&amp;AO$1,"CALC_INTERVAL="&amp;Settings!$B$2,"FILL=0")*1000</f>
        <v>0</v>
      </c>
      <c r="AP127" s="17" cm="1">
        <f t="array" ref="AP127">_xll.BDP($I127&amp;"@"&amp;Settings!$B$1&amp;" "&amp;$O127,"INTERVAL_SUM","MARKET_DATA_OVERRIDE="&amp;AP$1,"CALC_INTERVAL="&amp;Settings!$B$2,"FILL=0")*1000</f>
        <v>0</v>
      </c>
      <c r="AQ127" s="8" cm="1">
        <f t="array" ref="AQ127">_xll.BDP($C127,AQ$1)</f>
        <v>98</v>
      </c>
      <c r="AR127" s="21">
        <f>_xlfn.IFNA(IF(ISNUMBER($K127),INDEX(SN_Limit[UTILIZATION],MATCH($K127,SN_Limit[BB_ID],0)),"#N/A"),
IF(ISNUMBER($L127),INDEX(SN_Limit[UTILIZATION],MATCH($L127,SN_Limit[BB_ID],0)),"#N/A"))</f>
        <v>0.44540000000000002</v>
      </c>
      <c r="AS127" s="6">
        <f>_xlfn.IFNA(IF(ISNUMBER($K127),INDEX(SN_Limit[REMAINING],MATCH($K127,SN_Limit[BB_ID],0)),"#N/A"),
IF(ISNUMBER($L127),INDEX(SN_Limit[REMAINING],MATCH($L127,SN_Limit[BB_ID],0)),"#N/A"))</f>
        <v>136393756.61000001</v>
      </c>
      <c r="AT127" s="3" t="str">
        <f>INDEX(Table11[Z_category],MATCH(MAX(BuyTable[[#This Row],[Yld_Z_BB]:[Yld_Z_RBCI]]),Table11[Z_score_Vale],1))</f>
        <v>75 to 90</v>
      </c>
      <c r="AU127" s="3">
        <f>INDEX(Table12[TRAC_Category],MATCH(BuyTable[[#This Row],[Perc_Traded]],Table12[TRAC_Value],1))</f>
        <v>0</v>
      </c>
      <c r="AV127" s="27">
        <f>INDEX(Table13[NetDlrInv_Category],MATCH(BuyTable[[#This Row],[DealerClient Net]],Table13[NetDlrInv_Value],1))</f>
        <v>0</v>
      </c>
      <c r="AW127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127" s="3" t="str">
        <f>INDEX(Table15[XCCY_Cat],MATCH(BuyTable[[#This Row],[XCCY_sprd]],Table15[XCCY_Value],1))</f>
        <v>1.5 to 2</v>
      </c>
      <c r="AY127" s="3" t="str">
        <f>INDEX(Group_RTG[RTG_Value],MATCH($R127,Group_RTG[RTG_Key],0))&amp;":"&amp;INDEX(Map_DurBQNT[Dur_Val],MATCH($X127,Map_DurBQNT[Dur_Key],0))&amp;":"&amp;$M127&amp;":"&amp;$O127</f>
        <v>AAA:15:EUR:Corp</v>
      </c>
      <c r="AZ127" s="3" t="str">
        <f>INDEX(Table9[LQA_Bucket],MATCH(BuyTable[[#This Row],[LQA_LIQUIDITY_SCORE]],Table9[LQA_Val],1))</f>
        <v>80-100</v>
      </c>
      <c r="BA127" s="27" t="str">
        <f>INDEX(Table10[Utilization_Bucket],MATCH(_xlfn.IFNA(ROUND(BuyTable[[#This Row],[Remaining]]/1000000,0),-1),Table10[Utilization_Val],1))</f>
        <v>100MM+</v>
      </c>
      <c r="BB12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28" spans="1:54" x14ac:dyDescent="0.3">
      <c r="A128" t="s">
        <v>876</v>
      </c>
      <c r="B128" t="str">
        <f>IF(ISNUMBER(MATCH(I128,Buyside_PastID!A:A,0)),"","NEW")</f>
        <v/>
      </c>
      <c r="C128" s="8" t="s">
        <v>1588</v>
      </c>
      <c r="D128" s="8">
        <v>0.78593411755645404</v>
      </c>
      <c r="E128" s="8">
        <v>0.86547746341584963</v>
      </c>
      <c r="F128" s="8" t="s">
        <v>1942</v>
      </c>
      <c r="G128" s="8">
        <v>10000000</v>
      </c>
      <c r="H128" s="8">
        <v>5000000</v>
      </c>
      <c r="I128" s="8" t="str" cm="1">
        <f t="array" ref="I128">_xll.BDP($C128,I$1)</f>
        <v>06738EBR5</v>
      </c>
      <c r="J128" s="8" t="str" cm="1">
        <f t="array" ref="J128">_xll.BDP($C128,J$1)</f>
        <v>BACR 2.667 03/10/32</v>
      </c>
      <c r="K128" s="8" cm="1">
        <f t="array" ref="K128">_xll.BDP($C128,K$1)</f>
        <v>100169</v>
      </c>
      <c r="L128" s="8" cm="1">
        <f t="array" ref="L128">_xll.BDP($C128,L$1)</f>
        <v>100169</v>
      </c>
      <c r="M128" s="8" t="str" cm="1">
        <f t="array" ref="M128">_xll.BDP($C128,M$1)</f>
        <v>USD</v>
      </c>
      <c r="N128" s="8" t="str" cm="1">
        <f t="array" ref="N128">_xll.BDP($C128,N$1)</f>
        <v>EN</v>
      </c>
      <c r="O128" s="8" t="str" cm="1">
        <f t="array" ref="O128">_xll.BDP($C128,O$1)</f>
        <v>Corp</v>
      </c>
      <c r="P128" s="8" t="str" cm="1">
        <f t="array" ref="P128">_xll.BDP($C128,P$1)</f>
        <v>Financials</v>
      </c>
      <c r="Q128" s="8" t="str" cm="1">
        <f t="array" ref="Q128">_xll.BDP($C128,Q$1)</f>
        <v>BARCLAYS PLC</v>
      </c>
      <c r="R128" s="8" t="str" cm="1">
        <f t="array" ref="R128">_xll.BDP($C128,R$1)</f>
        <v>BBB+</v>
      </c>
      <c r="S128" s="8" cm="1">
        <f t="array" ref="S128">_xlfn.IFNA(MATCH(_xll.BDP($C128,S$1),Convert_RBCIRTG[RTG_MDY],0),0)</f>
        <v>2</v>
      </c>
      <c r="T128" s="8" cm="1">
        <f t="array" ref="T128">_xlfn.IFNA(MATCH(_xll.BDP($C128,T$1),Convert_RBCIRTG[RTG_FITCH_SP],0),0)</f>
        <v>5</v>
      </c>
      <c r="U128" s="8" cm="1">
        <f t="array" ref="U128">_xlfn.IFNA(MATCH(_xll.BDP($C128,U$1),Convert_RBCIRTG[RTG_FITCH_SP],0),0)</f>
        <v>2</v>
      </c>
      <c r="V128" s="20" t="str" cm="1">
        <f t="array" ref="V128">INDEX(Convert_RBCIRTG[RTG_FITCH_SP],IF(MEDIAN($S128:$U128)&gt;0,MEDIAN($S128:$U128),MAX($S128:$U128)))</f>
        <v>BBB</v>
      </c>
      <c r="W128" s="15" cm="1">
        <f t="array" ref="W128">_xll.BDP($C128,W$1,"YAS_YLD_FLAG = 15")</f>
        <v>8.2265691986013412</v>
      </c>
      <c r="X128" s="3" t="str">
        <f>INDEX(Convert_DurBins[Dur_Bucket],MATCH($W128,Convert_DurBins[Dur_Val],1))</f>
        <v>0-10</v>
      </c>
      <c r="Y128" s="14">
        <f t="shared" si="12"/>
        <v>2.7057245932214919</v>
      </c>
      <c r="Z128" s="3">
        <f>-INDEX(DefProv[Default],MATCH($O128&amp;$R128,DefProv[KEY],0))</f>
        <v>-36</v>
      </c>
      <c r="AA128" s="9" cm="1">
        <f t="array" ref="AA128">IF($M128="CAD",AB128,_xll.BDP($C128,AA$1,"YAS_XCCY_FOREIGN_CURRENCY=CAD","YAS_YLD_FLAG = 15","PRICING_SOURCE=BVAL"))</f>
        <v>3.0657245932214918</v>
      </c>
      <c r="AB128" s="9" cm="1">
        <f t="array" ref="AB128">_xll.BDP($C128,AB$1,"YAS_YLD_FLAG = 15","PRICING_SOURCE=BVAL")</f>
        <v>2.741854</v>
      </c>
      <c r="AC128" s="14">
        <f t="shared" si="13"/>
        <v>0.32387059322149181</v>
      </c>
      <c r="AD128" s="9" cm="1">
        <f t="array" ref="AD128">_xll.BDP($C128,AD$1,"YAS_YLD_FLAG = 15","PRICING_SOURCE=BVAL")</f>
        <v>116.18690000000001</v>
      </c>
      <c r="AE128" s="14" t="e">
        <f>INDEX([1]credit_yield!$C$1:$C$108,MATCH($AY128,[1]credit_yield!$A$1:$A$108,0))</f>
        <v>#N/A</v>
      </c>
      <c r="AF128" s="9" cm="1">
        <f t="array" ref="AF128">_xll.BDP($C128,AF$1,"YAS_YLD_FLAG = 15","YAS_XCCY_FOREIGN_CURRENCY=CAD","PRICING_SOURCE=BVAL")</f>
        <v>147.72207626898879</v>
      </c>
      <c r="AG128" s="9" cm="1">
        <f t="array" ref="AG128">_xll.BDP($C128,AG$1,"YAS_YLD_FLAG = 15","PRICING_SOURCE=BVAL")</f>
        <v>1.579985</v>
      </c>
      <c r="AH128" s="9" t="str" cm="1">
        <f t="array" ref="AH128">_xll.BDP($C128,AH$1,"YAS_YLD_FLAG = 15","PRICING_SOURCE=BVAL")</f>
        <v>T 1 1/4 08/15/31</v>
      </c>
      <c r="AI128" s="9" t="str" cm="1">
        <f t="array" ref="AI128">_xll.BDP($C128,AI$1,"YAS_YLD_FLAG = 15","YAS_XCCY_FOREIGN_CURRENCY=CAD","PRICING_SOURCE=BVAL")</f>
        <v>CAN 1 ½ 06/01/31</v>
      </c>
      <c r="AJ128" s="9" cm="1">
        <f t="array" ref="AJ128">_xll.BQL($C128, "yield(fill=PREV, pricing_source=BVN4, side=Bid, yield_type=YTW) - yield(fill=PREV, pricing_source=BVN4, side=Ask, yield_type=YTW)")</f>
        <v>2.3167714676067153E-2</v>
      </c>
      <c r="AK128" s="16" cm="1">
        <f t="array" ref="AK128">_xll.BDP($C128,AK$1,"YAS_YLD_FLAG = 1")</f>
        <v>1000000000</v>
      </c>
      <c r="AL128" s="5">
        <f t="shared" si="14"/>
        <v>7.5249999999999997E-2</v>
      </c>
      <c r="AM128" s="17" cm="1">
        <f t="array" ref="AM128">_xll.BDP($C128&amp;"@"&amp;Settings!$B$1&amp;" "&amp;$O128,"INTERVAL_SUM","MARKET_DATA_OVERRIDE="&amp;AM$1,"CALC_INTERVAL="&amp;Settings!$B$2,"FILL=0")*1000</f>
        <v>75250000</v>
      </c>
      <c r="AN128" s="18">
        <f t="shared" si="15"/>
        <v>-6480000</v>
      </c>
      <c r="AO128" s="17" cm="1">
        <f t="array" ref="AO128">_xll.BDP($I128&amp;"@"&amp;Settings!$B$1&amp;" "&amp;$O128,"INTERVAL_SUM","MARKET_DATA_OVERRIDE="&amp;AO$1,"CALC_INTERVAL="&amp;Settings!$B$2,"FILL=0")*1000</f>
        <v>22000000</v>
      </c>
      <c r="AP128" s="17" cm="1">
        <f t="array" ref="AP128">_xll.BDP($I128&amp;"@"&amp;Settings!$B$1&amp;" "&amp;$O128,"INTERVAL_SUM","MARKET_DATA_OVERRIDE="&amp;AP$1,"CALC_INTERVAL="&amp;Settings!$B$2,"FILL=0")*1000</f>
        <v>28480000</v>
      </c>
      <c r="AQ128" s="8" cm="1">
        <f t="array" ref="AQ128">_xll.BDP($C128,AQ$1)</f>
        <v>92</v>
      </c>
      <c r="AR128" s="21" t="str">
        <f>_xlfn.IFNA(IF(ISNUMBER($K128),INDEX(SN_Limit[UTILIZATION],MATCH($K128,SN_Limit[BB_ID],0)),"#N/A"),
IF(ISNUMBER($L128),INDEX(SN_Limit[UTILIZATION],MATCH($L128,SN_Limit[BB_ID],0)),"#N/A"))</f>
        <v>N/A</v>
      </c>
      <c r="AS128" s="6">
        <f>_xlfn.IFNA(IF(ISNUMBER($K128),INDEX(SN_Limit[REMAINING],MATCH($K128,SN_Limit[BB_ID],0)),"#N/A"),
IF(ISNUMBER($L128),INDEX(SN_Limit[REMAINING],MATCH($L128,SN_Limit[BB_ID],0)),"#N/A"))</f>
        <v>0</v>
      </c>
      <c r="AT128" s="3" t="str">
        <f>INDEX(Table11[Z_category],MATCH(MAX(BuyTable[[#This Row],[Yld_Z_BB]:[Yld_Z_RBCI]]),Table11[Z_score_Vale],1))</f>
        <v>75 to 90</v>
      </c>
      <c r="AU128" s="3" t="str">
        <f>INDEX(Table12[TRAC_Category],MATCH(BuyTable[[#This Row],[Perc_Traded]],Table12[TRAC_Value],1))</f>
        <v>5-10%</v>
      </c>
      <c r="AV128" s="27" t="str">
        <f>INDEX(Table13[NetDlrInv_Category],MATCH(BuyTable[[#This Row],[DealerClient Net]],Table13[NetDlrInv_Value],1))</f>
        <v>-10MM to -5MM</v>
      </c>
      <c r="AW128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28" s="3" t="str">
        <f>INDEX(Table15[XCCY_Cat],MATCH(BuyTable[[#This Row],[XCCY_sprd]],Table15[XCCY_Value],1))</f>
        <v>0.3 to 0.5</v>
      </c>
      <c r="AY128" s="3" t="str">
        <f>INDEX(Group_RTG[RTG_Value],MATCH($R128,Group_RTG[RTG_Key],0))&amp;":"&amp;INDEX(Map_DurBQNT[Dur_Val],MATCH($X128,Map_DurBQNT[Dur_Key],0))&amp;":"&amp;$M128&amp;":"&amp;$O128</f>
        <v>BBB:5:USD:Corp</v>
      </c>
      <c r="AZ128" s="3" t="str">
        <f>INDEX(Table9[LQA_Bucket],MATCH(BuyTable[[#This Row],[LQA_LIQUIDITY_SCORE]],Table9[LQA_Val],1))</f>
        <v>80-100</v>
      </c>
      <c r="BA128" s="27" t="str">
        <f>INDEX(Table10[Utilization_Bucket],MATCH(_xlfn.IFNA(ROUND(BuyTable[[#This Row],[Remaining]]/1000000,0),-1),Table10[Utilization_Val],1))</f>
        <v>0MM</v>
      </c>
      <c r="BB12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29" spans="1:54" x14ac:dyDescent="0.3">
      <c r="A129" t="s">
        <v>876</v>
      </c>
      <c r="B129" t="str">
        <f>IF(ISNUMBER(MATCH(I129,Buyside_PastID!A:A,0)),"","NEW")</f>
        <v/>
      </c>
      <c r="C129" s="8" t="s">
        <v>1033</v>
      </c>
      <c r="D129" s="8">
        <v>1.0256849937993964</v>
      </c>
      <c r="E129" s="8">
        <v>1.0886132068760812</v>
      </c>
      <c r="F129" s="8" t="s">
        <v>1928</v>
      </c>
      <c r="G129" s="8">
        <v>10000000</v>
      </c>
      <c r="H129" s="8">
        <v>0</v>
      </c>
      <c r="I129" s="8" t="str" cm="1">
        <f t="array" ref="I129">_xll.BDP($C129,I$1)</f>
        <v>83368RBD3</v>
      </c>
      <c r="J129" s="8" t="str" cm="1">
        <f t="array" ref="J129">_xll.BDP($C129,J$1)</f>
        <v>SOCGEN 2.889 06/09/32</v>
      </c>
      <c r="K129" s="8" cm="1">
        <f t="array" ref="K129">_xll.BDP($C129,K$1)</f>
        <v>115510</v>
      </c>
      <c r="L129" s="8" cm="1">
        <f t="array" ref="L129">_xll.BDP($C129,L$1)</f>
        <v>115510</v>
      </c>
      <c r="M129" s="8" t="str" cm="1">
        <f t="array" ref="M129">_xll.BDP($C129,M$1)</f>
        <v>USD</v>
      </c>
      <c r="N129" s="8" t="str" cm="1">
        <f t="array" ref="N129">_xll.BDP($C129,N$1)</f>
        <v>FR</v>
      </c>
      <c r="O129" s="8" t="str" cm="1">
        <f t="array" ref="O129">_xll.BDP($C129,O$1)</f>
        <v>Corp</v>
      </c>
      <c r="P129" s="8" t="str" cm="1">
        <f t="array" ref="P129">_xll.BDP($C129,P$1)</f>
        <v>Financials</v>
      </c>
      <c r="Q129" s="8" t="str" cm="1">
        <f t="array" ref="Q129">_xll.BDP($C129,Q$1)</f>
        <v>SOCIETE GENERALE</v>
      </c>
      <c r="R129" s="8" t="str" cm="1">
        <f t="array" ref="R129">_xll.BDP($C129,R$1)</f>
        <v>BBB</v>
      </c>
      <c r="S129" s="8" cm="1">
        <f t="array" ref="S129">_xlfn.IFNA(MATCH(_xll.BDP($C129,S$1),Convert_RBCIRTG[RTG_MDY],0),0)</f>
        <v>2</v>
      </c>
      <c r="T129" s="8" cm="1">
        <f t="array" ref="T129">_xlfn.IFNA(MATCH(_xll.BDP($C129,T$1),Convert_RBCIRTG[RTG_FITCH_SP],0),0)</f>
        <v>4</v>
      </c>
      <c r="U129" s="8" cm="1">
        <f t="array" ref="U129">_xlfn.IFNA(MATCH(_xll.BDP($C129,U$1),Convert_RBCIRTG[RTG_FITCH_SP],0),0)</f>
        <v>2</v>
      </c>
      <c r="V129" s="20" t="str" cm="1">
        <f t="array" ref="V129">INDEX(Convert_RBCIRTG[RTG_FITCH_SP],IF(MEDIAN($S129:$U129)&gt;0,MEDIAN($S129:$U129),MAX($S129:$U129)))</f>
        <v>BBB</v>
      </c>
      <c r="W129" s="15" cm="1">
        <f t="array" ref="W129">_xll.BDP($C129,W$1,"YAS_YLD_FLAG = 15")</f>
        <v>8.2680246692464028</v>
      </c>
      <c r="X129" s="3" t="str">
        <f>INDEX(Convert_DurBins[Dur_Bucket],MATCH($W129,Convert_DurBins[Dur_Val],1))</f>
        <v>0-10</v>
      </c>
      <c r="Y129" s="14">
        <f t="shared" si="12"/>
        <v>2.9069185548471315</v>
      </c>
      <c r="Z129" s="3">
        <f>-INDEX(DefProv[Default],MATCH($O129&amp;$R129,DefProv[KEY],0))</f>
        <v>-36</v>
      </c>
      <c r="AA129" s="9" cm="1">
        <f t="array" ref="AA129">IF($M129="CAD",AB129,_xll.BDP($C129,AA$1,"YAS_XCCY_FOREIGN_CURRENCY=CAD","YAS_YLD_FLAG = 15","PRICING_SOURCE=BVAL"))</f>
        <v>3.2669185548471313</v>
      </c>
      <c r="AB129" s="9" cm="1">
        <f t="array" ref="AB129">_xll.BDP($C129,AB$1,"YAS_YLD_FLAG = 15","PRICING_SOURCE=BVAL")</f>
        <v>2.93479</v>
      </c>
      <c r="AC129" s="14">
        <f t="shared" si="13"/>
        <v>0.33212855484713133</v>
      </c>
      <c r="AD129" s="9" cm="1">
        <f t="array" ref="AD129">_xll.BDP($C129,AD$1,"YAS_YLD_FLAG = 15","PRICING_SOURCE=BVAL")</f>
        <v>135.48050000000001</v>
      </c>
      <c r="AE129" s="14" t="e">
        <f>INDEX([1]credit_yield!$C$1:$C$108,MATCH($AY129,[1]credit_yield!$A$1:$A$108,0))</f>
        <v>#N/A</v>
      </c>
      <c r="AF129" s="9" cm="1">
        <f t="array" ref="AF129">_xll.BDP($C129,AF$1,"YAS_YLD_FLAG = 15","YAS_XCCY_FOREIGN_CURRENCY=CAD","PRICING_SOURCE=BVAL")</f>
        <v>167.84712337702445</v>
      </c>
      <c r="AG129" s="9" cm="1">
        <f t="array" ref="AG129">_xll.BDP($C129,AG$1,"YAS_YLD_FLAG = 15","PRICING_SOURCE=BVAL")</f>
        <v>1.579985</v>
      </c>
      <c r="AH129" s="9" t="str" cm="1">
        <f t="array" ref="AH129">_xll.BDP($C129,AH$1,"YAS_YLD_FLAG = 15","PRICING_SOURCE=BVAL")</f>
        <v>T 1 1/4 08/15/31</v>
      </c>
      <c r="AI129" s="9" t="str" cm="1">
        <f t="array" ref="AI129">_xll.BDP($C129,AI$1,"YAS_YLD_FLAG = 15","YAS_XCCY_FOREIGN_CURRENCY=CAD","PRICING_SOURCE=BVAL")</f>
        <v>CAN 1 ½ 06/01/31</v>
      </c>
      <c r="AJ129" s="9" cm="1">
        <f t="array" ref="AJ129">_xll.BQL($C129, "yield(fill=PREV, pricing_source=BVN4, side=Bid, yield_type=YTW) - yield(fill=PREV, pricing_source=BVN4, side=Ask, yield_type=YTW)")</f>
        <v>3.6679677825051105E-2</v>
      </c>
      <c r="AK129" s="16" cm="1">
        <f t="array" ref="AK129">_xll.BDP($C129,AK$1,"YAS_YLD_FLAG = 1")</f>
        <v>1250000000</v>
      </c>
      <c r="AL129" s="5">
        <f t="shared" si="14"/>
        <v>9.6417600000000006E-2</v>
      </c>
      <c r="AM129" s="17" cm="1">
        <f t="array" ref="AM129">_xll.BDP($C129&amp;"@"&amp;Settings!$B$1&amp;" "&amp;$O129,"INTERVAL_SUM","MARKET_DATA_OVERRIDE="&amp;AM$1,"CALC_INTERVAL="&amp;Settings!$B$2,"FILL=0")*1000</f>
        <v>120522000</v>
      </c>
      <c r="AN129" s="18">
        <f t="shared" si="15"/>
        <v>15973000</v>
      </c>
      <c r="AO129" s="17" cm="1">
        <f t="array" ref="AO129">_xll.BDP($I129&amp;"@"&amp;Settings!$B$1&amp;" "&amp;$O129,"INTERVAL_SUM","MARKET_DATA_OVERRIDE="&amp;AO$1,"CALC_INTERVAL="&amp;Settings!$B$2,"FILL=0")*1000</f>
        <v>34070000</v>
      </c>
      <c r="AP129" s="17" cm="1">
        <f t="array" ref="AP129">_xll.BDP($I129&amp;"@"&amp;Settings!$B$1&amp;" "&amp;$O129,"INTERVAL_SUM","MARKET_DATA_OVERRIDE="&amp;AP$1,"CALC_INTERVAL="&amp;Settings!$B$2,"FILL=0")*1000</f>
        <v>18097000</v>
      </c>
      <c r="AQ129" s="8" cm="1">
        <f t="array" ref="AQ129">_xll.BDP($C129,AQ$1)</f>
        <v>93</v>
      </c>
      <c r="AR129" s="21">
        <f>_xlfn.IFNA(IF(ISNUMBER($K129),INDEX(SN_Limit[UTILIZATION],MATCH($K129,SN_Limit[BB_ID],0)),"#N/A"),
IF(ISNUMBER($L129),INDEX(SN_Limit[UTILIZATION],MATCH($L129,SN_Limit[BB_ID],0)),"#N/A"))</f>
        <v>0</v>
      </c>
      <c r="AS129" s="6">
        <f>_xlfn.IFNA(IF(ISNUMBER($K129),INDEX(SN_Limit[REMAINING],MATCH($K129,SN_Limit[BB_ID],0)),"#N/A"),
IF(ISNUMBER($L129),INDEX(SN_Limit[REMAINING],MATCH($L129,SN_Limit[BB_ID],0)),"#N/A"))</f>
        <v>45000000</v>
      </c>
      <c r="AT129" s="3" t="str">
        <f>INDEX(Table11[Z_category],MATCH(MAX(BuyTable[[#This Row],[Yld_Z_BB]:[Yld_Z_RBCI]]),Table11[Z_score_Vale],1))</f>
        <v>75 to 90</v>
      </c>
      <c r="AU129" s="3" t="str">
        <f>INDEX(Table12[TRAC_Category],MATCH(BuyTable[[#This Row],[Perc_Traded]],Table12[TRAC_Value],1))</f>
        <v>5-10%</v>
      </c>
      <c r="AV129" s="27" t="str">
        <f>INDEX(Table13[NetDlrInv_Category],MATCH(BuyTable[[#This Row],[DealerClient Net]],Table13[NetDlrInv_Value],1))</f>
        <v>10 to 20MM</v>
      </c>
      <c r="AW129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29" s="3" t="str">
        <f>INDEX(Table15[XCCY_Cat],MATCH(BuyTable[[#This Row],[XCCY_sprd]],Table15[XCCY_Value],1))</f>
        <v>0.3 to 0.5</v>
      </c>
      <c r="AY129" s="3" t="str">
        <f>INDEX(Group_RTG[RTG_Value],MATCH($R129,Group_RTG[RTG_Key],0))&amp;":"&amp;INDEX(Map_DurBQNT[Dur_Val],MATCH($X129,Map_DurBQNT[Dur_Key],0))&amp;":"&amp;$M129&amp;":"&amp;$O129</f>
        <v>BBB:5:USD:Corp</v>
      </c>
      <c r="AZ129" s="3" t="str">
        <f>INDEX(Table9[LQA_Bucket],MATCH(BuyTable[[#This Row],[LQA_LIQUIDITY_SCORE]],Table9[LQA_Val],1))</f>
        <v>80-100</v>
      </c>
      <c r="BA129" s="27" t="str">
        <f>INDEX(Table10[Utilization_Bucket],MATCH(_xlfn.IFNA(ROUND(BuyTable[[#This Row],[Remaining]]/1000000,0),-1),Table10[Utilization_Val],1))</f>
        <v>10-50MM</v>
      </c>
      <c r="BB12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30" spans="1:54" x14ac:dyDescent="0.3">
      <c r="A130" t="s">
        <v>876</v>
      </c>
      <c r="B130" t="str">
        <f>IF(ISNUMBER(MATCH(I130,Buyside_PastID!A:A,0)),"","NEW")</f>
        <v/>
      </c>
      <c r="C130" s="8" t="s">
        <v>1727</v>
      </c>
      <c r="D130" s="8">
        <v>1.107573176637902</v>
      </c>
      <c r="E130" s="8">
        <v>1.3540684451099199</v>
      </c>
      <c r="F130" s="8" t="s">
        <v>2151</v>
      </c>
      <c r="G130" s="8">
        <v>10000</v>
      </c>
      <c r="H130" s="8">
        <v>10000</v>
      </c>
      <c r="I130" s="8" t="str" cm="1">
        <f t="array" ref="I130">_xll.BDP($C130,I$1)</f>
        <v>803854KP2</v>
      </c>
      <c r="J130" s="8" t="str" cm="1">
        <f t="array" ref="J130">_xll.BDP($C130,J$1)</f>
        <v>SCDA 2.15 06/02/31</v>
      </c>
      <c r="K130" s="8" cm="1">
        <f t="array" ref="K130">_xll.BDP($C130,K$1)</f>
        <v>186291</v>
      </c>
      <c r="L130" s="8" cm="1">
        <f t="array" ref="L130">_xll.BDP($C130,L$1)</f>
        <v>186291</v>
      </c>
      <c r="M130" s="8" t="str" cm="1">
        <f t="array" ref="M130">_xll.BDP($C130,M$1)</f>
        <v>CAD</v>
      </c>
      <c r="N130" s="8" t="str" cm="1">
        <f t="array" ref="N130">_xll.BDP($C130,N$1)</f>
        <v>CA</v>
      </c>
      <c r="O130" s="8" t="str" cm="1">
        <f t="array" ref="O130">_xll.BDP($C130,O$1)</f>
        <v>Govt</v>
      </c>
      <c r="P130" s="8" t="str" cm="1">
        <f t="array" ref="P130">_xll.BDP($C130,P$1)</f>
        <v>Government</v>
      </c>
      <c r="Q130" s="8" t="str" cm="1">
        <f t="array" ref="Q130">_xll.BDP($C130,Q$1)</f>
        <v>PROVINCE OF SASKATCHEWAN</v>
      </c>
      <c r="R130" s="8" t="str" cm="1">
        <f t="array" ref="R130">_xll.BDP($C130,R$1)</f>
        <v>AA</v>
      </c>
      <c r="S130" s="8" cm="1">
        <f t="array" ref="S130">_xlfn.IFNA(MATCH(_xll.BDP($C130,S$1),Convert_RBCIRTG[RTG_MDY],0),0)</f>
        <v>9</v>
      </c>
      <c r="T130" s="8" cm="1">
        <f t="array" ref="T130">_xlfn.IFNA(MATCH(_xll.BDP($C130,T$1),Convert_RBCIRTG[RTG_FITCH_SP],0),0)</f>
        <v>0</v>
      </c>
      <c r="U130" s="8" cm="1">
        <f t="array" ref="U130">_xlfn.IFNA(MATCH(_xll.BDP($C130,U$1),Convert_RBCIRTG[RTG_FITCH_SP],0),0)</f>
        <v>8</v>
      </c>
      <c r="V130" s="20" t="str" cm="1">
        <f t="array" ref="V130">INDEX(Convert_RBCIRTG[RTG_FITCH_SP],IF(MEDIAN($S130:$U130)&gt;0,MEDIAN($S130:$U130),MAX($S130:$U130)))</f>
        <v>AA</v>
      </c>
      <c r="W130" s="15" cm="1">
        <f t="array" ref="W130">_xll.BDP($C130,W$1,"YAS_YLD_FLAG = 15")</f>
        <v>8.5754779251421827</v>
      </c>
      <c r="X130" s="3" t="str">
        <f>INDEX(Convert_DurBins[Dur_Bucket],MATCH($W130,Convert_DurBins[Dur_Val],1))</f>
        <v>0-10</v>
      </c>
      <c r="Y130" s="14">
        <f t="shared" si="12"/>
        <v>2.1553870000000002</v>
      </c>
      <c r="Z130" s="3">
        <f>-INDEX(DefProv[Default],MATCH($O130&amp;$R130,DefProv[KEY],0))</f>
        <v>-3</v>
      </c>
      <c r="AA130" s="9" cm="1">
        <f t="array" ref="AA130">IF($M130="CAD",AB130,_xll.BDP($C130,AA$1,"YAS_XCCY_FOREIGN_CURRENCY=CAD","YAS_YLD_FLAG = 15","PRICING_SOURCE=BVAL"))</f>
        <v>2.185387</v>
      </c>
      <c r="AB130" s="9" cm="1">
        <f t="array" ref="AB130">_xll.BDP($C130,AB$1,"YAS_YLD_FLAG = 15","PRICING_SOURCE=BVAL")</f>
        <v>2.185387</v>
      </c>
      <c r="AC130" s="14">
        <f t="shared" si="13"/>
        <v>0</v>
      </c>
      <c r="AD130" s="9" cm="1">
        <f t="array" ref="AD130">_xll.BDP($C130,AD$1,"YAS_YLD_FLAG = 15","PRICING_SOURCE=BVAL")</f>
        <v>63.828100000000006</v>
      </c>
      <c r="AE130" s="14" t="e">
        <f>INDEX([1]credit_yield!$C$1:$C$108,MATCH($AY130,[1]credit_yield!$A$1:$A$108,0))</f>
        <v>#N/A</v>
      </c>
      <c r="AF130" s="9" cm="1">
        <f t="array" ref="AF130">_xll.BDP($C130,AF$1,"YAS_YLD_FLAG = 15","YAS_XCCY_FOREIGN_CURRENCY=CAD","PRICING_SOURCE=BVAL")</f>
        <v>59.635985117464017</v>
      </c>
      <c r="AG130" s="9" cm="1">
        <f t="array" ref="AG130">_xll.BDP($C130,AG$1,"YAS_YLD_FLAG = 15","PRICING_SOURCE=BVAL")</f>
        <v>1.5471059999999999</v>
      </c>
      <c r="AH130" s="9" t="str" cm="1">
        <f t="array" ref="AH130">_xll.BDP($C130,AH$1,"YAS_YLD_FLAG = 15","PRICING_SOURCE=BVAL")</f>
        <v>CAN 0 1/2 12/01/30</v>
      </c>
      <c r="AI130" s="9" t="str" cm="1">
        <f t="array" ref="AI130">_xll.BDP($C130,AI$1,"YAS_YLD_FLAG = 15","YAS_XCCY_FOREIGN_CURRENCY=CAD","PRICING_SOURCE=BVAL")</f>
        <v>CAN 1 ½ 06/01/31</v>
      </c>
      <c r="AJ130" s="9" cm="1">
        <f t="array" ref="AJ130">_xll.BQL($C130, "yield(fill=PREV, pricing_source=BVN4, side=Bid, yield_type=YTW) - yield(fill=PREV, pricing_source=BVN4, side=Ask, yield_type=YTW)")</f>
        <v>1.7647317148329122E-2</v>
      </c>
      <c r="AK130" s="16" cm="1">
        <f t="array" ref="AK130">_xll.BDP($C130,AK$1,"YAS_YLD_FLAG = 1")</f>
        <v>1300000000</v>
      </c>
      <c r="AL130" s="5">
        <f t="shared" si="14"/>
        <v>0</v>
      </c>
      <c r="AM130" s="17" cm="1">
        <f t="array" ref="AM130">_xll.BDP($C130&amp;"@"&amp;Settings!$B$1&amp;" "&amp;$O130,"INTERVAL_SUM","MARKET_DATA_OVERRIDE="&amp;AM$1,"CALC_INTERVAL="&amp;Settings!$B$2,"FILL=0")*1000</f>
        <v>0</v>
      </c>
      <c r="AN130" s="18">
        <f t="shared" si="15"/>
        <v>0</v>
      </c>
      <c r="AO130" s="17" cm="1">
        <f t="array" ref="AO130">_xll.BDP($I130&amp;"@"&amp;Settings!$B$1&amp;" "&amp;$O130,"INTERVAL_SUM","MARKET_DATA_OVERRIDE="&amp;AO$1,"CALC_INTERVAL="&amp;Settings!$B$2,"FILL=0")*1000</f>
        <v>0</v>
      </c>
      <c r="AP130" s="17" cm="1">
        <f t="array" ref="AP130">_xll.BDP($I130&amp;"@"&amp;Settings!$B$1&amp;" "&amp;$O130,"INTERVAL_SUM","MARKET_DATA_OVERRIDE="&amp;AP$1,"CALC_INTERVAL="&amp;Settings!$B$2,"FILL=0")*1000</f>
        <v>0</v>
      </c>
      <c r="AQ130" s="8" cm="1">
        <f t="array" ref="AQ130">_xll.BDP($C130,AQ$1)</f>
        <v>98</v>
      </c>
      <c r="AR130" s="21">
        <f>_xlfn.IFNA(IF(ISNUMBER($K130),INDEX(SN_Limit[UTILIZATION],MATCH($K130,SN_Limit[BB_ID],0)),"#N/A"),
IF(ISNUMBER($L130),INDEX(SN_Limit[UTILIZATION],MATCH($L130,SN_Limit[BB_ID],0)),"#N/A"))</f>
        <v>0.38619999999999999</v>
      </c>
      <c r="AS130" s="6">
        <f>_xlfn.IFNA(IF(ISNUMBER($K130),INDEX(SN_Limit[REMAINING],MATCH($K130,SN_Limit[BB_ID],0)),"#N/A"),
IF(ISNUMBER($L130),INDEX(SN_Limit[REMAINING],MATCH($L130,SN_Limit[BB_ID],0)),"#N/A"))</f>
        <v>205518765.75</v>
      </c>
      <c r="AT130" s="3" t="str">
        <f>INDEX(Table11[Z_category],MATCH(MAX(BuyTable[[#This Row],[Yld_Z_BB]:[Yld_Z_RBCI]]),Table11[Z_score_Vale],1))</f>
        <v>90+</v>
      </c>
      <c r="AU130" s="3">
        <f>INDEX(Table12[TRAC_Category],MATCH(BuyTable[[#This Row],[Perc_Traded]],Table12[TRAC_Value],1))</f>
        <v>0</v>
      </c>
      <c r="AV130" s="27">
        <f>INDEX(Table13[NetDlrInv_Category],MATCH(BuyTable[[#This Row],[DealerClient Net]],Table13[NetDlrInv_Value],1))</f>
        <v>0</v>
      </c>
      <c r="AW130" s="3">
        <f>IF(OR(ISBLANK(BuyTable[[#This Row],[MSG_AskSize]]),NOT(ISNUMBER(BuyTable[[#This Row],[MSG_AskSize]]))),"NA",INDEX(Table14[AskSize_Category],MATCH(BuyTable[[#This Row],[MSG_AskSize]],Table14[AskSize_Value],1)))</f>
        <v>0</v>
      </c>
      <c r="AX130" s="3">
        <f>INDEX(Table15[XCCY_Cat],MATCH(BuyTable[[#This Row],[XCCY_sprd]],Table15[XCCY_Value],1))</f>
        <v>0</v>
      </c>
      <c r="AY130" s="3" t="str">
        <f>INDEX(Group_RTG[RTG_Value],MATCH($R130,Group_RTG[RTG_Key],0))&amp;":"&amp;INDEX(Map_DurBQNT[Dur_Val],MATCH($X130,Map_DurBQNT[Dur_Key],0))&amp;":"&amp;$M130&amp;":"&amp;$O130</f>
        <v>AA:5:CAD:Govt</v>
      </c>
      <c r="AZ130" s="3" t="str">
        <f>INDEX(Table9[LQA_Bucket],MATCH(BuyTable[[#This Row],[LQA_LIQUIDITY_SCORE]],Table9[LQA_Val],1))</f>
        <v>80-100</v>
      </c>
      <c r="BA130" s="27" t="str">
        <f>INDEX(Table10[Utilization_Bucket],MATCH(_xlfn.IFNA(ROUND(BuyTable[[#This Row],[Remaining]]/1000000,0),-1),Table10[Utilization_Val],1))</f>
        <v>100MM+</v>
      </c>
      <c r="BB13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31" spans="1:54" x14ac:dyDescent="0.3">
      <c r="A131" t="s">
        <v>876</v>
      </c>
      <c r="B131" t="str">
        <f>IF(ISNUMBER(MATCH(I131,Buyside_PastID!A:A,0)),"","NEW")</f>
        <v/>
      </c>
      <c r="C131" s="8" t="s">
        <v>1049</v>
      </c>
      <c r="D131" s="8">
        <v>1.2842470653952167</v>
      </c>
      <c r="E131" s="8">
        <v>0.91605758756842381</v>
      </c>
      <c r="F131" s="8" t="s">
        <v>1908</v>
      </c>
      <c r="G131" s="8">
        <v>11257000</v>
      </c>
      <c r="H131" s="8">
        <v>5000000</v>
      </c>
      <c r="I131" s="8" t="str" cm="1">
        <f t="array" ref="I131">_xll.BDP($C131,I$1)</f>
        <v>29260ZAF3</v>
      </c>
      <c r="J131" s="8" t="str" cm="1">
        <f t="array" ref="J131">_xll.BDP($C131,J$1)</f>
        <v>ENBGAS 3.2 09/15/51</v>
      </c>
      <c r="K131" s="8" cm="1">
        <f t="array" ref="K131">_xll.BDP($C131,K$1)</f>
        <v>109548</v>
      </c>
      <c r="L131" s="8" cm="1">
        <f t="array" ref="L131">_xll.BDP($C131,L$1)</f>
        <v>62939278</v>
      </c>
      <c r="M131" s="8" t="str" cm="1">
        <f t="array" ref="M131">_xll.BDP($C131,M$1)</f>
        <v>CAD</v>
      </c>
      <c r="N131" s="8" t="str" cm="1">
        <f t="array" ref="N131">_xll.BDP($C131,N$1)</f>
        <v>CA</v>
      </c>
      <c r="O131" s="8" t="str" cm="1">
        <f t="array" ref="O131">_xll.BDP($C131,O$1)</f>
        <v>Corp</v>
      </c>
      <c r="P131" s="8" t="str" cm="1">
        <f t="array" ref="P131">_xll.BDP($C131,P$1)</f>
        <v>Utilities</v>
      </c>
      <c r="Q131" s="8" t="str" cm="1">
        <f t="array" ref="Q131">_xll.BDP($C131,Q$1)</f>
        <v>ENBRIDGE GAS INC</v>
      </c>
      <c r="R131" s="8" t="str" cm="1">
        <f t="array" ref="R131">_xll.BDP($C131,R$1)</f>
        <v>A-</v>
      </c>
      <c r="S131" s="8" cm="1">
        <f t="array" ref="S131">_xlfn.IFNA(MATCH(_xll.BDP($C131,S$1),Convert_RBCIRTG[RTG_MDY],0),0)</f>
        <v>0</v>
      </c>
      <c r="T131" s="8" cm="1">
        <f t="array" ref="T131">_xlfn.IFNA(MATCH(_xll.BDP($C131,T$1),Convert_RBCIRTG[RTG_FITCH_SP],0),0)</f>
        <v>0</v>
      </c>
      <c r="U131" s="8" cm="1">
        <f t="array" ref="U131">_xlfn.IFNA(MATCH(_xll.BDP($C131,U$1),Convert_RBCIRTG[RTG_FITCH_SP],0),0)</f>
        <v>4</v>
      </c>
      <c r="V131" s="20" t="str" cm="1">
        <f t="array" ref="V131">INDEX(Convert_RBCIRTG[RTG_FITCH_SP],IF(MEDIAN($S131:$U131)&gt;0,MEDIAN($S131:$U131),MAX($S131:$U131)))</f>
        <v>A-</v>
      </c>
      <c r="W131" s="15" cm="1">
        <f t="array" ref="W131">_xll.BDP($C131,W$1,"YAS_YLD_FLAG = 15")</f>
        <v>18.913558706189452</v>
      </c>
      <c r="X131" s="3" t="str">
        <f>INDEX(Convert_DurBins[Dur_Bucket],MATCH($W131,Convert_DurBins[Dur_Val],1))</f>
        <v>18-20</v>
      </c>
      <c r="Y131" s="14">
        <f t="shared" si="12"/>
        <v>3.2123539999999999</v>
      </c>
      <c r="Z131" s="3">
        <f>-INDEX(DefProv[Default],MATCH($O131&amp;$R131,DefProv[KEY],0))</f>
        <v>-13</v>
      </c>
      <c r="AA131" s="9" cm="1">
        <f t="array" ref="AA131">IF($M131="CAD",AB131,_xll.BDP($C131,AA$1,"YAS_XCCY_FOREIGN_CURRENCY=CAD","YAS_YLD_FLAG = 15","PRICING_SOURCE=BVAL"))</f>
        <v>3.3423539999999998</v>
      </c>
      <c r="AB131" s="9" cm="1">
        <f t="array" ref="AB131">_xll.BDP($C131,AB$1,"YAS_YLD_FLAG = 15","PRICING_SOURCE=BVAL")</f>
        <v>3.3423539999999998</v>
      </c>
      <c r="AC131" s="14">
        <f t="shared" si="13"/>
        <v>0</v>
      </c>
      <c r="AD131" s="9" cm="1">
        <f t="array" ref="AD131">_xll.BDP($C131,AD$1,"YAS_YLD_FLAG = 15","PRICING_SOURCE=BVAL")</f>
        <v>137.40199999999999</v>
      </c>
      <c r="AE131" s="14">
        <f>INDEX([1]credit_yield!$C$1:$C$108,MATCH($AY131,[1]credit_yield!$A$1:$A$108,0))</f>
        <v>135.27205810546869</v>
      </c>
      <c r="AF131" s="9" cm="1">
        <f t="array" ref="AF131">_xll.BDP($C131,AF$1,"YAS_YLD_FLAG = 15","YAS_XCCY_FOREIGN_CURRENCY=CAD","PRICING_SOURCE=BVAL")</f>
        <v>135.53324457647696</v>
      </c>
      <c r="AG131" s="9" cm="1">
        <f t="array" ref="AG131">_xll.BDP($C131,AG$1,"YAS_YLD_FLAG = 15","PRICING_SOURCE=BVAL")</f>
        <v>1.968334</v>
      </c>
      <c r="AH131" s="9" t="str" cm="1">
        <f t="array" ref="AH131">_xll.BDP($C131,AH$1,"YAS_YLD_FLAG = 15","PRICING_SOURCE=BVAL")</f>
        <v>CAN 2 12/01/51</v>
      </c>
      <c r="AI131" s="9" t="str" cm="1">
        <f t="array" ref="AI131">_xll.BDP($C131,AI$1,"YAS_YLD_FLAG = 15","YAS_XCCY_FOREIGN_CURRENCY=CAD","PRICING_SOURCE=BVAL")</f>
        <v>CAN 2 12/01/51</v>
      </c>
      <c r="AJ131" s="9" cm="1">
        <f t="array" ref="AJ131">_xll.BQL($C131, "yield(fill=PREV, pricing_source=BVN4, side=Bid, yield_type=YTW) - yield(fill=PREV, pricing_source=BVN4, side=Ask, yield_type=YTW)")</f>
        <v>2.6052021561758121E-2</v>
      </c>
      <c r="AK131" s="16" cm="1">
        <f t="array" ref="AK131">_xll.BDP($C131,AK$1,"YAS_YLD_FLAG = 1")</f>
        <v>425000000</v>
      </c>
      <c r="AL131" s="5">
        <f t="shared" si="14"/>
        <v>0</v>
      </c>
      <c r="AM131" s="17" cm="1">
        <f t="array" ref="AM131">_xll.BDP($C131&amp;"@"&amp;Settings!$B$1&amp;" "&amp;$O131,"INTERVAL_SUM","MARKET_DATA_OVERRIDE="&amp;AM$1,"CALC_INTERVAL="&amp;Settings!$B$2,"FILL=0")*1000</f>
        <v>0</v>
      </c>
      <c r="AN131" s="18">
        <f t="shared" si="15"/>
        <v>0</v>
      </c>
      <c r="AO131" s="17" cm="1">
        <f t="array" ref="AO131">_xll.BDP($I131&amp;"@"&amp;Settings!$B$1&amp;" "&amp;$O131,"INTERVAL_SUM","MARKET_DATA_OVERRIDE="&amp;AO$1,"CALC_INTERVAL="&amp;Settings!$B$2,"FILL=0")*1000</f>
        <v>0</v>
      </c>
      <c r="AP131" s="17" cm="1">
        <f t="array" ref="AP131">_xll.BDP($I131&amp;"@"&amp;Settings!$B$1&amp;" "&amp;$O131,"INTERVAL_SUM","MARKET_DATA_OVERRIDE="&amp;AP$1,"CALC_INTERVAL="&amp;Settings!$B$2,"FILL=0")*1000</f>
        <v>0</v>
      </c>
      <c r="AQ131" s="8" cm="1">
        <f t="array" ref="AQ131">_xll.BDP($C131,AQ$1)</f>
        <v>96</v>
      </c>
      <c r="AR131" s="21">
        <f>_xlfn.IFNA(IF(ISNUMBER($K131),INDEX(SN_Limit[UTILIZATION],MATCH($K131,SN_Limit[BB_ID],0)),"#N/A"),
IF(ISNUMBER($L131),INDEX(SN_Limit[UTILIZATION],MATCH($L131,SN_Limit[BB_ID],0)),"#N/A"))</f>
        <v>0.68289999999999995</v>
      </c>
      <c r="AS131" s="6">
        <f>_xlfn.IFNA(IF(ISNUMBER($K131),INDEX(SN_Limit[REMAINING],MATCH($K131,SN_Limit[BB_ID],0)),"#N/A"),
IF(ISNUMBER($L131),INDEX(SN_Limit[REMAINING],MATCH($L131,SN_Limit[BB_ID],0)),"#N/A"))</f>
        <v>34731322.5</v>
      </c>
      <c r="AT131" s="3" t="str">
        <f>INDEX(Table11[Z_category],MATCH(MAX(BuyTable[[#This Row],[Yld_Z_BB]:[Yld_Z_RBCI]]),Table11[Z_score_Vale],1))</f>
        <v>90+</v>
      </c>
      <c r="AU131" s="3">
        <f>INDEX(Table12[TRAC_Category],MATCH(BuyTable[[#This Row],[Perc_Traded]],Table12[TRAC_Value],1))</f>
        <v>0</v>
      </c>
      <c r="AV131" s="27">
        <f>INDEX(Table13[NetDlrInv_Category],MATCH(BuyTable[[#This Row],[DealerClient Net]],Table13[NetDlrInv_Value],1))</f>
        <v>0</v>
      </c>
      <c r="AW131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31" s="3">
        <f>INDEX(Table15[XCCY_Cat],MATCH(BuyTable[[#This Row],[XCCY_sprd]],Table15[XCCY_Value],1))</f>
        <v>0</v>
      </c>
      <c r="AY131" s="3" t="str">
        <f>INDEX(Group_RTG[RTG_Value],MATCH($R131,Group_RTG[RTG_Key],0))&amp;":"&amp;INDEX(Map_DurBQNT[Dur_Val],MATCH($X131,Map_DurBQNT[Dur_Key],0))&amp;":"&amp;$M131&amp;":"&amp;$O131</f>
        <v>A:10:CAD:Corp</v>
      </c>
      <c r="AZ131" s="3" t="str">
        <f>INDEX(Table9[LQA_Bucket],MATCH(BuyTable[[#This Row],[LQA_LIQUIDITY_SCORE]],Table9[LQA_Val],1))</f>
        <v>80-100</v>
      </c>
      <c r="BA131" s="27" t="str">
        <f>INDEX(Table10[Utilization_Bucket],MATCH(_xlfn.IFNA(ROUND(BuyTable[[#This Row],[Remaining]]/1000000,0),-1),Table10[Utilization_Val],1))</f>
        <v>10-50MM</v>
      </c>
      <c r="BB13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32" spans="1:54" x14ac:dyDescent="0.3">
      <c r="A132" t="s">
        <v>876</v>
      </c>
      <c r="B132" t="str">
        <f>IF(ISNUMBER(MATCH(I132,Buyside_PastID!A:A,0)),"","NEW")</f>
        <v/>
      </c>
      <c r="C132" s="8" t="s">
        <v>1096</v>
      </c>
      <c r="D132" s="8">
        <v>1.0895318936943894</v>
      </c>
      <c r="E132" s="8">
        <v>1.1921095708385643</v>
      </c>
      <c r="F132" s="8" t="s">
        <v>2056</v>
      </c>
      <c r="G132" s="8">
        <v>0</v>
      </c>
      <c r="H132" s="8">
        <v>12000000</v>
      </c>
      <c r="I132" s="8" t="str" cm="1">
        <f t="array" ref="I132">_xll.BDP($C132,I$1)</f>
        <v>404280AJ8</v>
      </c>
      <c r="J132" s="8" t="str" cm="1">
        <f t="array" ref="J132">_xll.BDP($C132,J$1)</f>
        <v>HSBC 6.8 06/01/38</v>
      </c>
      <c r="K132" s="8" cm="1">
        <f t="array" ref="K132">_xll.BDP($C132,K$1)</f>
        <v>111759</v>
      </c>
      <c r="L132" s="8" cm="1">
        <f t="array" ref="L132">_xll.BDP($C132,L$1)</f>
        <v>111759</v>
      </c>
      <c r="M132" s="8" t="str" cm="1">
        <f t="array" ref="M132">_xll.BDP($C132,M$1)</f>
        <v>USD</v>
      </c>
      <c r="N132" s="8" t="str" cm="1">
        <f t="array" ref="N132">_xll.BDP($C132,N$1)</f>
        <v>EN</v>
      </c>
      <c r="O132" s="8" t="str" cm="1">
        <f t="array" ref="O132">_xll.BDP($C132,O$1)</f>
        <v>Corp</v>
      </c>
      <c r="P132" s="8" t="str" cm="1">
        <f t="array" ref="P132">_xll.BDP($C132,P$1)</f>
        <v>Financials</v>
      </c>
      <c r="Q132" s="8" t="str" cm="1">
        <f t="array" ref="Q132">_xll.BDP($C132,Q$1)</f>
        <v>HSBC HOLDINGS PLC</v>
      </c>
      <c r="R132" s="8" t="str" cm="1">
        <f t="array" ref="R132">_xll.BDP($C132,R$1)</f>
        <v>BBB+</v>
      </c>
      <c r="S132" s="8" cm="1">
        <f t="array" ref="S132">_xlfn.IFNA(MATCH(_xll.BDP($C132,S$1),Convert_RBCIRTG[RTG_MDY],0),0)</f>
        <v>3</v>
      </c>
      <c r="T132" s="8" cm="1">
        <f t="array" ref="T132">_xlfn.IFNA(MATCH(_xll.BDP($C132,T$1),Convert_RBCIRTG[RTG_FITCH_SP],0),0)</f>
        <v>4</v>
      </c>
      <c r="U132" s="8" cm="1">
        <f t="array" ref="U132">_xlfn.IFNA(MATCH(_xll.BDP($C132,U$1),Convert_RBCIRTG[RTG_FITCH_SP],0),0)</f>
        <v>2</v>
      </c>
      <c r="V132" s="20" t="str" cm="1">
        <f t="array" ref="V132">INDEX(Convert_RBCIRTG[RTG_FITCH_SP],IF(MEDIAN($S132:$U132)&gt;0,MEDIAN($S132:$U132),MAX($S132:$U132)))</f>
        <v>BBB+</v>
      </c>
      <c r="W132" s="15" cm="1">
        <f t="array" ref="W132">_xll.BDP($C132,W$1,"YAS_YLD_FLAG = 15")</f>
        <v>10.912860724647734</v>
      </c>
      <c r="X132" s="3" t="str">
        <f>INDEX(Convert_DurBins[Dur_Bucket],MATCH($W132,Convert_DurBins[Dur_Val],1))</f>
        <v>10-12</v>
      </c>
      <c r="Y132" s="14">
        <f t="shared" si="12"/>
        <v>3.9982860970504759</v>
      </c>
      <c r="Z132" s="3">
        <f>-INDEX(DefProv[Default],MATCH($O132&amp;$R132,DefProv[KEY],0))</f>
        <v>-36</v>
      </c>
      <c r="AA132" s="9" cm="1">
        <f t="array" ref="AA132">IF($M132="CAD",AB132,_xll.BDP($C132,AA$1,"YAS_XCCY_FOREIGN_CURRENCY=CAD","YAS_YLD_FLAG = 15","PRICING_SOURCE=BVAL"))</f>
        <v>4.3582860970504758</v>
      </c>
      <c r="AB132" s="9" cm="1">
        <f t="array" ref="AB132">_xll.BDP($C132,AB$1,"YAS_YLD_FLAG = 15","PRICING_SOURCE=BVAL")</f>
        <v>3.4351020000000001</v>
      </c>
      <c r="AC132" s="14">
        <f t="shared" si="13"/>
        <v>0.92318409705047566</v>
      </c>
      <c r="AD132" s="9" cm="1">
        <f t="array" ref="AD132">_xll.BDP($C132,AD$1,"YAS_YLD_FLAG = 15","PRICING_SOURCE=BVAL")</f>
        <v>144.23120000000003</v>
      </c>
      <c r="AE132" s="14" t="e">
        <f>INDEX([1]credit_yield!$C$1:$C$108,MATCH($AY132,[1]credit_yield!$A$1:$A$108,0))</f>
        <v>#N/A</v>
      </c>
      <c r="AF132" s="9" cm="1">
        <f t="array" ref="AF132">_xll.BDP($C132,AF$1,"YAS_YLD_FLAG = 15","YAS_XCCY_FOREIGN_CURRENCY=CAD","PRICING_SOURCE=BVAL")</f>
        <v>249.00056430574509</v>
      </c>
      <c r="AG132" s="9" cm="1">
        <f t="array" ref="AG132">_xll.BDP($C132,AG$1,"YAS_YLD_FLAG = 15","PRICING_SOURCE=BVAL")</f>
        <v>1.9927899999999998</v>
      </c>
      <c r="AH132" s="9" t="str" cm="1">
        <f t="array" ref="AH132">_xll.BDP($C132,AH$1,"YAS_YLD_FLAG = 15","PRICING_SOURCE=BVAL")</f>
        <v>T 1 3/4 08/15/41</v>
      </c>
      <c r="AI132" s="9" t="str" cm="1">
        <f t="array" ref="AI132">_xll.BDP($C132,AI$1,"YAS_YLD_FLAG = 15","YAS_XCCY_FOREIGN_CURRENCY=CAD","PRICING_SOURCE=BVAL")</f>
        <v>CAN 4 06/01/41</v>
      </c>
      <c r="AJ132" s="9" cm="1">
        <f t="array" ref="AJ132">_xll.BQL($C132, "yield(fill=PREV, pricing_source=BVN4, side=Bid, yield_type=YTW) - yield(fill=PREV, pricing_source=BVN4, side=Ask, yield_type=YTW)")</f>
        <v>2.4675053183409901E-2</v>
      </c>
      <c r="AK132" s="16" cm="1">
        <f t="array" ref="AK132">_xll.BDP($C132,AK$1,"YAS_YLD_FLAG = 1")</f>
        <v>1500000000</v>
      </c>
      <c r="AL132" s="5">
        <f t="shared" si="14"/>
        <v>2.7332666666666668E-2</v>
      </c>
      <c r="AM132" s="17" cm="1">
        <f t="array" ref="AM132">_xll.BDP($C132&amp;"@"&amp;Settings!$B$1&amp;" "&amp;$O132,"INTERVAL_SUM","MARKET_DATA_OVERRIDE="&amp;AM$1,"CALC_INTERVAL="&amp;Settings!$B$2,"FILL=0")*1000</f>
        <v>40999000</v>
      </c>
      <c r="AN132" s="18">
        <f t="shared" si="15"/>
        <v>-6565000</v>
      </c>
      <c r="AO132" s="17" cm="1">
        <f t="array" ref="AO132">_xll.BDP($I132&amp;"@"&amp;Settings!$B$1&amp;" "&amp;$O132,"INTERVAL_SUM","MARKET_DATA_OVERRIDE="&amp;AO$1,"CALC_INTERVAL="&amp;Settings!$B$2,"FILL=0")*1000</f>
        <v>4770000</v>
      </c>
      <c r="AP132" s="17" cm="1">
        <f t="array" ref="AP132">_xll.BDP($I132&amp;"@"&amp;Settings!$B$1&amp;" "&amp;$O132,"INTERVAL_SUM","MARKET_DATA_OVERRIDE="&amp;AP$1,"CALC_INTERVAL="&amp;Settings!$B$2,"FILL=0")*1000</f>
        <v>11335000</v>
      </c>
      <c r="AQ132" s="8" cm="1">
        <f t="array" ref="AQ132">_xll.BDP($C132,AQ$1)</f>
        <v>96</v>
      </c>
      <c r="AR132" s="21">
        <f>_xlfn.IFNA(IF(ISNUMBER($K132),INDEX(SN_Limit[UTILIZATION],MATCH($K132,SN_Limit[BB_ID],0)),"#N/A"),
IF(ISNUMBER($L132),INDEX(SN_Limit[UTILIZATION],MATCH($L132,SN_Limit[BB_ID],0)),"#N/A"))</f>
        <v>0.79869999999999997</v>
      </c>
      <c r="AS132" s="6">
        <f>_xlfn.IFNA(IF(ISNUMBER($K132),INDEX(SN_Limit[REMAINING],MATCH($K132,SN_Limit[BB_ID],0)),"#N/A"),
IF(ISNUMBER($L132),INDEX(SN_Limit[REMAINING],MATCH($L132,SN_Limit[BB_ID],0)),"#N/A"))</f>
        <v>9116230.4599999934</v>
      </c>
      <c r="AT132" s="3" t="str">
        <f>INDEX(Table11[Z_category],MATCH(MAX(BuyTable[[#This Row],[Yld_Z_BB]:[Yld_Z_RBCI]]),Table11[Z_score_Vale],1))</f>
        <v>75 to 90</v>
      </c>
      <c r="AU132" s="3" t="str">
        <f>INDEX(Table12[TRAC_Category],MATCH(BuyTable[[#This Row],[Perc_Traded]],Table12[TRAC_Value],1))</f>
        <v>0-5%</v>
      </c>
      <c r="AV132" s="27" t="str">
        <f>INDEX(Table13[NetDlrInv_Category],MATCH(BuyTable[[#This Row],[DealerClient Net]],Table13[NetDlrInv_Value],1))</f>
        <v>-10MM to -5MM</v>
      </c>
      <c r="AW132" s="3">
        <f>IF(OR(ISBLANK(BuyTable[[#This Row],[MSG_AskSize]]),NOT(ISNUMBER(BuyTable[[#This Row],[MSG_AskSize]]))),"NA",INDEX(Table14[AskSize_Category],MATCH(BuyTable[[#This Row],[MSG_AskSize]],Table14[AskSize_Value],1)))</f>
        <v>0</v>
      </c>
      <c r="AX132" s="3" t="str">
        <f>INDEX(Table15[XCCY_Cat],MATCH(BuyTable[[#This Row],[XCCY_sprd]],Table15[XCCY_Value],1))</f>
        <v>0.8 to 1</v>
      </c>
      <c r="AY132" s="3" t="str">
        <f>INDEX(Group_RTG[RTG_Value],MATCH($R132,Group_RTG[RTG_Key],0))&amp;":"&amp;INDEX(Map_DurBQNT[Dur_Val],MATCH($X132,Map_DurBQNT[Dur_Key],0))&amp;":"&amp;$M132&amp;":"&amp;$O132</f>
        <v>BBB:6:USD:Corp</v>
      </c>
      <c r="AZ132" s="3" t="str">
        <f>INDEX(Table9[LQA_Bucket],MATCH(BuyTable[[#This Row],[LQA_LIQUIDITY_SCORE]],Table9[LQA_Val],1))</f>
        <v>80-100</v>
      </c>
      <c r="BA132" s="27" t="str">
        <f>INDEX(Table10[Utilization_Bucket],MATCH(_xlfn.IFNA(ROUND(BuyTable[[#This Row],[Remaining]]/1000000,0),-1),Table10[Utilization_Val],1))</f>
        <v>1-10MM</v>
      </c>
      <c r="BB13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33" spans="1:54" x14ac:dyDescent="0.3">
      <c r="A133" t="s">
        <v>876</v>
      </c>
      <c r="B133" t="str">
        <f>IF(ISNUMBER(MATCH(I133,Buyside_PastID!A:A,0)),"","NEW")</f>
        <v/>
      </c>
      <c r="C133" s="8" t="s">
        <v>1606</v>
      </c>
      <c r="D133" s="8">
        <v>0.89398596782080919</v>
      </c>
      <c r="E133" s="8">
        <v>1.4275239763393215</v>
      </c>
      <c r="F133" s="8" t="s">
        <v>1976</v>
      </c>
      <c r="G133" s="8">
        <v>0</v>
      </c>
      <c r="H133" s="8">
        <v>0</v>
      </c>
      <c r="I133" s="8" t="str" cm="1">
        <f t="array" ref="I133">_xll.BDP($C133,I$1)</f>
        <v>98704CRC2</v>
      </c>
      <c r="J133" s="8" t="str" cm="1">
        <f t="array" ref="J133">_xll.BDP($C133,J$1)</f>
        <v>YORKMU 2.15 06/22/31</v>
      </c>
      <c r="K133" s="8" cm="1">
        <f t="array" ref="K133">_xll.BDP($C133,K$1)</f>
        <v>227064</v>
      </c>
      <c r="L133" s="8" cm="1">
        <f t="array" ref="L133">_xll.BDP($C133,L$1)</f>
        <v>227064</v>
      </c>
      <c r="M133" s="8" t="str" cm="1">
        <f t="array" ref="M133">_xll.BDP($C133,M$1)</f>
        <v>CAD</v>
      </c>
      <c r="N133" s="8" t="str" cm="1">
        <f t="array" ref="N133">_xll.BDP($C133,N$1)</f>
        <v>CA</v>
      </c>
      <c r="O133" s="8" t="str" cm="1">
        <f t="array" ref="O133">_xll.BDP($C133,O$1)</f>
        <v>Govt</v>
      </c>
      <c r="P133" s="8" t="str" cm="1">
        <f t="array" ref="P133">_xll.BDP($C133,P$1)</f>
        <v>Government</v>
      </c>
      <c r="Q133" s="8" t="str" cm="1">
        <f t="array" ref="Q133">_xll.BDP($C133,Q$1)</f>
        <v>REGIONAL MUNI OF YORK</v>
      </c>
      <c r="R133" s="8" t="str" cm="1">
        <f t="array" ref="R133">_xll.BDP($C133,R$1)</f>
        <v>AAA</v>
      </c>
      <c r="S133" s="8" cm="1">
        <f t="array" ref="S133">_xlfn.IFNA(MATCH(_xll.BDP($C133,S$1),Convert_RBCIRTG[RTG_MDY],0),0)</f>
        <v>10</v>
      </c>
      <c r="T133" s="8" cm="1">
        <f t="array" ref="T133">_xlfn.IFNA(MATCH(_xll.BDP($C133,T$1),Convert_RBCIRTG[RTG_FITCH_SP],0),0)</f>
        <v>0</v>
      </c>
      <c r="U133" s="8" cm="1">
        <f t="array" ref="U133">_xlfn.IFNA(MATCH(_xll.BDP($C133,U$1),Convert_RBCIRTG[RTG_FITCH_SP],0),0)</f>
        <v>10</v>
      </c>
      <c r="V133" s="20" t="str" cm="1">
        <f t="array" ref="V133">INDEX(Convert_RBCIRTG[RTG_FITCH_SP],IF(MEDIAN($S133:$U133)&gt;0,MEDIAN($S133:$U133),MAX($S133:$U133)))</f>
        <v>AAA</v>
      </c>
      <c r="W133" s="15" cm="1">
        <f t="array" ref="W133">_xll.BDP($C133,W$1,"YAS_YLD_FLAG = 15")</f>
        <v>8.6234767973182045</v>
      </c>
      <c r="X133" s="3" t="str">
        <f>INDEX(Convert_DurBins[Dur_Bucket],MATCH($W133,Convert_DurBins[Dur_Val],1))</f>
        <v>0-10</v>
      </c>
      <c r="Y133" s="14">
        <f t="shared" si="12"/>
        <v>2.2069130000000001</v>
      </c>
      <c r="Z133" s="3">
        <f>-INDEX(DefProv[Default],MATCH($O133&amp;$R133,DefProv[KEY],0))</f>
        <v>-3</v>
      </c>
      <c r="AA133" s="9" cm="1">
        <f t="array" ref="AA133">IF($M133="CAD",AB133,_xll.BDP($C133,AA$1,"YAS_XCCY_FOREIGN_CURRENCY=CAD","YAS_YLD_FLAG = 15","PRICING_SOURCE=BVAL"))</f>
        <v>2.2369129999999999</v>
      </c>
      <c r="AB133" s="9" cm="1">
        <f t="array" ref="AB133">_xll.BDP($C133,AB$1,"YAS_YLD_FLAG = 15","PRICING_SOURCE=BVAL")</f>
        <v>2.2369129999999999</v>
      </c>
      <c r="AC133" s="14">
        <f t="shared" si="13"/>
        <v>0</v>
      </c>
      <c r="AD133" s="9" cm="1">
        <f t="array" ref="AD133">_xll.BDP($C133,AD$1,"YAS_YLD_FLAG = 15","PRICING_SOURCE=BVAL")</f>
        <v>68.980700000000013</v>
      </c>
      <c r="AE133" s="14" t="e">
        <f>INDEX([1]credit_yield!$C$1:$C$108,MATCH($AY133,[1]credit_yield!$A$1:$A$108,0))</f>
        <v>#N/A</v>
      </c>
      <c r="AF133" s="9" cm="1">
        <f t="array" ref="AF133">_xll.BDP($C133,AF$1,"YAS_YLD_FLAG = 15","YAS_XCCY_FOREIGN_CURRENCY=CAD","PRICING_SOURCE=BVAL")</f>
        <v>64.672392836515868</v>
      </c>
      <c r="AG133" s="9" cm="1">
        <f t="array" ref="AG133">_xll.BDP($C133,AG$1,"YAS_YLD_FLAG = 15","PRICING_SOURCE=BVAL")</f>
        <v>1.5471059999999999</v>
      </c>
      <c r="AH133" s="9" t="str" cm="1">
        <f t="array" ref="AH133">_xll.BDP($C133,AH$1,"YAS_YLD_FLAG = 15","PRICING_SOURCE=BVAL")</f>
        <v>CAN 0 1/2 12/01/30</v>
      </c>
      <c r="AI133" s="9" t="str" cm="1">
        <f t="array" ref="AI133">_xll.BDP($C133,AI$1,"YAS_YLD_FLAG = 15","YAS_XCCY_FOREIGN_CURRENCY=CAD","PRICING_SOURCE=BVAL")</f>
        <v>CAN 1 ½ 06/01/31</v>
      </c>
      <c r="AJ133" s="9" cm="1">
        <f t="array" ref="AJ133">_xll.BQL($C133, "yield(fill=PREV, pricing_source=BVN4, side=Bid, yield_type=YTW) - yield(fill=PREV, pricing_source=BVN4, side=Ask, yield_type=YTW)")</f>
        <v>1.0381704490284971E-2</v>
      </c>
      <c r="AK133" s="16" cm="1">
        <f t="array" ref="AK133">_xll.BDP($C133,AK$1,"YAS_YLD_FLAG = 1")</f>
        <v>300000000</v>
      </c>
      <c r="AL133" s="5">
        <f t="shared" si="14"/>
        <v>0</v>
      </c>
      <c r="AM133" s="17" cm="1">
        <f t="array" ref="AM133">_xll.BDP($C133&amp;"@"&amp;Settings!$B$1&amp;" "&amp;$O133,"INTERVAL_SUM","MARKET_DATA_OVERRIDE="&amp;AM$1,"CALC_INTERVAL="&amp;Settings!$B$2,"FILL=0")*1000</f>
        <v>0</v>
      </c>
      <c r="AN133" s="18">
        <f t="shared" si="15"/>
        <v>0</v>
      </c>
      <c r="AO133" s="17" cm="1">
        <f t="array" ref="AO133">_xll.BDP($I133&amp;"@"&amp;Settings!$B$1&amp;" "&amp;$O133,"INTERVAL_SUM","MARKET_DATA_OVERRIDE="&amp;AO$1,"CALC_INTERVAL="&amp;Settings!$B$2,"FILL=0")*1000</f>
        <v>0</v>
      </c>
      <c r="AP133" s="17" cm="1">
        <f t="array" ref="AP133">_xll.BDP($I133&amp;"@"&amp;Settings!$B$1&amp;" "&amp;$O133,"INTERVAL_SUM","MARKET_DATA_OVERRIDE="&amp;AP$1,"CALC_INTERVAL="&amp;Settings!$B$2,"FILL=0")*1000</f>
        <v>0</v>
      </c>
      <c r="AQ133" s="8" cm="1">
        <f t="array" ref="AQ133">_xll.BDP($C133,AQ$1)</f>
        <v>96</v>
      </c>
      <c r="AR133" s="21">
        <f>_xlfn.IFNA(IF(ISNUMBER($K133),INDEX(SN_Limit[UTILIZATION],MATCH($K133,SN_Limit[BB_ID],0)),"#N/A"),
IF(ISNUMBER($L133),INDEX(SN_Limit[UTILIZATION],MATCH($L133,SN_Limit[BB_ID],0)),"#N/A"))</f>
        <v>0</v>
      </c>
      <c r="AS133" s="6">
        <f>_xlfn.IFNA(IF(ISNUMBER($K133),INDEX(SN_Limit[REMAINING],MATCH($K133,SN_Limit[BB_ID],0)),"#N/A"),
IF(ISNUMBER($L133),INDEX(SN_Limit[REMAINING],MATCH($L133,SN_Limit[BB_ID],0)),"#N/A"))</f>
        <v>67500000</v>
      </c>
      <c r="AT133" s="3" t="str">
        <f>INDEX(Table11[Z_category],MATCH(MAX(BuyTable[[#This Row],[Yld_Z_BB]:[Yld_Z_RBCI]]),Table11[Z_score_Vale],1))</f>
        <v>90+</v>
      </c>
      <c r="AU133" s="3">
        <f>INDEX(Table12[TRAC_Category],MATCH(BuyTable[[#This Row],[Perc_Traded]],Table12[TRAC_Value],1))</f>
        <v>0</v>
      </c>
      <c r="AV133" s="27">
        <f>INDEX(Table13[NetDlrInv_Category],MATCH(BuyTable[[#This Row],[DealerClient Net]],Table13[NetDlrInv_Value],1))</f>
        <v>0</v>
      </c>
      <c r="AW133" s="3">
        <f>IF(OR(ISBLANK(BuyTable[[#This Row],[MSG_AskSize]]),NOT(ISNUMBER(BuyTable[[#This Row],[MSG_AskSize]]))),"NA",INDEX(Table14[AskSize_Category],MATCH(BuyTable[[#This Row],[MSG_AskSize]],Table14[AskSize_Value],1)))</f>
        <v>0</v>
      </c>
      <c r="AX133" s="3">
        <f>INDEX(Table15[XCCY_Cat],MATCH(BuyTable[[#This Row],[XCCY_sprd]],Table15[XCCY_Value],1))</f>
        <v>0</v>
      </c>
      <c r="AY133" s="3" t="str">
        <f>INDEX(Group_RTG[RTG_Value],MATCH($R133,Group_RTG[RTG_Key],0))&amp;":"&amp;INDEX(Map_DurBQNT[Dur_Val],MATCH($X133,Map_DurBQNT[Dur_Key],0))&amp;":"&amp;$M133&amp;":"&amp;$O133</f>
        <v>AAA:5:CAD:Govt</v>
      </c>
      <c r="AZ133" s="3" t="str">
        <f>INDEX(Table9[LQA_Bucket],MATCH(BuyTable[[#This Row],[LQA_LIQUIDITY_SCORE]],Table9[LQA_Val],1))</f>
        <v>80-100</v>
      </c>
      <c r="BA133" s="27" t="str">
        <f>INDEX(Table10[Utilization_Bucket],MATCH(_xlfn.IFNA(ROUND(BuyTable[[#This Row],[Remaining]]/1000000,0),-1),Table10[Utilization_Val],1))</f>
        <v>50-100MM</v>
      </c>
      <c r="BB13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34" spans="1:54" x14ac:dyDescent="0.3">
      <c r="A134" t="s">
        <v>876</v>
      </c>
      <c r="B134" t="str">
        <f>IF(ISNUMBER(MATCH(I134,Buyside_PastID!A:A,0)),"","NEW")</f>
        <v/>
      </c>
      <c r="C134" s="8" t="s">
        <v>1014</v>
      </c>
      <c r="D134" s="8">
        <v>0.81489550933666133</v>
      </c>
      <c r="E134" s="8">
        <v>0.90997057117863078</v>
      </c>
      <c r="F134" s="8" t="s">
        <v>1968</v>
      </c>
      <c r="G134" s="8">
        <v>10000000</v>
      </c>
      <c r="H134" s="8">
        <v>0</v>
      </c>
      <c r="I134" s="8" t="str" cm="1">
        <f t="array" ref="I134">_xll.BDP($C134,I$1)</f>
        <v>06051GJP5</v>
      </c>
      <c r="J134" s="8" t="str" cm="1">
        <f t="array" ref="J134">_xll.BDP($C134,J$1)</f>
        <v>BAC 2.651 03/11/32</v>
      </c>
      <c r="K134" s="8" cm="1">
        <f t="array" ref="K134">_xll.BDP($C134,K$1)</f>
        <v>101032</v>
      </c>
      <c r="L134" s="8" cm="1">
        <f t="array" ref="L134">_xll.BDP($C134,L$1)</f>
        <v>101032</v>
      </c>
      <c r="M134" s="8" t="str" cm="1">
        <f t="array" ref="M134">_xll.BDP($C134,M$1)</f>
        <v>USD</v>
      </c>
      <c r="N134" s="8" t="str" cm="1">
        <f t="array" ref="N134">_xll.BDP($C134,N$1)</f>
        <v>US</v>
      </c>
      <c r="O134" s="8" t="str" cm="1">
        <f t="array" ref="O134">_xll.BDP($C134,O$1)</f>
        <v>Corp</v>
      </c>
      <c r="P134" s="8" t="str" cm="1">
        <f t="array" ref="P134">_xll.BDP($C134,P$1)</f>
        <v>Financials</v>
      </c>
      <c r="Q134" s="8" t="str" cm="1">
        <f t="array" ref="Q134">_xll.BDP($C134,Q$1)</f>
        <v>BANK OF AMERICA CORP</v>
      </c>
      <c r="R134" s="8" t="str" cm="1">
        <f t="array" ref="R134">_xll.BDP($C134,R$1)</f>
        <v>A</v>
      </c>
      <c r="S134" s="8" cm="1">
        <f t="array" ref="S134">_xlfn.IFNA(MATCH(_xll.BDP($C134,S$1),Convert_RBCIRTG[RTG_MDY],0),0)</f>
        <v>5</v>
      </c>
      <c r="T134" s="8" cm="1">
        <f t="array" ref="T134">_xlfn.IFNA(MATCH(_xll.BDP($C134,T$1),Convert_RBCIRTG[RTG_FITCH_SP],0),0)</f>
        <v>7</v>
      </c>
      <c r="U134" s="8" cm="1">
        <f t="array" ref="U134">_xlfn.IFNA(MATCH(_xll.BDP($C134,U$1),Convert_RBCIRTG[RTG_FITCH_SP],0),0)</f>
        <v>4</v>
      </c>
      <c r="V134" s="20" t="str" cm="1">
        <f t="array" ref="V134">INDEX(Convert_RBCIRTG[RTG_FITCH_SP],IF(MEDIAN($S134:$U134)&gt;0,MEDIAN($S134:$U134),MAX($S134:$U134)))</f>
        <v>A</v>
      </c>
      <c r="W134" s="15" cm="1">
        <f t="array" ref="W134">_xll.BDP($C134,W$1,"YAS_YLD_FLAG = 15")</f>
        <v>8.2522279421869111</v>
      </c>
      <c r="X134" s="3" t="str">
        <f>INDEX(Convert_DurBins[Dur_Bucket],MATCH($W134,Convert_DurBins[Dur_Val],1))</f>
        <v>0-10</v>
      </c>
      <c r="Y134" s="14">
        <f t="shared" si="12"/>
        <v>2.751566333021064</v>
      </c>
      <c r="Z134" s="3">
        <f>-INDEX(DefProv[Default],MATCH($O134&amp;$R134,DefProv[KEY],0))</f>
        <v>-13</v>
      </c>
      <c r="AA134" s="9" cm="1">
        <f t="array" ref="AA134">IF($M134="CAD",AB134,_xll.BDP($C134,AA$1,"YAS_XCCY_FOREIGN_CURRENCY=CAD","YAS_YLD_FLAG = 15","PRICING_SOURCE=BVAL"))</f>
        <v>2.8815663330210639</v>
      </c>
      <c r="AB134" s="9" cm="1">
        <f t="array" ref="AB134">_xll.BDP($C134,AB$1,"YAS_YLD_FLAG = 15","PRICING_SOURCE=BVAL")</f>
        <v>2.5490870000000001</v>
      </c>
      <c r="AC134" s="14">
        <f t="shared" si="13"/>
        <v>0.33247933302106381</v>
      </c>
      <c r="AD134" s="9" cm="1">
        <f t="array" ref="AD134">_xll.BDP($C134,AD$1,"YAS_YLD_FLAG = 15","PRICING_SOURCE=BVAL")</f>
        <v>96.910200000000017</v>
      </c>
      <c r="AE134" s="14">
        <f>INDEX([1]credit_yield!$C$1:$C$108,MATCH($AY134,[1]credit_yield!$A$1:$A$108,0))</f>
        <v>73.928243448068429</v>
      </c>
      <c r="AF134" s="9" cm="1">
        <f t="array" ref="AF134">_xll.BDP($C134,AF$1,"YAS_YLD_FLAG = 15","YAS_XCCY_FOREIGN_CURRENCY=CAD","PRICING_SOURCE=BVAL")</f>
        <v>129.30625024894599</v>
      </c>
      <c r="AG134" s="9" cm="1">
        <f t="array" ref="AG134">_xll.BDP($C134,AG$1,"YAS_YLD_FLAG = 15","PRICING_SOURCE=BVAL")</f>
        <v>1.579985</v>
      </c>
      <c r="AH134" s="9" t="str" cm="1">
        <f t="array" ref="AH134">_xll.BDP($C134,AH$1,"YAS_YLD_FLAG = 15","PRICING_SOURCE=BVAL")</f>
        <v>T 1 1/4 08/15/31</v>
      </c>
      <c r="AI134" s="9" t="str" cm="1">
        <f t="array" ref="AI134">_xll.BDP($C134,AI$1,"YAS_YLD_FLAG = 15","YAS_XCCY_FOREIGN_CURRENCY=CAD","PRICING_SOURCE=BVAL")</f>
        <v>CAN 1 ½ 06/01/31</v>
      </c>
      <c r="AJ134" s="9" cm="1">
        <f t="array" ref="AJ134">_xll.BQL($C134, "yield(fill=PREV, pricing_source=BVN4, side=Bid, yield_type=YTW) - yield(fill=PREV, pricing_source=BVN4, side=Ask, yield_type=YTW)")</f>
        <v>2.1436646065803977E-2</v>
      </c>
      <c r="AK134" s="16" cm="1">
        <f t="array" ref="AK134">_xll.BDP($C134,AK$1,"YAS_YLD_FLAG = 1")</f>
        <v>2000000000</v>
      </c>
      <c r="AL134" s="5">
        <f t="shared" si="14"/>
        <v>6.9095500000000004E-2</v>
      </c>
      <c r="AM134" s="17" cm="1">
        <f t="array" ref="AM134">_xll.BDP($C134&amp;"@"&amp;Settings!$B$1&amp;" "&amp;$O134,"INTERVAL_SUM","MARKET_DATA_OVERRIDE="&amp;AM$1,"CALC_INTERVAL="&amp;Settings!$B$2,"FILL=0")*1000</f>
        <v>138191000</v>
      </c>
      <c r="AN134" s="18">
        <f t="shared" si="15"/>
        <v>5745000</v>
      </c>
      <c r="AO134" s="17" cm="1">
        <f t="array" ref="AO134">_xll.BDP($I134&amp;"@"&amp;Settings!$B$1&amp;" "&amp;$O134,"INTERVAL_SUM","MARKET_DATA_OVERRIDE="&amp;AO$1,"CALC_INTERVAL="&amp;Settings!$B$2,"FILL=0")*1000</f>
        <v>39200000</v>
      </c>
      <c r="AP134" s="17" cm="1">
        <f t="array" ref="AP134">_xll.BDP($I134&amp;"@"&amp;Settings!$B$1&amp;" "&amp;$O134,"INTERVAL_SUM","MARKET_DATA_OVERRIDE="&amp;AP$1,"CALC_INTERVAL="&amp;Settings!$B$2,"FILL=0")*1000</f>
        <v>33455000</v>
      </c>
      <c r="AQ134" s="8" cm="1">
        <f t="array" ref="AQ134">_xll.BDP($C134,AQ$1)</f>
        <v>94</v>
      </c>
      <c r="AR134" s="21">
        <f>_xlfn.IFNA(IF(ISNUMBER($K134),INDEX(SN_Limit[UTILIZATION],MATCH($K134,SN_Limit[BB_ID],0)),"#N/A"),
IF(ISNUMBER($L134),INDEX(SN_Limit[UTILIZATION],MATCH($L134,SN_Limit[BB_ID],0)),"#N/A"))</f>
        <v>0.54359999999999997</v>
      </c>
      <c r="AS134" s="6">
        <f>_xlfn.IFNA(IF(ISNUMBER($K134),INDEX(SN_Limit[REMAINING],MATCH($K134,SN_Limit[BB_ID],0)),"#N/A"),
IF(ISNUMBER($L134),INDEX(SN_Limit[REMAINING],MATCH($L134,SN_Limit[BB_ID],0)),"#N/A"))</f>
        <v>35635786.450000003</v>
      </c>
      <c r="AT134" s="3" t="str">
        <f>INDEX(Table11[Z_category],MATCH(MAX(BuyTable[[#This Row],[Yld_Z_BB]:[Yld_Z_RBCI]]),Table11[Z_score_Vale],1))</f>
        <v>75 to 90</v>
      </c>
      <c r="AU134" s="3" t="str">
        <f>INDEX(Table12[TRAC_Category],MATCH(BuyTable[[#This Row],[Perc_Traded]],Table12[TRAC_Value],1))</f>
        <v>5-10%</v>
      </c>
      <c r="AV134" s="27" t="str">
        <f>INDEX(Table13[NetDlrInv_Category],MATCH(BuyTable[[#This Row],[DealerClient Net]],Table13[NetDlrInv_Value],1))</f>
        <v>5 to 10MM</v>
      </c>
      <c r="AW134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34" s="3" t="str">
        <f>INDEX(Table15[XCCY_Cat],MATCH(BuyTable[[#This Row],[XCCY_sprd]],Table15[XCCY_Value],1))</f>
        <v>0.3 to 0.5</v>
      </c>
      <c r="AY134" s="3" t="str">
        <f>INDEX(Group_RTG[RTG_Value],MATCH($R134,Group_RTG[RTG_Key],0))&amp;":"&amp;INDEX(Map_DurBQNT[Dur_Val],MATCH($X134,Map_DurBQNT[Dur_Key],0))&amp;":"&amp;$M134&amp;":"&amp;$O134</f>
        <v>A:5:USD:Corp</v>
      </c>
      <c r="AZ134" s="3" t="str">
        <f>INDEX(Table9[LQA_Bucket],MATCH(BuyTable[[#This Row],[LQA_LIQUIDITY_SCORE]],Table9[LQA_Val],1))</f>
        <v>80-100</v>
      </c>
      <c r="BA134" s="27" t="str">
        <f>INDEX(Table10[Utilization_Bucket],MATCH(_xlfn.IFNA(ROUND(BuyTable[[#This Row],[Remaining]]/1000000,0),-1),Table10[Utilization_Val],1))</f>
        <v>10-50MM</v>
      </c>
      <c r="BB13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35" spans="1:54" x14ac:dyDescent="0.3">
      <c r="A135" t="s">
        <v>876</v>
      </c>
      <c r="B135" t="str">
        <f>IF(ISNUMBER(MATCH(I135,Buyside_PastID!A:A,0)),"","NEW")</f>
        <v>NEW</v>
      </c>
      <c r="C135" s="8" t="s">
        <v>2874</v>
      </c>
      <c r="D135" s="8">
        <v>0.69951831075733217</v>
      </c>
      <c r="E135" s="8">
        <v>0.80139790094441143</v>
      </c>
      <c r="F135" s="8" t="s">
        <v>2806</v>
      </c>
      <c r="G135" s="8">
        <v>7000000</v>
      </c>
      <c r="H135" s="8">
        <v>10000000</v>
      </c>
      <c r="I135" s="8" t="str" cm="1">
        <f t="array" ref="I135">_xll.BDP($C135,I$1)</f>
        <v>780086SY1</v>
      </c>
      <c r="J135" s="8" t="str" cm="1">
        <f t="array" ref="J135">_xll.BDP($C135,J$1)</f>
        <v>RY 1.67 01/28/33</v>
      </c>
      <c r="K135" s="8" cm="1">
        <f t="array" ref="K135">_xll.BDP($C135,K$1)</f>
        <v>110411</v>
      </c>
      <c r="L135" s="8" cm="1">
        <f t="array" ref="L135">_xll.BDP($C135,L$1)</f>
        <v>110411</v>
      </c>
      <c r="M135" s="8" t="str" cm="1">
        <f t="array" ref="M135">_xll.BDP($C135,M$1)</f>
        <v>CAD</v>
      </c>
      <c r="N135" s="8" t="str" cm="1">
        <f t="array" ref="N135">_xll.BDP($C135,N$1)</f>
        <v>CA</v>
      </c>
      <c r="O135" s="8" t="str" cm="1">
        <f t="array" ref="O135">_xll.BDP($C135,O$1)</f>
        <v>Corp</v>
      </c>
      <c r="P135" s="8" t="str" cm="1">
        <f t="array" ref="P135">_xll.BDP($C135,P$1)</f>
        <v>Financials</v>
      </c>
      <c r="Q135" s="8" t="str" cm="1">
        <f t="array" ref="Q135">_xll.BDP($C135,Q$1)</f>
        <v>ROYAL BANK OF CANADA</v>
      </c>
      <c r="R135" s="8" t="str" cm="1">
        <f t="array" ref="R135">_xll.BDP($C135,R$1)</f>
        <v>A-</v>
      </c>
      <c r="S135" s="8" cm="1">
        <f t="array" ref="S135">_xlfn.IFNA(MATCH(_xll.BDP($C135,S$1),Convert_RBCIRTG[RTG_MDY],0),0)</f>
        <v>3</v>
      </c>
      <c r="T135" s="8" cm="1">
        <f t="array" ref="T135">_xlfn.IFNA(MATCH(_xll.BDP($C135,T$1),Convert_RBCIRTG[RTG_FITCH_SP],0),0)</f>
        <v>0</v>
      </c>
      <c r="U135" s="8" cm="1">
        <f t="array" ref="U135">_xlfn.IFNA(MATCH(_xll.BDP($C135,U$1),Convert_RBCIRTG[RTG_FITCH_SP],0),0)</f>
        <v>4</v>
      </c>
      <c r="V135" s="20" t="str" cm="1">
        <f t="array" ref="V135">INDEX(Convert_RBCIRTG[RTG_FITCH_SP],IF(MEDIAN($S135:$U135)&gt;0,MEDIAN($S135:$U135),MAX($S135:$U135)))</f>
        <v>BBB+</v>
      </c>
      <c r="W135" s="15" cm="1">
        <f t="array" ref="W135">_xll.BDP($C135,W$1,"YAS_YLD_FLAG = 15")</f>
        <v>5.8768966873699426</v>
      </c>
      <c r="X135" s="3" t="str">
        <f>INDEX(Convert_DurBins[Dur_Bucket],MATCH($W135,Convert_DurBins[Dur_Val],1))</f>
        <v>0-10</v>
      </c>
      <c r="Y135" s="14">
        <f t="shared" si="12"/>
        <v>2.319839</v>
      </c>
      <c r="Z135" s="3">
        <f>-INDEX(DefProv[Default],MATCH($O135&amp;$R135,DefProv[KEY],0))</f>
        <v>-13</v>
      </c>
      <c r="AA135" s="9" cm="1">
        <f t="array" ref="AA135">IF($M135="CAD",AB135,_xll.BDP($C135,AA$1,"YAS_XCCY_FOREIGN_CURRENCY=CAD","YAS_YLD_FLAG = 15","PRICING_SOURCE=BVAL"))</f>
        <v>2.4498389999999999</v>
      </c>
      <c r="AB135" s="9" cm="1">
        <f t="array" ref="AB135">_xll.BDP($C135,AB$1,"YAS_YLD_FLAG = 15","PRICING_SOURCE=BVAL")</f>
        <v>2.4498389999999999</v>
      </c>
      <c r="AC135" s="14">
        <f t="shared" si="13"/>
        <v>0</v>
      </c>
      <c r="AD135" s="9" cm="1">
        <f t="array" ref="AD135">_xll.BDP($C135,AD$1,"YAS_YLD_FLAG = 15","PRICING_SOURCE=BVAL")</f>
        <v>112.34859999999998</v>
      </c>
      <c r="AE135" s="14">
        <f>INDEX([1]credit_yield!$C$1:$C$108,MATCH($AY135,[1]credit_yield!$A$1:$A$108,0))</f>
        <v>111.2829290536734</v>
      </c>
      <c r="AF135" s="9" cm="1">
        <f t="array" ref="AF135">_xll.BDP($C135,AF$1,"YAS_YLD_FLAG = 15","YAS_XCCY_FOREIGN_CURRENCY=CAD","PRICING_SOURCE=BVAL")</f>
        <v>104.14036859737767</v>
      </c>
      <c r="AG135" s="9" cm="1">
        <f t="array" ref="AG135">_xll.BDP($C135,AG$1,"YAS_YLD_FLAG = 15","PRICING_SOURCE=BVAL")</f>
        <v>1.3263530000000001</v>
      </c>
      <c r="AH135" s="9" t="str" cm="1">
        <f t="array" ref="AH135">_xll.BDP($C135,AH$1,"YAS_YLD_FLAG = 15","PRICING_SOURCE=BVAL")</f>
        <v>CAN 1 06/01/27</v>
      </c>
      <c r="AI135" s="9" t="str" cm="1">
        <f t="array" ref="AI135">_xll.BDP($C135,AI$1,"YAS_YLD_FLAG = 15","YAS_XCCY_FOREIGN_CURRENCY=CAD","PRICING_SOURCE=BVAL")</f>
        <v>CAN 2 06/01/28</v>
      </c>
      <c r="AJ135" s="9" cm="1">
        <f t="array" ref="AJ135">_xll.BQL($C135, "yield(fill=PREV, pricing_source=BVN4, side=Bid, yield_type=YTW) - yield(fill=PREV, pricing_source=BVN4, side=Ask, yield_type=YTW)")</f>
        <v>3.2140007270196058E-2</v>
      </c>
      <c r="AK135" s="16" cm="1">
        <f t="array" ref="AK135">_xll.BDP($C135,AK$1,"YAS_YLD_FLAG = 1")</f>
        <v>1000000000</v>
      </c>
      <c r="AL135" s="5">
        <f t="shared" si="14"/>
        <v>0</v>
      </c>
      <c r="AM135" s="17" cm="1">
        <f t="array" ref="AM135">_xll.BDP($C135&amp;"@"&amp;Settings!$B$1&amp;" "&amp;$O135,"INTERVAL_SUM","MARKET_DATA_OVERRIDE="&amp;AM$1,"CALC_INTERVAL="&amp;Settings!$B$2,"FILL=0")*1000</f>
        <v>0</v>
      </c>
      <c r="AN135" s="18">
        <f t="shared" si="15"/>
        <v>0</v>
      </c>
      <c r="AO135" s="17" cm="1">
        <f t="array" ref="AO135">_xll.BDP($I135&amp;"@"&amp;Settings!$B$1&amp;" "&amp;$O135,"INTERVAL_SUM","MARKET_DATA_OVERRIDE="&amp;AO$1,"CALC_INTERVAL="&amp;Settings!$B$2,"FILL=0")*1000</f>
        <v>0</v>
      </c>
      <c r="AP135" s="17" cm="1">
        <f t="array" ref="AP135">_xll.BDP($I135&amp;"@"&amp;Settings!$B$1&amp;" "&amp;$O135,"INTERVAL_SUM","MARKET_DATA_OVERRIDE="&amp;AP$1,"CALC_INTERVAL="&amp;Settings!$B$2,"FILL=0")*1000</f>
        <v>0</v>
      </c>
      <c r="AQ135" s="8" cm="1">
        <f t="array" ref="AQ135">_xll.BDP($C135,AQ$1)</f>
        <v>75</v>
      </c>
      <c r="AR135" s="21" t="str">
        <f>_xlfn.IFNA(IF(ISNUMBER($K135),INDEX(SN_Limit[UTILIZATION],MATCH($K135,SN_Limit[BB_ID],0)),"#N/A"),
IF(ISNUMBER($L135),INDEX(SN_Limit[UTILIZATION],MATCH($L135,SN_Limit[BB_ID],0)),"#N/A"))</f>
        <v>N/A</v>
      </c>
      <c r="AS135" s="6">
        <f>_xlfn.IFNA(IF(ISNUMBER($K135),INDEX(SN_Limit[REMAINING],MATCH($K135,SN_Limit[BB_ID],0)),"#N/A"),
IF(ISNUMBER($L135),INDEX(SN_Limit[REMAINING],MATCH($L135,SN_Limit[BB_ID],0)),"#N/A"))</f>
        <v>0</v>
      </c>
      <c r="AT135" s="3" t="str">
        <f>INDEX(Table11[Z_category],MATCH(MAX(BuyTable[[#This Row],[Yld_Z_BB]:[Yld_Z_RBCI]]),Table11[Z_score_Vale],1))</f>
        <v>75 to 90</v>
      </c>
      <c r="AU135" s="3">
        <f>INDEX(Table12[TRAC_Category],MATCH(BuyTable[[#This Row],[Perc_Traded]],Table12[TRAC_Value],1))</f>
        <v>0</v>
      </c>
      <c r="AV135" s="27">
        <f>INDEX(Table13[NetDlrInv_Category],MATCH(BuyTable[[#This Row],[DealerClient Net]],Table13[NetDlrInv_Value],1))</f>
        <v>0</v>
      </c>
      <c r="AW135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35" s="3">
        <f>INDEX(Table15[XCCY_Cat],MATCH(BuyTable[[#This Row],[XCCY_sprd]],Table15[XCCY_Value],1))</f>
        <v>0</v>
      </c>
      <c r="AY135" s="3" t="str">
        <f>INDEX(Group_RTG[RTG_Value],MATCH($R135,Group_RTG[RTG_Key],0))&amp;":"&amp;INDEX(Map_DurBQNT[Dur_Val],MATCH($X135,Map_DurBQNT[Dur_Key],0))&amp;":"&amp;$M135&amp;":"&amp;$O135</f>
        <v>A:5:CAD:Corp</v>
      </c>
      <c r="AZ135" s="3" t="str">
        <f>INDEX(Table9[LQA_Bucket],MATCH(BuyTable[[#This Row],[LQA_LIQUIDITY_SCORE]],Table9[LQA_Val],1))</f>
        <v>60-80</v>
      </c>
      <c r="BA135" s="27" t="str">
        <f>INDEX(Table10[Utilization_Bucket],MATCH(_xlfn.IFNA(ROUND(BuyTable[[#This Row],[Remaining]]/1000000,0),-1),Table10[Utilization_Val],1))</f>
        <v>0MM</v>
      </c>
      <c r="BB13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36" spans="1:54" x14ac:dyDescent="0.3">
      <c r="A136" t="s">
        <v>876</v>
      </c>
      <c r="B136" t="str">
        <f>IF(ISNUMBER(MATCH(I136,Buyside_PastID!A:A,0)),"","NEW")</f>
        <v/>
      </c>
      <c r="C136" s="8" t="s">
        <v>34</v>
      </c>
      <c r="D136" s="8">
        <v>0.80430789495614163</v>
      </c>
      <c r="E136" s="8">
        <v>0.86684632231739223</v>
      </c>
      <c r="F136" s="8" t="s">
        <v>1983</v>
      </c>
      <c r="G136" s="8">
        <v>5000000</v>
      </c>
      <c r="H136" s="8">
        <v>5000000</v>
      </c>
      <c r="I136" s="8" t="str" cm="1">
        <f t="array" ref="I136">_xll.BDP($C136,I$1)</f>
        <v>68389XBQ7</v>
      </c>
      <c r="J136" s="8" t="str" cm="1">
        <f t="array" ref="J136">_xll.BDP($C136,J$1)</f>
        <v>ORCL 4 11/15/47</v>
      </c>
      <c r="K136" s="8" cm="1">
        <f t="array" ref="K136">_xll.BDP($C136,K$1)</f>
        <v>101752</v>
      </c>
      <c r="L136" s="8" cm="1">
        <f t="array" ref="L136">_xll.BDP($C136,L$1)</f>
        <v>101752</v>
      </c>
      <c r="M136" s="8" t="str" cm="1">
        <f t="array" ref="M136">_xll.BDP($C136,M$1)</f>
        <v>USD</v>
      </c>
      <c r="N136" s="8" t="str" cm="1">
        <f t="array" ref="N136">_xll.BDP($C136,N$1)</f>
        <v>US</v>
      </c>
      <c r="O136" s="8" t="str" cm="1">
        <f t="array" ref="O136">_xll.BDP($C136,O$1)</f>
        <v>Corp</v>
      </c>
      <c r="P136" s="8" t="str" cm="1">
        <f t="array" ref="P136">_xll.BDP($C136,P$1)</f>
        <v>Technology</v>
      </c>
      <c r="Q136" s="8" t="str" cm="1">
        <f t="array" ref="Q136">_xll.BDP($C136,Q$1)</f>
        <v>ORACLE CORP</v>
      </c>
      <c r="R136" s="8" t="str" cm="1">
        <f t="array" ref="R136">_xll.BDP($C136,R$1)</f>
        <v>BBB</v>
      </c>
      <c r="S136" s="8" cm="1">
        <f t="array" ref="S136">_xlfn.IFNA(MATCH(_xll.BDP($C136,S$1),Convert_RBCIRTG[RTG_MDY],0),0)</f>
        <v>2</v>
      </c>
      <c r="T136" s="8" cm="1">
        <f t="array" ref="T136">_xlfn.IFNA(MATCH(_xll.BDP($C136,T$1),Convert_RBCIRTG[RTG_FITCH_SP],0),0)</f>
        <v>3</v>
      </c>
      <c r="U136" s="8" cm="1">
        <f t="array" ref="U136">_xlfn.IFNA(MATCH(_xll.BDP($C136,U$1),Convert_RBCIRTG[RTG_FITCH_SP],0),0)</f>
        <v>3</v>
      </c>
      <c r="V136" s="20" t="str" cm="1">
        <f t="array" ref="V136">INDEX(Convert_RBCIRTG[RTG_FITCH_SP],IF(MEDIAN($S136:$U136)&gt;0,MEDIAN($S136:$U136),MAX($S136:$U136)))</f>
        <v>BBB+</v>
      </c>
      <c r="W136" s="15" cm="1">
        <f t="array" ref="W136">_xll.BDP($C136,W$1,"YAS_YLD_FLAG = 15")</f>
        <v>16.043404386700733</v>
      </c>
      <c r="X136" s="3" t="str">
        <f>INDEX(Convert_DurBins[Dur_Bucket],MATCH($W136,Convert_DurBins[Dur_Val],1))</f>
        <v>16-18</v>
      </c>
      <c r="Y136" s="14">
        <f t="shared" si="12"/>
        <v>3.8032407937143833</v>
      </c>
      <c r="Z136" s="3">
        <f>-INDEX(DefProv[Default],MATCH($O136&amp;$R136,DefProv[KEY],0))</f>
        <v>-36</v>
      </c>
      <c r="AA136" s="9" cm="1">
        <f t="array" ref="AA136">IF($M136="CAD",AB136,_xll.BDP($C136,AA$1,"YAS_XCCY_FOREIGN_CURRENCY=CAD","YAS_YLD_FLAG = 15","PRICING_SOURCE=BVAL"))</f>
        <v>4.1632407937143832</v>
      </c>
      <c r="AB136" s="9" cm="1">
        <f t="array" ref="AB136">_xll.BDP($C136,AB$1,"YAS_YLD_FLAG = 15","PRICING_SOURCE=BVAL")</f>
        <v>3.561903</v>
      </c>
      <c r="AC136" s="14">
        <f t="shared" si="13"/>
        <v>0.60133779371438312</v>
      </c>
      <c r="AD136" s="9" cm="1">
        <f t="array" ref="AD136">_xll.BDP($C136,AD$1,"YAS_YLD_FLAG = 15","PRICING_SOURCE=BVAL")</f>
        <v>155.9708</v>
      </c>
      <c r="AE136" s="14" t="e">
        <f>INDEX([1]credit_yield!$C$1:$C$108,MATCH($AY136,[1]credit_yield!$A$1:$A$108,0))</f>
        <v>#N/A</v>
      </c>
      <c r="AF136" s="9" cm="1">
        <f t="array" ref="AF136">_xll.BDP($C136,AF$1,"YAS_YLD_FLAG = 15","YAS_XCCY_FOREIGN_CURRENCY=CAD","PRICING_SOURCE=BVAL")</f>
        <v>219.44877224437187</v>
      </c>
      <c r="AG136" s="9" cm="1">
        <f t="array" ref="AG136">_xll.BDP($C136,AG$1,"YAS_YLD_FLAG = 15","PRICING_SOURCE=BVAL")</f>
        <v>2.0021949999999999</v>
      </c>
      <c r="AH136" s="9" t="str" cm="1">
        <f t="array" ref="AH136">_xll.BDP($C136,AH$1,"YAS_YLD_FLAG = 15","PRICING_SOURCE=BVAL")</f>
        <v>T 2 3/8 05/15/51</v>
      </c>
      <c r="AI136" s="9" t="str" cm="1">
        <f t="array" ref="AI136">_xll.BDP($C136,AI$1,"YAS_YLD_FLAG = 15","YAS_XCCY_FOREIGN_CURRENCY=CAD","PRICING_SOURCE=BVAL")</f>
        <v>CAN 2 12/01/51</v>
      </c>
      <c r="AJ136" s="9" cm="1">
        <f t="array" ref="AJ136">_xll.BQL($C136, "yield(fill=PREV, pricing_source=BVN4, side=Bid, yield_type=YTW) - yield(fill=PREV, pricing_source=BVN4, side=Ask, yield_type=YTW)")</f>
        <v>2.7860870000000038E-2</v>
      </c>
      <c r="AK136" s="16" cm="1">
        <f t="array" ref="AK136">_xll.BDP($C136,AK$1,"YAS_YLD_FLAG = 1")</f>
        <v>2250000000</v>
      </c>
      <c r="AL136" s="5">
        <f t="shared" si="14"/>
        <v>2.9006222222222221E-2</v>
      </c>
      <c r="AM136" s="17" cm="1">
        <f t="array" ref="AM136">_xll.BDP($C136&amp;"@"&amp;Settings!$B$1&amp;" "&amp;$O136,"INTERVAL_SUM","MARKET_DATA_OVERRIDE="&amp;AM$1,"CALC_INTERVAL="&amp;Settings!$B$2,"FILL=0")*1000</f>
        <v>65264000</v>
      </c>
      <c r="AN136" s="18">
        <f t="shared" si="15"/>
        <v>12895000</v>
      </c>
      <c r="AO136" s="17" cm="1">
        <f t="array" ref="AO136">_xll.BDP($I136&amp;"@"&amp;Settings!$B$1&amp;" "&amp;$O136,"INTERVAL_SUM","MARKET_DATA_OVERRIDE="&amp;AO$1,"CALC_INTERVAL="&amp;Settings!$B$2,"FILL=0")*1000</f>
        <v>30430000</v>
      </c>
      <c r="AP136" s="17" cm="1">
        <f t="array" ref="AP136">_xll.BDP($I136&amp;"@"&amp;Settings!$B$1&amp;" "&amp;$O136,"INTERVAL_SUM","MARKET_DATA_OVERRIDE="&amp;AP$1,"CALC_INTERVAL="&amp;Settings!$B$2,"FILL=0")*1000</f>
        <v>17535000</v>
      </c>
      <c r="AQ136" s="8" cm="1">
        <f t="array" ref="AQ136">_xll.BDP($C136,AQ$1)</f>
        <v>95</v>
      </c>
      <c r="AR136" s="21">
        <f>_xlfn.IFNA(IF(ISNUMBER($K136),INDEX(SN_Limit[UTILIZATION],MATCH($K136,SN_Limit[BB_ID],0)),"#N/A"),
IF(ISNUMBER($L136),INDEX(SN_Limit[UTILIZATION],MATCH($L136,SN_Limit[BB_ID],0)),"#N/A"))</f>
        <v>0.80210000000000004</v>
      </c>
      <c r="AS136" s="6">
        <f>_xlfn.IFNA(IF(ISNUMBER($K136),INDEX(SN_Limit[REMAINING],MATCH($K136,SN_Limit[BB_ID],0)),"#N/A"),
IF(ISNUMBER($L136),INDEX(SN_Limit[REMAINING],MATCH($L136,SN_Limit[BB_ID],0)),"#N/A"))</f>
        <v>14684600</v>
      </c>
      <c r="AT136" s="3" t="str">
        <f>INDEX(Table11[Z_category],MATCH(MAX(BuyTable[[#This Row],[Yld_Z_BB]:[Yld_Z_RBCI]]),Table11[Z_score_Vale],1))</f>
        <v>75 to 90</v>
      </c>
      <c r="AU136" s="3" t="str">
        <f>INDEX(Table12[TRAC_Category],MATCH(BuyTable[[#This Row],[Perc_Traded]],Table12[TRAC_Value],1))</f>
        <v>0-5%</v>
      </c>
      <c r="AV136" s="27" t="str">
        <f>INDEX(Table13[NetDlrInv_Category],MATCH(BuyTable[[#This Row],[DealerClient Net]],Table13[NetDlrInv_Value],1))</f>
        <v>10 to 20MM</v>
      </c>
      <c r="AW136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36" s="3" t="str">
        <f>INDEX(Table15[XCCY_Cat],MATCH(BuyTable[[#This Row],[XCCY_sprd]],Table15[XCCY_Value],1))</f>
        <v>0.5 to 0.8</v>
      </c>
      <c r="AY136" s="3" t="str">
        <f>INDEX(Group_RTG[RTG_Value],MATCH($R136,Group_RTG[RTG_Key],0))&amp;":"&amp;INDEX(Map_DurBQNT[Dur_Val],MATCH($X136,Map_DurBQNT[Dur_Key],0))&amp;":"&amp;$M136&amp;":"&amp;$O136</f>
        <v>BBB:9:USD:Corp</v>
      </c>
      <c r="AZ136" s="3" t="str">
        <f>INDEX(Table9[LQA_Bucket],MATCH(BuyTable[[#This Row],[LQA_LIQUIDITY_SCORE]],Table9[LQA_Val],1))</f>
        <v>80-100</v>
      </c>
      <c r="BA136" s="27" t="str">
        <f>INDEX(Table10[Utilization_Bucket],MATCH(_xlfn.IFNA(ROUND(BuyTable[[#This Row],[Remaining]]/1000000,0),-1),Table10[Utilization_Val],1))</f>
        <v>10-50MM</v>
      </c>
      <c r="BB13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37" spans="1:54" x14ac:dyDescent="0.3">
      <c r="A137" t="s">
        <v>876</v>
      </c>
      <c r="B137" t="str">
        <f>IF(ISNUMBER(MATCH(I137,Buyside_PastID!A:A,0)),"","NEW")</f>
        <v/>
      </c>
      <c r="C137" s="8" t="s">
        <v>1597</v>
      </c>
      <c r="D137" s="8">
        <v>1.4380226835215479</v>
      </c>
      <c r="E137" s="8">
        <v>2.2261325604143329</v>
      </c>
      <c r="F137" s="8" t="s">
        <v>2789</v>
      </c>
      <c r="I137" s="8" t="str" cm="1">
        <f t="array" ref="I137">_xll.BDP($C137,I$1)</f>
        <v>BR2435591</v>
      </c>
      <c r="J137" s="8" t="str" cm="1">
        <f t="array" ref="J137">_xll.BDP($C137,J$1)</f>
        <v>CLARHG 1 7/8 09/07/51</v>
      </c>
      <c r="K137" s="8" cm="1">
        <f t="array" ref="K137">_xll.BDP($C137,K$1)</f>
        <v>27513470</v>
      </c>
      <c r="L137" s="8" cm="1">
        <f t="array" ref="L137">_xll.BDP($C137,L$1)</f>
        <v>54790878</v>
      </c>
      <c r="M137" s="8" t="str" cm="1">
        <f t="array" ref="M137">_xll.BDP($C137,M$1)</f>
        <v>GBP</v>
      </c>
      <c r="N137" s="8" t="str" cm="1">
        <f t="array" ref="N137">_xll.BDP($C137,N$1)</f>
        <v>EN</v>
      </c>
      <c r="O137" s="8" t="str" cm="1">
        <f t="array" ref="O137">_xll.BDP($C137,O$1)</f>
        <v>Corp</v>
      </c>
      <c r="P137" s="8" t="str" cm="1">
        <f t="array" ref="P137">_xll.BDP($C137,P$1)</f>
        <v>Financials</v>
      </c>
      <c r="Q137" s="8" t="str" cm="1">
        <f t="array" ref="Q137">_xll.BDP($C137,Q$1)</f>
        <v>CLARION FUNDING PLC</v>
      </c>
      <c r="R137" s="8" t="str" cm="1">
        <f t="array" ref="R137">_xll.BDP($C137,R$1)</f>
        <v>A-</v>
      </c>
      <c r="S137" s="8" cm="1">
        <f t="array" ref="S137">_xlfn.IFNA(MATCH(_xll.BDP($C137,S$1),Convert_RBCIRTG[RTG_MDY],0),0)</f>
        <v>4</v>
      </c>
      <c r="T137" s="8" cm="1">
        <f t="array" ref="T137">_xlfn.IFNA(MATCH(_xll.BDP($C137,T$1),Convert_RBCIRTG[RTG_FITCH_SP],0),0)</f>
        <v>0</v>
      </c>
      <c r="U137" s="8" cm="1">
        <f t="array" ref="U137">_xlfn.IFNA(MATCH(_xll.BDP($C137,U$1),Convert_RBCIRTG[RTG_FITCH_SP],0),0)</f>
        <v>4</v>
      </c>
      <c r="V137" s="20" t="str" cm="1">
        <f t="array" ref="V137">INDEX(Convert_RBCIRTG[RTG_FITCH_SP],IF(MEDIAN($S137:$U137)&gt;0,MEDIAN($S137:$U137),MAX($S137:$U137)))</f>
        <v>A-</v>
      </c>
      <c r="W137" s="15" cm="1">
        <f t="array" ref="W137">_xll.BDP($C137,W$1,"YAS_YLD_FLAG = 15")</f>
        <v>22.278159535914327</v>
      </c>
      <c r="X137" s="3" t="str">
        <f>INDEX(Convert_DurBins[Dur_Bucket],MATCH($W137,Convert_DurBins[Dur_Val],1))</f>
        <v>22-24</v>
      </c>
      <c r="Y137" s="14">
        <f t="shared" si="12"/>
        <v>3.3658634063008561</v>
      </c>
      <c r="Z137" s="3">
        <f>-INDEX(DefProv[Default],MATCH($O137&amp;$R137,DefProv[KEY],0))</f>
        <v>-13</v>
      </c>
      <c r="AA137" s="9" cm="1">
        <f t="array" ref="AA137">IF($M137="CAD",AB137,_xll.BDP($C137,AA$1,"YAS_XCCY_FOREIGN_CURRENCY=CAD","YAS_YLD_FLAG = 15","PRICING_SOURCE=BVAL"))</f>
        <v>3.495863406300856</v>
      </c>
      <c r="AB137" s="9" cm="1">
        <f t="array" ref="AB137">_xll.BDP($C137,AB$1,"YAS_YLD_FLAG = 15","PRICING_SOURCE=BVAL")</f>
        <v>2.3076119999999998</v>
      </c>
      <c r="AC137" s="14">
        <f t="shared" si="13"/>
        <v>1.1882514063008562</v>
      </c>
      <c r="AD137" s="9" cm="1">
        <f t="array" ref="AD137">_xll.BDP($C137,AD$1,"YAS_YLD_FLAG = 15","PRICING_SOURCE=BVAL")</f>
        <v>92.087099999999978</v>
      </c>
      <c r="AE137" s="14" t="e">
        <f>INDEX([1]credit_yield!$C$1:$C$108,MATCH($AY137,[1]credit_yield!$A$1:$A$108,0))</f>
        <v>#N/A</v>
      </c>
      <c r="AF137" s="9" cm="1">
        <f t="array" ref="AF137">_xll.BDP($C137,AF$1,"YAS_YLD_FLAG = 15","YAS_XCCY_FOREIGN_CURRENCY=CAD","PRICING_SOURCE=BVAL")</f>
        <v>152.73522363248239</v>
      </c>
      <c r="AG137" s="9" cm="1">
        <f t="array" ref="AG137">_xll.BDP($C137,AG$1,"YAS_YLD_FLAG = 15","PRICING_SOURCE=BVAL")</f>
        <v>1.386741</v>
      </c>
      <c r="AH137" s="9" t="str" cm="1">
        <f t="array" ref="AH137">_xll.BDP($C137,AH$1,"YAS_YLD_FLAG = 15","PRICING_SOURCE=BVAL")</f>
        <v>UKT 1 1/4 07/31/51</v>
      </c>
      <c r="AI137" s="9" t="str" cm="1">
        <f t="array" ref="AI137">_xll.BDP($C137,AI$1,"YAS_YLD_FLAG = 15","YAS_XCCY_FOREIGN_CURRENCY=CAD","PRICING_SOURCE=BVAL")</f>
        <v>CAN 2 12/01/51</v>
      </c>
      <c r="AJ137" s="9" cm="1">
        <f t="array" ref="AJ137">_xll.BQL($C137, "yield(fill=PREV, pricing_source=BVN4, side=Bid, yield_type=YTW) - yield(fill=PREV, pricing_source=BVN4, side=Ask, yield_type=YTW)")</f>
        <v>1.3838245666222715E-2</v>
      </c>
      <c r="AK137" s="16" cm="1">
        <f t="array" ref="AK137">_xll.BDP($C137,AK$1,"YAS_YLD_FLAG = 1")</f>
        <v>300000000</v>
      </c>
      <c r="AL137" s="5">
        <f t="shared" si="14"/>
        <v>0</v>
      </c>
      <c r="AM137" s="17" cm="1">
        <f t="array" ref="AM137">_xll.BDP($C137&amp;"@"&amp;Settings!$B$1&amp;" "&amp;$O137,"INTERVAL_SUM","MARKET_DATA_OVERRIDE="&amp;AM$1,"CALC_INTERVAL="&amp;Settings!$B$2,"FILL=0")*1000</f>
        <v>0</v>
      </c>
      <c r="AN137" s="18">
        <f t="shared" si="15"/>
        <v>0</v>
      </c>
      <c r="AO137" s="17" cm="1">
        <f t="array" ref="AO137">_xll.BDP($I137&amp;"@"&amp;Settings!$B$1&amp;" "&amp;$O137,"INTERVAL_SUM","MARKET_DATA_OVERRIDE="&amp;AO$1,"CALC_INTERVAL="&amp;Settings!$B$2,"FILL=0")*1000</f>
        <v>0</v>
      </c>
      <c r="AP137" s="17" cm="1">
        <f t="array" ref="AP137">_xll.BDP($I137&amp;"@"&amp;Settings!$B$1&amp;" "&amp;$O137,"INTERVAL_SUM","MARKET_DATA_OVERRIDE="&amp;AP$1,"CALC_INTERVAL="&amp;Settings!$B$2,"FILL=0")*1000</f>
        <v>0</v>
      </c>
      <c r="AQ137" s="8" cm="1">
        <f t="array" ref="AQ137">_xll.BDP($C137,AQ$1)</f>
        <v>95</v>
      </c>
      <c r="AR137" s="21" t="e">
        <f>_xlfn.IFNA(IF(ISNUMBER($K137),INDEX(SN_Limit[UTILIZATION],MATCH($K137,SN_Limit[BB_ID],0)),"#N/A"),
IF(ISNUMBER($L137),INDEX(SN_Limit[UTILIZATION],MATCH($L137,SN_Limit[BB_ID],0)),"#N/A"))</f>
        <v>#N/A</v>
      </c>
      <c r="AS137" s="6" t="e">
        <f>_xlfn.IFNA(IF(ISNUMBER($K137),INDEX(SN_Limit[REMAINING],MATCH($K137,SN_Limit[BB_ID],0)),"#N/A"),
IF(ISNUMBER($L137),INDEX(SN_Limit[REMAINING],MATCH($L137,SN_Limit[BB_ID],0)),"#N/A"))</f>
        <v>#N/A</v>
      </c>
      <c r="AT137" s="3" t="str">
        <f>INDEX(Table11[Z_category],MATCH(MAX(BuyTable[[#This Row],[Yld_Z_BB]:[Yld_Z_RBCI]]),Table11[Z_score_Vale],1))</f>
        <v>90+</v>
      </c>
      <c r="AU137" s="3">
        <f>INDEX(Table12[TRAC_Category],MATCH(BuyTable[[#This Row],[Perc_Traded]],Table12[TRAC_Value],1))</f>
        <v>0</v>
      </c>
      <c r="AV137" s="27">
        <f>INDEX(Table13[NetDlrInv_Category],MATCH(BuyTable[[#This Row],[DealerClient Net]],Table13[NetDlrInv_Value],1))</f>
        <v>0</v>
      </c>
      <c r="AW137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137" s="3" t="str">
        <f>INDEX(Table15[XCCY_Cat],MATCH(BuyTable[[#This Row],[XCCY_sprd]],Table15[XCCY_Value],1))</f>
        <v>1 to 1.5</v>
      </c>
      <c r="AY137" s="3" t="str">
        <f>INDEX(Group_RTG[RTG_Value],MATCH($R137,Group_RTG[RTG_Key],0))&amp;":"&amp;INDEX(Map_DurBQNT[Dur_Val],MATCH($X137,Map_DurBQNT[Dur_Key],0))&amp;":"&amp;$M137&amp;":"&amp;$O137</f>
        <v>A:12:GBP:Corp</v>
      </c>
      <c r="AZ137" s="3" t="str">
        <f>INDEX(Table9[LQA_Bucket],MATCH(BuyTable[[#This Row],[LQA_LIQUIDITY_SCORE]],Table9[LQA_Val],1))</f>
        <v>80-100</v>
      </c>
      <c r="BA137" s="27" t="str">
        <f>INDEX(Table10[Utilization_Bucket],MATCH(_xlfn.IFNA(ROUND(BuyTable[[#This Row],[Remaining]]/1000000,0),-1),Table10[Utilization_Val],1))</f>
        <v>NR</v>
      </c>
      <c r="BB13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38" spans="1:54" x14ac:dyDescent="0.3">
      <c r="A138" t="s">
        <v>876</v>
      </c>
      <c r="B138" t="str">
        <f>IF(ISNUMBER(MATCH(I138,Buyside_PastID!A:A,0)),"","NEW")</f>
        <v/>
      </c>
      <c r="C138" s="8" t="s">
        <v>1007</v>
      </c>
      <c r="D138" s="8">
        <v>0.79481701758338963</v>
      </c>
      <c r="E138" s="8">
        <v>0.89107623598267272</v>
      </c>
      <c r="F138" s="8" t="s">
        <v>1932</v>
      </c>
      <c r="G138" s="8">
        <v>2060000</v>
      </c>
      <c r="H138" s="8">
        <v>0</v>
      </c>
      <c r="I138" s="8" t="str" cm="1">
        <f t="array" ref="I138">_xll.BDP($C138,I$1)</f>
        <v>902613AE8</v>
      </c>
      <c r="J138" s="8" t="str" cm="1">
        <f t="array" ref="J138">_xll.BDP($C138,J$1)</f>
        <v>UBS 2.095 02/11/32</v>
      </c>
      <c r="K138" s="8" cm="1">
        <f t="array" ref="K138">_xll.BDP($C138,K$1)</f>
        <v>41234897</v>
      </c>
      <c r="L138" s="8" cm="1">
        <f t="array" ref="L138">_xll.BDP($C138,L$1)</f>
        <v>41234897</v>
      </c>
      <c r="M138" s="8" t="str" cm="1">
        <f t="array" ref="M138">_xll.BDP($C138,M$1)</f>
        <v>USD</v>
      </c>
      <c r="N138" s="8" t="str" cm="1">
        <f t="array" ref="N138">_xll.BDP($C138,N$1)</f>
        <v>SZ</v>
      </c>
      <c r="O138" s="8" t="str" cm="1">
        <f t="array" ref="O138">_xll.BDP($C138,O$1)</f>
        <v>Corp</v>
      </c>
      <c r="P138" s="8" t="str" cm="1">
        <f t="array" ref="P138">_xll.BDP($C138,P$1)</f>
        <v>Financials</v>
      </c>
      <c r="Q138" s="8" t="str" cm="1">
        <f t="array" ref="Q138">_xll.BDP($C138,Q$1)</f>
        <v>UBS GROUP AG</v>
      </c>
      <c r="R138" s="8" t="str" cm="1">
        <f t="array" ref="R138">_xll.BDP($C138,R$1)</f>
        <v>A</v>
      </c>
      <c r="S138" s="8" cm="1">
        <f t="array" ref="S138">_xlfn.IFNA(MATCH(_xll.BDP($C138,S$1),Convert_RBCIRTG[RTG_MDY],0),0)</f>
        <v>0</v>
      </c>
      <c r="T138" s="8" cm="1">
        <f t="array" ref="T138">_xlfn.IFNA(MATCH(_xll.BDP($C138,T$1),Convert_RBCIRTG[RTG_FITCH_SP],0),0)</f>
        <v>6</v>
      </c>
      <c r="U138" s="8" cm="1">
        <f t="array" ref="U138">_xlfn.IFNA(MATCH(_xll.BDP($C138,U$1),Convert_RBCIRTG[RTG_FITCH_SP],0),0)</f>
        <v>4</v>
      </c>
      <c r="V138" s="20" t="str" cm="1">
        <f t="array" ref="V138">INDEX(Convert_RBCIRTG[RTG_FITCH_SP],IF(MEDIAN($S138:$U138)&gt;0,MEDIAN($S138:$U138),MAX($S138:$U138)))</f>
        <v>A-</v>
      </c>
      <c r="W138" s="15" cm="1">
        <f t="array" ref="W138">_xll.BDP($C138,W$1,"YAS_YLD_FLAG = 15")</f>
        <v>8.3497656233521997</v>
      </c>
      <c r="X138" s="3" t="str">
        <f>INDEX(Convert_DurBins[Dur_Bucket],MATCH($W138,Convert_DurBins[Dur_Val],1))</f>
        <v>0-10</v>
      </c>
      <c r="Y138" s="14">
        <f t="shared" si="12"/>
        <v>2.7010463136951826</v>
      </c>
      <c r="Z138" s="3">
        <f>-INDEX(DefProv[Default],MATCH($O138&amp;$R138,DefProv[KEY],0))</f>
        <v>-13</v>
      </c>
      <c r="AA138" s="9" cm="1">
        <f t="array" ref="AA138">IF($M138="CAD",AB138,_xll.BDP($C138,AA$1,"YAS_XCCY_FOREIGN_CURRENCY=CAD","YAS_YLD_FLAG = 15","PRICING_SOURCE=BVAL"))</f>
        <v>2.8310463136951824</v>
      </c>
      <c r="AB138" s="9" cm="1">
        <f t="array" ref="AB138">_xll.BDP($C138,AB$1,"YAS_YLD_FLAG = 15","PRICING_SOURCE=BVAL")</f>
        <v>2.5299830000000001</v>
      </c>
      <c r="AC138" s="14">
        <f t="shared" si="13"/>
        <v>0.30106331369518236</v>
      </c>
      <c r="AD138" s="9" cm="1">
        <f t="array" ref="AD138">_xll.BDP($C138,AD$1,"YAS_YLD_FLAG = 15","PRICING_SOURCE=BVAL")</f>
        <v>94.999800000000008</v>
      </c>
      <c r="AE138" s="14">
        <f>INDEX([1]credit_yield!$C$1:$C$108,MATCH($AY138,[1]credit_yield!$A$1:$A$108,0))</f>
        <v>73.928243448068429</v>
      </c>
      <c r="AF138" s="9" cm="1">
        <f t="array" ref="AF138">_xll.BDP($C138,AF$1,"YAS_YLD_FLAG = 15","YAS_XCCY_FOREIGN_CURRENCY=CAD","PRICING_SOURCE=BVAL")</f>
        <v>124.25989926182956</v>
      </c>
      <c r="AG138" s="9" cm="1">
        <f t="array" ref="AG138">_xll.BDP($C138,AG$1,"YAS_YLD_FLAG = 15","PRICING_SOURCE=BVAL")</f>
        <v>1.579985</v>
      </c>
      <c r="AH138" s="9" t="str" cm="1">
        <f t="array" ref="AH138">_xll.BDP($C138,AH$1,"YAS_YLD_FLAG = 15","PRICING_SOURCE=BVAL")</f>
        <v>T 1 1/4 08/15/31</v>
      </c>
      <c r="AI138" s="9" t="str" cm="1">
        <f t="array" ref="AI138">_xll.BDP($C138,AI$1,"YAS_YLD_FLAG = 15","YAS_XCCY_FOREIGN_CURRENCY=CAD","PRICING_SOURCE=BVAL")</f>
        <v>CAN 1 ½ 06/01/31</v>
      </c>
      <c r="AJ138" s="9" cm="1">
        <f t="array" ref="AJ138">_xll.BQL($C138, "yield(fill=PREV, pricing_source=BVN4, side=Bid, yield_type=YTW) - yield(fill=PREV, pricing_source=BVN4, side=Ask, yield_type=YTW)")</f>
        <v>2.9620126037975147E-2</v>
      </c>
      <c r="AK138" s="16" cm="1">
        <f t="array" ref="AK138">_xll.BDP($C138,AK$1,"YAS_YLD_FLAG = 1")</f>
        <v>2000000000</v>
      </c>
      <c r="AL138" s="5">
        <f t="shared" si="14"/>
        <v>6.0282500000000003E-2</v>
      </c>
      <c r="AM138" s="17" cm="1">
        <f t="array" ref="AM138">_xll.BDP($C138&amp;"@"&amp;Settings!$B$1&amp;" "&amp;$O138,"INTERVAL_SUM","MARKET_DATA_OVERRIDE="&amp;AM$1,"CALC_INTERVAL="&amp;Settings!$B$2,"FILL=0")*1000</f>
        <v>120565000</v>
      </c>
      <c r="AN138" s="18">
        <f t="shared" si="15"/>
        <v>8905000</v>
      </c>
      <c r="AO138" s="17" cm="1">
        <f t="array" ref="AO138">_xll.BDP($I138&amp;"@"&amp;Settings!$B$1&amp;" "&amp;$O138,"INTERVAL_SUM","MARKET_DATA_OVERRIDE="&amp;AO$1,"CALC_INTERVAL="&amp;Settings!$B$2,"FILL=0")*1000</f>
        <v>43470000</v>
      </c>
      <c r="AP138" s="17" cm="1">
        <f t="array" ref="AP138">_xll.BDP($I138&amp;"@"&amp;Settings!$B$1&amp;" "&amp;$O138,"INTERVAL_SUM","MARKET_DATA_OVERRIDE="&amp;AP$1,"CALC_INTERVAL="&amp;Settings!$B$2,"FILL=0")*1000</f>
        <v>34565000</v>
      </c>
      <c r="AQ138" s="8" cm="1">
        <f t="array" ref="AQ138">_xll.BDP($C138,AQ$1)</f>
        <v>94</v>
      </c>
      <c r="AR138" s="21">
        <f>_xlfn.IFNA(IF(ISNUMBER($K138),INDEX(SN_Limit[UTILIZATION],MATCH($K138,SN_Limit[BB_ID],0)),"#N/A"),
IF(ISNUMBER($L138),INDEX(SN_Limit[UTILIZATION],MATCH($L138,SN_Limit[BB_ID],0)),"#N/A"))</f>
        <v>8.09E-2</v>
      </c>
      <c r="AS138" s="6">
        <f>_xlfn.IFNA(IF(ISNUMBER($K138),INDEX(SN_Limit[REMAINING],MATCH($K138,SN_Limit[BB_ID],0)),"#N/A"),
IF(ISNUMBER($L138),INDEX(SN_Limit[REMAINING],MATCH($L138,SN_Limit[BB_ID],0)),"#N/A"))</f>
        <v>40952574.630000003</v>
      </c>
      <c r="AT138" s="3" t="str">
        <f>INDEX(Table11[Z_category],MATCH(MAX(BuyTable[[#This Row],[Yld_Z_BB]:[Yld_Z_RBCI]]),Table11[Z_score_Vale],1))</f>
        <v>75 to 90</v>
      </c>
      <c r="AU138" s="3" t="str">
        <f>INDEX(Table12[TRAC_Category],MATCH(BuyTable[[#This Row],[Perc_Traded]],Table12[TRAC_Value],1))</f>
        <v>5-10%</v>
      </c>
      <c r="AV138" s="27" t="str">
        <f>INDEX(Table13[NetDlrInv_Category],MATCH(BuyTable[[#This Row],[DealerClient Net]],Table13[NetDlrInv_Value],1))</f>
        <v>5 to 10MM</v>
      </c>
      <c r="AW138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138" s="3" t="str">
        <f>INDEX(Table15[XCCY_Cat],MATCH(BuyTable[[#This Row],[XCCY_sprd]],Table15[XCCY_Value],1))</f>
        <v>0.3 to 0.5</v>
      </c>
      <c r="AY138" s="3" t="str">
        <f>INDEX(Group_RTG[RTG_Value],MATCH($R138,Group_RTG[RTG_Key],0))&amp;":"&amp;INDEX(Map_DurBQNT[Dur_Val],MATCH($X138,Map_DurBQNT[Dur_Key],0))&amp;":"&amp;$M138&amp;":"&amp;$O138</f>
        <v>A:5:USD:Corp</v>
      </c>
      <c r="AZ138" s="3" t="str">
        <f>INDEX(Table9[LQA_Bucket],MATCH(BuyTable[[#This Row],[LQA_LIQUIDITY_SCORE]],Table9[LQA_Val],1))</f>
        <v>80-100</v>
      </c>
      <c r="BA138" s="27" t="str">
        <f>INDEX(Table10[Utilization_Bucket],MATCH(_xlfn.IFNA(ROUND(BuyTable[[#This Row],[Remaining]]/1000000,0),-1),Table10[Utilization_Val],1))</f>
        <v>10-50MM</v>
      </c>
      <c r="BB13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39" spans="1:54" x14ac:dyDescent="0.3">
      <c r="A139" t="s">
        <v>876</v>
      </c>
      <c r="B139" t="str">
        <f>IF(ISNUMBER(MATCH(I139,Buyside_PastID!A:A,0)),"","NEW")</f>
        <v/>
      </c>
      <c r="C139" s="8" t="s">
        <v>1617</v>
      </c>
      <c r="D139" s="8">
        <v>0.73212168425969049</v>
      </c>
      <c r="E139" s="8">
        <v>0.83207844583006985</v>
      </c>
      <c r="F139" s="8" t="s">
        <v>2789</v>
      </c>
      <c r="I139" s="8" t="str" cm="1">
        <f t="array" ref="I139">_xll.BDP($C139,I$1)</f>
        <v>459200BB6</v>
      </c>
      <c r="J139" s="8" t="str" cm="1">
        <f t="array" ref="J139">_xll.BDP($C139,J$1)</f>
        <v>IBM 5 7/8 11/29/32</v>
      </c>
      <c r="K139" s="8" cm="1">
        <f t="array" ref="K139">_xll.BDP($C139,K$1)</f>
        <v>100801</v>
      </c>
      <c r="L139" s="8" cm="1">
        <f t="array" ref="L139">_xll.BDP($C139,L$1)</f>
        <v>100801</v>
      </c>
      <c r="M139" s="8" t="str" cm="1">
        <f t="array" ref="M139">_xll.BDP($C139,M$1)</f>
        <v>USD</v>
      </c>
      <c r="N139" s="8" t="str" cm="1">
        <f t="array" ref="N139">_xll.BDP($C139,N$1)</f>
        <v>US</v>
      </c>
      <c r="O139" s="8" t="str" cm="1">
        <f t="array" ref="O139">_xll.BDP($C139,O$1)</f>
        <v>Corp</v>
      </c>
      <c r="P139" s="8" t="str" cm="1">
        <f t="array" ref="P139">_xll.BDP($C139,P$1)</f>
        <v>Technology</v>
      </c>
      <c r="Q139" s="8" t="str" cm="1">
        <f t="array" ref="Q139">_xll.BDP($C139,Q$1)</f>
        <v>IBM CORP</v>
      </c>
      <c r="R139" s="8" t="str" cm="1">
        <f t="array" ref="R139">_xll.BDP($C139,R$1)</f>
        <v>A-</v>
      </c>
      <c r="S139" s="8" cm="1">
        <f t="array" ref="S139">_xlfn.IFNA(MATCH(_xll.BDP($C139,S$1),Convert_RBCIRTG[RTG_MDY],0),0)</f>
        <v>4</v>
      </c>
      <c r="T139" s="8" cm="1">
        <f t="array" ref="T139">_xlfn.IFNA(MATCH(_xll.BDP($C139,T$1),Convert_RBCIRTG[RTG_FITCH_SP],0),0)</f>
        <v>0</v>
      </c>
      <c r="U139" s="8" cm="1">
        <f t="array" ref="U139">_xlfn.IFNA(MATCH(_xll.BDP($C139,U$1),Convert_RBCIRTG[RTG_FITCH_SP],0),0)</f>
        <v>4</v>
      </c>
      <c r="V139" s="20" t="str" cm="1">
        <f t="array" ref="V139">INDEX(Convert_RBCIRTG[RTG_FITCH_SP],IF(MEDIAN($S139:$U139)&gt;0,MEDIAN($S139:$U139),MAX($S139:$U139)))</f>
        <v>A-</v>
      </c>
      <c r="W139" s="15" cm="1">
        <f t="array" ref="W139">_xll.BDP($C139,W$1,"YAS_YLD_FLAG = 15")</f>
        <v>8.480718134725004</v>
      </c>
      <c r="X139" s="3" t="str">
        <f>INDEX(Convert_DurBins[Dur_Bucket],MATCH($W139,Convert_DurBins[Dur_Val],1))</f>
        <v>0-10</v>
      </c>
      <c r="Y139" s="14">
        <f t="shared" si="12"/>
        <v>2.90067501956444</v>
      </c>
      <c r="Z139" s="3">
        <f>-INDEX(DefProv[Default],MATCH($O139&amp;$R139,DefProv[KEY],0))</f>
        <v>-13</v>
      </c>
      <c r="AA139" s="9" cm="1">
        <f t="array" ref="AA139">IF($M139="CAD",AB139,_xll.BDP($C139,AA$1,"YAS_XCCY_FOREIGN_CURRENCY=CAD","YAS_YLD_FLAG = 15","PRICING_SOURCE=BVAL"))</f>
        <v>3.0306750195644399</v>
      </c>
      <c r="AB139" s="9" cm="1">
        <f t="array" ref="AB139">_xll.BDP($C139,AB$1,"YAS_YLD_FLAG = 15","PRICING_SOURCE=BVAL")</f>
        <v>2.4826380000000001</v>
      </c>
      <c r="AC139" s="14">
        <f t="shared" si="13"/>
        <v>0.54803701956443973</v>
      </c>
      <c r="AD139" s="9" cm="1">
        <f t="array" ref="AD139">_xll.BDP($C139,AD$1,"YAS_YLD_FLAG = 15","PRICING_SOURCE=BVAL")</f>
        <v>90.265300000000011</v>
      </c>
      <c r="AE139" s="14">
        <f>INDEX([1]credit_yield!$C$1:$C$108,MATCH($AY139,[1]credit_yield!$A$1:$A$108,0))</f>
        <v>73.928243448068429</v>
      </c>
      <c r="AF139" s="9" cm="1">
        <f t="array" ref="AF139">_xll.BDP($C139,AF$1,"YAS_YLD_FLAG = 15","YAS_XCCY_FOREIGN_CURRENCY=CAD","PRICING_SOURCE=BVAL")</f>
        <v>144.22276984875532</v>
      </c>
      <c r="AG139" s="9" cm="1">
        <f t="array" ref="AG139">_xll.BDP($C139,AG$1,"YAS_YLD_FLAG = 15","PRICING_SOURCE=BVAL")</f>
        <v>1.579985</v>
      </c>
      <c r="AH139" s="9" t="str" cm="1">
        <f t="array" ref="AH139">_xll.BDP($C139,AH$1,"YAS_YLD_FLAG = 15","PRICING_SOURCE=BVAL")</f>
        <v>T 1 1/4 08/15/31</v>
      </c>
      <c r="AI139" s="9" t="str" cm="1">
        <f t="array" ref="AI139">_xll.BDP($C139,AI$1,"YAS_YLD_FLAG = 15","YAS_XCCY_FOREIGN_CURRENCY=CAD","PRICING_SOURCE=BVAL")</f>
        <v>CAN 1 ½ 06/01/31</v>
      </c>
      <c r="AJ139" s="9" cm="1">
        <f t="array" ref="AJ139">_xll.BQL($C139, "yield(fill=PREV, pricing_source=BVN4, side=Bid, yield_type=YTW) - yield(fill=PREV, pricing_source=BVN4, side=Ask, yield_type=YTW)")</f>
        <v>2.4588178836905783E-2</v>
      </c>
      <c r="AK139" s="16" cm="1">
        <f t="array" ref="AK139">_xll.BDP($C139,AK$1,"YAS_YLD_FLAG = 1")</f>
        <v>600000000</v>
      </c>
      <c r="AL139" s="5">
        <f t="shared" si="14"/>
        <v>5.6416666666666664E-2</v>
      </c>
      <c r="AM139" s="17" cm="1">
        <f t="array" ref="AM139">_xll.BDP($C139&amp;"@"&amp;Settings!$B$1&amp;" "&amp;$O139,"INTERVAL_SUM","MARKET_DATA_OVERRIDE="&amp;AM$1,"CALC_INTERVAL="&amp;Settings!$B$2,"FILL=0")*1000</f>
        <v>33850000</v>
      </c>
      <c r="AN139" s="18">
        <f t="shared" si="15"/>
        <v>-1650000</v>
      </c>
      <c r="AO139" s="17" cm="1">
        <f t="array" ref="AO139">_xll.BDP($I139&amp;"@"&amp;Settings!$B$1&amp;" "&amp;$O139,"INTERVAL_SUM","MARKET_DATA_OVERRIDE="&amp;AO$1,"CALC_INTERVAL="&amp;Settings!$B$2,"FILL=0")*1000</f>
        <v>7350000</v>
      </c>
      <c r="AP139" s="17" cm="1">
        <f t="array" ref="AP139">_xll.BDP($I139&amp;"@"&amp;Settings!$B$1&amp;" "&amp;$O139,"INTERVAL_SUM","MARKET_DATA_OVERRIDE="&amp;AP$1,"CALC_INTERVAL="&amp;Settings!$B$2,"FILL=0")*1000</f>
        <v>9000000</v>
      </c>
      <c r="AQ139" s="8" cm="1">
        <f t="array" ref="AQ139">_xll.BDP($C139,AQ$1)</f>
        <v>84</v>
      </c>
      <c r="AR139" s="21">
        <f>_xlfn.IFNA(IF(ISNUMBER($K139),INDEX(SN_Limit[UTILIZATION],MATCH($K139,SN_Limit[BB_ID],0)),"#N/A"),
IF(ISNUMBER($L139),INDEX(SN_Limit[UTILIZATION],MATCH($L139,SN_Limit[BB_ID],0)),"#N/A"))</f>
        <v>0.92020000000000002</v>
      </c>
      <c r="AS139" s="6">
        <f>_xlfn.IFNA(IF(ISNUMBER($K139),INDEX(SN_Limit[REMAINING],MATCH($K139,SN_Limit[BB_ID],0)),"#N/A"),
IF(ISNUMBER($L139),INDEX(SN_Limit[REMAINING],MATCH($L139,SN_Limit[BB_ID],0)),"#N/A"))</f>
        <v>0</v>
      </c>
      <c r="AT139" s="3" t="str">
        <f>INDEX(Table11[Z_category],MATCH(MAX(BuyTable[[#This Row],[Yld_Z_BB]:[Yld_Z_RBCI]]),Table11[Z_score_Vale],1))</f>
        <v>75 to 90</v>
      </c>
      <c r="AU139" s="3" t="str">
        <f>INDEX(Table12[TRAC_Category],MATCH(BuyTable[[#This Row],[Perc_Traded]],Table12[TRAC_Value],1))</f>
        <v>5-10%</v>
      </c>
      <c r="AV139" s="27" t="str">
        <f>INDEX(Table13[NetDlrInv_Category],MATCH(BuyTable[[#This Row],[DealerClient Net]],Table13[NetDlrInv_Value],1))</f>
        <v>-5MM to 0MM</v>
      </c>
      <c r="AW139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139" s="3" t="str">
        <f>INDEX(Table15[XCCY_Cat],MATCH(BuyTable[[#This Row],[XCCY_sprd]],Table15[XCCY_Value],1))</f>
        <v>0.5 to 0.8</v>
      </c>
      <c r="AY139" s="3" t="str">
        <f>INDEX(Group_RTG[RTG_Value],MATCH($R139,Group_RTG[RTG_Key],0))&amp;":"&amp;INDEX(Map_DurBQNT[Dur_Val],MATCH($X139,Map_DurBQNT[Dur_Key],0))&amp;":"&amp;$M139&amp;":"&amp;$O139</f>
        <v>A:5:USD:Corp</v>
      </c>
      <c r="AZ139" s="3" t="str">
        <f>INDEX(Table9[LQA_Bucket],MATCH(BuyTable[[#This Row],[LQA_LIQUIDITY_SCORE]],Table9[LQA_Val],1))</f>
        <v>80-100</v>
      </c>
      <c r="BA139" s="27" t="str">
        <f>INDEX(Table10[Utilization_Bucket],MATCH(_xlfn.IFNA(ROUND(BuyTable[[#This Row],[Remaining]]/1000000,0),-1),Table10[Utilization_Val],1))</f>
        <v>0MM</v>
      </c>
      <c r="BB13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40" spans="1:54" x14ac:dyDescent="0.3">
      <c r="A140" t="s">
        <v>876</v>
      </c>
      <c r="B140" t="str">
        <f>IF(ISNUMBER(MATCH(I140,Buyside_PastID!A:A,0)),"","NEW")</f>
        <v/>
      </c>
      <c r="C140" s="8" t="s">
        <v>1610</v>
      </c>
      <c r="D140" s="8">
        <v>0.73141813523030264</v>
      </c>
      <c r="E140" s="8">
        <v>0.83141638956850428</v>
      </c>
      <c r="F140" s="8" t="s">
        <v>1979</v>
      </c>
      <c r="G140" s="8">
        <v>0</v>
      </c>
      <c r="H140" s="8">
        <v>7600000</v>
      </c>
      <c r="I140" s="8" t="str" cm="1">
        <f t="array" ref="I140">_xll.BDP($C140,I$1)</f>
        <v>828807DM6</v>
      </c>
      <c r="J140" s="8" t="str" cm="1">
        <f t="array" ref="J140">_xll.BDP($C140,J$1)</f>
        <v>SPG 2.2 02/01/31</v>
      </c>
      <c r="K140" s="8" cm="1">
        <f t="array" ref="K140">_xll.BDP($C140,K$1)</f>
        <v>126551</v>
      </c>
      <c r="L140" s="8" cm="1">
        <f t="array" ref="L140">_xll.BDP($C140,L$1)</f>
        <v>384396</v>
      </c>
      <c r="M140" s="8" t="str" cm="1">
        <f t="array" ref="M140">_xll.BDP($C140,M$1)</f>
        <v>USD</v>
      </c>
      <c r="N140" s="8" t="str" cm="1">
        <f t="array" ref="N140">_xll.BDP($C140,N$1)</f>
        <v>US</v>
      </c>
      <c r="O140" s="8" t="str" cm="1">
        <f t="array" ref="O140">_xll.BDP($C140,O$1)</f>
        <v>Corp</v>
      </c>
      <c r="P140" s="8" t="str" cm="1">
        <f t="array" ref="P140">_xll.BDP($C140,P$1)</f>
        <v>Financials</v>
      </c>
      <c r="Q140" s="8" t="str" cm="1">
        <f t="array" ref="Q140">_xll.BDP($C140,Q$1)</f>
        <v>SIMON PROPERTY GROUP LP</v>
      </c>
      <c r="R140" s="8" t="str" cm="1">
        <f t="array" ref="R140">_xll.BDP($C140,R$1)</f>
        <v>A-</v>
      </c>
      <c r="S140" s="8" cm="1">
        <f t="array" ref="S140">_xlfn.IFNA(MATCH(_xll.BDP($C140,S$1),Convert_RBCIRTG[RTG_MDY],0),0)</f>
        <v>4</v>
      </c>
      <c r="T140" s="8" cm="1">
        <f t="array" ref="T140">_xlfn.IFNA(MATCH(_xll.BDP($C140,T$1),Convert_RBCIRTG[RTG_FITCH_SP],0),0)</f>
        <v>0</v>
      </c>
      <c r="U140" s="8" cm="1">
        <f t="array" ref="U140">_xlfn.IFNA(MATCH(_xll.BDP($C140,U$1),Convert_RBCIRTG[RTG_FITCH_SP],0),0)</f>
        <v>4</v>
      </c>
      <c r="V140" s="20" t="str" cm="1">
        <f t="array" ref="V140">INDEX(Convert_RBCIRTG[RTG_FITCH_SP],IF(MEDIAN($S140:$U140)&gt;0,MEDIAN($S140:$U140),MAX($S140:$U140)))</f>
        <v>A-</v>
      </c>
      <c r="W140" s="15" cm="1">
        <f t="array" ref="W140">_xll.BDP($C140,W$1,"YAS_YLD_FLAG = 15")</f>
        <v>8.2888224179286176</v>
      </c>
      <c r="X140" s="3" t="str">
        <f>INDEX(Convert_DurBins[Dur_Bucket],MATCH($W140,Convert_DurBins[Dur_Val],1))</f>
        <v>0-10</v>
      </c>
      <c r="Y140" s="14">
        <f t="shared" si="12"/>
        <v>2.6643776579975431</v>
      </c>
      <c r="Z140" s="3">
        <f>-INDEX(DefProv[Default],MATCH($O140&amp;$R140,DefProv[KEY],0))</f>
        <v>-13</v>
      </c>
      <c r="AA140" s="9" cm="1">
        <f t="array" ref="AA140">IF($M140="CAD",AB140,_xll.BDP($C140,AA$1,"YAS_XCCY_FOREIGN_CURRENCY=CAD","YAS_YLD_FLAG = 15","PRICING_SOURCE=BVAL"))</f>
        <v>2.794377657997543</v>
      </c>
      <c r="AB140" s="9" cm="1">
        <f t="array" ref="AB140">_xll.BDP($C140,AB$1,"YAS_YLD_FLAG = 15","PRICING_SOURCE=BVAL")</f>
        <v>2.485204</v>
      </c>
      <c r="AC140" s="14">
        <f t="shared" si="13"/>
        <v>0.30917365799754304</v>
      </c>
      <c r="AD140" s="9" cm="1">
        <f t="array" ref="AD140">_xll.BDP($C140,AD$1,"YAS_YLD_FLAG = 15","PRICING_SOURCE=BVAL")</f>
        <v>90.521900000000002</v>
      </c>
      <c r="AE140" s="14">
        <f>INDEX([1]credit_yield!$C$1:$C$108,MATCH($AY140,[1]credit_yield!$A$1:$A$108,0))</f>
        <v>73.928243448068429</v>
      </c>
      <c r="AF140" s="9" cm="1">
        <f t="array" ref="AF140">_xll.BDP($C140,AF$1,"YAS_YLD_FLAG = 15","YAS_XCCY_FOREIGN_CURRENCY=CAD","PRICING_SOURCE=BVAL")</f>
        <v>120.59303369206562</v>
      </c>
      <c r="AG140" s="9" cm="1">
        <f t="array" ref="AG140">_xll.BDP($C140,AG$1,"YAS_YLD_FLAG = 15","PRICING_SOURCE=BVAL")</f>
        <v>1.579985</v>
      </c>
      <c r="AH140" s="9" t="str" cm="1">
        <f t="array" ref="AH140">_xll.BDP($C140,AH$1,"YAS_YLD_FLAG = 15","PRICING_SOURCE=BVAL")</f>
        <v>T 1 1/4 08/15/31</v>
      </c>
      <c r="AI140" s="9" t="str" cm="1">
        <f t="array" ref="AI140">_xll.BDP($C140,AI$1,"YAS_YLD_FLAG = 15","YAS_XCCY_FOREIGN_CURRENCY=CAD","PRICING_SOURCE=BVAL")</f>
        <v>CAN 1 ½ 06/01/31</v>
      </c>
      <c r="AJ140" s="9" cm="1">
        <f t="array" ref="AJ140">_xll.BQL($C140, "yield(fill=PREV, pricing_source=BVN4, side=Bid, yield_type=YTW) - yield(fill=PREV, pricing_source=BVN4, side=Ask, yield_type=YTW)")</f>
        <v>1.8813908466623008E-2</v>
      </c>
      <c r="AK140" s="16" cm="1">
        <f t="array" ref="AK140">_xll.BDP($C140,AK$1,"YAS_YLD_FLAG = 1")</f>
        <v>700000000</v>
      </c>
      <c r="AL140" s="5">
        <f t="shared" si="14"/>
        <v>0.21652428571428572</v>
      </c>
      <c r="AM140" s="17" cm="1">
        <f t="array" ref="AM140">_xll.BDP($C140&amp;"@"&amp;Settings!$B$1&amp;" "&amp;$O140,"INTERVAL_SUM","MARKET_DATA_OVERRIDE="&amp;AM$1,"CALC_INTERVAL="&amp;Settings!$B$2,"FILL=0")*1000</f>
        <v>151567000</v>
      </c>
      <c r="AN140" s="18">
        <f t="shared" si="15"/>
        <v>-22745000</v>
      </c>
      <c r="AO140" s="17" cm="1">
        <f t="array" ref="AO140">_xll.BDP($I140&amp;"@"&amp;Settings!$B$1&amp;" "&amp;$O140,"INTERVAL_SUM","MARKET_DATA_OVERRIDE="&amp;AO$1,"CALC_INTERVAL="&amp;Settings!$B$2,"FILL=0")*1000</f>
        <v>42129000</v>
      </c>
      <c r="AP140" s="17" cm="1">
        <f t="array" ref="AP140">_xll.BDP($I140&amp;"@"&amp;Settings!$B$1&amp;" "&amp;$O140,"INTERVAL_SUM","MARKET_DATA_OVERRIDE="&amp;AP$1,"CALC_INTERVAL="&amp;Settings!$B$2,"FILL=0")*1000</f>
        <v>64874000</v>
      </c>
      <c r="AQ140" s="8" cm="1">
        <f t="array" ref="AQ140">_xll.BDP($C140,AQ$1)</f>
        <v>91</v>
      </c>
      <c r="AR140" s="21" t="str">
        <f>_xlfn.IFNA(IF(ISNUMBER($K140),INDEX(SN_Limit[UTILIZATION],MATCH($K140,SN_Limit[BB_ID],0)),"#N/A"),
IF(ISNUMBER($L140),INDEX(SN_Limit[UTILIZATION],MATCH($L140,SN_Limit[BB_ID],0)),"#N/A"))</f>
        <v>N/A</v>
      </c>
      <c r="AS140" s="6">
        <f>_xlfn.IFNA(IF(ISNUMBER($K140),INDEX(SN_Limit[REMAINING],MATCH($K140,SN_Limit[BB_ID],0)),"#N/A"),
IF(ISNUMBER($L140),INDEX(SN_Limit[REMAINING],MATCH($L140,SN_Limit[BB_ID],0)),"#N/A"))</f>
        <v>0</v>
      </c>
      <c r="AT140" s="3" t="str">
        <f>INDEX(Table11[Z_category],MATCH(MAX(BuyTable[[#This Row],[Yld_Z_BB]:[Yld_Z_RBCI]]),Table11[Z_score_Vale],1))</f>
        <v>75 to 90</v>
      </c>
      <c r="AU140" s="3" t="str">
        <f>INDEX(Table12[TRAC_Category],MATCH(BuyTable[[#This Row],[Perc_Traded]],Table12[TRAC_Value],1))</f>
        <v>20-25%</v>
      </c>
      <c r="AV140" s="27" t="str">
        <f>INDEX(Table13[NetDlrInv_Category],MATCH(BuyTable[[#This Row],[DealerClient Net]],Table13[NetDlrInv_Value],1))</f>
        <v>-50 to -20MM</v>
      </c>
      <c r="AW140" s="3">
        <f>IF(OR(ISBLANK(BuyTable[[#This Row],[MSG_AskSize]]),NOT(ISNUMBER(BuyTable[[#This Row],[MSG_AskSize]]))),"NA",INDEX(Table14[AskSize_Category],MATCH(BuyTable[[#This Row],[MSG_AskSize]],Table14[AskSize_Value],1)))</f>
        <v>0</v>
      </c>
      <c r="AX140" s="3" t="str">
        <f>INDEX(Table15[XCCY_Cat],MATCH(BuyTable[[#This Row],[XCCY_sprd]],Table15[XCCY_Value],1))</f>
        <v>0.3 to 0.5</v>
      </c>
      <c r="AY140" s="3" t="str">
        <f>INDEX(Group_RTG[RTG_Value],MATCH($R140,Group_RTG[RTG_Key],0))&amp;":"&amp;INDEX(Map_DurBQNT[Dur_Val],MATCH($X140,Map_DurBQNT[Dur_Key],0))&amp;":"&amp;$M140&amp;":"&amp;$O140</f>
        <v>A:5:USD:Corp</v>
      </c>
      <c r="AZ140" s="3" t="str">
        <f>INDEX(Table9[LQA_Bucket],MATCH(BuyTable[[#This Row],[LQA_LIQUIDITY_SCORE]],Table9[LQA_Val],1))</f>
        <v>80-100</v>
      </c>
      <c r="BA140" s="27" t="str">
        <f>INDEX(Table10[Utilization_Bucket],MATCH(_xlfn.IFNA(ROUND(BuyTable[[#This Row],[Remaining]]/1000000,0),-1),Table10[Utilization_Val],1))</f>
        <v>0MM</v>
      </c>
      <c r="BB14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41" spans="1:54" x14ac:dyDescent="0.3">
      <c r="A141" t="s">
        <v>876</v>
      </c>
      <c r="B141" t="str">
        <f>IF(ISNUMBER(MATCH(I141,Buyside_PastID!A:A,0)),"","NEW")</f>
        <v>NEW</v>
      </c>
      <c r="C141" s="8" t="s">
        <v>2875</v>
      </c>
      <c r="D141" s="8">
        <v>0.67807886464680678</v>
      </c>
      <c r="E141" s="8">
        <v>0.78122287553883341</v>
      </c>
      <c r="F141" s="8" t="s">
        <v>2807</v>
      </c>
      <c r="G141" s="8">
        <v>5249000</v>
      </c>
      <c r="H141" s="8">
        <v>1830000</v>
      </c>
      <c r="I141" s="8" t="str" cm="1">
        <f t="array" ref="I141">_xll.BDP($C141,I$1)</f>
        <v>172967ML2</v>
      </c>
      <c r="J141" s="8" t="str" cm="1">
        <f t="array" ref="J141">_xll.BDP($C141,J$1)</f>
        <v>C 2.666 01/29/31</v>
      </c>
      <c r="K141" s="8" cm="1">
        <f t="array" ref="K141">_xll.BDP($C141,K$1)</f>
        <v>101214</v>
      </c>
      <c r="L141" s="8" cm="1">
        <f t="array" ref="L141">_xll.BDP($C141,L$1)</f>
        <v>101214</v>
      </c>
      <c r="M141" s="8" t="str" cm="1">
        <f t="array" ref="M141">_xll.BDP($C141,M$1)</f>
        <v>USD</v>
      </c>
      <c r="N141" s="8" t="str" cm="1">
        <f t="array" ref="N141">_xll.BDP($C141,N$1)</f>
        <v>US</v>
      </c>
      <c r="O141" s="8" t="str" cm="1">
        <f t="array" ref="O141">_xll.BDP($C141,O$1)</f>
        <v>Corp</v>
      </c>
      <c r="P141" s="8" t="str" cm="1">
        <f t="array" ref="P141">_xll.BDP($C141,P$1)</f>
        <v>Financials</v>
      </c>
      <c r="Q141" s="8" t="str" cm="1">
        <f t="array" ref="Q141">_xll.BDP($C141,Q$1)</f>
        <v>CITIGROUP INC</v>
      </c>
      <c r="R141" s="8" t="str" cm="1">
        <f t="array" ref="R141">_xll.BDP($C141,R$1)</f>
        <v>A-</v>
      </c>
      <c r="S141" s="8" cm="1">
        <f t="array" ref="S141">_xlfn.IFNA(MATCH(_xll.BDP($C141,S$1),Convert_RBCIRTG[RTG_MDY],0),0)</f>
        <v>4</v>
      </c>
      <c r="T141" s="8" cm="1">
        <f t="array" ref="T141">_xlfn.IFNA(MATCH(_xll.BDP($C141,T$1),Convert_RBCIRTG[RTG_FITCH_SP],0),0)</f>
        <v>5</v>
      </c>
      <c r="U141" s="8" cm="1">
        <f t="array" ref="U141">_xlfn.IFNA(MATCH(_xll.BDP($C141,U$1),Convert_RBCIRTG[RTG_FITCH_SP],0),0)</f>
        <v>3</v>
      </c>
      <c r="V141" s="20" t="str" cm="1">
        <f t="array" ref="V141">INDEX(Convert_RBCIRTG[RTG_FITCH_SP],IF(MEDIAN($S141:$U141)&gt;0,MEDIAN($S141:$U141),MAX($S141:$U141)))</f>
        <v>A-</v>
      </c>
      <c r="W141" s="15" cm="1">
        <f t="array" ref="W141">_xll.BDP($C141,W$1,"YAS_YLD_FLAG = 15")</f>
        <v>7.3561988379493979</v>
      </c>
      <c r="X141" s="3" t="str">
        <f>INDEX(Convert_DurBins[Dur_Bucket],MATCH($W141,Convert_DurBins[Dur_Val],1))</f>
        <v>0-10</v>
      </c>
      <c r="Y141" s="14">
        <f t="shared" si="12"/>
        <v>2.6325509562831511</v>
      </c>
      <c r="Z141" s="3">
        <f>-INDEX(DefProv[Default],MATCH($O141&amp;$R141,DefProv[KEY],0))</f>
        <v>-13</v>
      </c>
      <c r="AA141" s="9" cm="1">
        <f t="array" ref="AA141">IF($M141="CAD",AB141,_xll.BDP($C141,AA$1,"YAS_XCCY_FOREIGN_CURRENCY=CAD","YAS_YLD_FLAG = 15","PRICING_SOURCE=BVAL"))</f>
        <v>2.7625509562831509</v>
      </c>
      <c r="AB141" s="9" cm="1">
        <f t="array" ref="AB141">_xll.BDP($C141,AB$1,"YAS_YLD_FLAG = 15","PRICING_SOURCE=BVAL")</f>
        <v>2.4349090000000002</v>
      </c>
      <c r="AC141" s="14">
        <f t="shared" si="13"/>
        <v>0.32764195628315074</v>
      </c>
      <c r="AD141" s="9" cm="1">
        <f t="array" ref="AD141">_xll.BDP($C141,AD$1,"YAS_YLD_FLAG = 15","PRICING_SOURCE=BVAL")</f>
        <v>85.492400000000018</v>
      </c>
      <c r="AE141" s="14">
        <f>INDEX([1]credit_yield!$C$1:$C$108,MATCH($AY141,[1]credit_yield!$A$1:$A$108,0))</f>
        <v>73.928243448068429</v>
      </c>
      <c r="AF141" s="9" cm="1">
        <f t="array" ref="AF141">_xll.BDP($C141,AF$1,"YAS_YLD_FLAG = 15","YAS_XCCY_FOREIGN_CURRENCY=CAD","PRICING_SOURCE=BVAL")</f>
        <v>126.14584438003438</v>
      </c>
      <c r="AG141" s="9" cm="1">
        <f t="array" ref="AG141">_xll.BDP($C141,AG$1,"YAS_YLD_FLAG = 15","PRICING_SOURCE=BVAL")</f>
        <v>1.579985</v>
      </c>
      <c r="AH141" s="9" t="str" cm="1">
        <f t="array" ref="AH141">_xll.BDP($C141,AH$1,"YAS_YLD_FLAG = 15","PRICING_SOURCE=BVAL")</f>
        <v>T 1 1/4 08/15/31</v>
      </c>
      <c r="AI141" s="9" t="str" cm="1">
        <f t="array" ref="AI141">_xll.BDP($C141,AI$1,"YAS_YLD_FLAG = 15","YAS_XCCY_FOREIGN_CURRENCY=CAD","PRICING_SOURCE=BVAL")</f>
        <v>CAN 1 ¼ 06/01/30</v>
      </c>
      <c r="AJ141" s="9" cm="1">
        <f t="array" ref="AJ141">_xll.BQL($C141, "yield(fill=PREV, pricing_source=BVN4, side=Bid, yield_type=YTW) - yield(fill=PREV, pricing_source=BVN4, side=Ask, yield_type=YTW)")</f>
        <v>4.2258835364278102E-2</v>
      </c>
      <c r="AK141" s="16" cm="1">
        <f t="array" ref="AK141">_xll.BDP($C141,AK$1,"YAS_YLD_FLAG = 1")</f>
        <v>2250000000</v>
      </c>
      <c r="AL141" s="5">
        <f t="shared" si="14"/>
        <v>5.2821333333333331E-2</v>
      </c>
      <c r="AM141" s="17" cm="1">
        <f t="array" ref="AM141">_xll.BDP($C141&amp;"@"&amp;Settings!$B$1&amp;" "&amp;$O141,"INTERVAL_SUM","MARKET_DATA_OVERRIDE="&amp;AM$1,"CALC_INTERVAL="&amp;Settings!$B$2,"FILL=0")*1000</f>
        <v>118848000</v>
      </c>
      <c r="AN141" s="18">
        <f t="shared" si="15"/>
        <v>5292000</v>
      </c>
      <c r="AO141" s="17" cm="1">
        <f t="array" ref="AO141">_xll.BDP($I141&amp;"@"&amp;Settings!$B$1&amp;" "&amp;$O141,"INTERVAL_SUM","MARKET_DATA_OVERRIDE="&amp;AO$1,"CALC_INTERVAL="&amp;Settings!$B$2,"FILL=0")*1000</f>
        <v>48493000</v>
      </c>
      <c r="AP141" s="17" cm="1">
        <f t="array" ref="AP141">_xll.BDP($I141&amp;"@"&amp;Settings!$B$1&amp;" "&amp;$O141,"INTERVAL_SUM","MARKET_DATA_OVERRIDE="&amp;AP$1,"CALC_INTERVAL="&amp;Settings!$B$2,"FILL=0")*1000</f>
        <v>43201000</v>
      </c>
      <c r="AQ141" s="8" cm="1">
        <f t="array" ref="AQ141">_xll.BDP($C141,AQ$1)</f>
        <v>92</v>
      </c>
      <c r="AR141" s="21">
        <f>_xlfn.IFNA(IF(ISNUMBER($K141),INDEX(SN_Limit[UTILIZATION],MATCH($K141,SN_Limit[BB_ID],0)),"#N/A"),
IF(ISNUMBER($L141),INDEX(SN_Limit[UTILIZATION],MATCH($L141,SN_Limit[BB_ID],0)),"#N/A"))</f>
        <v>0.59650000000000003</v>
      </c>
      <c r="AS141" s="6">
        <f>_xlfn.IFNA(IF(ISNUMBER($K141),INDEX(SN_Limit[REMAINING],MATCH($K141,SN_Limit[BB_ID],0)),"#N/A"),
IF(ISNUMBER($L141),INDEX(SN_Limit[REMAINING],MATCH($L141,SN_Limit[BB_ID],0)),"#N/A"))</f>
        <v>22758866.039999999</v>
      </c>
      <c r="AT141" s="3" t="str">
        <f>INDEX(Table11[Z_category],MATCH(MAX(BuyTable[[#This Row],[Yld_Z_BB]:[Yld_Z_RBCI]]),Table11[Z_score_Vale],1))</f>
        <v>75 to 90</v>
      </c>
      <c r="AU141" s="3" t="str">
        <f>INDEX(Table12[TRAC_Category],MATCH(BuyTable[[#This Row],[Perc_Traded]],Table12[TRAC_Value],1))</f>
        <v>5-10%</v>
      </c>
      <c r="AV141" s="27" t="str">
        <f>INDEX(Table13[NetDlrInv_Category],MATCH(BuyTable[[#This Row],[DealerClient Net]],Table13[NetDlrInv_Value],1))</f>
        <v>5 to 10MM</v>
      </c>
      <c r="AW141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41" s="3" t="str">
        <f>INDEX(Table15[XCCY_Cat],MATCH(BuyTable[[#This Row],[XCCY_sprd]],Table15[XCCY_Value],1))</f>
        <v>0.3 to 0.5</v>
      </c>
      <c r="AY141" s="3" t="str">
        <f>INDEX(Group_RTG[RTG_Value],MATCH($R141,Group_RTG[RTG_Key],0))&amp;":"&amp;INDEX(Map_DurBQNT[Dur_Val],MATCH($X141,Map_DurBQNT[Dur_Key],0))&amp;":"&amp;$M141&amp;":"&amp;$O141</f>
        <v>A:5:USD:Corp</v>
      </c>
      <c r="AZ141" s="3" t="str">
        <f>INDEX(Table9[LQA_Bucket],MATCH(BuyTable[[#This Row],[LQA_LIQUIDITY_SCORE]],Table9[LQA_Val],1))</f>
        <v>80-100</v>
      </c>
      <c r="BA141" s="27" t="str">
        <f>INDEX(Table10[Utilization_Bucket],MATCH(_xlfn.IFNA(ROUND(BuyTable[[#This Row],[Remaining]]/1000000,0),-1),Table10[Utilization_Val],1))</f>
        <v>10-50MM</v>
      </c>
      <c r="BB14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42" spans="1:54" x14ac:dyDescent="0.3">
      <c r="A142" t="s">
        <v>876</v>
      </c>
      <c r="B142" t="str">
        <f>IF(ISNUMBER(MATCH(I142,Buyside_PastID!A:A,0)),"","NEW")</f>
        <v/>
      </c>
      <c r="C142" s="8" t="s">
        <v>1639</v>
      </c>
      <c r="D142" s="8">
        <v>0.80332206400633743</v>
      </c>
      <c r="E142" s="8">
        <v>0.92851763026434109</v>
      </c>
      <c r="F142" s="8" t="s">
        <v>2808</v>
      </c>
      <c r="G142" s="8">
        <v>0</v>
      </c>
      <c r="H142" s="8">
        <v>0</v>
      </c>
      <c r="I142" s="8" t="str" cm="1">
        <f t="array" ref="I142">_xll.BDP($C142,I$1)</f>
        <v>29268BAC5</v>
      </c>
      <c r="J142" s="8" t="str" cm="1">
        <f t="array" ref="J142">_xll.BDP($C142,J$1)</f>
        <v>ENELIM 6.8 09/15/37</v>
      </c>
      <c r="K142" s="8" cm="1">
        <f t="array" ref="K142">_xll.BDP($C142,K$1)</f>
        <v>918049</v>
      </c>
      <c r="L142" s="8" cm="1">
        <f t="array" ref="L142">_xll.BDP($C142,L$1)</f>
        <v>23013104</v>
      </c>
      <c r="M142" s="8" t="str" cm="1">
        <f t="array" ref="M142">_xll.BDP($C142,M$1)</f>
        <v>USD</v>
      </c>
      <c r="N142" s="8" t="str" cm="1">
        <f t="array" ref="N142">_xll.BDP($C142,N$1)</f>
        <v>NE</v>
      </c>
      <c r="O142" s="8" t="str" cm="1">
        <f t="array" ref="O142">_xll.BDP($C142,O$1)</f>
        <v>Corp</v>
      </c>
      <c r="P142" s="8" t="str" cm="1">
        <f t="array" ref="P142">_xll.BDP($C142,P$1)</f>
        <v>Utilities</v>
      </c>
      <c r="Q142" s="8" t="str" cm="1">
        <f t="array" ref="Q142">_xll.BDP($C142,Q$1)</f>
        <v>ENEL FINANCE INTL NV</v>
      </c>
      <c r="R142" s="8" t="str" cm="1">
        <f t="array" ref="R142">_xll.BDP($C142,R$1)</f>
        <v>BBB+</v>
      </c>
      <c r="S142" s="8" cm="1">
        <f t="array" ref="S142">_xlfn.IFNA(MATCH(_xll.BDP($C142,S$1),Convert_RBCIRTG[RTG_MDY],0),0)</f>
        <v>3</v>
      </c>
      <c r="T142" s="8" cm="1">
        <f t="array" ref="T142">_xlfn.IFNA(MATCH(_xll.BDP($C142,T$1),Convert_RBCIRTG[RTG_FITCH_SP],0),0)</f>
        <v>4</v>
      </c>
      <c r="U142" s="8" cm="1">
        <f t="array" ref="U142">_xlfn.IFNA(MATCH(_xll.BDP($C142,U$1),Convert_RBCIRTG[RTG_FITCH_SP],0),0)</f>
        <v>3</v>
      </c>
      <c r="V142" s="20" t="str" cm="1">
        <f t="array" ref="V142">INDEX(Convert_RBCIRTG[RTG_FITCH_SP],IF(MEDIAN($S142:$U142)&gt;0,MEDIAN($S142:$U142),MAX($S142:$U142)))</f>
        <v>BBB+</v>
      </c>
      <c r="W142" s="15" cm="1">
        <f t="array" ref="W142">_xll.BDP($C142,W$1,"YAS_YLD_FLAG = 15")</f>
        <v>10.808996004653167</v>
      </c>
      <c r="X142" s="3" t="str">
        <f>INDEX(Convert_DurBins[Dur_Bucket],MATCH($W142,Convert_DurBins[Dur_Val],1))</f>
        <v>10-12</v>
      </c>
      <c r="Y142" s="14">
        <f t="shared" si="12"/>
        <v>3.6594389568745398</v>
      </c>
      <c r="Z142" s="3">
        <f>-INDEX(DefProv[Default],MATCH($O142&amp;$R142,DefProv[KEY],0))</f>
        <v>-36</v>
      </c>
      <c r="AA142" s="9" cm="1">
        <f t="array" ref="AA142">IF($M142="CAD",AB142,_xll.BDP($C142,AA$1,"YAS_XCCY_FOREIGN_CURRENCY=CAD","YAS_YLD_FLAG = 15","PRICING_SOURCE=BVAL"))</f>
        <v>4.0194389568745397</v>
      </c>
      <c r="AB142" s="9" cm="1">
        <f t="array" ref="AB142">_xll.BDP($C142,AB$1,"YAS_YLD_FLAG = 15","PRICING_SOURCE=BVAL")</f>
        <v>3.1575340000000001</v>
      </c>
      <c r="AC142" s="14">
        <f t="shared" si="13"/>
        <v>0.86190495687453961</v>
      </c>
      <c r="AD142" s="9" cm="1">
        <f t="array" ref="AD142">_xll.BDP($C142,AD$1,"YAS_YLD_FLAG = 15","PRICING_SOURCE=BVAL")</f>
        <v>116.47440000000002</v>
      </c>
      <c r="AE142" s="14" t="e">
        <f>INDEX([1]credit_yield!$C$1:$C$108,MATCH($AY142,[1]credit_yield!$A$1:$A$108,0))</f>
        <v>#N/A</v>
      </c>
      <c r="AF142" s="9" cm="1">
        <f t="array" ref="AF142">_xll.BDP($C142,AF$1,"YAS_YLD_FLAG = 15","YAS_XCCY_FOREIGN_CURRENCY=CAD","PRICING_SOURCE=BVAL")</f>
        <v>215.11585028815148</v>
      </c>
      <c r="AG142" s="9" cm="1">
        <f t="array" ref="AG142">_xll.BDP($C142,AG$1,"YAS_YLD_FLAG = 15","PRICING_SOURCE=BVAL")</f>
        <v>1.9927899999999998</v>
      </c>
      <c r="AH142" s="9" t="str" cm="1">
        <f t="array" ref="AH142">_xll.BDP($C142,AH$1,"YAS_YLD_FLAG = 15","PRICING_SOURCE=BVAL")</f>
        <v>T 1 3/4 08/15/41</v>
      </c>
      <c r="AI142" s="9" t="str" cm="1">
        <f t="array" ref="AI142">_xll.BDP($C142,AI$1,"YAS_YLD_FLAG = 15","YAS_XCCY_FOREIGN_CURRENCY=CAD","PRICING_SOURCE=BVAL")</f>
        <v>CAN 4 06/01/41</v>
      </c>
      <c r="AJ142" s="9" cm="1">
        <f t="array" ref="AJ142">_xll.BQL($C142, "yield(fill=PREV, pricing_source=BVN4, side=Bid, yield_type=YTW) - yield(fill=PREV, pricing_source=BVN4, side=Ask, yield_type=YTW)")</f>
        <v>4.2080893634350858E-2</v>
      </c>
      <c r="AK142" s="16" cm="1">
        <f t="array" ref="AK142">_xll.BDP($C142,AK$1,"YAS_YLD_FLAG = 1")</f>
        <v>1000000000</v>
      </c>
      <c r="AL142" s="5">
        <f t="shared" si="14"/>
        <v>1.6E-2</v>
      </c>
      <c r="AM142" s="17" cm="1">
        <f t="array" ref="AM142">_xll.BDP($C142&amp;"@"&amp;Settings!$B$1&amp;" "&amp;$O142,"INTERVAL_SUM","MARKET_DATA_OVERRIDE="&amp;AM$1,"CALC_INTERVAL="&amp;Settings!$B$2,"FILL=0")*1000</f>
        <v>16000000</v>
      </c>
      <c r="AN142" s="18">
        <f t="shared" si="15"/>
        <v>-4000000</v>
      </c>
      <c r="AO142" s="17" cm="1">
        <f t="array" ref="AO142">_xll.BDP($I142&amp;"@"&amp;Settings!$B$1&amp;" "&amp;$O142,"INTERVAL_SUM","MARKET_DATA_OVERRIDE="&amp;AO$1,"CALC_INTERVAL="&amp;Settings!$B$2,"FILL=0")*1000</f>
        <v>6000000</v>
      </c>
      <c r="AP142" s="17" cm="1">
        <f t="array" ref="AP142">_xll.BDP($I142&amp;"@"&amp;Settings!$B$1&amp;" "&amp;$O142,"INTERVAL_SUM","MARKET_DATA_OVERRIDE="&amp;AP$1,"CALC_INTERVAL="&amp;Settings!$B$2,"FILL=0")*1000</f>
        <v>10000000</v>
      </c>
      <c r="AQ142" s="8" cm="1">
        <f t="array" ref="AQ142">_xll.BDP($C142,AQ$1)</f>
        <v>88</v>
      </c>
      <c r="AR142" s="21">
        <f>_xlfn.IFNA(IF(ISNUMBER($K142),INDEX(SN_Limit[UTILIZATION],MATCH($K142,SN_Limit[BB_ID],0)),"#N/A"),
IF(ISNUMBER($L142),INDEX(SN_Limit[UTILIZATION],MATCH($L142,SN_Limit[BB_ID],0)),"#N/A"))</f>
        <v>0.53010000000000002</v>
      </c>
      <c r="AS142" s="6">
        <f>_xlfn.IFNA(IF(ISNUMBER($K142),INDEX(SN_Limit[REMAINING],MATCH($K142,SN_Limit[BB_ID],0)),"#N/A"),
IF(ISNUMBER($L142),INDEX(SN_Limit[REMAINING],MATCH($L142,SN_Limit[BB_ID],0)),"#N/A"))</f>
        <v>27740634.399999999</v>
      </c>
      <c r="AT142" s="3" t="str">
        <f>INDEX(Table11[Z_category],MATCH(MAX(BuyTable[[#This Row],[Yld_Z_BB]:[Yld_Z_RBCI]]),Table11[Z_score_Vale],1))</f>
        <v>75 to 90</v>
      </c>
      <c r="AU142" s="3" t="str">
        <f>INDEX(Table12[TRAC_Category],MATCH(BuyTable[[#This Row],[Perc_Traded]],Table12[TRAC_Value],1))</f>
        <v>0-5%</v>
      </c>
      <c r="AV142" s="27" t="str">
        <f>INDEX(Table13[NetDlrInv_Category],MATCH(BuyTable[[#This Row],[DealerClient Net]],Table13[NetDlrInv_Value],1))</f>
        <v>-5MM to 0MM</v>
      </c>
      <c r="AW142" s="3">
        <f>IF(OR(ISBLANK(BuyTable[[#This Row],[MSG_AskSize]]),NOT(ISNUMBER(BuyTable[[#This Row],[MSG_AskSize]]))),"NA",INDEX(Table14[AskSize_Category],MATCH(BuyTable[[#This Row],[MSG_AskSize]],Table14[AskSize_Value],1)))</f>
        <v>0</v>
      </c>
      <c r="AX142" s="3" t="str">
        <f>INDEX(Table15[XCCY_Cat],MATCH(BuyTable[[#This Row],[XCCY_sprd]],Table15[XCCY_Value],1))</f>
        <v>0.8 to 1</v>
      </c>
      <c r="AY142" s="3" t="str">
        <f>INDEX(Group_RTG[RTG_Value],MATCH($R142,Group_RTG[RTG_Key],0))&amp;":"&amp;INDEX(Map_DurBQNT[Dur_Val],MATCH($X142,Map_DurBQNT[Dur_Key],0))&amp;":"&amp;$M142&amp;":"&amp;$O142</f>
        <v>BBB:6:USD:Corp</v>
      </c>
      <c r="AZ142" s="3" t="str">
        <f>INDEX(Table9[LQA_Bucket],MATCH(BuyTable[[#This Row],[LQA_LIQUIDITY_SCORE]],Table9[LQA_Val],1))</f>
        <v>80-100</v>
      </c>
      <c r="BA142" s="27" t="str">
        <f>INDEX(Table10[Utilization_Bucket],MATCH(_xlfn.IFNA(ROUND(BuyTable[[#This Row],[Remaining]]/1000000,0),-1),Table10[Utilization_Val],1))</f>
        <v>10-50MM</v>
      </c>
      <c r="BB14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43" spans="1:54" x14ac:dyDescent="0.3">
      <c r="A143" t="s">
        <v>876</v>
      </c>
      <c r="B143" t="str">
        <f>IF(ISNUMBER(MATCH(I143,Buyside_PastID!A:A,0)),"","NEW")</f>
        <v/>
      </c>
      <c r="C143" s="8" t="s">
        <v>1002</v>
      </c>
      <c r="D143" s="8">
        <v>1.1734350082557283</v>
      </c>
      <c r="E143" s="8">
        <v>1.2261239006370768</v>
      </c>
      <c r="F143" s="8" t="s">
        <v>1955</v>
      </c>
      <c r="G143" s="8">
        <v>10000000</v>
      </c>
      <c r="H143" s="8">
        <v>0</v>
      </c>
      <c r="I143" s="8" t="str" cm="1">
        <f t="array" ref="I143">_xll.BDP($C143,I$1)</f>
        <v>052528AM8</v>
      </c>
      <c r="J143" s="8" t="str" cm="1">
        <f t="array" ref="J143">_xll.BDP($C143,J$1)</f>
        <v>ANZ 2.57 11/25/35</v>
      </c>
      <c r="K143" s="8" cm="1">
        <f t="array" ref="K143">_xll.BDP($C143,K$1)</f>
        <v>112620</v>
      </c>
      <c r="L143" s="8" cm="1">
        <f t="array" ref="L143">_xll.BDP($C143,L$1)</f>
        <v>112620</v>
      </c>
      <c r="M143" s="8" t="str" cm="1">
        <f t="array" ref="M143">_xll.BDP($C143,M$1)</f>
        <v>USD</v>
      </c>
      <c r="N143" s="8" t="str" cm="1">
        <f t="array" ref="N143">_xll.BDP($C143,N$1)</f>
        <v>AU</v>
      </c>
      <c r="O143" s="8" t="str" cm="1">
        <f t="array" ref="O143">_xll.BDP($C143,O$1)</f>
        <v>Corp</v>
      </c>
      <c r="P143" s="8" t="str" cm="1">
        <f t="array" ref="P143">_xll.BDP($C143,P$1)</f>
        <v>Financials</v>
      </c>
      <c r="Q143" s="8" t="str" cm="1">
        <f t="array" ref="Q143">_xll.BDP($C143,Q$1)</f>
        <v>AUST &amp; NZ BANKING GROUP</v>
      </c>
      <c r="R143" s="8" t="str" cm="1">
        <f t="array" ref="R143">_xll.BDP($C143,R$1)</f>
        <v>BBB+</v>
      </c>
      <c r="S143" s="8" cm="1">
        <f t="array" ref="S143">_xlfn.IFNA(MATCH(_xll.BDP($C143,S$1),Convert_RBCIRTG[RTG_MDY],0),0)</f>
        <v>3</v>
      </c>
      <c r="T143" s="8" cm="1">
        <f t="array" ref="T143">_xlfn.IFNA(MATCH(_xll.BDP($C143,T$1),Convert_RBCIRTG[RTG_FITCH_SP],0),0)</f>
        <v>4</v>
      </c>
      <c r="U143" s="8" cm="1">
        <f t="array" ref="U143">_xlfn.IFNA(MATCH(_xll.BDP($C143,U$1),Convert_RBCIRTG[RTG_FITCH_SP],0),0)</f>
        <v>3</v>
      </c>
      <c r="V143" s="20" t="str" cm="1">
        <f t="array" ref="V143">INDEX(Convert_RBCIRTG[RTG_FITCH_SP],IF(MEDIAN($S143:$U143)&gt;0,MEDIAN($S143:$U143),MAX($S143:$U143)))</f>
        <v>BBB+</v>
      </c>
      <c r="W143" s="15" cm="1">
        <f t="array" ref="W143">_xll.BDP($C143,W$1,"YAS_YLD_FLAG = 15")</f>
        <v>7.9385460608856997</v>
      </c>
      <c r="X143" s="3" t="str">
        <f>INDEX(Convert_DurBins[Dur_Bucket],MATCH($W143,Convert_DurBins[Dur_Val],1))</f>
        <v>0-10</v>
      </c>
      <c r="Y143" s="14">
        <f t="shared" si="12"/>
        <v>2.9900206816173558</v>
      </c>
      <c r="Z143" s="3">
        <f>-INDEX(DefProv[Default],MATCH($O143&amp;$R143,DefProv[KEY],0))</f>
        <v>-36</v>
      </c>
      <c r="AA143" s="9" cm="1">
        <f t="array" ref="AA143">IF($M143="CAD",AB143,_xll.BDP($C143,AA$1,"YAS_XCCY_FOREIGN_CURRENCY=CAD","YAS_YLD_FLAG = 15","PRICING_SOURCE=BVAL"))</f>
        <v>3.3500206816173557</v>
      </c>
      <c r="AB143" s="9" cm="1">
        <f t="array" ref="AB143">_xll.BDP($C143,AB$1,"YAS_YLD_FLAG = 15","PRICING_SOURCE=BVAL")</f>
        <v>3.0554739999999998</v>
      </c>
      <c r="AC143" s="14">
        <f t="shared" si="13"/>
        <v>0.29454668161735587</v>
      </c>
      <c r="AD143" s="9" cm="1">
        <f t="array" ref="AD143">_xll.BDP($C143,AD$1,"YAS_YLD_FLAG = 15","PRICING_SOURCE=BVAL")</f>
        <v>147.54889999999997</v>
      </c>
      <c r="AE143" s="14" t="e">
        <f>INDEX([1]credit_yield!$C$1:$C$108,MATCH($AY143,[1]credit_yield!$A$1:$A$108,0))</f>
        <v>#N/A</v>
      </c>
      <c r="AF143" s="9" cm="1">
        <f t="array" ref="AF143">_xll.BDP($C143,AF$1,"YAS_YLD_FLAG = 15","YAS_XCCY_FOREIGN_CURRENCY=CAD","PRICING_SOURCE=BVAL")</f>
        <v>184.89281691345485</v>
      </c>
      <c r="AG143" s="9" cm="1">
        <f t="array" ref="AG143">_xll.BDP($C143,AG$1,"YAS_YLD_FLAG = 15","PRICING_SOURCE=BVAL")</f>
        <v>1.579985</v>
      </c>
      <c r="AH143" s="9" t="str" cm="1">
        <f t="array" ref="AH143">_xll.BDP($C143,AH$1,"YAS_YLD_FLAG = 15","PRICING_SOURCE=BVAL")</f>
        <v>T 1 1/4 08/15/31</v>
      </c>
      <c r="AI143" s="9" t="str" cm="1">
        <f t="array" ref="AI143">_xll.BDP($C143,AI$1,"YAS_YLD_FLAG = 15","YAS_XCCY_FOREIGN_CURRENCY=CAD","PRICING_SOURCE=BVAL")</f>
        <v>CAN 1 ¼ 06/01/30</v>
      </c>
      <c r="AJ143" s="9" cm="1">
        <f t="array" ref="AJ143">_xll.BQL($C143, "yield(fill=PREV, pricing_source=BVN4, side=Bid, yield_type=YTW) - yield(fill=PREV, pricing_source=BVN4, side=Ask, yield_type=YTW)")</f>
        <v>2.1811347279488746E-2</v>
      </c>
      <c r="AK143" s="16" cm="1">
        <f t="array" ref="AK143">_xll.BDP($C143,AK$1,"YAS_YLD_FLAG = 1")</f>
        <v>1500000000</v>
      </c>
      <c r="AL143" s="5">
        <f t="shared" si="14"/>
        <v>4.5970666666666667E-2</v>
      </c>
      <c r="AM143" s="17" cm="1">
        <f t="array" ref="AM143">_xll.BDP($C143&amp;"@"&amp;Settings!$B$1&amp;" "&amp;$O143,"INTERVAL_SUM","MARKET_DATA_OVERRIDE="&amp;AM$1,"CALC_INTERVAL="&amp;Settings!$B$2,"FILL=0")*1000</f>
        <v>68956000</v>
      </c>
      <c r="AN143" s="18">
        <f t="shared" si="15"/>
        <v>-7689000</v>
      </c>
      <c r="AO143" s="17" cm="1">
        <f t="array" ref="AO143">_xll.BDP($I143&amp;"@"&amp;Settings!$B$1&amp;" "&amp;$O143,"INTERVAL_SUM","MARKET_DATA_OVERRIDE="&amp;AO$1,"CALC_INTERVAL="&amp;Settings!$B$2,"FILL=0")*1000</f>
        <v>24766000</v>
      </c>
      <c r="AP143" s="17" cm="1">
        <f t="array" ref="AP143">_xll.BDP($I143&amp;"@"&amp;Settings!$B$1&amp;" "&amp;$O143,"INTERVAL_SUM","MARKET_DATA_OVERRIDE="&amp;AP$1,"CALC_INTERVAL="&amp;Settings!$B$2,"FILL=0")*1000</f>
        <v>32455000</v>
      </c>
      <c r="AQ143" s="8" cm="1">
        <f t="array" ref="AQ143">_xll.BDP($C143,AQ$1)</f>
        <v>92</v>
      </c>
      <c r="AR143" s="21">
        <f>_xlfn.IFNA(IF(ISNUMBER($K143),INDEX(SN_Limit[UTILIZATION],MATCH($K143,SN_Limit[BB_ID],0)),"#N/A"),
IF(ISNUMBER($L143),INDEX(SN_Limit[UTILIZATION],MATCH($L143,SN_Limit[BB_ID],0)),"#N/A"))</f>
        <v>0.2059</v>
      </c>
      <c r="AS143" s="6">
        <f>_xlfn.IFNA(IF(ISNUMBER($K143),INDEX(SN_Limit[REMAINING],MATCH($K143,SN_Limit[BB_ID],0)),"#N/A"),
IF(ISNUMBER($L143),INDEX(SN_Limit[REMAINING],MATCH($L143,SN_Limit[BB_ID],0)),"#N/A"))</f>
        <v>41643414.509999998</v>
      </c>
      <c r="AT143" s="3" t="str">
        <f>INDEX(Table11[Z_category],MATCH(MAX(BuyTable[[#This Row],[Yld_Z_BB]:[Yld_Z_RBCI]]),Table11[Z_score_Vale],1))</f>
        <v>75 to 90</v>
      </c>
      <c r="AU143" s="3" t="str">
        <f>INDEX(Table12[TRAC_Category],MATCH(BuyTable[[#This Row],[Perc_Traded]],Table12[TRAC_Value],1))</f>
        <v>0-5%</v>
      </c>
      <c r="AV143" s="27" t="str">
        <f>INDEX(Table13[NetDlrInv_Category],MATCH(BuyTable[[#This Row],[DealerClient Net]],Table13[NetDlrInv_Value],1))</f>
        <v>-10MM to -5MM</v>
      </c>
      <c r="AW143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43" s="3" t="str">
        <f>INDEX(Table15[XCCY_Cat],MATCH(BuyTable[[#This Row],[XCCY_sprd]],Table15[XCCY_Value],1))</f>
        <v>0 to 0.3</v>
      </c>
      <c r="AY143" s="3" t="str">
        <f>INDEX(Group_RTG[RTG_Value],MATCH($R143,Group_RTG[RTG_Key],0))&amp;":"&amp;INDEX(Map_DurBQNT[Dur_Val],MATCH($X143,Map_DurBQNT[Dur_Key],0))&amp;":"&amp;$M143&amp;":"&amp;$O143</f>
        <v>BBB:5:USD:Corp</v>
      </c>
      <c r="AZ143" s="3" t="str">
        <f>INDEX(Table9[LQA_Bucket],MATCH(BuyTable[[#This Row],[LQA_LIQUIDITY_SCORE]],Table9[LQA_Val],1))</f>
        <v>80-100</v>
      </c>
      <c r="BA143" s="27" t="str">
        <f>INDEX(Table10[Utilization_Bucket],MATCH(_xlfn.IFNA(ROUND(BuyTable[[#This Row],[Remaining]]/1000000,0),-1),Table10[Utilization_Val],1))</f>
        <v>10-50MM</v>
      </c>
      <c r="BB14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44" spans="1:54" x14ac:dyDescent="0.3">
      <c r="A144" t="s">
        <v>876</v>
      </c>
      <c r="B144" t="str">
        <f>IF(ISNUMBER(MATCH(I144,Buyside_PastID!A:A,0)),"","NEW")</f>
        <v/>
      </c>
      <c r="C144" s="8" t="s">
        <v>1094</v>
      </c>
      <c r="D144" s="8">
        <v>0.95762087178790656</v>
      </c>
      <c r="E144" s="8">
        <v>1.0706228899465899</v>
      </c>
      <c r="F144" s="8" t="s">
        <v>2000</v>
      </c>
      <c r="G144" s="8">
        <v>0</v>
      </c>
      <c r="H144" s="8">
        <v>0</v>
      </c>
      <c r="I144" s="8" t="str" cm="1">
        <f t="array" ref="I144">_xll.BDP($C144,I$1)</f>
        <v>59023VAA8</v>
      </c>
      <c r="J144" s="8" t="str" cm="1">
        <f t="array" ref="J144">_xll.BDP($C144,J$1)</f>
        <v>BAC 7 3/4 05/14/38</v>
      </c>
      <c r="K144" s="8" cm="1">
        <f t="array" ref="K144">_xll.BDP($C144,K$1)</f>
        <v>101032</v>
      </c>
      <c r="L144" s="8" cm="1">
        <f t="array" ref="L144">_xll.BDP($C144,L$1)</f>
        <v>101032</v>
      </c>
      <c r="M144" s="8" t="str" cm="1">
        <f t="array" ref="M144">_xll.BDP($C144,M$1)</f>
        <v>USD</v>
      </c>
      <c r="N144" s="8" t="str" cm="1">
        <f t="array" ref="N144">_xll.BDP($C144,N$1)</f>
        <v>US</v>
      </c>
      <c r="O144" s="8" t="str" cm="1">
        <f t="array" ref="O144">_xll.BDP($C144,O$1)</f>
        <v>Corp</v>
      </c>
      <c r="P144" s="8" t="str" cm="1">
        <f t="array" ref="P144">_xll.BDP($C144,P$1)</f>
        <v>Financials</v>
      </c>
      <c r="Q144" s="8" t="str" cm="1">
        <f t="array" ref="Q144">_xll.BDP($C144,Q$1)</f>
        <v>BANK OF AMERICA CORP</v>
      </c>
      <c r="R144" s="8" t="str" cm="1">
        <f t="array" ref="R144">_xll.BDP($C144,R$1)</f>
        <v>BBB+</v>
      </c>
      <c r="S144" s="8" cm="1">
        <f t="array" ref="S144">_xlfn.IFNA(MATCH(_xll.BDP($C144,S$1),Convert_RBCIRTG[RTG_MDY],0),0)</f>
        <v>3</v>
      </c>
      <c r="T144" s="8" cm="1">
        <f t="array" ref="T144">_xlfn.IFNA(MATCH(_xll.BDP($C144,T$1),Convert_RBCIRTG[RTG_FITCH_SP],0),0)</f>
        <v>5</v>
      </c>
      <c r="U144" s="8" cm="1">
        <f t="array" ref="U144">_xlfn.IFNA(MATCH(_xll.BDP($C144,U$1),Convert_RBCIRTG[RTG_FITCH_SP],0),0)</f>
        <v>3</v>
      </c>
      <c r="V144" s="20" t="str" cm="1">
        <f t="array" ref="V144">INDEX(Convert_RBCIRTG[RTG_FITCH_SP],IF(MEDIAN($S144:$U144)&gt;0,MEDIAN($S144:$U144),MAX($S144:$U144)))</f>
        <v>BBB+</v>
      </c>
      <c r="W144" s="15" cm="1">
        <f t="array" ref="W144">_xll.BDP($C144,W$1,"YAS_YLD_FLAG = 15")</f>
        <v>10.644356626563619</v>
      </c>
      <c r="X144" s="3" t="str">
        <f>INDEX(Convert_DurBins[Dur_Bucket],MATCH($W144,Convert_DurBins[Dur_Val],1))</f>
        <v>10-12</v>
      </c>
      <c r="Y144" s="14">
        <f t="shared" si="12"/>
        <v>3.9704566573514408</v>
      </c>
      <c r="Z144" s="3">
        <f>-INDEX(DefProv[Default],MATCH($O144&amp;$R144,DefProv[KEY],0))</f>
        <v>-36</v>
      </c>
      <c r="AA144" s="9" cm="1">
        <f t="array" ref="AA144">IF($M144="CAD",AB144,_xll.BDP($C144,AA$1,"YAS_XCCY_FOREIGN_CURRENCY=CAD","YAS_YLD_FLAG = 15","PRICING_SOURCE=BVAL"))</f>
        <v>4.3304566573514407</v>
      </c>
      <c r="AB144" s="9" cm="1">
        <f t="array" ref="AB144">_xll.BDP($C144,AB$1,"YAS_YLD_FLAG = 15","PRICING_SOURCE=BVAL")</f>
        <v>3.3003719999999999</v>
      </c>
      <c r="AC144" s="14">
        <f t="shared" si="13"/>
        <v>1.0300846573514408</v>
      </c>
      <c r="AD144" s="9" cm="1">
        <f t="array" ref="AD144">_xll.BDP($C144,AD$1,"YAS_YLD_FLAG = 15","PRICING_SOURCE=BVAL")</f>
        <v>130.75819999999999</v>
      </c>
      <c r="AE144" s="14" t="e">
        <f>INDEX([1]credit_yield!$C$1:$C$108,MATCH($AY144,[1]credit_yield!$A$1:$A$108,0))</f>
        <v>#N/A</v>
      </c>
      <c r="AF144" s="9" cm="1">
        <f t="array" ref="AF144">_xll.BDP($C144,AF$1,"YAS_YLD_FLAG = 15","YAS_XCCY_FOREIGN_CURRENCY=CAD","PRICING_SOURCE=BVAL")</f>
        <v>246.21762033584159</v>
      </c>
      <c r="AG144" s="9" cm="1">
        <f t="array" ref="AG144">_xll.BDP($C144,AG$1,"YAS_YLD_FLAG = 15","PRICING_SOURCE=BVAL")</f>
        <v>1.9927899999999998</v>
      </c>
      <c r="AH144" s="9" t="str" cm="1">
        <f t="array" ref="AH144">_xll.BDP($C144,AH$1,"YAS_YLD_FLAG = 15","PRICING_SOURCE=BVAL")</f>
        <v>T 1 3/4 08/15/41</v>
      </c>
      <c r="AI144" s="9" t="str" cm="1">
        <f t="array" ref="AI144">_xll.BDP($C144,AI$1,"YAS_YLD_FLAG = 15","YAS_XCCY_FOREIGN_CURRENCY=CAD","PRICING_SOURCE=BVAL")</f>
        <v>CAN 4 06/01/41</v>
      </c>
      <c r="AJ144" s="9" cm="1">
        <f t="array" ref="AJ144">_xll.BQL($C144, "yield(fill=PREV, pricing_source=BVN4, side=Bid, yield_type=YTW) - yield(fill=PREV, pricing_source=BVN4, side=Ask, yield_type=YTW)")</f>
        <v>3.298902617306787E-2</v>
      </c>
      <c r="AK144" s="16" cm="1">
        <f t="array" ref="AK144">_xll.BDP($C144,AK$1,"YAS_YLD_FLAG = 1")</f>
        <v>1657848000</v>
      </c>
      <c r="AL144" s="5">
        <f t="shared" si="14"/>
        <v>4.1144905926236902E-2</v>
      </c>
      <c r="AM144" s="17" cm="1">
        <f t="array" ref="AM144">_xll.BDP($C144&amp;"@"&amp;Settings!$B$1&amp;" "&amp;$O144,"INTERVAL_SUM","MARKET_DATA_OVERRIDE="&amp;AM$1,"CALC_INTERVAL="&amp;Settings!$B$2,"FILL=0")*1000</f>
        <v>68212000</v>
      </c>
      <c r="AN144" s="18">
        <f t="shared" si="15"/>
        <v>-9589000</v>
      </c>
      <c r="AO144" s="17" cm="1">
        <f t="array" ref="AO144">_xll.BDP($I144&amp;"@"&amp;Settings!$B$1&amp;" "&amp;$O144,"INTERVAL_SUM","MARKET_DATA_OVERRIDE="&amp;AO$1,"CALC_INTERVAL="&amp;Settings!$B$2,"FILL=0")*1000</f>
        <v>11914000</v>
      </c>
      <c r="AP144" s="17" cm="1">
        <f t="array" ref="AP144">_xll.BDP($I144&amp;"@"&amp;Settings!$B$1&amp;" "&amp;$O144,"INTERVAL_SUM","MARKET_DATA_OVERRIDE="&amp;AP$1,"CALC_INTERVAL="&amp;Settings!$B$2,"FILL=0")*1000</f>
        <v>21503000</v>
      </c>
      <c r="AQ144" s="8" cm="1">
        <f t="array" ref="AQ144">_xll.BDP($C144,AQ$1)</f>
        <v>96</v>
      </c>
      <c r="AR144" s="21">
        <f>_xlfn.IFNA(IF(ISNUMBER($K144),INDEX(SN_Limit[UTILIZATION],MATCH($K144,SN_Limit[BB_ID],0)),"#N/A"),
IF(ISNUMBER($L144),INDEX(SN_Limit[UTILIZATION],MATCH($L144,SN_Limit[BB_ID],0)),"#N/A"))</f>
        <v>0.54359999999999997</v>
      </c>
      <c r="AS144" s="6">
        <f>_xlfn.IFNA(IF(ISNUMBER($K144),INDEX(SN_Limit[REMAINING],MATCH($K144,SN_Limit[BB_ID],0)),"#N/A"),
IF(ISNUMBER($L144),INDEX(SN_Limit[REMAINING],MATCH($L144,SN_Limit[BB_ID],0)),"#N/A"))</f>
        <v>35635786.450000003</v>
      </c>
      <c r="AT144" s="3" t="str">
        <f>INDEX(Table11[Z_category],MATCH(MAX(BuyTable[[#This Row],[Yld_Z_BB]:[Yld_Z_RBCI]]),Table11[Z_score_Vale],1))</f>
        <v>75 to 90</v>
      </c>
      <c r="AU144" s="3" t="str">
        <f>INDEX(Table12[TRAC_Category],MATCH(BuyTable[[#This Row],[Perc_Traded]],Table12[TRAC_Value],1))</f>
        <v>0-5%</v>
      </c>
      <c r="AV144" s="27" t="str">
        <f>INDEX(Table13[NetDlrInv_Category],MATCH(BuyTable[[#This Row],[DealerClient Net]],Table13[NetDlrInv_Value],1))</f>
        <v>-10MM to -5MM</v>
      </c>
      <c r="AW144" s="3">
        <f>IF(OR(ISBLANK(BuyTable[[#This Row],[MSG_AskSize]]),NOT(ISNUMBER(BuyTable[[#This Row],[MSG_AskSize]]))),"NA",INDEX(Table14[AskSize_Category],MATCH(BuyTable[[#This Row],[MSG_AskSize]],Table14[AskSize_Value],1)))</f>
        <v>0</v>
      </c>
      <c r="AX144" s="3" t="str">
        <f>INDEX(Table15[XCCY_Cat],MATCH(BuyTable[[#This Row],[XCCY_sprd]],Table15[XCCY_Value],1))</f>
        <v>1 to 1.5</v>
      </c>
      <c r="AY144" s="3" t="str">
        <f>INDEX(Group_RTG[RTG_Value],MATCH($R144,Group_RTG[RTG_Key],0))&amp;":"&amp;INDEX(Map_DurBQNT[Dur_Val],MATCH($X144,Map_DurBQNT[Dur_Key],0))&amp;":"&amp;$M144&amp;":"&amp;$O144</f>
        <v>BBB:6:USD:Corp</v>
      </c>
      <c r="AZ144" s="3" t="str">
        <f>INDEX(Table9[LQA_Bucket],MATCH(BuyTable[[#This Row],[LQA_LIQUIDITY_SCORE]],Table9[LQA_Val],1))</f>
        <v>80-100</v>
      </c>
      <c r="BA144" s="27" t="str">
        <f>INDEX(Table10[Utilization_Bucket],MATCH(_xlfn.IFNA(ROUND(BuyTable[[#This Row],[Remaining]]/1000000,0),-1),Table10[Utilization_Val],1))</f>
        <v>10-50MM</v>
      </c>
      <c r="BB14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45" spans="1:54" x14ac:dyDescent="0.3">
      <c r="A145" t="s">
        <v>876</v>
      </c>
      <c r="B145" t="str">
        <f>IF(ISNUMBER(MATCH(I145,Buyside_PastID!A:A,0)),"","NEW")</f>
        <v/>
      </c>
      <c r="C145" s="8" t="s">
        <v>1612</v>
      </c>
      <c r="D145" s="8">
        <v>0.85851549074090894</v>
      </c>
      <c r="E145" s="8">
        <v>0.80157098475341415</v>
      </c>
      <c r="F145" s="8" t="s">
        <v>1982</v>
      </c>
      <c r="G145" s="8">
        <v>5000000</v>
      </c>
      <c r="H145" s="8">
        <v>1000000</v>
      </c>
      <c r="I145" s="8" t="str" cm="1">
        <f t="array" ref="I145">_xll.BDP($C145,I$1)</f>
        <v>BP9019335</v>
      </c>
      <c r="J145" s="8" t="str" cm="1">
        <f t="array" ref="J145">_xll.BDP($C145,J$1)</f>
        <v>ACAFP 1.874 12/09/31</v>
      </c>
      <c r="K145" s="8" cm="1">
        <f t="array" ref="K145">_xll.BDP($C145,K$1)</f>
        <v>20696265</v>
      </c>
      <c r="L145" s="8" cm="1">
        <f t="array" ref="L145">_xll.BDP($C145,L$1)</f>
        <v>7365323</v>
      </c>
      <c r="M145" s="8" t="str" cm="1">
        <f t="array" ref="M145">_xll.BDP($C145,M$1)</f>
        <v>GBP</v>
      </c>
      <c r="N145" s="8" t="str" cm="1">
        <f t="array" ref="N145">_xll.BDP($C145,N$1)</f>
        <v>FR</v>
      </c>
      <c r="O145" s="8" t="str" cm="1">
        <f t="array" ref="O145">_xll.BDP($C145,O$1)</f>
        <v>Corp</v>
      </c>
      <c r="P145" s="8" t="str" cm="1">
        <f t="array" ref="P145">_xll.BDP($C145,P$1)</f>
        <v>Financials</v>
      </c>
      <c r="Q145" s="8" t="str" cm="1">
        <f t="array" ref="Q145">_xll.BDP($C145,Q$1)</f>
        <v>CREDIT AGRICOLE SA</v>
      </c>
      <c r="R145" s="8" t="str" cm="1">
        <f t="array" ref="R145">_xll.BDP($C145,R$1)</f>
        <v>BBB+</v>
      </c>
      <c r="S145" s="8" cm="1">
        <f t="array" ref="S145">_xlfn.IFNA(MATCH(_xll.BDP($C145,S$1),Convert_RBCIRTG[RTG_MDY],0),0)</f>
        <v>3</v>
      </c>
      <c r="T145" s="8" cm="1">
        <f t="array" ref="T145">_xlfn.IFNA(MATCH(_xll.BDP($C145,T$1),Convert_RBCIRTG[RTG_FITCH_SP],0),0)</f>
        <v>4</v>
      </c>
      <c r="U145" s="8" cm="1">
        <f t="array" ref="U145">_xlfn.IFNA(MATCH(_xll.BDP($C145,U$1),Convert_RBCIRTG[RTG_FITCH_SP],0),0)</f>
        <v>3</v>
      </c>
      <c r="V145" s="20" t="str" cm="1">
        <f t="array" ref="V145">INDEX(Convert_RBCIRTG[RTG_FITCH_SP],IF(MEDIAN($S145:$U145)&gt;0,MEDIAN($S145:$U145),MAX($S145:$U145)))</f>
        <v>BBB+</v>
      </c>
      <c r="W145" s="15" cm="1">
        <f t="array" ref="W145">_xll.BDP($C145,W$1,"YAS_YLD_FLAG = 15")</f>
        <v>4.8297677565498427</v>
      </c>
      <c r="X145" s="3" t="str">
        <f>INDEX(Convert_DurBins[Dur_Bucket],MATCH($W145,Convert_DurBins[Dur_Val],1))</f>
        <v>0-10</v>
      </c>
      <c r="Y145" s="14">
        <f t="shared" si="12"/>
        <v>2.3895420199694195</v>
      </c>
      <c r="Z145" s="3">
        <f>-INDEX(DefProv[Default],MATCH($O145&amp;$R145,DefProv[KEY],0))</f>
        <v>-36</v>
      </c>
      <c r="AA145" s="9" cm="1">
        <f t="array" ref="AA145">IF($M145="CAD",AB145,_xll.BDP($C145,AA$1,"YAS_XCCY_FOREIGN_CURRENCY=CAD","YAS_YLD_FLAG = 15","PRICING_SOURCE=BVAL"))</f>
        <v>2.7495420199694194</v>
      </c>
      <c r="AB145" s="9" cm="1">
        <f t="array" ref="AB145">_xll.BDP($C145,AB$1,"YAS_YLD_FLAG = 15","PRICING_SOURCE=BVAL")</f>
        <v>2.2813560000000002</v>
      </c>
      <c r="AC145" s="14">
        <f t="shared" si="13"/>
        <v>0.46818601996941922</v>
      </c>
      <c r="AD145" s="9" cm="1">
        <f t="array" ref="AD145">_xll.BDP($C145,AD$1,"YAS_YLD_FLAG = 15","PRICING_SOURCE=BVAL")</f>
        <v>144.26650000000004</v>
      </c>
      <c r="AE145" s="14" t="e">
        <f>INDEX([1]credit_yield!$C$1:$C$108,MATCH($AY145,[1]credit_yield!$A$1:$A$108,0))</f>
        <v>#N/A</v>
      </c>
      <c r="AF145" s="9" cm="1">
        <f t="array" ref="AF145">_xll.BDP($C145,AF$1,"YAS_YLD_FLAG = 15","YAS_XCCY_FOREIGN_CURRENCY=CAD","PRICING_SOURCE=BVAL")</f>
        <v>146.68683551957383</v>
      </c>
      <c r="AG145" s="9" cm="1">
        <f t="array" ref="AG145">_xll.BDP($C145,AG$1,"YAS_YLD_FLAG = 15","PRICING_SOURCE=BVAL")</f>
        <v>0.83869099999999996</v>
      </c>
      <c r="AH145" s="9" t="str" cm="1">
        <f t="array" ref="AH145">_xll.BDP($C145,AH$1,"YAS_YLD_FLAG = 15","PRICING_SOURCE=BVAL")</f>
        <v>UKT 0 3/8 10/22/26</v>
      </c>
      <c r="AI145" s="9" t="str" cm="1">
        <f t="array" ref="AI145">_xll.BDP($C145,AI$1,"YAS_YLD_FLAG = 15","YAS_XCCY_FOREIGN_CURRENCY=CAD","PRICING_SOURCE=BVAL")</f>
        <v>CAN 1 09/01/26</v>
      </c>
      <c r="AJ145" s="9" cm="1">
        <f t="array" ref="AJ145">_xll.BQL($C145, "yield(fill=PREV, pricing_source=BVN4, side=Bid, yield_type=YTW) - yield(fill=PREV, pricing_source=BVN4, side=Ask, yield_type=YTW)")</f>
        <v>2.39088955383151E-2</v>
      </c>
      <c r="AK145" s="16" cm="1">
        <f t="array" ref="AK145">_xll.BDP($C145,AK$1,"YAS_YLD_FLAG = 1")</f>
        <v>500000000</v>
      </c>
      <c r="AL145" s="5">
        <f t="shared" si="14"/>
        <v>0</v>
      </c>
      <c r="AM145" s="17" cm="1">
        <f t="array" ref="AM145">_xll.BDP($C145&amp;"@"&amp;Settings!$B$1&amp;" "&amp;$O145,"INTERVAL_SUM","MARKET_DATA_OVERRIDE="&amp;AM$1,"CALC_INTERVAL="&amp;Settings!$B$2,"FILL=0")*1000</f>
        <v>0</v>
      </c>
      <c r="AN145" s="18">
        <f t="shared" si="15"/>
        <v>0</v>
      </c>
      <c r="AO145" s="17" cm="1">
        <f t="array" ref="AO145">_xll.BDP($I145&amp;"@"&amp;Settings!$B$1&amp;" "&amp;$O145,"INTERVAL_SUM","MARKET_DATA_OVERRIDE="&amp;AO$1,"CALC_INTERVAL="&amp;Settings!$B$2,"FILL=0")*1000</f>
        <v>0</v>
      </c>
      <c r="AP145" s="17" cm="1">
        <f t="array" ref="AP145">_xll.BDP($I145&amp;"@"&amp;Settings!$B$1&amp;" "&amp;$O145,"INTERVAL_SUM","MARKET_DATA_OVERRIDE="&amp;AP$1,"CALC_INTERVAL="&amp;Settings!$B$2,"FILL=0")*1000</f>
        <v>0</v>
      </c>
      <c r="AQ145" s="8" cm="1">
        <f t="array" ref="AQ145">_xll.BDP($C145,AQ$1)</f>
        <v>84</v>
      </c>
      <c r="AR145" s="21">
        <f>_xlfn.IFNA(IF(ISNUMBER($K145),INDEX(SN_Limit[UTILIZATION],MATCH($K145,SN_Limit[BB_ID],0)),"#N/A"),
IF(ISNUMBER($L145),INDEX(SN_Limit[UTILIZATION],MATCH($L145,SN_Limit[BB_ID],0)),"#N/A"))</f>
        <v>0.1469</v>
      </c>
      <c r="AS145" s="6">
        <f>_xlfn.IFNA(IF(ISNUMBER($K145),INDEX(SN_Limit[REMAINING],MATCH($K145,SN_Limit[BB_ID],0)),"#N/A"),
IF(ISNUMBER($L145),INDEX(SN_Limit[REMAINING],MATCH($L145,SN_Limit[BB_ID],0)),"#N/A"))</f>
        <v>37653450.759999998</v>
      </c>
      <c r="AT145" s="3" t="str">
        <f>INDEX(Table11[Z_category],MATCH(MAX(BuyTable[[#This Row],[Yld_Z_BB]:[Yld_Z_RBCI]]),Table11[Z_score_Vale],1))</f>
        <v>75 to 90</v>
      </c>
      <c r="AU145" s="3">
        <f>INDEX(Table12[TRAC_Category],MATCH(BuyTable[[#This Row],[Perc_Traded]],Table12[TRAC_Value],1))</f>
        <v>0</v>
      </c>
      <c r="AV145" s="27">
        <f>INDEX(Table13[NetDlrInv_Category],MATCH(BuyTable[[#This Row],[DealerClient Net]],Table13[NetDlrInv_Value],1))</f>
        <v>0</v>
      </c>
      <c r="AW145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45" s="3" t="str">
        <f>INDEX(Table15[XCCY_Cat],MATCH(BuyTable[[#This Row],[XCCY_sprd]],Table15[XCCY_Value],1))</f>
        <v>0.3 to 0.5</v>
      </c>
      <c r="AY145" s="3" t="str">
        <f>INDEX(Group_RTG[RTG_Value],MATCH($R145,Group_RTG[RTG_Key],0))&amp;":"&amp;INDEX(Map_DurBQNT[Dur_Val],MATCH($X145,Map_DurBQNT[Dur_Key],0))&amp;":"&amp;$M145&amp;":"&amp;$O145</f>
        <v>BBB:5:GBP:Corp</v>
      </c>
      <c r="AZ145" s="3" t="str">
        <f>INDEX(Table9[LQA_Bucket],MATCH(BuyTable[[#This Row],[LQA_LIQUIDITY_SCORE]],Table9[LQA_Val],1))</f>
        <v>80-100</v>
      </c>
      <c r="BA145" s="27" t="str">
        <f>INDEX(Table10[Utilization_Bucket],MATCH(_xlfn.IFNA(ROUND(BuyTable[[#This Row],[Remaining]]/1000000,0),-1),Table10[Utilization_Val],1))</f>
        <v>10-50MM</v>
      </c>
      <c r="BB14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46" spans="1:54" x14ac:dyDescent="0.3">
      <c r="A146" t="s">
        <v>876</v>
      </c>
      <c r="B146" t="str">
        <f>IF(ISNUMBER(MATCH(I146,Buyside_PastID!A:A,0)),"","NEW")</f>
        <v/>
      </c>
      <c r="C146" s="8" t="s">
        <v>1607</v>
      </c>
      <c r="D146" s="8">
        <v>1.0349347111197531</v>
      </c>
      <c r="E146" s="8">
        <v>0.93471132384080524</v>
      </c>
      <c r="F146" s="8" t="s">
        <v>2809</v>
      </c>
      <c r="G146" s="8">
        <v>1000000</v>
      </c>
      <c r="H146" s="8">
        <v>1000000</v>
      </c>
      <c r="I146" s="8" t="str" cm="1">
        <f t="array" ref="I146">_xll.BDP($C146,I$1)</f>
        <v>BK4733139</v>
      </c>
      <c r="J146" s="8" t="str" cm="1">
        <f t="array" ref="J146">_xll.BDP($C146,J$1)</f>
        <v>BBVASM 3.104 07/15/31</v>
      </c>
      <c r="K146" s="8" cm="1">
        <f t="array" ref="K146">_xll.BDP($C146,K$1)</f>
        <v>100155</v>
      </c>
      <c r="L146" s="8" cm="1">
        <f t="array" ref="L146">_xll.BDP($C146,L$1)</f>
        <v>100155</v>
      </c>
      <c r="M146" s="8" t="str" cm="1">
        <f t="array" ref="M146">_xll.BDP($C146,M$1)</f>
        <v>GBP</v>
      </c>
      <c r="N146" s="8" t="str" cm="1">
        <f t="array" ref="N146">_xll.BDP($C146,N$1)</f>
        <v>SP</v>
      </c>
      <c r="O146" s="8" t="str" cm="1">
        <f t="array" ref="O146">_xll.BDP($C146,O$1)</f>
        <v>Corp</v>
      </c>
      <c r="P146" s="8" t="str" cm="1">
        <f t="array" ref="P146">_xll.BDP($C146,P$1)</f>
        <v>Financials</v>
      </c>
      <c r="Q146" s="8" t="str" cm="1">
        <f t="array" ref="Q146">_xll.BDP($C146,Q$1)</f>
        <v>BANCO BILBAO VIZCAYA ARG</v>
      </c>
      <c r="R146" s="8" t="str" cm="1">
        <f t="array" ref="R146">_xll.BDP($C146,R$1)</f>
        <v>BBB</v>
      </c>
      <c r="S146" s="8" cm="1">
        <f t="array" ref="S146">_xlfn.IFNA(MATCH(_xll.BDP($C146,S$1),Convert_RBCIRTG[RTG_MDY],0),0)</f>
        <v>2</v>
      </c>
      <c r="T146" s="8" cm="1">
        <f t="array" ref="T146">_xlfn.IFNA(MATCH(_xll.BDP($C146,T$1),Convert_RBCIRTG[RTG_FITCH_SP],0),0)</f>
        <v>1</v>
      </c>
      <c r="U146" s="8" cm="1">
        <f t="array" ref="U146">_xlfn.IFNA(MATCH(_xll.BDP($C146,U$1),Convert_RBCIRTG[RTG_FITCH_SP],0),0)</f>
        <v>2</v>
      </c>
      <c r="V146" s="20" t="str" cm="1">
        <f t="array" ref="V146">INDEX(Convert_RBCIRTG[RTG_FITCH_SP],IF(MEDIAN($S146:$U146)&gt;0,MEDIAN($S146:$U146),MAX($S146:$U146)))</f>
        <v>BBB</v>
      </c>
      <c r="W146" s="15" cm="1">
        <f t="array" ref="W146">_xll.BDP($C146,W$1,"YAS_YLD_FLAG = 15")</f>
        <v>4.3950659454989109</v>
      </c>
      <c r="X146" s="3" t="str">
        <f>INDEX(Convert_DurBins[Dur_Bucket],MATCH($W146,Convert_DurBins[Dur_Val],1))</f>
        <v>0-10</v>
      </c>
      <c r="Y146" s="14">
        <f t="shared" si="12"/>
        <v>2.4867920408389814</v>
      </c>
      <c r="Z146" s="3">
        <f>-INDEX(DefProv[Default],MATCH($O146&amp;$R146,DefProv[KEY],0))</f>
        <v>-36</v>
      </c>
      <c r="AA146" s="9" cm="1">
        <f t="array" ref="AA146">IF($M146="CAD",AB146,_xll.BDP($C146,AA$1,"YAS_XCCY_FOREIGN_CURRENCY=CAD","YAS_YLD_FLAG = 15","PRICING_SOURCE=BVAL"))</f>
        <v>2.8467920408389813</v>
      </c>
      <c r="AB146" s="9" cm="1">
        <f t="array" ref="AB146">_xll.BDP($C146,AB$1,"YAS_YLD_FLAG = 15","PRICING_SOURCE=BVAL")</f>
        <v>2.3791389999999999</v>
      </c>
      <c r="AC146" s="14">
        <f t="shared" si="13"/>
        <v>0.4676530408389814</v>
      </c>
      <c r="AD146" s="9" cm="1">
        <f t="array" ref="AD146">_xll.BDP($C146,AD$1,"YAS_YLD_FLAG = 15","PRICING_SOURCE=BVAL")</f>
        <v>161.46509999999998</v>
      </c>
      <c r="AE146" s="14" t="e">
        <f>INDEX([1]credit_yield!$C$1:$C$108,MATCH($AY146,[1]credit_yield!$A$1:$A$108,0))</f>
        <v>#N/A</v>
      </c>
      <c r="AF146" s="9" cm="1">
        <f t="array" ref="AF146">_xll.BDP($C146,AF$1,"YAS_YLD_FLAG = 15","YAS_XCCY_FOREIGN_CURRENCY=CAD","PRICING_SOURCE=BVAL")</f>
        <v>156.42254631185546</v>
      </c>
      <c r="AG146" s="9" cm="1">
        <f t="array" ref="AG146">_xll.BDP($C146,AG$1,"YAS_YLD_FLAG = 15","PRICING_SOURCE=BVAL")</f>
        <v>0.76448799999999995</v>
      </c>
      <c r="AH146" s="9" t="str" cm="1">
        <f t="array" ref="AH146">_xll.BDP($C146,AH$1,"YAS_YLD_FLAG = 15","PRICING_SOURCE=BVAL")</f>
        <v>UKT 1 1/2 07/22/26</v>
      </c>
      <c r="AI146" s="9" t="str" cm="1">
        <f t="array" ref="AI146">_xll.BDP($C146,AI$1,"YAS_YLD_FLAG = 15","YAS_XCCY_FOREIGN_CURRENCY=CAD","PRICING_SOURCE=BVAL")</f>
        <v>CAN 1 09/01/26</v>
      </c>
      <c r="AJ146" s="9" cm="1">
        <f t="array" ref="AJ146">_xll.BQL($C146, "yield(fill=PREV, pricing_source=BVN4, side=Bid, yield_type=YTW) - yield(fill=PREV, pricing_source=BVN4, side=Ask, yield_type=YTW)")</f>
        <v>3.4109820746131891E-2</v>
      </c>
      <c r="AK146" s="16" cm="1">
        <f t="array" ref="AK146">_xll.BDP($C146,AK$1,"YAS_YLD_FLAG = 1")</f>
        <v>300000000</v>
      </c>
      <c r="AL146" s="5">
        <f t="shared" si="14"/>
        <v>0</v>
      </c>
      <c r="AM146" s="17" cm="1">
        <f t="array" ref="AM146">_xll.BDP($C146&amp;"@"&amp;Settings!$B$1&amp;" "&amp;$O146,"INTERVAL_SUM","MARKET_DATA_OVERRIDE="&amp;AM$1,"CALC_INTERVAL="&amp;Settings!$B$2,"FILL=0")*1000</f>
        <v>0</v>
      </c>
      <c r="AN146" s="18">
        <f t="shared" si="15"/>
        <v>0</v>
      </c>
      <c r="AO146" s="17" cm="1">
        <f t="array" ref="AO146">_xll.BDP($I146&amp;"@"&amp;Settings!$B$1&amp;" "&amp;$O146,"INTERVAL_SUM","MARKET_DATA_OVERRIDE="&amp;AO$1,"CALC_INTERVAL="&amp;Settings!$B$2,"FILL=0")*1000</f>
        <v>0</v>
      </c>
      <c r="AP146" s="17" cm="1">
        <f t="array" ref="AP146">_xll.BDP($I146&amp;"@"&amp;Settings!$B$1&amp;" "&amp;$O146,"INTERVAL_SUM","MARKET_DATA_OVERRIDE="&amp;AP$1,"CALC_INTERVAL="&amp;Settings!$B$2,"FILL=0")*1000</f>
        <v>0</v>
      </c>
      <c r="AQ146" s="8" cm="1">
        <f t="array" ref="AQ146">_xll.BDP($C146,AQ$1)</f>
        <v>68</v>
      </c>
      <c r="AR146" s="21" t="str">
        <f>_xlfn.IFNA(IF(ISNUMBER($K146),INDEX(SN_Limit[UTILIZATION],MATCH($K146,SN_Limit[BB_ID],0)),"#N/A"),
IF(ISNUMBER($L146),INDEX(SN_Limit[UTILIZATION],MATCH($L146,SN_Limit[BB_ID],0)),"#N/A"))</f>
        <v>N/A</v>
      </c>
      <c r="AS146" s="6">
        <f>_xlfn.IFNA(IF(ISNUMBER($K146),INDEX(SN_Limit[REMAINING],MATCH($K146,SN_Limit[BB_ID],0)),"#N/A"),
IF(ISNUMBER($L146),INDEX(SN_Limit[REMAINING],MATCH($L146,SN_Limit[BB_ID],0)),"#N/A"))</f>
        <v>0</v>
      </c>
      <c r="AT146" s="3" t="str">
        <f>INDEX(Table11[Z_category],MATCH(MAX(BuyTable[[#This Row],[Yld_Z_BB]:[Yld_Z_RBCI]]),Table11[Z_score_Vale],1))</f>
        <v>75 to 90</v>
      </c>
      <c r="AU146" s="3">
        <f>INDEX(Table12[TRAC_Category],MATCH(BuyTable[[#This Row],[Perc_Traded]],Table12[TRAC_Value],1))</f>
        <v>0</v>
      </c>
      <c r="AV146" s="27">
        <f>INDEX(Table13[NetDlrInv_Category],MATCH(BuyTable[[#This Row],[DealerClient Net]],Table13[NetDlrInv_Value],1))</f>
        <v>0</v>
      </c>
      <c r="AW146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146" s="3" t="str">
        <f>INDEX(Table15[XCCY_Cat],MATCH(BuyTable[[#This Row],[XCCY_sprd]],Table15[XCCY_Value],1))</f>
        <v>0.3 to 0.5</v>
      </c>
      <c r="AY146" s="3" t="str">
        <f>INDEX(Group_RTG[RTG_Value],MATCH($R146,Group_RTG[RTG_Key],0))&amp;":"&amp;INDEX(Map_DurBQNT[Dur_Val],MATCH($X146,Map_DurBQNT[Dur_Key],0))&amp;":"&amp;$M146&amp;":"&amp;$O146</f>
        <v>BBB:5:GBP:Corp</v>
      </c>
      <c r="AZ146" s="3" t="str">
        <f>INDEX(Table9[LQA_Bucket],MATCH(BuyTable[[#This Row],[LQA_LIQUIDITY_SCORE]],Table9[LQA_Val],1))</f>
        <v>60-80</v>
      </c>
      <c r="BA146" s="27" t="str">
        <f>INDEX(Table10[Utilization_Bucket],MATCH(_xlfn.IFNA(ROUND(BuyTable[[#This Row],[Remaining]]/1000000,0),-1),Table10[Utilization_Val],1))</f>
        <v>0MM</v>
      </c>
      <c r="BB14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47" spans="1:54" x14ac:dyDescent="0.3">
      <c r="A147" t="s">
        <v>876</v>
      </c>
      <c r="B147" t="str">
        <f>IF(ISNUMBER(MATCH(I147,Buyside_PastID!A:A,0)),"","NEW")</f>
        <v/>
      </c>
      <c r="C147" s="8" t="s">
        <v>2876</v>
      </c>
      <c r="D147" s="8">
        <v>0.70124041335472465</v>
      </c>
      <c r="E147" s="8">
        <v>0.78649017602416893</v>
      </c>
      <c r="F147" s="8" t="s">
        <v>2810</v>
      </c>
      <c r="G147" s="8">
        <v>0</v>
      </c>
      <c r="H147" s="8">
        <v>0</v>
      </c>
      <c r="I147" s="8" t="str" cm="1">
        <f t="array" ref="I147">_xll.BDP($C147,I$1)</f>
        <v>172967MM0</v>
      </c>
      <c r="J147" s="8" t="str" cm="1">
        <f t="array" ref="J147">_xll.BDP($C147,J$1)</f>
        <v>C 5.316 03/26/41</v>
      </c>
      <c r="K147" s="8" cm="1">
        <f t="array" ref="K147">_xll.BDP($C147,K$1)</f>
        <v>101214</v>
      </c>
      <c r="L147" s="8" cm="1">
        <f t="array" ref="L147">_xll.BDP($C147,L$1)</f>
        <v>101214</v>
      </c>
      <c r="M147" s="8" t="str" cm="1">
        <f t="array" ref="M147">_xll.BDP($C147,M$1)</f>
        <v>USD</v>
      </c>
      <c r="N147" s="8" t="str" cm="1">
        <f t="array" ref="N147">_xll.BDP($C147,N$1)</f>
        <v>US</v>
      </c>
      <c r="O147" s="8" t="str" cm="1">
        <f t="array" ref="O147">_xll.BDP($C147,O$1)</f>
        <v>Corp</v>
      </c>
      <c r="P147" s="8" t="str" cm="1">
        <f t="array" ref="P147">_xll.BDP($C147,P$1)</f>
        <v>Financials</v>
      </c>
      <c r="Q147" s="8" t="str" cm="1">
        <f t="array" ref="Q147">_xll.BDP($C147,Q$1)</f>
        <v>CITIGROUP INC</v>
      </c>
      <c r="R147" s="8" t="str" cm="1">
        <f t="array" ref="R147">_xll.BDP($C147,R$1)</f>
        <v>A-</v>
      </c>
      <c r="S147" s="8" cm="1">
        <f t="array" ref="S147">_xlfn.IFNA(MATCH(_xll.BDP($C147,S$1),Convert_RBCIRTG[RTG_MDY],0),0)</f>
        <v>4</v>
      </c>
      <c r="T147" s="8" cm="1">
        <f t="array" ref="T147">_xlfn.IFNA(MATCH(_xll.BDP($C147,T$1),Convert_RBCIRTG[RTG_FITCH_SP],0),0)</f>
        <v>5</v>
      </c>
      <c r="U147" s="8" cm="1">
        <f t="array" ref="U147">_xlfn.IFNA(MATCH(_xll.BDP($C147,U$1),Convert_RBCIRTG[RTG_FITCH_SP],0),0)</f>
        <v>3</v>
      </c>
      <c r="V147" s="20" t="str" cm="1">
        <f t="array" ref="V147">INDEX(Convert_RBCIRTG[RTG_FITCH_SP],IF(MEDIAN($S147:$U147)&gt;0,MEDIAN($S147:$U147),MAX($S147:$U147)))</f>
        <v>A-</v>
      </c>
      <c r="W147" s="15" cm="1">
        <f t="array" ref="W147">_xll.BDP($C147,W$1,"YAS_YLD_FLAG = 15")</f>
        <v>12.671949517362599</v>
      </c>
      <c r="X147" s="3" t="str">
        <f>INDEX(Convert_DurBins[Dur_Bucket],MATCH($W147,Convert_DurBins[Dur_Val],1))</f>
        <v>12-14</v>
      </c>
      <c r="Y147" s="14">
        <f t="shared" si="12"/>
        <v>3.6101272505897004</v>
      </c>
      <c r="Z147" s="3">
        <f>-INDEX(DefProv[Default],MATCH($O147&amp;$R147,DefProv[KEY],0))</f>
        <v>-13</v>
      </c>
      <c r="AA147" s="9" cm="1">
        <f t="array" ref="AA147">IF($M147="CAD",AB147,_xll.BDP($C147,AA$1,"YAS_XCCY_FOREIGN_CURRENCY=CAD","YAS_YLD_FLAG = 15","PRICING_SOURCE=BVAL"))</f>
        <v>3.7401272505897003</v>
      </c>
      <c r="AB147" s="9" cm="1">
        <f t="array" ref="AB147">_xll.BDP($C147,AB$1,"YAS_YLD_FLAG = 15","PRICING_SOURCE=BVAL")</f>
        <v>3.0073249999999998</v>
      </c>
      <c r="AC147" s="14">
        <f t="shared" si="13"/>
        <v>0.7328022505897005</v>
      </c>
      <c r="AD147" s="9" cm="1">
        <f t="array" ref="AD147">_xll.BDP($C147,AD$1,"YAS_YLD_FLAG = 15","PRICING_SOURCE=BVAL")</f>
        <v>101.45349999999999</v>
      </c>
      <c r="AE147" s="14">
        <f>INDEX([1]credit_yield!$C$1:$C$108,MATCH($AY147,[1]credit_yield!$A$1:$A$108,0))</f>
        <v>93.300624564841939</v>
      </c>
      <c r="AF147" s="9" cm="1">
        <f t="array" ref="AF147">_xll.BDP($C147,AF$1,"YAS_YLD_FLAG = 15","YAS_XCCY_FOREIGN_CURRENCY=CAD","PRICING_SOURCE=BVAL")</f>
        <v>187.18467965966752</v>
      </c>
      <c r="AG147" s="9" cm="1">
        <f t="array" ref="AG147">_xll.BDP($C147,AG$1,"YAS_YLD_FLAG = 15","PRICING_SOURCE=BVAL")</f>
        <v>1.9927899999999998</v>
      </c>
      <c r="AH147" s="9" t="str" cm="1">
        <f t="array" ref="AH147">_xll.BDP($C147,AH$1,"YAS_YLD_FLAG = 15","PRICING_SOURCE=BVAL")</f>
        <v>T 1 3/4 08/15/41</v>
      </c>
      <c r="AI147" s="9" t="str" cm="1">
        <f t="array" ref="AI147">_xll.BDP($C147,AI$1,"YAS_YLD_FLAG = 15","YAS_XCCY_FOREIGN_CURRENCY=CAD","PRICING_SOURCE=BVAL")</f>
        <v>CAN 4 06/01/41</v>
      </c>
      <c r="AJ147" s="9" cm="1">
        <f t="array" ref="AJ147">_xll.BQL($C147, "yield(fill=PREV, pricing_source=BVN4, side=Bid, yield_type=YTW) - yield(fill=PREV, pricing_source=BVN4, side=Ask, yield_type=YTW)")</f>
        <v>3.6954764337324253E-2</v>
      </c>
      <c r="AK147" s="16" cm="1">
        <f t="array" ref="AK147">_xll.BDP($C147,AK$1,"YAS_YLD_FLAG = 1")</f>
        <v>1300000000</v>
      </c>
      <c r="AL147" s="5">
        <f t="shared" si="14"/>
        <v>6.2834615384615392E-2</v>
      </c>
      <c r="AM147" s="17" cm="1">
        <f t="array" ref="AM147">_xll.BDP($C147&amp;"@"&amp;Settings!$B$1&amp;" "&amp;$O147,"INTERVAL_SUM","MARKET_DATA_OVERRIDE="&amp;AM$1,"CALC_INTERVAL="&amp;Settings!$B$2,"FILL=0")*1000</f>
        <v>81685000</v>
      </c>
      <c r="AN147" s="18">
        <f t="shared" si="15"/>
        <v>-34250000</v>
      </c>
      <c r="AO147" s="17" cm="1">
        <f t="array" ref="AO147">_xll.BDP($I147&amp;"@"&amp;Settings!$B$1&amp;" "&amp;$O147,"INTERVAL_SUM","MARKET_DATA_OVERRIDE="&amp;AO$1,"CALC_INTERVAL="&amp;Settings!$B$2,"FILL=0")*1000</f>
        <v>8850000</v>
      </c>
      <c r="AP147" s="17" cm="1">
        <f t="array" ref="AP147">_xll.BDP($I147&amp;"@"&amp;Settings!$B$1&amp;" "&amp;$O147,"INTERVAL_SUM","MARKET_DATA_OVERRIDE="&amp;AP$1,"CALC_INTERVAL="&amp;Settings!$B$2,"FILL=0")*1000</f>
        <v>43100000</v>
      </c>
      <c r="AQ147" s="8" cm="1">
        <f t="array" ref="AQ147">_xll.BDP($C147,AQ$1)</f>
        <v>94</v>
      </c>
      <c r="AR147" s="21">
        <f>_xlfn.IFNA(IF(ISNUMBER($K147),INDEX(SN_Limit[UTILIZATION],MATCH($K147,SN_Limit[BB_ID],0)),"#N/A"),
IF(ISNUMBER($L147),INDEX(SN_Limit[UTILIZATION],MATCH($L147,SN_Limit[BB_ID],0)),"#N/A"))</f>
        <v>0.59650000000000003</v>
      </c>
      <c r="AS147" s="6">
        <f>_xlfn.IFNA(IF(ISNUMBER($K147),INDEX(SN_Limit[REMAINING],MATCH($K147,SN_Limit[BB_ID],0)),"#N/A"),
IF(ISNUMBER($L147),INDEX(SN_Limit[REMAINING],MATCH($L147,SN_Limit[BB_ID],0)),"#N/A"))</f>
        <v>22758866.039999999</v>
      </c>
      <c r="AT147" s="3" t="str">
        <f>INDEX(Table11[Z_category],MATCH(MAX(BuyTable[[#This Row],[Yld_Z_BB]:[Yld_Z_RBCI]]),Table11[Z_score_Vale],1))</f>
        <v>75 to 90</v>
      </c>
      <c r="AU147" s="3" t="str">
        <f>INDEX(Table12[TRAC_Category],MATCH(BuyTable[[#This Row],[Perc_Traded]],Table12[TRAC_Value],1))</f>
        <v>5-10%</v>
      </c>
      <c r="AV147" s="27" t="str">
        <f>INDEX(Table13[NetDlrInv_Category],MATCH(BuyTable[[#This Row],[DealerClient Net]],Table13[NetDlrInv_Value],1))</f>
        <v>-50 to -20MM</v>
      </c>
      <c r="AW147" s="3">
        <f>IF(OR(ISBLANK(BuyTable[[#This Row],[MSG_AskSize]]),NOT(ISNUMBER(BuyTable[[#This Row],[MSG_AskSize]]))),"NA",INDEX(Table14[AskSize_Category],MATCH(BuyTable[[#This Row],[MSG_AskSize]],Table14[AskSize_Value],1)))</f>
        <v>0</v>
      </c>
      <c r="AX147" s="3" t="str">
        <f>INDEX(Table15[XCCY_Cat],MATCH(BuyTable[[#This Row],[XCCY_sprd]],Table15[XCCY_Value],1))</f>
        <v>0.5 to 0.8</v>
      </c>
      <c r="AY147" s="3" t="str">
        <f>INDEX(Group_RTG[RTG_Value],MATCH($R147,Group_RTG[RTG_Key],0))&amp;":"&amp;INDEX(Map_DurBQNT[Dur_Val],MATCH($X147,Map_DurBQNT[Dur_Key],0))&amp;":"&amp;$M147&amp;":"&amp;$O147</f>
        <v>A:7:USD:Corp</v>
      </c>
      <c r="AZ147" s="3" t="str">
        <f>INDEX(Table9[LQA_Bucket],MATCH(BuyTable[[#This Row],[LQA_LIQUIDITY_SCORE]],Table9[LQA_Val],1))</f>
        <v>80-100</v>
      </c>
      <c r="BA147" s="27" t="str">
        <f>INDEX(Table10[Utilization_Bucket],MATCH(_xlfn.IFNA(ROUND(BuyTable[[#This Row],[Remaining]]/1000000,0),-1),Table10[Utilization_Val],1))</f>
        <v>10-50MM</v>
      </c>
      <c r="BB14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48" spans="1:54" x14ac:dyDescent="0.3">
      <c r="A148" t="s">
        <v>876</v>
      </c>
      <c r="B148" t="str">
        <f>IF(ISNUMBER(MATCH(I148,Buyside_PastID!A:A,0)),"","NEW")</f>
        <v/>
      </c>
      <c r="C148" s="8" t="s">
        <v>1026</v>
      </c>
      <c r="D148" s="8">
        <v>0.90782510750516965</v>
      </c>
      <c r="E148" s="8">
        <v>0.97892120589356213</v>
      </c>
      <c r="F148" s="8" t="s">
        <v>1889</v>
      </c>
      <c r="G148" s="8">
        <v>0</v>
      </c>
      <c r="H148" s="8">
        <v>10000000</v>
      </c>
      <c r="I148" s="8" t="str" cm="1">
        <f t="array" ref="I148">_xll.BDP($C148,I$1)</f>
        <v>378272BE7</v>
      </c>
      <c r="J148" s="8" t="str" cm="1">
        <f t="array" ref="J148">_xll.BDP($C148,J$1)</f>
        <v>GLENLN 2.85 04/27/31</v>
      </c>
      <c r="K148" s="8" cm="1">
        <f t="array" ref="K148">_xll.BDP($C148,K$1)</f>
        <v>199455</v>
      </c>
      <c r="L148" s="8" cm="1">
        <f t="array" ref="L148">_xll.BDP($C148,L$1)</f>
        <v>8786412</v>
      </c>
      <c r="M148" s="8" t="str" cm="1">
        <f t="array" ref="M148">_xll.BDP($C148,M$1)</f>
        <v>USD</v>
      </c>
      <c r="N148" s="8" t="str" cm="1">
        <f t="array" ref="N148">_xll.BDP($C148,N$1)</f>
        <v>US</v>
      </c>
      <c r="O148" s="8" t="str" cm="1">
        <f t="array" ref="O148">_xll.BDP($C148,O$1)</f>
        <v>Corp</v>
      </c>
      <c r="P148" s="8" t="str" cm="1">
        <f t="array" ref="P148">_xll.BDP($C148,P$1)</f>
        <v>Materials</v>
      </c>
      <c r="Q148" s="8" t="str" cm="1">
        <f t="array" ref="Q148">_xll.BDP($C148,Q$1)</f>
        <v>GLENCORE FUNDING LLC</v>
      </c>
      <c r="R148" s="8" t="str" cm="1">
        <f t="array" ref="R148">_xll.BDP($C148,R$1)</f>
        <v>BBB+</v>
      </c>
      <c r="S148" s="8" cm="1">
        <f t="array" ref="S148">_xlfn.IFNA(MATCH(_xll.BDP($C148,S$1),Convert_RBCIRTG[RTG_MDY],0),0)</f>
        <v>3</v>
      </c>
      <c r="T148" s="8" cm="1">
        <f t="array" ref="T148">_xlfn.IFNA(MATCH(_xll.BDP($C148,T$1),Convert_RBCIRTG[RTG_FITCH_SP],0),0)</f>
        <v>0</v>
      </c>
      <c r="U148" s="8" cm="1">
        <f t="array" ref="U148">_xlfn.IFNA(MATCH(_xll.BDP($C148,U$1),Convert_RBCIRTG[RTG_FITCH_SP],0),0)</f>
        <v>3</v>
      </c>
      <c r="V148" s="20" t="str" cm="1">
        <f t="array" ref="V148">INDEX(Convert_RBCIRTG[RTG_FITCH_SP],IF(MEDIAN($S148:$U148)&gt;0,MEDIAN($S148:$U148),MAX($S148:$U148)))</f>
        <v>BBB+</v>
      </c>
      <c r="W148" s="15" cm="1">
        <f t="array" ref="W148">_xll.BDP($C148,W$1,"YAS_YLD_FLAG = 15")</f>
        <v>7.9880801061911573</v>
      </c>
      <c r="X148" s="3" t="str">
        <f>INDEX(Convert_DurBins[Dur_Bucket],MATCH($W148,Convert_DurBins[Dur_Val],1))</f>
        <v>0-10</v>
      </c>
      <c r="Y148" s="14">
        <f t="shared" si="12"/>
        <v>2.8158216877237874</v>
      </c>
      <c r="Z148" s="3">
        <f>-INDEX(DefProv[Default],MATCH($O148&amp;$R148,DefProv[KEY],0))</f>
        <v>-36</v>
      </c>
      <c r="AA148" s="9" cm="1">
        <f t="array" ref="AA148">IF($M148="CAD",AB148,_xll.BDP($C148,AA$1,"YAS_XCCY_FOREIGN_CURRENCY=CAD","YAS_YLD_FLAG = 15","PRICING_SOURCE=BVAL"))</f>
        <v>3.1758216877237873</v>
      </c>
      <c r="AB148" s="9" cm="1">
        <f t="array" ref="AB148">_xll.BDP($C148,AB$1,"YAS_YLD_FLAG = 15","PRICING_SOURCE=BVAL")</f>
        <v>2.841812</v>
      </c>
      <c r="AC148" s="14">
        <f t="shared" si="13"/>
        <v>0.33400968772378725</v>
      </c>
      <c r="AD148" s="9" cm="1">
        <f t="array" ref="AD148">_xll.BDP($C148,AD$1,"YAS_YLD_FLAG = 15","PRICING_SOURCE=BVAL")</f>
        <v>126.1827</v>
      </c>
      <c r="AE148" s="14" t="e">
        <f>INDEX([1]credit_yield!$C$1:$C$108,MATCH($AY148,[1]credit_yield!$A$1:$A$108,0))</f>
        <v>#N/A</v>
      </c>
      <c r="AF148" s="9" cm="1">
        <f t="array" ref="AF148">_xll.BDP($C148,AF$1,"YAS_YLD_FLAG = 15","YAS_XCCY_FOREIGN_CURRENCY=CAD","PRICING_SOURCE=BVAL")</f>
        <v>158.73743666469005</v>
      </c>
      <c r="AG148" s="9" cm="1">
        <f t="array" ref="AG148">_xll.BDP($C148,AG$1,"YAS_YLD_FLAG = 15","PRICING_SOURCE=BVAL")</f>
        <v>1.579985</v>
      </c>
      <c r="AH148" s="9" t="str" cm="1">
        <f t="array" ref="AH148">_xll.BDP($C148,AH$1,"YAS_YLD_FLAG = 15","PRICING_SOURCE=BVAL")</f>
        <v>T 1 1/4 08/15/31</v>
      </c>
      <c r="AI148" s="9" t="str" cm="1">
        <f t="array" ref="AI148">_xll.BDP($C148,AI$1,"YAS_YLD_FLAG = 15","YAS_XCCY_FOREIGN_CURRENCY=CAD","PRICING_SOURCE=BVAL")</f>
        <v>CAN 1 ½ 06/01/31</v>
      </c>
      <c r="AJ148" s="9" cm="1">
        <f t="array" ref="AJ148">_xll.BQL($C148, "yield(fill=PREV, pricing_source=BVN4, side=Bid, yield_type=YTW) - yield(fill=PREV, pricing_source=BVN4, side=Ask, yield_type=YTW)")</f>
        <v>1.1066310000000357E-2</v>
      </c>
      <c r="AK148" s="16" cm="1">
        <f t="array" ref="AK148">_xll.BDP($C148,AK$1,"YAS_YLD_FLAG = 1")</f>
        <v>600000000</v>
      </c>
      <c r="AL148" s="5">
        <f t="shared" si="14"/>
        <v>0.12909999999999999</v>
      </c>
      <c r="AM148" s="17" cm="1">
        <f t="array" ref="AM148">_xll.BDP($C148&amp;"@"&amp;Settings!$B$1&amp;" "&amp;$O148,"INTERVAL_SUM","MARKET_DATA_OVERRIDE="&amp;AM$1,"CALC_INTERVAL="&amp;Settings!$B$2,"FILL=0")*1000</f>
        <v>77460000</v>
      </c>
      <c r="AN148" s="18">
        <f t="shared" si="15"/>
        <v>-18078000</v>
      </c>
      <c r="AO148" s="17" cm="1">
        <f t="array" ref="AO148">_xll.BDP($I148&amp;"@"&amp;Settings!$B$1&amp;" "&amp;$O148,"INTERVAL_SUM","MARKET_DATA_OVERRIDE="&amp;AO$1,"CALC_INTERVAL="&amp;Settings!$B$2,"FILL=0")*1000</f>
        <v>20397000</v>
      </c>
      <c r="AP148" s="17" cm="1">
        <f t="array" ref="AP148">_xll.BDP($I148&amp;"@"&amp;Settings!$B$1&amp;" "&amp;$O148,"INTERVAL_SUM","MARKET_DATA_OVERRIDE="&amp;AP$1,"CALC_INTERVAL="&amp;Settings!$B$2,"FILL=0")*1000</f>
        <v>38475000</v>
      </c>
      <c r="AQ148" s="8" cm="1">
        <f t="array" ref="AQ148">_xll.BDP($C148,AQ$1)</f>
        <v>87</v>
      </c>
      <c r="AR148" s="21">
        <f>_xlfn.IFNA(IF(ISNUMBER($K148),INDEX(SN_Limit[UTILIZATION],MATCH($K148,SN_Limit[BB_ID],0)),"#N/A"),
IF(ISNUMBER($L148),INDEX(SN_Limit[UTILIZATION],MATCH($L148,SN_Limit[BB_ID],0)),"#N/A"))</f>
        <v>0.76700000000000002</v>
      </c>
      <c r="AS148" s="6">
        <f>_xlfn.IFNA(IF(ISNUMBER($K148),INDEX(SN_Limit[REMAINING],MATCH($K148,SN_Limit[BB_ID],0)),"#N/A"),
IF(ISNUMBER($L148),INDEX(SN_Limit[REMAINING],MATCH($L148,SN_Limit[BB_ID],0)),"#N/A"))</f>
        <v>4656277.7199999988</v>
      </c>
      <c r="AT148" s="3" t="str">
        <f>INDEX(Table11[Z_category],MATCH(MAX(BuyTable[[#This Row],[Yld_Z_BB]:[Yld_Z_RBCI]]),Table11[Z_score_Vale],1))</f>
        <v>75 to 90</v>
      </c>
      <c r="AU148" s="3" t="str">
        <f>INDEX(Table12[TRAC_Category],MATCH(BuyTable[[#This Row],[Perc_Traded]],Table12[TRAC_Value],1))</f>
        <v>10-15%</v>
      </c>
      <c r="AV148" s="27" t="str">
        <f>INDEX(Table13[NetDlrInv_Category],MATCH(BuyTable[[#This Row],[DealerClient Net]],Table13[NetDlrInv_Value],1))</f>
        <v>-20 to -10MM</v>
      </c>
      <c r="AW148" s="3">
        <f>IF(OR(ISBLANK(BuyTable[[#This Row],[MSG_AskSize]]),NOT(ISNUMBER(BuyTable[[#This Row],[MSG_AskSize]]))),"NA",INDEX(Table14[AskSize_Category],MATCH(BuyTable[[#This Row],[MSG_AskSize]],Table14[AskSize_Value],1)))</f>
        <v>0</v>
      </c>
      <c r="AX148" s="3" t="str">
        <f>INDEX(Table15[XCCY_Cat],MATCH(BuyTable[[#This Row],[XCCY_sprd]],Table15[XCCY_Value],1))</f>
        <v>0.3 to 0.5</v>
      </c>
      <c r="AY148" s="3" t="str">
        <f>INDEX(Group_RTG[RTG_Value],MATCH($R148,Group_RTG[RTG_Key],0))&amp;":"&amp;INDEX(Map_DurBQNT[Dur_Val],MATCH($X148,Map_DurBQNT[Dur_Key],0))&amp;":"&amp;$M148&amp;":"&amp;$O148</f>
        <v>BBB:5:USD:Corp</v>
      </c>
      <c r="AZ148" s="3" t="str">
        <f>INDEX(Table9[LQA_Bucket],MATCH(BuyTable[[#This Row],[LQA_LIQUIDITY_SCORE]],Table9[LQA_Val],1))</f>
        <v>80-100</v>
      </c>
      <c r="BA148" s="27" t="str">
        <f>INDEX(Table10[Utilization_Bucket],MATCH(_xlfn.IFNA(ROUND(BuyTable[[#This Row],[Remaining]]/1000000,0),-1),Table10[Utilization_Val],1))</f>
        <v>1-10MM</v>
      </c>
      <c r="BB14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49" spans="1:54" x14ac:dyDescent="0.3">
      <c r="A149" t="s">
        <v>876</v>
      </c>
      <c r="B149" t="str">
        <f>IF(ISNUMBER(MATCH(I149,Buyside_PastID!A:A,0)),"","NEW")</f>
        <v/>
      </c>
      <c r="C149" s="8" t="s">
        <v>1624</v>
      </c>
      <c r="D149" s="8">
        <v>0.9566905467130099</v>
      </c>
      <c r="E149" s="8">
        <v>1.0434030519761777</v>
      </c>
      <c r="F149" s="8" t="s">
        <v>2004</v>
      </c>
      <c r="G149" s="8">
        <v>0</v>
      </c>
      <c r="H149" s="8">
        <v>0</v>
      </c>
      <c r="I149" s="8" t="str" cm="1">
        <f t="array" ref="I149">_xll.BDP($C149,I$1)</f>
        <v>90931CAA6</v>
      </c>
      <c r="J149" s="8" t="str" cm="1">
        <f t="array" ref="J149">_xll.BDP($C149,J$1)</f>
        <v>UAL 4.15 08/25/31</v>
      </c>
      <c r="K149" s="8" cm="1">
        <f t="array" ref="K149">_xll.BDP($C149,K$1)</f>
        <v>10451815</v>
      </c>
      <c r="L149" s="8" cm="1">
        <f t="array" ref="L149">_xll.BDP($C149,L$1)</f>
        <v>63107878</v>
      </c>
      <c r="M149" s="8" t="str" cm="1">
        <f t="array" ref="M149">_xll.BDP($C149,M$1)</f>
        <v>USD</v>
      </c>
      <c r="N149" s="8" t="str" cm="1">
        <f t="array" ref="N149">_xll.BDP($C149,N$1)</f>
        <v>US</v>
      </c>
      <c r="O149" s="8" t="str" cm="1">
        <f t="array" ref="O149">_xll.BDP($C149,O$1)</f>
        <v>Corp</v>
      </c>
      <c r="P149" s="8" t="str" cm="1">
        <f t="array" ref="P149">_xll.BDP($C149,P$1)</f>
        <v>Consumer Discretionary</v>
      </c>
      <c r="Q149" s="8" t="str" cm="1">
        <f t="array" ref="Q149">_xll.BDP($C149,Q$1)</f>
        <v>UNITED AIR 2019-1 AA PTT</v>
      </c>
      <c r="R149" s="8" t="str" cm="1">
        <f t="array" ref="R149">_xll.BDP($C149,R$1)</f>
        <v>A+</v>
      </c>
      <c r="S149" s="8" cm="1">
        <f t="array" ref="S149">_xlfn.IFNA(MATCH(_xll.BDP($C149,S$1),Convert_RBCIRTG[RTG_MDY],0),0)</f>
        <v>6</v>
      </c>
      <c r="T149" s="8" cm="1">
        <f t="array" ref="T149">_xlfn.IFNA(MATCH(_xll.BDP($C149,T$1),Convert_RBCIRTG[RTG_FITCH_SP],0),0)</f>
        <v>6</v>
      </c>
      <c r="U149" s="8" cm="1">
        <f t="array" ref="U149">_xlfn.IFNA(MATCH(_xll.BDP($C149,U$1),Convert_RBCIRTG[RTG_FITCH_SP],0),0)</f>
        <v>0</v>
      </c>
      <c r="V149" s="20" t="str" cm="1">
        <f t="array" ref="V149">INDEX(Convert_RBCIRTG[RTG_FITCH_SP],IF(MEDIAN($S149:$U149)&gt;0,MEDIAN($S149:$U149),MAX($S149:$U149)))</f>
        <v>A+</v>
      </c>
      <c r="W149" s="15" cm="1">
        <f t="array" ref="W149">_xll.BDP($C149,W$1,"YAS_YLD_FLAG = 15")</f>
        <v>8.1458359636061317</v>
      </c>
      <c r="X149" s="3" t="str">
        <f>INDEX(Convert_DurBins[Dur_Bucket],MATCH($W149,Convert_DurBins[Dur_Val],1))</f>
        <v>0-10</v>
      </c>
      <c r="Y149" s="14">
        <f t="shared" si="12"/>
        <v>3.3317453665101739</v>
      </c>
      <c r="Z149" s="3">
        <f>-INDEX(DefProv[Default],MATCH($O149&amp;$R149,DefProv[KEY],0))</f>
        <v>-13</v>
      </c>
      <c r="AA149" s="9" cm="1">
        <f t="array" ref="AA149">IF($M149="CAD",AB149,_xll.BDP($C149,AA$1,"YAS_XCCY_FOREIGN_CURRENCY=CAD","YAS_YLD_FLAG = 15","PRICING_SOURCE=BVAL"))</f>
        <v>3.4617453665101738</v>
      </c>
      <c r="AB149" s="9" cm="1">
        <f t="array" ref="AB149">_xll.BDP($C149,AB$1,"YAS_YLD_FLAG = 15","PRICING_SOURCE=BVAL")</f>
        <v>3.0302150000000001</v>
      </c>
      <c r="AC149" s="14">
        <f t="shared" si="13"/>
        <v>0.43153036651017374</v>
      </c>
      <c r="AD149" s="9" cm="1">
        <f t="array" ref="AD149">_xll.BDP($C149,AD$1,"YAS_YLD_FLAG = 15","PRICING_SOURCE=BVAL")</f>
        <v>145.02300000000002</v>
      </c>
      <c r="AE149" s="14">
        <f>INDEX([1]credit_yield!$C$1:$C$108,MATCH($AY149,[1]credit_yield!$A$1:$A$108,0))</f>
        <v>73.928243448068429</v>
      </c>
      <c r="AF149" s="9" cm="1">
        <f t="array" ref="AF149">_xll.BDP($C149,AF$1,"YAS_YLD_FLAG = 15","YAS_XCCY_FOREIGN_CURRENCY=CAD","PRICING_SOURCE=BVAL")</f>
        <v>187.32980454332869</v>
      </c>
      <c r="AG149" s="9" cm="1">
        <f t="array" ref="AG149">_xll.BDP($C149,AG$1,"YAS_YLD_FLAG = 15","PRICING_SOURCE=BVAL")</f>
        <v>1.579985</v>
      </c>
      <c r="AH149" s="9" t="str" cm="1">
        <f t="array" ref="AH149">_xll.BDP($C149,AH$1,"YAS_YLD_FLAG = 15","PRICING_SOURCE=BVAL")</f>
        <v>T 1 1/4 08/15/31</v>
      </c>
      <c r="AI149" s="9" t="str" cm="1">
        <f t="array" ref="AI149">_xll.BDP($C149,AI$1,"YAS_YLD_FLAG = 15","YAS_XCCY_FOREIGN_CURRENCY=CAD","PRICING_SOURCE=BVAL")</f>
        <v>CAN 1 ½ 06/01/31</v>
      </c>
      <c r="AJ149" s="9" cm="1">
        <f t="array" ref="AJ149">_xll.BQL($C149, "yield(fill=PREV, pricing_source=BVN4, side=Bid, yield_type=YTW) - yield(fill=PREV, pricing_source=BVN4, side=Ask, yield_type=YTW)")</f>
        <v>4.6333968584148177E-2</v>
      </c>
      <c r="AK149" s="16" cm="1">
        <f t="array" ref="AK149">_xll.BDP($C149,AK$1,"YAS_YLD_FLAG = 1")</f>
        <v>587243265.61834693</v>
      </c>
      <c r="AL149" s="5">
        <f t="shared" si="14"/>
        <v>2.0366346793958602E-3</v>
      </c>
      <c r="AM149" s="17" cm="1">
        <f t="array" ref="AM149">_xll.BDP($C149&amp;"@"&amp;Settings!$B$1&amp;" "&amp;$O149,"INTERVAL_SUM","MARKET_DATA_OVERRIDE="&amp;AM$1,"CALC_INTERVAL="&amp;Settings!$B$2,"FILL=0")*1000</f>
        <v>1196000</v>
      </c>
      <c r="AN149" s="18">
        <f t="shared" si="15"/>
        <v>-1196000</v>
      </c>
      <c r="AO149" s="17" cm="1">
        <f t="array" ref="AO149">_xll.BDP($I149&amp;"@"&amp;Settings!$B$1&amp;" "&amp;$O149,"INTERVAL_SUM","MARKET_DATA_OVERRIDE="&amp;AO$1,"CALC_INTERVAL="&amp;Settings!$B$2,"FILL=0")*1000</f>
        <v>0</v>
      </c>
      <c r="AP149" s="17" cm="1">
        <f t="array" ref="AP149">_xll.BDP($I149&amp;"@"&amp;Settings!$B$1&amp;" "&amp;$O149,"INTERVAL_SUM","MARKET_DATA_OVERRIDE="&amp;AP$1,"CALC_INTERVAL="&amp;Settings!$B$2,"FILL=0")*1000</f>
        <v>1196000</v>
      </c>
      <c r="AQ149" s="8" cm="1">
        <f t="array" ref="AQ149">_xll.BDP($C149,AQ$1)</f>
        <v>49</v>
      </c>
      <c r="AR149" s="21" t="e">
        <f>_xlfn.IFNA(IF(ISNUMBER($K149),INDEX(SN_Limit[UTILIZATION],MATCH($K149,SN_Limit[BB_ID],0)),"#N/A"),
IF(ISNUMBER($L149),INDEX(SN_Limit[UTILIZATION],MATCH($L149,SN_Limit[BB_ID],0)),"#N/A"))</f>
        <v>#N/A</v>
      </c>
      <c r="AS149" s="6" t="e">
        <f>_xlfn.IFNA(IF(ISNUMBER($K149),INDEX(SN_Limit[REMAINING],MATCH($K149,SN_Limit[BB_ID],0)),"#N/A"),
IF(ISNUMBER($L149),INDEX(SN_Limit[REMAINING],MATCH($L149,SN_Limit[BB_ID],0)),"#N/A"))</f>
        <v>#N/A</v>
      </c>
      <c r="AT149" s="3" t="str">
        <f>INDEX(Table11[Z_category],MATCH(MAX(BuyTable[[#This Row],[Yld_Z_BB]:[Yld_Z_RBCI]]),Table11[Z_score_Vale],1))</f>
        <v>75 to 90</v>
      </c>
      <c r="AU149" s="3">
        <f>INDEX(Table12[TRAC_Category],MATCH(BuyTable[[#This Row],[Perc_Traded]],Table12[TRAC_Value],1))</f>
        <v>0</v>
      </c>
      <c r="AV149" s="27" t="str">
        <f>INDEX(Table13[NetDlrInv_Category],MATCH(BuyTable[[#This Row],[DealerClient Net]],Table13[NetDlrInv_Value],1))</f>
        <v>-5MM to 0MM</v>
      </c>
      <c r="AW149" s="3">
        <f>IF(OR(ISBLANK(BuyTable[[#This Row],[MSG_AskSize]]),NOT(ISNUMBER(BuyTable[[#This Row],[MSG_AskSize]]))),"NA",INDEX(Table14[AskSize_Category],MATCH(BuyTable[[#This Row],[MSG_AskSize]],Table14[AskSize_Value],1)))</f>
        <v>0</v>
      </c>
      <c r="AX149" s="3" t="str">
        <f>INDEX(Table15[XCCY_Cat],MATCH(BuyTable[[#This Row],[XCCY_sprd]],Table15[XCCY_Value],1))</f>
        <v>0.3 to 0.5</v>
      </c>
      <c r="AY149" s="3" t="str">
        <f>INDEX(Group_RTG[RTG_Value],MATCH($R149,Group_RTG[RTG_Key],0))&amp;":"&amp;INDEX(Map_DurBQNT[Dur_Val],MATCH($X149,Map_DurBQNT[Dur_Key],0))&amp;":"&amp;$M149&amp;":"&amp;$O149</f>
        <v>A:5:USD:Corp</v>
      </c>
      <c r="AZ149" s="3" t="str">
        <f>INDEX(Table9[LQA_Bucket],MATCH(BuyTable[[#This Row],[LQA_LIQUIDITY_SCORE]],Table9[LQA_Val],1))</f>
        <v>40-60</v>
      </c>
      <c r="BA149" s="27" t="str">
        <f>INDEX(Table10[Utilization_Bucket],MATCH(_xlfn.IFNA(ROUND(BuyTable[[#This Row],[Remaining]]/1000000,0),-1),Table10[Utilization_Val],1))</f>
        <v>NR</v>
      </c>
      <c r="BB14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50" spans="1:54" x14ac:dyDescent="0.3">
      <c r="A150" t="s">
        <v>876</v>
      </c>
      <c r="B150" t="str">
        <f>IF(ISNUMBER(MATCH(I150,Buyside_PastID!A:A,0)),"","NEW")</f>
        <v/>
      </c>
      <c r="C150" s="8" t="s">
        <v>1604</v>
      </c>
      <c r="D150" s="8">
        <v>0.90588227509442476</v>
      </c>
      <c r="E150" s="8">
        <v>0.97711301498646863</v>
      </c>
      <c r="F150" s="8" t="s">
        <v>1972</v>
      </c>
      <c r="G150" s="8">
        <v>15000000</v>
      </c>
      <c r="H150" s="8">
        <v>10000000</v>
      </c>
      <c r="I150" s="8" t="str" cm="1">
        <f t="array" ref="I150">_xll.BDP($C150,I$1)</f>
        <v>07813ZCG7</v>
      </c>
      <c r="J150" s="8" t="str" cm="1">
        <f t="array" ref="J150">_xll.BDP($C150,J$1)</f>
        <v>BCECN 3 03/17/31</v>
      </c>
      <c r="K150" s="8" cm="1">
        <f t="array" ref="K150">_xll.BDP($C150,K$1)</f>
        <v>100179</v>
      </c>
      <c r="L150" s="8" cm="1">
        <f t="array" ref="L150">_xll.BDP($C150,L$1)</f>
        <v>174724</v>
      </c>
      <c r="M150" s="8" t="str" cm="1">
        <f t="array" ref="M150">_xll.BDP($C150,M$1)</f>
        <v>CAD</v>
      </c>
      <c r="N150" s="8" t="str" cm="1">
        <f t="array" ref="N150">_xll.BDP($C150,N$1)</f>
        <v>CA</v>
      </c>
      <c r="O150" s="8" t="str" cm="1">
        <f t="array" ref="O150">_xll.BDP($C150,O$1)</f>
        <v>Corp</v>
      </c>
      <c r="P150" s="8" t="str" cm="1">
        <f t="array" ref="P150">_xll.BDP($C150,P$1)</f>
        <v>Communications</v>
      </c>
      <c r="Q150" s="8" t="str" cm="1">
        <f t="array" ref="Q150">_xll.BDP($C150,Q$1)</f>
        <v>BELL CANADA</v>
      </c>
      <c r="R150" s="8" t="str" cm="1">
        <f t="array" ref="R150">_xll.BDP($C150,R$1)</f>
        <v>BBB+</v>
      </c>
      <c r="S150" s="8" cm="1">
        <f t="array" ref="S150">_xlfn.IFNA(MATCH(_xll.BDP($C150,S$1),Convert_RBCIRTG[RTG_MDY],0),0)</f>
        <v>3</v>
      </c>
      <c r="T150" s="8" cm="1">
        <f t="array" ref="T150">_xlfn.IFNA(MATCH(_xll.BDP($C150,T$1),Convert_RBCIRTG[RTG_FITCH_SP],0),0)</f>
        <v>0</v>
      </c>
      <c r="U150" s="8" cm="1">
        <f t="array" ref="U150">_xlfn.IFNA(MATCH(_xll.BDP($C150,U$1),Convert_RBCIRTG[RTG_FITCH_SP],0),0)</f>
        <v>3</v>
      </c>
      <c r="V150" s="20" t="str" cm="1">
        <f t="array" ref="V150">INDEX(Convert_RBCIRTG[RTG_FITCH_SP],IF(MEDIAN($S150:$U150)&gt;0,MEDIAN($S150:$U150),MAX($S150:$U150)))</f>
        <v>BBB+</v>
      </c>
      <c r="W150" s="15" cm="1">
        <f t="array" ref="W150">_xll.BDP($C150,W$1,"YAS_YLD_FLAG = 15")</f>
        <v>7.9515335334813377</v>
      </c>
      <c r="X150" s="3" t="str">
        <f>INDEX(Convert_DurBins[Dur_Bucket],MATCH($W150,Convert_DurBins[Dur_Val],1))</f>
        <v>0-10</v>
      </c>
      <c r="Y150" s="14">
        <f t="shared" si="12"/>
        <v>2.4726980000000003</v>
      </c>
      <c r="Z150" s="3">
        <f>-INDEX(DefProv[Default],MATCH($O150&amp;$R150,DefProv[KEY],0))</f>
        <v>-36</v>
      </c>
      <c r="AA150" s="9" cm="1">
        <f t="array" ref="AA150">IF($M150="CAD",AB150,_xll.BDP($C150,AA$1,"YAS_XCCY_FOREIGN_CURRENCY=CAD","YAS_YLD_FLAG = 15","PRICING_SOURCE=BVAL"))</f>
        <v>2.8326980000000002</v>
      </c>
      <c r="AB150" s="9" cm="1">
        <f t="array" ref="AB150">_xll.BDP($C150,AB$1,"YAS_YLD_FLAG = 15","PRICING_SOURCE=BVAL")</f>
        <v>2.8326980000000002</v>
      </c>
      <c r="AC150" s="14">
        <f t="shared" si="13"/>
        <v>0</v>
      </c>
      <c r="AD150" s="9" cm="1">
        <f t="array" ref="AD150">_xll.BDP($C150,AD$1,"YAS_YLD_FLAG = 15","PRICING_SOURCE=BVAL")</f>
        <v>128.55920000000003</v>
      </c>
      <c r="AE150" s="14" t="e">
        <f>INDEX([1]credit_yield!$C$1:$C$108,MATCH($AY150,[1]credit_yield!$A$1:$A$108,0))</f>
        <v>#N/A</v>
      </c>
      <c r="AF150" s="9" cm="1">
        <f t="array" ref="AF150">_xll.BDP($C150,AF$1,"YAS_YLD_FLAG = 15","YAS_XCCY_FOREIGN_CURRENCY=CAD","PRICING_SOURCE=BVAL")</f>
        <v>125.22063119233948</v>
      </c>
      <c r="AG150" s="9" cm="1">
        <f t="array" ref="AG150">_xll.BDP($C150,AG$1,"YAS_YLD_FLAG = 15","PRICING_SOURCE=BVAL")</f>
        <v>1.5471059999999999</v>
      </c>
      <c r="AH150" s="9" t="str" cm="1">
        <f t="array" ref="AH150">_xll.BDP($C150,AH$1,"YAS_YLD_FLAG = 15","PRICING_SOURCE=BVAL")</f>
        <v>CAN 0 1/2 12/01/30</v>
      </c>
      <c r="AI150" s="9" t="str" cm="1">
        <f t="array" ref="AI150">_xll.BDP($C150,AI$1,"YAS_YLD_FLAG = 15","YAS_XCCY_FOREIGN_CURRENCY=CAD","PRICING_SOURCE=BVAL")</f>
        <v>CAN 1 ½ 06/01/31</v>
      </c>
      <c r="AJ150" s="9" cm="1">
        <f t="array" ref="AJ150">_xll.BQL($C150, "yield(fill=PREV, pricing_source=BVN4, side=Bid, yield_type=YTW) - yield(fill=PREV, pricing_source=BVN4, side=Ask, yield_type=YTW)")</f>
        <v>3.5558380000000334E-2</v>
      </c>
      <c r="AK150" s="16" cm="1">
        <f t="array" ref="AK150">_xll.BDP($C150,AK$1,"YAS_YLD_FLAG = 1")</f>
        <v>1000000000</v>
      </c>
      <c r="AL150" s="5">
        <f t="shared" si="14"/>
        <v>0</v>
      </c>
      <c r="AM150" s="17" cm="1">
        <f t="array" ref="AM150">_xll.BDP($C150&amp;"@"&amp;Settings!$B$1&amp;" "&amp;$O150,"INTERVAL_SUM","MARKET_DATA_OVERRIDE="&amp;AM$1,"CALC_INTERVAL="&amp;Settings!$B$2,"FILL=0")*1000</f>
        <v>0</v>
      </c>
      <c r="AN150" s="18">
        <f t="shared" si="15"/>
        <v>0</v>
      </c>
      <c r="AO150" s="17" cm="1">
        <f t="array" ref="AO150">_xll.BDP($I150&amp;"@"&amp;Settings!$B$1&amp;" "&amp;$O150,"INTERVAL_SUM","MARKET_DATA_OVERRIDE="&amp;AO$1,"CALC_INTERVAL="&amp;Settings!$B$2,"FILL=0")*1000</f>
        <v>0</v>
      </c>
      <c r="AP150" s="17" cm="1">
        <f t="array" ref="AP150">_xll.BDP($I150&amp;"@"&amp;Settings!$B$1&amp;" "&amp;$O150,"INTERVAL_SUM","MARKET_DATA_OVERRIDE="&amp;AP$1,"CALC_INTERVAL="&amp;Settings!$B$2,"FILL=0")*1000</f>
        <v>0</v>
      </c>
      <c r="AQ150" s="8" cm="1">
        <f t="array" ref="AQ150">_xll.BDP($C150,AQ$1)</f>
        <v>87</v>
      </c>
      <c r="AR150" s="21">
        <f>_xlfn.IFNA(IF(ISNUMBER($K150),INDEX(SN_Limit[UTILIZATION],MATCH($K150,SN_Limit[BB_ID],0)),"#N/A"),
IF(ISNUMBER($L150),INDEX(SN_Limit[UTILIZATION],MATCH($L150,SN_Limit[BB_ID],0)),"#N/A"))</f>
        <v>0.90849999999999997</v>
      </c>
      <c r="AS150" s="6">
        <f>_xlfn.IFNA(IF(ISNUMBER($K150),INDEX(SN_Limit[REMAINING],MATCH($K150,SN_Limit[BB_ID],0)),"#N/A"),
IF(ISNUMBER($L150),INDEX(SN_Limit[REMAINING],MATCH($L150,SN_Limit[BB_ID],0)),"#N/A"))</f>
        <v>0</v>
      </c>
      <c r="AT150" s="3" t="str">
        <f>INDEX(Table11[Z_category],MATCH(MAX(BuyTable[[#This Row],[Yld_Z_BB]:[Yld_Z_RBCI]]),Table11[Z_score_Vale],1))</f>
        <v>75 to 90</v>
      </c>
      <c r="AU150" s="3">
        <f>INDEX(Table12[TRAC_Category],MATCH(BuyTable[[#This Row],[Perc_Traded]],Table12[TRAC_Value],1))</f>
        <v>0</v>
      </c>
      <c r="AV150" s="27">
        <f>INDEX(Table13[NetDlrInv_Category],MATCH(BuyTable[[#This Row],[DealerClient Net]],Table13[NetDlrInv_Value],1))</f>
        <v>0</v>
      </c>
      <c r="AW150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50" s="3">
        <f>INDEX(Table15[XCCY_Cat],MATCH(BuyTable[[#This Row],[XCCY_sprd]],Table15[XCCY_Value],1))</f>
        <v>0</v>
      </c>
      <c r="AY150" s="3" t="str">
        <f>INDEX(Group_RTG[RTG_Value],MATCH($R150,Group_RTG[RTG_Key],0))&amp;":"&amp;INDEX(Map_DurBQNT[Dur_Val],MATCH($X150,Map_DurBQNT[Dur_Key],0))&amp;":"&amp;$M150&amp;":"&amp;$O150</f>
        <v>BBB:5:CAD:Corp</v>
      </c>
      <c r="AZ150" s="3" t="str">
        <f>INDEX(Table9[LQA_Bucket],MATCH(BuyTable[[#This Row],[LQA_LIQUIDITY_SCORE]],Table9[LQA_Val],1))</f>
        <v>80-100</v>
      </c>
      <c r="BA150" s="27" t="str">
        <f>INDEX(Table10[Utilization_Bucket],MATCH(_xlfn.IFNA(ROUND(BuyTable[[#This Row],[Remaining]]/1000000,0),-1),Table10[Utilization_Val],1))</f>
        <v>0MM</v>
      </c>
      <c r="BB15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51" spans="1:54" x14ac:dyDescent="0.3">
      <c r="A151" t="s">
        <v>876</v>
      </c>
      <c r="B151" t="str">
        <f>IF(ISNUMBER(MATCH(I151,Buyside_PastID!A:A,0)),"","NEW")</f>
        <v/>
      </c>
      <c r="C151" s="8" t="s">
        <v>1670</v>
      </c>
      <c r="D151" s="8">
        <v>0.76438994062690058</v>
      </c>
      <c r="E151" s="8">
        <v>0.89266213933502569</v>
      </c>
      <c r="F151" s="8" t="s">
        <v>2079</v>
      </c>
      <c r="G151" s="8">
        <v>0</v>
      </c>
      <c r="H151" s="8">
        <v>0</v>
      </c>
      <c r="I151" s="8" t="str" cm="1">
        <f t="array" ref="I151">_xll.BDP($C151,I$1)</f>
        <v>26882PBE1</v>
      </c>
      <c r="J151" s="8" t="str" cm="1">
        <f t="array" ref="J151">_xll.BDP($C151,J$1)</f>
        <v>ENTERP 7 10/15/37</v>
      </c>
      <c r="K151" s="8" cm="1">
        <f t="array" ref="K151">_xll.BDP($C151,K$1)</f>
        <v>15614019</v>
      </c>
      <c r="L151" s="8" cm="1">
        <f t="array" ref="L151">_xll.BDP($C151,L$1)</f>
        <v>171182</v>
      </c>
      <c r="M151" s="8" t="str" cm="1">
        <f t="array" ref="M151">_xll.BDP($C151,M$1)</f>
        <v>USD</v>
      </c>
      <c r="N151" s="8" t="str" cm="1">
        <f t="array" ref="N151">_xll.BDP($C151,N$1)</f>
        <v>US</v>
      </c>
      <c r="O151" s="8" t="str" cm="1">
        <f t="array" ref="O151">_xll.BDP($C151,O$1)</f>
        <v>Corp</v>
      </c>
      <c r="P151" s="8" t="str" cm="1">
        <f t="array" ref="P151">_xll.BDP($C151,P$1)</f>
        <v>Consumer Discretionary</v>
      </c>
      <c r="Q151" s="8" t="str" cm="1">
        <f t="array" ref="Q151">_xll.BDP($C151,Q$1)</f>
        <v>ERAC USA FINANCE LLC</v>
      </c>
      <c r="R151" s="8" t="str" cm="1">
        <f t="array" ref="R151">_xll.BDP($C151,R$1)</f>
        <v>BBB+</v>
      </c>
      <c r="S151" s="8" cm="1">
        <f t="array" ref="S151">_xlfn.IFNA(MATCH(_xll.BDP($C151,S$1),Convert_RBCIRTG[RTG_MDY],0),0)</f>
        <v>3</v>
      </c>
      <c r="T151" s="8" cm="1">
        <f t="array" ref="T151">_xlfn.IFNA(MATCH(_xll.BDP($C151,T$1),Convert_RBCIRTG[RTG_FITCH_SP],0),0)</f>
        <v>0</v>
      </c>
      <c r="U151" s="8" cm="1">
        <f t="array" ref="U151">_xlfn.IFNA(MATCH(_xll.BDP($C151,U$1),Convert_RBCIRTG[RTG_FITCH_SP],0),0)</f>
        <v>4</v>
      </c>
      <c r="V151" s="20" t="str" cm="1">
        <f t="array" ref="V151">INDEX(Convert_RBCIRTG[RTG_FITCH_SP],IF(MEDIAN($S151:$U151)&gt;0,MEDIAN($S151:$U151),MAX($S151:$U151)))</f>
        <v>BBB+</v>
      </c>
      <c r="W151" s="15" cm="1">
        <f t="array" ref="W151">_xll.BDP($C151,W$1,"YAS_YLD_FLAG = 15")</f>
        <v>10.847522095539169</v>
      </c>
      <c r="X151" s="3" t="str">
        <f>INDEX(Convert_DurBins[Dur_Bucket],MATCH($W151,Convert_DurBins[Dur_Val],1))</f>
        <v>10-12</v>
      </c>
      <c r="Y151" s="14">
        <f t="shared" si="12"/>
        <v>3.6265056776130753</v>
      </c>
      <c r="Z151" s="3">
        <f>-INDEX(DefProv[Default],MATCH($O151&amp;$R151,DefProv[KEY],0))</f>
        <v>-36</v>
      </c>
      <c r="AA151" s="9" cm="1">
        <f t="array" ref="AA151">IF($M151="CAD",AB151,_xll.BDP($C151,AA$1,"YAS_XCCY_FOREIGN_CURRENCY=CAD","YAS_YLD_FLAG = 15","PRICING_SOURCE=BVAL"))</f>
        <v>3.9865056776130752</v>
      </c>
      <c r="AB151" s="9" cm="1">
        <f t="array" ref="AB151">_xll.BDP($C151,AB$1,"YAS_YLD_FLAG = 15","PRICING_SOURCE=BVAL")</f>
        <v>3.1076670000000002</v>
      </c>
      <c r="AC151" s="14">
        <f t="shared" si="13"/>
        <v>0.87883867761307499</v>
      </c>
      <c r="AD151" s="9" cm="1">
        <f t="array" ref="AD151">_xll.BDP($C151,AD$1,"YAS_YLD_FLAG = 15","PRICING_SOURCE=BVAL")</f>
        <v>111.48770000000003</v>
      </c>
      <c r="AE151" s="14" t="e">
        <f>INDEX([1]credit_yield!$C$1:$C$108,MATCH($AY151,[1]credit_yield!$A$1:$A$108,0))</f>
        <v>#N/A</v>
      </c>
      <c r="AF151" s="9" cm="1">
        <f t="array" ref="AF151">_xll.BDP($C151,AF$1,"YAS_YLD_FLAG = 15","YAS_XCCY_FOREIGN_CURRENCY=CAD","PRICING_SOURCE=BVAL")</f>
        <v>211.81997551891962</v>
      </c>
      <c r="AG151" s="9" cm="1">
        <f t="array" ref="AG151">_xll.BDP($C151,AG$1,"YAS_YLD_FLAG = 15","PRICING_SOURCE=BVAL")</f>
        <v>1.9927899999999998</v>
      </c>
      <c r="AH151" s="9" t="str" cm="1">
        <f t="array" ref="AH151">_xll.BDP($C151,AH$1,"YAS_YLD_FLAG = 15","PRICING_SOURCE=BVAL")</f>
        <v>T 1 3/4 08/15/41</v>
      </c>
      <c r="AI151" s="9" t="str" cm="1">
        <f t="array" ref="AI151">_xll.BDP($C151,AI$1,"YAS_YLD_FLAG = 15","YAS_XCCY_FOREIGN_CURRENCY=CAD","PRICING_SOURCE=BVAL")</f>
        <v>CAN 4 06/01/41</v>
      </c>
      <c r="AJ151" s="9" cm="1">
        <f t="array" ref="AJ151">_xll.BQL($C151, "yield(fill=PREV, pricing_source=BVN4, side=Bid, yield_type=YTW) - yield(fill=PREV, pricing_source=BVN4, side=Ask, yield_type=YTW)")</f>
        <v>4.4395110032876328E-2</v>
      </c>
      <c r="AK151" s="16" cm="1">
        <f t="array" ref="AK151">_xll.BDP($C151,AK$1,"YAS_YLD_FLAG = 1")</f>
        <v>1250000000</v>
      </c>
      <c r="AL151" s="5">
        <f t="shared" si="14"/>
        <v>2.62112E-2</v>
      </c>
      <c r="AM151" s="17" cm="1">
        <f t="array" ref="AM151">_xll.BDP($C151&amp;"@"&amp;Settings!$B$1&amp;" "&amp;$O151,"INTERVAL_SUM","MARKET_DATA_OVERRIDE="&amp;AM$1,"CALC_INTERVAL="&amp;Settings!$B$2,"FILL=0")*1000</f>
        <v>32764000</v>
      </c>
      <c r="AN151" s="18">
        <f t="shared" si="15"/>
        <v>7330000</v>
      </c>
      <c r="AO151" s="17" cm="1">
        <f t="array" ref="AO151">_xll.BDP($I151&amp;"@"&amp;Settings!$B$1&amp;" "&amp;$O151,"INTERVAL_SUM","MARKET_DATA_OVERRIDE="&amp;AO$1,"CALC_INTERVAL="&amp;Settings!$B$2,"FILL=0")*1000</f>
        <v>15330000</v>
      </c>
      <c r="AP151" s="17" cm="1">
        <f t="array" ref="AP151">_xll.BDP($I151&amp;"@"&amp;Settings!$B$1&amp;" "&amp;$O151,"INTERVAL_SUM","MARKET_DATA_OVERRIDE="&amp;AP$1,"CALC_INTERVAL="&amp;Settings!$B$2,"FILL=0")*1000</f>
        <v>8000000</v>
      </c>
      <c r="AQ151" s="8" cm="1">
        <f t="array" ref="AQ151">_xll.BDP($C151,AQ$1)</f>
        <v>94</v>
      </c>
      <c r="AR151" s="21">
        <f>_xlfn.IFNA(IF(ISNUMBER($K151),INDEX(SN_Limit[UTILIZATION],MATCH($K151,SN_Limit[BB_ID],0)),"#N/A"),
IF(ISNUMBER($L151),INDEX(SN_Limit[UTILIZATION],MATCH($L151,SN_Limit[BB_ID],0)),"#N/A"))</f>
        <v>0</v>
      </c>
      <c r="AS151" s="6">
        <f>_xlfn.IFNA(IF(ISNUMBER($K151),INDEX(SN_Limit[REMAINING],MATCH($K151,SN_Limit[BB_ID],0)),"#N/A"),
IF(ISNUMBER($L151),INDEX(SN_Limit[REMAINING],MATCH($L151,SN_Limit[BB_ID],0)),"#N/A"))</f>
        <v>27000000</v>
      </c>
      <c r="AT151" s="3" t="str">
        <f>INDEX(Table11[Z_category],MATCH(MAX(BuyTable[[#This Row],[Yld_Z_BB]:[Yld_Z_RBCI]]),Table11[Z_score_Vale],1))</f>
        <v>75 to 90</v>
      </c>
      <c r="AU151" s="3" t="str">
        <f>INDEX(Table12[TRAC_Category],MATCH(BuyTable[[#This Row],[Perc_Traded]],Table12[TRAC_Value],1))</f>
        <v>0-5%</v>
      </c>
      <c r="AV151" s="27" t="str">
        <f>INDEX(Table13[NetDlrInv_Category],MATCH(BuyTable[[#This Row],[DealerClient Net]],Table13[NetDlrInv_Value],1))</f>
        <v>5 to 10MM</v>
      </c>
      <c r="AW151" s="3">
        <f>IF(OR(ISBLANK(BuyTable[[#This Row],[MSG_AskSize]]),NOT(ISNUMBER(BuyTable[[#This Row],[MSG_AskSize]]))),"NA",INDEX(Table14[AskSize_Category],MATCH(BuyTable[[#This Row],[MSG_AskSize]],Table14[AskSize_Value],1)))</f>
        <v>0</v>
      </c>
      <c r="AX151" s="3" t="str">
        <f>INDEX(Table15[XCCY_Cat],MATCH(BuyTable[[#This Row],[XCCY_sprd]],Table15[XCCY_Value],1))</f>
        <v>0.8 to 1</v>
      </c>
      <c r="AY151" s="3" t="str">
        <f>INDEX(Group_RTG[RTG_Value],MATCH($R151,Group_RTG[RTG_Key],0))&amp;":"&amp;INDEX(Map_DurBQNT[Dur_Val],MATCH($X151,Map_DurBQNT[Dur_Key],0))&amp;":"&amp;$M151&amp;":"&amp;$O151</f>
        <v>BBB:6:USD:Corp</v>
      </c>
      <c r="AZ151" s="3" t="str">
        <f>INDEX(Table9[LQA_Bucket],MATCH(BuyTable[[#This Row],[LQA_LIQUIDITY_SCORE]],Table9[LQA_Val],1))</f>
        <v>80-100</v>
      </c>
      <c r="BA151" s="27" t="str">
        <f>INDEX(Table10[Utilization_Bucket],MATCH(_xlfn.IFNA(ROUND(BuyTable[[#This Row],[Remaining]]/1000000,0),-1),Table10[Utilization_Val],1))</f>
        <v>10-50MM</v>
      </c>
      <c r="BB15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52" spans="1:54" x14ac:dyDescent="0.3">
      <c r="A152" t="s">
        <v>876</v>
      </c>
      <c r="B152" t="str">
        <f>IF(ISNUMBER(MATCH(I152,Buyside_PastID!A:A,0)),"","NEW")</f>
        <v/>
      </c>
      <c r="C152" s="8" t="s">
        <v>1608</v>
      </c>
      <c r="D152" s="8">
        <v>0.70158646682130366</v>
      </c>
      <c r="E152" s="8">
        <v>0.83482174456849068</v>
      </c>
      <c r="F152" s="8" t="s">
        <v>1977</v>
      </c>
      <c r="G152" s="8">
        <v>0</v>
      </c>
      <c r="H152" s="8">
        <v>0</v>
      </c>
      <c r="I152" s="8" t="str" cm="1">
        <f t="array" ref="I152">_xll.BDP($C152,I$1)</f>
        <v>26078JAE0</v>
      </c>
      <c r="J152" s="8" t="str" cm="1">
        <f t="array" ref="J152">_xll.BDP($C152,J$1)</f>
        <v>DD 5.319 11/15/38</v>
      </c>
      <c r="K152" s="8" cm="1">
        <f t="array" ref="K152">_xll.BDP($C152,K$1)</f>
        <v>48364393</v>
      </c>
      <c r="L152" s="8" cm="1">
        <f t="array" ref="L152">_xll.BDP($C152,L$1)</f>
        <v>48364393</v>
      </c>
      <c r="M152" s="8" t="str" cm="1">
        <f t="array" ref="M152">_xll.BDP($C152,M$1)</f>
        <v>USD</v>
      </c>
      <c r="N152" s="8" t="str" cm="1">
        <f t="array" ref="N152">_xll.BDP($C152,N$1)</f>
        <v>US</v>
      </c>
      <c r="O152" s="8" t="str" cm="1">
        <f t="array" ref="O152">_xll.BDP($C152,O$1)</f>
        <v>Corp</v>
      </c>
      <c r="P152" s="8" t="str" cm="1">
        <f t="array" ref="P152">_xll.BDP($C152,P$1)</f>
        <v>Materials</v>
      </c>
      <c r="Q152" s="8" t="str" cm="1">
        <f t="array" ref="Q152">_xll.BDP($C152,Q$1)</f>
        <v>DUPONT DE NEMOURS INC</v>
      </c>
      <c r="R152" s="8" t="str" cm="1">
        <f t="array" ref="R152">_xll.BDP($C152,R$1)</f>
        <v>BBB+</v>
      </c>
      <c r="S152" s="8" cm="1">
        <f t="array" ref="S152">_xlfn.IFNA(MATCH(_xll.BDP($C152,S$1),Convert_RBCIRTG[RTG_MDY],0),0)</f>
        <v>3</v>
      </c>
      <c r="T152" s="8" cm="1">
        <f t="array" ref="T152">_xlfn.IFNA(MATCH(_xll.BDP($C152,T$1),Convert_RBCIRTG[RTG_FITCH_SP],0),0)</f>
        <v>3</v>
      </c>
      <c r="U152" s="8" cm="1">
        <f t="array" ref="U152">_xlfn.IFNA(MATCH(_xll.BDP($C152,U$1),Convert_RBCIRTG[RTG_FITCH_SP],0),0)</f>
        <v>3</v>
      </c>
      <c r="V152" s="20" t="str" cm="1">
        <f t="array" ref="V152">INDEX(Convert_RBCIRTG[RTG_FITCH_SP],IF(MEDIAN($S152:$U152)&gt;0,MEDIAN($S152:$U152),MAX($S152:$U152)))</f>
        <v>BBB+</v>
      </c>
      <c r="W152" s="15" cm="1">
        <f t="array" ref="W152">_xll.BDP($C152,W$1,"YAS_YLD_FLAG = 15")</f>
        <v>11.543939778051808</v>
      </c>
      <c r="X152" s="3" t="str">
        <f>INDEX(Convert_DurBins[Dur_Bucket],MATCH($W152,Convert_DurBins[Dur_Val],1))</f>
        <v>10-12</v>
      </c>
      <c r="Y152" s="14">
        <f t="shared" si="12"/>
        <v>3.3985169720306851</v>
      </c>
      <c r="Z152" s="3">
        <f>-INDEX(DefProv[Default],MATCH($O152&amp;$R152,DefProv[KEY],0))</f>
        <v>-36</v>
      </c>
      <c r="AA152" s="9" cm="1">
        <f t="array" ref="AA152">IF($M152="CAD",AB152,_xll.BDP($C152,AA$1,"YAS_XCCY_FOREIGN_CURRENCY=CAD","YAS_YLD_FLAG = 15","PRICING_SOURCE=BVAL"))</f>
        <v>3.758516972030685</v>
      </c>
      <c r="AB152" s="9" cm="1">
        <f t="array" ref="AB152">_xll.BDP($C152,AB$1,"YAS_YLD_FLAG = 15","PRICING_SOURCE=BVAL")</f>
        <v>3.060908</v>
      </c>
      <c r="AC152" s="14">
        <f t="shared" si="13"/>
        <v>0.69760897203068506</v>
      </c>
      <c r="AD152" s="9" cm="1">
        <f t="array" ref="AD152">_xll.BDP($C152,AD$1,"YAS_YLD_FLAG = 15","PRICING_SOURCE=BVAL")</f>
        <v>106.81180000000001</v>
      </c>
      <c r="AE152" s="14" t="e">
        <f>INDEX([1]credit_yield!$C$1:$C$108,MATCH($AY152,[1]credit_yield!$A$1:$A$108,0))</f>
        <v>#N/A</v>
      </c>
      <c r="AF152" s="9" cm="1">
        <f t="array" ref="AF152">_xll.BDP($C152,AF$1,"YAS_YLD_FLAG = 15","YAS_XCCY_FOREIGN_CURRENCY=CAD","PRICING_SOURCE=BVAL")</f>
        <v>189.023651803766</v>
      </c>
      <c r="AG152" s="9" cm="1">
        <f t="array" ref="AG152">_xll.BDP($C152,AG$1,"YAS_YLD_FLAG = 15","PRICING_SOURCE=BVAL")</f>
        <v>1.9927899999999998</v>
      </c>
      <c r="AH152" s="9" t="str" cm="1">
        <f t="array" ref="AH152">_xll.BDP($C152,AH$1,"YAS_YLD_FLAG = 15","PRICING_SOURCE=BVAL")</f>
        <v>T 1 3/4 08/15/41</v>
      </c>
      <c r="AI152" s="9" t="str" cm="1">
        <f t="array" ref="AI152">_xll.BDP($C152,AI$1,"YAS_YLD_FLAG = 15","YAS_XCCY_FOREIGN_CURRENCY=CAD","PRICING_SOURCE=BVAL")</f>
        <v>CAN 4 06/01/41</v>
      </c>
      <c r="AJ152" s="9" cm="1">
        <f t="array" ref="AJ152">_xll.BQL($C152, "yield(fill=PREV, pricing_source=BVN4, side=Bid, yield_type=YTW) - yield(fill=PREV, pricing_source=BVN4, side=Ask, yield_type=YTW)")</f>
        <v>3.2034210000000396E-2</v>
      </c>
      <c r="AK152" s="16" cm="1">
        <f t="array" ref="AK152">_xll.BDP($C152,AK$1,"YAS_YLD_FLAG = 1")</f>
        <v>1650000000</v>
      </c>
      <c r="AL152" s="5">
        <f t="shared" si="14"/>
        <v>4.6795151515151512E-2</v>
      </c>
      <c r="AM152" s="17" cm="1">
        <f t="array" ref="AM152">_xll.BDP($C152&amp;"@"&amp;Settings!$B$1&amp;" "&amp;$O152,"INTERVAL_SUM","MARKET_DATA_OVERRIDE="&amp;AM$1,"CALC_INTERVAL="&amp;Settings!$B$2,"FILL=0")*1000</f>
        <v>77212000</v>
      </c>
      <c r="AN152" s="18">
        <f t="shared" si="15"/>
        <v>-19036000</v>
      </c>
      <c r="AO152" s="17" cm="1">
        <f t="array" ref="AO152">_xll.BDP($I152&amp;"@"&amp;Settings!$B$1&amp;" "&amp;$O152,"INTERVAL_SUM","MARKET_DATA_OVERRIDE="&amp;AO$1,"CALC_INTERVAL="&amp;Settings!$B$2,"FILL=0")*1000</f>
        <v>22568000</v>
      </c>
      <c r="AP152" s="17" cm="1">
        <f t="array" ref="AP152">_xll.BDP($I152&amp;"@"&amp;Settings!$B$1&amp;" "&amp;$O152,"INTERVAL_SUM","MARKET_DATA_OVERRIDE="&amp;AP$1,"CALC_INTERVAL="&amp;Settings!$B$2,"FILL=0")*1000</f>
        <v>41604000</v>
      </c>
      <c r="AQ152" s="8" cm="1">
        <f t="array" ref="AQ152">_xll.BDP($C152,AQ$1)</f>
        <v>94</v>
      </c>
      <c r="AR152" s="21">
        <f>_xlfn.IFNA(IF(ISNUMBER($K152),INDEX(SN_Limit[UTILIZATION],MATCH($K152,SN_Limit[BB_ID],0)),"#N/A"),
IF(ISNUMBER($L152),INDEX(SN_Limit[UTILIZATION],MATCH($L152,SN_Limit[BB_ID],0)),"#N/A"))</f>
        <v>0</v>
      </c>
      <c r="AS152" s="6">
        <f>_xlfn.IFNA(IF(ISNUMBER($K152),INDEX(SN_Limit[REMAINING],MATCH($K152,SN_Limit[BB_ID],0)),"#N/A"),
IF(ISNUMBER($L152),INDEX(SN_Limit[REMAINING],MATCH($L152,SN_Limit[BB_ID],0)),"#N/A"))</f>
        <v>45000000</v>
      </c>
      <c r="AT152" s="3" t="str">
        <f>INDEX(Table11[Z_category],MATCH(MAX(BuyTable[[#This Row],[Yld_Z_BB]:[Yld_Z_RBCI]]),Table11[Z_score_Vale],1))</f>
        <v>75 to 90</v>
      </c>
      <c r="AU152" s="3" t="str">
        <f>INDEX(Table12[TRAC_Category],MATCH(BuyTable[[#This Row],[Perc_Traded]],Table12[TRAC_Value],1))</f>
        <v>0-5%</v>
      </c>
      <c r="AV152" s="27" t="str">
        <f>INDEX(Table13[NetDlrInv_Category],MATCH(BuyTable[[#This Row],[DealerClient Net]],Table13[NetDlrInv_Value],1))</f>
        <v>-20 to -10MM</v>
      </c>
      <c r="AW152" s="3">
        <f>IF(OR(ISBLANK(BuyTable[[#This Row],[MSG_AskSize]]),NOT(ISNUMBER(BuyTable[[#This Row],[MSG_AskSize]]))),"NA",INDEX(Table14[AskSize_Category],MATCH(BuyTable[[#This Row],[MSG_AskSize]],Table14[AskSize_Value],1)))</f>
        <v>0</v>
      </c>
      <c r="AX152" s="3" t="str">
        <f>INDEX(Table15[XCCY_Cat],MATCH(BuyTable[[#This Row],[XCCY_sprd]],Table15[XCCY_Value],1))</f>
        <v>0.5 to 0.8</v>
      </c>
      <c r="AY152" s="3" t="str">
        <f>INDEX(Group_RTG[RTG_Value],MATCH($R152,Group_RTG[RTG_Key],0))&amp;":"&amp;INDEX(Map_DurBQNT[Dur_Val],MATCH($X152,Map_DurBQNT[Dur_Key],0))&amp;":"&amp;$M152&amp;":"&amp;$O152</f>
        <v>BBB:6:USD:Corp</v>
      </c>
      <c r="AZ152" s="3" t="str">
        <f>INDEX(Table9[LQA_Bucket],MATCH(BuyTable[[#This Row],[LQA_LIQUIDITY_SCORE]],Table9[LQA_Val],1))</f>
        <v>80-100</v>
      </c>
      <c r="BA152" s="27" t="str">
        <f>INDEX(Table10[Utilization_Bucket],MATCH(_xlfn.IFNA(ROUND(BuyTable[[#This Row],[Remaining]]/1000000,0),-1),Table10[Utilization_Val],1))</f>
        <v>10-50MM</v>
      </c>
      <c r="BB15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53" spans="1:54" x14ac:dyDescent="0.3">
      <c r="A153" t="s">
        <v>876</v>
      </c>
      <c r="B153" t="str">
        <f>IF(ISNUMBER(MATCH(I153,Buyside_PastID!A:A,0)),"","NEW")</f>
        <v/>
      </c>
      <c r="C153" s="8" t="s">
        <v>1108</v>
      </c>
      <c r="D153" s="8">
        <v>1.4156504951389803</v>
      </c>
      <c r="E153" s="8">
        <v>1.4924564705443639</v>
      </c>
      <c r="F153" s="8" t="s">
        <v>1958</v>
      </c>
      <c r="G153" s="8">
        <v>0</v>
      </c>
      <c r="H153" s="8">
        <v>3000000</v>
      </c>
      <c r="I153" s="8" t="str" cm="1">
        <f t="array" ref="I153">_xll.BDP($C153,I$1)</f>
        <v>84265VAE5</v>
      </c>
      <c r="J153" s="8" t="str" cm="1">
        <f t="array" ref="J153">_xll.BDP($C153,J$1)</f>
        <v>SCCO 6 3/4 04/16/40</v>
      </c>
      <c r="K153" s="8" cm="1">
        <f t="array" ref="K153">_xll.BDP($C153,K$1)</f>
        <v>117567</v>
      </c>
      <c r="L153" s="8" cm="1">
        <f t="array" ref="L153">_xll.BDP($C153,L$1)</f>
        <v>154302</v>
      </c>
      <c r="M153" s="8" t="str" cm="1">
        <f t="array" ref="M153">_xll.BDP($C153,M$1)</f>
        <v>USD</v>
      </c>
      <c r="N153" s="8" t="str" cm="1">
        <f t="array" ref="N153">_xll.BDP($C153,N$1)</f>
        <v>US</v>
      </c>
      <c r="O153" s="8" t="str" cm="1">
        <f t="array" ref="O153">_xll.BDP($C153,O$1)</f>
        <v>Corp</v>
      </c>
      <c r="P153" s="8" t="str" cm="1">
        <f t="array" ref="P153">_xll.BDP($C153,P$1)</f>
        <v>Materials</v>
      </c>
      <c r="Q153" s="8" t="str" cm="1">
        <f t="array" ref="Q153">_xll.BDP($C153,Q$1)</f>
        <v>SOUTHERN COPPER CORP</v>
      </c>
      <c r="R153" s="8" t="str" cm="1">
        <f t="array" ref="R153">_xll.BDP($C153,R$1)</f>
        <v>BBB</v>
      </c>
      <c r="S153" s="8" cm="1">
        <f t="array" ref="S153">_xlfn.IFNA(MATCH(_xll.BDP($C153,S$1),Convert_RBCIRTG[RTG_MDY],0),0)</f>
        <v>2</v>
      </c>
      <c r="T153" s="8" cm="1">
        <f t="array" ref="T153">_xlfn.IFNA(MATCH(_xll.BDP($C153,T$1),Convert_RBCIRTG[RTG_FITCH_SP],0),0)</f>
        <v>3</v>
      </c>
      <c r="U153" s="8" cm="1">
        <f t="array" ref="U153">_xlfn.IFNA(MATCH(_xll.BDP($C153,U$1),Convert_RBCIRTG[RTG_FITCH_SP],0),0)</f>
        <v>3</v>
      </c>
      <c r="V153" s="20" t="str" cm="1">
        <f t="array" ref="V153">INDEX(Convert_RBCIRTG[RTG_FITCH_SP],IF(MEDIAN($S153:$U153)&gt;0,MEDIAN($S153:$U153),MAX($S153:$U153)))</f>
        <v>BBB+</v>
      </c>
      <c r="W153" s="15" cm="1">
        <f t="array" ref="W153">_xll.BDP($C153,W$1,"YAS_YLD_FLAG = 15")</f>
        <v>11.820241995678989</v>
      </c>
      <c r="X153" s="3" t="str">
        <f>INDEX(Convert_DurBins[Dur_Bucket],MATCH($W153,Convert_DurBins[Dur_Val],1))</f>
        <v>10-12</v>
      </c>
      <c r="Y153" s="14">
        <f t="shared" si="12"/>
        <v>4.3887247326951684</v>
      </c>
      <c r="Z153" s="3">
        <f>-INDEX(DefProv[Default],MATCH($O153&amp;$R153,DefProv[KEY],0))</f>
        <v>-36</v>
      </c>
      <c r="AA153" s="9" cm="1">
        <f t="array" ref="AA153">IF($M153="CAD",AB153,_xll.BDP($C153,AA$1,"YAS_XCCY_FOREIGN_CURRENCY=CAD","YAS_YLD_FLAG = 15","PRICING_SOURCE=BVAL"))</f>
        <v>4.7487247326951687</v>
      </c>
      <c r="AB153" s="9" cm="1">
        <f t="array" ref="AB153">_xll.BDP($C153,AB$1,"YAS_YLD_FLAG = 15","PRICING_SOURCE=BVAL")</f>
        <v>3.7418269999999998</v>
      </c>
      <c r="AC153" s="14">
        <f t="shared" si="13"/>
        <v>1.0068977326951689</v>
      </c>
      <c r="AD153" s="9" cm="1">
        <f t="array" ref="AD153">_xll.BDP($C153,AD$1,"YAS_YLD_FLAG = 15","PRICING_SOURCE=BVAL")</f>
        <v>174.90369999999999</v>
      </c>
      <c r="AE153" s="14" t="e">
        <f>INDEX([1]credit_yield!$C$1:$C$108,MATCH($AY153,[1]credit_yield!$A$1:$A$108,0))</f>
        <v>#N/A</v>
      </c>
      <c r="AF153" s="9" cm="1">
        <f t="array" ref="AF153">_xll.BDP($C153,AF$1,"YAS_YLD_FLAG = 15","YAS_XCCY_FOREIGN_CURRENCY=CAD","PRICING_SOURCE=BVAL")</f>
        <v>288.04188102712897</v>
      </c>
      <c r="AG153" s="9" cm="1">
        <f t="array" ref="AG153">_xll.BDP($C153,AG$1,"YAS_YLD_FLAG = 15","PRICING_SOURCE=BVAL")</f>
        <v>1.9927899999999998</v>
      </c>
      <c r="AH153" s="9" t="str" cm="1">
        <f t="array" ref="AH153">_xll.BDP($C153,AH$1,"YAS_YLD_FLAG = 15","PRICING_SOURCE=BVAL")</f>
        <v>T 1 3/4 08/15/41</v>
      </c>
      <c r="AI153" s="9" t="str" cm="1">
        <f t="array" ref="AI153">_xll.BDP($C153,AI$1,"YAS_YLD_FLAG = 15","YAS_XCCY_FOREIGN_CURRENCY=CAD","PRICING_SOURCE=BVAL")</f>
        <v>CAN 4 06/01/41</v>
      </c>
      <c r="AJ153" s="9" cm="1">
        <f t="array" ref="AJ153">_xll.BQL($C153, "yield(fill=PREV, pricing_source=BVN4, side=Bid, yield_type=YTW) - yield(fill=PREV, pricing_source=BVN4, side=Ask, yield_type=YTW)")</f>
        <v>8.4191290018518217E-3</v>
      </c>
      <c r="AK153" s="16" cm="1">
        <f t="array" ref="AK153">_xll.BDP($C153,AK$1,"YAS_YLD_FLAG = 1")</f>
        <v>1100000000</v>
      </c>
      <c r="AL153" s="5">
        <f t="shared" si="14"/>
        <v>2.6690909090909092E-2</v>
      </c>
      <c r="AM153" s="17" cm="1">
        <f t="array" ref="AM153">_xll.BDP($C153&amp;"@"&amp;Settings!$B$1&amp;" "&amp;$O153,"INTERVAL_SUM","MARKET_DATA_OVERRIDE="&amp;AM$1,"CALC_INTERVAL="&amp;Settings!$B$2,"FILL=0")*1000</f>
        <v>29360000</v>
      </c>
      <c r="AN153" s="18">
        <f t="shared" si="15"/>
        <v>-9810000</v>
      </c>
      <c r="AO153" s="17" cm="1">
        <f t="array" ref="AO153">_xll.BDP($I153&amp;"@"&amp;Settings!$B$1&amp;" "&amp;$O153,"INTERVAL_SUM","MARKET_DATA_OVERRIDE="&amp;AO$1,"CALC_INTERVAL="&amp;Settings!$B$2,"FILL=0")*1000</f>
        <v>1190000</v>
      </c>
      <c r="AP153" s="17" cm="1">
        <f t="array" ref="AP153">_xll.BDP($I153&amp;"@"&amp;Settings!$B$1&amp;" "&amp;$O153,"INTERVAL_SUM","MARKET_DATA_OVERRIDE="&amp;AP$1,"CALC_INTERVAL="&amp;Settings!$B$2,"FILL=0")*1000</f>
        <v>11000000</v>
      </c>
      <c r="AQ153" s="8" cm="1">
        <f t="array" ref="AQ153">_xll.BDP($C153,AQ$1)</f>
        <v>85</v>
      </c>
      <c r="AR153" s="21">
        <f>_xlfn.IFNA(IF(ISNUMBER($K153),INDEX(SN_Limit[UTILIZATION],MATCH($K153,SN_Limit[BB_ID],0)),"#N/A"),
IF(ISNUMBER($L153),INDEX(SN_Limit[UTILIZATION],MATCH($L153,SN_Limit[BB_ID],0)),"#N/A"))</f>
        <v>0</v>
      </c>
      <c r="AS153" s="6">
        <f>_xlfn.IFNA(IF(ISNUMBER($K153),INDEX(SN_Limit[REMAINING],MATCH($K153,SN_Limit[BB_ID],0)),"#N/A"),
IF(ISNUMBER($L153),INDEX(SN_Limit[REMAINING],MATCH($L153,SN_Limit[BB_ID],0)),"#N/A"))</f>
        <v>45000000</v>
      </c>
      <c r="AT153" s="3" t="str">
        <f>INDEX(Table11[Z_category],MATCH(MAX(BuyTable[[#This Row],[Yld_Z_BB]:[Yld_Z_RBCI]]),Table11[Z_score_Vale],1))</f>
        <v>90+</v>
      </c>
      <c r="AU153" s="3" t="str">
        <f>INDEX(Table12[TRAC_Category],MATCH(BuyTable[[#This Row],[Perc_Traded]],Table12[TRAC_Value],1))</f>
        <v>0-5%</v>
      </c>
      <c r="AV153" s="27" t="str">
        <f>INDEX(Table13[NetDlrInv_Category],MATCH(BuyTable[[#This Row],[DealerClient Net]],Table13[NetDlrInv_Value],1))</f>
        <v>-10MM to -5MM</v>
      </c>
      <c r="AW153" s="3">
        <f>IF(OR(ISBLANK(BuyTable[[#This Row],[MSG_AskSize]]),NOT(ISNUMBER(BuyTable[[#This Row],[MSG_AskSize]]))),"NA",INDEX(Table14[AskSize_Category],MATCH(BuyTable[[#This Row],[MSG_AskSize]],Table14[AskSize_Value],1)))</f>
        <v>0</v>
      </c>
      <c r="AX153" s="3" t="str">
        <f>INDEX(Table15[XCCY_Cat],MATCH(BuyTable[[#This Row],[XCCY_sprd]],Table15[XCCY_Value],1))</f>
        <v>1 to 1.5</v>
      </c>
      <c r="AY153" s="3" t="str">
        <f>INDEX(Group_RTG[RTG_Value],MATCH($R153,Group_RTG[RTG_Key],0))&amp;":"&amp;INDEX(Map_DurBQNT[Dur_Val],MATCH($X153,Map_DurBQNT[Dur_Key],0))&amp;":"&amp;$M153&amp;":"&amp;$O153</f>
        <v>BBB:6:USD:Corp</v>
      </c>
      <c r="AZ153" s="3" t="str">
        <f>INDEX(Table9[LQA_Bucket],MATCH(BuyTable[[#This Row],[LQA_LIQUIDITY_SCORE]],Table9[LQA_Val],1))</f>
        <v>80-100</v>
      </c>
      <c r="BA153" s="27" t="str">
        <f>INDEX(Table10[Utilization_Bucket],MATCH(_xlfn.IFNA(ROUND(BuyTable[[#This Row],[Remaining]]/1000000,0),-1),Table10[Utilization_Val],1))</f>
        <v>10-50MM</v>
      </c>
      <c r="BB15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54" spans="1:54" x14ac:dyDescent="0.3">
      <c r="A154" t="s">
        <v>876</v>
      </c>
      <c r="B154" t="str">
        <f>IF(ISNUMBER(MATCH(I154,Buyside_PastID!A:A,0)),"","NEW")</f>
        <v/>
      </c>
      <c r="C154" s="8" t="s">
        <v>956</v>
      </c>
      <c r="D154" s="8">
        <v>0.92019013048142895</v>
      </c>
      <c r="E154" s="8">
        <v>1.0680409826488206</v>
      </c>
      <c r="F154" s="8" t="s">
        <v>2002</v>
      </c>
      <c r="G154" s="8">
        <v>0</v>
      </c>
      <c r="H154" s="8">
        <v>0</v>
      </c>
      <c r="I154" s="8" t="str" cm="1">
        <f t="array" ref="I154">_xll.BDP($C154,I$1)</f>
        <v>14310FAA0</v>
      </c>
      <c r="J154" s="8" t="str" cm="1">
        <f t="array" ref="J154">_xll.BDP($C154,J$1)</f>
        <v>CG 5 5/8 03/30/43</v>
      </c>
      <c r="K154" s="8" cm="1">
        <f t="array" ref="K154">_xll.BDP($C154,K$1)</f>
        <v>305872</v>
      </c>
      <c r="L154" s="8" cm="1">
        <f t="array" ref="L154">_xll.BDP($C154,L$1)</f>
        <v>34842867</v>
      </c>
      <c r="M154" s="8" t="str" cm="1">
        <f t="array" ref="M154">_xll.BDP($C154,M$1)</f>
        <v>USD</v>
      </c>
      <c r="N154" s="8" t="str" cm="1">
        <f t="array" ref="N154">_xll.BDP($C154,N$1)</f>
        <v>US</v>
      </c>
      <c r="O154" s="8" t="str" cm="1">
        <f t="array" ref="O154">_xll.BDP($C154,O$1)</f>
        <v>Corp</v>
      </c>
      <c r="P154" s="8" t="str" cm="1">
        <f t="array" ref="P154">_xll.BDP($C154,P$1)</f>
        <v>Financials</v>
      </c>
      <c r="Q154" s="8" t="str" cm="1">
        <f t="array" ref="Q154">_xll.BDP($C154,Q$1)</f>
        <v>CARLYLE HOLDINGS II FIN</v>
      </c>
      <c r="R154" s="8" t="str" cm="1">
        <f t="array" ref="R154">_xll.BDP($C154,R$1)</f>
        <v>BBB+</v>
      </c>
      <c r="S154" s="8" cm="1">
        <f t="array" ref="S154">_xlfn.IFNA(MATCH(_xll.BDP($C154,S$1),Convert_RBCIRTG[RTG_MDY],0),0)</f>
        <v>0</v>
      </c>
      <c r="T154" s="8" cm="1">
        <f t="array" ref="T154">_xlfn.IFNA(MATCH(_xll.BDP($C154,T$1),Convert_RBCIRTG[RTG_FITCH_SP],0),0)</f>
        <v>3</v>
      </c>
      <c r="U154" s="8" cm="1">
        <f t="array" ref="U154">_xlfn.IFNA(MATCH(_xll.BDP($C154,U$1),Convert_RBCIRTG[RTG_FITCH_SP],0),0)</f>
        <v>3</v>
      </c>
      <c r="V154" s="20" t="str" cm="1">
        <f t="array" ref="V154">INDEX(Convert_RBCIRTG[RTG_FITCH_SP],IF(MEDIAN($S154:$U154)&gt;0,MEDIAN($S154:$U154),MAX($S154:$U154)))</f>
        <v>BBB+</v>
      </c>
      <c r="W154" s="15" cm="1">
        <f t="array" ref="W154">_xll.BDP($C154,W$1,"YAS_YLD_FLAG = 15")</f>
        <v>13.632129229160107</v>
      </c>
      <c r="X154" s="3" t="str">
        <f>INDEX(Convert_DurBins[Dur_Bucket],MATCH($W154,Convert_DurBins[Dur_Val],1))</f>
        <v>12-14</v>
      </c>
      <c r="Y154" s="14">
        <f t="shared" si="12"/>
        <v>4.0359166123142955</v>
      </c>
      <c r="Z154" s="3">
        <f>-INDEX(DefProv[Default],MATCH($O154&amp;$R154,DefProv[KEY],0))</f>
        <v>-36</v>
      </c>
      <c r="AA154" s="9" cm="1">
        <f t="array" ref="AA154">IF($M154="CAD",AB154,_xll.BDP($C154,AA$1,"YAS_XCCY_FOREIGN_CURRENCY=CAD","YAS_YLD_FLAG = 15","PRICING_SOURCE=BVAL"))</f>
        <v>4.3959166123142959</v>
      </c>
      <c r="AB154" s="9" cm="1">
        <f t="array" ref="AB154">_xll.BDP($C154,AB$1,"YAS_YLD_FLAG = 15","PRICING_SOURCE=BVAL")</f>
        <v>3.5292810000000001</v>
      </c>
      <c r="AC154" s="14">
        <f t="shared" si="13"/>
        <v>0.86663561231429576</v>
      </c>
      <c r="AD154" s="9" cm="1">
        <f t="array" ref="AD154">_xll.BDP($C154,AD$1,"YAS_YLD_FLAG = 15","PRICING_SOURCE=BVAL")</f>
        <v>153.64910000000003</v>
      </c>
      <c r="AE154" s="14" t="e">
        <f>INDEX([1]credit_yield!$C$1:$C$108,MATCH($AY154,[1]credit_yield!$A$1:$A$108,0))</f>
        <v>#N/A</v>
      </c>
      <c r="AF154" s="9" cm="1">
        <f t="array" ref="AF154">_xll.BDP($C154,AF$1,"YAS_YLD_FLAG = 15","YAS_XCCY_FOREIGN_CURRENCY=CAD","PRICING_SOURCE=BVAL")</f>
        <v>252.7636158321271</v>
      </c>
      <c r="AG154" s="9" cm="1">
        <f t="array" ref="AG154">_xll.BDP($C154,AG$1,"YAS_YLD_FLAG = 15","PRICING_SOURCE=BVAL")</f>
        <v>1.9927899999999998</v>
      </c>
      <c r="AH154" s="9" t="str" cm="1">
        <f t="array" ref="AH154">_xll.BDP($C154,AH$1,"YAS_YLD_FLAG = 15","PRICING_SOURCE=BVAL")</f>
        <v>T 1 3/4 08/15/41</v>
      </c>
      <c r="AI154" s="9" t="str" cm="1">
        <f t="array" ref="AI154">_xll.BDP($C154,AI$1,"YAS_YLD_FLAG = 15","YAS_XCCY_FOREIGN_CURRENCY=CAD","PRICING_SOURCE=BVAL")</f>
        <v>CAN 4 06/01/41</v>
      </c>
      <c r="AJ154" s="9" cm="1">
        <f t="array" ref="AJ154">_xll.BQL($C154, "yield(fill=PREV, pricing_source=BVN4, side=Bid, yield_type=YTW) - yield(fill=PREV, pricing_source=BVN4, side=Ask, yield_type=YTW)")</f>
        <v>2.5556707534657885E-2</v>
      </c>
      <c r="AK154" s="16" cm="1">
        <f t="array" ref="AK154">_xll.BDP($C154,AK$1,"YAS_YLD_FLAG = 1")</f>
        <v>600000000</v>
      </c>
      <c r="AL154" s="5">
        <f t="shared" si="14"/>
        <v>7.7568333333333336E-2</v>
      </c>
      <c r="AM154" s="17" cm="1">
        <f t="array" ref="AM154">_xll.BDP($C154&amp;"@"&amp;Settings!$B$1&amp;" "&amp;$O154,"INTERVAL_SUM","MARKET_DATA_OVERRIDE="&amp;AM$1,"CALC_INTERVAL="&amp;Settings!$B$2,"FILL=0")*1000</f>
        <v>46541000</v>
      </c>
      <c r="AN154" s="18">
        <f t="shared" si="15"/>
        <v>-4049000</v>
      </c>
      <c r="AO154" s="17" cm="1">
        <f t="array" ref="AO154">_xll.BDP($I154&amp;"@"&amp;Settings!$B$1&amp;" "&amp;$O154,"INTERVAL_SUM","MARKET_DATA_OVERRIDE="&amp;AO$1,"CALC_INTERVAL="&amp;Settings!$B$2,"FILL=0")*1000</f>
        <v>14448000</v>
      </c>
      <c r="AP154" s="17" cm="1">
        <f t="array" ref="AP154">_xll.BDP($I154&amp;"@"&amp;Settings!$B$1&amp;" "&amp;$O154,"INTERVAL_SUM","MARKET_DATA_OVERRIDE="&amp;AP$1,"CALC_INTERVAL="&amp;Settings!$B$2,"FILL=0")*1000</f>
        <v>18497000</v>
      </c>
      <c r="AQ154" s="8" cm="1">
        <f t="array" ref="AQ154">_xll.BDP($C154,AQ$1)</f>
        <v>89</v>
      </c>
      <c r="AR154" s="21">
        <f>_xlfn.IFNA(IF(ISNUMBER($K154),INDEX(SN_Limit[UTILIZATION],MATCH($K154,SN_Limit[BB_ID],0)),"#N/A"),
IF(ISNUMBER($L154),INDEX(SN_Limit[UTILIZATION],MATCH($L154,SN_Limit[BB_ID],0)),"#N/A"))</f>
        <v>0</v>
      </c>
      <c r="AS154" s="6">
        <f>_xlfn.IFNA(IF(ISNUMBER($K154),INDEX(SN_Limit[REMAINING],MATCH($K154,SN_Limit[BB_ID],0)),"#N/A"),
IF(ISNUMBER($L154),INDEX(SN_Limit[REMAINING],MATCH($L154,SN_Limit[BB_ID],0)),"#N/A"))</f>
        <v>45000000</v>
      </c>
      <c r="AT154" s="3" t="str">
        <f>INDEX(Table11[Z_category],MATCH(MAX(BuyTable[[#This Row],[Yld_Z_BB]:[Yld_Z_RBCI]]),Table11[Z_score_Vale],1))</f>
        <v>75 to 90</v>
      </c>
      <c r="AU154" s="3" t="str">
        <f>INDEX(Table12[TRAC_Category],MATCH(BuyTable[[#This Row],[Perc_Traded]],Table12[TRAC_Value],1))</f>
        <v>5-10%</v>
      </c>
      <c r="AV154" s="27" t="str">
        <f>INDEX(Table13[NetDlrInv_Category],MATCH(BuyTable[[#This Row],[DealerClient Net]],Table13[NetDlrInv_Value],1))</f>
        <v>-5MM to 0MM</v>
      </c>
      <c r="AW154" s="3">
        <f>IF(OR(ISBLANK(BuyTable[[#This Row],[MSG_AskSize]]),NOT(ISNUMBER(BuyTable[[#This Row],[MSG_AskSize]]))),"NA",INDEX(Table14[AskSize_Category],MATCH(BuyTable[[#This Row],[MSG_AskSize]],Table14[AskSize_Value],1)))</f>
        <v>0</v>
      </c>
      <c r="AX154" s="3" t="str">
        <f>INDEX(Table15[XCCY_Cat],MATCH(BuyTable[[#This Row],[XCCY_sprd]],Table15[XCCY_Value],1))</f>
        <v>0.8 to 1</v>
      </c>
      <c r="AY154" s="3" t="str">
        <f>INDEX(Group_RTG[RTG_Value],MATCH($R154,Group_RTG[RTG_Key],0))&amp;":"&amp;INDEX(Map_DurBQNT[Dur_Val],MATCH($X154,Map_DurBQNT[Dur_Key],0))&amp;":"&amp;$M154&amp;":"&amp;$O154</f>
        <v>BBB:7:USD:Corp</v>
      </c>
      <c r="AZ154" s="3" t="str">
        <f>INDEX(Table9[LQA_Bucket],MATCH(BuyTable[[#This Row],[LQA_LIQUIDITY_SCORE]],Table9[LQA_Val],1))</f>
        <v>80-100</v>
      </c>
      <c r="BA154" s="27" t="str">
        <f>INDEX(Table10[Utilization_Bucket],MATCH(_xlfn.IFNA(ROUND(BuyTable[[#This Row],[Remaining]]/1000000,0),-1),Table10[Utilization_Val],1))</f>
        <v>10-50MM</v>
      </c>
      <c r="BB15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55" spans="1:54" x14ac:dyDescent="0.3">
      <c r="A155" t="s">
        <v>876</v>
      </c>
      <c r="B155" t="str">
        <f>IF(ISNUMBER(MATCH(I155,Buyside_PastID!A:A,0)),"","NEW")</f>
        <v/>
      </c>
      <c r="C155" s="8" t="s">
        <v>1614</v>
      </c>
      <c r="D155" s="8">
        <v>0.82633270539885417</v>
      </c>
      <c r="E155" s="8">
        <v>0.90307636221538123</v>
      </c>
      <c r="F155" s="8" t="s">
        <v>1985</v>
      </c>
      <c r="G155" s="8">
        <v>0</v>
      </c>
      <c r="H155" s="8">
        <v>10000000</v>
      </c>
      <c r="I155" s="8" t="str" cm="1">
        <f t="array" ref="I155">_xll.BDP($C155,I$1)</f>
        <v>962166BR4</v>
      </c>
      <c r="J155" s="8" t="str" cm="1">
        <f t="array" ref="J155">_xll.BDP($C155,J$1)</f>
        <v>WY 7 3/8 03/15/32</v>
      </c>
      <c r="K155" s="8" cm="1">
        <f t="array" ref="K155">_xll.BDP($C155,K$1)</f>
        <v>101652</v>
      </c>
      <c r="L155" s="8" cm="1">
        <f t="array" ref="L155">_xll.BDP($C155,L$1)</f>
        <v>101652</v>
      </c>
      <c r="M155" s="8" t="str" cm="1">
        <f t="array" ref="M155">_xll.BDP($C155,M$1)</f>
        <v>USD</v>
      </c>
      <c r="N155" s="8" t="str" cm="1">
        <f t="array" ref="N155">_xll.BDP($C155,N$1)</f>
        <v>US</v>
      </c>
      <c r="O155" s="8" t="str" cm="1">
        <f t="array" ref="O155">_xll.BDP($C155,O$1)</f>
        <v>Corp</v>
      </c>
      <c r="P155" s="8" t="str" cm="1">
        <f t="array" ref="P155">_xll.BDP($C155,P$1)</f>
        <v>Financials</v>
      </c>
      <c r="Q155" s="8" t="str" cm="1">
        <f t="array" ref="Q155">_xll.BDP($C155,Q$1)</f>
        <v>WEYERHAEUSER CO</v>
      </c>
      <c r="R155" s="8" t="str" cm="1">
        <f t="array" ref="R155">_xll.BDP($C155,R$1)</f>
        <v>BBB</v>
      </c>
      <c r="S155" s="8" cm="1">
        <f t="array" ref="S155">_xlfn.IFNA(MATCH(_xll.BDP($C155,S$1),Convert_RBCIRTG[RTG_MDY],0),0)</f>
        <v>2</v>
      </c>
      <c r="T155" s="8" cm="1">
        <f t="array" ref="T155">_xlfn.IFNA(MATCH(_xll.BDP($C155,T$1),Convert_RBCIRTG[RTG_FITCH_SP],0),0)</f>
        <v>0</v>
      </c>
      <c r="U155" s="8" cm="1">
        <f t="array" ref="U155">_xlfn.IFNA(MATCH(_xll.BDP($C155,U$1),Convert_RBCIRTG[RTG_FITCH_SP],0),0)</f>
        <v>2</v>
      </c>
      <c r="V155" s="20" t="str" cm="1">
        <f t="array" ref="V155">INDEX(Convert_RBCIRTG[RTG_FITCH_SP],IF(MEDIAN($S155:$U155)&gt;0,MEDIAN($S155:$U155),MAX($S155:$U155)))</f>
        <v>BBB</v>
      </c>
      <c r="W155" s="15" cm="1">
        <f t="array" ref="W155">_xll.BDP($C155,W$1,"YAS_YLD_FLAG = 15")</f>
        <v>7.8177110114627091</v>
      </c>
      <c r="X155" s="3" t="str">
        <f>INDEX(Convert_DurBins[Dur_Bucket],MATCH($W155,Convert_DurBins[Dur_Val],1))</f>
        <v>0-10</v>
      </c>
      <c r="Y155" s="14">
        <f t="shared" si="12"/>
        <v>3.0938583723428095</v>
      </c>
      <c r="Z155" s="3">
        <f>-INDEX(DefProv[Default],MATCH($O155&amp;$R155,DefProv[KEY],0))</f>
        <v>-36</v>
      </c>
      <c r="AA155" s="9" cm="1">
        <f t="array" ref="AA155">IF($M155="CAD",AB155,_xll.BDP($C155,AA$1,"YAS_XCCY_FOREIGN_CURRENCY=CAD","YAS_YLD_FLAG = 15","PRICING_SOURCE=BVAL"))</f>
        <v>3.4538583723428093</v>
      </c>
      <c r="AB155" s="9" cm="1">
        <f t="array" ref="AB155">_xll.BDP($C155,AB$1,"YAS_YLD_FLAG = 15","PRICING_SOURCE=BVAL")</f>
        <v>2.7786390000000001</v>
      </c>
      <c r="AC155" s="14">
        <f t="shared" si="13"/>
        <v>0.67521937234280927</v>
      </c>
      <c r="AD155" s="9" cm="1">
        <f t="array" ref="AD155">_xll.BDP($C155,AD$1,"YAS_YLD_FLAG = 15","PRICING_SOURCE=BVAL")</f>
        <v>119.86540000000001</v>
      </c>
      <c r="AE155" s="14" t="e">
        <f>INDEX([1]credit_yield!$C$1:$C$108,MATCH($AY155,[1]credit_yield!$A$1:$A$108,0))</f>
        <v>#N/A</v>
      </c>
      <c r="AF155" s="9" cm="1">
        <f t="array" ref="AF155">_xll.BDP($C155,AF$1,"YAS_YLD_FLAG = 15","YAS_XCCY_FOREIGN_CURRENCY=CAD","PRICING_SOURCE=BVAL")</f>
        <v>186.54110512659224</v>
      </c>
      <c r="AG155" s="9" cm="1">
        <f t="array" ref="AG155">_xll.BDP($C155,AG$1,"YAS_YLD_FLAG = 15","PRICING_SOURCE=BVAL")</f>
        <v>1.579985</v>
      </c>
      <c r="AH155" s="9" t="str" cm="1">
        <f t="array" ref="AH155">_xll.BDP($C155,AH$1,"YAS_YLD_FLAG = 15","PRICING_SOURCE=BVAL")</f>
        <v>T 1 1/4 08/15/31</v>
      </c>
      <c r="AI155" s="9" t="str" cm="1">
        <f t="array" ref="AI155">_xll.BDP($C155,AI$1,"YAS_YLD_FLAG = 15","YAS_XCCY_FOREIGN_CURRENCY=CAD","PRICING_SOURCE=BVAL")</f>
        <v>CAN 1 ½ 06/01/31</v>
      </c>
      <c r="AJ155" s="9" cm="1">
        <f t="array" ref="AJ155">_xll.BQL($C155, "yield(fill=PREV, pricing_source=BVN4, side=Bid, yield_type=YTW) - yield(fill=PREV, pricing_source=BVN4, side=Ask, yield_type=YTW)")</f>
        <v>1.3727511761973066E-2</v>
      </c>
      <c r="AK155" s="16" cm="1">
        <f t="array" ref="AK155">_xll.BDP($C155,AK$1,"YAS_YLD_FLAG = 1")</f>
        <v>1250000000</v>
      </c>
      <c r="AL155" s="5">
        <f t="shared" si="14"/>
        <v>4.1231200000000003E-2</v>
      </c>
      <c r="AM155" s="17" cm="1">
        <f t="array" ref="AM155">_xll.BDP($C155&amp;"@"&amp;Settings!$B$1&amp;" "&amp;$O155,"INTERVAL_SUM","MARKET_DATA_OVERRIDE="&amp;AM$1,"CALC_INTERVAL="&amp;Settings!$B$2,"FILL=0")*1000</f>
        <v>51539000</v>
      </c>
      <c r="AN155" s="18">
        <f t="shared" si="15"/>
        <v>-6939000</v>
      </c>
      <c r="AO155" s="17" cm="1">
        <f t="array" ref="AO155">_xll.BDP($I155&amp;"@"&amp;Settings!$B$1&amp;" "&amp;$O155,"INTERVAL_SUM","MARKET_DATA_OVERRIDE="&amp;AO$1,"CALC_INTERVAL="&amp;Settings!$B$2,"FILL=0")*1000</f>
        <v>20100000</v>
      </c>
      <c r="AP155" s="17" cm="1">
        <f t="array" ref="AP155">_xll.BDP($I155&amp;"@"&amp;Settings!$B$1&amp;" "&amp;$O155,"INTERVAL_SUM","MARKET_DATA_OVERRIDE="&amp;AP$1,"CALC_INTERVAL="&amp;Settings!$B$2,"FILL=0")*1000</f>
        <v>27039000</v>
      </c>
      <c r="AQ155" s="8" cm="1">
        <f t="array" ref="AQ155">_xll.BDP($C155,AQ$1)</f>
        <v>92</v>
      </c>
      <c r="AR155" s="21" t="e">
        <f>_xlfn.IFNA(IF(ISNUMBER($K155),INDEX(SN_Limit[UTILIZATION],MATCH($K155,SN_Limit[BB_ID],0)),"#N/A"),
IF(ISNUMBER($L155),INDEX(SN_Limit[UTILIZATION],MATCH($L155,SN_Limit[BB_ID],0)),"#N/A"))</f>
        <v>#N/A</v>
      </c>
      <c r="AS155" s="6" t="e">
        <f>_xlfn.IFNA(IF(ISNUMBER($K155),INDEX(SN_Limit[REMAINING],MATCH($K155,SN_Limit[BB_ID],0)),"#N/A"),
IF(ISNUMBER($L155),INDEX(SN_Limit[REMAINING],MATCH($L155,SN_Limit[BB_ID],0)),"#N/A"))</f>
        <v>#N/A</v>
      </c>
      <c r="AT155" s="3" t="str">
        <f>INDEX(Table11[Z_category],MATCH(MAX(BuyTable[[#This Row],[Yld_Z_BB]:[Yld_Z_RBCI]]),Table11[Z_score_Vale],1))</f>
        <v>75 to 90</v>
      </c>
      <c r="AU155" s="3" t="str">
        <f>INDEX(Table12[TRAC_Category],MATCH(BuyTable[[#This Row],[Perc_Traded]],Table12[TRAC_Value],1))</f>
        <v>0-5%</v>
      </c>
      <c r="AV155" s="27" t="str">
        <f>INDEX(Table13[NetDlrInv_Category],MATCH(BuyTable[[#This Row],[DealerClient Net]],Table13[NetDlrInv_Value],1))</f>
        <v>-10MM to -5MM</v>
      </c>
      <c r="AW155" s="3">
        <f>IF(OR(ISBLANK(BuyTable[[#This Row],[MSG_AskSize]]),NOT(ISNUMBER(BuyTable[[#This Row],[MSG_AskSize]]))),"NA",INDEX(Table14[AskSize_Category],MATCH(BuyTable[[#This Row],[MSG_AskSize]],Table14[AskSize_Value],1)))</f>
        <v>0</v>
      </c>
      <c r="AX155" s="3" t="str">
        <f>INDEX(Table15[XCCY_Cat],MATCH(BuyTable[[#This Row],[XCCY_sprd]],Table15[XCCY_Value],1))</f>
        <v>0.5 to 0.8</v>
      </c>
      <c r="AY155" s="3" t="str">
        <f>INDEX(Group_RTG[RTG_Value],MATCH($R155,Group_RTG[RTG_Key],0))&amp;":"&amp;INDEX(Map_DurBQNT[Dur_Val],MATCH($X155,Map_DurBQNT[Dur_Key],0))&amp;":"&amp;$M155&amp;":"&amp;$O155</f>
        <v>BBB:5:USD:Corp</v>
      </c>
      <c r="AZ155" s="3" t="str">
        <f>INDEX(Table9[LQA_Bucket],MATCH(BuyTable[[#This Row],[LQA_LIQUIDITY_SCORE]],Table9[LQA_Val],1))</f>
        <v>80-100</v>
      </c>
      <c r="BA155" s="27" t="str">
        <f>INDEX(Table10[Utilization_Bucket],MATCH(_xlfn.IFNA(ROUND(BuyTable[[#This Row],[Remaining]]/1000000,0),-1),Table10[Utilization_Val],1))</f>
        <v>NR</v>
      </c>
      <c r="BB15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56" spans="1:54" x14ac:dyDescent="0.3">
      <c r="A156" t="s">
        <v>876</v>
      </c>
      <c r="B156" t="str">
        <f>IF(ISNUMBER(MATCH(I156,Buyside_PastID!A:A,0)),"","NEW")</f>
        <v>NEW</v>
      </c>
      <c r="C156" s="8" t="s">
        <v>2877</v>
      </c>
      <c r="D156" s="8">
        <v>0.71205601020128562</v>
      </c>
      <c r="E156" s="8">
        <v>0.81319617238786446</v>
      </c>
      <c r="F156" s="8" t="s">
        <v>2811</v>
      </c>
      <c r="G156" s="8">
        <v>10000000</v>
      </c>
      <c r="H156" s="8">
        <v>3000000</v>
      </c>
      <c r="I156" s="8" t="str" cm="1">
        <f t="array" ref="I156">_xll.BDP($C156,I$1)</f>
        <v>06051GJB6</v>
      </c>
      <c r="J156" s="8" t="str" cm="1">
        <f t="array" ref="J156">_xll.BDP($C156,J$1)</f>
        <v>BAC 2.592 04/29/31</v>
      </c>
      <c r="K156" s="8" cm="1">
        <f t="array" ref="K156">_xll.BDP($C156,K$1)</f>
        <v>101032</v>
      </c>
      <c r="L156" s="8" cm="1">
        <f t="array" ref="L156">_xll.BDP($C156,L$1)</f>
        <v>101032</v>
      </c>
      <c r="M156" s="8" t="str" cm="1">
        <f t="array" ref="M156">_xll.BDP($C156,M$1)</f>
        <v>USD</v>
      </c>
      <c r="N156" s="8" t="str" cm="1">
        <f t="array" ref="N156">_xll.BDP($C156,N$1)</f>
        <v>US</v>
      </c>
      <c r="O156" s="8" t="str" cm="1">
        <f t="array" ref="O156">_xll.BDP($C156,O$1)</f>
        <v>Corp</v>
      </c>
      <c r="P156" s="8" t="str" cm="1">
        <f t="array" ref="P156">_xll.BDP($C156,P$1)</f>
        <v>Financials</v>
      </c>
      <c r="Q156" s="8" t="str" cm="1">
        <f t="array" ref="Q156">_xll.BDP($C156,Q$1)</f>
        <v>BANK OF AMERICA CORP</v>
      </c>
      <c r="R156" s="8" t="str" cm="1">
        <f t="array" ref="R156">_xll.BDP($C156,R$1)</f>
        <v>A</v>
      </c>
      <c r="S156" s="8" cm="1">
        <f t="array" ref="S156">_xlfn.IFNA(MATCH(_xll.BDP($C156,S$1),Convert_RBCIRTG[RTG_MDY],0),0)</f>
        <v>5</v>
      </c>
      <c r="T156" s="8" cm="1">
        <f t="array" ref="T156">_xlfn.IFNA(MATCH(_xll.BDP($C156,T$1),Convert_RBCIRTG[RTG_FITCH_SP],0),0)</f>
        <v>7</v>
      </c>
      <c r="U156" s="8" cm="1">
        <f t="array" ref="U156">_xlfn.IFNA(MATCH(_xll.BDP($C156,U$1),Convert_RBCIRTG[RTG_FITCH_SP],0),0)</f>
        <v>4</v>
      </c>
      <c r="V156" s="20" t="str" cm="1">
        <f t="array" ref="V156">INDEX(Convert_RBCIRTG[RTG_FITCH_SP],IF(MEDIAN($S156:$U156)&gt;0,MEDIAN($S156:$U156),MAX($S156:$U156)))</f>
        <v>A</v>
      </c>
      <c r="W156" s="15" cm="1">
        <f t="array" ref="W156">_xll.BDP($C156,W$1,"YAS_YLD_FLAG = 15")</f>
        <v>7.5229122197028593</v>
      </c>
      <c r="X156" s="3" t="str">
        <f>INDEX(Convert_DurBins[Dur_Bucket],MATCH($W156,Convert_DurBins[Dur_Val],1))</f>
        <v>0-10</v>
      </c>
      <c r="Y156" s="14">
        <f t="shared" si="12"/>
        <v>2.6601421125696905</v>
      </c>
      <c r="Z156" s="3">
        <f>-INDEX(DefProv[Default],MATCH($O156&amp;$R156,DefProv[KEY],0))</f>
        <v>-13</v>
      </c>
      <c r="AA156" s="9" cm="1">
        <f t="array" ref="AA156">IF($M156="CAD",AB156,_xll.BDP($C156,AA$1,"YAS_XCCY_FOREIGN_CURRENCY=CAD","YAS_YLD_FLAG = 15","PRICING_SOURCE=BVAL"))</f>
        <v>2.7901421125696904</v>
      </c>
      <c r="AB156" s="9" cm="1">
        <f t="array" ref="AB156">_xll.BDP($C156,AB$1,"YAS_YLD_FLAG = 15","PRICING_SOURCE=BVAL")</f>
        <v>2.465681</v>
      </c>
      <c r="AC156" s="14">
        <f t="shared" si="13"/>
        <v>0.32446111256969035</v>
      </c>
      <c r="AD156" s="9" cm="1">
        <f t="array" ref="AD156">_xll.BDP($C156,AD$1,"YAS_YLD_FLAG = 15","PRICING_SOURCE=BVAL")</f>
        <v>88.569600000000008</v>
      </c>
      <c r="AE156" s="14">
        <f>INDEX([1]credit_yield!$C$1:$C$108,MATCH($AY156,[1]credit_yield!$A$1:$A$108,0))</f>
        <v>73.928243448068429</v>
      </c>
      <c r="AF156" s="9" cm="1">
        <f t="array" ref="AF156">_xll.BDP($C156,AF$1,"YAS_YLD_FLAG = 15","YAS_XCCY_FOREIGN_CURRENCY=CAD","PRICING_SOURCE=BVAL")</f>
        <v>128.90496000868831</v>
      </c>
      <c r="AG156" s="9" cm="1">
        <f t="array" ref="AG156">_xll.BDP($C156,AG$1,"YAS_YLD_FLAG = 15","PRICING_SOURCE=BVAL")</f>
        <v>1.579985</v>
      </c>
      <c r="AH156" s="9" t="str" cm="1">
        <f t="array" ref="AH156">_xll.BDP($C156,AH$1,"YAS_YLD_FLAG = 15","PRICING_SOURCE=BVAL")</f>
        <v>T 1 1/4 08/15/31</v>
      </c>
      <c r="AI156" s="9" t="str" cm="1">
        <f t="array" ref="AI156">_xll.BDP($C156,AI$1,"YAS_YLD_FLAG = 15","YAS_XCCY_FOREIGN_CURRENCY=CAD","PRICING_SOURCE=BVAL")</f>
        <v>CAN 1 ¼ 06/01/30</v>
      </c>
      <c r="AJ156" s="9" cm="1">
        <f t="array" ref="AJ156">_xll.BQL($C156, "yield(fill=PREV, pricing_source=BVN4, side=Bid, yield_type=YTW) - yield(fill=PREV, pricing_source=BVN4, side=Ask, yield_type=YTW)")</f>
        <v>1.9302898085134856E-2</v>
      </c>
      <c r="AK156" s="16" cm="1">
        <f t="array" ref="AK156">_xll.BDP($C156,AK$1,"YAS_YLD_FLAG = 1")</f>
        <v>3000000000</v>
      </c>
      <c r="AL156" s="5">
        <f t="shared" si="14"/>
        <v>3.5811666666666665E-2</v>
      </c>
      <c r="AM156" s="17" cm="1">
        <f t="array" ref="AM156">_xll.BDP($C156&amp;"@"&amp;Settings!$B$1&amp;" "&amp;$O156,"INTERVAL_SUM","MARKET_DATA_OVERRIDE="&amp;AM$1,"CALC_INTERVAL="&amp;Settings!$B$2,"FILL=0")*1000</f>
        <v>107435000</v>
      </c>
      <c r="AN156" s="18">
        <f t="shared" si="15"/>
        <v>-11909000</v>
      </c>
      <c r="AO156" s="17" cm="1">
        <f t="array" ref="AO156">_xll.BDP($I156&amp;"@"&amp;Settings!$B$1&amp;" "&amp;$O156,"INTERVAL_SUM","MARKET_DATA_OVERRIDE="&amp;AO$1,"CALC_INTERVAL="&amp;Settings!$B$2,"FILL=0")*1000</f>
        <v>32230000</v>
      </c>
      <c r="AP156" s="17" cm="1">
        <f t="array" ref="AP156">_xll.BDP($I156&amp;"@"&amp;Settings!$B$1&amp;" "&amp;$O156,"INTERVAL_SUM","MARKET_DATA_OVERRIDE="&amp;AP$1,"CALC_INTERVAL="&amp;Settings!$B$2,"FILL=0")*1000</f>
        <v>44139000</v>
      </c>
      <c r="AQ156" s="8" cm="1">
        <f t="array" ref="AQ156">_xll.BDP($C156,AQ$1)</f>
        <v>95</v>
      </c>
      <c r="AR156" s="21">
        <f>_xlfn.IFNA(IF(ISNUMBER($K156),INDEX(SN_Limit[UTILIZATION],MATCH($K156,SN_Limit[BB_ID],0)),"#N/A"),
IF(ISNUMBER($L156),INDEX(SN_Limit[UTILIZATION],MATCH($L156,SN_Limit[BB_ID],0)),"#N/A"))</f>
        <v>0.54359999999999997</v>
      </c>
      <c r="AS156" s="6">
        <f>_xlfn.IFNA(IF(ISNUMBER($K156),INDEX(SN_Limit[REMAINING],MATCH($K156,SN_Limit[BB_ID],0)),"#N/A"),
IF(ISNUMBER($L156),INDEX(SN_Limit[REMAINING],MATCH($L156,SN_Limit[BB_ID],0)),"#N/A"))</f>
        <v>35635786.450000003</v>
      </c>
      <c r="AT156" s="3" t="str">
        <f>INDEX(Table11[Z_category],MATCH(MAX(BuyTable[[#This Row],[Yld_Z_BB]:[Yld_Z_RBCI]]),Table11[Z_score_Vale],1))</f>
        <v>75 to 90</v>
      </c>
      <c r="AU156" s="3" t="str">
        <f>INDEX(Table12[TRAC_Category],MATCH(BuyTable[[#This Row],[Perc_Traded]],Table12[TRAC_Value],1))</f>
        <v>0-5%</v>
      </c>
      <c r="AV156" s="27" t="str">
        <f>INDEX(Table13[NetDlrInv_Category],MATCH(BuyTable[[#This Row],[DealerClient Net]],Table13[NetDlrInv_Value],1))</f>
        <v>-20 to -10MM</v>
      </c>
      <c r="AW156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56" s="3" t="str">
        <f>INDEX(Table15[XCCY_Cat],MATCH(BuyTable[[#This Row],[XCCY_sprd]],Table15[XCCY_Value],1))</f>
        <v>0.3 to 0.5</v>
      </c>
      <c r="AY156" s="3" t="str">
        <f>INDEX(Group_RTG[RTG_Value],MATCH($R156,Group_RTG[RTG_Key],0))&amp;":"&amp;INDEX(Map_DurBQNT[Dur_Val],MATCH($X156,Map_DurBQNT[Dur_Key],0))&amp;":"&amp;$M156&amp;":"&amp;$O156</f>
        <v>A:5:USD:Corp</v>
      </c>
      <c r="AZ156" s="3" t="str">
        <f>INDEX(Table9[LQA_Bucket],MATCH(BuyTable[[#This Row],[LQA_LIQUIDITY_SCORE]],Table9[LQA_Val],1))</f>
        <v>80-100</v>
      </c>
      <c r="BA156" s="27" t="str">
        <f>INDEX(Table10[Utilization_Bucket],MATCH(_xlfn.IFNA(ROUND(BuyTable[[#This Row],[Remaining]]/1000000,0),-1),Table10[Utilization_Val],1))</f>
        <v>10-50MM</v>
      </c>
      <c r="BB15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57" spans="1:54" x14ac:dyDescent="0.3">
      <c r="A157" t="s">
        <v>876</v>
      </c>
      <c r="B157" t="str">
        <f>IF(ISNUMBER(MATCH(I157,Buyside_PastID!A:A,0)),"","NEW")</f>
        <v/>
      </c>
      <c r="C157" s="8" t="s">
        <v>1126</v>
      </c>
      <c r="D157" s="8">
        <v>0.83664883454807748</v>
      </c>
      <c r="E157" s="8">
        <v>0.99703460764853757</v>
      </c>
      <c r="F157" s="8" t="s">
        <v>2038</v>
      </c>
      <c r="G157" s="8">
        <v>5000000</v>
      </c>
      <c r="H157" s="8">
        <v>5000000</v>
      </c>
      <c r="I157" s="8" t="str" cm="1">
        <f t="array" ref="I157">_xll.BDP($C157,I$1)</f>
        <v>68389XAM7</v>
      </c>
      <c r="J157" s="8" t="str" cm="1">
        <f t="array" ref="J157">_xll.BDP($C157,J$1)</f>
        <v>ORCL 5 3/8 07/15/40</v>
      </c>
      <c r="K157" s="8" cm="1">
        <f t="array" ref="K157">_xll.BDP($C157,K$1)</f>
        <v>101752</v>
      </c>
      <c r="L157" s="8" cm="1">
        <f t="array" ref="L157">_xll.BDP($C157,L$1)</f>
        <v>101752</v>
      </c>
      <c r="M157" s="8" t="str" cm="1">
        <f t="array" ref="M157">_xll.BDP($C157,M$1)</f>
        <v>USD</v>
      </c>
      <c r="N157" s="8" t="str" cm="1">
        <f t="array" ref="N157">_xll.BDP($C157,N$1)</f>
        <v>US</v>
      </c>
      <c r="O157" s="8" t="str" cm="1">
        <f t="array" ref="O157">_xll.BDP($C157,O$1)</f>
        <v>Corp</v>
      </c>
      <c r="P157" s="8" t="str" cm="1">
        <f t="array" ref="P157">_xll.BDP($C157,P$1)</f>
        <v>Technology</v>
      </c>
      <c r="Q157" s="8" t="str" cm="1">
        <f t="array" ref="Q157">_xll.BDP($C157,Q$1)</f>
        <v>ORACLE CORP</v>
      </c>
      <c r="R157" s="8" t="str" cm="1">
        <f t="array" ref="R157">_xll.BDP($C157,R$1)</f>
        <v>BBB</v>
      </c>
      <c r="S157" s="8" cm="1">
        <f t="array" ref="S157">_xlfn.IFNA(MATCH(_xll.BDP($C157,S$1),Convert_RBCIRTG[RTG_MDY],0),0)</f>
        <v>2</v>
      </c>
      <c r="T157" s="8" cm="1">
        <f t="array" ref="T157">_xlfn.IFNA(MATCH(_xll.BDP($C157,T$1),Convert_RBCIRTG[RTG_FITCH_SP],0),0)</f>
        <v>3</v>
      </c>
      <c r="U157" s="8" cm="1">
        <f t="array" ref="U157">_xlfn.IFNA(MATCH(_xll.BDP($C157,U$1),Convert_RBCIRTG[RTG_FITCH_SP],0),0)</f>
        <v>3</v>
      </c>
      <c r="V157" s="20" t="str" cm="1">
        <f t="array" ref="V157">INDEX(Convert_RBCIRTG[RTG_FITCH_SP],IF(MEDIAN($S157:$U157)&gt;0,MEDIAN($S157:$U157),MAX($S157:$U157)))</f>
        <v>BBB+</v>
      </c>
      <c r="W157" s="15" cm="1">
        <f t="array" ref="W157">_xll.BDP($C157,W$1,"YAS_YLD_FLAG = 15")</f>
        <v>12.476360769930283</v>
      </c>
      <c r="X157" s="3" t="str">
        <f>INDEX(Convert_DurBins[Dur_Bucket],MATCH($W157,Convert_DurBins[Dur_Val],1))</f>
        <v>12-14</v>
      </c>
      <c r="Y157" s="14">
        <f t="shared" ref="Y157:Y220" si="16">AA157+Z157/100</f>
        <v>3.878496767910637</v>
      </c>
      <c r="Z157" s="3">
        <f>-INDEX(DefProv[Default],MATCH($O157&amp;$R157,DefProv[KEY],0))</f>
        <v>-36</v>
      </c>
      <c r="AA157" s="9" cm="1">
        <f t="array" ref="AA157">IF($M157="CAD",AB157,_xll.BDP($C157,AA$1,"YAS_XCCY_FOREIGN_CURRENCY=CAD","YAS_YLD_FLAG = 15","PRICING_SOURCE=BVAL"))</f>
        <v>4.2384967679106369</v>
      </c>
      <c r="AB157" s="9" cm="1">
        <f t="array" ref="AB157">_xll.BDP($C157,AB$1,"YAS_YLD_FLAG = 15","PRICING_SOURCE=BVAL")</f>
        <v>3.4643999999999999</v>
      </c>
      <c r="AC157" s="14">
        <f t="shared" ref="AC157:AC220" si="17">AA157-AB157</f>
        <v>0.77409676791063697</v>
      </c>
      <c r="AD157" s="9" cm="1">
        <f t="array" ref="AD157">_xll.BDP($C157,AD$1,"YAS_YLD_FLAG = 15","PRICING_SOURCE=BVAL")</f>
        <v>147.161</v>
      </c>
      <c r="AE157" s="14" t="e">
        <f>INDEX([1]credit_yield!$C$1:$C$108,MATCH($AY157,[1]credit_yield!$A$1:$A$108,0))</f>
        <v>#N/A</v>
      </c>
      <c r="AF157" s="9" cm="1">
        <f t="array" ref="AF157">_xll.BDP($C157,AF$1,"YAS_YLD_FLAG = 15","YAS_XCCY_FOREIGN_CURRENCY=CAD","PRICING_SOURCE=BVAL")</f>
        <v>236.95031541392186</v>
      </c>
      <c r="AG157" s="9" cm="1">
        <f t="array" ref="AG157">_xll.BDP($C157,AG$1,"YAS_YLD_FLAG = 15","PRICING_SOURCE=BVAL")</f>
        <v>1.9927899999999998</v>
      </c>
      <c r="AH157" s="9" t="str" cm="1">
        <f t="array" ref="AH157">_xll.BDP($C157,AH$1,"YAS_YLD_FLAG = 15","PRICING_SOURCE=BVAL")</f>
        <v>T 1 3/4 08/15/41</v>
      </c>
      <c r="AI157" s="9" t="str" cm="1">
        <f t="array" ref="AI157">_xll.BDP($C157,AI$1,"YAS_YLD_FLAG = 15","YAS_XCCY_FOREIGN_CURRENCY=CAD","PRICING_SOURCE=BVAL")</f>
        <v>CAN 4 06/01/41</v>
      </c>
      <c r="AJ157" s="9" cm="1">
        <f t="array" ref="AJ157">_xll.BQL($C157, "yield(fill=PREV, pricing_source=BVN4, side=Bid, yield_type=YTW) - yield(fill=PREV, pricing_source=BVN4, side=Ask, yield_type=YTW)")</f>
        <v>1.7124133206676273E-2</v>
      </c>
      <c r="AK157" s="16" cm="1">
        <f t="array" ref="AK157">_xll.BDP($C157,AK$1,"YAS_YLD_FLAG = 1")</f>
        <v>2240435000</v>
      </c>
      <c r="AL157" s="5">
        <f t="shared" ref="AL157:AL220" si="18">AM157/AK157</f>
        <v>3.1656798791306152E-2</v>
      </c>
      <c r="AM157" s="17" cm="1">
        <f t="array" ref="AM157">_xll.BDP($C157&amp;"@"&amp;Settings!$B$1&amp;" "&amp;$O157,"INTERVAL_SUM","MARKET_DATA_OVERRIDE="&amp;AM$1,"CALC_INTERVAL="&amp;Settings!$B$2,"FILL=0")*1000</f>
        <v>70925000</v>
      </c>
      <c r="AN157" s="18">
        <f t="shared" ref="AN157:AN220" si="19">AO157-AP157</f>
        <v>-1486000</v>
      </c>
      <c r="AO157" s="17" cm="1">
        <f t="array" ref="AO157">_xll.BDP($I157&amp;"@"&amp;Settings!$B$1&amp;" "&amp;$O157,"INTERVAL_SUM","MARKET_DATA_OVERRIDE="&amp;AO$1,"CALC_INTERVAL="&amp;Settings!$B$2,"FILL=0")*1000</f>
        <v>25698000</v>
      </c>
      <c r="AP157" s="17" cm="1">
        <f t="array" ref="AP157">_xll.BDP($I157&amp;"@"&amp;Settings!$B$1&amp;" "&amp;$O157,"INTERVAL_SUM","MARKET_DATA_OVERRIDE="&amp;AP$1,"CALC_INTERVAL="&amp;Settings!$B$2,"FILL=0")*1000</f>
        <v>27184000</v>
      </c>
      <c r="AQ157" s="8" cm="1">
        <f t="array" ref="AQ157">_xll.BDP($C157,AQ$1)</f>
        <v>98</v>
      </c>
      <c r="AR157" s="21">
        <f>_xlfn.IFNA(IF(ISNUMBER($K157),INDEX(SN_Limit[UTILIZATION],MATCH($K157,SN_Limit[BB_ID],0)),"#N/A"),
IF(ISNUMBER($L157),INDEX(SN_Limit[UTILIZATION],MATCH($L157,SN_Limit[BB_ID],0)),"#N/A"))</f>
        <v>0.80210000000000004</v>
      </c>
      <c r="AS157" s="6">
        <f>_xlfn.IFNA(IF(ISNUMBER($K157),INDEX(SN_Limit[REMAINING],MATCH($K157,SN_Limit[BB_ID],0)),"#N/A"),
IF(ISNUMBER($L157),INDEX(SN_Limit[REMAINING],MATCH($L157,SN_Limit[BB_ID],0)),"#N/A"))</f>
        <v>14684600</v>
      </c>
      <c r="AT157" s="3" t="str">
        <f>INDEX(Table11[Z_category],MATCH(MAX(BuyTable[[#This Row],[Yld_Z_BB]:[Yld_Z_RBCI]]),Table11[Z_score_Vale],1))</f>
        <v>75 to 90</v>
      </c>
      <c r="AU157" s="3" t="str">
        <f>INDEX(Table12[TRAC_Category],MATCH(BuyTable[[#This Row],[Perc_Traded]],Table12[TRAC_Value],1))</f>
        <v>0-5%</v>
      </c>
      <c r="AV157" s="27" t="str">
        <f>INDEX(Table13[NetDlrInv_Category],MATCH(BuyTable[[#This Row],[DealerClient Net]],Table13[NetDlrInv_Value],1))</f>
        <v>-5MM to 0MM</v>
      </c>
      <c r="AW157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57" s="3" t="str">
        <f>INDEX(Table15[XCCY_Cat],MATCH(BuyTable[[#This Row],[XCCY_sprd]],Table15[XCCY_Value],1))</f>
        <v>0.5 to 0.8</v>
      </c>
      <c r="AY157" s="3" t="str">
        <f>INDEX(Group_RTG[RTG_Value],MATCH($R157,Group_RTG[RTG_Key],0))&amp;":"&amp;INDEX(Map_DurBQNT[Dur_Val],MATCH($X157,Map_DurBQNT[Dur_Key],0))&amp;":"&amp;$M157&amp;":"&amp;$O157</f>
        <v>BBB:7:USD:Corp</v>
      </c>
      <c r="AZ157" s="3" t="str">
        <f>INDEX(Table9[LQA_Bucket],MATCH(BuyTable[[#This Row],[LQA_LIQUIDITY_SCORE]],Table9[LQA_Val],1))</f>
        <v>80-100</v>
      </c>
      <c r="BA157" s="27" t="str">
        <f>INDEX(Table10[Utilization_Bucket],MATCH(_xlfn.IFNA(ROUND(BuyTable[[#This Row],[Remaining]]/1000000,0),-1),Table10[Utilization_Val],1))</f>
        <v>10-50MM</v>
      </c>
      <c r="BB15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58" spans="1:54" x14ac:dyDescent="0.3">
      <c r="A158" t="s">
        <v>876</v>
      </c>
      <c r="B158" t="str">
        <f>IF(ISNUMBER(MATCH(I158,Buyside_PastID!A:A,0)),"","NEW")</f>
        <v/>
      </c>
      <c r="C158" s="8" t="s">
        <v>1573</v>
      </c>
      <c r="D158" s="8">
        <v>1.070148141112218</v>
      </c>
      <c r="E158" s="8">
        <v>0.80067476094570933</v>
      </c>
      <c r="F158" s="8" t="s">
        <v>1907</v>
      </c>
      <c r="G158" s="8">
        <v>5000000</v>
      </c>
      <c r="H158" s="8">
        <v>5000000</v>
      </c>
      <c r="I158" s="8" t="str" cm="1">
        <f t="array" ref="I158">_xll.BDP($C158,I$1)</f>
        <v>44810ZCH1</v>
      </c>
      <c r="J158" s="8" t="str" cm="1">
        <f t="array" ref="J158">_xll.BDP($C158,J$1)</f>
        <v>HYDONE 3.1 09/15/51</v>
      </c>
      <c r="K158" s="8" cm="1">
        <f t="array" ref="K158">_xll.BDP($C158,K$1)</f>
        <v>47287703</v>
      </c>
      <c r="L158" s="8" cm="1">
        <f t="array" ref="L158">_xll.BDP($C158,L$1)</f>
        <v>1180521</v>
      </c>
      <c r="M158" s="8" t="str" cm="1">
        <f t="array" ref="M158">_xll.BDP($C158,M$1)</f>
        <v>CAD</v>
      </c>
      <c r="N158" s="8" t="str" cm="1">
        <f t="array" ref="N158">_xll.BDP($C158,N$1)</f>
        <v>CA</v>
      </c>
      <c r="O158" s="8" t="str" cm="1">
        <f t="array" ref="O158">_xll.BDP($C158,O$1)</f>
        <v>Corp</v>
      </c>
      <c r="P158" s="8" t="str" cm="1">
        <f t="array" ref="P158">_xll.BDP($C158,P$1)</f>
        <v>Utilities</v>
      </c>
      <c r="Q158" s="8" t="str" cm="1">
        <f t="array" ref="Q158">_xll.BDP($C158,Q$1)</f>
        <v>HYDRO ONE INC</v>
      </c>
      <c r="R158" s="8" t="str" cm="1">
        <f t="array" ref="R158">_xll.BDP($C158,R$1)</f>
        <v>A-</v>
      </c>
      <c r="S158" s="8" cm="1">
        <f t="array" ref="S158">_xlfn.IFNA(MATCH(_xll.BDP($C158,S$1),Convert_RBCIRTG[RTG_MDY],0),0)</f>
        <v>4</v>
      </c>
      <c r="T158" s="8" cm="1">
        <f t="array" ref="T158">_xlfn.IFNA(MATCH(_xll.BDP($C158,T$1),Convert_RBCIRTG[RTG_FITCH_SP],0),0)</f>
        <v>0</v>
      </c>
      <c r="U158" s="8" cm="1">
        <f t="array" ref="U158">_xlfn.IFNA(MATCH(_xll.BDP($C158,U$1),Convert_RBCIRTG[RTG_FITCH_SP],0),0)</f>
        <v>4</v>
      </c>
      <c r="V158" s="20" t="str" cm="1">
        <f t="array" ref="V158">INDEX(Convert_RBCIRTG[RTG_FITCH_SP],IF(MEDIAN($S158:$U158)&gt;0,MEDIAN($S158:$U158),MAX($S158:$U158)))</f>
        <v>A-</v>
      </c>
      <c r="W158" s="15" cm="1">
        <f t="array" ref="W158">_xll.BDP($C158,W$1,"YAS_YLD_FLAG = 15")</f>
        <v>19.152100137462714</v>
      </c>
      <c r="X158" s="3" t="str">
        <f>INDEX(Convert_DurBins[Dur_Bucket],MATCH($W158,Convert_DurBins[Dur_Val],1))</f>
        <v>18-20</v>
      </c>
      <c r="Y158" s="14">
        <f t="shared" si="16"/>
        <v>3.137842</v>
      </c>
      <c r="Z158" s="3">
        <f>-INDEX(DefProv[Default],MATCH($O158&amp;$R158,DefProv[KEY],0))</f>
        <v>-13</v>
      </c>
      <c r="AA158" s="9" cm="1">
        <f t="array" ref="AA158">IF($M158="CAD",AB158,_xll.BDP($C158,AA$1,"YAS_XCCY_FOREIGN_CURRENCY=CAD","YAS_YLD_FLAG = 15","PRICING_SOURCE=BVAL"))</f>
        <v>3.2678419999999999</v>
      </c>
      <c r="AB158" s="9" cm="1">
        <f t="array" ref="AB158">_xll.BDP($C158,AB$1,"YAS_YLD_FLAG = 15","PRICING_SOURCE=BVAL")</f>
        <v>3.2678419999999999</v>
      </c>
      <c r="AC158" s="14">
        <f t="shared" si="17"/>
        <v>0</v>
      </c>
      <c r="AD158" s="9" cm="1">
        <f t="array" ref="AD158">_xll.BDP($C158,AD$1,"YAS_YLD_FLAG = 15","PRICING_SOURCE=BVAL")</f>
        <v>129.95079999999999</v>
      </c>
      <c r="AE158" s="14">
        <f>INDEX([1]credit_yield!$C$1:$C$108,MATCH($AY158,[1]credit_yield!$A$1:$A$108,0))</f>
        <v>135.27205810546869</v>
      </c>
      <c r="AF158" s="9" cm="1">
        <f t="array" ref="AF158">_xll.BDP($C158,AF$1,"YAS_YLD_FLAG = 15","YAS_XCCY_FOREIGN_CURRENCY=CAD","PRICING_SOURCE=BVAL")</f>
        <v>127.86347614610121</v>
      </c>
      <c r="AG158" s="9" cm="1">
        <f t="array" ref="AG158">_xll.BDP($C158,AG$1,"YAS_YLD_FLAG = 15","PRICING_SOURCE=BVAL")</f>
        <v>1.968334</v>
      </c>
      <c r="AH158" s="9" t="str" cm="1">
        <f t="array" ref="AH158">_xll.BDP($C158,AH$1,"YAS_YLD_FLAG = 15","PRICING_SOURCE=BVAL")</f>
        <v>CAN 2 12/01/51</v>
      </c>
      <c r="AI158" s="9" t="str" cm="1">
        <f t="array" ref="AI158">_xll.BDP($C158,AI$1,"YAS_YLD_FLAG = 15","YAS_XCCY_FOREIGN_CURRENCY=CAD","PRICING_SOURCE=BVAL")</f>
        <v>CAN 2 12/01/51</v>
      </c>
      <c r="AJ158" s="9" cm="1">
        <f t="array" ref="AJ158">_xll.BQL($C158, "yield(fill=PREV, pricing_source=BVN4, side=Bid, yield_type=YTW) - yield(fill=PREV, pricing_source=BVN4, side=Ask, yield_type=YTW)")</f>
        <v>2.2558179915197929E-2</v>
      </c>
      <c r="AK158" s="16" cm="1">
        <f t="array" ref="AK158">_xll.BDP($C158,AK$1,"YAS_YLD_FLAG = 1")</f>
        <v>450000000</v>
      </c>
      <c r="AL158" s="5">
        <f t="shared" si="18"/>
        <v>0</v>
      </c>
      <c r="AM158" s="17" cm="1">
        <f t="array" ref="AM158">_xll.BDP($C158&amp;"@"&amp;Settings!$B$1&amp;" "&amp;$O158,"INTERVAL_SUM","MARKET_DATA_OVERRIDE="&amp;AM$1,"CALC_INTERVAL="&amp;Settings!$B$2,"FILL=0")*1000</f>
        <v>0</v>
      </c>
      <c r="AN158" s="18">
        <f t="shared" si="19"/>
        <v>0</v>
      </c>
      <c r="AO158" s="17" cm="1">
        <f t="array" ref="AO158">_xll.BDP($I158&amp;"@"&amp;Settings!$B$1&amp;" "&amp;$O158,"INTERVAL_SUM","MARKET_DATA_OVERRIDE="&amp;AO$1,"CALC_INTERVAL="&amp;Settings!$B$2,"FILL=0")*1000</f>
        <v>0</v>
      </c>
      <c r="AP158" s="17" cm="1">
        <f t="array" ref="AP158">_xll.BDP($I158&amp;"@"&amp;Settings!$B$1&amp;" "&amp;$O158,"INTERVAL_SUM","MARKET_DATA_OVERRIDE="&amp;AP$1,"CALC_INTERVAL="&amp;Settings!$B$2,"FILL=0")*1000</f>
        <v>0</v>
      </c>
      <c r="AQ158" s="8" cm="1">
        <f t="array" ref="AQ158">_xll.BDP($C158,AQ$1)</f>
        <v>95</v>
      </c>
      <c r="AR158" s="21">
        <f>_xlfn.IFNA(IF(ISNUMBER($K158),INDEX(SN_Limit[UTILIZATION],MATCH($K158,SN_Limit[BB_ID],0)),"#N/A"),
IF(ISNUMBER($L158),INDEX(SN_Limit[UTILIZATION],MATCH($L158,SN_Limit[BB_ID],0)),"#N/A"))</f>
        <v>0.15909999999999999</v>
      </c>
      <c r="AS158" s="6">
        <f>_xlfn.IFNA(IF(ISNUMBER($K158),INDEX(SN_Limit[REMAINING],MATCH($K158,SN_Limit[BB_ID],0)),"#N/A"),
IF(ISNUMBER($L158),INDEX(SN_Limit[REMAINING],MATCH($L158,SN_Limit[BB_ID],0)),"#N/A"))</f>
        <v>111128831.42</v>
      </c>
      <c r="AT158" s="3" t="str">
        <f>INDEX(Table11[Z_category],MATCH(MAX(BuyTable[[#This Row],[Yld_Z_BB]:[Yld_Z_RBCI]]),Table11[Z_score_Vale],1))</f>
        <v>75 to 90</v>
      </c>
      <c r="AU158" s="3">
        <f>INDEX(Table12[TRAC_Category],MATCH(BuyTable[[#This Row],[Perc_Traded]],Table12[TRAC_Value],1))</f>
        <v>0</v>
      </c>
      <c r="AV158" s="27">
        <f>INDEX(Table13[NetDlrInv_Category],MATCH(BuyTable[[#This Row],[DealerClient Net]],Table13[NetDlrInv_Value],1))</f>
        <v>0</v>
      </c>
      <c r="AW158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58" s="3">
        <f>INDEX(Table15[XCCY_Cat],MATCH(BuyTable[[#This Row],[XCCY_sprd]],Table15[XCCY_Value],1))</f>
        <v>0</v>
      </c>
      <c r="AY158" s="3" t="str">
        <f>INDEX(Group_RTG[RTG_Value],MATCH($R158,Group_RTG[RTG_Key],0))&amp;":"&amp;INDEX(Map_DurBQNT[Dur_Val],MATCH($X158,Map_DurBQNT[Dur_Key],0))&amp;":"&amp;$M158&amp;":"&amp;$O158</f>
        <v>A:10:CAD:Corp</v>
      </c>
      <c r="AZ158" s="3" t="str">
        <f>INDEX(Table9[LQA_Bucket],MATCH(BuyTable[[#This Row],[LQA_LIQUIDITY_SCORE]],Table9[LQA_Val],1))</f>
        <v>80-100</v>
      </c>
      <c r="BA158" s="27" t="str">
        <f>INDEX(Table10[Utilization_Bucket],MATCH(_xlfn.IFNA(ROUND(BuyTable[[#This Row],[Remaining]]/1000000,0),-1),Table10[Utilization_Val],1))</f>
        <v>100MM+</v>
      </c>
      <c r="BB15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59" spans="1:54" x14ac:dyDescent="0.3">
      <c r="A159" t="s">
        <v>876</v>
      </c>
      <c r="B159" t="str">
        <f>IF(ISNUMBER(MATCH(I159,Buyside_PastID!A:A,0)),"","NEW")</f>
        <v/>
      </c>
      <c r="C159" s="8" t="s">
        <v>2878</v>
      </c>
      <c r="D159" s="8">
        <v>0.68647471523304859</v>
      </c>
      <c r="E159" s="8">
        <v>0.86939330507732415</v>
      </c>
      <c r="F159" s="8" t="s">
        <v>2812</v>
      </c>
      <c r="G159" s="8">
        <v>0</v>
      </c>
      <c r="H159" s="8">
        <v>1000000</v>
      </c>
      <c r="I159" s="8" t="str" cm="1">
        <f t="array" ref="I159">_xll.BDP($C159,I$1)</f>
        <v>172967HA2</v>
      </c>
      <c r="J159" s="8" t="str" cm="1">
        <f t="array" ref="J159">_xll.BDP($C159,J$1)</f>
        <v>C 6.675 09/13/43</v>
      </c>
      <c r="K159" s="8" cm="1">
        <f t="array" ref="K159">_xll.BDP($C159,K$1)</f>
        <v>101214</v>
      </c>
      <c r="L159" s="8" cm="1">
        <f t="array" ref="L159">_xll.BDP($C159,L$1)</f>
        <v>101214</v>
      </c>
      <c r="M159" s="8" t="str" cm="1">
        <f t="array" ref="M159">_xll.BDP($C159,M$1)</f>
        <v>USD</v>
      </c>
      <c r="N159" s="8" t="str" cm="1">
        <f t="array" ref="N159">_xll.BDP($C159,N$1)</f>
        <v>US</v>
      </c>
      <c r="O159" s="8" t="str" cm="1">
        <f t="array" ref="O159">_xll.BDP($C159,O$1)</f>
        <v>Corp</v>
      </c>
      <c r="P159" s="8" t="str" cm="1">
        <f t="array" ref="P159">_xll.BDP($C159,P$1)</f>
        <v>Financials</v>
      </c>
      <c r="Q159" s="8" t="str" cm="1">
        <f t="array" ref="Q159">_xll.BDP($C159,Q$1)</f>
        <v>CITIGROUP INC</v>
      </c>
      <c r="R159" s="8" t="str" cm="1">
        <f t="array" ref="R159">_xll.BDP($C159,R$1)</f>
        <v>BBB+</v>
      </c>
      <c r="S159" s="8" cm="1">
        <f t="array" ref="S159">_xlfn.IFNA(MATCH(_xll.BDP($C159,S$1),Convert_RBCIRTG[RTG_MDY],0),0)</f>
        <v>2</v>
      </c>
      <c r="T159" s="8" cm="1">
        <f t="array" ref="T159">_xlfn.IFNA(MATCH(_xll.BDP($C159,T$1),Convert_RBCIRTG[RTG_FITCH_SP],0),0)</f>
        <v>3</v>
      </c>
      <c r="U159" s="8" cm="1">
        <f t="array" ref="U159">_xlfn.IFNA(MATCH(_xll.BDP($C159,U$1),Convert_RBCIRTG[RTG_FITCH_SP],0),0)</f>
        <v>2</v>
      </c>
      <c r="V159" s="20" t="str" cm="1">
        <f t="array" ref="V159">INDEX(Convert_RBCIRTG[RTG_FITCH_SP],IF(MEDIAN($S159:$U159)&gt;0,MEDIAN($S159:$U159),MAX($S159:$U159)))</f>
        <v>BBB</v>
      </c>
      <c r="W159" s="15" cm="1">
        <f t="array" ref="W159">_xll.BDP($C159,W$1,"YAS_YLD_FLAG = 15")</f>
        <v>13.451834910231598</v>
      </c>
      <c r="X159" s="3" t="str">
        <f>INDEX(Convert_DurBins[Dur_Bucket],MATCH($W159,Convert_DurBins[Dur_Val],1))</f>
        <v>12-14</v>
      </c>
      <c r="Y159" s="14">
        <f t="shared" si="16"/>
        <v>3.9925300499651377</v>
      </c>
      <c r="Z159" s="3">
        <f>-INDEX(DefProv[Default],MATCH($O159&amp;$R159,DefProv[KEY],0))</f>
        <v>-36</v>
      </c>
      <c r="AA159" s="9" cm="1">
        <f t="array" ref="AA159">IF($M159="CAD",AB159,_xll.BDP($C159,AA$1,"YAS_XCCY_FOREIGN_CURRENCY=CAD","YAS_YLD_FLAG = 15","PRICING_SOURCE=BVAL"))</f>
        <v>4.3525300499651376</v>
      </c>
      <c r="AB159" s="9" cm="1">
        <f t="array" ref="AB159">_xll.BDP($C159,AB$1,"YAS_YLD_FLAG = 15","PRICING_SOURCE=BVAL")</f>
        <v>3.3215840000000001</v>
      </c>
      <c r="AC159" s="14">
        <f t="shared" si="17"/>
        <v>1.0309460499651375</v>
      </c>
      <c r="AD159" s="9" cm="1">
        <f t="array" ref="AD159">_xll.BDP($C159,AD$1,"YAS_YLD_FLAG = 15","PRICING_SOURCE=BVAL")</f>
        <v>132.87940000000003</v>
      </c>
      <c r="AE159" s="14" t="e">
        <f>INDEX([1]credit_yield!$C$1:$C$108,MATCH($AY159,[1]credit_yield!$A$1:$A$108,0))</f>
        <v>#N/A</v>
      </c>
      <c r="AF159" s="9" cm="1">
        <f t="array" ref="AF159">_xll.BDP($C159,AF$1,"YAS_YLD_FLAG = 15","YAS_XCCY_FOREIGN_CURRENCY=CAD","PRICING_SOURCE=BVAL")</f>
        <v>248.42495959721128</v>
      </c>
      <c r="AG159" s="9" cm="1">
        <f t="array" ref="AG159">_xll.BDP($C159,AG$1,"YAS_YLD_FLAG = 15","PRICING_SOURCE=BVAL")</f>
        <v>1.9927899999999998</v>
      </c>
      <c r="AH159" s="9" t="str" cm="1">
        <f t="array" ref="AH159">_xll.BDP($C159,AH$1,"YAS_YLD_FLAG = 15","PRICING_SOURCE=BVAL")</f>
        <v>T 1 3/4 08/15/41</v>
      </c>
      <c r="AI159" s="9" t="str" cm="1">
        <f t="array" ref="AI159">_xll.BDP($C159,AI$1,"YAS_YLD_FLAG = 15","YAS_XCCY_FOREIGN_CURRENCY=CAD","PRICING_SOURCE=BVAL")</f>
        <v>CAN 4 06/01/41</v>
      </c>
      <c r="AJ159" s="9" cm="1">
        <f t="array" ref="AJ159">_xll.BQL($C159, "yield(fill=PREV, pricing_source=BVN4, side=Bid, yield_type=YTW) - yield(fill=PREV, pricing_source=BVN4, side=Ask, yield_type=YTW)")</f>
        <v>3.0874676004585044E-2</v>
      </c>
      <c r="AK159" s="16" cm="1">
        <f t="array" ref="AK159">_xll.BDP($C159,AK$1,"YAS_YLD_FLAG = 1")</f>
        <v>1000000000</v>
      </c>
      <c r="AL159" s="5">
        <f t="shared" si="18"/>
        <v>3.0679999999999999E-2</v>
      </c>
      <c r="AM159" s="17" cm="1">
        <f t="array" ref="AM159">_xll.BDP($C159&amp;"@"&amp;Settings!$B$1&amp;" "&amp;$O159,"INTERVAL_SUM","MARKET_DATA_OVERRIDE="&amp;AM$1,"CALC_INTERVAL="&amp;Settings!$B$2,"FILL=0")*1000</f>
        <v>30680000</v>
      </c>
      <c r="AN159" s="18">
        <f t="shared" si="19"/>
        <v>-4970000</v>
      </c>
      <c r="AO159" s="17" cm="1">
        <f t="array" ref="AO159">_xll.BDP($I159&amp;"@"&amp;Settings!$B$1&amp;" "&amp;$O159,"INTERVAL_SUM","MARKET_DATA_OVERRIDE="&amp;AO$1,"CALC_INTERVAL="&amp;Settings!$B$2,"FILL=0")*1000</f>
        <v>4730000</v>
      </c>
      <c r="AP159" s="17" cm="1">
        <f t="array" ref="AP159">_xll.BDP($I159&amp;"@"&amp;Settings!$B$1&amp;" "&amp;$O159,"INTERVAL_SUM","MARKET_DATA_OVERRIDE="&amp;AP$1,"CALC_INTERVAL="&amp;Settings!$B$2,"FILL=0")*1000</f>
        <v>9700000</v>
      </c>
      <c r="AQ159" s="8" cm="1">
        <f t="array" ref="AQ159">_xll.BDP($C159,AQ$1)</f>
        <v>94</v>
      </c>
      <c r="AR159" s="21">
        <f>_xlfn.IFNA(IF(ISNUMBER($K159),INDEX(SN_Limit[UTILIZATION],MATCH($K159,SN_Limit[BB_ID],0)),"#N/A"),
IF(ISNUMBER($L159),INDEX(SN_Limit[UTILIZATION],MATCH($L159,SN_Limit[BB_ID],0)),"#N/A"))</f>
        <v>0.59650000000000003</v>
      </c>
      <c r="AS159" s="6">
        <f>_xlfn.IFNA(IF(ISNUMBER($K159),INDEX(SN_Limit[REMAINING],MATCH($K159,SN_Limit[BB_ID],0)),"#N/A"),
IF(ISNUMBER($L159),INDEX(SN_Limit[REMAINING],MATCH($L159,SN_Limit[BB_ID],0)),"#N/A"))</f>
        <v>22758866.039999999</v>
      </c>
      <c r="AT159" s="3" t="str">
        <f>INDEX(Table11[Z_category],MATCH(MAX(BuyTable[[#This Row],[Yld_Z_BB]:[Yld_Z_RBCI]]),Table11[Z_score_Vale],1))</f>
        <v>75 to 90</v>
      </c>
      <c r="AU159" s="3" t="str">
        <f>INDEX(Table12[TRAC_Category],MATCH(BuyTable[[#This Row],[Perc_Traded]],Table12[TRAC_Value],1))</f>
        <v>0-5%</v>
      </c>
      <c r="AV159" s="27" t="str">
        <f>INDEX(Table13[NetDlrInv_Category],MATCH(BuyTable[[#This Row],[DealerClient Net]],Table13[NetDlrInv_Value],1))</f>
        <v>-5MM to 0MM</v>
      </c>
      <c r="AW159" s="3">
        <f>IF(OR(ISBLANK(BuyTable[[#This Row],[MSG_AskSize]]),NOT(ISNUMBER(BuyTable[[#This Row],[MSG_AskSize]]))),"NA",INDEX(Table14[AskSize_Category],MATCH(BuyTable[[#This Row],[MSG_AskSize]],Table14[AskSize_Value],1)))</f>
        <v>0</v>
      </c>
      <c r="AX159" s="3" t="str">
        <f>INDEX(Table15[XCCY_Cat],MATCH(BuyTable[[#This Row],[XCCY_sprd]],Table15[XCCY_Value],1))</f>
        <v>1 to 1.5</v>
      </c>
      <c r="AY159" s="3" t="str">
        <f>INDEX(Group_RTG[RTG_Value],MATCH($R159,Group_RTG[RTG_Key],0))&amp;":"&amp;INDEX(Map_DurBQNT[Dur_Val],MATCH($X159,Map_DurBQNT[Dur_Key],0))&amp;":"&amp;$M159&amp;":"&amp;$O159</f>
        <v>BBB:7:USD:Corp</v>
      </c>
      <c r="AZ159" s="3" t="str">
        <f>INDEX(Table9[LQA_Bucket],MATCH(BuyTable[[#This Row],[LQA_LIQUIDITY_SCORE]],Table9[LQA_Val],1))</f>
        <v>80-100</v>
      </c>
      <c r="BA159" s="27" t="str">
        <f>INDEX(Table10[Utilization_Bucket],MATCH(_xlfn.IFNA(ROUND(BuyTable[[#This Row],[Remaining]]/1000000,0),-1),Table10[Utilization_Val],1))</f>
        <v>10-50MM</v>
      </c>
      <c r="BB15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60" spans="1:54" x14ac:dyDescent="0.3">
      <c r="A160" t="s">
        <v>876</v>
      </c>
      <c r="B160" t="str">
        <f>IF(ISNUMBER(MATCH(I160,Buyside_PastID!A:A,0)),"","NEW")</f>
        <v/>
      </c>
      <c r="C160" s="8" t="s">
        <v>1016</v>
      </c>
      <c r="D160" s="8">
        <v>1.5988784840103929</v>
      </c>
      <c r="E160" s="8">
        <v>1.5522899557601821</v>
      </c>
      <c r="F160" s="8" t="s">
        <v>1967</v>
      </c>
      <c r="G160" s="8">
        <v>5000000</v>
      </c>
      <c r="H160" s="8">
        <v>5000000</v>
      </c>
      <c r="I160" s="8" t="str" cm="1">
        <f t="array" ref="I160">_xll.BDP($C160,I$1)</f>
        <v>07813ZCH5</v>
      </c>
      <c r="J160" s="8" t="str" cm="1">
        <f t="array" ref="J160">_xll.BDP($C160,J$1)</f>
        <v>BCECN 4.05 03/17/51</v>
      </c>
      <c r="K160" s="8" cm="1">
        <f t="array" ref="K160">_xll.BDP($C160,K$1)</f>
        <v>100179</v>
      </c>
      <c r="L160" s="8" cm="1">
        <f t="array" ref="L160">_xll.BDP($C160,L$1)</f>
        <v>174724</v>
      </c>
      <c r="M160" s="8" t="str" cm="1">
        <f t="array" ref="M160">_xll.BDP($C160,M$1)</f>
        <v>CAD</v>
      </c>
      <c r="N160" s="8" t="str" cm="1">
        <f t="array" ref="N160">_xll.BDP($C160,N$1)</f>
        <v>CA</v>
      </c>
      <c r="O160" s="8" t="str" cm="1">
        <f t="array" ref="O160">_xll.BDP($C160,O$1)</f>
        <v>Corp</v>
      </c>
      <c r="P160" s="8" t="str" cm="1">
        <f t="array" ref="P160">_xll.BDP($C160,P$1)</f>
        <v>Communications</v>
      </c>
      <c r="Q160" s="8" t="str" cm="1">
        <f t="array" ref="Q160">_xll.BDP($C160,Q$1)</f>
        <v>BELL CANADA</v>
      </c>
      <c r="R160" s="8" t="str" cm="1">
        <f t="array" ref="R160">_xll.BDP($C160,R$1)</f>
        <v>BBB+</v>
      </c>
      <c r="S160" s="8" cm="1">
        <f t="array" ref="S160">_xlfn.IFNA(MATCH(_xll.BDP($C160,S$1),Convert_RBCIRTG[RTG_MDY],0),0)</f>
        <v>3</v>
      </c>
      <c r="T160" s="8" cm="1">
        <f t="array" ref="T160">_xlfn.IFNA(MATCH(_xll.BDP($C160,T$1),Convert_RBCIRTG[RTG_FITCH_SP],0),0)</f>
        <v>0</v>
      </c>
      <c r="U160" s="8" cm="1">
        <f t="array" ref="U160">_xlfn.IFNA(MATCH(_xll.BDP($C160,U$1),Convert_RBCIRTG[RTG_FITCH_SP],0),0)</f>
        <v>3</v>
      </c>
      <c r="V160" s="20" t="str" cm="1">
        <f t="array" ref="V160">INDEX(Convert_RBCIRTG[RTG_FITCH_SP],IF(MEDIAN($S160:$U160)&gt;0,MEDIAN($S160:$U160),MAX($S160:$U160)))</f>
        <v>BBB+</v>
      </c>
      <c r="W160" s="15" cm="1">
        <f t="array" ref="W160">_xll.BDP($C160,W$1,"YAS_YLD_FLAG = 15")</f>
        <v>16.990949258217629</v>
      </c>
      <c r="X160" s="3" t="str">
        <f>INDEX(Convert_DurBins[Dur_Bucket],MATCH($W160,Convert_DurBins[Dur_Val],1))</f>
        <v>16-18</v>
      </c>
      <c r="Y160" s="14">
        <f t="shared" si="16"/>
        <v>3.6143680000000002</v>
      </c>
      <c r="Z160" s="3">
        <f>-INDEX(DefProv[Default],MATCH($O160&amp;$R160,DefProv[KEY],0))</f>
        <v>-36</v>
      </c>
      <c r="AA160" s="9" cm="1">
        <f t="array" ref="AA160">IF($M160="CAD",AB160,_xll.BDP($C160,AA$1,"YAS_XCCY_FOREIGN_CURRENCY=CAD","YAS_YLD_FLAG = 15","PRICING_SOURCE=BVAL"))</f>
        <v>3.9743680000000001</v>
      </c>
      <c r="AB160" s="9" cm="1">
        <f t="array" ref="AB160">_xll.BDP($C160,AB$1,"YAS_YLD_FLAG = 15","PRICING_SOURCE=BVAL")</f>
        <v>3.9743680000000001</v>
      </c>
      <c r="AC160" s="14">
        <f t="shared" si="17"/>
        <v>0</v>
      </c>
      <c r="AD160" s="9" cm="1">
        <f t="array" ref="AD160">_xll.BDP($C160,AD$1,"YAS_YLD_FLAG = 15","PRICING_SOURCE=BVAL")</f>
        <v>200.60340000000002</v>
      </c>
      <c r="AE160" s="14" t="e">
        <f>INDEX([1]credit_yield!$C$1:$C$108,MATCH($AY160,[1]credit_yield!$A$1:$A$108,0))</f>
        <v>#N/A</v>
      </c>
      <c r="AF160" s="9" cm="1">
        <f t="array" ref="AF160">_xll.BDP($C160,AF$1,"YAS_YLD_FLAG = 15","YAS_XCCY_FOREIGN_CURRENCY=CAD","PRICING_SOURCE=BVAL")</f>
        <v>202.05010648317634</v>
      </c>
      <c r="AG160" s="9" cm="1">
        <f t="array" ref="AG160">_xll.BDP($C160,AG$1,"YAS_YLD_FLAG = 15","PRICING_SOURCE=BVAL")</f>
        <v>1.968334</v>
      </c>
      <c r="AH160" s="9" t="str" cm="1">
        <f t="array" ref="AH160">_xll.BDP($C160,AH$1,"YAS_YLD_FLAG = 15","PRICING_SOURCE=BVAL")</f>
        <v>CAN 2 12/01/51</v>
      </c>
      <c r="AI160" s="9" t="str" cm="1">
        <f t="array" ref="AI160">_xll.BDP($C160,AI$1,"YAS_YLD_FLAG = 15","YAS_XCCY_FOREIGN_CURRENCY=CAD","PRICING_SOURCE=BVAL")</f>
        <v>CAN 2 12/01/51</v>
      </c>
      <c r="AJ160" s="9" cm="1">
        <f t="array" ref="AJ160">_xll.BQL($C160, "yield(fill=PREV, pricing_source=BVN4, side=Bid, yield_type=YTW) - yield(fill=PREV, pricing_source=BVN4, side=Ask, yield_type=YTW)")</f>
        <v>2.2763809999999829E-2</v>
      </c>
      <c r="AK160" s="16" cm="1">
        <f t="array" ref="AK160">_xll.BDP($C160,AK$1,"YAS_YLD_FLAG = 1")</f>
        <v>550000000</v>
      </c>
      <c r="AL160" s="5">
        <f t="shared" si="18"/>
        <v>0</v>
      </c>
      <c r="AM160" s="17" cm="1">
        <f t="array" ref="AM160">_xll.BDP($C160&amp;"@"&amp;Settings!$B$1&amp;" "&amp;$O160,"INTERVAL_SUM","MARKET_DATA_OVERRIDE="&amp;AM$1,"CALC_INTERVAL="&amp;Settings!$B$2,"FILL=0")*1000</f>
        <v>0</v>
      </c>
      <c r="AN160" s="18">
        <f t="shared" si="19"/>
        <v>0</v>
      </c>
      <c r="AO160" s="17" cm="1">
        <f t="array" ref="AO160">_xll.BDP($I160&amp;"@"&amp;Settings!$B$1&amp;" "&amp;$O160,"INTERVAL_SUM","MARKET_DATA_OVERRIDE="&amp;AO$1,"CALC_INTERVAL="&amp;Settings!$B$2,"FILL=0")*1000</f>
        <v>0</v>
      </c>
      <c r="AP160" s="17" cm="1">
        <f t="array" ref="AP160">_xll.BDP($I160&amp;"@"&amp;Settings!$B$1&amp;" "&amp;$O160,"INTERVAL_SUM","MARKET_DATA_OVERRIDE="&amp;AP$1,"CALC_INTERVAL="&amp;Settings!$B$2,"FILL=0")*1000</f>
        <v>0</v>
      </c>
      <c r="AQ160" s="8" cm="1">
        <f t="array" ref="AQ160">_xll.BDP($C160,AQ$1)</f>
        <v>89</v>
      </c>
      <c r="AR160" s="21">
        <f>_xlfn.IFNA(IF(ISNUMBER($K160),INDEX(SN_Limit[UTILIZATION],MATCH($K160,SN_Limit[BB_ID],0)),"#N/A"),
IF(ISNUMBER($L160),INDEX(SN_Limit[UTILIZATION],MATCH($L160,SN_Limit[BB_ID],0)),"#N/A"))</f>
        <v>0.90849999999999997</v>
      </c>
      <c r="AS160" s="6">
        <f>_xlfn.IFNA(IF(ISNUMBER($K160),INDEX(SN_Limit[REMAINING],MATCH($K160,SN_Limit[BB_ID],0)),"#N/A"),
IF(ISNUMBER($L160),INDEX(SN_Limit[REMAINING],MATCH($L160,SN_Limit[BB_ID],0)),"#N/A"))</f>
        <v>0</v>
      </c>
      <c r="AT160" s="3" t="str">
        <f>INDEX(Table11[Z_category],MATCH(MAX(BuyTable[[#This Row],[Yld_Z_BB]:[Yld_Z_RBCI]]),Table11[Z_score_Vale],1))</f>
        <v>90+</v>
      </c>
      <c r="AU160" s="3">
        <f>INDEX(Table12[TRAC_Category],MATCH(BuyTable[[#This Row],[Perc_Traded]],Table12[TRAC_Value],1))</f>
        <v>0</v>
      </c>
      <c r="AV160" s="27">
        <f>INDEX(Table13[NetDlrInv_Category],MATCH(BuyTable[[#This Row],[DealerClient Net]],Table13[NetDlrInv_Value],1))</f>
        <v>0</v>
      </c>
      <c r="AW160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60" s="3">
        <f>INDEX(Table15[XCCY_Cat],MATCH(BuyTable[[#This Row],[XCCY_sprd]],Table15[XCCY_Value],1))</f>
        <v>0</v>
      </c>
      <c r="AY160" s="3" t="str">
        <f>INDEX(Group_RTG[RTG_Value],MATCH($R160,Group_RTG[RTG_Key],0))&amp;":"&amp;INDEX(Map_DurBQNT[Dur_Val],MATCH($X160,Map_DurBQNT[Dur_Key],0))&amp;":"&amp;$M160&amp;":"&amp;$O160</f>
        <v>BBB:9:CAD:Corp</v>
      </c>
      <c r="AZ160" s="3" t="str">
        <f>INDEX(Table9[LQA_Bucket],MATCH(BuyTable[[#This Row],[LQA_LIQUIDITY_SCORE]],Table9[LQA_Val],1))</f>
        <v>80-100</v>
      </c>
      <c r="BA160" s="27" t="str">
        <f>INDEX(Table10[Utilization_Bucket],MATCH(_xlfn.IFNA(ROUND(BuyTable[[#This Row],[Remaining]]/1000000,0),-1),Table10[Utilization_Val],1))</f>
        <v>0MM</v>
      </c>
      <c r="BB16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61" spans="1:54" x14ac:dyDescent="0.3">
      <c r="A161" t="s">
        <v>876</v>
      </c>
      <c r="B161" t="str">
        <f>IF(ISNUMBER(MATCH(I161,Buyside_PastID!A:A,0)),"","NEW")</f>
        <v/>
      </c>
      <c r="C161" s="8" t="s">
        <v>1152</v>
      </c>
      <c r="D161" s="8">
        <v>1.1160817084576555</v>
      </c>
      <c r="E161" s="8">
        <v>1.17274527949964</v>
      </c>
      <c r="F161" s="8" t="s">
        <v>1999</v>
      </c>
      <c r="G161" s="8">
        <v>5000000</v>
      </c>
      <c r="H161" s="8">
        <v>5000000</v>
      </c>
      <c r="I161" s="8" t="str" cm="1">
        <f t="array" ref="I161">_xll.BDP($C161,I$1)</f>
        <v>68389XAV7</v>
      </c>
      <c r="J161" s="8" t="str" cm="1">
        <f t="array" ref="J161">_xll.BDP($C161,J$1)</f>
        <v>ORCL 4.3 07/08/34</v>
      </c>
      <c r="K161" s="8" cm="1">
        <f t="array" ref="K161">_xll.BDP($C161,K$1)</f>
        <v>101752</v>
      </c>
      <c r="L161" s="8" cm="1">
        <f t="array" ref="L161">_xll.BDP($C161,L$1)</f>
        <v>101752</v>
      </c>
      <c r="M161" s="8" t="str" cm="1">
        <f t="array" ref="M161">_xll.BDP($C161,M$1)</f>
        <v>USD</v>
      </c>
      <c r="N161" s="8" t="str" cm="1">
        <f t="array" ref="N161">_xll.BDP($C161,N$1)</f>
        <v>US</v>
      </c>
      <c r="O161" s="8" t="str" cm="1">
        <f t="array" ref="O161">_xll.BDP($C161,O$1)</f>
        <v>Corp</v>
      </c>
      <c r="P161" s="8" t="str" cm="1">
        <f t="array" ref="P161">_xll.BDP($C161,P$1)</f>
        <v>Technology</v>
      </c>
      <c r="Q161" s="8" t="str" cm="1">
        <f t="array" ref="Q161">_xll.BDP($C161,Q$1)</f>
        <v>ORACLE CORP</v>
      </c>
      <c r="R161" s="8" t="str" cm="1">
        <f t="array" ref="R161">_xll.BDP($C161,R$1)</f>
        <v>BBB</v>
      </c>
      <c r="S161" s="8" cm="1">
        <f t="array" ref="S161">_xlfn.IFNA(MATCH(_xll.BDP($C161,S$1),Convert_RBCIRTG[RTG_MDY],0),0)</f>
        <v>2</v>
      </c>
      <c r="T161" s="8" cm="1">
        <f t="array" ref="T161">_xlfn.IFNA(MATCH(_xll.BDP($C161,T$1),Convert_RBCIRTG[RTG_FITCH_SP],0),0)</f>
        <v>3</v>
      </c>
      <c r="U161" s="8" cm="1">
        <f t="array" ref="U161">_xlfn.IFNA(MATCH(_xll.BDP($C161,U$1),Convert_RBCIRTG[RTG_FITCH_SP],0),0)</f>
        <v>3</v>
      </c>
      <c r="V161" s="20" t="str" cm="1">
        <f t="array" ref="V161">INDEX(Convert_RBCIRTG[RTG_FITCH_SP],IF(MEDIAN($S161:$U161)&gt;0,MEDIAN($S161:$U161),MAX($S161:$U161)))</f>
        <v>BBB+</v>
      </c>
      <c r="W161" s="15" cm="1">
        <f t="array" ref="W161">_xll.BDP($C161,W$1,"YAS_YLD_FLAG = 15")</f>
        <v>9.5635393713415091</v>
      </c>
      <c r="X161" s="3" t="str">
        <f>INDEX(Convert_DurBins[Dur_Bucket],MATCH($W161,Convert_DurBins[Dur_Val],1))</f>
        <v>0-10</v>
      </c>
      <c r="Y161" s="14">
        <f t="shared" si="16"/>
        <v>3.1478549136505607</v>
      </c>
      <c r="Z161" s="3">
        <f>-INDEX(DefProv[Default],MATCH($O161&amp;$R161,DefProv[KEY],0))</f>
        <v>-36</v>
      </c>
      <c r="AA161" s="9" cm="1">
        <f t="array" ref="AA161">IF($M161="CAD",AB161,_xll.BDP($C161,AA$1,"YAS_XCCY_FOREIGN_CURRENCY=CAD","YAS_YLD_FLAG = 15","PRICING_SOURCE=BVAL"))</f>
        <v>3.5078549136505606</v>
      </c>
      <c r="AB161" s="9" cm="1">
        <f t="array" ref="AB161">_xll.BDP($C161,AB$1,"YAS_YLD_FLAG = 15","PRICING_SOURCE=BVAL")</f>
        <v>3.0127329999999999</v>
      </c>
      <c r="AC161" s="14">
        <f t="shared" si="17"/>
        <v>0.49512191365056069</v>
      </c>
      <c r="AD161" s="9" cm="1">
        <f t="array" ref="AD161">_xll.BDP($C161,AD$1,"YAS_YLD_FLAG = 15","PRICING_SOURCE=BVAL")</f>
        <v>143.2748</v>
      </c>
      <c r="AE161" s="14" t="e">
        <f>INDEX([1]credit_yield!$C$1:$C$108,MATCH($AY161,[1]credit_yield!$A$1:$A$108,0))</f>
        <v>#N/A</v>
      </c>
      <c r="AF161" s="9" cm="1">
        <f t="array" ref="AF161">_xll.BDP($C161,AF$1,"YAS_YLD_FLAG = 15","YAS_XCCY_FOREIGN_CURRENCY=CAD","PRICING_SOURCE=BVAL")</f>
        <v>191.94075925736738</v>
      </c>
      <c r="AG161" s="9" cm="1">
        <f t="array" ref="AG161">_xll.BDP($C161,AG$1,"YAS_YLD_FLAG = 15","PRICING_SOURCE=BVAL")</f>
        <v>1.579985</v>
      </c>
      <c r="AH161" s="9" t="str" cm="1">
        <f t="array" ref="AH161">_xll.BDP($C161,AH$1,"YAS_YLD_FLAG = 15","PRICING_SOURCE=BVAL")</f>
        <v>T 1 1/4 08/15/31</v>
      </c>
      <c r="AI161" s="9" t="str" cm="1">
        <f t="array" ref="AI161">_xll.BDP($C161,AI$1,"YAS_YLD_FLAG = 15","YAS_XCCY_FOREIGN_CURRENCY=CAD","PRICING_SOURCE=BVAL")</f>
        <v>CAN 1 ½ 06/01/31</v>
      </c>
      <c r="AJ161" s="9" cm="1">
        <f t="array" ref="AJ161">_xll.BQL($C161, "yield(fill=PREV, pricing_source=BVN4, side=Bid, yield_type=YTW) - yield(fill=PREV, pricing_source=BVN4, side=Ask, yield_type=YTW)")</f>
        <v>1.9697739999999797E-2</v>
      </c>
      <c r="AK161" s="16" cm="1">
        <f t="array" ref="AK161">_xll.BDP($C161,AK$1,"YAS_YLD_FLAG = 1")</f>
        <v>1750000000</v>
      </c>
      <c r="AL161" s="5">
        <f t="shared" si="18"/>
        <v>2.0958857142857144E-2</v>
      </c>
      <c r="AM161" s="17" cm="1">
        <f t="array" ref="AM161">_xll.BDP($C161&amp;"@"&amp;Settings!$B$1&amp;" "&amp;$O161,"INTERVAL_SUM","MARKET_DATA_OVERRIDE="&amp;AM$1,"CALC_INTERVAL="&amp;Settings!$B$2,"FILL=0")*1000</f>
        <v>36678000</v>
      </c>
      <c r="AN161" s="18">
        <f t="shared" si="19"/>
        <v>3247000</v>
      </c>
      <c r="AO161" s="17" cm="1">
        <f t="array" ref="AO161">_xll.BDP($I161&amp;"@"&amp;Settings!$B$1&amp;" "&amp;$O161,"INTERVAL_SUM","MARKET_DATA_OVERRIDE="&amp;AO$1,"CALC_INTERVAL="&amp;Settings!$B$2,"FILL=0")*1000</f>
        <v>15195000</v>
      </c>
      <c r="AP161" s="17" cm="1">
        <f t="array" ref="AP161">_xll.BDP($I161&amp;"@"&amp;Settings!$B$1&amp;" "&amp;$O161,"INTERVAL_SUM","MARKET_DATA_OVERRIDE="&amp;AP$1,"CALC_INTERVAL="&amp;Settings!$B$2,"FILL=0")*1000</f>
        <v>11948000</v>
      </c>
      <c r="AQ161" s="8" cm="1">
        <f t="array" ref="AQ161">_xll.BDP($C161,AQ$1)</f>
        <v>94</v>
      </c>
      <c r="AR161" s="21">
        <f>_xlfn.IFNA(IF(ISNUMBER($K161),INDEX(SN_Limit[UTILIZATION],MATCH($K161,SN_Limit[BB_ID],0)),"#N/A"),
IF(ISNUMBER($L161),INDEX(SN_Limit[UTILIZATION],MATCH($L161,SN_Limit[BB_ID],0)),"#N/A"))</f>
        <v>0.80210000000000004</v>
      </c>
      <c r="AS161" s="6">
        <f>_xlfn.IFNA(IF(ISNUMBER($K161),INDEX(SN_Limit[REMAINING],MATCH($K161,SN_Limit[BB_ID],0)),"#N/A"),
IF(ISNUMBER($L161),INDEX(SN_Limit[REMAINING],MATCH($L161,SN_Limit[BB_ID],0)),"#N/A"))</f>
        <v>14684600</v>
      </c>
      <c r="AT161" s="3" t="str">
        <f>INDEX(Table11[Z_category],MATCH(MAX(BuyTable[[#This Row],[Yld_Z_BB]:[Yld_Z_RBCI]]),Table11[Z_score_Vale],1))</f>
        <v>75 to 90</v>
      </c>
      <c r="AU161" s="3" t="str">
        <f>INDEX(Table12[TRAC_Category],MATCH(BuyTable[[#This Row],[Perc_Traded]],Table12[TRAC_Value],1))</f>
        <v>0-5%</v>
      </c>
      <c r="AV161" s="27" t="str">
        <f>INDEX(Table13[NetDlrInv_Category],MATCH(BuyTable[[#This Row],[DealerClient Net]],Table13[NetDlrInv_Value],1))</f>
        <v>0 to 5MM</v>
      </c>
      <c r="AW161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61" s="3" t="str">
        <f>INDEX(Table15[XCCY_Cat],MATCH(BuyTable[[#This Row],[XCCY_sprd]],Table15[XCCY_Value],1))</f>
        <v>0.3 to 0.5</v>
      </c>
      <c r="AY161" s="3" t="str">
        <f>INDEX(Group_RTG[RTG_Value],MATCH($R161,Group_RTG[RTG_Key],0))&amp;":"&amp;INDEX(Map_DurBQNT[Dur_Val],MATCH($X161,Map_DurBQNT[Dur_Key],0))&amp;":"&amp;$M161&amp;":"&amp;$O161</f>
        <v>BBB:5:USD:Corp</v>
      </c>
      <c r="AZ161" s="3" t="str">
        <f>INDEX(Table9[LQA_Bucket],MATCH(BuyTable[[#This Row],[LQA_LIQUIDITY_SCORE]],Table9[LQA_Val],1))</f>
        <v>80-100</v>
      </c>
      <c r="BA161" s="27" t="str">
        <f>INDEX(Table10[Utilization_Bucket],MATCH(_xlfn.IFNA(ROUND(BuyTable[[#This Row],[Remaining]]/1000000,0),-1),Table10[Utilization_Val],1))</f>
        <v>10-50MM</v>
      </c>
      <c r="BB16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62" spans="1:54" x14ac:dyDescent="0.3">
      <c r="A162" t="s">
        <v>876</v>
      </c>
      <c r="B162" t="str">
        <f>IF(ISNUMBER(MATCH(I162,Buyside_PastID!A:A,0)),"","NEW")</f>
        <v>NEW</v>
      </c>
      <c r="C162" s="8" t="s">
        <v>2879</v>
      </c>
      <c r="D162" s="8">
        <v>0.89831534623494824</v>
      </c>
      <c r="E162" s="8">
        <v>0.98847060891635341</v>
      </c>
      <c r="F162" s="8" t="s">
        <v>2813</v>
      </c>
      <c r="G162" s="8">
        <v>0</v>
      </c>
      <c r="H162" s="8">
        <v>3170000</v>
      </c>
      <c r="I162" s="8" t="str" cm="1">
        <f t="array" ref="I162">_xll.BDP($C162,I$1)</f>
        <v>20030NBM2</v>
      </c>
      <c r="J162" s="8" t="str" cm="1">
        <f t="array" ref="J162">_xll.BDP($C162,J$1)</f>
        <v>CMCSA 4.2 08/15/34</v>
      </c>
      <c r="K162" s="8" cm="1">
        <f t="array" ref="K162">_xll.BDP($C162,K$1)</f>
        <v>101712</v>
      </c>
      <c r="L162" s="8" cm="1">
        <f t="array" ref="L162">_xll.BDP($C162,L$1)</f>
        <v>101712</v>
      </c>
      <c r="M162" s="8" t="str" cm="1">
        <f t="array" ref="M162">_xll.BDP($C162,M$1)</f>
        <v>USD</v>
      </c>
      <c r="N162" s="8" t="str" cm="1">
        <f t="array" ref="N162">_xll.BDP($C162,N$1)</f>
        <v>US</v>
      </c>
      <c r="O162" s="8" t="str" cm="1">
        <f t="array" ref="O162">_xll.BDP($C162,O$1)</f>
        <v>Corp</v>
      </c>
      <c r="P162" s="8" t="str" cm="1">
        <f t="array" ref="P162">_xll.BDP($C162,P$1)</f>
        <v>Communications</v>
      </c>
      <c r="Q162" s="8" t="str" cm="1">
        <f t="array" ref="Q162">_xll.BDP($C162,Q$1)</f>
        <v>COMCAST CORP</v>
      </c>
      <c r="R162" s="8" t="str" cm="1">
        <f t="array" ref="R162">_xll.BDP($C162,R$1)</f>
        <v>A-</v>
      </c>
      <c r="S162" s="8" cm="1">
        <f t="array" ref="S162">_xlfn.IFNA(MATCH(_xll.BDP($C162,S$1),Convert_RBCIRTG[RTG_MDY],0),0)</f>
        <v>4</v>
      </c>
      <c r="T162" s="8" cm="1">
        <f t="array" ref="T162">_xlfn.IFNA(MATCH(_xll.BDP($C162,T$1),Convert_RBCIRTG[RTG_FITCH_SP],0),0)</f>
        <v>4</v>
      </c>
      <c r="U162" s="8" cm="1">
        <f t="array" ref="U162">_xlfn.IFNA(MATCH(_xll.BDP($C162,U$1),Convert_RBCIRTG[RTG_FITCH_SP],0),0)</f>
        <v>4</v>
      </c>
      <c r="V162" s="20" t="str" cm="1">
        <f t="array" ref="V162">INDEX(Convert_RBCIRTG[RTG_FITCH_SP],IF(MEDIAN($S162:$U162)&gt;0,MEDIAN($S162:$U162),MAX($S162:$U162)))</f>
        <v>A-</v>
      </c>
      <c r="W162" s="15" cm="1">
        <f t="array" ref="W162">_xll.BDP($C162,W$1,"YAS_YLD_FLAG = 15")</f>
        <v>9.7744347291699167</v>
      </c>
      <c r="X162" s="3" t="str">
        <f>INDEX(Convert_DurBins[Dur_Bucket],MATCH($W162,Convert_DurBins[Dur_Val],1))</f>
        <v>0-10</v>
      </c>
      <c r="Y162" s="14">
        <f t="shared" si="16"/>
        <v>2.9714147708127223</v>
      </c>
      <c r="Z162" s="3">
        <f>-INDEX(DefProv[Default],MATCH($O162&amp;$R162,DefProv[KEY],0))</f>
        <v>-13</v>
      </c>
      <c r="AA162" s="9" cm="1">
        <f t="array" ref="AA162">IF($M162="CAD",AB162,_xll.BDP($C162,AA$1,"YAS_XCCY_FOREIGN_CURRENCY=CAD","YAS_YLD_FLAG = 15","PRICING_SOURCE=BVAL"))</f>
        <v>3.1014147708127222</v>
      </c>
      <c r="AB162" s="9" cm="1">
        <f t="array" ref="AB162">_xll.BDP($C162,AB$1,"YAS_YLD_FLAG = 15","PRICING_SOURCE=BVAL")</f>
        <v>2.6199140000000001</v>
      </c>
      <c r="AC162" s="14">
        <f t="shared" si="17"/>
        <v>0.48150077081272213</v>
      </c>
      <c r="AD162" s="9" cm="1">
        <f t="array" ref="AD162">_xll.BDP($C162,AD$1,"YAS_YLD_FLAG = 15","PRICING_SOURCE=BVAL")</f>
        <v>103.99290000000001</v>
      </c>
      <c r="AE162" s="14">
        <f>INDEX([1]credit_yield!$C$1:$C$108,MATCH($AY162,[1]credit_yield!$A$1:$A$108,0))</f>
        <v>73.928243448068429</v>
      </c>
      <c r="AF162" s="9" cm="1">
        <f t="array" ref="AF162">_xll.BDP($C162,AF$1,"YAS_YLD_FLAG = 15","YAS_XCCY_FOREIGN_CURRENCY=CAD","PRICING_SOURCE=BVAL")</f>
        <v>151.29674497358354</v>
      </c>
      <c r="AG162" s="9" cm="1">
        <f t="array" ref="AG162">_xll.BDP($C162,AG$1,"YAS_YLD_FLAG = 15","PRICING_SOURCE=BVAL")</f>
        <v>1.579985</v>
      </c>
      <c r="AH162" s="9" t="str" cm="1">
        <f t="array" ref="AH162">_xll.BDP($C162,AH$1,"YAS_YLD_FLAG = 15","PRICING_SOURCE=BVAL")</f>
        <v>T 1 1/4 08/15/31</v>
      </c>
      <c r="AI162" s="9" t="str" cm="1">
        <f t="array" ref="AI162">_xll.BDP($C162,AI$1,"YAS_YLD_FLAG = 15","YAS_XCCY_FOREIGN_CURRENCY=CAD","PRICING_SOURCE=BVAL")</f>
        <v>CAN 1 ½ 06/01/31</v>
      </c>
      <c r="AJ162" s="9" cm="1">
        <f t="array" ref="AJ162">_xll.BQL($C162, "yield(fill=PREV, pricing_source=BVN4, side=Bid, yield_type=YTW) - yield(fill=PREV, pricing_source=BVN4, side=Ask, yield_type=YTW)")</f>
        <v>2.6467479999999988E-2</v>
      </c>
      <c r="AK162" s="16" cm="1">
        <f t="array" ref="AK162">_xll.BDP($C162,AK$1,"YAS_YLD_FLAG = 1")</f>
        <v>1000000000</v>
      </c>
      <c r="AL162" s="5">
        <f t="shared" si="18"/>
        <v>4.4635000000000001E-2</v>
      </c>
      <c r="AM162" s="17" cm="1">
        <f t="array" ref="AM162">_xll.BDP($C162&amp;"@"&amp;Settings!$B$1&amp;" "&amp;$O162,"INTERVAL_SUM","MARKET_DATA_OVERRIDE="&amp;AM$1,"CALC_INTERVAL="&amp;Settings!$B$2,"FILL=0")*1000</f>
        <v>44635000</v>
      </c>
      <c r="AN162" s="18">
        <f t="shared" si="19"/>
        <v>9035000</v>
      </c>
      <c r="AO162" s="17" cm="1">
        <f t="array" ref="AO162">_xll.BDP($I162&amp;"@"&amp;Settings!$B$1&amp;" "&amp;$O162,"INTERVAL_SUM","MARKET_DATA_OVERRIDE="&amp;AO$1,"CALC_INTERVAL="&amp;Settings!$B$2,"FILL=0")*1000</f>
        <v>16535000</v>
      </c>
      <c r="AP162" s="17" cm="1">
        <f t="array" ref="AP162">_xll.BDP($I162&amp;"@"&amp;Settings!$B$1&amp;" "&amp;$O162,"INTERVAL_SUM","MARKET_DATA_OVERRIDE="&amp;AP$1,"CALC_INTERVAL="&amp;Settings!$B$2,"FILL=0")*1000</f>
        <v>7500000</v>
      </c>
      <c r="AQ162" s="8" cm="1">
        <f t="array" ref="AQ162">_xll.BDP($C162,AQ$1)</f>
        <v>79</v>
      </c>
      <c r="AR162" s="21">
        <f>_xlfn.IFNA(IF(ISNUMBER($K162),INDEX(SN_Limit[UTILIZATION],MATCH($K162,SN_Limit[BB_ID],0)),"#N/A"),
IF(ISNUMBER($L162),INDEX(SN_Limit[UTILIZATION],MATCH($L162,SN_Limit[BB_ID],0)),"#N/A"))</f>
        <v>0.70920000000000005</v>
      </c>
      <c r="AS162" s="6">
        <f>_xlfn.IFNA(IF(ISNUMBER($K162),INDEX(SN_Limit[REMAINING],MATCH($K162,SN_Limit[BB_ID],0)),"#N/A"),
IF(ISNUMBER($L162),INDEX(SN_Limit[REMAINING],MATCH($L162,SN_Limit[BB_ID],0)),"#N/A"))</f>
        <v>14309449.670000002</v>
      </c>
      <c r="AT162" s="3" t="str">
        <f>INDEX(Table11[Z_category],MATCH(MAX(BuyTable[[#This Row],[Yld_Z_BB]:[Yld_Z_RBCI]]),Table11[Z_score_Vale],1))</f>
        <v>75 to 90</v>
      </c>
      <c r="AU162" s="3" t="str">
        <f>INDEX(Table12[TRAC_Category],MATCH(BuyTable[[#This Row],[Perc_Traded]],Table12[TRAC_Value],1))</f>
        <v>0-5%</v>
      </c>
      <c r="AV162" s="27" t="str">
        <f>INDEX(Table13[NetDlrInv_Category],MATCH(BuyTable[[#This Row],[DealerClient Net]],Table13[NetDlrInv_Value],1))</f>
        <v>5 to 10MM</v>
      </c>
      <c r="AW162" s="3">
        <f>IF(OR(ISBLANK(BuyTable[[#This Row],[MSG_AskSize]]),NOT(ISNUMBER(BuyTable[[#This Row],[MSG_AskSize]]))),"NA",INDEX(Table14[AskSize_Category],MATCH(BuyTable[[#This Row],[MSG_AskSize]],Table14[AskSize_Value],1)))</f>
        <v>0</v>
      </c>
      <c r="AX162" s="3" t="str">
        <f>INDEX(Table15[XCCY_Cat],MATCH(BuyTable[[#This Row],[XCCY_sprd]],Table15[XCCY_Value],1))</f>
        <v>0.3 to 0.5</v>
      </c>
      <c r="AY162" s="3" t="str">
        <f>INDEX(Group_RTG[RTG_Value],MATCH($R162,Group_RTG[RTG_Key],0))&amp;":"&amp;INDEX(Map_DurBQNT[Dur_Val],MATCH($X162,Map_DurBQNT[Dur_Key],0))&amp;":"&amp;$M162&amp;":"&amp;$O162</f>
        <v>A:5:USD:Corp</v>
      </c>
      <c r="AZ162" s="3" t="str">
        <f>INDEX(Table9[LQA_Bucket],MATCH(BuyTable[[#This Row],[LQA_LIQUIDITY_SCORE]],Table9[LQA_Val],1))</f>
        <v>60-80</v>
      </c>
      <c r="BA162" s="27" t="str">
        <f>INDEX(Table10[Utilization_Bucket],MATCH(_xlfn.IFNA(ROUND(BuyTable[[#This Row],[Remaining]]/1000000,0),-1),Table10[Utilization_Val],1))</f>
        <v>10-50MM</v>
      </c>
      <c r="BB16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63" spans="1:54" x14ac:dyDescent="0.3">
      <c r="A163" t="s">
        <v>876</v>
      </c>
      <c r="B163" t="str">
        <f>IF(ISNUMBER(MATCH(I163,Buyside_PastID!A:A,0)),"","NEW")</f>
        <v/>
      </c>
      <c r="C163" s="8" t="s">
        <v>1084</v>
      </c>
      <c r="D163" s="8">
        <v>1.034929888505925</v>
      </c>
      <c r="E163" s="8">
        <v>1.1418225191235407</v>
      </c>
      <c r="F163" s="8" t="s">
        <v>1960</v>
      </c>
      <c r="G163" s="8">
        <v>1250000</v>
      </c>
      <c r="H163" s="8">
        <v>0</v>
      </c>
      <c r="I163" s="8" t="str" cm="1">
        <f t="array" ref="I163">_xll.BDP($C163,I$1)</f>
        <v>404280AH2</v>
      </c>
      <c r="J163" s="8" t="str" cm="1">
        <f t="array" ref="J163">_xll.BDP($C163,J$1)</f>
        <v>HSBC 6 1/2 09/15/37</v>
      </c>
      <c r="K163" s="8" cm="1">
        <f t="array" ref="K163">_xll.BDP($C163,K$1)</f>
        <v>111759</v>
      </c>
      <c r="L163" s="8" cm="1">
        <f t="array" ref="L163">_xll.BDP($C163,L$1)</f>
        <v>111759</v>
      </c>
      <c r="M163" s="8" t="str" cm="1">
        <f t="array" ref="M163">_xll.BDP($C163,M$1)</f>
        <v>USD</v>
      </c>
      <c r="N163" s="8" t="str" cm="1">
        <f t="array" ref="N163">_xll.BDP($C163,N$1)</f>
        <v>EN</v>
      </c>
      <c r="O163" s="8" t="str" cm="1">
        <f t="array" ref="O163">_xll.BDP($C163,O$1)</f>
        <v>Corp</v>
      </c>
      <c r="P163" s="8" t="str" cm="1">
        <f t="array" ref="P163">_xll.BDP($C163,P$1)</f>
        <v>Financials</v>
      </c>
      <c r="Q163" s="8" t="str" cm="1">
        <f t="array" ref="Q163">_xll.BDP($C163,Q$1)</f>
        <v>HSBC HOLDINGS PLC</v>
      </c>
      <c r="R163" s="8" t="str" cm="1">
        <f t="array" ref="R163">_xll.BDP($C163,R$1)</f>
        <v>BBB+</v>
      </c>
      <c r="S163" s="8" cm="1">
        <f t="array" ref="S163">_xlfn.IFNA(MATCH(_xll.BDP($C163,S$1),Convert_RBCIRTG[RTG_MDY],0),0)</f>
        <v>3</v>
      </c>
      <c r="T163" s="8" cm="1">
        <f t="array" ref="T163">_xlfn.IFNA(MATCH(_xll.BDP($C163,T$1),Convert_RBCIRTG[RTG_FITCH_SP],0),0)</f>
        <v>4</v>
      </c>
      <c r="U163" s="8" cm="1">
        <f t="array" ref="U163">_xlfn.IFNA(MATCH(_xll.BDP($C163,U$1),Convert_RBCIRTG[RTG_FITCH_SP],0),0)</f>
        <v>2</v>
      </c>
      <c r="V163" s="20" t="str" cm="1">
        <f t="array" ref="V163">INDEX(Convert_RBCIRTG[RTG_FITCH_SP],IF(MEDIAN($S163:$U163)&gt;0,MEDIAN($S163:$U163),MAX($S163:$U163)))</f>
        <v>BBB+</v>
      </c>
      <c r="W163" s="15" cm="1">
        <f t="array" ref="W163">_xll.BDP($C163,W$1,"YAS_YLD_FLAG = 15")</f>
        <v>10.836612759327148</v>
      </c>
      <c r="X163" s="3" t="str">
        <f>INDEX(Convert_DurBins[Dur_Bucket],MATCH($W163,Convert_DurBins[Dur_Val],1))</f>
        <v>10-12</v>
      </c>
      <c r="Y163" s="14">
        <f t="shared" si="16"/>
        <v>3.8727005495959834</v>
      </c>
      <c r="Z163" s="3">
        <f>-INDEX(DefProv[Default],MATCH($O163&amp;$R163,DefProv[KEY],0))</f>
        <v>-36</v>
      </c>
      <c r="AA163" s="9" cm="1">
        <f t="array" ref="AA163">IF($M163="CAD",AB163,_xll.BDP($C163,AA$1,"YAS_XCCY_FOREIGN_CURRENCY=CAD","YAS_YLD_FLAG = 15","PRICING_SOURCE=BVAL"))</f>
        <v>4.2327005495959833</v>
      </c>
      <c r="AB163" s="9" cm="1">
        <f t="array" ref="AB163">_xll.BDP($C163,AB$1,"YAS_YLD_FLAG = 15","PRICING_SOURCE=BVAL")</f>
        <v>3.3803749999999999</v>
      </c>
      <c r="AC163" s="14">
        <f t="shared" si="17"/>
        <v>0.85232554959598339</v>
      </c>
      <c r="AD163" s="9" cm="1">
        <f t="array" ref="AD163">_xll.BDP($C163,AD$1,"YAS_YLD_FLAG = 15","PRICING_SOURCE=BVAL")</f>
        <v>138.7585</v>
      </c>
      <c r="AE163" s="14" t="e">
        <f>INDEX([1]credit_yield!$C$1:$C$108,MATCH($AY163,[1]credit_yield!$A$1:$A$108,0))</f>
        <v>#N/A</v>
      </c>
      <c r="AF163" s="9" cm="1">
        <f t="array" ref="AF163">_xll.BDP($C163,AF$1,"YAS_YLD_FLAG = 15","YAS_XCCY_FOREIGN_CURRENCY=CAD","PRICING_SOURCE=BVAL")</f>
        <v>236.44200956029584</v>
      </c>
      <c r="AG163" s="9" cm="1">
        <f t="array" ref="AG163">_xll.BDP($C163,AG$1,"YAS_YLD_FLAG = 15","PRICING_SOURCE=BVAL")</f>
        <v>1.9927899999999998</v>
      </c>
      <c r="AH163" s="9" t="str" cm="1">
        <f t="array" ref="AH163">_xll.BDP($C163,AH$1,"YAS_YLD_FLAG = 15","PRICING_SOURCE=BVAL")</f>
        <v>T 1 3/4 08/15/41</v>
      </c>
      <c r="AI163" s="9" t="str" cm="1">
        <f t="array" ref="AI163">_xll.BDP($C163,AI$1,"YAS_YLD_FLAG = 15","YAS_XCCY_FOREIGN_CURRENCY=CAD","PRICING_SOURCE=BVAL")</f>
        <v>CAN 4 06/01/41</v>
      </c>
      <c r="AJ163" s="9" cm="1">
        <f t="array" ref="AJ163">_xll.BQL($C163, "yield(fill=PREV, pricing_source=BVN4, side=Bid, yield_type=YTW) - yield(fill=PREV, pricing_source=BVN4, side=Ask, yield_type=YTW)")</f>
        <v>2.041758353960299E-2</v>
      </c>
      <c r="AK163" s="16" cm="1">
        <f t="array" ref="AK163">_xll.BDP($C163,AK$1,"YAS_YLD_FLAG = 1")</f>
        <v>2500000000</v>
      </c>
      <c r="AL163" s="5">
        <f t="shared" si="18"/>
        <v>3.8379999999999997E-2</v>
      </c>
      <c r="AM163" s="17" cm="1">
        <f t="array" ref="AM163">_xll.BDP($C163&amp;"@"&amp;Settings!$B$1&amp;" "&amp;$O163,"INTERVAL_SUM","MARKET_DATA_OVERRIDE="&amp;AM$1,"CALC_INTERVAL="&amp;Settings!$B$2,"FILL=0")*1000</f>
        <v>95950000</v>
      </c>
      <c r="AN163" s="18">
        <f t="shared" si="19"/>
        <v>11495000</v>
      </c>
      <c r="AO163" s="17" cm="1">
        <f t="array" ref="AO163">_xll.BDP($I163&amp;"@"&amp;Settings!$B$1&amp;" "&amp;$O163,"INTERVAL_SUM","MARKET_DATA_OVERRIDE="&amp;AO$1,"CALC_INTERVAL="&amp;Settings!$B$2,"FILL=0")*1000</f>
        <v>29472000</v>
      </c>
      <c r="AP163" s="17" cm="1">
        <f t="array" ref="AP163">_xll.BDP($I163&amp;"@"&amp;Settings!$B$1&amp;" "&amp;$O163,"INTERVAL_SUM","MARKET_DATA_OVERRIDE="&amp;AP$1,"CALC_INTERVAL="&amp;Settings!$B$2,"FILL=0")*1000</f>
        <v>17977000</v>
      </c>
      <c r="AQ163" s="8" cm="1">
        <f t="array" ref="AQ163">_xll.BDP($C163,AQ$1)</f>
        <v>98</v>
      </c>
      <c r="AR163" s="21">
        <f>_xlfn.IFNA(IF(ISNUMBER($K163),INDEX(SN_Limit[UTILIZATION],MATCH($K163,SN_Limit[BB_ID],0)),"#N/A"),
IF(ISNUMBER($L163),INDEX(SN_Limit[UTILIZATION],MATCH($L163,SN_Limit[BB_ID],0)),"#N/A"))</f>
        <v>0.79869999999999997</v>
      </c>
      <c r="AS163" s="6">
        <f>_xlfn.IFNA(IF(ISNUMBER($K163),INDEX(SN_Limit[REMAINING],MATCH($K163,SN_Limit[BB_ID],0)),"#N/A"),
IF(ISNUMBER($L163),INDEX(SN_Limit[REMAINING],MATCH($L163,SN_Limit[BB_ID],0)),"#N/A"))</f>
        <v>9116230.4599999934</v>
      </c>
      <c r="AT163" s="3" t="str">
        <f>INDEX(Table11[Z_category],MATCH(MAX(BuyTable[[#This Row],[Yld_Z_BB]:[Yld_Z_RBCI]]),Table11[Z_score_Vale],1))</f>
        <v>75 to 90</v>
      </c>
      <c r="AU163" s="3" t="str">
        <f>INDEX(Table12[TRAC_Category],MATCH(BuyTable[[#This Row],[Perc_Traded]],Table12[TRAC_Value],1))</f>
        <v>0-5%</v>
      </c>
      <c r="AV163" s="27" t="str">
        <f>INDEX(Table13[NetDlrInv_Category],MATCH(BuyTable[[#This Row],[DealerClient Net]],Table13[NetDlrInv_Value],1))</f>
        <v>10 to 20MM</v>
      </c>
      <c r="AW163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163" s="3" t="str">
        <f>INDEX(Table15[XCCY_Cat],MATCH(BuyTable[[#This Row],[XCCY_sprd]],Table15[XCCY_Value],1))</f>
        <v>0.8 to 1</v>
      </c>
      <c r="AY163" s="3" t="str">
        <f>INDEX(Group_RTG[RTG_Value],MATCH($R163,Group_RTG[RTG_Key],0))&amp;":"&amp;INDEX(Map_DurBQNT[Dur_Val],MATCH($X163,Map_DurBQNT[Dur_Key],0))&amp;":"&amp;$M163&amp;":"&amp;$O163</f>
        <v>BBB:6:USD:Corp</v>
      </c>
      <c r="AZ163" s="3" t="str">
        <f>INDEX(Table9[LQA_Bucket],MATCH(BuyTable[[#This Row],[LQA_LIQUIDITY_SCORE]],Table9[LQA_Val],1))</f>
        <v>80-100</v>
      </c>
      <c r="BA163" s="27" t="str">
        <f>INDEX(Table10[Utilization_Bucket],MATCH(_xlfn.IFNA(ROUND(BuyTable[[#This Row],[Remaining]]/1000000,0),-1),Table10[Utilization_Val],1))</f>
        <v>1-10MM</v>
      </c>
      <c r="BB16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64" spans="1:54" x14ac:dyDescent="0.3">
      <c r="A164" t="s">
        <v>876</v>
      </c>
      <c r="B164" t="str">
        <f>IF(ISNUMBER(MATCH(I164,Buyside_PastID!A:A,0)),"","NEW")</f>
        <v/>
      </c>
      <c r="C164" s="8" t="s">
        <v>967</v>
      </c>
      <c r="D164" s="8">
        <v>0.70027822407818219</v>
      </c>
      <c r="E164" s="8">
        <v>0.79020466843958614</v>
      </c>
      <c r="F164" s="8" t="s">
        <v>2049</v>
      </c>
      <c r="G164" s="8">
        <v>10000000</v>
      </c>
      <c r="H164" s="8">
        <v>10000000</v>
      </c>
      <c r="I164" s="8" t="str" cm="1">
        <f t="array" ref="I164">_xll.BDP($C164,I$1)</f>
        <v>68389XBF1</v>
      </c>
      <c r="J164" s="8" t="str" cm="1">
        <f t="array" ref="J164">_xll.BDP($C164,J$1)</f>
        <v>ORCL 4 1/8 05/15/45</v>
      </c>
      <c r="K164" s="8" cm="1">
        <f t="array" ref="K164">_xll.BDP($C164,K$1)</f>
        <v>101752</v>
      </c>
      <c r="L164" s="8" cm="1">
        <f t="array" ref="L164">_xll.BDP($C164,L$1)</f>
        <v>101752</v>
      </c>
      <c r="M164" s="8" t="str" cm="1">
        <f t="array" ref="M164">_xll.BDP($C164,M$1)</f>
        <v>USD</v>
      </c>
      <c r="N164" s="8" t="str" cm="1">
        <f t="array" ref="N164">_xll.BDP($C164,N$1)</f>
        <v>US</v>
      </c>
      <c r="O164" s="8" t="str" cm="1">
        <f t="array" ref="O164">_xll.BDP($C164,O$1)</f>
        <v>Corp</v>
      </c>
      <c r="P164" s="8" t="str" cm="1">
        <f t="array" ref="P164">_xll.BDP($C164,P$1)</f>
        <v>Technology</v>
      </c>
      <c r="Q164" s="8" t="str" cm="1">
        <f t="array" ref="Q164">_xll.BDP($C164,Q$1)</f>
        <v>ORACLE CORP</v>
      </c>
      <c r="R164" s="8" t="str" cm="1">
        <f t="array" ref="R164">_xll.BDP($C164,R$1)</f>
        <v>BBB</v>
      </c>
      <c r="S164" s="8" cm="1">
        <f t="array" ref="S164">_xlfn.IFNA(MATCH(_xll.BDP($C164,S$1),Convert_RBCIRTG[RTG_MDY],0),0)</f>
        <v>2</v>
      </c>
      <c r="T164" s="8" cm="1">
        <f t="array" ref="T164">_xlfn.IFNA(MATCH(_xll.BDP($C164,T$1),Convert_RBCIRTG[RTG_FITCH_SP],0),0)</f>
        <v>3</v>
      </c>
      <c r="U164" s="8" cm="1">
        <f t="array" ref="U164">_xlfn.IFNA(MATCH(_xll.BDP($C164,U$1),Convert_RBCIRTG[RTG_FITCH_SP],0),0)</f>
        <v>3</v>
      </c>
      <c r="V164" s="20" t="str" cm="1">
        <f t="array" ref="V164">INDEX(Convert_RBCIRTG[RTG_FITCH_SP],IF(MEDIAN($S164:$U164)&gt;0,MEDIAN($S164:$U164),MAX($S164:$U164)))</f>
        <v>BBB+</v>
      </c>
      <c r="W164" s="15" cm="1">
        <f t="array" ref="W164">_xll.BDP($C164,W$1,"YAS_YLD_FLAG = 15")</f>
        <v>14.970605754200458</v>
      </c>
      <c r="X164" s="3" t="str">
        <f>INDEX(Convert_DurBins[Dur_Bucket],MATCH($W164,Convert_DurBins[Dur_Val],1))</f>
        <v>14-16</v>
      </c>
      <c r="Y164" s="14">
        <f t="shared" si="16"/>
        <v>3.7826981925859973</v>
      </c>
      <c r="Z164" s="3">
        <f>-INDEX(DefProv[Default],MATCH($O164&amp;$R164,DefProv[KEY],0))</f>
        <v>-36</v>
      </c>
      <c r="AA164" s="9" cm="1">
        <f t="array" ref="AA164">IF($M164="CAD",AB164,_xll.BDP($C164,AA$1,"YAS_XCCY_FOREIGN_CURRENCY=CAD","YAS_YLD_FLAG = 15","PRICING_SOURCE=BVAL"))</f>
        <v>4.1426981925859971</v>
      </c>
      <c r="AB164" s="9" cm="1">
        <f t="array" ref="AB164">_xll.BDP($C164,AB$1,"YAS_YLD_FLAG = 15","PRICING_SOURCE=BVAL")</f>
        <v>3.5285199999999999</v>
      </c>
      <c r="AC164" s="14">
        <f t="shared" si="17"/>
        <v>0.61417819258599726</v>
      </c>
      <c r="AD164" s="9" cm="1">
        <f t="array" ref="AD164">_xll.BDP($C164,AD$1,"YAS_YLD_FLAG = 15","PRICING_SOURCE=BVAL")</f>
        <v>152.63249999999999</v>
      </c>
      <c r="AE164" s="14" t="e">
        <f>INDEX([1]credit_yield!$C$1:$C$108,MATCH($AY164,[1]credit_yield!$A$1:$A$108,0))</f>
        <v>#N/A</v>
      </c>
      <c r="AF164" s="9" cm="1">
        <f t="array" ref="AF164">_xll.BDP($C164,AF$1,"YAS_YLD_FLAG = 15","YAS_XCCY_FOREIGN_CURRENCY=CAD","PRICING_SOURCE=BVAL")</f>
        <v>227.44177385929723</v>
      </c>
      <c r="AG164" s="9" cm="1">
        <f t="array" ref="AG164">_xll.BDP($C164,AG$1,"YAS_YLD_FLAG = 15","PRICING_SOURCE=BVAL")</f>
        <v>2.0021949999999999</v>
      </c>
      <c r="AH164" s="9" t="str" cm="1">
        <f t="array" ref="AH164">_xll.BDP($C164,AH$1,"YAS_YLD_FLAG = 15","PRICING_SOURCE=BVAL")</f>
        <v>T 2 3/8 05/15/51</v>
      </c>
      <c r="AI164" s="9" t="str" cm="1">
        <f t="array" ref="AI164">_xll.BDP($C164,AI$1,"YAS_YLD_FLAG = 15","YAS_XCCY_FOREIGN_CURRENCY=CAD","PRICING_SOURCE=BVAL")</f>
        <v>CAN 4 06/01/41</v>
      </c>
      <c r="AJ164" s="9" cm="1">
        <f t="array" ref="AJ164">_xll.BQL($C164, "yield(fill=PREV, pricing_source=BVN4, side=Bid, yield_type=YTW) - yield(fill=PREV, pricing_source=BVN4, side=Ask, yield_type=YTW)")</f>
        <v>1.0141289999999969E-2</v>
      </c>
      <c r="AK164" s="16" cm="1">
        <f t="array" ref="AK164">_xll.BDP($C164,AK$1,"YAS_YLD_FLAG = 1")</f>
        <v>2000000000</v>
      </c>
      <c r="AL164" s="5">
        <f t="shared" si="18"/>
        <v>4.5616499999999997E-2</v>
      </c>
      <c r="AM164" s="17" cm="1">
        <f t="array" ref="AM164">_xll.BDP($C164&amp;"@"&amp;Settings!$B$1&amp;" "&amp;$O164,"INTERVAL_SUM","MARKET_DATA_OVERRIDE="&amp;AM$1,"CALC_INTERVAL="&amp;Settings!$B$2,"FILL=0")*1000</f>
        <v>91233000</v>
      </c>
      <c r="AN164" s="18">
        <f t="shared" si="19"/>
        <v>16498000</v>
      </c>
      <c r="AO164" s="17" cm="1">
        <f t="array" ref="AO164">_xll.BDP($I164&amp;"@"&amp;Settings!$B$1&amp;" "&amp;$O164,"INTERVAL_SUM","MARKET_DATA_OVERRIDE="&amp;AO$1,"CALC_INTERVAL="&amp;Settings!$B$2,"FILL=0")*1000</f>
        <v>35700000</v>
      </c>
      <c r="AP164" s="17" cm="1">
        <f t="array" ref="AP164">_xll.BDP($I164&amp;"@"&amp;Settings!$B$1&amp;" "&amp;$O164,"INTERVAL_SUM","MARKET_DATA_OVERRIDE="&amp;AP$1,"CALC_INTERVAL="&amp;Settings!$B$2,"FILL=0")*1000</f>
        <v>19202000</v>
      </c>
      <c r="AQ164" s="8" cm="1">
        <f t="array" ref="AQ164">_xll.BDP($C164,AQ$1)</f>
        <v>95</v>
      </c>
      <c r="AR164" s="21">
        <f>_xlfn.IFNA(IF(ISNUMBER($K164),INDEX(SN_Limit[UTILIZATION],MATCH($K164,SN_Limit[BB_ID],0)),"#N/A"),
IF(ISNUMBER($L164),INDEX(SN_Limit[UTILIZATION],MATCH($L164,SN_Limit[BB_ID],0)),"#N/A"))</f>
        <v>0.80210000000000004</v>
      </c>
      <c r="AS164" s="6">
        <f>_xlfn.IFNA(IF(ISNUMBER($K164),INDEX(SN_Limit[REMAINING],MATCH($K164,SN_Limit[BB_ID],0)),"#N/A"),
IF(ISNUMBER($L164),INDEX(SN_Limit[REMAINING],MATCH($L164,SN_Limit[BB_ID],0)),"#N/A"))</f>
        <v>14684600</v>
      </c>
      <c r="AT164" s="3" t="str">
        <f>INDEX(Table11[Z_category],MATCH(MAX(BuyTable[[#This Row],[Yld_Z_BB]:[Yld_Z_RBCI]]),Table11[Z_score_Vale],1))</f>
        <v>75 to 90</v>
      </c>
      <c r="AU164" s="3" t="str">
        <f>INDEX(Table12[TRAC_Category],MATCH(BuyTable[[#This Row],[Perc_Traded]],Table12[TRAC_Value],1))</f>
        <v>0-5%</v>
      </c>
      <c r="AV164" s="27" t="str">
        <f>INDEX(Table13[NetDlrInv_Category],MATCH(BuyTable[[#This Row],[DealerClient Net]],Table13[NetDlrInv_Value],1))</f>
        <v>10 to 20MM</v>
      </c>
      <c r="AW164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64" s="3" t="str">
        <f>INDEX(Table15[XCCY_Cat],MATCH(BuyTable[[#This Row],[XCCY_sprd]],Table15[XCCY_Value],1))</f>
        <v>0.5 to 0.8</v>
      </c>
      <c r="AY164" s="3" t="str">
        <f>INDEX(Group_RTG[RTG_Value],MATCH($R164,Group_RTG[RTG_Key],0))&amp;":"&amp;INDEX(Map_DurBQNT[Dur_Val],MATCH($X164,Map_DurBQNT[Dur_Key],0))&amp;":"&amp;$M164&amp;":"&amp;$O164</f>
        <v>BBB:8:USD:Corp</v>
      </c>
      <c r="AZ164" s="3" t="str">
        <f>INDEX(Table9[LQA_Bucket],MATCH(BuyTable[[#This Row],[LQA_LIQUIDITY_SCORE]],Table9[LQA_Val],1))</f>
        <v>80-100</v>
      </c>
      <c r="BA164" s="27" t="str">
        <f>INDEX(Table10[Utilization_Bucket],MATCH(_xlfn.IFNA(ROUND(BuyTable[[#This Row],[Remaining]]/1000000,0),-1),Table10[Utilization_Val],1))</f>
        <v>10-50MM</v>
      </c>
      <c r="BB16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65" spans="1:54" x14ac:dyDescent="0.3">
      <c r="A165" t="s">
        <v>876</v>
      </c>
      <c r="B165" t="str">
        <f>IF(ISNUMBER(MATCH(I165,Buyside_PastID!A:A,0)),"","NEW")</f>
        <v/>
      </c>
      <c r="C165" s="8" t="s">
        <v>1602</v>
      </c>
      <c r="D165" s="8">
        <v>1.7716740125883077</v>
      </c>
      <c r="E165" s="8">
        <v>1.3178695947988985</v>
      </c>
      <c r="F165" s="8" t="s">
        <v>1966</v>
      </c>
      <c r="G165" s="8">
        <v>10000</v>
      </c>
      <c r="H165" s="8">
        <v>15000</v>
      </c>
      <c r="I165" s="8" t="str" cm="1">
        <f t="array" ref="I165">_xll.BDP($C165,I$1)</f>
        <v>013051EP8</v>
      </c>
      <c r="J165" s="8" t="str" cm="1">
        <f t="array" ref="J165">_xll.BDP($C165,J$1)</f>
        <v>ALTA 1.65 06/01/31</v>
      </c>
      <c r="K165" s="8" cm="1">
        <f t="array" ref="K165">_xll.BDP($C165,K$1)</f>
        <v>186292</v>
      </c>
      <c r="L165" s="8" cm="1">
        <f t="array" ref="L165">_xll.BDP($C165,L$1)</f>
        <v>186292</v>
      </c>
      <c r="M165" s="8" t="str" cm="1">
        <f t="array" ref="M165">_xll.BDP($C165,M$1)</f>
        <v>CAD</v>
      </c>
      <c r="N165" s="8" t="str" cm="1">
        <f t="array" ref="N165">_xll.BDP($C165,N$1)</f>
        <v>CA</v>
      </c>
      <c r="O165" s="8" t="str" cm="1">
        <f t="array" ref="O165">_xll.BDP($C165,O$1)</f>
        <v>Govt</v>
      </c>
      <c r="P165" s="8" t="str" cm="1">
        <f t="array" ref="P165">_xll.BDP($C165,P$1)</f>
        <v>Government</v>
      </c>
      <c r="Q165" s="8" t="str" cm="1">
        <f t="array" ref="Q165">_xll.BDP($C165,Q$1)</f>
        <v>PROVINCE OF ALBERTA</v>
      </c>
      <c r="R165" s="8" t="str" cm="1">
        <f t="array" ref="R165">_xll.BDP($C165,R$1)</f>
        <v>A+</v>
      </c>
      <c r="S165" s="8" cm="1">
        <f t="array" ref="S165">_xlfn.IFNA(MATCH(_xll.BDP($C165,S$1),Convert_RBCIRTG[RTG_MDY],0),0)</f>
        <v>7</v>
      </c>
      <c r="T165" s="8" cm="1">
        <f t="array" ref="T165">_xlfn.IFNA(MATCH(_xll.BDP($C165,T$1),Convert_RBCIRTG[RTG_FITCH_SP],0),0)</f>
        <v>7</v>
      </c>
      <c r="U165" s="8" cm="1">
        <f t="array" ref="U165">_xlfn.IFNA(MATCH(_xll.BDP($C165,U$1),Convert_RBCIRTG[RTG_FITCH_SP],0),0)</f>
        <v>5</v>
      </c>
      <c r="V165" s="20" t="str" cm="1">
        <f t="array" ref="V165">INDEX(Convert_RBCIRTG[RTG_FITCH_SP],IF(MEDIAN($S165:$U165)&gt;0,MEDIAN($S165:$U165),MAX($S165:$U165)))</f>
        <v>AA-</v>
      </c>
      <c r="W165" s="15" cm="1">
        <f t="array" ref="W165">_xll.BDP($C165,W$1,"YAS_YLD_FLAG = 15")</f>
        <v>8.754607083079911</v>
      </c>
      <c r="X165" s="3" t="str">
        <f>INDEX(Convert_DurBins[Dur_Bucket],MATCH($W165,Convert_DurBins[Dur_Val],1))</f>
        <v>0-10</v>
      </c>
      <c r="Y165" s="14">
        <f t="shared" si="16"/>
        <v>2.1835680000000002</v>
      </c>
      <c r="Z165" s="3">
        <f>-INDEX(DefProv[Default],MATCH($O165&amp;$R165,DefProv[KEY],0))</f>
        <v>-3</v>
      </c>
      <c r="AA165" s="9" cm="1">
        <f t="array" ref="AA165">IF($M165="CAD",AB165,_xll.BDP($C165,AA$1,"YAS_XCCY_FOREIGN_CURRENCY=CAD","YAS_YLD_FLAG = 15","PRICING_SOURCE=BVAL"))</f>
        <v>2.213568</v>
      </c>
      <c r="AB165" s="9" cm="1">
        <f t="array" ref="AB165">_xll.BDP($C165,AB$1,"YAS_YLD_FLAG = 15","PRICING_SOURCE=BVAL")</f>
        <v>2.213568</v>
      </c>
      <c r="AC165" s="14">
        <f t="shared" si="17"/>
        <v>0</v>
      </c>
      <c r="AD165" s="9" cm="1">
        <f t="array" ref="AD165">_xll.BDP($C165,AD$1,"YAS_YLD_FLAG = 15","PRICING_SOURCE=BVAL")</f>
        <v>66.646200000000007</v>
      </c>
      <c r="AE165" s="14">
        <f>INDEX([1]credit_yield!$C$1:$C$108,MATCH($AY165,[1]credit_yield!$A$1:$A$108,0))</f>
        <v>68.781405228834885</v>
      </c>
      <c r="AF165" s="9" cm="1">
        <f t="array" ref="AF165">_xll.BDP($C165,AF$1,"YAS_YLD_FLAG = 15","YAS_XCCY_FOREIGN_CURRENCY=CAD","PRICING_SOURCE=BVAL")</f>
        <v>61.363213088390808</v>
      </c>
      <c r="AG165" s="9" cm="1">
        <f t="array" ref="AG165">_xll.BDP($C165,AG$1,"YAS_YLD_FLAG = 15","PRICING_SOURCE=BVAL")</f>
        <v>1.5471059999999999</v>
      </c>
      <c r="AH165" s="9" t="str" cm="1">
        <f t="array" ref="AH165">_xll.BDP($C165,AH$1,"YAS_YLD_FLAG = 15","PRICING_SOURCE=BVAL")</f>
        <v>CAN 0 1/2 12/01/30</v>
      </c>
      <c r="AI165" s="9" t="str" cm="1">
        <f t="array" ref="AI165">_xll.BDP($C165,AI$1,"YAS_YLD_FLAG = 15","YAS_XCCY_FOREIGN_CURRENCY=CAD","PRICING_SOURCE=BVAL")</f>
        <v>CAN 1 ½ 06/01/31</v>
      </c>
      <c r="AJ165" s="9" cm="1">
        <f t="array" ref="AJ165">_xll.BQL($C165, "yield(fill=PREV, pricing_source=BVN4, side=Bid, yield_type=YTW) - yield(fill=PREV, pricing_source=BVN4, side=Ask, yield_type=YTW)")</f>
        <v>7.2126899883149242E-3</v>
      </c>
      <c r="AK165" s="16" cm="1">
        <f t="array" ref="AK165">_xll.BDP($C165,AK$1,"YAS_YLD_FLAG = 1")</f>
        <v>3500000000</v>
      </c>
      <c r="AL165" s="5">
        <f t="shared" si="18"/>
        <v>0</v>
      </c>
      <c r="AM165" s="17" cm="1">
        <f t="array" ref="AM165">_xll.BDP($C165&amp;"@"&amp;Settings!$B$1&amp;" "&amp;$O165,"INTERVAL_SUM","MARKET_DATA_OVERRIDE="&amp;AM$1,"CALC_INTERVAL="&amp;Settings!$B$2,"FILL=0")*1000</f>
        <v>0</v>
      </c>
      <c r="AN165" s="18">
        <f t="shared" si="19"/>
        <v>0</v>
      </c>
      <c r="AO165" s="17" cm="1">
        <f t="array" ref="AO165">_xll.BDP($I165&amp;"@"&amp;Settings!$B$1&amp;" "&amp;$O165,"INTERVAL_SUM","MARKET_DATA_OVERRIDE="&amp;AO$1,"CALC_INTERVAL="&amp;Settings!$B$2,"FILL=0")*1000</f>
        <v>0</v>
      </c>
      <c r="AP165" s="17" cm="1">
        <f t="array" ref="AP165">_xll.BDP($I165&amp;"@"&amp;Settings!$B$1&amp;" "&amp;$O165,"INTERVAL_SUM","MARKET_DATA_OVERRIDE="&amp;AP$1,"CALC_INTERVAL="&amp;Settings!$B$2,"FILL=0")*1000</f>
        <v>0</v>
      </c>
      <c r="AQ165" s="8" cm="1">
        <f t="array" ref="AQ165">_xll.BDP($C165,AQ$1)</f>
        <v>99</v>
      </c>
      <c r="AR165" s="21">
        <f>_xlfn.IFNA(IF(ISNUMBER($K165),INDEX(SN_Limit[UTILIZATION],MATCH($K165,SN_Limit[BB_ID],0)),"#N/A"),
IF(ISNUMBER($L165),INDEX(SN_Limit[UTILIZATION],MATCH($L165,SN_Limit[BB_ID],0)),"#N/A"))</f>
        <v>0.74470000000000003</v>
      </c>
      <c r="AS165" s="6">
        <f>_xlfn.IFNA(IF(ISNUMBER($K165),INDEX(SN_Limit[REMAINING],MATCH($K165,SN_Limit[BB_ID],0)),"#N/A"),
IF(ISNUMBER($L165),INDEX(SN_Limit[REMAINING],MATCH($L165,SN_Limit[BB_ID],0)),"#N/A"))</f>
        <v>71443136.829999983</v>
      </c>
      <c r="AT165" s="3" t="str">
        <f>INDEX(Table11[Z_category],MATCH(MAX(BuyTable[[#This Row],[Yld_Z_BB]:[Yld_Z_RBCI]]),Table11[Z_score_Vale],1))</f>
        <v>90+</v>
      </c>
      <c r="AU165" s="3">
        <f>INDEX(Table12[TRAC_Category],MATCH(BuyTable[[#This Row],[Perc_Traded]],Table12[TRAC_Value],1))</f>
        <v>0</v>
      </c>
      <c r="AV165" s="27">
        <f>INDEX(Table13[NetDlrInv_Category],MATCH(BuyTable[[#This Row],[DealerClient Net]],Table13[NetDlrInv_Value],1))</f>
        <v>0</v>
      </c>
      <c r="AW165" s="3">
        <f>IF(OR(ISBLANK(BuyTable[[#This Row],[MSG_AskSize]]),NOT(ISNUMBER(BuyTable[[#This Row],[MSG_AskSize]]))),"NA",INDEX(Table14[AskSize_Category],MATCH(BuyTable[[#This Row],[MSG_AskSize]],Table14[AskSize_Value],1)))</f>
        <v>0</v>
      </c>
      <c r="AX165" s="3">
        <f>INDEX(Table15[XCCY_Cat],MATCH(BuyTable[[#This Row],[XCCY_sprd]],Table15[XCCY_Value],1))</f>
        <v>0</v>
      </c>
      <c r="AY165" s="3" t="str">
        <f>INDEX(Group_RTG[RTG_Value],MATCH($R165,Group_RTG[RTG_Key],0))&amp;":"&amp;INDEX(Map_DurBQNT[Dur_Val],MATCH($X165,Map_DurBQNT[Dur_Key],0))&amp;":"&amp;$M165&amp;":"&amp;$O165</f>
        <v>A:5:CAD:Govt</v>
      </c>
      <c r="AZ165" s="3" t="str">
        <f>INDEX(Table9[LQA_Bucket],MATCH(BuyTable[[#This Row],[LQA_LIQUIDITY_SCORE]],Table9[LQA_Val],1))</f>
        <v>80-100</v>
      </c>
      <c r="BA165" s="27" t="str">
        <f>INDEX(Table10[Utilization_Bucket],MATCH(_xlfn.IFNA(ROUND(BuyTable[[#This Row],[Remaining]]/1000000,0),-1),Table10[Utilization_Val],1))</f>
        <v>50-100MM</v>
      </c>
      <c r="BB16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66" spans="1:54" x14ac:dyDescent="0.3">
      <c r="A166" t="s">
        <v>876</v>
      </c>
      <c r="B166" t="str">
        <f>IF(ISNUMBER(MATCH(I166,Buyside_PastID!A:A,0)),"","NEW")</f>
        <v/>
      </c>
      <c r="C166" s="8" t="s">
        <v>2880</v>
      </c>
      <c r="D166" s="8">
        <v>0.77668752593145363</v>
      </c>
      <c r="E166" s="8">
        <v>0.73981692554055278</v>
      </c>
      <c r="F166" s="8" t="s">
        <v>2789</v>
      </c>
      <c r="I166" s="8" t="str" cm="1">
        <f t="array" ref="I166">_xll.BDP($C166,I$1)</f>
        <v>BP9829121</v>
      </c>
      <c r="J166" s="8" t="str" cm="1">
        <f t="array" ref="J166">_xll.BDP($C166,J$1)</f>
        <v>ANZ 1.809 09/16/31</v>
      </c>
      <c r="K166" s="8" cm="1">
        <f t="array" ref="K166">_xll.BDP($C166,K$1)</f>
        <v>112620</v>
      </c>
      <c r="L166" s="8" cm="1">
        <f t="array" ref="L166">_xll.BDP($C166,L$1)</f>
        <v>112620</v>
      </c>
      <c r="M166" s="8" t="str" cm="1">
        <f t="array" ref="M166">_xll.BDP($C166,M$1)</f>
        <v>GBP</v>
      </c>
      <c r="N166" s="8" t="str" cm="1">
        <f t="array" ref="N166">_xll.BDP($C166,N$1)</f>
        <v>AU</v>
      </c>
      <c r="O166" s="8" t="str" cm="1">
        <f t="array" ref="O166">_xll.BDP($C166,O$1)</f>
        <v>Corp</v>
      </c>
      <c r="P166" s="8" t="str" cm="1">
        <f t="array" ref="P166">_xll.BDP($C166,P$1)</f>
        <v>Financials</v>
      </c>
      <c r="Q166" s="8" t="str" cm="1">
        <f t="array" ref="Q166">_xll.BDP($C166,Q$1)</f>
        <v>AUST &amp; NZ BANKING GROUP</v>
      </c>
      <c r="R166" s="8" t="str" cm="1">
        <f t="array" ref="R166">_xll.BDP($C166,R$1)</f>
        <v>BBB+</v>
      </c>
      <c r="S166" s="8" cm="1">
        <f t="array" ref="S166">_xlfn.IFNA(MATCH(_xll.BDP($C166,S$1),Convert_RBCIRTG[RTG_MDY],0),0)</f>
        <v>3</v>
      </c>
      <c r="T166" s="8" cm="1">
        <f t="array" ref="T166">_xlfn.IFNA(MATCH(_xll.BDP($C166,T$1),Convert_RBCIRTG[RTG_FITCH_SP],0),0)</f>
        <v>4</v>
      </c>
      <c r="U166" s="8" cm="1">
        <f t="array" ref="U166">_xlfn.IFNA(MATCH(_xll.BDP($C166,U$1),Convert_RBCIRTG[RTG_FITCH_SP],0),0)</f>
        <v>3</v>
      </c>
      <c r="V166" s="20" t="str" cm="1">
        <f t="array" ref="V166">INDEX(Convert_RBCIRTG[RTG_FITCH_SP],IF(MEDIAN($S166:$U166)&gt;0,MEDIAN($S166:$U166),MAX($S166:$U166)))</f>
        <v>BBB+</v>
      </c>
      <c r="W166" s="15" cm="1">
        <f t="array" ref="W166">_xll.BDP($C166,W$1,"YAS_YLD_FLAG = 15")</f>
        <v>4.6571660164439121</v>
      </c>
      <c r="X166" s="3" t="str">
        <f>INDEX(Convert_DurBins[Dur_Bucket],MATCH($W166,Convert_DurBins[Dur_Val],1))</f>
        <v>0-10</v>
      </c>
      <c r="Y166" s="14">
        <f t="shared" si="16"/>
        <v>2.3073908290639582</v>
      </c>
      <c r="Z166" s="3">
        <f>-INDEX(DefProv[Default],MATCH($O166&amp;$R166,DefProv[KEY],0))</f>
        <v>-36</v>
      </c>
      <c r="AA166" s="9" cm="1">
        <f t="array" ref="AA166">IF($M166="CAD",AB166,_xll.BDP($C166,AA$1,"YAS_XCCY_FOREIGN_CURRENCY=CAD","YAS_YLD_FLAG = 15","PRICING_SOURCE=BVAL"))</f>
        <v>2.6673908290639581</v>
      </c>
      <c r="AB166" s="9" cm="1">
        <f t="array" ref="AB166">_xll.BDP($C166,AB$1,"YAS_YLD_FLAG = 15","PRICING_SOURCE=BVAL")</f>
        <v>2.2248610000000002</v>
      </c>
      <c r="AC166" s="14">
        <f t="shared" si="17"/>
        <v>0.44252982906395788</v>
      </c>
      <c r="AD166" s="9" cm="1">
        <f t="array" ref="AD166">_xll.BDP($C166,AD$1,"YAS_YLD_FLAG = 15","PRICING_SOURCE=BVAL")</f>
        <v>146.03730000000002</v>
      </c>
      <c r="AE166" s="14" t="e">
        <f>INDEX([1]credit_yield!$C$1:$C$108,MATCH($AY166,[1]credit_yield!$A$1:$A$108,0))</f>
        <v>#N/A</v>
      </c>
      <c r="AF166" s="9" cm="1">
        <f t="array" ref="AF166">_xll.BDP($C166,AF$1,"YAS_YLD_FLAG = 15","YAS_XCCY_FOREIGN_CURRENCY=CAD","PRICING_SOURCE=BVAL")</f>
        <v>138.47171642902771</v>
      </c>
      <c r="AG166" s="9" cm="1">
        <f t="array" ref="AG166">_xll.BDP($C166,AG$1,"YAS_YLD_FLAG = 15","PRICING_SOURCE=BVAL")</f>
        <v>0.76448799999999995</v>
      </c>
      <c r="AH166" s="9" t="str" cm="1">
        <f t="array" ref="AH166">_xll.BDP($C166,AH$1,"YAS_YLD_FLAG = 15","PRICING_SOURCE=BVAL")</f>
        <v>UKT 1 1/2 07/22/26</v>
      </c>
      <c r="AI166" s="9" t="str" cm="1">
        <f t="array" ref="AI166">_xll.BDP($C166,AI$1,"YAS_YLD_FLAG = 15","YAS_XCCY_FOREIGN_CURRENCY=CAD","PRICING_SOURCE=BVAL")</f>
        <v>CAN 1 09/01/26</v>
      </c>
      <c r="AJ166" s="9" cm="1">
        <f t="array" ref="AJ166">_xll.BQL($C166, "yield(fill=PREV, pricing_source=BVN4, side=Bid, yield_type=YTW) - yield(fill=PREV, pricing_source=BVN4, side=Ask, yield_type=YTW)")</f>
        <v>3.2197273382799985E-2</v>
      </c>
      <c r="AK166" s="16" cm="1">
        <f t="array" ref="AK166">_xll.BDP($C166,AK$1,"YAS_YLD_FLAG = 1")</f>
        <v>500000000</v>
      </c>
      <c r="AL166" s="5">
        <f t="shared" si="18"/>
        <v>0</v>
      </c>
      <c r="AM166" s="17" cm="1">
        <f t="array" ref="AM166">_xll.BDP($C166&amp;"@"&amp;Settings!$B$1&amp;" "&amp;$O166,"INTERVAL_SUM","MARKET_DATA_OVERRIDE="&amp;AM$1,"CALC_INTERVAL="&amp;Settings!$B$2,"FILL=0")*1000</f>
        <v>0</v>
      </c>
      <c r="AN166" s="18">
        <f t="shared" si="19"/>
        <v>0</v>
      </c>
      <c r="AO166" s="17" cm="1">
        <f t="array" ref="AO166">_xll.BDP($I166&amp;"@"&amp;Settings!$B$1&amp;" "&amp;$O166,"INTERVAL_SUM","MARKET_DATA_OVERRIDE="&amp;AO$1,"CALC_INTERVAL="&amp;Settings!$B$2,"FILL=0")*1000</f>
        <v>0</v>
      </c>
      <c r="AP166" s="17" cm="1">
        <f t="array" ref="AP166">_xll.BDP($I166&amp;"@"&amp;Settings!$B$1&amp;" "&amp;$O166,"INTERVAL_SUM","MARKET_DATA_OVERRIDE="&amp;AP$1,"CALC_INTERVAL="&amp;Settings!$B$2,"FILL=0")*1000</f>
        <v>0</v>
      </c>
      <c r="AQ166" s="8" cm="1">
        <f t="array" ref="AQ166">_xll.BDP($C166,AQ$1)</f>
        <v>84</v>
      </c>
      <c r="AR166" s="21">
        <f>_xlfn.IFNA(IF(ISNUMBER($K166),INDEX(SN_Limit[UTILIZATION],MATCH($K166,SN_Limit[BB_ID],0)),"#N/A"),
IF(ISNUMBER($L166),INDEX(SN_Limit[UTILIZATION],MATCH($L166,SN_Limit[BB_ID],0)),"#N/A"))</f>
        <v>0.2059</v>
      </c>
      <c r="AS166" s="6">
        <f>_xlfn.IFNA(IF(ISNUMBER($K166),INDEX(SN_Limit[REMAINING],MATCH($K166,SN_Limit[BB_ID],0)),"#N/A"),
IF(ISNUMBER($L166),INDEX(SN_Limit[REMAINING],MATCH($L166,SN_Limit[BB_ID],0)),"#N/A"))</f>
        <v>41643414.509999998</v>
      </c>
      <c r="AT166" s="3" t="str">
        <f>INDEX(Table11[Z_category],MATCH(MAX(BuyTable[[#This Row],[Yld_Z_BB]:[Yld_Z_RBCI]]),Table11[Z_score_Vale],1))</f>
        <v>75 to 90</v>
      </c>
      <c r="AU166" s="3">
        <f>INDEX(Table12[TRAC_Category],MATCH(BuyTable[[#This Row],[Perc_Traded]],Table12[TRAC_Value],1))</f>
        <v>0</v>
      </c>
      <c r="AV166" s="27">
        <f>INDEX(Table13[NetDlrInv_Category],MATCH(BuyTable[[#This Row],[DealerClient Net]],Table13[NetDlrInv_Value],1))</f>
        <v>0</v>
      </c>
      <c r="AW166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166" s="3" t="str">
        <f>INDEX(Table15[XCCY_Cat],MATCH(BuyTable[[#This Row],[XCCY_sprd]],Table15[XCCY_Value],1))</f>
        <v>0.3 to 0.5</v>
      </c>
      <c r="AY166" s="3" t="str">
        <f>INDEX(Group_RTG[RTG_Value],MATCH($R166,Group_RTG[RTG_Key],0))&amp;":"&amp;INDEX(Map_DurBQNT[Dur_Val],MATCH($X166,Map_DurBQNT[Dur_Key],0))&amp;":"&amp;$M166&amp;":"&amp;$O166</f>
        <v>BBB:5:GBP:Corp</v>
      </c>
      <c r="AZ166" s="3" t="str">
        <f>INDEX(Table9[LQA_Bucket],MATCH(BuyTable[[#This Row],[LQA_LIQUIDITY_SCORE]],Table9[LQA_Val],1))</f>
        <v>80-100</v>
      </c>
      <c r="BA166" s="27" t="str">
        <f>INDEX(Table10[Utilization_Bucket],MATCH(_xlfn.IFNA(ROUND(BuyTable[[#This Row],[Remaining]]/1000000,0),-1),Table10[Utilization_Val],1))</f>
        <v>10-50MM</v>
      </c>
      <c r="BB16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67" spans="1:54" x14ac:dyDescent="0.3">
      <c r="A167" t="s">
        <v>876</v>
      </c>
      <c r="B167" t="str">
        <f>IF(ISNUMBER(MATCH(I167,Buyside_PastID!A:A,0)),"","NEW")</f>
        <v/>
      </c>
      <c r="C167" s="8" t="s">
        <v>1618</v>
      </c>
      <c r="D167" s="8">
        <v>0.83353512486563941</v>
      </c>
      <c r="E167" s="8">
        <v>0.99438809331232714</v>
      </c>
      <c r="F167" s="8" t="s">
        <v>2789</v>
      </c>
      <c r="I167" s="8" t="str" cm="1">
        <f t="array" ref="I167">_xll.BDP($C167,I$1)</f>
        <v>04650NAB0</v>
      </c>
      <c r="J167" s="8" t="str" cm="1">
        <f t="array" ref="J167">_xll.BDP($C167,J$1)</f>
        <v>T 5.35 09/01/40</v>
      </c>
      <c r="K167" s="8" cm="1">
        <f t="array" ref="K167">_xll.BDP($C167,K$1)</f>
        <v>101376</v>
      </c>
      <c r="L167" s="8" cm="1">
        <f t="array" ref="L167">_xll.BDP($C167,L$1)</f>
        <v>101376</v>
      </c>
      <c r="M167" s="8" t="str" cm="1">
        <f t="array" ref="M167">_xll.BDP($C167,M$1)</f>
        <v>USD</v>
      </c>
      <c r="N167" s="8" t="str" cm="1">
        <f t="array" ref="N167">_xll.BDP($C167,N$1)</f>
        <v>US</v>
      </c>
      <c r="O167" s="8" t="str" cm="1">
        <f t="array" ref="O167">_xll.BDP($C167,O$1)</f>
        <v>Corp</v>
      </c>
      <c r="P167" s="8" t="str" cm="1">
        <f t="array" ref="P167">_xll.BDP($C167,P$1)</f>
        <v>Communications</v>
      </c>
      <c r="Q167" s="8" t="str" cm="1">
        <f t="array" ref="Q167">_xll.BDP($C167,Q$1)</f>
        <v>AT&amp;T INC</v>
      </c>
      <c r="R167" s="8" t="str" cm="1">
        <f t="array" ref="R167">_xll.BDP($C167,R$1)</f>
        <v>BBB</v>
      </c>
      <c r="S167" s="8" cm="1">
        <f t="array" ref="S167">_xlfn.IFNA(MATCH(_xll.BDP($C167,S$1),Convert_RBCIRTG[RTG_MDY],0),0)</f>
        <v>2</v>
      </c>
      <c r="T167" s="8" cm="1">
        <f t="array" ref="T167">_xlfn.IFNA(MATCH(_xll.BDP($C167,T$1),Convert_RBCIRTG[RTG_FITCH_SP],0),0)</f>
        <v>3</v>
      </c>
      <c r="U167" s="8" cm="1">
        <f t="array" ref="U167">_xlfn.IFNA(MATCH(_xll.BDP($C167,U$1),Convert_RBCIRTG[RTG_FITCH_SP],0),0)</f>
        <v>2</v>
      </c>
      <c r="V167" s="20" t="str" cm="1">
        <f t="array" ref="V167">INDEX(Convert_RBCIRTG[RTG_FITCH_SP],IF(MEDIAN($S167:$U167)&gt;0,MEDIAN($S167:$U167),MAX($S167:$U167)))</f>
        <v>BBB</v>
      </c>
      <c r="W167" s="15" cm="1">
        <f t="array" ref="W167">_xll.BDP($C167,W$1,"YAS_YLD_FLAG = 15")</f>
        <v>12.620755657082558</v>
      </c>
      <c r="X167" s="3" t="str">
        <f>INDEX(Convert_DurBins[Dur_Bucket],MATCH($W167,Convert_DurBins[Dur_Val],1))</f>
        <v>12-14</v>
      </c>
      <c r="Y167" s="14">
        <f t="shared" si="16"/>
        <v>3.8609435339407754</v>
      </c>
      <c r="Z167" s="3">
        <f>-INDEX(DefProv[Default],MATCH($O167&amp;$R167,DefProv[KEY],0))</f>
        <v>-36</v>
      </c>
      <c r="AA167" s="9" cm="1">
        <f t="array" ref="AA167">IF($M167="CAD",AB167,_xll.BDP($C167,AA$1,"YAS_XCCY_FOREIGN_CURRENCY=CAD","YAS_YLD_FLAG = 15","PRICING_SOURCE=BVAL"))</f>
        <v>4.2209435339407753</v>
      </c>
      <c r="AB167" s="9" cm="1">
        <f t="array" ref="AB167">_xll.BDP($C167,AB$1,"YAS_YLD_FLAG = 15","PRICING_SOURCE=BVAL")</f>
        <v>3.4488970000000001</v>
      </c>
      <c r="AC167" s="14">
        <f t="shared" si="17"/>
        <v>0.77204653394077516</v>
      </c>
      <c r="AD167" s="9" cm="1">
        <f t="array" ref="AD167">_xll.BDP($C167,AD$1,"YAS_YLD_FLAG = 15","PRICING_SOURCE=BVAL")</f>
        <v>145.61070000000004</v>
      </c>
      <c r="AE167" s="14" t="e">
        <f>INDEX([1]credit_yield!$C$1:$C$108,MATCH($AY167,[1]credit_yield!$A$1:$A$108,0))</f>
        <v>#N/A</v>
      </c>
      <c r="AF167" s="9" cm="1">
        <f t="array" ref="AF167">_xll.BDP($C167,AF$1,"YAS_YLD_FLAG = 15","YAS_XCCY_FOREIGN_CURRENCY=CAD","PRICING_SOURCE=BVAL")</f>
        <v>235.26630799477505</v>
      </c>
      <c r="AG167" s="9" cm="1">
        <f t="array" ref="AG167">_xll.BDP($C167,AG$1,"YAS_YLD_FLAG = 15","PRICING_SOURCE=BVAL")</f>
        <v>1.9927899999999998</v>
      </c>
      <c r="AH167" s="9" t="str" cm="1">
        <f t="array" ref="AH167">_xll.BDP($C167,AH$1,"YAS_YLD_FLAG = 15","PRICING_SOURCE=BVAL")</f>
        <v>T 1 3/4 08/15/41</v>
      </c>
      <c r="AI167" s="9" t="str" cm="1">
        <f t="array" ref="AI167">_xll.BDP($C167,AI$1,"YAS_YLD_FLAG = 15","YAS_XCCY_FOREIGN_CURRENCY=CAD","PRICING_SOURCE=BVAL")</f>
        <v>CAN 4 06/01/41</v>
      </c>
      <c r="AJ167" s="9" cm="1">
        <f t="array" ref="AJ167">_xll.BQL($C167, "yield(fill=PREV, pricing_source=BVN4, side=Bid, yield_type=YTW) - yield(fill=PREV, pricing_source=BVN4, side=Ask, yield_type=YTW)")</f>
        <v>2.1287948311933036E-2</v>
      </c>
      <c r="AK167" s="16" cm="1">
        <f t="array" ref="AK167">_xll.BDP($C167,AK$1,"YAS_YLD_FLAG = 1")</f>
        <v>1069230000</v>
      </c>
      <c r="AL167" s="5">
        <f t="shared" si="18"/>
        <v>1.1316554903996333E-3</v>
      </c>
      <c r="AM167" s="17" cm="1">
        <f t="array" ref="AM167">_xll.BDP($C167&amp;"@"&amp;Settings!$B$1&amp;" "&amp;$O167,"INTERVAL_SUM","MARKET_DATA_OVERRIDE="&amp;AM$1,"CALC_INTERVAL="&amp;Settings!$B$2,"FILL=0")*1000</f>
        <v>1210000</v>
      </c>
      <c r="AN167" s="18">
        <f t="shared" si="19"/>
        <v>1210000</v>
      </c>
      <c r="AO167" s="17" cm="1">
        <f t="array" ref="AO167">_xll.BDP($I167&amp;"@"&amp;Settings!$B$1&amp;" "&amp;$O167,"INTERVAL_SUM","MARKET_DATA_OVERRIDE="&amp;AO$1,"CALC_INTERVAL="&amp;Settings!$B$2,"FILL=0")*1000</f>
        <v>1210000</v>
      </c>
      <c r="AP167" s="17" cm="1">
        <f t="array" ref="AP167">_xll.BDP($I167&amp;"@"&amp;Settings!$B$1&amp;" "&amp;$O167,"INTERVAL_SUM","MARKET_DATA_OVERRIDE="&amp;AP$1,"CALC_INTERVAL="&amp;Settings!$B$2,"FILL=0")*1000</f>
        <v>0</v>
      </c>
      <c r="AQ167" s="8" cm="1">
        <f t="array" ref="AQ167">_xll.BDP($C167,AQ$1)</f>
        <v>89</v>
      </c>
      <c r="AR167" s="21">
        <f>_xlfn.IFNA(IF(ISNUMBER($K167),INDEX(SN_Limit[UTILIZATION],MATCH($K167,SN_Limit[BB_ID],0)),"#N/A"),
IF(ISNUMBER($L167),INDEX(SN_Limit[UTILIZATION],MATCH($L167,SN_Limit[BB_ID],0)),"#N/A"))</f>
        <v>0.89100000000000001</v>
      </c>
      <c r="AS167" s="6">
        <f>_xlfn.IFNA(IF(ISNUMBER($K167),INDEX(SN_Limit[REMAINING],MATCH($K167,SN_Limit[BB_ID],0)),"#N/A"),
IF(ISNUMBER($L167),INDEX(SN_Limit[REMAINING],MATCH($L167,SN_Limit[BB_ID],0)),"#N/A"))</f>
        <v>811912.5</v>
      </c>
      <c r="AT167" s="3" t="str">
        <f>INDEX(Table11[Z_category],MATCH(MAX(BuyTable[[#This Row],[Yld_Z_BB]:[Yld_Z_RBCI]]),Table11[Z_score_Vale],1))</f>
        <v>75 to 90</v>
      </c>
      <c r="AU167" s="3">
        <f>INDEX(Table12[TRAC_Category],MATCH(BuyTable[[#This Row],[Perc_Traded]],Table12[TRAC_Value],1))</f>
        <v>0</v>
      </c>
      <c r="AV167" s="27" t="str">
        <f>INDEX(Table13[NetDlrInv_Category],MATCH(BuyTable[[#This Row],[DealerClient Net]],Table13[NetDlrInv_Value],1))</f>
        <v>0 to 5MM</v>
      </c>
      <c r="AW167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167" s="3" t="str">
        <f>INDEX(Table15[XCCY_Cat],MATCH(BuyTable[[#This Row],[XCCY_sprd]],Table15[XCCY_Value],1))</f>
        <v>0.5 to 0.8</v>
      </c>
      <c r="AY167" s="3" t="str">
        <f>INDEX(Group_RTG[RTG_Value],MATCH($R167,Group_RTG[RTG_Key],0))&amp;":"&amp;INDEX(Map_DurBQNT[Dur_Val],MATCH($X167,Map_DurBQNT[Dur_Key],0))&amp;":"&amp;$M167&amp;":"&amp;$O167</f>
        <v>BBB:7:USD:Corp</v>
      </c>
      <c r="AZ167" s="3" t="str">
        <f>INDEX(Table9[LQA_Bucket],MATCH(BuyTable[[#This Row],[LQA_LIQUIDITY_SCORE]],Table9[LQA_Val],1))</f>
        <v>80-100</v>
      </c>
      <c r="BA167" s="27" t="str">
        <f>INDEX(Table10[Utilization_Bucket],MATCH(_xlfn.IFNA(ROUND(BuyTable[[#This Row],[Remaining]]/1000000,0),-1),Table10[Utilization_Val],1))</f>
        <v>1-10MM</v>
      </c>
      <c r="BB16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68" spans="1:54" x14ac:dyDescent="0.3">
      <c r="A168" t="s">
        <v>876</v>
      </c>
      <c r="B168" t="str">
        <f>IF(ISNUMBER(MATCH(I168,Buyside_PastID!A:A,0)),"","NEW")</f>
        <v/>
      </c>
      <c r="C168" s="8" t="s">
        <v>1577</v>
      </c>
      <c r="D168" s="8">
        <v>1.4899070749106491</v>
      </c>
      <c r="E168" s="8">
        <v>1.3779777462416851</v>
      </c>
      <c r="F168" s="8" t="s">
        <v>1918</v>
      </c>
      <c r="G168" s="8">
        <v>2000000</v>
      </c>
      <c r="H168" s="8">
        <v>5000000</v>
      </c>
      <c r="I168" s="8" t="str" cm="1">
        <f t="array" ref="I168">_xll.BDP($C168,I$1)</f>
        <v>03524BAH9</v>
      </c>
      <c r="J168" s="8" t="str" cm="1">
        <f t="array" ref="J168">_xll.BDP($C168,J$1)</f>
        <v>ABIBB 4.32 05/15/47</v>
      </c>
      <c r="K168" s="8" cm="1">
        <f t="array" ref="K168">_xll.BDP($C168,K$1)</f>
        <v>50856480</v>
      </c>
      <c r="L168" s="8" cm="1">
        <f t="array" ref="L168">_xll.BDP($C168,L$1)</f>
        <v>34024592</v>
      </c>
      <c r="M168" s="8" t="str" cm="1">
        <f t="array" ref="M168">_xll.BDP($C168,M$1)</f>
        <v>CAD</v>
      </c>
      <c r="N168" s="8" t="str" cm="1">
        <f t="array" ref="N168">_xll.BDP($C168,N$1)</f>
        <v>US</v>
      </c>
      <c r="O168" s="8" t="str" cm="1">
        <f t="array" ref="O168">_xll.BDP($C168,O$1)</f>
        <v>Corp</v>
      </c>
      <c r="P168" s="8" t="str" cm="1">
        <f t="array" ref="P168">_xll.BDP($C168,P$1)</f>
        <v>Consumer Staples</v>
      </c>
      <c r="Q168" s="8" t="str" cm="1">
        <f t="array" ref="Q168">_xll.BDP($C168,Q$1)</f>
        <v>ANHEUSER-BUSCH INBEV FIN</v>
      </c>
      <c r="R168" s="8" t="str" cm="1">
        <f t="array" ref="R168">_xll.BDP($C168,R$1)</f>
        <v>BBB+</v>
      </c>
      <c r="S168" s="8" cm="1">
        <f t="array" ref="S168">_xlfn.IFNA(MATCH(_xll.BDP($C168,S$1),Convert_RBCIRTG[RTG_MDY],0),0)</f>
        <v>3</v>
      </c>
      <c r="T168" s="8" cm="1">
        <f t="array" ref="T168">_xlfn.IFNA(MATCH(_xll.BDP($C168,T$1),Convert_RBCIRTG[RTG_FITCH_SP],0),0)</f>
        <v>0</v>
      </c>
      <c r="U168" s="8" cm="1">
        <f t="array" ref="U168">_xlfn.IFNA(MATCH(_xll.BDP($C168,U$1),Convert_RBCIRTG[RTG_FITCH_SP],0),0)</f>
        <v>3</v>
      </c>
      <c r="V168" s="20" t="str" cm="1">
        <f t="array" ref="V168">INDEX(Convert_RBCIRTG[RTG_FITCH_SP],IF(MEDIAN($S168:$U168)&gt;0,MEDIAN($S168:$U168),MAX($S168:$U168)))</f>
        <v>BBB+</v>
      </c>
      <c r="W168" s="15" cm="1">
        <f t="array" ref="W168">_xll.BDP($C168,W$1,"YAS_YLD_FLAG = 15")</f>
        <v>15.244409848973762</v>
      </c>
      <c r="X168" s="3" t="str">
        <f>INDEX(Convert_DurBins[Dur_Bucket],MATCH($W168,Convert_DurBins[Dur_Val],1))</f>
        <v>14-16</v>
      </c>
      <c r="Y168" s="14">
        <f t="shared" si="16"/>
        <v>3.6271930000000001</v>
      </c>
      <c r="Z168" s="3">
        <f>-INDEX(DefProv[Default],MATCH($O168&amp;$R168,DefProv[KEY],0))</f>
        <v>-36</v>
      </c>
      <c r="AA168" s="9" cm="1">
        <f t="array" ref="AA168">IF($M168="CAD",AB168,_xll.BDP($C168,AA$1,"YAS_XCCY_FOREIGN_CURRENCY=CAD","YAS_YLD_FLAG = 15","PRICING_SOURCE=BVAL"))</f>
        <v>3.987193</v>
      </c>
      <c r="AB168" s="9" cm="1">
        <f t="array" ref="AB168">_xll.BDP($C168,AB$1,"YAS_YLD_FLAG = 15","PRICING_SOURCE=BVAL")</f>
        <v>3.987193</v>
      </c>
      <c r="AC168" s="14">
        <f t="shared" si="17"/>
        <v>0</v>
      </c>
      <c r="AD168" s="9" cm="1">
        <f t="array" ref="AD168">_xll.BDP($C168,AD$1,"YAS_YLD_FLAG = 15","PRICING_SOURCE=BVAL")</f>
        <v>203.46980000000002</v>
      </c>
      <c r="AE168" s="14" t="e">
        <f>INDEX([1]credit_yield!$C$1:$C$108,MATCH($AY168,[1]credit_yield!$A$1:$A$108,0))</f>
        <v>#N/A</v>
      </c>
      <c r="AF168" s="9" cm="1">
        <f t="array" ref="AF168">_xll.BDP($C168,AF$1,"YAS_YLD_FLAG = 15","YAS_XCCY_FOREIGN_CURRENCY=CAD","PRICING_SOURCE=BVAL")</f>
        <v>207.750157654129</v>
      </c>
      <c r="AG168" s="9" cm="1">
        <f t="array" ref="AG168">_xll.BDP($C168,AG$1,"YAS_YLD_FLAG = 15","PRICING_SOURCE=BVAL")</f>
        <v>1.9524949999999999</v>
      </c>
      <c r="AH168" s="9" t="str" cm="1">
        <f t="array" ref="AH168">_xll.BDP($C168,AH$1,"YAS_YLD_FLAG = 15","PRICING_SOURCE=BVAL")</f>
        <v>CAN 2 3/4 12/01/48</v>
      </c>
      <c r="AI168" s="9" t="str" cm="1">
        <f t="array" ref="AI168">_xll.BDP($C168,AI$1,"YAS_YLD_FLAG = 15","YAS_XCCY_FOREIGN_CURRENCY=CAD","PRICING_SOURCE=BVAL")</f>
        <v>CAN 2 12/01/51</v>
      </c>
      <c r="AJ168" s="9" cm="1">
        <f t="array" ref="AJ168">_xll.BQL($C168, "yield(fill=PREV, pricing_source=BVN4, side=Bid, yield_type=YTW) - yield(fill=PREV, pricing_source=BVN4, side=Ask, yield_type=YTW)")</f>
        <v>4.1061570000000103E-2</v>
      </c>
      <c r="AK168" s="16" cm="1">
        <f t="array" ref="AK168">_xll.BDP($C168,AK$1,"YAS_YLD_FLAG = 1")</f>
        <v>700000000</v>
      </c>
      <c r="AL168" s="5">
        <f t="shared" si="18"/>
        <v>0</v>
      </c>
      <c r="AM168" s="17" cm="1">
        <f t="array" ref="AM168">_xll.BDP($C168&amp;"@"&amp;Settings!$B$1&amp;" "&amp;$O168,"INTERVAL_SUM","MARKET_DATA_OVERRIDE="&amp;AM$1,"CALC_INTERVAL="&amp;Settings!$B$2,"FILL=0")*1000</f>
        <v>0</v>
      </c>
      <c r="AN168" s="18">
        <f t="shared" si="19"/>
        <v>0</v>
      </c>
      <c r="AO168" s="17" cm="1">
        <f t="array" ref="AO168">_xll.BDP($I168&amp;"@"&amp;Settings!$B$1&amp;" "&amp;$O168,"INTERVAL_SUM","MARKET_DATA_OVERRIDE="&amp;AO$1,"CALC_INTERVAL="&amp;Settings!$B$2,"FILL=0")*1000</f>
        <v>0</v>
      </c>
      <c r="AP168" s="17" cm="1">
        <f t="array" ref="AP168">_xll.BDP($I168&amp;"@"&amp;Settings!$B$1&amp;" "&amp;$O168,"INTERVAL_SUM","MARKET_DATA_OVERRIDE="&amp;AP$1,"CALC_INTERVAL="&amp;Settings!$B$2,"FILL=0")*1000</f>
        <v>0</v>
      </c>
      <c r="AQ168" s="8" cm="1">
        <f t="array" ref="AQ168">_xll.BDP($C168,AQ$1)</f>
        <v>81</v>
      </c>
      <c r="AR168" s="21">
        <f>_xlfn.IFNA(IF(ISNUMBER($K168),INDEX(SN_Limit[UTILIZATION],MATCH($K168,SN_Limit[BB_ID],0)),"#N/A"),
IF(ISNUMBER($L168),INDEX(SN_Limit[UTILIZATION],MATCH($L168,SN_Limit[BB_ID],0)),"#N/A"))</f>
        <v>0.66949999999999998</v>
      </c>
      <c r="AS168" s="6">
        <f>_xlfn.IFNA(IF(ISNUMBER($K168),INDEX(SN_Limit[REMAINING],MATCH($K168,SN_Limit[BB_ID],0)),"#N/A"),
IF(ISNUMBER($L168),INDEX(SN_Limit[REMAINING],MATCH($L168,SN_Limit[BB_ID],0)),"#N/A"))</f>
        <v>28809497.269999996</v>
      </c>
      <c r="AT168" s="3" t="str">
        <f>INDEX(Table11[Z_category],MATCH(MAX(BuyTable[[#This Row],[Yld_Z_BB]:[Yld_Z_RBCI]]),Table11[Z_score_Vale],1))</f>
        <v>90+</v>
      </c>
      <c r="AU168" s="3">
        <f>INDEX(Table12[TRAC_Category],MATCH(BuyTable[[#This Row],[Perc_Traded]],Table12[TRAC_Value],1))</f>
        <v>0</v>
      </c>
      <c r="AV168" s="27">
        <f>INDEX(Table13[NetDlrInv_Category],MATCH(BuyTable[[#This Row],[DealerClient Net]],Table13[NetDlrInv_Value],1))</f>
        <v>0</v>
      </c>
      <c r="AW168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168" s="3">
        <f>INDEX(Table15[XCCY_Cat],MATCH(BuyTable[[#This Row],[XCCY_sprd]],Table15[XCCY_Value],1))</f>
        <v>0</v>
      </c>
      <c r="AY168" s="3" t="str">
        <f>INDEX(Group_RTG[RTG_Value],MATCH($R168,Group_RTG[RTG_Key],0))&amp;":"&amp;INDEX(Map_DurBQNT[Dur_Val],MATCH($X168,Map_DurBQNT[Dur_Key],0))&amp;":"&amp;$M168&amp;":"&amp;$O168</f>
        <v>BBB:8:CAD:Corp</v>
      </c>
      <c r="AZ168" s="3" t="str">
        <f>INDEX(Table9[LQA_Bucket],MATCH(BuyTable[[#This Row],[LQA_LIQUIDITY_SCORE]],Table9[LQA_Val],1))</f>
        <v>80-100</v>
      </c>
      <c r="BA168" s="27" t="str">
        <f>INDEX(Table10[Utilization_Bucket],MATCH(_xlfn.IFNA(ROUND(BuyTable[[#This Row],[Remaining]]/1000000,0),-1),Table10[Utilization_Val],1))</f>
        <v>10-50MM</v>
      </c>
      <c r="BB16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69" spans="1:54" x14ac:dyDescent="0.3">
      <c r="A169" t="s">
        <v>876</v>
      </c>
      <c r="B169" t="str">
        <f>IF(ISNUMBER(MATCH(I169,Buyside_PastID!A:A,0)),"","NEW")</f>
        <v/>
      </c>
      <c r="C169" s="8" t="s">
        <v>1668</v>
      </c>
      <c r="D169" s="8">
        <v>0.67816149395337832</v>
      </c>
      <c r="E169" s="8">
        <v>1.1013783108816262</v>
      </c>
      <c r="F169" s="8" t="s">
        <v>2075</v>
      </c>
      <c r="G169" s="8">
        <v>10000000</v>
      </c>
      <c r="H169" s="8">
        <v>10000000</v>
      </c>
      <c r="I169" s="8" t="str" cm="1">
        <f t="array" ref="I169">_xll.BDP($C169,I$1)</f>
        <v>74814ZEF6</v>
      </c>
      <c r="J169" s="8" t="str" cm="1">
        <f t="array" ref="J169">_xll.BDP($C169,J$1)</f>
        <v>Q 5 12/01/41</v>
      </c>
      <c r="K169" s="8" cm="1">
        <f t="array" ref="K169">_xll.BDP($C169,K$1)</f>
        <v>227189</v>
      </c>
      <c r="L169" s="8" cm="1">
        <f t="array" ref="L169">_xll.BDP($C169,L$1)</f>
        <v>227189</v>
      </c>
      <c r="M169" s="8" t="str" cm="1">
        <f t="array" ref="M169">_xll.BDP($C169,M$1)</f>
        <v>CAD</v>
      </c>
      <c r="N169" s="8" t="str" cm="1">
        <f t="array" ref="N169">_xll.BDP($C169,N$1)</f>
        <v>CA</v>
      </c>
      <c r="O169" s="8" t="str" cm="1">
        <f t="array" ref="O169">_xll.BDP($C169,O$1)</f>
        <v>Govt</v>
      </c>
      <c r="P169" s="8" t="str" cm="1">
        <f t="array" ref="P169">_xll.BDP($C169,P$1)</f>
        <v>Government</v>
      </c>
      <c r="Q169" s="8" t="str" cm="1">
        <f t="array" ref="Q169">_xll.BDP($C169,Q$1)</f>
        <v>PROVINCE OF QUEBEC</v>
      </c>
      <c r="R169" s="8" t="str" cm="1">
        <f t="array" ref="R169">_xll.BDP($C169,R$1)</f>
        <v>AA-</v>
      </c>
      <c r="S169" s="8" cm="1">
        <f t="array" ref="S169">_xlfn.IFNA(MATCH(_xll.BDP($C169,S$1),Convert_RBCIRTG[RTG_MDY],0),0)</f>
        <v>8</v>
      </c>
      <c r="T169" s="8" cm="1">
        <f t="array" ref="T169">_xlfn.IFNA(MATCH(_xll.BDP($C169,T$1),Convert_RBCIRTG[RTG_FITCH_SP],0),0)</f>
        <v>7</v>
      </c>
      <c r="U169" s="8" cm="1">
        <f t="array" ref="U169">_xlfn.IFNA(MATCH(_xll.BDP($C169,U$1),Convert_RBCIRTG[RTG_FITCH_SP],0),0)</f>
        <v>7</v>
      </c>
      <c r="V169" s="20" t="str" cm="1">
        <f t="array" ref="V169">INDEX(Convert_RBCIRTG[RTG_FITCH_SP],IF(MEDIAN($S169:$U169)&gt;0,MEDIAN($S169:$U169),MAX($S169:$U169)))</f>
        <v>AA-</v>
      </c>
      <c r="W169" s="15" cm="1">
        <f t="array" ref="W169">_xll.BDP($C169,W$1,"YAS_YLD_FLAG = 15")</f>
        <v>13.691851779878617</v>
      </c>
      <c r="X169" s="3" t="str">
        <f>INDEX(Convert_DurBins[Dur_Bucket],MATCH($W169,Convert_DurBins[Dur_Val],1))</f>
        <v>12-14</v>
      </c>
      <c r="Y169" s="14">
        <f t="shared" si="16"/>
        <v>2.577728</v>
      </c>
      <c r="Z169" s="3">
        <f>-INDEX(DefProv[Default],MATCH($O169&amp;$R169,DefProv[KEY],0))</f>
        <v>-3</v>
      </c>
      <c r="AA169" s="9" cm="1">
        <f t="array" ref="AA169">IF($M169="CAD",AB169,_xll.BDP($C169,AA$1,"YAS_XCCY_FOREIGN_CURRENCY=CAD","YAS_YLD_FLAG = 15","PRICING_SOURCE=BVAL"))</f>
        <v>2.6077279999999998</v>
      </c>
      <c r="AB169" s="9" cm="1">
        <f t="array" ref="AB169">_xll.BDP($C169,AB$1,"YAS_YLD_FLAG = 15","PRICING_SOURCE=BVAL")</f>
        <v>2.6077279999999998</v>
      </c>
      <c r="AC169" s="14">
        <f t="shared" si="17"/>
        <v>0</v>
      </c>
      <c r="AD169" s="9" cm="1">
        <f t="array" ref="AD169">_xll.BDP($C169,AD$1,"YAS_YLD_FLAG = 15","PRICING_SOURCE=BVAL")</f>
        <v>73.962599999999995</v>
      </c>
      <c r="AE169" s="14" t="e">
        <f>INDEX([1]credit_yield!$C$1:$C$108,MATCH($AY169,[1]credit_yield!$A$1:$A$108,0))</f>
        <v>#N/A</v>
      </c>
      <c r="AF169" s="9" cm="1">
        <f t="array" ref="AF169">_xll.BDP($C169,AF$1,"YAS_YLD_FLAG = 15","YAS_XCCY_FOREIGN_CURRENCY=CAD","PRICING_SOURCE=BVAL")</f>
        <v>84.318612248050499</v>
      </c>
      <c r="AG169" s="9" cm="1">
        <f t="array" ref="AG169">_xll.BDP($C169,AG$1,"YAS_YLD_FLAG = 15","PRICING_SOURCE=BVAL")</f>
        <v>1.8681019999999999</v>
      </c>
      <c r="AH169" s="9" t="str" cm="1">
        <f t="array" ref="AH169">_xll.BDP($C169,AH$1,"YAS_YLD_FLAG = 15","PRICING_SOURCE=BVAL")</f>
        <v>CAN 4 06/01/41</v>
      </c>
      <c r="AI169" s="9" t="str" cm="1">
        <f t="array" ref="AI169">_xll.BDP($C169,AI$1,"YAS_YLD_FLAG = 15","YAS_XCCY_FOREIGN_CURRENCY=CAD","PRICING_SOURCE=BVAL")</f>
        <v>CAN 4 06/01/41</v>
      </c>
      <c r="AJ169" s="9" cm="1">
        <f t="array" ref="AJ169">_xll.BQL($C169, "yield(fill=PREV, pricing_source=BVN4, side=Bid, yield_type=YTW) - yield(fill=PREV, pricing_source=BVN4, side=Ask, yield_type=YTW)")</f>
        <v>6.7210173418672525E-3</v>
      </c>
      <c r="AK169" s="16" cm="1">
        <f t="array" ref="AK169">_xll.BDP($C169,AK$1,"YAS_YLD_FLAG = 1")</f>
        <v>9200000000</v>
      </c>
      <c r="AL169" s="5">
        <f t="shared" si="18"/>
        <v>0</v>
      </c>
      <c r="AM169" s="17" cm="1">
        <f t="array" ref="AM169">_xll.BDP($C169&amp;"@"&amp;Settings!$B$1&amp;" "&amp;$O169,"INTERVAL_SUM","MARKET_DATA_OVERRIDE="&amp;AM$1,"CALC_INTERVAL="&amp;Settings!$B$2,"FILL=0")*1000</f>
        <v>0</v>
      </c>
      <c r="AN169" s="18">
        <f t="shared" si="19"/>
        <v>0</v>
      </c>
      <c r="AO169" s="17" cm="1">
        <f t="array" ref="AO169">_xll.BDP($I169&amp;"@"&amp;Settings!$B$1&amp;" "&amp;$O169,"INTERVAL_SUM","MARKET_DATA_OVERRIDE="&amp;AO$1,"CALC_INTERVAL="&amp;Settings!$B$2,"FILL=0")*1000</f>
        <v>0</v>
      </c>
      <c r="AP169" s="17" cm="1">
        <f t="array" ref="AP169">_xll.BDP($I169&amp;"@"&amp;Settings!$B$1&amp;" "&amp;$O169,"INTERVAL_SUM","MARKET_DATA_OVERRIDE="&amp;AP$1,"CALC_INTERVAL="&amp;Settings!$B$2,"FILL=0")*1000</f>
        <v>0</v>
      </c>
      <c r="AQ169" s="8" cm="1">
        <f t="array" ref="AQ169">_xll.BDP($C169,AQ$1)</f>
        <v>100</v>
      </c>
      <c r="AR169" s="21">
        <f>_xlfn.IFNA(IF(ISNUMBER($K169),INDEX(SN_Limit[UTILIZATION],MATCH($K169,SN_Limit[BB_ID],0)),"#N/A"),
IF(ISNUMBER($L169),INDEX(SN_Limit[UTILIZATION],MATCH($L169,SN_Limit[BB_ID],0)),"#N/A"))</f>
        <v>0.48010000000000003</v>
      </c>
      <c r="AS169" s="6">
        <f>_xlfn.IFNA(IF(ISNUMBER($K169),INDEX(SN_Limit[REMAINING],MATCH($K169,SN_Limit[BB_ID],0)),"#N/A"),
IF(ISNUMBER($L169),INDEX(SN_Limit[REMAINING],MATCH($L169,SN_Limit[BB_ID],0)),"#N/A"))</f>
        <v>524865935.24000001</v>
      </c>
      <c r="AT169" s="3" t="str">
        <f>INDEX(Table11[Z_category],MATCH(MAX(BuyTable[[#This Row],[Yld_Z_BB]:[Yld_Z_RBCI]]),Table11[Z_score_Vale],1))</f>
        <v>75 to 90</v>
      </c>
      <c r="AU169" s="3">
        <f>INDEX(Table12[TRAC_Category],MATCH(BuyTable[[#This Row],[Perc_Traded]],Table12[TRAC_Value],1))</f>
        <v>0</v>
      </c>
      <c r="AV169" s="27">
        <f>INDEX(Table13[NetDlrInv_Category],MATCH(BuyTable[[#This Row],[DealerClient Net]],Table13[NetDlrInv_Value],1))</f>
        <v>0</v>
      </c>
      <c r="AW169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69" s="3">
        <f>INDEX(Table15[XCCY_Cat],MATCH(BuyTable[[#This Row],[XCCY_sprd]],Table15[XCCY_Value],1))</f>
        <v>0</v>
      </c>
      <c r="AY169" s="3" t="str">
        <f>INDEX(Group_RTG[RTG_Value],MATCH($R169,Group_RTG[RTG_Key],0))&amp;":"&amp;INDEX(Map_DurBQNT[Dur_Val],MATCH($X169,Map_DurBQNT[Dur_Key],0))&amp;":"&amp;$M169&amp;":"&amp;$O169</f>
        <v>AA:7:CAD:Govt</v>
      </c>
      <c r="AZ169" s="3" t="str">
        <f>INDEX(Table9[LQA_Bucket],MATCH(BuyTable[[#This Row],[LQA_LIQUIDITY_SCORE]],Table9[LQA_Val],1))</f>
        <v>80-100</v>
      </c>
      <c r="BA169" s="27" t="str">
        <f>INDEX(Table10[Utilization_Bucket],MATCH(_xlfn.IFNA(ROUND(BuyTable[[#This Row],[Remaining]]/1000000,0),-1),Table10[Utilization_Val],1))</f>
        <v>100MM+</v>
      </c>
      <c r="BB16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70" spans="1:54" x14ac:dyDescent="0.3">
      <c r="A170" t="s">
        <v>876</v>
      </c>
      <c r="B170" t="str">
        <f>IF(ISNUMBER(MATCH(I170,Buyside_PastID!A:A,0)),"","NEW")</f>
        <v/>
      </c>
      <c r="C170" s="8" t="s">
        <v>960</v>
      </c>
      <c r="D170" s="8">
        <v>1.0361506267094194</v>
      </c>
      <c r="E170" s="8">
        <v>0.88138054270348065</v>
      </c>
      <c r="F170" s="8" t="s">
        <v>2035</v>
      </c>
      <c r="G170" s="8">
        <v>0</v>
      </c>
      <c r="H170" s="8">
        <v>0</v>
      </c>
      <c r="I170" s="8" t="str" cm="1">
        <f t="array" ref="I170">_xll.BDP($C170,I$1)</f>
        <v>949746RF0</v>
      </c>
      <c r="J170" s="8" t="str" cm="1">
        <f t="array" ref="J170">_xll.BDP($C170,J$1)</f>
        <v>WFC 5.606 01/15/44</v>
      </c>
      <c r="K170" s="8" cm="1">
        <f t="array" ref="K170">_xll.BDP($C170,K$1)</f>
        <v>101092</v>
      </c>
      <c r="L170" s="8" cm="1">
        <f t="array" ref="L170">_xll.BDP($C170,L$1)</f>
        <v>101092</v>
      </c>
      <c r="M170" s="8" t="str" cm="1">
        <f t="array" ref="M170">_xll.BDP($C170,M$1)</f>
        <v>USD</v>
      </c>
      <c r="N170" s="8" t="str" cm="1">
        <f t="array" ref="N170">_xll.BDP($C170,N$1)</f>
        <v>US</v>
      </c>
      <c r="O170" s="8" t="str" cm="1">
        <f t="array" ref="O170">_xll.BDP($C170,O$1)</f>
        <v>Corp</v>
      </c>
      <c r="P170" s="8" t="str" cm="1">
        <f t="array" ref="P170">_xll.BDP($C170,P$1)</f>
        <v>Financials</v>
      </c>
      <c r="Q170" s="8" t="str" cm="1">
        <f t="array" ref="Q170">_xll.BDP($C170,Q$1)</f>
        <v>WELLS FARGO &amp; COMPANY</v>
      </c>
      <c r="R170" s="8" t="str" cm="1">
        <f t="array" ref="R170">_xll.BDP($C170,R$1)</f>
        <v>A-</v>
      </c>
      <c r="S170" s="8" cm="1">
        <f t="array" ref="S170">_xlfn.IFNA(MATCH(_xll.BDP($C170,S$1),Convert_RBCIRTG[RTG_MDY],0),0)</f>
        <v>4</v>
      </c>
      <c r="T170" s="8" cm="1">
        <f t="array" ref="T170">_xlfn.IFNA(MATCH(_xll.BDP($C170,T$1),Convert_RBCIRTG[RTG_FITCH_SP],0),0)</f>
        <v>4</v>
      </c>
      <c r="U170" s="8" cm="1">
        <f t="array" ref="U170">_xlfn.IFNA(MATCH(_xll.BDP($C170,U$1),Convert_RBCIRTG[RTG_FITCH_SP],0),0)</f>
        <v>2</v>
      </c>
      <c r="V170" s="20" t="str" cm="1">
        <f t="array" ref="V170">INDEX(Convert_RBCIRTG[RTG_FITCH_SP],IF(MEDIAN($S170:$U170)&gt;0,MEDIAN($S170:$U170),MAX($S170:$U170)))</f>
        <v>A-</v>
      </c>
      <c r="W170" s="15" cm="1">
        <f t="array" ref="W170">_xll.BDP($C170,W$1,"YAS_YLD_FLAG = 15")</f>
        <v>13.940523817825177</v>
      </c>
      <c r="X170" s="3" t="str">
        <f>INDEX(Convert_DurBins[Dur_Bucket],MATCH($W170,Convert_DurBins[Dur_Val],1))</f>
        <v>12-14</v>
      </c>
      <c r="Y170" s="14">
        <f t="shared" si="16"/>
        <v>4.0943912403709897</v>
      </c>
      <c r="Z170" s="3">
        <f>-INDEX(DefProv[Default],MATCH($O170&amp;$R170,DefProv[KEY],0))</f>
        <v>-13</v>
      </c>
      <c r="AA170" s="9" cm="1">
        <f t="array" ref="AA170">IF($M170="CAD",AB170,_xll.BDP($C170,AA$1,"YAS_XCCY_FOREIGN_CURRENCY=CAD","YAS_YLD_FLAG = 15","PRICING_SOURCE=BVAL"))</f>
        <v>4.2243912403709896</v>
      </c>
      <c r="AB170" s="9" cm="1">
        <f t="array" ref="AB170">_xll.BDP($C170,AB$1,"YAS_YLD_FLAG = 15","PRICING_SOURCE=BVAL")</f>
        <v>3.3573279999999999</v>
      </c>
      <c r="AC170" s="14">
        <f t="shared" si="17"/>
        <v>0.8670632403709897</v>
      </c>
      <c r="AD170" s="9" cm="1">
        <f t="array" ref="AD170">_xll.BDP($C170,AD$1,"YAS_YLD_FLAG = 15","PRICING_SOURCE=BVAL")</f>
        <v>136.4538</v>
      </c>
      <c r="AE170" s="14">
        <f>INDEX([1]credit_yield!$C$1:$C$108,MATCH($AY170,[1]credit_yield!$A$1:$A$108,0))</f>
        <v>93.300624564841939</v>
      </c>
      <c r="AF170" s="9" cm="1">
        <f t="array" ref="AF170">_xll.BDP($C170,AF$1,"YAS_YLD_FLAG = 15","YAS_XCCY_FOREIGN_CURRENCY=CAD","PRICING_SOURCE=BVAL")</f>
        <v>235.53976265995712</v>
      </c>
      <c r="AG170" s="9" cm="1">
        <f t="array" ref="AG170">_xll.BDP($C170,AG$1,"YAS_YLD_FLAG = 15","PRICING_SOURCE=BVAL")</f>
        <v>1.9927899999999998</v>
      </c>
      <c r="AH170" s="9" t="str" cm="1">
        <f t="array" ref="AH170">_xll.BDP($C170,AH$1,"YAS_YLD_FLAG = 15","PRICING_SOURCE=BVAL")</f>
        <v>T 1 3/4 08/15/41</v>
      </c>
      <c r="AI170" s="9" t="str" cm="1">
        <f t="array" ref="AI170">_xll.BDP($C170,AI$1,"YAS_YLD_FLAG = 15","YAS_XCCY_FOREIGN_CURRENCY=CAD","PRICING_SOURCE=BVAL")</f>
        <v>CAN 4 06/01/41</v>
      </c>
      <c r="AJ170" s="9" cm="1">
        <f t="array" ref="AJ170">_xll.BQL($C170, "yield(fill=PREV, pricing_source=BVN4, side=Bid, yield_type=YTW) - yield(fill=PREV, pricing_source=BVN4, side=Ask, yield_type=YTW)")</f>
        <v>3.668307592838671E-2</v>
      </c>
      <c r="AK170" s="16" cm="1">
        <f t="array" ref="AK170">_xll.BDP($C170,AK$1,"YAS_YLD_FLAG = 1")</f>
        <v>2399634000</v>
      </c>
      <c r="AL170" s="5">
        <f t="shared" si="18"/>
        <v>3.6399717623604264E-2</v>
      </c>
      <c r="AM170" s="17" cm="1">
        <f t="array" ref="AM170">_xll.BDP($C170&amp;"@"&amp;Settings!$B$1&amp;" "&amp;$O170,"INTERVAL_SUM","MARKET_DATA_OVERRIDE="&amp;AM$1,"CALC_INTERVAL="&amp;Settings!$B$2,"FILL=0")*1000</f>
        <v>87346000</v>
      </c>
      <c r="AN170" s="18">
        <f t="shared" si="19"/>
        <v>-943000</v>
      </c>
      <c r="AO170" s="17" cm="1">
        <f t="array" ref="AO170">_xll.BDP($I170&amp;"@"&amp;Settings!$B$1&amp;" "&amp;$O170,"INTERVAL_SUM","MARKET_DATA_OVERRIDE="&amp;AO$1,"CALC_INTERVAL="&amp;Settings!$B$2,"FILL=0")*1000</f>
        <v>24869000</v>
      </c>
      <c r="AP170" s="17" cm="1">
        <f t="array" ref="AP170">_xll.BDP($I170&amp;"@"&amp;Settings!$B$1&amp;" "&amp;$O170,"INTERVAL_SUM","MARKET_DATA_OVERRIDE="&amp;AP$1,"CALC_INTERVAL="&amp;Settings!$B$2,"FILL=0")*1000</f>
        <v>25812000</v>
      </c>
      <c r="AQ170" s="8" cm="1">
        <f t="array" ref="AQ170">_xll.BDP($C170,AQ$1)</f>
        <v>96</v>
      </c>
      <c r="AR170" s="21">
        <f>_xlfn.IFNA(IF(ISNUMBER($K170),INDEX(SN_Limit[UTILIZATION],MATCH($K170,SN_Limit[BB_ID],0)),"#N/A"),
IF(ISNUMBER($L170),INDEX(SN_Limit[UTILIZATION],MATCH($L170,SN_Limit[BB_ID],0)),"#N/A"))</f>
        <v>0.7853</v>
      </c>
      <c r="AS170" s="6">
        <f>_xlfn.IFNA(IF(ISNUMBER($K170),INDEX(SN_Limit[REMAINING],MATCH($K170,SN_Limit[BB_ID],0)),"#N/A"),
IF(ISNUMBER($L170),INDEX(SN_Limit[REMAINING],MATCH($L170,SN_Limit[BB_ID],0)),"#N/A"))</f>
        <v>14333895.959999993</v>
      </c>
      <c r="AT170" s="3" t="str">
        <f>INDEX(Table11[Z_category],MATCH(MAX(BuyTable[[#This Row],[Yld_Z_BB]:[Yld_Z_RBCI]]),Table11[Z_score_Vale],1))</f>
        <v>75 to 90</v>
      </c>
      <c r="AU170" s="3" t="str">
        <f>INDEX(Table12[TRAC_Category],MATCH(BuyTable[[#This Row],[Perc_Traded]],Table12[TRAC_Value],1))</f>
        <v>0-5%</v>
      </c>
      <c r="AV170" s="27">
        <f>INDEX(Table13[NetDlrInv_Category],MATCH(BuyTable[[#This Row],[DealerClient Net]],Table13[NetDlrInv_Value],1))</f>
        <v>0</v>
      </c>
      <c r="AW170" s="3">
        <f>IF(OR(ISBLANK(BuyTable[[#This Row],[MSG_AskSize]]),NOT(ISNUMBER(BuyTable[[#This Row],[MSG_AskSize]]))),"NA",INDEX(Table14[AskSize_Category],MATCH(BuyTable[[#This Row],[MSG_AskSize]],Table14[AskSize_Value],1)))</f>
        <v>0</v>
      </c>
      <c r="AX170" s="3" t="str">
        <f>INDEX(Table15[XCCY_Cat],MATCH(BuyTable[[#This Row],[XCCY_sprd]],Table15[XCCY_Value],1))</f>
        <v>0.8 to 1</v>
      </c>
      <c r="AY170" s="3" t="str">
        <f>INDEX(Group_RTG[RTG_Value],MATCH($R170,Group_RTG[RTG_Key],0))&amp;":"&amp;INDEX(Map_DurBQNT[Dur_Val],MATCH($X170,Map_DurBQNT[Dur_Key],0))&amp;":"&amp;$M170&amp;":"&amp;$O170</f>
        <v>A:7:USD:Corp</v>
      </c>
      <c r="AZ170" s="3" t="str">
        <f>INDEX(Table9[LQA_Bucket],MATCH(BuyTable[[#This Row],[LQA_LIQUIDITY_SCORE]],Table9[LQA_Val],1))</f>
        <v>80-100</v>
      </c>
      <c r="BA170" s="27" t="str">
        <f>INDEX(Table10[Utilization_Bucket],MATCH(_xlfn.IFNA(ROUND(BuyTable[[#This Row],[Remaining]]/1000000,0),-1),Table10[Utilization_Val],1))</f>
        <v>10-50MM</v>
      </c>
      <c r="BB17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71" spans="1:54" x14ac:dyDescent="0.3">
      <c r="A171" t="s">
        <v>876</v>
      </c>
      <c r="B171" t="str">
        <f>IF(ISNUMBER(MATCH(I171,Buyside_PastID!A:A,0)),"","NEW")</f>
        <v/>
      </c>
      <c r="C171" s="8" t="s">
        <v>1623</v>
      </c>
      <c r="D171" s="8">
        <v>1.0868792790352564</v>
      </c>
      <c r="E171" s="8">
        <v>1.0570810394871768</v>
      </c>
      <c r="F171" s="8" t="s">
        <v>2001</v>
      </c>
      <c r="G171" s="8">
        <v>25000000</v>
      </c>
      <c r="H171" s="8">
        <v>15000000</v>
      </c>
      <c r="I171" s="8" t="str" cm="1">
        <f t="array" ref="I171">_xll.BDP($C171,I$1)</f>
        <v>68323ACC6</v>
      </c>
      <c r="J171" s="8" t="str" cm="1">
        <f t="array" ref="J171">_xll.BDP($C171,J$1)</f>
        <v>ONT 3.45 06/02/45</v>
      </c>
      <c r="K171" s="8" cm="1">
        <f t="array" ref="K171">_xll.BDP($C171,K$1)</f>
        <v>186288</v>
      </c>
      <c r="L171" s="8" cm="1">
        <f t="array" ref="L171">_xll.BDP($C171,L$1)</f>
        <v>186288</v>
      </c>
      <c r="M171" s="8" t="str" cm="1">
        <f t="array" ref="M171">_xll.BDP($C171,M$1)</f>
        <v>CAD</v>
      </c>
      <c r="N171" s="8" t="str" cm="1">
        <f t="array" ref="N171">_xll.BDP($C171,N$1)</f>
        <v>CA</v>
      </c>
      <c r="O171" s="8" t="str" cm="1">
        <f t="array" ref="O171">_xll.BDP($C171,O$1)</f>
        <v>Govt</v>
      </c>
      <c r="P171" s="8" t="str" cm="1">
        <f t="array" ref="P171">_xll.BDP($C171,P$1)</f>
        <v>Government</v>
      </c>
      <c r="Q171" s="8" t="str" cm="1">
        <f t="array" ref="Q171">_xll.BDP($C171,Q$1)</f>
        <v>ONTARIO (PROVINCE OF)</v>
      </c>
      <c r="R171" s="8" t="str" cm="1">
        <f t="array" ref="R171">_xll.BDP($C171,R$1)</f>
        <v>A+</v>
      </c>
      <c r="S171" s="8" cm="1">
        <f t="array" ref="S171">_xlfn.IFNA(MATCH(_xll.BDP($C171,S$1),Convert_RBCIRTG[RTG_MDY],0),0)</f>
        <v>7</v>
      </c>
      <c r="T171" s="8" cm="1">
        <f t="array" ref="T171">_xlfn.IFNA(MATCH(_xll.BDP($C171,T$1),Convert_RBCIRTG[RTG_FITCH_SP],0),0)</f>
        <v>7</v>
      </c>
      <c r="U171" s="8" cm="1">
        <f t="array" ref="U171">_xlfn.IFNA(MATCH(_xll.BDP($C171,U$1),Convert_RBCIRTG[RTG_FITCH_SP],0),0)</f>
        <v>6</v>
      </c>
      <c r="V171" s="20" t="str" cm="1">
        <f t="array" ref="V171">INDEX(Convert_RBCIRTG[RTG_FITCH_SP],IF(MEDIAN($S171:$U171)&gt;0,MEDIAN($S171:$U171),MAX($S171:$U171)))</f>
        <v>AA-</v>
      </c>
      <c r="W171" s="15" cm="1">
        <f t="array" ref="W171">_xll.BDP($C171,W$1,"YAS_YLD_FLAG = 15")</f>
        <v>16.406741183503261</v>
      </c>
      <c r="X171" s="3" t="str">
        <f>INDEX(Convert_DurBins[Dur_Bucket],MATCH($W171,Convert_DurBins[Dur_Val],1))</f>
        <v>16-18</v>
      </c>
      <c r="Y171" s="14">
        <f t="shared" si="16"/>
        <v>2.693514</v>
      </c>
      <c r="Z171" s="3">
        <f>-INDEX(DefProv[Default],MATCH($O171&amp;$R171,DefProv[KEY],0))</f>
        <v>-3</v>
      </c>
      <c r="AA171" s="9" cm="1">
        <f t="array" ref="AA171">IF($M171="CAD",AB171,_xll.BDP($C171,AA$1,"YAS_XCCY_FOREIGN_CURRENCY=CAD","YAS_YLD_FLAG = 15","PRICING_SOURCE=BVAL"))</f>
        <v>2.7235139999999998</v>
      </c>
      <c r="AB171" s="9" cm="1">
        <f t="array" ref="AB171">_xll.BDP($C171,AB$1,"YAS_YLD_FLAG = 15","PRICING_SOURCE=BVAL")</f>
        <v>2.7235139999999998</v>
      </c>
      <c r="AC171" s="14">
        <f t="shared" si="17"/>
        <v>0</v>
      </c>
      <c r="AD171" s="9" cm="1">
        <f t="array" ref="AD171">_xll.BDP($C171,AD$1,"YAS_YLD_FLAG = 15","PRICING_SOURCE=BVAL")</f>
        <v>78.759399999999985</v>
      </c>
      <c r="AE171" s="14">
        <f>INDEX([1]credit_yield!$C$1:$C$108,MATCH($AY171,[1]credit_yield!$A$1:$A$108,0))</f>
        <v>94.865496317545578</v>
      </c>
      <c r="AF171" s="9" cm="1">
        <f t="array" ref="AF171">_xll.BDP($C171,AF$1,"YAS_YLD_FLAG = 15","YAS_XCCY_FOREIGN_CURRENCY=CAD","PRICING_SOURCE=BVAL")</f>
        <v>89.542330691250655</v>
      </c>
      <c r="AG171" s="9" cm="1">
        <f t="array" ref="AG171">_xll.BDP($C171,AG$1,"YAS_YLD_FLAG = 15","PRICING_SOURCE=BVAL")</f>
        <v>1.9359199999999999</v>
      </c>
      <c r="AH171" s="9" t="str" cm="1">
        <f t="array" ref="AH171">_xll.BDP($C171,AH$1,"YAS_YLD_FLAG = 15","PRICING_SOURCE=BVAL")</f>
        <v>CAN 3 1/2 12/01/45</v>
      </c>
      <c r="AI171" s="9" t="str" cm="1">
        <f t="array" ref="AI171">_xll.BDP($C171,AI$1,"YAS_YLD_FLAG = 15","YAS_XCCY_FOREIGN_CURRENCY=CAD","PRICING_SOURCE=BVAL")</f>
        <v>CAN 4 06/01/41</v>
      </c>
      <c r="AJ171" s="9" cm="1">
        <f t="array" ref="AJ171">_xll.BQL($C171, "yield(fill=PREV, pricing_source=BVN4, side=Bid, yield_type=YTW) - yield(fill=PREV, pricing_source=BVN4, side=Ask, yield_type=YTW)")</f>
        <v>5.345414456749964E-3</v>
      </c>
      <c r="AK171" s="16" cm="1">
        <f t="array" ref="AK171">_xll.BDP($C171,AK$1,"YAS_YLD_FLAG = 1")</f>
        <v>16050000000</v>
      </c>
      <c r="AL171" s="5">
        <f t="shared" si="18"/>
        <v>0</v>
      </c>
      <c r="AM171" s="17" cm="1">
        <f t="array" ref="AM171">_xll.BDP($C171&amp;"@"&amp;Settings!$B$1&amp;" "&amp;$O171,"INTERVAL_SUM","MARKET_DATA_OVERRIDE="&amp;AM$1,"CALC_INTERVAL="&amp;Settings!$B$2,"FILL=0")*1000</f>
        <v>0</v>
      </c>
      <c r="AN171" s="18">
        <f t="shared" si="19"/>
        <v>0</v>
      </c>
      <c r="AO171" s="17" cm="1">
        <f t="array" ref="AO171">_xll.BDP($I171&amp;"@"&amp;Settings!$B$1&amp;" "&amp;$O171,"INTERVAL_SUM","MARKET_DATA_OVERRIDE="&amp;AO$1,"CALC_INTERVAL="&amp;Settings!$B$2,"FILL=0")*1000</f>
        <v>0</v>
      </c>
      <c r="AP171" s="17" cm="1">
        <f t="array" ref="AP171">_xll.BDP($I171&amp;"@"&amp;Settings!$B$1&amp;" "&amp;$O171,"INTERVAL_SUM","MARKET_DATA_OVERRIDE="&amp;AP$1,"CALC_INTERVAL="&amp;Settings!$B$2,"FILL=0")*1000</f>
        <v>0</v>
      </c>
      <c r="AQ171" s="8" cm="1">
        <f t="array" ref="AQ171">_xll.BDP($C171,AQ$1)</f>
        <v>100</v>
      </c>
      <c r="AR171" s="21">
        <f>_xlfn.IFNA(IF(ISNUMBER($K171),INDEX(SN_Limit[UTILIZATION],MATCH($K171,SN_Limit[BB_ID],0)),"#N/A"),
IF(ISNUMBER($L171),INDEX(SN_Limit[UTILIZATION],MATCH($L171,SN_Limit[BB_ID],0)),"#N/A"))</f>
        <v>0.49890000000000001</v>
      </c>
      <c r="AS171" s="6">
        <f>_xlfn.IFNA(IF(ISNUMBER($K171),INDEX(SN_Limit[REMAINING],MATCH($K171,SN_Limit[BB_ID],0)),"#N/A"),
IF(ISNUMBER($L171),INDEX(SN_Limit[REMAINING],MATCH($L171,SN_Limit[BB_ID],0)),"#N/A"))</f>
        <v>601633864.02999997</v>
      </c>
      <c r="AT171" s="3" t="str">
        <f>INDEX(Table11[Z_category],MATCH(MAX(BuyTable[[#This Row],[Yld_Z_BB]:[Yld_Z_RBCI]]),Table11[Z_score_Vale],1))</f>
        <v>75 to 90</v>
      </c>
      <c r="AU171" s="3">
        <f>INDEX(Table12[TRAC_Category],MATCH(BuyTable[[#This Row],[Perc_Traded]],Table12[TRAC_Value],1))</f>
        <v>0</v>
      </c>
      <c r="AV171" s="27">
        <f>INDEX(Table13[NetDlrInv_Category],MATCH(BuyTable[[#This Row],[DealerClient Net]],Table13[NetDlrInv_Value],1))</f>
        <v>0</v>
      </c>
      <c r="AW171" s="3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171" s="3">
        <f>INDEX(Table15[XCCY_Cat],MATCH(BuyTable[[#This Row],[XCCY_sprd]],Table15[XCCY_Value],1))</f>
        <v>0</v>
      </c>
      <c r="AY171" s="3" t="str">
        <f>INDEX(Group_RTG[RTG_Value],MATCH($R171,Group_RTG[RTG_Key],0))&amp;":"&amp;INDEX(Map_DurBQNT[Dur_Val],MATCH($X171,Map_DurBQNT[Dur_Key],0))&amp;":"&amp;$M171&amp;":"&amp;$O171</f>
        <v>A:9:CAD:Govt</v>
      </c>
      <c r="AZ171" s="3" t="str">
        <f>INDEX(Table9[LQA_Bucket],MATCH(BuyTable[[#This Row],[LQA_LIQUIDITY_SCORE]],Table9[LQA_Val],1))</f>
        <v>80-100</v>
      </c>
      <c r="BA171" s="27" t="str">
        <f>INDEX(Table10[Utilization_Bucket],MATCH(_xlfn.IFNA(ROUND(BuyTable[[#This Row],[Remaining]]/1000000,0),-1),Table10[Utilization_Val],1))</f>
        <v>100MM+</v>
      </c>
      <c r="BB17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72" spans="1:54" x14ac:dyDescent="0.3">
      <c r="A172" t="s">
        <v>876</v>
      </c>
      <c r="B172" t="str">
        <f>IF(ISNUMBER(MATCH(I172,Buyside_PastID!A:A,0)),"","NEW")</f>
        <v/>
      </c>
      <c r="C172" s="8" t="s">
        <v>1601</v>
      </c>
      <c r="D172" s="8">
        <v>1.3318757938405592</v>
      </c>
      <c r="E172" s="8">
        <v>1.0826906706397894</v>
      </c>
      <c r="F172" s="8" t="s">
        <v>1965</v>
      </c>
      <c r="G172" s="8">
        <v>15000000</v>
      </c>
      <c r="H172" s="8">
        <v>15000000</v>
      </c>
      <c r="I172" s="8" t="str" cm="1">
        <f t="array" ref="I172">_xll.BDP($C172,I$1)</f>
        <v>683234B98</v>
      </c>
      <c r="J172" s="8" t="str" cm="1">
        <f t="array" ref="J172">_xll.BDP($C172,J$1)</f>
        <v>ONT 4.65 06/02/41</v>
      </c>
      <c r="K172" s="8" cm="1">
        <f t="array" ref="K172">_xll.BDP($C172,K$1)</f>
        <v>186288</v>
      </c>
      <c r="L172" s="8" cm="1">
        <f t="array" ref="L172">_xll.BDP($C172,L$1)</f>
        <v>186288</v>
      </c>
      <c r="M172" s="8" t="str" cm="1">
        <f t="array" ref="M172">_xll.BDP($C172,M$1)</f>
        <v>CAD</v>
      </c>
      <c r="N172" s="8" t="str" cm="1">
        <f t="array" ref="N172">_xll.BDP($C172,N$1)</f>
        <v>CA</v>
      </c>
      <c r="O172" s="8" t="str" cm="1">
        <f t="array" ref="O172">_xll.BDP($C172,O$1)</f>
        <v>Govt</v>
      </c>
      <c r="P172" s="8" t="str" cm="1">
        <f t="array" ref="P172">_xll.BDP($C172,P$1)</f>
        <v>Government</v>
      </c>
      <c r="Q172" s="8" t="str" cm="1">
        <f t="array" ref="Q172">_xll.BDP($C172,Q$1)</f>
        <v>ONTARIO (PROVINCE OF)</v>
      </c>
      <c r="R172" s="8" t="str" cm="1">
        <f t="array" ref="R172">_xll.BDP($C172,R$1)</f>
        <v>A+</v>
      </c>
      <c r="S172" s="8" cm="1">
        <f t="array" ref="S172">_xlfn.IFNA(MATCH(_xll.BDP($C172,S$1),Convert_RBCIRTG[RTG_MDY],0),0)</f>
        <v>7</v>
      </c>
      <c r="T172" s="8" cm="1">
        <f t="array" ref="T172">_xlfn.IFNA(MATCH(_xll.BDP($C172,T$1),Convert_RBCIRTG[RTG_FITCH_SP],0),0)</f>
        <v>7</v>
      </c>
      <c r="U172" s="8" cm="1">
        <f t="array" ref="U172">_xlfn.IFNA(MATCH(_xll.BDP($C172,U$1),Convert_RBCIRTG[RTG_FITCH_SP],0),0)</f>
        <v>6</v>
      </c>
      <c r="V172" s="20" t="str" cm="1">
        <f t="array" ref="V172">INDEX(Convert_RBCIRTG[RTG_FITCH_SP],IF(MEDIAN($S172:$U172)&gt;0,MEDIAN($S172:$U172),MAX($S172:$U172)))</f>
        <v>AA-</v>
      </c>
      <c r="W172" s="15" cm="1">
        <f t="array" ref="W172">_xll.BDP($C172,W$1,"YAS_YLD_FLAG = 15")</f>
        <v>13.616238725093686</v>
      </c>
      <c r="X172" s="3" t="str">
        <f>INDEX(Convert_DurBins[Dur_Bucket],MATCH($W172,Convert_DurBins[Dur_Val],1))</f>
        <v>12-14</v>
      </c>
      <c r="Y172" s="14">
        <f t="shared" si="16"/>
        <v>2.6157150000000002</v>
      </c>
      <c r="Z172" s="3">
        <f>-INDEX(DefProv[Default],MATCH($O172&amp;$R172,DefProv[KEY],0))</f>
        <v>-3</v>
      </c>
      <c r="AA172" s="9" cm="1">
        <f t="array" ref="AA172">IF($M172="CAD",AB172,_xll.BDP($C172,AA$1,"YAS_XCCY_FOREIGN_CURRENCY=CAD","YAS_YLD_FLAG = 15","PRICING_SOURCE=BVAL"))</f>
        <v>2.645715</v>
      </c>
      <c r="AB172" s="9" cm="1">
        <f t="array" ref="AB172">_xll.BDP($C172,AB$1,"YAS_YLD_FLAG = 15","PRICING_SOURCE=BVAL")</f>
        <v>2.645715</v>
      </c>
      <c r="AC172" s="14">
        <f t="shared" si="17"/>
        <v>0</v>
      </c>
      <c r="AD172" s="9" cm="1">
        <f t="array" ref="AD172">_xll.BDP($C172,AD$1,"YAS_YLD_FLAG = 15","PRICING_SOURCE=BVAL")</f>
        <v>77.761300000000006</v>
      </c>
      <c r="AE172" s="14">
        <f>INDEX([1]credit_yield!$C$1:$C$108,MATCH($AY172,[1]credit_yield!$A$1:$A$108,0))</f>
        <v>87.46877797444661</v>
      </c>
      <c r="AF172" s="9" cm="1">
        <f t="array" ref="AF172">_xll.BDP($C172,AF$1,"YAS_YLD_FLAG = 15","YAS_XCCY_FOREIGN_CURRENCY=CAD","PRICING_SOURCE=BVAL")</f>
        <v>87.107647106712818</v>
      </c>
      <c r="AG172" s="9" cm="1">
        <f t="array" ref="AG172">_xll.BDP($C172,AG$1,"YAS_YLD_FLAG = 15","PRICING_SOURCE=BVAL")</f>
        <v>1.8681019999999999</v>
      </c>
      <c r="AH172" s="9" t="str" cm="1">
        <f t="array" ref="AH172">_xll.BDP($C172,AH$1,"YAS_YLD_FLAG = 15","PRICING_SOURCE=BVAL")</f>
        <v>CAN 4 06/01/41</v>
      </c>
      <c r="AI172" s="9" t="str" cm="1">
        <f t="array" ref="AI172">_xll.BDP($C172,AI$1,"YAS_YLD_FLAG = 15","YAS_XCCY_FOREIGN_CURRENCY=CAD","PRICING_SOURCE=BVAL")</f>
        <v>CAN 4 06/01/41</v>
      </c>
      <c r="AJ172" s="9" cm="1">
        <f t="array" ref="AJ172">_xll.BQL($C172, "yield(fill=PREV, pricing_source=BVN4, side=Bid, yield_type=YTW) - yield(fill=PREV, pricing_source=BVN4, side=Ask, yield_type=YTW)")</f>
        <v>2.9314165100728928E-3</v>
      </c>
      <c r="AK172" s="16" cm="1">
        <f t="array" ref="AK172">_xll.BDP($C172,AK$1,"YAS_YLD_FLAG = 1")</f>
        <v>11650000000</v>
      </c>
      <c r="AL172" s="5">
        <f t="shared" si="18"/>
        <v>0</v>
      </c>
      <c r="AM172" s="17" cm="1">
        <f t="array" ref="AM172">_xll.BDP($C172&amp;"@"&amp;Settings!$B$1&amp;" "&amp;$O172,"INTERVAL_SUM","MARKET_DATA_OVERRIDE="&amp;AM$1,"CALC_INTERVAL="&amp;Settings!$B$2,"FILL=0")*1000</f>
        <v>0</v>
      </c>
      <c r="AN172" s="18">
        <f t="shared" si="19"/>
        <v>0</v>
      </c>
      <c r="AO172" s="17" cm="1">
        <f t="array" ref="AO172">_xll.BDP($I172&amp;"@"&amp;Settings!$B$1&amp;" "&amp;$O172,"INTERVAL_SUM","MARKET_DATA_OVERRIDE="&amp;AO$1,"CALC_INTERVAL="&amp;Settings!$B$2,"FILL=0")*1000</f>
        <v>0</v>
      </c>
      <c r="AP172" s="17" cm="1">
        <f t="array" ref="AP172">_xll.BDP($I172&amp;"@"&amp;Settings!$B$1&amp;" "&amp;$O172,"INTERVAL_SUM","MARKET_DATA_OVERRIDE="&amp;AP$1,"CALC_INTERVAL="&amp;Settings!$B$2,"FILL=0")*1000</f>
        <v>0</v>
      </c>
      <c r="AQ172" s="8" cm="1">
        <f t="array" ref="AQ172">_xll.BDP($C172,AQ$1)</f>
        <v>100</v>
      </c>
      <c r="AR172" s="21">
        <f>_xlfn.IFNA(IF(ISNUMBER($K172),INDEX(SN_Limit[UTILIZATION],MATCH($K172,SN_Limit[BB_ID],0)),"#N/A"),
IF(ISNUMBER($L172),INDEX(SN_Limit[UTILIZATION],MATCH($L172,SN_Limit[BB_ID],0)),"#N/A"))</f>
        <v>0.49890000000000001</v>
      </c>
      <c r="AS172" s="6">
        <f>_xlfn.IFNA(IF(ISNUMBER($K172),INDEX(SN_Limit[REMAINING],MATCH($K172,SN_Limit[BB_ID],0)),"#N/A"),
IF(ISNUMBER($L172),INDEX(SN_Limit[REMAINING],MATCH($L172,SN_Limit[BB_ID],0)),"#N/A"))</f>
        <v>601633864.02999997</v>
      </c>
      <c r="AT172" s="3" t="str">
        <f>INDEX(Table11[Z_category],MATCH(MAX(BuyTable[[#This Row],[Yld_Z_BB]:[Yld_Z_RBCI]]),Table11[Z_score_Vale],1))</f>
        <v>90+</v>
      </c>
      <c r="AU172" s="3">
        <f>INDEX(Table12[TRAC_Category],MATCH(BuyTable[[#This Row],[Perc_Traded]],Table12[TRAC_Value],1))</f>
        <v>0</v>
      </c>
      <c r="AV172" s="27">
        <f>INDEX(Table13[NetDlrInv_Category],MATCH(BuyTable[[#This Row],[DealerClient Net]],Table13[NetDlrInv_Value],1))</f>
        <v>0</v>
      </c>
      <c r="AW172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72" s="3">
        <f>INDEX(Table15[XCCY_Cat],MATCH(BuyTable[[#This Row],[XCCY_sprd]],Table15[XCCY_Value],1))</f>
        <v>0</v>
      </c>
      <c r="AY172" s="3" t="str">
        <f>INDEX(Group_RTG[RTG_Value],MATCH($R172,Group_RTG[RTG_Key],0))&amp;":"&amp;INDEX(Map_DurBQNT[Dur_Val],MATCH($X172,Map_DurBQNT[Dur_Key],0))&amp;":"&amp;$M172&amp;":"&amp;$O172</f>
        <v>A:7:CAD:Govt</v>
      </c>
      <c r="AZ172" s="3" t="str">
        <f>INDEX(Table9[LQA_Bucket],MATCH(BuyTable[[#This Row],[LQA_LIQUIDITY_SCORE]],Table9[LQA_Val],1))</f>
        <v>80-100</v>
      </c>
      <c r="BA172" s="27" t="str">
        <f>INDEX(Table10[Utilization_Bucket],MATCH(_xlfn.IFNA(ROUND(BuyTable[[#This Row],[Remaining]]/1000000,0),-1),Table10[Utilization_Val],1))</f>
        <v>100MM+</v>
      </c>
      <c r="BB17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73" spans="1:54" x14ac:dyDescent="0.3">
      <c r="A173" t="s">
        <v>876</v>
      </c>
      <c r="B173" t="str">
        <f>IF(ISNUMBER(MATCH(I173,Buyside_PastID!A:A,0)),"","NEW")</f>
        <v/>
      </c>
      <c r="C173" s="8" t="s">
        <v>1093</v>
      </c>
      <c r="D173" s="8">
        <v>0.83121736847784844</v>
      </c>
      <c r="E173" s="8">
        <v>0.94189664785003158</v>
      </c>
      <c r="F173" s="8" t="s">
        <v>2814</v>
      </c>
      <c r="G173" s="8">
        <v>0</v>
      </c>
      <c r="H173" s="8">
        <v>0</v>
      </c>
      <c r="I173" s="8" t="str" cm="1">
        <f t="array" ref="I173">_xll.BDP($C173,I$1)</f>
        <v>26442CAE4</v>
      </c>
      <c r="J173" s="8" t="str" cm="1">
        <f t="array" ref="J173">_xll.BDP($C173,J$1)</f>
        <v>DUK 6.05 04/15/38</v>
      </c>
      <c r="K173" s="8" cm="1">
        <f t="array" ref="K173">_xll.BDP($C173,K$1)</f>
        <v>100481</v>
      </c>
      <c r="L173" s="8" cm="1">
        <f t="array" ref="L173">_xll.BDP($C173,L$1)</f>
        <v>916927</v>
      </c>
      <c r="M173" s="8" t="str" cm="1">
        <f t="array" ref="M173">_xll.BDP($C173,M$1)</f>
        <v>USD</v>
      </c>
      <c r="N173" s="8" t="str" cm="1">
        <f t="array" ref="N173">_xll.BDP($C173,N$1)</f>
        <v>US</v>
      </c>
      <c r="O173" s="8" t="str" cm="1">
        <f t="array" ref="O173">_xll.BDP($C173,O$1)</f>
        <v>Corp</v>
      </c>
      <c r="P173" s="8" t="str" cm="1">
        <f t="array" ref="P173">_xll.BDP($C173,P$1)</f>
        <v>Utilities</v>
      </c>
      <c r="Q173" s="8" t="str" cm="1">
        <f t="array" ref="Q173">_xll.BDP($C173,Q$1)</f>
        <v>DUKE ENERGY CAROLINAS</v>
      </c>
      <c r="R173" s="8" t="str" cm="1">
        <f t="array" ref="R173">_xll.BDP($C173,R$1)</f>
        <v>A+</v>
      </c>
      <c r="S173" s="8" cm="1">
        <f t="array" ref="S173">_xlfn.IFNA(MATCH(_xll.BDP($C173,S$1),Convert_RBCIRTG[RTG_MDY],0),0)</f>
        <v>7</v>
      </c>
      <c r="T173" s="8" cm="1">
        <f t="array" ref="T173">_xlfn.IFNA(MATCH(_xll.BDP($C173,T$1),Convert_RBCIRTG[RTG_FITCH_SP],0),0)</f>
        <v>0</v>
      </c>
      <c r="U173" s="8" cm="1">
        <f t="array" ref="U173">_xlfn.IFNA(MATCH(_xll.BDP($C173,U$1),Convert_RBCIRTG[RTG_FITCH_SP],0),0)</f>
        <v>5</v>
      </c>
      <c r="V173" s="20" t="str" cm="1">
        <f t="array" ref="V173">INDEX(Convert_RBCIRTG[RTG_FITCH_SP],IF(MEDIAN($S173:$U173)&gt;0,MEDIAN($S173:$U173),MAX($S173:$U173)))</f>
        <v>A</v>
      </c>
      <c r="W173" s="15" cm="1">
        <f t="array" ref="W173">_xll.BDP($C173,W$1,"YAS_YLD_FLAG = 15")</f>
        <v>11.463899237377714</v>
      </c>
      <c r="X173" s="3" t="str">
        <f>INDEX(Convert_DurBins[Dur_Bucket],MATCH($W173,Convert_DurBins[Dur_Val],1))</f>
        <v>10-12</v>
      </c>
      <c r="Y173" s="14">
        <f t="shared" si="16"/>
        <v>3.5613652749798357</v>
      </c>
      <c r="Z173" s="3">
        <f>-INDEX(DefProv[Default],MATCH($O173&amp;$R173,DefProv[KEY],0))</f>
        <v>-13</v>
      </c>
      <c r="AA173" s="9" cm="1">
        <f t="array" ref="AA173">IF($M173="CAD",AB173,_xll.BDP($C173,AA$1,"YAS_XCCY_FOREIGN_CURRENCY=CAD","YAS_YLD_FLAG = 15","PRICING_SOURCE=BVAL"))</f>
        <v>3.6913652749798356</v>
      </c>
      <c r="AB173" s="9" cm="1">
        <f t="array" ref="AB173">_xll.BDP($C173,AB$1,"YAS_YLD_FLAG = 15","PRICING_SOURCE=BVAL")</f>
        <v>2.930882</v>
      </c>
      <c r="AC173" s="14">
        <f t="shared" si="17"/>
        <v>0.76048327497983559</v>
      </c>
      <c r="AD173" s="9" cm="1">
        <f t="array" ref="AD173">_xll.BDP($C173,AD$1,"YAS_YLD_FLAG = 15","PRICING_SOURCE=BVAL")</f>
        <v>93.809200000000018</v>
      </c>
      <c r="AE173" s="14">
        <f>INDEX([1]credit_yield!$C$1:$C$108,MATCH($AY173,[1]credit_yield!$A$1:$A$108,0))</f>
        <v>97.700504166739321</v>
      </c>
      <c r="AF173" s="9" cm="1">
        <f t="array" ref="AF173">_xll.BDP($C173,AF$1,"YAS_YLD_FLAG = 15","YAS_XCCY_FOREIGN_CURRENCY=CAD","PRICING_SOURCE=BVAL")</f>
        <v>182.30593525559567</v>
      </c>
      <c r="AG173" s="9" cm="1">
        <f t="array" ref="AG173">_xll.BDP($C173,AG$1,"YAS_YLD_FLAG = 15","PRICING_SOURCE=BVAL")</f>
        <v>1.9927899999999998</v>
      </c>
      <c r="AH173" s="9" t="str" cm="1">
        <f t="array" ref="AH173">_xll.BDP($C173,AH$1,"YAS_YLD_FLAG = 15","PRICING_SOURCE=BVAL")</f>
        <v>T 1 3/4 08/15/41</v>
      </c>
      <c r="AI173" s="9" t="str" cm="1">
        <f t="array" ref="AI173">_xll.BDP($C173,AI$1,"YAS_YLD_FLAG = 15","YAS_XCCY_FOREIGN_CURRENCY=CAD","PRICING_SOURCE=BVAL")</f>
        <v>CAN 4 06/01/41</v>
      </c>
      <c r="AJ173" s="9" cm="1">
        <f t="array" ref="AJ173">_xll.BQL($C173, "yield(fill=PREV, pricing_source=BVN4, side=Bid, yield_type=YTW) - yield(fill=PREV, pricing_source=BVN4, side=Ask, yield_type=YTW)")</f>
        <v>2.595790123386621E-2</v>
      </c>
      <c r="AK173" s="16" cm="1">
        <f t="array" ref="AK173">_xll.BDP($C173,AK$1,"YAS_YLD_FLAG = 1")</f>
        <v>600000000</v>
      </c>
      <c r="AL173" s="5">
        <f t="shared" si="18"/>
        <v>4.2881666666666665E-2</v>
      </c>
      <c r="AM173" s="17" cm="1">
        <f t="array" ref="AM173">_xll.BDP($C173&amp;"@"&amp;Settings!$B$1&amp;" "&amp;$O173,"INTERVAL_SUM","MARKET_DATA_OVERRIDE="&amp;AM$1,"CALC_INTERVAL="&amp;Settings!$B$2,"FILL=0")*1000</f>
        <v>25729000</v>
      </c>
      <c r="AN173" s="18">
        <f t="shared" si="19"/>
        <v>-6253000</v>
      </c>
      <c r="AO173" s="17" cm="1">
        <f t="array" ref="AO173">_xll.BDP($I173&amp;"@"&amp;Settings!$B$1&amp;" "&amp;$O173,"INTERVAL_SUM","MARKET_DATA_OVERRIDE="&amp;AO$1,"CALC_INTERVAL="&amp;Settings!$B$2,"FILL=0")*1000</f>
        <v>2800000</v>
      </c>
      <c r="AP173" s="17" cm="1">
        <f t="array" ref="AP173">_xll.BDP($I173&amp;"@"&amp;Settings!$B$1&amp;" "&amp;$O173,"INTERVAL_SUM","MARKET_DATA_OVERRIDE="&amp;AP$1,"CALC_INTERVAL="&amp;Settings!$B$2,"FILL=0")*1000</f>
        <v>9053000</v>
      </c>
      <c r="AQ173" s="8" cm="1">
        <f t="array" ref="AQ173">_xll.BDP($C173,AQ$1)</f>
        <v>90</v>
      </c>
      <c r="AR173" s="21">
        <f>_xlfn.IFNA(IF(ISNUMBER($K173),INDEX(SN_Limit[UTILIZATION],MATCH($K173,SN_Limit[BB_ID],0)),"#N/A"),
IF(ISNUMBER($L173),INDEX(SN_Limit[UTILIZATION],MATCH($L173,SN_Limit[BB_ID],0)),"#N/A"))</f>
        <v>0</v>
      </c>
      <c r="AS173" s="6">
        <f>_xlfn.IFNA(IF(ISNUMBER($K173),INDEX(SN_Limit[REMAINING],MATCH($K173,SN_Limit[BB_ID],0)),"#N/A"),
IF(ISNUMBER($L173),INDEX(SN_Limit[REMAINING],MATCH($L173,SN_Limit[BB_ID],0)),"#N/A"))</f>
        <v>67500000</v>
      </c>
      <c r="AT173" s="3" t="str">
        <f>INDEX(Table11[Z_category],MATCH(MAX(BuyTable[[#This Row],[Yld_Z_BB]:[Yld_Z_RBCI]]),Table11[Z_score_Vale],1))</f>
        <v>75 to 90</v>
      </c>
      <c r="AU173" s="3" t="str">
        <f>INDEX(Table12[TRAC_Category],MATCH(BuyTable[[#This Row],[Perc_Traded]],Table12[TRAC_Value],1))</f>
        <v>0-5%</v>
      </c>
      <c r="AV173" s="27" t="str">
        <f>INDEX(Table13[NetDlrInv_Category],MATCH(BuyTable[[#This Row],[DealerClient Net]],Table13[NetDlrInv_Value],1))</f>
        <v>-10MM to -5MM</v>
      </c>
      <c r="AW173" s="3">
        <f>IF(OR(ISBLANK(BuyTable[[#This Row],[MSG_AskSize]]),NOT(ISNUMBER(BuyTable[[#This Row],[MSG_AskSize]]))),"NA",INDEX(Table14[AskSize_Category],MATCH(BuyTable[[#This Row],[MSG_AskSize]],Table14[AskSize_Value],1)))</f>
        <v>0</v>
      </c>
      <c r="AX173" s="3" t="str">
        <f>INDEX(Table15[XCCY_Cat],MATCH(BuyTable[[#This Row],[XCCY_sprd]],Table15[XCCY_Value],1))</f>
        <v>0.5 to 0.8</v>
      </c>
      <c r="AY173" s="3" t="str">
        <f>INDEX(Group_RTG[RTG_Value],MATCH($R173,Group_RTG[RTG_Key],0))&amp;":"&amp;INDEX(Map_DurBQNT[Dur_Val],MATCH($X173,Map_DurBQNT[Dur_Key],0))&amp;":"&amp;$M173&amp;":"&amp;$O173</f>
        <v>A:6:USD:Corp</v>
      </c>
      <c r="AZ173" s="3" t="str">
        <f>INDEX(Table9[LQA_Bucket],MATCH(BuyTable[[#This Row],[LQA_LIQUIDITY_SCORE]],Table9[LQA_Val],1))</f>
        <v>80-100</v>
      </c>
      <c r="BA173" s="27" t="str">
        <f>INDEX(Table10[Utilization_Bucket],MATCH(_xlfn.IFNA(ROUND(BuyTable[[#This Row],[Remaining]]/1000000,0),-1),Table10[Utilization_Val],1))</f>
        <v>50-100MM</v>
      </c>
      <c r="BB17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74" spans="1:54" x14ac:dyDescent="0.3">
      <c r="A174" t="s">
        <v>876</v>
      </c>
      <c r="B174" t="str">
        <f>IF(ISNUMBER(MATCH(I174,Buyside_PastID!A:A,0)),"","NEW")</f>
        <v/>
      </c>
      <c r="C174" s="8" t="s">
        <v>1593</v>
      </c>
      <c r="D174" s="8">
        <v>0.81394189282252838</v>
      </c>
      <c r="E174" s="8">
        <v>0.89154425347141486</v>
      </c>
      <c r="F174" s="8" t="s">
        <v>1948</v>
      </c>
      <c r="G174" s="8">
        <v>0</v>
      </c>
      <c r="H174" s="8">
        <v>0</v>
      </c>
      <c r="I174" s="8" t="str" cm="1">
        <f t="array" ref="I174">_xll.BDP($C174,I$1)</f>
        <v>251526CD9</v>
      </c>
      <c r="J174" s="8" t="str" cm="1">
        <f t="array" ref="J174">_xll.BDP($C174,J$1)</f>
        <v>DB 3.547 09/18/31</v>
      </c>
      <c r="K174" s="8" cm="1">
        <f t="array" ref="K174">_xll.BDP($C174,K$1)</f>
        <v>115691</v>
      </c>
      <c r="L174" s="8" cm="1">
        <f t="array" ref="L174">_xll.BDP($C174,L$1)</f>
        <v>202878</v>
      </c>
      <c r="M174" s="8" t="str" cm="1">
        <f t="array" ref="M174">_xll.BDP($C174,M$1)</f>
        <v>USD</v>
      </c>
      <c r="N174" s="8" t="str" cm="1">
        <f t="array" ref="N174">_xll.BDP($C174,N$1)</f>
        <v>GE</v>
      </c>
      <c r="O174" s="8" t="str" cm="1">
        <f t="array" ref="O174">_xll.BDP($C174,O$1)</f>
        <v>Corp</v>
      </c>
      <c r="P174" s="8" t="str" cm="1">
        <f t="array" ref="P174">_xll.BDP($C174,P$1)</f>
        <v>Financials</v>
      </c>
      <c r="Q174" s="8" t="str" cm="1">
        <f t="array" ref="Q174">_xll.BDP($C174,Q$1)</f>
        <v>DEUTSCHE BANK NY</v>
      </c>
      <c r="R174" s="8" t="str" cm="1">
        <f t="array" ref="R174">_xll.BDP($C174,R$1)</f>
        <v>BBB</v>
      </c>
      <c r="S174" s="8" cm="1">
        <f t="array" ref="S174">_xlfn.IFNA(MATCH(_xll.BDP($C174,S$1),Convert_RBCIRTG[RTG_MDY],0),0)</f>
        <v>2</v>
      </c>
      <c r="T174" s="8" cm="1">
        <f t="array" ref="T174">_xlfn.IFNA(MATCH(_xll.BDP($C174,T$1),Convert_RBCIRTG[RTG_FITCH_SP],0),0)</f>
        <v>3</v>
      </c>
      <c r="U174" s="8" cm="1">
        <f t="array" ref="U174">_xlfn.IFNA(MATCH(_xll.BDP($C174,U$1),Convert_RBCIRTG[RTG_FITCH_SP],0),0)</f>
        <v>1</v>
      </c>
      <c r="V174" s="20" t="str" cm="1">
        <f t="array" ref="V174">INDEX(Convert_RBCIRTG[RTG_FITCH_SP],IF(MEDIAN($S174:$U174)&gt;0,MEDIAN($S174:$U174),MAX($S174:$U174)))</f>
        <v>BBB</v>
      </c>
      <c r="W174" s="15" cm="1">
        <f t="array" ref="W174">_xll.BDP($C174,W$1,"YAS_YLD_FLAG = 15")</f>
        <v>7.6318857926241668</v>
      </c>
      <c r="X174" s="3" t="str">
        <f>INDEX(Convert_DurBins[Dur_Bucket],MATCH($W174,Convert_DurBins[Dur_Val],1))</f>
        <v>0-10</v>
      </c>
      <c r="Y174" s="14">
        <f t="shared" si="16"/>
        <v>2.7893122955234473</v>
      </c>
      <c r="Z174" s="3">
        <f>-INDEX(DefProv[Default],MATCH($O174&amp;$R174,DefProv[KEY],0))</f>
        <v>-36</v>
      </c>
      <c r="AA174" s="9" cm="1">
        <f t="array" ref="AA174">IF($M174="CAD",AB174,_xll.BDP($C174,AA$1,"YAS_XCCY_FOREIGN_CURRENCY=CAD","YAS_YLD_FLAG = 15","PRICING_SOURCE=BVAL"))</f>
        <v>3.1493122955234472</v>
      </c>
      <c r="AB174" s="9" cm="1">
        <f t="array" ref="AB174">_xll.BDP($C174,AB$1,"YAS_YLD_FLAG = 15","PRICING_SOURCE=BVAL")</f>
        <v>2.7721719999999999</v>
      </c>
      <c r="AC174" s="14">
        <f t="shared" si="17"/>
        <v>0.3771402955234473</v>
      </c>
      <c r="AD174" s="9" cm="1">
        <f t="array" ref="AD174">_xll.BDP($C174,AD$1,"YAS_YLD_FLAG = 15","PRICING_SOURCE=BVAL")</f>
        <v>119.21869999999998</v>
      </c>
      <c r="AE174" s="14" t="e">
        <f>INDEX([1]credit_yield!$C$1:$C$108,MATCH($AY174,[1]credit_yield!$A$1:$A$108,0))</f>
        <v>#N/A</v>
      </c>
      <c r="AF174" s="9" cm="1">
        <f t="array" ref="AF174">_xll.BDP($C174,AF$1,"YAS_YLD_FLAG = 15","YAS_XCCY_FOREIGN_CURRENCY=CAD","PRICING_SOURCE=BVAL")</f>
        <v>164.821978304064</v>
      </c>
      <c r="AG174" s="9" cm="1">
        <f t="array" ref="AG174">_xll.BDP($C174,AG$1,"YAS_YLD_FLAG = 15","PRICING_SOURCE=BVAL")</f>
        <v>1.579985</v>
      </c>
      <c r="AH174" s="9" t="str" cm="1">
        <f t="array" ref="AH174">_xll.BDP($C174,AH$1,"YAS_YLD_FLAG = 15","PRICING_SOURCE=BVAL")</f>
        <v>T 1 1/4 08/15/31</v>
      </c>
      <c r="AI174" s="9" t="str" cm="1">
        <f t="array" ref="AI174">_xll.BDP($C174,AI$1,"YAS_YLD_FLAG = 15","YAS_XCCY_FOREIGN_CURRENCY=CAD","PRICING_SOURCE=BVAL")</f>
        <v>CAN 1 ¼ 06/01/30</v>
      </c>
      <c r="AJ174" s="9" cm="1">
        <f t="array" ref="AJ174">_xll.BQL($C174, "yield(fill=PREV, pricing_source=BVN4, side=Bid, yield_type=YTW) - yield(fill=PREV, pricing_source=BVN4, side=Ask, yield_type=YTW)")</f>
        <v>2.1391166918555804E-2</v>
      </c>
      <c r="AK174" s="16" cm="1">
        <f t="array" ref="AK174">_xll.BDP($C174,AK$1,"YAS_YLD_FLAG = 1")</f>
        <v>1500000000</v>
      </c>
      <c r="AL174" s="5">
        <f t="shared" si="18"/>
        <v>3.5520666666666666E-2</v>
      </c>
      <c r="AM174" s="17" cm="1">
        <f t="array" ref="AM174">_xll.BDP($C174&amp;"@"&amp;Settings!$B$1&amp;" "&amp;$O174,"INTERVAL_SUM","MARKET_DATA_OVERRIDE="&amp;AM$1,"CALC_INTERVAL="&amp;Settings!$B$2,"FILL=0")*1000</f>
        <v>53281000</v>
      </c>
      <c r="AN174" s="18">
        <f t="shared" si="19"/>
        <v>4807000</v>
      </c>
      <c r="AO174" s="17" cm="1">
        <f t="array" ref="AO174">_xll.BDP($I174&amp;"@"&amp;Settings!$B$1&amp;" "&amp;$O174,"INTERVAL_SUM","MARKET_DATA_OVERRIDE="&amp;AO$1,"CALC_INTERVAL="&amp;Settings!$B$2,"FILL=0")*1000</f>
        <v>16157000</v>
      </c>
      <c r="AP174" s="17" cm="1">
        <f t="array" ref="AP174">_xll.BDP($I174&amp;"@"&amp;Settings!$B$1&amp;" "&amp;$O174,"INTERVAL_SUM","MARKET_DATA_OVERRIDE="&amp;AP$1,"CALC_INTERVAL="&amp;Settings!$B$2,"FILL=0")*1000</f>
        <v>11350000</v>
      </c>
      <c r="AQ174" s="8" cm="1">
        <f t="array" ref="AQ174">_xll.BDP($C174,AQ$1)</f>
        <v>91</v>
      </c>
      <c r="AR174" s="21" t="str">
        <f>_xlfn.IFNA(IF(ISNUMBER($K174),INDEX(SN_Limit[UTILIZATION],MATCH($K174,SN_Limit[BB_ID],0)),"#N/A"),
IF(ISNUMBER($L174),INDEX(SN_Limit[UTILIZATION],MATCH($L174,SN_Limit[BB_ID],0)),"#N/A"))</f>
        <v>N/A</v>
      </c>
      <c r="AS174" s="6">
        <f>_xlfn.IFNA(IF(ISNUMBER($K174),INDEX(SN_Limit[REMAINING],MATCH($K174,SN_Limit[BB_ID],0)),"#N/A"),
IF(ISNUMBER($L174),INDEX(SN_Limit[REMAINING],MATCH($L174,SN_Limit[BB_ID],0)),"#N/A"))</f>
        <v>0</v>
      </c>
      <c r="AT174" s="3" t="str">
        <f>INDEX(Table11[Z_category],MATCH(MAX(BuyTable[[#This Row],[Yld_Z_BB]:[Yld_Z_RBCI]]),Table11[Z_score_Vale],1))</f>
        <v>75 to 90</v>
      </c>
      <c r="AU174" s="3" t="str">
        <f>INDEX(Table12[TRAC_Category],MATCH(BuyTable[[#This Row],[Perc_Traded]],Table12[TRAC_Value],1))</f>
        <v>0-5%</v>
      </c>
      <c r="AV174" s="27" t="str">
        <f>INDEX(Table13[NetDlrInv_Category],MATCH(BuyTable[[#This Row],[DealerClient Net]],Table13[NetDlrInv_Value],1))</f>
        <v>0 to 5MM</v>
      </c>
      <c r="AW174" s="3">
        <f>IF(OR(ISBLANK(BuyTable[[#This Row],[MSG_AskSize]]),NOT(ISNUMBER(BuyTable[[#This Row],[MSG_AskSize]]))),"NA",INDEX(Table14[AskSize_Category],MATCH(BuyTable[[#This Row],[MSG_AskSize]],Table14[AskSize_Value],1)))</f>
        <v>0</v>
      </c>
      <c r="AX174" s="3" t="str">
        <f>INDEX(Table15[XCCY_Cat],MATCH(BuyTable[[#This Row],[XCCY_sprd]],Table15[XCCY_Value],1))</f>
        <v>0.3 to 0.5</v>
      </c>
      <c r="AY174" s="3" t="str">
        <f>INDEX(Group_RTG[RTG_Value],MATCH($R174,Group_RTG[RTG_Key],0))&amp;":"&amp;INDEX(Map_DurBQNT[Dur_Val],MATCH($X174,Map_DurBQNT[Dur_Key],0))&amp;":"&amp;$M174&amp;":"&amp;$O174</f>
        <v>BBB:5:USD:Corp</v>
      </c>
      <c r="AZ174" s="3" t="str">
        <f>INDEX(Table9[LQA_Bucket],MATCH(BuyTable[[#This Row],[LQA_LIQUIDITY_SCORE]],Table9[LQA_Val],1))</f>
        <v>80-100</v>
      </c>
      <c r="BA174" s="27" t="str">
        <f>INDEX(Table10[Utilization_Bucket],MATCH(_xlfn.IFNA(ROUND(BuyTable[[#This Row],[Remaining]]/1000000,0),-1),Table10[Utilization_Val],1))</f>
        <v>0MM</v>
      </c>
      <c r="BB17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75" spans="1:54" x14ac:dyDescent="0.3">
      <c r="A175" t="s">
        <v>876</v>
      </c>
      <c r="B175" t="str">
        <f>IF(ISNUMBER(MATCH(I175,Buyside_PastID!A:A,0)),"","NEW")</f>
        <v/>
      </c>
      <c r="C175" s="8" t="s">
        <v>1603</v>
      </c>
      <c r="D175" s="8">
        <v>1.1908831802406932</v>
      </c>
      <c r="E175" s="8">
        <v>0.86574164595552672</v>
      </c>
      <c r="F175" s="8" t="s">
        <v>1969</v>
      </c>
      <c r="G175" s="8">
        <v>5000000</v>
      </c>
      <c r="H175" s="8">
        <v>5000000</v>
      </c>
      <c r="I175" s="8" t="str" cm="1">
        <f t="array" ref="I175">_xll.BDP($C175,I$1)</f>
        <v>12657ZBP7</v>
      </c>
      <c r="J175" s="8" t="str" cm="1">
        <f t="array" ref="J175">_xll.BDP($C175,J$1)</f>
        <v>CUCN 3.174 09/05/51</v>
      </c>
      <c r="K175" s="8" cm="1">
        <f t="array" ref="K175">_xll.BDP($C175,K$1)</f>
        <v>108393</v>
      </c>
      <c r="L175" s="8" cm="1">
        <f t="array" ref="L175">_xll.BDP($C175,L$1)</f>
        <v>1180050</v>
      </c>
      <c r="M175" s="8" t="str" cm="1">
        <f t="array" ref="M175">_xll.BDP($C175,M$1)</f>
        <v>CAD</v>
      </c>
      <c r="N175" s="8" t="str" cm="1">
        <f t="array" ref="N175">_xll.BDP($C175,N$1)</f>
        <v>CA</v>
      </c>
      <c r="O175" s="8" t="str" cm="1">
        <f t="array" ref="O175">_xll.BDP($C175,O$1)</f>
        <v>Corp</v>
      </c>
      <c r="P175" s="8" t="str" cm="1">
        <f t="array" ref="P175">_xll.BDP($C175,P$1)</f>
        <v>Utilities</v>
      </c>
      <c r="Q175" s="8" t="str" cm="1">
        <f t="array" ref="Q175">_xll.BDP($C175,Q$1)</f>
        <v>CU INC</v>
      </c>
      <c r="R175" s="8" t="str" cm="1">
        <f t="array" ref="R175">_xll.BDP($C175,R$1)</f>
        <v>A</v>
      </c>
      <c r="S175" s="8" cm="1">
        <f t="array" ref="S175">_xlfn.IFNA(MATCH(_xll.BDP($C175,S$1),Convert_RBCIRTG[RTG_MDY],0),0)</f>
        <v>0</v>
      </c>
      <c r="T175" s="8" cm="1">
        <f t="array" ref="T175">_xlfn.IFNA(MATCH(_xll.BDP($C175,T$1),Convert_RBCIRTG[RTG_FITCH_SP],0),0)</f>
        <v>0</v>
      </c>
      <c r="U175" s="8" cm="1">
        <f t="array" ref="U175">_xlfn.IFNA(MATCH(_xll.BDP($C175,U$1),Convert_RBCIRTG[RTG_FITCH_SP],0),0)</f>
        <v>4</v>
      </c>
      <c r="V175" s="20" t="str" cm="1">
        <f t="array" ref="V175">INDEX(Convert_RBCIRTG[RTG_FITCH_SP],IF(MEDIAN($S175:$U175)&gt;0,MEDIAN($S175:$U175),MAX($S175:$U175)))</f>
        <v>A-</v>
      </c>
      <c r="W175" s="15" cm="1">
        <f t="array" ref="W175">_xll.BDP($C175,W$1,"YAS_YLD_FLAG = 15")</f>
        <v>18.970705072236392</v>
      </c>
      <c r="X175" s="3" t="str">
        <f>INDEX(Convert_DurBins[Dur_Bucket],MATCH($W175,Convert_DurBins[Dur_Val],1))</f>
        <v>18-20</v>
      </c>
      <c r="Y175" s="14">
        <f t="shared" si="16"/>
        <v>3.1870069999999999</v>
      </c>
      <c r="Z175" s="3">
        <f>-INDEX(DefProv[Default],MATCH($O175&amp;$R175,DefProv[KEY],0))</f>
        <v>-13</v>
      </c>
      <c r="AA175" s="9" cm="1">
        <f t="array" ref="AA175">IF($M175="CAD",AB175,_xll.BDP($C175,AA$1,"YAS_XCCY_FOREIGN_CURRENCY=CAD","YAS_YLD_FLAG = 15","PRICING_SOURCE=BVAL"))</f>
        <v>3.3170069999999998</v>
      </c>
      <c r="AB175" s="9" cm="1">
        <f t="array" ref="AB175">_xll.BDP($C175,AB$1,"YAS_YLD_FLAG = 15","PRICING_SOURCE=BVAL")</f>
        <v>3.3170069999999998</v>
      </c>
      <c r="AC175" s="14">
        <f t="shared" si="17"/>
        <v>0</v>
      </c>
      <c r="AD175" s="9" cm="1">
        <f t="array" ref="AD175">_xll.BDP($C175,AD$1,"YAS_YLD_FLAG = 15","PRICING_SOURCE=BVAL")</f>
        <v>134.86729999999997</v>
      </c>
      <c r="AE175" s="14">
        <f>INDEX([1]credit_yield!$C$1:$C$108,MATCH($AY175,[1]credit_yield!$A$1:$A$108,0))</f>
        <v>135.27205810546869</v>
      </c>
      <c r="AF175" s="9" cm="1">
        <f t="array" ref="AF175">_xll.BDP($C175,AF$1,"YAS_YLD_FLAG = 15","YAS_XCCY_FOREIGN_CURRENCY=CAD","PRICING_SOURCE=BVAL")</f>
        <v>133.00864867684561</v>
      </c>
      <c r="AG175" s="9" cm="1">
        <f t="array" ref="AG175">_xll.BDP($C175,AG$1,"YAS_YLD_FLAG = 15","PRICING_SOURCE=BVAL")</f>
        <v>1.968334</v>
      </c>
      <c r="AH175" s="9" t="str" cm="1">
        <f t="array" ref="AH175">_xll.BDP($C175,AH$1,"YAS_YLD_FLAG = 15","PRICING_SOURCE=BVAL")</f>
        <v>CAN 2 12/01/51</v>
      </c>
      <c r="AI175" s="9" t="str" cm="1">
        <f t="array" ref="AI175">_xll.BDP($C175,AI$1,"YAS_YLD_FLAG = 15","YAS_XCCY_FOREIGN_CURRENCY=CAD","PRICING_SOURCE=BVAL")</f>
        <v>CAN 2 12/01/51</v>
      </c>
      <c r="AJ175" s="9" cm="1">
        <f t="array" ref="AJ175">_xll.BQL($C175, "yield(fill=PREV, pricing_source=BVN4, side=Bid, yield_type=YTW) - yield(fill=PREV, pricing_source=BVN4, side=Ask, yield_type=YTW)")</f>
        <v>2.1122206188455284E-2</v>
      </c>
      <c r="AK175" s="16" cm="1">
        <f t="array" ref="AK175">_xll.BDP($C175,AK$1,"YAS_YLD_FLAG = 1")</f>
        <v>460000000</v>
      </c>
      <c r="AL175" s="5">
        <f t="shared" si="18"/>
        <v>0</v>
      </c>
      <c r="AM175" s="17" cm="1">
        <f t="array" ref="AM175">_xll.BDP($C175&amp;"@"&amp;Settings!$B$1&amp;" "&amp;$O175,"INTERVAL_SUM","MARKET_DATA_OVERRIDE="&amp;AM$1,"CALC_INTERVAL="&amp;Settings!$B$2,"FILL=0")*1000</f>
        <v>0</v>
      </c>
      <c r="AN175" s="18">
        <f t="shared" si="19"/>
        <v>0</v>
      </c>
      <c r="AO175" s="17" cm="1">
        <f t="array" ref="AO175">_xll.BDP($I175&amp;"@"&amp;Settings!$B$1&amp;" "&amp;$O175,"INTERVAL_SUM","MARKET_DATA_OVERRIDE="&amp;AO$1,"CALC_INTERVAL="&amp;Settings!$B$2,"FILL=0")*1000</f>
        <v>0</v>
      </c>
      <c r="AP175" s="17" cm="1">
        <f t="array" ref="AP175">_xll.BDP($I175&amp;"@"&amp;Settings!$B$1&amp;" "&amp;$O175,"INTERVAL_SUM","MARKET_DATA_OVERRIDE="&amp;AP$1,"CALC_INTERVAL="&amp;Settings!$B$2,"FILL=0")*1000</f>
        <v>0</v>
      </c>
      <c r="AQ175" s="8" cm="1">
        <f t="array" ref="AQ175">_xll.BDP($C175,AQ$1)</f>
        <v>95</v>
      </c>
      <c r="AR175" s="21">
        <f>_xlfn.IFNA(IF(ISNUMBER($K175),INDEX(SN_Limit[UTILIZATION],MATCH($K175,SN_Limit[BB_ID],0)),"#N/A"),
IF(ISNUMBER($L175),INDEX(SN_Limit[UTILIZATION],MATCH($L175,SN_Limit[BB_ID],0)),"#N/A"))</f>
        <v>0.53059999999999996</v>
      </c>
      <c r="AS175" s="6">
        <f>_xlfn.IFNA(IF(ISNUMBER($K175),INDEX(SN_Limit[REMAINING],MATCH($K175,SN_Limit[BB_ID],0)),"#N/A"),
IF(ISNUMBER($L175),INDEX(SN_Limit[REMAINING],MATCH($L175,SN_Limit[BB_ID],0)),"#N/A"))</f>
        <v>66489430.379999995</v>
      </c>
      <c r="AT175" s="3" t="str">
        <f>INDEX(Table11[Z_category],MATCH(MAX(BuyTable[[#This Row],[Yld_Z_BB]:[Yld_Z_RBCI]]),Table11[Z_score_Vale],1))</f>
        <v>75 to 90</v>
      </c>
      <c r="AU175" s="3">
        <f>INDEX(Table12[TRAC_Category],MATCH(BuyTable[[#This Row],[Perc_Traded]],Table12[TRAC_Value],1))</f>
        <v>0</v>
      </c>
      <c r="AV175" s="27">
        <f>INDEX(Table13[NetDlrInv_Category],MATCH(BuyTable[[#This Row],[DealerClient Net]],Table13[NetDlrInv_Value],1))</f>
        <v>0</v>
      </c>
      <c r="AW175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75" s="3">
        <f>INDEX(Table15[XCCY_Cat],MATCH(BuyTable[[#This Row],[XCCY_sprd]],Table15[XCCY_Value],1))</f>
        <v>0</v>
      </c>
      <c r="AY175" s="3" t="str">
        <f>INDEX(Group_RTG[RTG_Value],MATCH($R175,Group_RTG[RTG_Key],0))&amp;":"&amp;INDEX(Map_DurBQNT[Dur_Val],MATCH($X175,Map_DurBQNT[Dur_Key],0))&amp;":"&amp;$M175&amp;":"&amp;$O175</f>
        <v>A:10:CAD:Corp</v>
      </c>
      <c r="AZ175" s="3" t="str">
        <f>INDEX(Table9[LQA_Bucket],MATCH(BuyTable[[#This Row],[LQA_LIQUIDITY_SCORE]],Table9[LQA_Val],1))</f>
        <v>80-100</v>
      </c>
      <c r="BA175" s="27" t="str">
        <f>INDEX(Table10[Utilization_Bucket],MATCH(_xlfn.IFNA(ROUND(BuyTable[[#This Row],[Remaining]]/1000000,0),-1),Table10[Utilization_Val],1))</f>
        <v>50-100MM</v>
      </c>
      <c r="BB17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76" spans="1:54" x14ac:dyDescent="0.3">
      <c r="A176" t="s">
        <v>876</v>
      </c>
      <c r="B176" t="str">
        <f>IF(ISNUMBER(MATCH(I176,Buyside_PastID!A:A,0)),"","NEW")</f>
        <v/>
      </c>
      <c r="C176" s="8" t="s">
        <v>1654</v>
      </c>
      <c r="D176" s="8">
        <v>0.79253153970379364</v>
      </c>
      <c r="E176" s="8">
        <v>1.340453176526275</v>
      </c>
      <c r="F176" s="8" t="s">
        <v>2054</v>
      </c>
      <c r="G176" s="8">
        <v>0</v>
      </c>
      <c r="H176" s="8">
        <v>0</v>
      </c>
      <c r="I176" s="8" t="str" cm="1">
        <f t="array" ref="I176">_xll.BDP($C176,I$1)</f>
        <v>BO1547294</v>
      </c>
      <c r="J176" s="8" t="str" cm="1">
        <f t="array" ref="J176">_xll.BDP($C176,J$1)</f>
        <v>RABOBK 0 5/8 02/25/33</v>
      </c>
      <c r="K176" s="8" cm="1">
        <f t="array" ref="K176">_xll.BDP($C176,K$1)</f>
        <v>156262</v>
      </c>
      <c r="L176" s="8" cm="1">
        <f t="array" ref="L176">_xll.BDP($C176,L$1)</f>
        <v>156262</v>
      </c>
      <c r="M176" s="8" t="str" cm="1">
        <f t="array" ref="M176">_xll.BDP($C176,M$1)</f>
        <v>EUR</v>
      </c>
      <c r="N176" s="8" t="str" cm="1">
        <f t="array" ref="N176">_xll.BDP($C176,N$1)</f>
        <v>NE</v>
      </c>
      <c r="O176" s="8" t="str" cm="1">
        <f t="array" ref="O176">_xll.BDP($C176,O$1)</f>
        <v>Corp</v>
      </c>
      <c r="P176" s="8" t="str" cm="1">
        <f t="array" ref="P176">_xll.BDP($C176,P$1)</f>
        <v>Financials</v>
      </c>
      <c r="Q176" s="8" t="str" cm="1">
        <f t="array" ref="Q176">_xll.BDP($C176,Q$1)</f>
        <v>COOPERATIEVE RABOBANK UA</v>
      </c>
      <c r="R176" s="8" t="str" cm="1">
        <f t="array" ref="R176">_xll.BDP($C176,R$1)</f>
        <v>A-</v>
      </c>
      <c r="S176" s="8" cm="1">
        <f t="array" ref="S176">_xlfn.IFNA(MATCH(_xll.BDP($C176,S$1),Convert_RBCIRTG[RTG_MDY],0),0)</f>
        <v>4</v>
      </c>
      <c r="T176" s="8" cm="1">
        <f t="array" ref="T176">_xlfn.IFNA(MATCH(_xll.BDP($C176,T$1),Convert_RBCIRTG[RTG_FITCH_SP],0),0)</f>
        <v>6</v>
      </c>
      <c r="U176" s="8" cm="1">
        <f t="array" ref="U176">_xlfn.IFNA(MATCH(_xll.BDP($C176,U$1),Convert_RBCIRTG[RTG_FITCH_SP],0),0)</f>
        <v>4</v>
      </c>
      <c r="V176" s="20" t="str" cm="1">
        <f t="array" ref="V176">INDEX(Convert_RBCIRTG[RTG_FITCH_SP],IF(MEDIAN($S176:$U176)&gt;0,MEDIAN($S176:$U176),MAX($S176:$U176)))</f>
        <v>A-</v>
      </c>
      <c r="W176" s="15" cm="1">
        <f t="array" ref="W176">_xll.BDP($C176,W$1,"YAS_YLD_FLAG = 15")</f>
        <v>10.867230800917731</v>
      </c>
      <c r="X176" s="3" t="str">
        <f>INDEX(Convert_DurBins[Dur_Bucket],MATCH($W176,Convert_DurBins[Dur_Val],1))</f>
        <v>10-12</v>
      </c>
      <c r="Y176" s="14">
        <f t="shared" si="16"/>
        <v>2.464958254087962</v>
      </c>
      <c r="Z176" s="3">
        <f>-INDEX(DefProv[Default],MATCH($O176&amp;$R176,DefProv[KEY],0))</f>
        <v>-13</v>
      </c>
      <c r="AA176" s="9" cm="1">
        <f t="array" ref="AA176">IF($M176="CAD",AB176,_xll.BDP($C176,AA$1,"YAS_XCCY_FOREIGN_CURRENCY=CAD","YAS_YLD_FLAG = 15","PRICING_SOURCE=BVAL"))</f>
        <v>2.5949582540879619</v>
      </c>
      <c r="AB176" s="9" cm="1">
        <f t="array" ref="AB176">_xll.BDP($C176,AB$1,"YAS_YLD_FLAG = 15","PRICING_SOURCE=BVAL")</f>
        <v>0.72617100000000001</v>
      </c>
      <c r="AC176" s="14">
        <f t="shared" si="17"/>
        <v>1.868787254087962</v>
      </c>
      <c r="AD176" s="9" cm="1">
        <f t="array" ref="AD176">_xll.BDP($C176,AD$1,"YAS_YLD_FLAG = 15","PRICING_SOURCE=BVAL")</f>
        <v>91.691500000000005</v>
      </c>
      <c r="AE176" s="14">
        <f>INDEX([1]credit_yield!$C$1:$C$108,MATCH($AY176,[1]credit_yield!$A$1:$A$108,0))</f>
        <v>87.306776537214006</v>
      </c>
      <c r="AF176" s="9" cm="1">
        <f t="array" ref="AF176">_xll.BDP($C176,AF$1,"YAS_YLD_FLAG = 15","YAS_XCCY_FOREIGN_CURRENCY=CAD","PRICING_SOURCE=BVAL")</f>
        <v>100.64865809674535</v>
      </c>
      <c r="AG176" s="9" cm="1">
        <f t="array" ref="AG176">_xll.BDP($C176,AG$1,"YAS_YLD_FLAG = 15","PRICING_SOURCE=BVAL")</f>
        <v>-0.190744</v>
      </c>
      <c r="AH176" s="9" t="str" cm="1">
        <f t="array" ref="AH176">_xll.BDP($C176,AH$1,"YAS_YLD_FLAG = 15","PRICING_SOURCE=BVAL")</f>
        <v>DBR 0 02/15/31</v>
      </c>
      <c r="AI176" s="9" t="str" cm="1">
        <f t="array" ref="AI176">_xll.BDP($C176,AI$1,"YAS_YLD_FLAG = 15","YAS_XCCY_FOREIGN_CURRENCY=CAD","PRICING_SOURCE=BVAL")</f>
        <v>CAN 1 ½ 06/01/31</v>
      </c>
      <c r="AJ176" s="9" cm="1">
        <f t="array" ref="AJ176">_xll.BQL($C176, "yield(fill=PREV, pricing_source=BVN4, side=Bid, yield_type=YTW) - yield(fill=PREV, pricing_source=BVN4, side=Ask, yield_type=YTW)")</f>
        <v>1.8256962813163802E-2</v>
      </c>
      <c r="AK176" s="16" cm="1">
        <f t="array" ref="AK176">_xll.BDP($C176,AK$1,"YAS_YLD_FLAG = 1")</f>
        <v>750000000</v>
      </c>
      <c r="AL176" s="5">
        <f t="shared" si="18"/>
        <v>0</v>
      </c>
      <c r="AM176" s="17" cm="1">
        <f t="array" ref="AM176">_xll.BDP($C176&amp;"@"&amp;Settings!$B$1&amp;" "&amp;$O176,"INTERVAL_SUM","MARKET_DATA_OVERRIDE="&amp;AM$1,"CALC_INTERVAL="&amp;Settings!$B$2,"FILL=0")*1000</f>
        <v>0</v>
      </c>
      <c r="AN176" s="18">
        <f t="shared" si="19"/>
        <v>0</v>
      </c>
      <c r="AO176" s="17" cm="1">
        <f t="array" ref="AO176">_xll.BDP($I176&amp;"@"&amp;Settings!$B$1&amp;" "&amp;$O176,"INTERVAL_SUM","MARKET_DATA_OVERRIDE="&amp;AO$1,"CALC_INTERVAL="&amp;Settings!$B$2,"FILL=0")*1000</f>
        <v>0</v>
      </c>
      <c r="AP176" s="17" cm="1">
        <f t="array" ref="AP176">_xll.BDP($I176&amp;"@"&amp;Settings!$B$1&amp;" "&amp;$O176,"INTERVAL_SUM","MARKET_DATA_OVERRIDE="&amp;AP$1,"CALC_INTERVAL="&amp;Settings!$B$2,"FILL=0")*1000</f>
        <v>0</v>
      </c>
      <c r="AQ176" s="8" cm="1">
        <f t="array" ref="AQ176">_xll.BDP($C176,AQ$1)</f>
        <v>92</v>
      </c>
      <c r="AR176" s="21">
        <f>_xlfn.IFNA(IF(ISNUMBER($K176),INDEX(SN_Limit[UTILIZATION],MATCH($K176,SN_Limit[BB_ID],0)),"#N/A"),
IF(ISNUMBER($L176),INDEX(SN_Limit[UTILIZATION],MATCH($L176,SN_Limit[BB_ID],0)),"#N/A"))</f>
        <v>0.54449999999999998</v>
      </c>
      <c r="AS176" s="6">
        <f>_xlfn.IFNA(IF(ISNUMBER($K176),INDEX(SN_Limit[REMAINING],MATCH($K176,SN_Limit[BB_ID],0)),"#N/A"),
IF(ISNUMBER($L176),INDEX(SN_Limit[REMAINING],MATCH($L176,SN_Limit[BB_ID],0)),"#N/A"))</f>
        <v>26665286.509999998</v>
      </c>
      <c r="AT176" s="3" t="str">
        <f>INDEX(Table11[Z_category],MATCH(MAX(BuyTable[[#This Row],[Yld_Z_BB]:[Yld_Z_RBCI]]),Table11[Z_score_Vale],1))</f>
        <v>90+</v>
      </c>
      <c r="AU176" s="3">
        <f>INDEX(Table12[TRAC_Category],MATCH(BuyTable[[#This Row],[Perc_Traded]],Table12[TRAC_Value],1))</f>
        <v>0</v>
      </c>
      <c r="AV176" s="27">
        <f>INDEX(Table13[NetDlrInv_Category],MATCH(BuyTable[[#This Row],[DealerClient Net]],Table13[NetDlrInv_Value],1))</f>
        <v>0</v>
      </c>
      <c r="AW176" s="3">
        <f>IF(OR(ISBLANK(BuyTable[[#This Row],[MSG_AskSize]]),NOT(ISNUMBER(BuyTable[[#This Row],[MSG_AskSize]]))),"NA",INDEX(Table14[AskSize_Category],MATCH(BuyTable[[#This Row],[MSG_AskSize]],Table14[AskSize_Value],1)))</f>
        <v>0</v>
      </c>
      <c r="AX176" s="3" t="str">
        <f>INDEX(Table15[XCCY_Cat],MATCH(BuyTable[[#This Row],[XCCY_sprd]],Table15[XCCY_Value],1))</f>
        <v>1.5 to 2</v>
      </c>
      <c r="AY176" s="3" t="str">
        <f>INDEX(Group_RTG[RTG_Value],MATCH($R176,Group_RTG[RTG_Key],0))&amp;":"&amp;INDEX(Map_DurBQNT[Dur_Val],MATCH($X176,Map_DurBQNT[Dur_Key],0))&amp;":"&amp;$M176&amp;":"&amp;$O176</f>
        <v>A:6:EUR:Corp</v>
      </c>
      <c r="AZ176" s="3" t="str">
        <f>INDEX(Table9[LQA_Bucket],MATCH(BuyTable[[#This Row],[LQA_LIQUIDITY_SCORE]],Table9[LQA_Val],1))</f>
        <v>80-100</v>
      </c>
      <c r="BA176" s="27" t="str">
        <f>INDEX(Table10[Utilization_Bucket],MATCH(_xlfn.IFNA(ROUND(BuyTable[[#This Row],[Remaining]]/1000000,0),-1),Table10[Utilization_Val],1))</f>
        <v>10-50MM</v>
      </c>
      <c r="BB17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77" spans="1:54" x14ac:dyDescent="0.3">
      <c r="A177" t="s">
        <v>876</v>
      </c>
      <c r="B177" t="str">
        <f>IF(ISNUMBER(MATCH(I177,Buyside_PastID!A:A,0)),"","NEW")</f>
        <v/>
      </c>
      <c r="C177" s="8" t="s">
        <v>1626</v>
      </c>
      <c r="D177" s="8">
        <v>0.72424946467108153</v>
      </c>
      <c r="E177" s="8">
        <v>0.85569378655587935</v>
      </c>
      <c r="F177" s="8" t="s">
        <v>2008</v>
      </c>
      <c r="G177" s="8">
        <v>5000000</v>
      </c>
      <c r="H177" s="8">
        <v>5000000</v>
      </c>
      <c r="I177" s="8" t="str" cm="1">
        <f t="array" ref="I177">_xll.BDP($C177,I$1)</f>
        <v>92857WAQ3</v>
      </c>
      <c r="J177" s="8" t="str" cm="1">
        <f t="array" ref="J177">_xll.BDP($C177,J$1)</f>
        <v>VOD 6.15 02/27/37</v>
      </c>
      <c r="K177" s="8" cm="1">
        <f t="array" ref="K177">_xll.BDP($C177,K$1)</f>
        <v>101605</v>
      </c>
      <c r="L177" s="8" cm="1">
        <f t="array" ref="L177">_xll.BDP($C177,L$1)</f>
        <v>101605</v>
      </c>
      <c r="M177" s="8" t="str" cm="1">
        <f t="array" ref="M177">_xll.BDP($C177,M$1)</f>
        <v>USD</v>
      </c>
      <c r="N177" s="8" t="str" cm="1">
        <f t="array" ref="N177">_xll.BDP($C177,N$1)</f>
        <v>EN</v>
      </c>
      <c r="O177" s="8" t="str" cm="1">
        <f t="array" ref="O177">_xll.BDP($C177,O$1)</f>
        <v>Corp</v>
      </c>
      <c r="P177" s="8" t="str" cm="1">
        <f t="array" ref="P177">_xll.BDP($C177,P$1)</f>
        <v>Communications</v>
      </c>
      <c r="Q177" s="8" t="str" cm="1">
        <f t="array" ref="Q177">_xll.BDP($C177,Q$1)</f>
        <v>VODAFONE GROUP PLC</v>
      </c>
      <c r="R177" s="8" t="str" cm="1">
        <f t="array" ref="R177">_xll.BDP($C177,R$1)</f>
        <v>BBB</v>
      </c>
      <c r="S177" s="8" cm="1">
        <f t="array" ref="S177">_xlfn.IFNA(MATCH(_xll.BDP($C177,S$1),Convert_RBCIRTG[RTG_MDY],0),0)</f>
        <v>2</v>
      </c>
      <c r="T177" s="8" cm="1">
        <f t="array" ref="T177">_xlfn.IFNA(MATCH(_xll.BDP($C177,T$1),Convert_RBCIRTG[RTG_FITCH_SP],0),0)</f>
        <v>2</v>
      </c>
      <c r="U177" s="8" cm="1">
        <f t="array" ref="U177">_xlfn.IFNA(MATCH(_xll.BDP($C177,U$1),Convert_RBCIRTG[RTG_FITCH_SP],0),0)</f>
        <v>2</v>
      </c>
      <c r="V177" s="20" t="str" cm="1">
        <f t="array" ref="V177">INDEX(Convert_RBCIRTG[RTG_FITCH_SP],IF(MEDIAN($S177:$U177)&gt;0,MEDIAN($S177:$U177),MAX($S177:$U177)))</f>
        <v>BBB</v>
      </c>
      <c r="W177" s="15" cm="1">
        <f t="array" ref="W177">_xll.BDP($C177,W$1,"YAS_YLD_FLAG = 15")</f>
        <v>10.747161564605877</v>
      </c>
      <c r="X177" s="3" t="str">
        <f>INDEX(Convert_DurBins[Dur_Bucket],MATCH($W177,Convert_DurBins[Dur_Val],1))</f>
        <v>10-12</v>
      </c>
      <c r="Y177" s="14">
        <f t="shared" si="16"/>
        <v>3.481795192553014</v>
      </c>
      <c r="Z177" s="3">
        <f>-INDEX(DefProv[Default],MATCH($O177&amp;$R177,DefProv[KEY],0))</f>
        <v>-36</v>
      </c>
      <c r="AA177" s="9" cm="1">
        <f t="array" ref="AA177">IF($M177="CAD",AB177,_xll.BDP($C177,AA$1,"YAS_XCCY_FOREIGN_CURRENCY=CAD","YAS_YLD_FLAG = 15","PRICING_SOURCE=BVAL"))</f>
        <v>3.8417951925530138</v>
      </c>
      <c r="AB177" s="9" cm="1">
        <f t="array" ref="AB177">_xll.BDP($C177,AB$1,"YAS_YLD_FLAG = 15","PRICING_SOURCE=BVAL")</f>
        <v>3.0806140000000002</v>
      </c>
      <c r="AC177" s="14">
        <f t="shared" si="17"/>
        <v>0.76118119255301364</v>
      </c>
      <c r="AD177" s="9" cm="1">
        <f t="array" ref="AD177">_xll.BDP($C177,AD$1,"YAS_YLD_FLAG = 15","PRICING_SOURCE=BVAL")</f>
        <v>108.78240000000004</v>
      </c>
      <c r="AE177" s="14" t="e">
        <f>INDEX([1]credit_yield!$C$1:$C$108,MATCH($AY177,[1]credit_yield!$A$1:$A$108,0))</f>
        <v>#N/A</v>
      </c>
      <c r="AF177" s="9" cm="1">
        <f t="array" ref="AF177">_xll.BDP($C177,AF$1,"YAS_YLD_FLAG = 15","YAS_XCCY_FOREIGN_CURRENCY=CAD","PRICING_SOURCE=BVAL")</f>
        <v>197.35147385599888</v>
      </c>
      <c r="AG177" s="9" cm="1">
        <f t="array" ref="AG177">_xll.BDP($C177,AG$1,"YAS_YLD_FLAG = 15","PRICING_SOURCE=BVAL")</f>
        <v>1.9927899999999998</v>
      </c>
      <c r="AH177" s="9" t="str" cm="1">
        <f t="array" ref="AH177">_xll.BDP($C177,AH$1,"YAS_YLD_FLAG = 15","PRICING_SOURCE=BVAL")</f>
        <v>T 1 3/4 08/15/41</v>
      </c>
      <c r="AI177" s="9" t="str" cm="1">
        <f t="array" ref="AI177">_xll.BDP($C177,AI$1,"YAS_YLD_FLAG = 15","YAS_XCCY_FOREIGN_CURRENCY=CAD","PRICING_SOURCE=BVAL")</f>
        <v>CAN 4 06/01/41</v>
      </c>
      <c r="AJ177" s="9" cm="1">
        <f t="array" ref="AJ177">_xll.BQL($C177, "yield(fill=PREV, pricing_source=BVN4, side=Bid, yield_type=YTW) - yield(fill=PREV, pricing_source=BVN4, side=Ask, yield_type=YTW)")</f>
        <v>2.8105607907557228E-2</v>
      </c>
      <c r="AK177" s="16" cm="1">
        <f t="array" ref="AK177">_xll.BDP($C177,AK$1,"YAS_YLD_FLAG = 1")</f>
        <v>1700000000</v>
      </c>
      <c r="AL177" s="5">
        <f t="shared" si="18"/>
        <v>7.618235294117647E-3</v>
      </c>
      <c r="AM177" s="17" cm="1">
        <f t="array" ref="AM177">_xll.BDP($C177&amp;"@"&amp;Settings!$B$1&amp;" "&amp;$O177,"INTERVAL_SUM","MARKET_DATA_OVERRIDE="&amp;AM$1,"CALC_INTERVAL="&amp;Settings!$B$2,"FILL=0")*1000</f>
        <v>12951000</v>
      </c>
      <c r="AN177" s="18">
        <f t="shared" si="19"/>
        <v>4263000</v>
      </c>
      <c r="AO177" s="17" cm="1">
        <f t="array" ref="AO177">_xll.BDP($I177&amp;"@"&amp;Settings!$B$1&amp;" "&amp;$O177,"INTERVAL_SUM","MARKET_DATA_OVERRIDE="&amp;AO$1,"CALC_INTERVAL="&amp;Settings!$B$2,"FILL=0")*1000</f>
        <v>4263000</v>
      </c>
      <c r="AP177" s="17" cm="1">
        <f t="array" ref="AP177">_xll.BDP($I177&amp;"@"&amp;Settings!$B$1&amp;" "&amp;$O177,"INTERVAL_SUM","MARKET_DATA_OVERRIDE="&amp;AP$1,"CALC_INTERVAL="&amp;Settings!$B$2,"FILL=0")*1000</f>
        <v>0</v>
      </c>
      <c r="AQ177" s="8" cm="1">
        <f t="array" ref="AQ177">_xll.BDP($C177,AQ$1)</f>
        <v>92</v>
      </c>
      <c r="AR177" s="21">
        <f>_xlfn.IFNA(IF(ISNUMBER($K177),INDEX(SN_Limit[UTILIZATION],MATCH($K177,SN_Limit[BB_ID],0)),"#N/A"),
IF(ISNUMBER($L177),INDEX(SN_Limit[UTILIZATION],MATCH($L177,SN_Limit[BB_ID],0)),"#N/A"))</f>
        <v>0.66490000000000005</v>
      </c>
      <c r="AS177" s="6">
        <f>_xlfn.IFNA(IF(ISNUMBER($K177),INDEX(SN_Limit[REMAINING],MATCH($K177,SN_Limit[BB_ID],0)),"#N/A"),
IF(ISNUMBER($L177),INDEX(SN_Limit[REMAINING],MATCH($L177,SN_Limit[BB_ID],0)),"#N/A"))</f>
        <v>17629683.25</v>
      </c>
      <c r="AT177" s="3" t="str">
        <f>INDEX(Table11[Z_category],MATCH(MAX(BuyTable[[#This Row],[Yld_Z_BB]:[Yld_Z_RBCI]]),Table11[Z_score_Vale],1))</f>
        <v>75 to 90</v>
      </c>
      <c r="AU177" s="3">
        <f>INDEX(Table12[TRAC_Category],MATCH(BuyTable[[#This Row],[Perc_Traded]],Table12[TRAC_Value],1))</f>
        <v>0</v>
      </c>
      <c r="AV177" s="27" t="str">
        <f>INDEX(Table13[NetDlrInv_Category],MATCH(BuyTable[[#This Row],[DealerClient Net]],Table13[NetDlrInv_Value],1))</f>
        <v>0 to 5MM</v>
      </c>
      <c r="AW177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77" s="3" t="str">
        <f>INDEX(Table15[XCCY_Cat],MATCH(BuyTable[[#This Row],[XCCY_sprd]],Table15[XCCY_Value],1))</f>
        <v>0.5 to 0.8</v>
      </c>
      <c r="AY177" s="3" t="str">
        <f>INDEX(Group_RTG[RTG_Value],MATCH($R177,Group_RTG[RTG_Key],0))&amp;":"&amp;INDEX(Map_DurBQNT[Dur_Val],MATCH($X177,Map_DurBQNT[Dur_Key],0))&amp;":"&amp;$M177&amp;":"&amp;$O177</f>
        <v>BBB:6:USD:Corp</v>
      </c>
      <c r="AZ177" s="3" t="str">
        <f>INDEX(Table9[LQA_Bucket],MATCH(BuyTable[[#This Row],[LQA_LIQUIDITY_SCORE]],Table9[LQA_Val],1))</f>
        <v>80-100</v>
      </c>
      <c r="BA177" s="27" t="str">
        <f>INDEX(Table10[Utilization_Bucket],MATCH(_xlfn.IFNA(ROUND(BuyTable[[#This Row],[Remaining]]/1000000,0),-1),Table10[Utilization_Val],1))</f>
        <v>10-50MM</v>
      </c>
      <c r="BB17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78" spans="1:54" x14ac:dyDescent="0.3">
      <c r="A178" t="s">
        <v>876</v>
      </c>
      <c r="B178" t="str">
        <f>IF(ISNUMBER(MATCH(I178,Buyside_PastID!A:A,0)),"","NEW")</f>
        <v/>
      </c>
      <c r="C178" s="8" t="s">
        <v>1655</v>
      </c>
      <c r="D178" s="8">
        <v>0.87458268624180702</v>
      </c>
      <c r="E178" s="8">
        <v>0.94798253947758493</v>
      </c>
      <c r="F178" s="8" t="s">
        <v>2057</v>
      </c>
      <c r="G178" s="8">
        <v>0</v>
      </c>
      <c r="H178" s="8">
        <v>5000000</v>
      </c>
      <c r="I178" s="8" t="str" cm="1">
        <f t="array" ref="I178">_xll.BDP($C178,I$1)</f>
        <v>09659T2A8</v>
      </c>
      <c r="J178" s="8" t="str" cm="1">
        <f t="array" ref="J178">_xll.BDP($C178,J$1)</f>
        <v>BNP 4 3/8 03/01/33</v>
      </c>
      <c r="K178" s="8" cm="1">
        <f t="array" ref="K178">_xll.BDP($C178,K$1)</f>
        <v>115245</v>
      </c>
      <c r="L178" s="8" cm="1">
        <f t="array" ref="L178">_xll.BDP($C178,L$1)</f>
        <v>115245</v>
      </c>
      <c r="M178" s="8" t="str" cm="1">
        <f t="array" ref="M178">_xll.BDP($C178,M$1)</f>
        <v>USD</v>
      </c>
      <c r="N178" s="8" t="str" cm="1">
        <f t="array" ref="N178">_xll.BDP($C178,N$1)</f>
        <v>FR</v>
      </c>
      <c r="O178" s="8" t="str" cm="1">
        <f t="array" ref="O178">_xll.BDP($C178,O$1)</f>
        <v>Corp</v>
      </c>
      <c r="P178" s="8" t="str" cm="1">
        <f t="array" ref="P178">_xll.BDP($C178,P$1)</f>
        <v>Financials</v>
      </c>
      <c r="Q178" s="8" t="str" cm="1">
        <f t="array" ref="Q178">_xll.BDP($C178,Q$1)</f>
        <v>BNP PARIBAS</v>
      </c>
      <c r="R178" s="8" t="str" cm="1">
        <f t="array" ref="R178">_xll.BDP($C178,R$1)</f>
        <v>BBB+</v>
      </c>
      <c r="S178" s="8" cm="1">
        <f t="array" ref="S178">_xlfn.IFNA(MATCH(_xll.BDP($C178,S$1),Convert_RBCIRTG[RTG_MDY],0),0)</f>
        <v>2</v>
      </c>
      <c r="T178" s="8" cm="1">
        <f t="array" ref="T178">_xlfn.IFNA(MATCH(_xll.BDP($C178,T$1),Convert_RBCIRTG[RTG_FITCH_SP],0),0)</f>
        <v>4</v>
      </c>
      <c r="U178" s="8" cm="1">
        <f t="array" ref="U178">_xlfn.IFNA(MATCH(_xll.BDP($C178,U$1),Convert_RBCIRTG[RTG_FITCH_SP],0),0)</f>
        <v>3</v>
      </c>
      <c r="V178" s="20" t="str" cm="1">
        <f t="array" ref="V178">INDEX(Convert_RBCIRTG[RTG_FITCH_SP],IF(MEDIAN($S178:$U178)&gt;0,MEDIAN($S178:$U178),MAX($S178:$U178)))</f>
        <v>BBB+</v>
      </c>
      <c r="W178" s="15" cm="1">
        <f t="array" ref="W178">_xll.BDP($C178,W$1,"YAS_YLD_FLAG = 15")</f>
        <v>5.55300840143458</v>
      </c>
      <c r="X178" s="3" t="str">
        <f>INDEX(Convert_DurBins[Dur_Bucket],MATCH($W178,Convert_DurBins[Dur_Val],1))</f>
        <v>0-10</v>
      </c>
      <c r="Y178" s="14">
        <f t="shared" si="16"/>
        <v>2.8515910046441788</v>
      </c>
      <c r="Z178" s="3">
        <f>-INDEX(DefProv[Default],MATCH($O178&amp;$R178,DefProv[KEY],0))</f>
        <v>-36</v>
      </c>
      <c r="AA178" s="9" cm="1">
        <f t="array" ref="AA178">IF($M178="CAD",AB178,_xll.BDP($C178,AA$1,"YAS_XCCY_FOREIGN_CURRENCY=CAD","YAS_YLD_FLAG = 15","PRICING_SOURCE=BVAL"))</f>
        <v>3.2115910046441787</v>
      </c>
      <c r="AB178" s="9" cm="1">
        <f t="array" ref="AB178">_xll.BDP($C178,AB$1,"YAS_YLD_FLAG = 15","PRICING_SOURCE=BVAL")</f>
        <v>2.8008480000000002</v>
      </c>
      <c r="AC178" s="14">
        <f t="shared" si="17"/>
        <v>0.41074300464417846</v>
      </c>
      <c r="AD178" s="9" cm="1">
        <f t="array" ref="AD178">_xll.BDP($C178,AD$1,"YAS_YLD_FLAG = 15","PRICING_SOURCE=BVAL")</f>
        <v>122.08630000000002</v>
      </c>
      <c r="AE178" s="14" t="e">
        <f>INDEX([1]credit_yield!$C$1:$C$108,MATCH($AY178,[1]credit_yield!$A$1:$A$108,0))</f>
        <v>#N/A</v>
      </c>
      <c r="AF178" s="9" cm="1">
        <f t="array" ref="AF178">_xll.BDP($C178,AF$1,"YAS_YLD_FLAG = 15","YAS_XCCY_FOREIGN_CURRENCY=CAD","PRICING_SOURCE=BVAL")</f>
        <v>182.41984941573907</v>
      </c>
      <c r="AG178" s="9" cm="1">
        <f t="array" ref="AG178">_xll.BDP($C178,AG$1,"YAS_YLD_FLAG = 15","PRICING_SOURCE=BVAL")</f>
        <v>1.579985</v>
      </c>
      <c r="AH178" s="9" t="str" cm="1">
        <f t="array" ref="AH178">_xll.BDP($C178,AH$1,"YAS_YLD_FLAG = 15","PRICING_SOURCE=BVAL")</f>
        <v>T 1 1/4 08/15/31</v>
      </c>
      <c r="AI178" s="9" t="str" cm="1">
        <f t="array" ref="AI178">_xll.BDP($C178,AI$1,"YAS_YLD_FLAG = 15","YAS_XCCY_FOREIGN_CURRENCY=CAD","PRICING_SOURCE=BVAL")</f>
        <v>CAN 2 06/01/28</v>
      </c>
      <c r="AJ178" s="9" cm="1">
        <f t="array" ref="AJ178">_xll.BQL($C178, "yield(fill=PREV, pricing_source=BVN4, side=Bid, yield_type=YTW) - yield(fill=PREV, pricing_source=BVN4, side=Ask, yield_type=YTW)")</f>
        <v>5.1971158425566877E-2</v>
      </c>
      <c r="AK178" s="16" cm="1">
        <f t="array" ref="AK178">_xll.BDP($C178,AK$1,"YAS_YLD_FLAG = 1")</f>
        <v>1250000000</v>
      </c>
      <c r="AL178" s="5">
        <f t="shared" si="18"/>
        <v>2.0320000000000001E-2</v>
      </c>
      <c r="AM178" s="17" cm="1">
        <f t="array" ref="AM178">_xll.BDP($C178&amp;"@"&amp;Settings!$B$1&amp;" "&amp;$O178,"INTERVAL_SUM","MARKET_DATA_OVERRIDE="&amp;AM$1,"CALC_INTERVAL="&amp;Settings!$B$2,"FILL=0")*1000</f>
        <v>25400000</v>
      </c>
      <c r="AN178" s="18">
        <f t="shared" si="19"/>
        <v>-4800000</v>
      </c>
      <c r="AO178" s="17" cm="1">
        <f t="array" ref="AO178">_xll.BDP($I178&amp;"@"&amp;Settings!$B$1&amp;" "&amp;$O178,"INTERVAL_SUM","MARKET_DATA_OVERRIDE="&amp;AO$1,"CALC_INTERVAL="&amp;Settings!$B$2,"FILL=0")*1000</f>
        <v>7200000</v>
      </c>
      <c r="AP178" s="17" cm="1">
        <f t="array" ref="AP178">_xll.BDP($I178&amp;"@"&amp;Settings!$B$1&amp;" "&amp;$O178,"INTERVAL_SUM","MARKET_DATA_OVERRIDE="&amp;AP$1,"CALC_INTERVAL="&amp;Settings!$B$2,"FILL=0")*1000</f>
        <v>12000000</v>
      </c>
      <c r="AQ178" s="8" cm="1">
        <f t="array" ref="AQ178">_xll.BDP($C178,AQ$1)</f>
        <v>78</v>
      </c>
      <c r="AR178" s="21">
        <f>_xlfn.IFNA(IF(ISNUMBER($K178),INDEX(SN_Limit[UTILIZATION],MATCH($K178,SN_Limit[BB_ID],0)),"#N/A"),
IF(ISNUMBER($L178),INDEX(SN_Limit[UTILIZATION],MATCH($L178,SN_Limit[BB_ID],0)),"#N/A"))</f>
        <v>0</v>
      </c>
      <c r="AS178" s="6">
        <f>_xlfn.IFNA(IF(ISNUMBER($K178),INDEX(SN_Limit[REMAINING],MATCH($K178,SN_Limit[BB_ID],0)),"#N/A"),
IF(ISNUMBER($L178),INDEX(SN_Limit[REMAINING],MATCH($L178,SN_Limit[BB_ID],0)),"#N/A"))</f>
        <v>67500000</v>
      </c>
      <c r="AT178" s="3" t="str">
        <f>INDEX(Table11[Z_category],MATCH(MAX(BuyTable[[#This Row],[Yld_Z_BB]:[Yld_Z_RBCI]]),Table11[Z_score_Vale],1))</f>
        <v>75 to 90</v>
      </c>
      <c r="AU178" s="3" t="str">
        <f>INDEX(Table12[TRAC_Category],MATCH(BuyTable[[#This Row],[Perc_Traded]],Table12[TRAC_Value],1))</f>
        <v>0-5%</v>
      </c>
      <c r="AV178" s="27" t="str">
        <f>INDEX(Table13[NetDlrInv_Category],MATCH(BuyTable[[#This Row],[DealerClient Net]],Table13[NetDlrInv_Value],1))</f>
        <v>-5MM to 0MM</v>
      </c>
      <c r="AW178" s="3">
        <f>IF(OR(ISBLANK(BuyTable[[#This Row],[MSG_AskSize]]),NOT(ISNUMBER(BuyTable[[#This Row],[MSG_AskSize]]))),"NA",INDEX(Table14[AskSize_Category],MATCH(BuyTable[[#This Row],[MSG_AskSize]],Table14[AskSize_Value],1)))</f>
        <v>0</v>
      </c>
      <c r="AX178" s="3" t="str">
        <f>INDEX(Table15[XCCY_Cat],MATCH(BuyTable[[#This Row],[XCCY_sprd]],Table15[XCCY_Value],1))</f>
        <v>0.3 to 0.5</v>
      </c>
      <c r="AY178" s="3" t="str">
        <f>INDEX(Group_RTG[RTG_Value],MATCH($R178,Group_RTG[RTG_Key],0))&amp;":"&amp;INDEX(Map_DurBQNT[Dur_Val],MATCH($X178,Map_DurBQNT[Dur_Key],0))&amp;":"&amp;$M178&amp;":"&amp;$O178</f>
        <v>BBB:5:USD:Corp</v>
      </c>
      <c r="AZ178" s="3" t="str">
        <f>INDEX(Table9[LQA_Bucket],MATCH(BuyTable[[#This Row],[LQA_LIQUIDITY_SCORE]],Table9[LQA_Val],1))</f>
        <v>60-80</v>
      </c>
      <c r="BA178" s="27" t="str">
        <f>INDEX(Table10[Utilization_Bucket],MATCH(_xlfn.IFNA(ROUND(BuyTable[[#This Row],[Remaining]]/1000000,0),-1),Table10[Utilization_Val],1))</f>
        <v>50-100MM</v>
      </c>
      <c r="BB17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79" spans="1:54" x14ac:dyDescent="0.3">
      <c r="A179" t="s">
        <v>876</v>
      </c>
      <c r="B179" t="str">
        <f>IF(ISNUMBER(MATCH(I179,Buyside_PastID!A:A,0)),"","NEW")</f>
        <v>NEW</v>
      </c>
      <c r="C179" s="8" t="s">
        <v>2881</v>
      </c>
      <c r="D179" s="8">
        <v>0.67772053886584838</v>
      </c>
      <c r="E179" s="8">
        <v>0.78088568251168888</v>
      </c>
      <c r="F179" s="8" t="s">
        <v>2815</v>
      </c>
      <c r="G179" s="8">
        <v>10000000</v>
      </c>
      <c r="H179" s="8">
        <v>2000000</v>
      </c>
      <c r="I179" s="8" t="str" cm="1">
        <f t="array" ref="I179">_xll.BDP($C179,I$1)</f>
        <v>46647PBJ4</v>
      </c>
      <c r="J179" s="8" t="str" cm="1">
        <f t="array" ref="J179">_xll.BDP($C179,J$1)</f>
        <v>JPM 4.493 03/24/31</v>
      </c>
      <c r="K179" s="8" cm="1">
        <f t="array" ref="K179">_xll.BDP($C179,K$1)</f>
        <v>100312</v>
      </c>
      <c r="L179" s="8" cm="1">
        <f t="array" ref="L179">_xll.BDP($C179,L$1)</f>
        <v>100312</v>
      </c>
      <c r="M179" s="8" t="str" cm="1">
        <f t="array" ref="M179">_xll.BDP($C179,M$1)</f>
        <v>USD</v>
      </c>
      <c r="N179" s="8" t="str" cm="1">
        <f t="array" ref="N179">_xll.BDP($C179,N$1)</f>
        <v>US</v>
      </c>
      <c r="O179" s="8" t="str" cm="1">
        <f t="array" ref="O179">_xll.BDP($C179,O$1)</f>
        <v>Corp</v>
      </c>
      <c r="P179" s="8" t="str" cm="1">
        <f t="array" ref="P179">_xll.BDP($C179,P$1)</f>
        <v>Financials</v>
      </c>
      <c r="Q179" s="8" t="str" cm="1">
        <f t="array" ref="Q179">_xll.BDP($C179,Q$1)</f>
        <v>JPMORGAN CHASE &amp; CO</v>
      </c>
      <c r="R179" s="8" t="str" cm="1">
        <f t="array" ref="R179">_xll.BDP($C179,R$1)</f>
        <v>A</v>
      </c>
      <c r="S179" s="8" cm="1">
        <f t="array" ref="S179">_xlfn.IFNA(MATCH(_xll.BDP($C179,S$1),Convert_RBCIRTG[RTG_MDY],0),0)</f>
        <v>5</v>
      </c>
      <c r="T179" s="8" cm="1">
        <f t="array" ref="T179">_xlfn.IFNA(MATCH(_xll.BDP($C179,T$1),Convert_RBCIRTG[RTG_FITCH_SP],0),0)</f>
        <v>7</v>
      </c>
      <c r="U179" s="8" cm="1">
        <f t="array" ref="U179">_xlfn.IFNA(MATCH(_xll.BDP($C179,U$1),Convert_RBCIRTG[RTG_FITCH_SP],0),0)</f>
        <v>4</v>
      </c>
      <c r="V179" s="20" t="str" cm="1">
        <f t="array" ref="V179">INDEX(Convert_RBCIRTG[RTG_FITCH_SP],IF(MEDIAN($S179:$U179)&gt;0,MEDIAN($S179:$U179),MAX($S179:$U179)))</f>
        <v>A</v>
      </c>
      <c r="W179" s="15" cm="1">
        <f t="array" ref="W179">_xll.BDP($C179,W$1,"YAS_YLD_FLAG = 15")</f>
        <v>7.1122636278803864</v>
      </c>
      <c r="X179" s="3" t="str">
        <f>INDEX(Convert_DurBins[Dur_Bucket],MATCH($W179,Convert_DurBins[Dur_Val],1))</f>
        <v>0-10</v>
      </c>
      <c r="Y179" s="14">
        <f t="shared" si="16"/>
        <v>2.7244945075212907</v>
      </c>
      <c r="Z179" s="3">
        <f>-INDEX(DefProv[Default],MATCH($O179&amp;$R179,DefProv[KEY],0))</f>
        <v>-13</v>
      </c>
      <c r="AA179" s="9" cm="1">
        <f t="array" ref="AA179">IF($M179="CAD",AB179,_xll.BDP($C179,AA$1,"YAS_XCCY_FOREIGN_CURRENCY=CAD","YAS_YLD_FLAG = 15","PRICING_SOURCE=BVAL"))</f>
        <v>2.8544945075212906</v>
      </c>
      <c r="AB179" s="9" cm="1">
        <f t="array" ref="AB179">_xll.BDP($C179,AB$1,"YAS_YLD_FLAG = 15","PRICING_SOURCE=BVAL")</f>
        <v>2.4337749999999998</v>
      </c>
      <c r="AC179" s="14">
        <f t="shared" si="17"/>
        <v>0.42071950752129084</v>
      </c>
      <c r="AD179" s="9" cm="1">
        <f t="array" ref="AD179">_xll.BDP($C179,AD$1,"YAS_YLD_FLAG = 15","PRICING_SOURCE=BVAL")</f>
        <v>85.378999999999976</v>
      </c>
      <c r="AE179" s="14">
        <f>INDEX([1]credit_yield!$C$1:$C$108,MATCH($AY179,[1]credit_yield!$A$1:$A$108,0))</f>
        <v>73.928243448068429</v>
      </c>
      <c r="AF179" s="9" cm="1">
        <f t="array" ref="AF179">_xll.BDP($C179,AF$1,"YAS_YLD_FLAG = 15","YAS_XCCY_FOREIGN_CURRENCY=CAD","PRICING_SOURCE=BVAL")</f>
        <v>135.34019950384834</v>
      </c>
      <c r="AG179" s="9" cm="1">
        <f t="array" ref="AG179">_xll.BDP($C179,AG$1,"YAS_YLD_FLAG = 15","PRICING_SOURCE=BVAL")</f>
        <v>1.579985</v>
      </c>
      <c r="AH179" s="9" t="str" cm="1">
        <f t="array" ref="AH179">_xll.BDP($C179,AH$1,"YAS_YLD_FLAG = 15","PRICING_SOURCE=BVAL")</f>
        <v>T 1 1/4 08/15/31</v>
      </c>
      <c r="AI179" s="9" t="str" cm="1">
        <f t="array" ref="AI179">_xll.BDP($C179,AI$1,"YAS_YLD_FLAG = 15","YAS_XCCY_FOREIGN_CURRENCY=CAD","PRICING_SOURCE=BVAL")</f>
        <v>CAN 1 ¼ 06/01/30</v>
      </c>
      <c r="AJ179" s="9" cm="1">
        <f t="array" ref="AJ179">_xll.BQL($C179, "yield(fill=PREV, pricing_source=BVN4, side=Bid, yield_type=YTW) - yield(fill=PREV, pricing_source=BVN4, side=Ask, yield_type=YTW)")</f>
        <v>2.4090726970841914E-2</v>
      </c>
      <c r="AK179" s="16" cm="1">
        <f t="array" ref="AK179">_xll.BDP($C179,AK$1,"YAS_YLD_FLAG = 1")</f>
        <v>3000000000</v>
      </c>
      <c r="AL179" s="5">
        <f t="shared" si="18"/>
        <v>2.9701666666666668E-2</v>
      </c>
      <c r="AM179" s="17" cm="1">
        <f t="array" ref="AM179">_xll.BDP($C179&amp;"@"&amp;Settings!$B$1&amp;" "&amp;$O179,"INTERVAL_SUM","MARKET_DATA_OVERRIDE="&amp;AM$1,"CALC_INTERVAL="&amp;Settings!$B$2,"FILL=0")*1000</f>
        <v>89105000</v>
      </c>
      <c r="AN179" s="18">
        <f t="shared" si="19"/>
        <v>19523000</v>
      </c>
      <c r="AO179" s="17" cm="1">
        <f t="array" ref="AO179">_xll.BDP($I179&amp;"@"&amp;Settings!$B$1&amp;" "&amp;$O179,"INTERVAL_SUM","MARKET_DATA_OVERRIDE="&amp;AO$1,"CALC_INTERVAL="&amp;Settings!$B$2,"FILL=0")*1000</f>
        <v>39798000</v>
      </c>
      <c r="AP179" s="17" cm="1">
        <f t="array" ref="AP179">_xll.BDP($I179&amp;"@"&amp;Settings!$B$1&amp;" "&amp;$O179,"INTERVAL_SUM","MARKET_DATA_OVERRIDE="&amp;AP$1,"CALC_INTERVAL="&amp;Settings!$B$2,"FILL=0")*1000</f>
        <v>20275000</v>
      </c>
      <c r="AQ179" s="8" cm="1">
        <f t="array" ref="AQ179">_xll.BDP($C179,AQ$1)</f>
        <v>96</v>
      </c>
      <c r="AR179" s="21">
        <f>_xlfn.IFNA(IF(ISNUMBER($K179),INDEX(SN_Limit[UTILIZATION],MATCH($K179,SN_Limit[BB_ID],0)),"#N/A"),
IF(ISNUMBER($L179),INDEX(SN_Limit[UTILIZATION],MATCH($L179,SN_Limit[BB_ID],0)),"#N/A"))</f>
        <v>0.52710000000000001</v>
      </c>
      <c r="AS179" s="6">
        <f>_xlfn.IFNA(IF(ISNUMBER($K179),INDEX(SN_Limit[REMAINING],MATCH($K179,SN_Limit[BB_ID],0)),"#N/A"),
IF(ISNUMBER($L179),INDEX(SN_Limit[REMAINING],MATCH($L179,SN_Limit[BB_ID],0)),"#N/A"))</f>
        <v>37288330.020000003</v>
      </c>
      <c r="AT179" s="3" t="str">
        <f>INDEX(Table11[Z_category],MATCH(MAX(BuyTable[[#This Row],[Yld_Z_BB]:[Yld_Z_RBCI]]),Table11[Z_score_Vale],1))</f>
        <v>75 to 90</v>
      </c>
      <c r="AU179" s="3" t="str">
        <f>INDEX(Table12[TRAC_Category],MATCH(BuyTable[[#This Row],[Perc_Traded]],Table12[TRAC_Value],1))</f>
        <v>0-5%</v>
      </c>
      <c r="AV179" s="27" t="str">
        <f>INDEX(Table13[NetDlrInv_Category],MATCH(BuyTable[[#This Row],[DealerClient Net]],Table13[NetDlrInv_Value],1))</f>
        <v>10 to 20MM</v>
      </c>
      <c r="AW179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79" s="3" t="str">
        <f>INDEX(Table15[XCCY_Cat],MATCH(BuyTable[[#This Row],[XCCY_sprd]],Table15[XCCY_Value],1))</f>
        <v>0.3 to 0.5</v>
      </c>
      <c r="AY179" s="3" t="str">
        <f>INDEX(Group_RTG[RTG_Value],MATCH($R179,Group_RTG[RTG_Key],0))&amp;":"&amp;INDEX(Map_DurBQNT[Dur_Val],MATCH($X179,Map_DurBQNT[Dur_Key],0))&amp;":"&amp;$M179&amp;":"&amp;$O179</f>
        <v>A:5:USD:Corp</v>
      </c>
      <c r="AZ179" s="3" t="str">
        <f>INDEX(Table9[LQA_Bucket],MATCH(BuyTable[[#This Row],[LQA_LIQUIDITY_SCORE]],Table9[LQA_Val],1))</f>
        <v>80-100</v>
      </c>
      <c r="BA179" s="27" t="str">
        <f>INDEX(Table10[Utilization_Bucket],MATCH(_xlfn.IFNA(ROUND(BuyTable[[#This Row],[Remaining]]/1000000,0),-1),Table10[Utilization_Val],1))</f>
        <v>10-50MM</v>
      </c>
      <c r="BB17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80" spans="1:54" x14ac:dyDescent="0.3">
      <c r="A180" t="s">
        <v>876</v>
      </c>
      <c r="B180" t="str">
        <f>IF(ISNUMBER(MATCH(I180,Buyside_PastID!A:A,0)),"","NEW")</f>
        <v/>
      </c>
      <c r="C180" s="8" t="s">
        <v>952</v>
      </c>
      <c r="D180" s="8">
        <v>0.86204731409114987</v>
      </c>
      <c r="E180" s="8">
        <v>0.91204565629599688</v>
      </c>
      <c r="F180" s="8" t="s">
        <v>1991</v>
      </c>
      <c r="G180" s="8">
        <v>0</v>
      </c>
      <c r="H180" s="8">
        <v>0</v>
      </c>
      <c r="I180" s="8" t="str" cm="1">
        <f t="array" ref="I180">_xll.BDP($C180,I$1)</f>
        <v>404280AM1</v>
      </c>
      <c r="J180" s="8" t="str" cm="1">
        <f t="array" ref="J180">_xll.BDP($C180,J$1)</f>
        <v>HSBC 6.1 01/14/42</v>
      </c>
      <c r="K180" s="8" cm="1">
        <f t="array" ref="K180">_xll.BDP($C180,K$1)</f>
        <v>111759</v>
      </c>
      <c r="L180" s="8" cm="1">
        <f t="array" ref="L180">_xll.BDP($C180,L$1)</f>
        <v>111759</v>
      </c>
      <c r="M180" s="8" t="str" cm="1">
        <f t="array" ref="M180">_xll.BDP($C180,M$1)</f>
        <v>USD</v>
      </c>
      <c r="N180" s="8" t="str" cm="1">
        <f t="array" ref="N180">_xll.BDP($C180,N$1)</f>
        <v>EN</v>
      </c>
      <c r="O180" s="8" t="str" cm="1">
        <f t="array" ref="O180">_xll.BDP($C180,O$1)</f>
        <v>Corp</v>
      </c>
      <c r="P180" s="8" t="str" cm="1">
        <f t="array" ref="P180">_xll.BDP($C180,P$1)</f>
        <v>Financials</v>
      </c>
      <c r="Q180" s="8" t="str" cm="1">
        <f t="array" ref="Q180">_xll.BDP($C180,Q$1)</f>
        <v>HSBC HOLDINGS PLC</v>
      </c>
      <c r="R180" s="8" t="str" cm="1">
        <f t="array" ref="R180">_xll.BDP($C180,R$1)</f>
        <v>A</v>
      </c>
      <c r="S180" s="8" cm="1">
        <f t="array" ref="S180">_xlfn.IFNA(MATCH(_xll.BDP($C180,S$1),Convert_RBCIRTG[RTG_MDY],0),0)</f>
        <v>4</v>
      </c>
      <c r="T180" s="8" cm="1">
        <f t="array" ref="T180">_xlfn.IFNA(MATCH(_xll.BDP($C180,T$1),Convert_RBCIRTG[RTG_FITCH_SP],0),0)</f>
        <v>6</v>
      </c>
      <c r="U180" s="8" cm="1">
        <f t="array" ref="U180">_xlfn.IFNA(MATCH(_xll.BDP($C180,U$1),Convert_RBCIRTG[RTG_FITCH_SP],0),0)</f>
        <v>4</v>
      </c>
      <c r="V180" s="20" t="str" cm="1">
        <f t="array" ref="V180">INDEX(Convert_RBCIRTG[RTG_FITCH_SP],IF(MEDIAN($S180:$U180)&gt;0,MEDIAN($S180:$U180),MAX($S180:$U180)))</f>
        <v>A-</v>
      </c>
      <c r="W180" s="15" cm="1">
        <f t="array" ref="W180">_xll.BDP($C180,W$1,"YAS_YLD_FLAG = 15")</f>
        <v>12.992891170524636</v>
      </c>
      <c r="X180" s="3" t="str">
        <f>INDEX(Convert_DurBins[Dur_Bucket],MATCH($W180,Convert_DurBins[Dur_Val],1))</f>
        <v>12-14</v>
      </c>
      <c r="Y180" s="14">
        <f t="shared" si="16"/>
        <v>3.9046468534330989</v>
      </c>
      <c r="Z180" s="3">
        <f>-INDEX(DefProv[Default],MATCH($O180&amp;$R180,DefProv[KEY],0))</f>
        <v>-13</v>
      </c>
      <c r="AA180" s="9" cm="1">
        <f t="array" ref="AA180">IF($M180="CAD",AB180,_xll.BDP($C180,AA$1,"YAS_XCCY_FOREIGN_CURRENCY=CAD","YAS_YLD_FLAG = 15","PRICING_SOURCE=BVAL"))</f>
        <v>4.0346468534330988</v>
      </c>
      <c r="AB180" s="9" cm="1">
        <f t="array" ref="AB180">_xll.BDP($C180,AB$1,"YAS_YLD_FLAG = 15","PRICING_SOURCE=BVAL")</f>
        <v>3.1454219999999999</v>
      </c>
      <c r="AC180" s="14">
        <f t="shared" si="17"/>
        <v>0.88922485343309887</v>
      </c>
      <c r="AD180" s="9" cm="1">
        <f t="array" ref="AD180">_xll.BDP($C180,AD$1,"YAS_YLD_FLAG = 15","PRICING_SOURCE=BVAL")</f>
        <v>115.26320000000001</v>
      </c>
      <c r="AE180" s="14">
        <f>INDEX([1]credit_yield!$C$1:$C$108,MATCH($AY180,[1]credit_yield!$A$1:$A$108,0))</f>
        <v>93.300624564841939</v>
      </c>
      <c r="AF180" s="9" cm="1">
        <f t="array" ref="AF180">_xll.BDP($C180,AF$1,"YAS_YLD_FLAG = 15","YAS_XCCY_FOREIGN_CURRENCY=CAD","PRICING_SOURCE=BVAL")</f>
        <v>216.56532396616805</v>
      </c>
      <c r="AG180" s="9" cm="1">
        <f t="array" ref="AG180">_xll.BDP($C180,AG$1,"YAS_YLD_FLAG = 15","PRICING_SOURCE=BVAL")</f>
        <v>1.9927899999999998</v>
      </c>
      <c r="AH180" s="9" t="str" cm="1">
        <f t="array" ref="AH180">_xll.BDP($C180,AH$1,"YAS_YLD_FLAG = 15","PRICING_SOURCE=BVAL")</f>
        <v>T 1 3/4 08/15/41</v>
      </c>
      <c r="AI180" s="9" t="str" cm="1">
        <f t="array" ref="AI180">_xll.BDP($C180,AI$1,"YAS_YLD_FLAG = 15","YAS_XCCY_FOREIGN_CURRENCY=CAD","PRICING_SOURCE=BVAL")</f>
        <v>CAN 4 06/01/41</v>
      </c>
      <c r="AJ180" s="9" cm="1">
        <f t="array" ref="AJ180">_xll.BQL($C180, "yield(fill=PREV, pricing_source=BVN4, side=Bid, yield_type=YTW) - yield(fill=PREV, pricing_source=BVN4, side=Ask, yield_type=YTW)")</f>
        <v>1.6869242968300835E-2</v>
      </c>
      <c r="AK180" s="16" cm="1">
        <f t="array" ref="AK180">_xll.BDP($C180,AK$1,"YAS_YLD_FLAG = 1")</f>
        <v>750000000</v>
      </c>
      <c r="AL180" s="5">
        <f t="shared" si="18"/>
        <v>6.5269333333333332E-2</v>
      </c>
      <c r="AM180" s="17" cm="1">
        <f t="array" ref="AM180">_xll.BDP($C180&amp;"@"&amp;Settings!$B$1&amp;" "&amp;$O180,"INTERVAL_SUM","MARKET_DATA_OVERRIDE="&amp;AM$1,"CALC_INTERVAL="&amp;Settings!$B$2,"FILL=0")*1000</f>
        <v>48952000</v>
      </c>
      <c r="AN180" s="18">
        <f t="shared" si="19"/>
        <v>-8600000</v>
      </c>
      <c r="AO180" s="17" cm="1">
        <f t="array" ref="AO180">_xll.BDP($I180&amp;"@"&amp;Settings!$B$1&amp;" "&amp;$O180,"INTERVAL_SUM","MARKET_DATA_OVERRIDE="&amp;AO$1,"CALC_INTERVAL="&amp;Settings!$B$2,"FILL=0")*1000</f>
        <v>10000000</v>
      </c>
      <c r="AP180" s="17" cm="1">
        <f t="array" ref="AP180">_xll.BDP($I180&amp;"@"&amp;Settings!$B$1&amp;" "&amp;$O180,"INTERVAL_SUM","MARKET_DATA_OVERRIDE="&amp;AP$1,"CALC_INTERVAL="&amp;Settings!$B$2,"FILL=0")*1000</f>
        <v>18600000</v>
      </c>
      <c r="AQ180" s="8" cm="1">
        <f t="array" ref="AQ180">_xll.BDP($C180,AQ$1)</f>
        <v>95</v>
      </c>
      <c r="AR180" s="21">
        <f>_xlfn.IFNA(IF(ISNUMBER($K180),INDEX(SN_Limit[UTILIZATION],MATCH($K180,SN_Limit[BB_ID],0)),"#N/A"),
IF(ISNUMBER($L180),INDEX(SN_Limit[UTILIZATION],MATCH($L180,SN_Limit[BB_ID],0)),"#N/A"))</f>
        <v>0.79869999999999997</v>
      </c>
      <c r="AS180" s="6">
        <f>_xlfn.IFNA(IF(ISNUMBER($K180),INDEX(SN_Limit[REMAINING],MATCH($K180,SN_Limit[BB_ID],0)),"#N/A"),
IF(ISNUMBER($L180),INDEX(SN_Limit[REMAINING],MATCH($L180,SN_Limit[BB_ID],0)),"#N/A"))</f>
        <v>9116230.4599999934</v>
      </c>
      <c r="AT180" s="3" t="str">
        <f>INDEX(Table11[Z_category],MATCH(MAX(BuyTable[[#This Row],[Yld_Z_BB]:[Yld_Z_RBCI]]),Table11[Z_score_Vale],1))</f>
        <v>75 to 90</v>
      </c>
      <c r="AU180" s="3" t="str">
        <f>INDEX(Table12[TRAC_Category],MATCH(BuyTable[[#This Row],[Perc_Traded]],Table12[TRAC_Value],1))</f>
        <v>5-10%</v>
      </c>
      <c r="AV180" s="27" t="str">
        <f>INDEX(Table13[NetDlrInv_Category],MATCH(BuyTable[[#This Row],[DealerClient Net]],Table13[NetDlrInv_Value],1))</f>
        <v>-10MM to -5MM</v>
      </c>
      <c r="AW180" s="3">
        <f>IF(OR(ISBLANK(BuyTable[[#This Row],[MSG_AskSize]]),NOT(ISNUMBER(BuyTable[[#This Row],[MSG_AskSize]]))),"NA",INDEX(Table14[AskSize_Category],MATCH(BuyTable[[#This Row],[MSG_AskSize]],Table14[AskSize_Value],1)))</f>
        <v>0</v>
      </c>
      <c r="AX180" s="3" t="str">
        <f>INDEX(Table15[XCCY_Cat],MATCH(BuyTable[[#This Row],[XCCY_sprd]],Table15[XCCY_Value],1))</f>
        <v>0.8 to 1</v>
      </c>
      <c r="AY180" s="3" t="str">
        <f>INDEX(Group_RTG[RTG_Value],MATCH($R180,Group_RTG[RTG_Key],0))&amp;":"&amp;INDEX(Map_DurBQNT[Dur_Val],MATCH($X180,Map_DurBQNT[Dur_Key],0))&amp;":"&amp;$M180&amp;":"&amp;$O180</f>
        <v>A:7:USD:Corp</v>
      </c>
      <c r="AZ180" s="3" t="str">
        <f>INDEX(Table9[LQA_Bucket],MATCH(BuyTable[[#This Row],[LQA_LIQUIDITY_SCORE]],Table9[LQA_Val],1))</f>
        <v>80-100</v>
      </c>
      <c r="BA180" s="27" t="str">
        <f>INDEX(Table10[Utilization_Bucket],MATCH(_xlfn.IFNA(ROUND(BuyTable[[#This Row],[Remaining]]/1000000,0),-1),Table10[Utilization_Val],1))</f>
        <v>1-10MM</v>
      </c>
      <c r="BB18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81" spans="1:54" x14ac:dyDescent="0.3">
      <c r="A181" t="s">
        <v>876</v>
      </c>
      <c r="B181" t="str">
        <f>IF(ISNUMBER(MATCH(I181,Buyside_PastID!A:A,0)),"","NEW")</f>
        <v/>
      </c>
      <c r="C181" s="8" t="s">
        <v>1101</v>
      </c>
      <c r="D181" s="8">
        <v>1.0357388295859487</v>
      </c>
      <c r="E181" s="8">
        <v>1.1425675331900598</v>
      </c>
      <c r="F181" s="8" t="s">
        <v>1954</v>
      </c>
      <c r="G181" s="8">
        <v>0</v>
      </c>
      <c r="H181" s="8">
        <v>0</v>
      </c>
      <c r="I181" s="8" t="str" cm="1">
        <f t="array" ref="I181">_xll.BDP($C181,I$1)</f>
        <v>260543BY8</v>
      </c>
      <c r="J181" s="8" t="str" cm="1">
        <f t="array" ref="J181">_xll.BDP($C181,J$1)</f>
        <v>DOW 9.4 05/15/39</v>
      </c>
      <c r="K181" s="8" cm="1">
        <f t="array" ref="K181">_xll.BDP($C181,K$1)</f>
        <v>48365107</v>
      </c>
      <c r="L181" s="8" cm="1">
        <f t="array" ref="L181">_xll.BDP($C181,L$1)</f>
        <v>100471</v>
      </c>
      <c r="M181" s="8" t="str" cm="1">
        <f t="array" ref="M181">_xll.BDP($C181,M$1)</f>
        <v>USD</v>
      </c>
      <c r="N181" s="8" t="str" cm="1">
        <f t="array" ref="N181">_xll.BDP($C181,N$1)</f>
        <v>US</v>
      </c>
      <c r="O181" s="8" t="str" cm="1">
        <f t="array" ref="O181">_xll.BDP($C181,O$1)</f>
        <v>Corp</v>
      </c>
      <c r="P181" s="8" t="str" cm="1">
        <f t="array" ref="P181">_xll.BDP($C181,P$1)</f>
        <v>Materials</v>
      </c>
      <c r="Q181" s="8" t="str" cm="1">
        <f t="array" ref="Q181">_xll.BDP($C181,Q$1)</f>
        <v>DOW CHEMICAL CO/THE</v>
      </c>
      <c r="R181" s="8" t="str" cm="1">
        <f t="array" ref="R181">_xll.BDP($C181,R$1)</f>
        <v>BBB</v>
      </c>
      <c r="S181" s="8" cm="1">
        <f t="array" ref="S181">_xlfn.IFNA(MATCH(_xll.BDP($C181,S$1),Convert_RBCIRTG[RTG_MDY],0),0)</f>
        <v>2</v>
      </c>
      <c r="T181" s="8" cm="1">
        <f t="array" ref="T181">_xlfn.IFNA(MATCH(_xll.BDP($C181,T$1),Convert_RBCIRTG[RTG_FITCH_SP],0),0)</f>
        <v>3</v>
      </c>
      <c r="U181" s="8" cm="1">
        <f t="array" ref="U181">_xlfn.IFNA(MATCH(_xll.BDP($C181,U$1),Convert_RBCIRTG[RTG_FITCH_SP],0),0)</f>
        <v>2</v>
      </c>
      <c r="V181" s="20" t="str" cm="1">
        <f t="array" ref="V181">INDEX(Convert_RBCIRTG[RTG_FITCH_SP],IF(MEDIAN($S181:$U181)&gt;0,MEDIAN($S181:$U181),MAX($S181:$U181)))</f>
        <v>BBB</v>
      </c>
      <c r="W181" s="15" cm="1">
        <f t="array" ref="W181">_xll.BDP($C181,W$1,"YAS_YLD_FLAG = 15")</f>
        <v>10.660947681316618</v>
      </c>
      <c r="X181" s="3" t="str">
        <f>INDEX(Convert_DurBins[Dur_Bucket],MATCH($W181,Convert_DurBins[Dur_Val],1))</f>
        <v>10-12</v>
      </c>
      <c r="Y181" s="14">
        <f t="shared" si="16"/>
        <v>4.3425083911463309</v>
      </c>
      <c r="Z181" s="3">
        <f>-INDEX(DefProv[Default],MATCH($O181&amp;$R181,DefProv[KEY],0))</f>
        <v>-36</v>
      </c>
      <c r="AA181" s="9" cm="1">
        <f t="array" ref="AA181">IF($M181="CAD",AB181,_xll.BDP($C181,AA$1,"YAS_XCCY_FOREIGN_CURRENCY=CAD","YAS_YLD_FLAG = 15","PRICING_SOURCE=BVAL"))</f>
        <v>4.7025083911463312</v>
      </c>
      <c r="AB181" s="9" cm="1">
        <f t="array" ref="AB181">_xll.BDP($C181,AB$1,"YAS_YLD_FLAG = 15","PRICING_SOURCE=BVAL")</f>
        <v>3.381297</v>
      </c>
      <c r="AC181" s="14">
        <f t="shared" si="17"/>
        <v>1.3212113911463312</v>
      </c>
      <c r="AD181" s="9" cm="1">
        <f t="array" ref="AD181">_xll.BDP($C181,AD$1,"YAS_YLD_FLAG = 15","PRICING_SOURCE=BVAL")</f>
        <v>138.85070000000002</v>
      </c>
      <c r="AE181" s="14" t="e">
        <f>INDEX([1]credit_yield!$C$1:$C$108,MATCH($AY181,[1]credit_yield!$A$1:$A$108,0))</f>
        <v>#N/A</v>
      </c>
      <c r="AF181" s="9" cm="1">
        <f t="array" ref="AF181">_xll.BDP($C181,AF$1,"YAS_YLD_FLAG = 15","YAS_XCCY_FOREIGN_CURRENCY=CAD","PRICING_SOURCE=BVAL")</f>
        <v>283.42279371533061</v>
      </c>
      <c r="AG181" s="9" cm="1">
        <f t="array" ref="AG181">_xll.BDP($C181,AG$1,"YAS_YLD_FLAG = 15","PRICING_SOURCE=BVAL")</f>
        <v>1.9927899999999998</v>
      </c>
      <c r="AH181" s="9" t="str" cm="1">
        <f t="array" ref="AH181">_xll.BDP($C181,AH$1,"YAS_YLD_FLAG = 15","PRICING_SOURCE=BVAL")</f>
        <v>T 1 3/4 08/15/41</v>
      </c>
      <c r="AI181" s="9" t="str" cm="1">
        <f t="array" ref="AI181">_xll.BDP($C181,AI$1,"YAS_YLD_FLAG = 15","YAS_XCCY_FOREIGN_CURRENCY=CAD","PRICING_SOURCE=BVAL")</f>
        <v>CAN 4 06/01/41</v>
      </c>
      <c r="AJ181" s="9" cm="1">
        <f t="array" ref="AJ181">_xll.BQL($C181, "yield(fill=PREV, pricing_source=BVN4, side=Bid, yield_type=YTW) - yield(fill=PREV, pricing_source=BVN4, side=Ask, yield_type=YTW)")</f>
        <v>1.0126173691014984E-2</v>
      </c>
      <c r="AK181" s="16" cm="1">
        <f t="array" ref="AK181">_xll.BDP($C181,AK$1,"YAS_YLD_FLAG = 1")</f>
        <v>557943000</v>
      </c>
      <c r="AL181" s="5">
        <f t="shared" si="18"/>
        <v>7.3012834644399158E-2</v>
      </c>
      <c r="AM181" s="17" cm="1">
        <f t="array" ref="AM181">_xll.BDP($C181&amp;"@"&amp;Settings!$B$1&amp;" "&amp;$O181,"INTERVAL_SUM","MARKET_DATA_OVERRIDE="&amp;AM$1,"CALC_INTERVAL="&amp;Settings!$B$2,"FILL=0")*1000</f>
        <v>40737000</v>
      </c>
      <c r="AN181" s="18">
        <f t="shared" si="19"/>
        <v>-2866000</v>
      </c>
      <c r="AO181" s="17" cm="1">
        <f t="array" ref="AO181">_xll.BDP($I181&amp;"@"&amp;Settings!$B$1&amp;" "&amp;$O181,"INTERVAL_SUM","MARKET_DATA_OVERRIDE="&amp;AO$1,"CALC_INTERVAL="&amp;Settings!$B$2,"FILL=0")*1000</f>
        <v>14634000</v>
      </c>
      <c r="AP181" s="17" cm="1">
        <f t="array" ref="AP181">_xll.BDP($I181&amp;"@"&amp;Settings!$B$1&amp;" "&amp;$O181,"INTERVAL_SUM","MARKET_DATA_OVERRIDE="&amp;AP$1,"CALC_INTERVAL="&amp;Settings!$B$2,"FILL=0")*1000</f>
        <v>17500000</v>
      </c>
      <c r="AQ181" s="8" cm="1">
        <f t="array" ref="AQ181">_xll.BDP($C181,AQ$1)</f>
        <v>94</v>
      </c>
      <c r="AR181" s="21">
        <f>_xlfn.IFNA(IF(ISNUMBER($K181),INDEX(SN_Limit[UTILIZATION],MATCH($K181,SN_Limit[BB_ID],0)),"#N/A"),
IF(ISNUMBER($L181),INDEX(SN_Limit[UTILIZATION],MATCH($L181,SN_Limit[BB_ID],0)),"#N/A"))</f>
        <v>0</v>
      </c>
      <c r="AS181" s="6">
        <f>_xlfn.IFNA(IF(ISNUMBER($K181),INDEX(SN_Limit[REMAINING],MATCH($K181,SN_Limit[BB_ID],0)),"#N/A"),
IF(ISNUMBER($L181),INDEX(SN_Limit[REMAINING],MATCH($L181,SN_Limit[BB_ID],0)),"#N/A"))</f>
        <v>45000000</v>
      </c>
      <c r="AT181" s="3" t="str">
        <f>INDEX(Table11[Z_category],MATCH(MAX(BuyTable[[#This Row],[Yld_Z_BB]:[Yld_Z_RBCI]]),Table11[Z_score_Vale],1))</f>
        <v>75 to 90</v>
      </c>
      <c r="AU181" s="3" t="str">
        <f>INDEX(Table12[TRAC_Category],MATCH(BuyTable[[#This Row],[Perc_Traded]],Table12[TRAC_Value],1))</f>
        <v>5-10%</v>
      </c>
      <c r="AV181" s="27" t="str">
        <f>INDEX(Table13[NetDlrInv_Category],MATCH(BuyTable[[#This Row],[DealerClient Net]],Table13[NetDlrInv_Value],1))</f>
        <v>-5MM to 0MM</v>
      </c>
      <c r="AW181" s="3">
        <f>IF(OR(ISBLANK(BuyTable[[#This Row],[MSG_AskSize]]),NOT(ISNUMBER(BuyTable[[#This Row],[MSG_AskSize]]))),"NA",INDEX(Table14[AskSize_Category],MATCH(BuyTable[[#This Row],[MSG_AskSize]],Table14[AskSize_Value],1)))</f>
        <v>0</v>
      </c>
      <c r="AX181" s="3" t="str">
        <f>INDEX(Table15[XCCY_Cat],MATCH(BuyTable[[#This Row],[XCCY_sprd]],Table15[XCCY_Value],1))</f>
        <v>1 to 1.5</v>
      </c>
      <c r="AY181" s="3" t="str">
        <f>INDEX(Group_RTG[RTG_Value],MATCH($R181,Group_RTG[RTG_Key],0))&amp;":"&amp;INDEX(Map_DurBQNT[Dur_Val],MATCH($X181,Map_DurBQNT[Dur_Key],0))&amp;":"&amp;$M181&amp;":"&amp;$O181</f>
        <v>BBB:6:USD:Corp</v>
      </c>
      <c r="AZ181" s="3" t="str">
        <f>INDEX(Table9[LQA_Bucket],MATCH(BuyTable[[#This Row],[LQA_LIQUIDITY_SCORE]],Table9[LQA_Val],1))</f>
        <v>80-100</v>
      </c>
      <c r="BA181" s="27" t="str">
        <f>INDEX(Table10[Utilization_Bucket],MATCH(_xlfn.IFNA(ROUND(BuyTable[[#This Row],[Remaining]]/1000000,0),-1),Table10[Utilization_Val],1))</f>
        <v>10-50MM</v>
      </c>
      <c r="BB18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82" spans="1:54" x14ac:dyDescent="0.3">
      <c r="A182" t="s">
        <v>876</v>
      </c>
      <c r="B182" t="str">
        <f>IF(ISNUMBER(MATCH(I182,Buyside_PastID!A:A,0)),"","NEW")</f>
        <v/>
      </c>
      <c r="C182" s="8" t="s">
        <v>1634</v>
      </c>
      <c r="D182" s="8">
        <v>0.85691764602735887</v>
      </c>
      <c r="E182" s="8">
        <v>0.96614781086145263</v>
      </c>
      <c r="F182" s="8" t="s">
        <v>2020</v>
      </c>
      <c r="G182" s="8">
        <v>0</v>
      </c>
      <c r="H182" s="8">
        <v>759000</v>
      </c>
      <c r="I182" s="8" t="str" cm="1">
        <f t="array" ref="I182">_xll.BDP($C182,I$1)</f>
        <v>46625HHF0</v>
      </c>
      <c r="J182" s="8" t="str" cm="1">
        <f t="array" ref="J182">_xll.BDP($C182,J$1)</f>
        <v>JPM 6.4 05/15/38</v>
      </c>
      <c r="K182" s="8" cm="1">
        <f t="array" ref="K182">_xll.BDP($C182,K$1)</f>
        <v>100312</v>
      </c>
      <c r="L182" s="8" cm="1">
        <f t="array" ref="L182">_xll.BDP($C182,L$1)</f>
        <v>100312</v>
      </c>
      <c r="M182" s="8" t="str" cm="1">
        <f t="array" ref="M182">_xll.BDP($C182,M$1)</f>
        <v>USD</v>
      </c>
      <c r="N182" s="8" t="str" cm="1">
        <f t="array" ref="N182">_xll.BDP($C182,N$1)</f>
        <v>US</v>
      </c>
      <c r="O182" s="8" t="str" cm="1">
        <f t="array" ref="O182">_xll.BDP($C182,O$1)</f>
        <v>Corp</v>
      </c>
      <c r="P182" s="8" t="str" cm="1">
        <f t="array" ref="P182">_xll.BDP($C182,P$1)</f>
        <v>Financials</v>
      </c>
      <c r="Q182" s="8" t="str" cm="1">
        <f t="array" ref="Q182">_xll.BDP($C182,Q$1)</f>
        <v>JPMORGAN CHASE &amp; CO</v>
      </c>
      <c r="R182" s="8" t="str" cm="1">
        <f t="array" ref="R182">_xll.BDP($C182,R$1)</f>
        <v>A</v>
      </c>
      <c r="S182" s="8" cm="1">
        <f t="array" ref="S182">_xlfn.IFNA(MATCH(_xll.BDP($C182,S$1),Convert_RBCIRTG[RTG_MDY],0),0)</f>
        <v>5</v>
      </c>
      <c r="T182" s="8" cm="1">
        <f t="array" ref="T182">_xlfn.IFNA(MATCH(_xll.BDP($C182,T$1),Convert_RBCIRTG[RTG_FITCH_SP],0),0)</f>
        <v>7</v>
      </c>
      <c r="U182" s="8" cm="1">
        <f t="array" ref="U182">_xlfn.IFNA(MATCH(_xll.BDP($C182,U$1),Convert_RBCIRTG[RTG_FITCH_SP],0),0)</f>
        <v>4</v>
      </c>
      <c r="V182" s="20" t="str" cm="1">
        <f t="array" ref="V182">INDEX(Convert_RBCIRTG[RTG_FITCH_SP],IF(MEDIAN($S182:$U182)&gt;0,MEDIAN($S182:$U182),MAX($S182:$U182)))</f>
        <v>A</v>
      </c>
      <c r="W182" s="15" cm="1">
        <f t="array" ref="W182">_xll.BDP($C182,W$1,"YAS_YLD_FLAG = 15")</f>
        <v>11.176224284811639</v>
      </c>
      <c r="X182" s="3" t="str">
        <f>INDEX(Convert_DurBins[Dur_Bucket],MATCH($W182,Convert_DurBins[Dur_Val],1))</f>
        <v>10-12</v>
      </c>
      <c r="Y182" s="14">
        <f t="shared" si="16"/>
        <v>3.6433431792751438</v>
      </c>
      <c r="Z182" s="3">
        <f>-INDEX(DefProv[Default],MATCH($O182&amp;$R182,DefProv[KEY],0))</f>
        <v>-13</v>
      </c>
      <c r="AA182" s="9" cm="1">
        <f t="array" ref="AA182">IF($M182="CAD",AB182,_xll.BDP($C182,AA$1,"YAS_XCCY_FOREIGN_CURRENCY=CAD","YAS_YLD_FLAG = 15","PRICING_SOURCE=BVAL"))</f>
        <v>3.7733431792751437</v>
      </c>
      <c r="AB182" s="9" cm="1">
        <f t="array" ref="AB182">_xll.BDP($C182,AB$1,"YAS_YLD_FLAG = 15","PRICING_SOURCE=BVAL")</f>
        <v>2.9682789999999999</v>
      </c>
      <c r="AC182" s="14">
        <f t="shared" si="17"/>
        <v>0.80506417927514384</v>
      </c>
      <c r="AD182" s="9" cm="1">
        <f t="array" ref="AD182">_xll.BDP($C182,AD$1,"YAS_YLD_FLAG = 15","PRICING_SOURCE=BVAL")</f>
        <v>97.548900000000003</v>
      </c>
      <c r="AE182" s="14">
        <f>INDEX([1]credit_yield!$C$1:$C$108,MATCH($AY182,[1]credit_yield!$A$1:$A$108,0))</f>
        <v>97.700504166739321</v>
      </c>
      <c r="AF182" s="9" cm="1">
        <f t="array" ref="AF182">_xll.BDP($C182,AF$1,"YAS_YLD_FLAG = 15","YAS_XCCY_FOREIGN_CURRENCY=CAD","PRICING_SOURCE=BVAL")</f>
        <v>190.50627252821187</v>
      </c>
      <c r="AG182" s="9" cm="1">
        <f t="array" ref="AG182">_xll.BDP($C182,AG$1,"YAS_YLD_FLAG = 15","PRICING_SOURCE=BVAL")</f>
        <v>1.9927899999999998</v>
      </c>
      <c r="AH182" s="9" t="str" cm="1">
        <f t="array" ref="AH182">_xll.BDP($C182,AH$1,"YAS_YLD_FLAG = 15","PRICING_SOURCE=BVAL")</f>
        <v>T 1 3/4 08/15/41</v>
      </c>
      <c r="AI182" s="9" t="str" cm="1">
        <f t="array" ref="AI182">_xll.BDP($C182,AI$1,"YAS_YLD_FLAG = 15","YAS_XCCY_FOREIGN_CURRENCY=CAD","PRICING_SOURCE=BVAL")</f>
        <v>CAN 4 06/01/41</v>
      </c>
      <c r="AJ182" s="9" cm="1">
        <f t="array" ref="AJ182">_xll.BQL($C182, "yield(fill=PREV, pricing_source=BVN4, side=Bid, yield_type=YTW) - yield(fill=PREV, pricing_source=BVN4, side=Ask, yield_type=YTW)")</f>
        <v>2.3247326959998649E-2</v>
      </c>
      <c r="AK182" s="16" cm="1">
        <f t="array" ref="AK182">_xll.BDP($C182,AK$1,"YAS_YLD_FLAG = 1")</f>
        <v>2500000000</v>
      </c>
      <c r="AL182" s="5">
        <f t="shared" si="18"/>
        <v>1.8945199999999999E-2</v>
      </c>
      <c r="AM182" s="17" cm="1">
        <f t="array" ref="AM182">_xll.BDP($C182&amp;"@"&amp;Settings!$B$1&amp;" "&amp;$O182,"INTERVAL_SUM","MARKET_DATA_OVERRIDE="&amp;AM$1,"CALC_INTERVAL="&amp;Settings!$B$2,"FILL=0")*1000</f>
        <v>47363000</v>
      </c>
      <c r="AN182" s="18">
        <f t="shared" si="19"/>
        <v>15706000</v>
      </c>
      <c r="AO182" s="17" cm="1">
        <f t="array" ref="AO182">_xll.BDP($I182&amp;"@"&amp;Settings!$B$1&amp;" "&amp;$O182,"INTERVAL_SUM","MARKET_DATA_OVERRIDE="&amp;AO$1,"CALC_INTERVAL="&amp;Settings!$B$2,"FILL=0")*1000</f>
        <v>18706000</v>
      </c>
      <c r="AP182" s="17" cm="1">
        <f t="array" ref="AP182">_xll.BDP($I182&amp;"@"&amp;Settings!$B$1&amp;" "&amp;$O182,"INTERVAL_SUM","MARKET_DATA_OVERRIDE="&amp;AP$1,"CALC_INTERVAL="&amp;Settings!$B$2,"FILL=0")*1000</f>
        <v>3000000</v>
      </c>
      <c r="AQ182" s="8" cm="1">
        <f t="array" ref="AQ182">_xll.BDP($C182,AQ$1)</f>
        <v>96</v>
      </c>
      <c r="AR182" s="21">
        <f>_xlfn.IFNA(IF(ISNUMBER($K182),INDEX(SN_Limit[UTILIZATION],MATCH($K182,SN_Limit[BB_ID],0)),"#N/A"),
IF(ISNUMBER($L182),INDEX(SN_Limit[UTILIZATION],MATCH($L182,SN_Limit[BB_ID],0)),"#N/A"))</f>
        <v>0.52710000000000001</v>
      </c>
      <c r="AS182" s="6">
        <f>_xlfn.IFNA(IF(ISNUMBER($K182),INDEX(SN_Limit[REMAINING],MATCH($K182,SN_Limit[BB_ID],0)),"#N/A"),
IF(ISNUMBER($L182),INDEX(SN_Limit[REMAINING],MATCH($L182,SN_Limit[BB_ID],0)),"#N/A"))</f>
        <v>37288330.020000003</v>
      </c>
      <c r="AT182" s="3" t="str">
        <f>INDEX(Table11[Z_category],MATCH(MAX(BuyTable[[#This Row],[Yld_Z_BB]:[Yld_Z_RBCI]]),Table11[Z_score_Vale],1))</f>
        <v>75 to 90</v>
      </c>
      <c r="AU182" s="3" t="str">
        <f>INDEX(Table12[TRAC_Category],MATCH(BuyTable[[#This Row],[Perc_Traded]],Table12[TRAC_Value],1))</f>
        <v>0-5%</v>
      </c>
      <c r="AV182" s="27" t="str">
        <f>INDEX(Table13[NetDlrInv_Category],MATCH(BuyTable[[#This Row],[DealerClient Net]],Table13[NetDlrInv_Value],1))</f>
        <v>10 to 20MM</v>
      </c>
      <c r="AW182" s="3">
        <f>IF(OR(ISBLANK(BuyTable[[#This Row],[MSG_AskSize]]),NOT(ISNUMBER(BuyTable[[#This Row],[MSG_AskSize]]))),"NA",INDEX(Table14[AskSize_Category],MATCH(BuyTable[[#This Row],[MSG_AskSize]],Table14[AskSize_Value],1)))</f>
        <v>0</v>
      </c>
      <c r="AX182" s="3" t="str">
        <f>INDEX(Table15[XCCY_Cat],MATCH(BuyTable[[#This Row],[XCCY_sprd]],Table15[XCCY_Value],1))</f>
        <v>0.8 to 1</v>
      </c>
      <c r="AY182" s="3" t="str">
        <f>INDEX(Group_RTG[RTG_Value],MATCH($R182,Group_RTG[RTG_Key],0))&amp;":"&amp;INDEX(Map_DurBQNT[Dur_Val],MATCH($X182,Map_DurBQNT[Dur_Key],0))&amp;":"&amp;$M182&amp;":"&amp;$O182</f>
        <v>A:6:USD:Corp</v>
      </c>
      <c r="AZ182" s="3" t="str">
        <f>INDEX(Table9[LQA_Bucket],MATCH(BuyTable[[#This Row],[LQA_LIQUIDITY_SCORE]],Table9[LQA_Val],1))</f>
        <v>80-100</v>
      </c>
      <c r="BA182" s="27" t="str">
        <f>INDEX(Table10[Utilization_Bucket],MATCH(_xlfn.IFNA(ROUND(BuyTable[[#This Row],[Remaining]]/1000000,0),-1),Table10[Utilization_Val],1))</f>
        <v>10-50MM</v>
      </c>
      <c r="BB18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83" spans="1:54" x14ac:dyDescent="0.3">
      <c r="A183" t="s">
        <v>876</v>
      </c>
      <c r="B183" t="str">
        <f>IF(ISNUMBER(MATCH(I183,Buyside_PastID!A:A,0)),"","NEW")</f>
        <v/>
      </c>
      <c r="C183" s="8" t="s">
        <v>1646</v>
      </c>
      <c r="D183" s="8">
        <v>1.5468494356480864</v>
      </c>
      <c r="E183" s="8">
        <v>1.1563298095422008</v>
      </c>
      <c r="F183" s="8" t="s">
        <v>2034</v>
      </c>
      <c r="G183" s="8">
        <v>10000</v>
      </c>
      <c r="H183" s="8">
        <v>10000</v>
      </c>
      <c r="I183" s="8" t="str" cm="1">
        <f t="array" ref="I183">_xll.BDP($C183,I$1)</f>
        <v>013051EQ6</v>
      </c>
      <c r="J183" s="8" t="str" cm="1">
        <f t="array" ref="J183">_xll.BDP($C183,J$1)</f>
        <v>ALTA 2.95 06/01/52</v>
      </c>
      <c r="K183" s="8" cm="1">
        <f t="array" ref="K183">_xll.BDP($C183,K$1)</f>
        <v>186292</v>
      </c>
      <c r="L183" s="8" cm="1">
        <f t="array" ref="L183">_xll.BDP($C183,L$1)</f>
        <v>186292</v>
      </c>
      <c r="M183" s="8" t="str" cm="1">
        <f t="array" ref="M183">_xll.BDP($C183,M$1)</f>
        <v>CAD</v>
      </c>
      <c r="N183" s="8" t="str" cm="1">
        <f t="array" ref="N183">_xll.BDP($C183,N$1)</f>
        <v>CA</v>
      </c>
      <c r="O183" s="8" t="str" cm="1">
        <f t="array" ref="O183">_xll.BDP($C183,O$1)</f>
        <v>Govt</v>
      </c>
      <c r="P183" s="8" t="str" cm="1">
        <f t="array" ref="P183">_xll.BDP($C183,P$1)</f>
        <v>Government</v>
      </c>
      <c r="Q183" s="8" t="str" cm="1">
        <f t="array" ref="Q183">_xll.BDP($C183,Q$1)</f>
        <v>PROVINCE OF ALBERTA</v>
      </c>
      <c r="R183" s="8" t="str" cm="1">
        <f t="array" ref="R183">_xll.BDP($C183,R$1)</f>
        <v>A+</v>
      </c>
      <c r="S183" s="8" cm="1">
        <f t="array" ref="S183">_xlfn.IFNA(MATCH(_xll.BDP($C183,S$1),Convert_RBCIRTG[RTG_MDY],0),0)</f>
        <v>7</v>
      </c>
      <c r="T183" s="8" cm="1">
        <f t="array" ref="T183">_xlfn.IFNA(MATCH(_xll.BDP($C183,T$1),Convert_RBCIRTG[RTG_FITCH_SP],0),0)</f>
        <v>7</v>
      </c>
      <c r="U183" s="8" cm="1">
        <f t="array" ref="U183">_xlfn.IFNA(MATCH(_xll.BDP($C183,U$1),Convert_RBCIRTG[RTG_FITCH_SP],0),0)</f>
        <v>5</v>
      </c>
      <c r="V183" s="20" t="str" cm="1">
        <f t="array" ref="V183">INDEX(Convert_RBCIRTG[RTG_FITCH_SP],IF(MEDIAN($S183:$U183)&gt;0,MEDIAN($S183:$U183),MAX($S183:$U183)))</f>
        <v>AA-</v>
      </c>
      <c r="W183" s="15" cm="1">
        <f t="array" ref="W183">_xll.BDP($C183,W$1,"YAS_YLD_FLAG = 15")</f>
        <v>20.044208082631254</v>
      </c>
      <c r="X183" s="3" t="str">
        <f>INDEX(Convert_DurBins[Dur_Bucket],MATCH($W183,Convert_DurBins[Dur_Val],1))</f>
        <v>20-22</v>
      </c>
      <c r="Y183" s="14">
        <f t="shared" si="16"/>
        <v>2.7726840000000004</v>
      </c>
      <c r="Z183" s="3">
        <f>-INDEX(DefProv[Default],MATCH($O183&amp;$R183,DefProv[KEY],0))</f>
        <v>-3</v>
      </c>
      <c r="AA183" s="9" cm="1">
        <f t="array" ref="AA183">IF($M183="CAD",AB183,_xll.BDP($C183,AA$1,"YAS_XCCY_FOREIGN_CURRENCY=CAD","YAS_YLD_FLAG = 15","PRICING_SOURCE=BVAL"))</f>
        <v>2.8026840000000002</v>
      </c>
      <c r="AB183" s="9" cm="1">
        <f t="array" ref="AB183">_xll.BDP($C183,AB$1,"YAS_YLD_FLAG = 15","PRICING_SOURCE=BVAL")</f>
        <v>2.8026840000000002</v>
      </c>
      <c r="AC183" s="14">
        <f t="shared" si="17"/>
        <v>0</v>
      </c>
      <c r="AD183" s="9" cm="1">
        <f t="array" ref="AD183">_xll.BDP($C183,AD$1,"YAS_YLD_FLAG = 15","PRICING_SOURCE=BVAL")</f>
        <v>83.435000000000016</v>
      </c>
      <c r="AE183" s="14">
        <f>INDEX([1]credit_yield!$C$1:$C$108,MATCH($AY183,[1]credit_yield!$A$1:$A$108,0))</f>
        <v>78.773746490478516</v>
      </c>
      <c r="AF183" s="9" cm="1">
        <f t="array" ref="AF183">_xll.BDP($C183,AF$1,"YAS_YLD_FLAG = 15","YAS_XCCY_FOREIGN_CURRENCY=CAD","PRICING_SOURCE=BVAL")</f>
        <v>84.425048815534325</v>
      </c>
      <c r="AG183" s="9" cm="1">
        <f t="array" ref="AG183">_xll.BDP($C183,AG$1,"YAS_YLD_FLAG = 15","PRICING_SOURCE=BVAL")</f>
        <v>1.968334</v>
      </c>
      <c r="AH183" s="9" t="str" cm="1">
        <f t="array" ref="AH183">_xll.BDP($C183,AH$1,"YAS_YLD_FLAG = 15","PRICING_SOURCE=BVAL")</f>
        <v>CAN 2 12/01/51</v>
      </c>
      <c r="AI183" s="9" t="str" cm="1">
        <f t="array" ref="AI183">_xll.BDP($C183,AI$1,"YAS_YLD_FLAG = 15","YAS_XCCY_FOREIGN_CURRENCY=CAD","PRICING_SOURCE=BVAL")</f>
        <v>CAN 2 12/01/51</v>
      </c>
      <c r="AJ183" s="9" cm="1">
        <f t="array" ref="AJ183">_xll.BQL($C183, "yield(fill=PREV, pricing_source=BVN4, side=Bid, yield_type=YTW) - yield(fill=PREV, pricing_source=BVN4, side=Ask, yield_type=YTW)")</f>
        <v>7.0891824002758952E-3</v>
      </c>
      <c r="AK183" s="16" cm="1">
        <f t="array" ref="AK183">_xll.BDP($C183,AK$1,"YAS_YLD_FLAG = 1")</f>
        <v>2400000000</v>
      </c>
      <c r="AL183" s="5">
        <f t="shared" si="18"/>
        <v>0</v>
      </c>
      <c r="AM183" s="17" cm="1">
        <f t="array" ref="AM183">_xll.BDP($C183&amp;"@"&amp;Settings!$B$1&amp;" "&amp;$O183,"INTERVAL_SUM","MARKET_DATA_OVERRIDE="&amp;AM$1,"CALC_INTERVAL="&amp;Settings!$B$2,"FILL=0")*1000</f>
        <v>0</v>
      </c>
      <c r="AN183" s="18">
        <f t="shared" si="19"/>
        <v>0</v>
      </c>
      <c r="AO183" s="17" cm="1">
        <f t="array" ref="AO183">_xll.BDP($I183&amp;"@"&amp;Settings!$B$1&amp;" "&amp;$O183,"INTERVAL_SUM","MARKET_DATA_OVERRIDE="&amp;AO$1,"CALC_INTERVAL="&amp;Settings!$B$2,"FILL=0")*1000</f>
        <v>0</v>
      </c>
      <c r="AP183" s="17" cm="1">
        <f t="array" ref="AP183">_xll.BDP($I183&amp;"@"&amp;Settings!$B$1&amp;" "&amp;$O183,"INTERVAL_SUM","MARKET_DATA_OVERRIDE="&amp;AP$1,"CALC_INTERVAL="&amp;Settings!$B$2,"FILL=0")*1000</f>
        <v>0</v>
      </c>
      <c r="AQ183" s="8" cm="1">
        <f t="array" ref="AQ183">_xll.BDP($C183,AQ$1)</f>
        <v>100</v>
      </c>
      <c r="AR183" s="21">
        <f>_xlfn.IFNA(IF(ISNUMBER($K183),INDEX(SN_Limit[UTILIZATION],MATCH($K183,SN_Limit[BB_ID],0)),"#N/A"),
IF(ISNUMBER($L183),INDEX(SN_Limit[UTILIZATION],MATCH($L183,SN_Limit[BB_ID],0)),"#N/A"))</f>
        <v>0.74470000000000003</v>
      </c>
      <c r="AS183" s="6">
        <f>_xlfn.IFNA(IF(ISNUMBER($K183),INDEX(SN_Limit[REMAINING],MATCH($K183,SN_Limit[BB_ID],0)),"#N/A"),
IF(ISNUMBER($L183),INDEX(SN_Limit[REMAINING],MATCH($L183,SN_Limit[BB_ID],0)),"#N/A"))</f>
        <v>71443136.829999983</v>
      </c>
      <c r="AT183" s="3" t="str">
        <f>INDEX(Table11[Z_category],MATCH(MAX(BuyTable[[#This Row],[Yld_Z_BB]:[Yld_Z_RBCI]]),Table11[Z_score_Vale],1))</f>
        <v>90+</v>
      </c>
      <c r="AU183" s="3">
        <f>INDEX(Table12[TRAC_Category],MATCH(BuyTable[[#This Row],[Perc_Traded]],Table12[TRAC_Value],1))</f>
        <v>0</v>
      </c>
      <c r="AV183" s="27">
        <f>INDEX(Table13[NetDlrInv_Category],MATCH(BuyTable[[#This Row],[DealerClient Net]],Table13[NetDlrInv_Value],1))</f>
        <v>0</v>
      </c>
      <c r="AW183" s="3">
        <f>IF(OR(ISBLANK(BuyTable[[#This Row],[MSG_AskSize]]),NOT(ISNUMBER(BuyTable[[#This Row],[MSG_AskSize]]))),"NA",INDEX(Table14[AskSize_Category],MATCH(BuyTable[[#This Row],[MSG_AskSize]],Table14[AskSize_Value],1)))</f>
        <v>0</v>
      </c>
      <c r="AX183" s="3">
        <f>INDEX(Table15[XCCY_Cat],MATCH(BuyTable[[#This Row],[XCCY_sprd]],Table15[XCCY_Value],1))</f>
        <v>0</v>
      </c>
      <c r="AY183" s="3" t="str">
        <f>INDEX(Group_RTG[RTG_Value],MATCH($R183,Group_RTG[RTG_Key],0))&amp;":"&amp;INDEX(Map_DurBQNT[Dur_Val],MATCH($X183,Map_DurBQNT[Dur_Key],0))&amp;":"&amp;$M183&amp;":"&amp;$O183</f>
        <v>A:11:CAD:Govt</v>
      </c>
      <c r="AZ183" s="3" t="str">
        <f>INDEX(Table9[LQA_Bucket],MATCH(BuyTable[[#This Row],[LQA_LIQUIDITY_SCORE]],Table9[LQA_Val],1))</f>
        <v>80-100</v>
      </c>
      <c r="BA183" s="27" t="str">
        <f>INDEX(Table10[Utilization_Bucket],MATCH(_xlfn.IFNA(ROUND(BuyTable[[#This Row],[Remaining]]/1000000,0),-1),Table10[Utilization_Val],1))</f>
        <v>50-100MM</v>
      </c>
      <c r="BB18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84" spans="1:54" x14ac:dyDescent="0.3">
      <c r="A184" t="s">
        <v>876</v>
      </c>
      <c r="B184" t="str">
        <f>IF(ISNUMBER(MATCH(I184,Buyside_PastID!A:A,0)),"","NEW")</f>
        <v/>
      </c>
      <c r="C184" s="8" t="s">
        <v>1167</v>
      </c>
      <c r="D184" s="8">
        <v>1.1475980814154456</v>
      </c>
      <c r="E184" s="8">
        <v>1.0220470020412247</v>
      </c>
      <c r="F184" s="8" t="s">
        <v>2789</v>
      </c>
      <c r="I184" s="8" t="str" cm="1">
        <f t="array" ref="I184">_xll.BDP($C184,I$1)</f>
        <v>62954RAA4</v>
      </c>
      <c r="J184" s="8" t="str" cm="1">
        <f t="array" ref="J184">_xll.BDP($C184,J$1)</f>
        <v>NYUHOS 3.38 07/01/55</v>
      </c>
      <c r="K184" s="8" cm="1">
        <f t="array" ref="K184">_xll.BDP($C184,K$1)</f>
        <v>8108798</v>
      </c>
      <c r="L184" s="8" cm="1">
        <f t="array" ref="L184">_xll.BDP($C184,L$1)</f>
        <v>8108798</v>
      </c>
      <c r="M184" s="8" t="str" cm="1">
        <f t="array" ref="M184">_xll.BDP($C184,M$1)</f>
        <v>USD</v>
      </c>
      <c r="N184" s="8" t="str" cm="1">
        <f t="array" ref="N184">_xll.BDP($C184,N$1)</f>
        <v>US</v>
      </c>
      <c r="O184" s="8" t="str" cm="1">
        <f t="array" ref="O184">_xll.BDP($C184,O$1)</f>
        <v>Corp</v>
      </c>
      <c r="P184" s="8" t="str" cm="1">
        <f t="array" ref="P184">_xll.BDP($C184,P$1)</f>
        <v>Health Care</v>
      </c>
      <c r="Q184" s="8" t="str" cm="1">
        <f t="array" ref="Q184">_xll.BDP($C184,Q$1)</f>
        <v>NYU HOSPITALS CENTER</v>
      </c>
      <c r="R184" s="8" t="str" cm="1">
        <f t="array" ref="R184">_xll.BDP($C184,R$1)</f>
        <v>A-</v>
      </c>
      <c r="S184" s="8" cm="1">
        <f t="array" ref="S184">_xlfn.IFNA(MATCH(_xll.BDP($C184,S$1),Convert_RBCIRTG[RTG_MDY],0),0)</f>
        <v>4</v>
      </c>
      <c r="T184" s="8" cm="1">
        <f t="array" ref="T184">_xlfn.IFNA(MATCH(_xll.BDP($C184,T$1),Convert_RBCIRTG[RTG_FITCH_SP],0),0)</f>
        <v>0</v>
      </c>
      <c r="U184" s="8" cm="1">
        <f t="array" ref="U184">_xlfn.IFNA(MATCH(_xll.BDP($C184,U$1),Convert_RBCIRTG[RTG_FITCH_SP],0),0)</f>
        <v>5</v>
      </c>
      <c r="V184" s="20" t="str" cm="1">
        <f t="array" ref="V184">INDEX(Convert_RBCIRTG[RTG_FITCH_SP],IF(MEDIAN($S184:$U184)&gt;0,MEDIAN($S184:$U184),MAX($S184:$U184)))</f>
        <v>A-</v>
      </c>
      <c r="W184" s="15" cm="1">
        <f t="array" ref="W184">_xll.BDP($C184,W$1,"YAS_YLD_FLAG = 15")</f>
        <v>20.05638707222365</v>
      </c>
      <c r="X184" s="3" t="str">
        <f>INDEX(Convert_DurBins[Dur_Bucket],MATCH($W184,Convert_DurBins[Dur_Val],1))</f>
        <v>20-22</v>
      </c>
      <c r="Y184" s="14">
        <f t="shared" si="16"/>
        <v>3.5411388630203748</v>
      </c>
      <c r="Z184" s="3">
        <f>-INDEX(DefProv[Default],MATCH($O184&amp;$R184,DefProv[KEY],0))</f>
        <v>-13</v>
      </c>
      <c r="AA184" s="9" cm="1">
        <f t="array" ref="AA184">IF($M184="CAD",AB184,_xll.BDP($C184,AA$1,"YAS_XCCY_FOREIGN_CURRENCY=CAD","YAS_YLD_FLAG = 15","PRICING_SOURCE=BVAL"))</f>
        <v>3.6711388630203747</v>
      </c>
      <c r="AB184" s="9" cm="1">
        <f t="array" ref="AB184">_xll.BDP($C184,AB$1,"YAS_YLD_FLAG = 15","PRICING_SOURCE=BVAL")</f>
        <v>3.1245029999999998</v>
      </c>
      <c r="AC184" s="14">
        <f t="shared" si="17"/>
        <v>0.54663586302037492</v>
      </c>
      <c r="AD184" s="9" cm="1">
        <f t="array" ref="AD184">_xll.BDP($C184,AD$1,"YAS_YLD_FLAG = 15","PRICING_SOURCE=BVAL")</f>
        <v>112.23079999999999</v>
      </c>
      <c r="AE184" s="14">
        <f>INDEX([1]credit_yield!$C$1:$C$108,MATCH($AY184,[1]credit_yield!$A$1:$A$108,0))</f>
        <v>78.883738708496097</v>
      </c>
      <c r="AF184" s="9" cm="1">
        <f t="array" ref="AF184">_xll.BDP($C184,AF$1,"YAS_YLD_FLAG = 15","YAS_XCCY_FOREIGN_CURRENCY=CAD","PRICING_SOURCE=BVAL")</f>
        <v>170.23857917497099</v>
      </c>
      <c r="AG184" s="9" cm="1">
        <f t="array" ref="AG184">_xll.BDP($C184,AG$1,"YAS_YLD_FLAG = 15","PRICING_SOURCE=BVAL")</f>
        <v>2.0021949999999999</v>
      </c>
      <c r="AH184" s="9" t="str" cm="1">
        <f t="array" ref="AH184">_xll.BDP($C184,AH$1,"YAS_YLD_FLAG = 15","PRICING_SOURCE=BVAL")</f>
        <v>T 2 3/8 05/15/51</v>
      </c>
      <c r="AI184" s="9" t="str" cm="1">
        <f t="array" ref="AI184">_xll.BDP($C184,AI$1,"YAS_YLD_FLAG = 15","YAS_XCCY_FOREIGN_CURRENCY=CAD","PRICING_SOURCE=BVAL")</f>
        <v>CAN 2 12/01/51</v>
      </c>
      <c r="AJ184" s="9" cm="1">
        <f t="array" ref="AJ184">_xll.BQL($C184, "yield(fill=PREV, pricing_source=BVN4, side=Bid, yield_type=YTW) - yield(fill=PREV, pricing_source=BVN4, side=Ask, yield_type=YTW)")</f>
        <v>5.1255169999999683E-2</v>
      </c>
      <c r="AK184" s="16" cm="1">
        <f t="array" ref="AK184">_xll.BDP($C184,AK$1,"YAS_YLD_FLAG = 1")</f>
        <v>551025000</v>
      </c>
      <c r="AL184" s="5">
        <f t="shared" si="18"/>
        <v>3.1116555510185565E-2</v>
      </c>
      <c r="AM184" s="17" cm="1">
        <f t="array" ref="AM184">_xll.BDP($C184&amp;"@"&amp;Settings!$B$1&amp;" "&amp;$O184,"INTERVAL_SUM","MARKET_DATA_OVERRIDE="&amp;AM$1,"CALC_INTERVAL="&amp;Settings!$B$2,"FILL=0")*1000</f>
        <v>17146000</v>
      </c>
      <c r="AN184" s="18">
        <f t="shared" si="19"/>
        <v>550000</v>
      </c>
      <c r="AO184" s="17" cm="1">
        <f t="array" ref="AO184">_xll.BDP($I184&amp;"@"&amp;Settings!$B$1&amp;" "&amp;$O184,"INTERVAL_SUM","MARKET_DATA_OVERRIDE="&amp;AO$1,"CALC_INTERVAL="&amp;Settings!$B$2,"FILL=0")*1000</f>
        <v>8848000</v>
      </c>
      <c r="AP184" s="17" cm="1">
        <f t="array" ref="AP184">_xll.BDP($I184&amp;"@"&amp;Settings!$B$1&amp;" "&amp;$O184,"INTERVAL_SUM","MARKET_DATA_OVERRIDE="&amp;AP$1,"CALC_INTERVAL="&amp;Settings!$B$2,"FILL=0")*1000</f>
        <v>8298000</v>
      </c>
      <c r="AQ184" s="8" cm="1">
        <f t="array" ref="AQ184">_xll.BDP($C184,AQ$1)</f>
        <v>85</v>
      </c>
      <c r="AR184" s="21" t="e">
        <f>_xlfn.IFNA(IF(ISNUMBER($K184),INDEX(SN_Limit[UTILIZATION],MATCH($K184,SN_Limit[BB_ID],0)),"#N/A"),
IF(ISNUMBER($L184),INDEX(SN_Limit[UTILIZATION],MATCH($L184,SN_Limit[BB_ID],0)),"#N/A"))</f>
        <v>#N/A</v>
      </c>
      <c r="AS184" s="6" t="e">
        <f>_xlfn.IFNA(IF(ISNUMBER($K184),INDEX(SN_Limit[REMAINING],MATCH($K184,SN_Limit[BB_ID],0)),"#N/A"),
IF(ISNUMBER($L184),INDEX(SN_Limit[REMAINING],MATCH($L184,SN_Limit[BB_ID],0)),"#N/A"))</f>
        <v>#N/A</v>
      </c>
      <c r="AT184" s="3" t="str">
        <f>INDEX(Table11[Z_category],MATCH(MAX(BuyTable[[#This Row],[Yld_Z_BB]:[Yld_Z_RBCI]]),Table11[Z_score_Vale],1))</f>
        <v>75 to 90</v>
      </c>
      <c r="AU184" s="3" t="str">
        <f>INDEX(Table12[TRAC_Category],MATCH(BuyTable[[#This Row],[Perc_Traded]],Table12[TRAC_Value],1))</f>
        <v>0-5%</v>
      </c>
      <c r="AV184" s="27">
        <f>INDEX(Table13[NetDlrInv_Category],MATCH(BuyTable[[#This Row],[DealerClient Net]],Table13[NetDlrInv_Value],1))</f>
        <v>0</v>
      </c>
      <c r="AW184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184" s="3" t="str">
        <f>INDEX(Table15[XCCY_Cat],MATCH(BuyTable[[#This Row],[XCCY_sprd]],Table15[XCCY_Value],1))</f>
        <v>0.5 to 0.8</v>
      </c>
      <c r="AY184" s="3" t="str">
        <f>INDEX(Group_RTG[RTG_Value],MATCH($R184,Group_RTG[RTG_Key],0))&amp;":"&amp;INDEX(Map_DurBQNT[Dur_Val],MATCH($X184,Map_DurBQNT[Dur_Key],0))&amp;":"&amp;$M184&amp;":"&amp;$O184</f>
        <v>A:11:USD:Corp</v>
      </c>
      <c r="AZ184" s="3" t="str">
        <f>INDEX(Table9[LQA_Bucket],MATCH(BuyTable[[#This Row],[LQA_LIQUIDITY_SCORE]],Table9[LQA_Val],1))</f>
        <v>80-100</v>
      </c>
      <c r="BA184" s="27" t="str">
        <f>INDEX(Table10[Utilization_Bucket],MATCH(_xlfn.IFNA(ROUND(BuyTable[[#This Row],[Remaining]]/1000000,0),-1),Table10[Utilization_Val],1))</f>
        <v>NR</v>
      </c>
      <c r="BB18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85" spans="1:54" x14ac:dyDescent="0.3">
      <c r="A185" t="s">
        <v>876</v>
      </c>
      <c r="B185" t="str">
        <f>IF(ISNUMBER(MATCH(I185,Buyside_PastID!A:A,0)),"","NEW")</f>
        <v/>
      </c>
      <c r="C185" s="8" t="s">
        <v>1158</v>
      </c>
      <c r="D185" s="8">
        <v>0.89921142339874172</v>
      </c>
      <c r="E185" s="8">
        <v>1.0502100174298614</v>
      </c>
      <c r="F185" s="8" t="s">
        <v>2789</v>
      </c>
      <c r="I185" s="8" t="str" cm="1">
        <f t="array" ref="I185">_xll.BDP($C185,I$1)</f>
        <v>00206RDH2</v>
      </c>
      <c r="J185" s="8" t="str" cm="1">
        <f t="array" ref="J185">_xll.BDP($C185,J$1)</f>
        <v>T 5.15 03/15/42</v>
      </c>
      <c r="K185" s="8" cm="1">
        <f t="array" ref="K185">_xll.BDP($C185,K$1)</f>
        <v>101376</v>
      </c>
      <c r="L185" s="8" cm="1">
        <f t="array" ref="L185">_xll.BDP($C185,L$1)</f>
        <v>101376</v>
      </c>
      <c r="M185" s="8" t="str" cm="1">
        <f t="array" ref="M185">_xll.BDP($C185,M$1)</f>
        <v>USD</v>
      </c>
      <c r="N185" s="8" t="str" cm="1">
        <f t="array" ref="N185">_xll.BDP($C185,N$1)</f>
        <v>US</v>
      </c>
      <c r="O185" s="8" t="str" cm="1">
        <f t="array" ref="O185">_xll.BDP($C185,O$1)</f>
        <v>Corp</v>
      </c>
      <c r="P185" s="8" t="str" cm="1">
        <f t="array" ref="P185">_xll.BDP($C185,P$1)</f>
        <v>Communications</v>
      </c>
      <c r="Q185" s="8" t="str" cm="1">
        <f t="array" ref="Q185">_xll.BDP($C185,Q$1)</f>
        <v>AT&amp;T INC</v>
      </c>
      <c r="R185" s="8" t="str" cm="1">
        <f t="array" ref="R185">_xll.BDP($C185,R$1)</f>
        <v>BBB</v>
      </c>
      <c r="S185" s="8" cm="1">
        <f t="array" ref="S185">_xlfn.IFNA(MATCH(_xll.BDP($C185,S$1),Convert_RBCIRTG[RTG_MDY],0),0)</f>
        <v>2</v>
      </c>
      <c r="T185" s="8" cm="1">
        <f t="array" ref="T185">_xlfn.IFNA(MATCH(_xll.BDP($C185,T$1),Convert_RBCIRTG[RTG_FITCH_SP],0),0)</f>
        <v>3</v>
      </c>
      <c r="U185" s="8" cm="1">
        <f t="array" ref="U185">_xlfn.IFNA(MATCH(_xll.BDP($C185,U$1),Convert_RBCIRTG[RTG_FITCH_SP],0),0)</f>
        <v>2</v>
      </c>
      <c r="V185" s="20" t="str" cm="1">
        <f t="array" ref="V185">INDEX(Convert_RBCIRTG[RTG_FITCH_SP],IF(MEDIAN($S185:$U185)&gt;0,MEDIAN($S185:$U185),MAX($S185:$U185)))</f>
        <v>BBB</v>
      </c>
      <c r="W185" s="15" cm="1">
        <f t="array" ref="W185">_xll.BDP($C185,W$1,"YAS_YLD_FLAG = 15")</f>
        <v>13.398583157916248</v>
      </c>
      <c r="X185" s="3" t="str">
        <f>INDEX(Convert_DurBins[Dur_Bucket],MATCH($W185,Convert_DurBins[Dur_Val],1))</f>
        <v>12-14</v>
      </c>
      <c r="Y185" s="14">
        <f t="shared" si="16"/>
        <v>3.9142994774718534</v>
      </c>
      <c r="Z185" s="3">
        <f>-INDEX(DefProv[Default],MATCH($O185&amp;$R185,DefProv[KEY],0))</f>
        <v>-36</v>
      </c>
      <c r="AA185" s="9" cm="1">
        <f t="array" ref="AA185">IF($M185="CAD",AB185,_xll.BDP($C185,AA$1,"YAS_XCCY_FOREIGN_CURRENCY=CAD","YAS_YLD_FLAG = 15","PRICING_SOURCE=BVAL"))</f>
        <v>4.2742994774718532</v>
      </c>
      <c r="AB185" s="9" cm="1">
        <f t="array" ref="AB185">_xll.BDP($C185,AB$1,"YAS_YLD_FLAG = 15","PRICING_SOURCE=BVAL")</f>
        <v>3.5039370000000001</v>
      </c>
      <c r="AC185" s="14">
        <f t="shared" si="17"/>
        <v>0.77036247747185316</v>
      </c>
      <c r="AD185" s="9" cm="1">
        <f t="array" ref="AD185">_xll.BDP($C185,AD$1,"YAS_YLD_FLAG = 15","PRICING_SOURCE=BVAL")</f>
        <v>151.11470000000003</v>
      </c>
      <c r="AE185" s="14" t="e">
        <f>INDEX([1]credit_yield!$C$1:$C$108,MATCH($AY185,[1]credit_yield!$A$1:$A$108,0))</f>
        <v>#N/A</v>
      </c>
      <c r="AF185" s="9" cm="1">
        <f t="array" ref="AF185">_xll.BDP($C185,AF$1,"YAS_YLD_FLAG = 15","YAS_XCCY_FOREIGN_CURRENCY=CAD","PRICING_SOURCE=BVAL")</f>
        <v>240.60190234788283</v>
      </c>
      <c r="AG185" s="9" cm="1">
        <f t="array" ref="AG185">_xll.BDP($C185,AG$1,"YAS_YLD_FLAG = 15","PRICING_SOURCE=BVAL")</f>
        <v>1.9927899999999998</v>
      </c>
      <c r="AH185" s="9" t="str" cm="1">
        <f t="array" ref="AH185">_xll.BDP($C185,AH$1,"YAS_YLD_FLAG = 15","PRICING_SOURCE=BVAL")</f>
        <v>T 1 3/4 08/15/41</v>
      </c>
      <c r="AI185" s="9" t="str" cm="1">
        <f t="array" ref="AI185">_xll.BDP($C185,AI$1,"YAS_YLD_FLAG = 15","YAS_XCCY_FOREIGN_CURRENCY=CAD","PRICING_SOURCE=BVAL")</f>
        <v>CAN 4 06/01/41</v>
      </c>
      <c r="AJ185" s="9" cm="1">
        <f t="array" ref="AJ185">_xll.BQL($C185, "yield(fill=PREV, pricing_source=BVN4, side=Bid, yield_type=YTW) - yield(fill=PREV, pricing_source=BVN4, side=Ask, yield_type=YTW)")</f>
        <v>3.0907282163068928E-2</v>
      </c>
      <c r="AK185" s="16" cm="1">
        <f t="array" ref="AK185">_xll.BDP($C185,AK$1,"YAS_YLD_FLAG = 1")</f>
        <v>590186000</v>
      </c>
      <c r="AL185" s="5">
        <f t="shared" si="18"/>
        <v>2.5688511757310406E-2</v>
      </c>
      <c r="AM185" s="17" cm="1">
        <f t="array" ref="AM185">_xll.BDP($C185&amp;"@"&amp;Settings!$B$1&amp;" "&amp;$O185,"INTERVAL_SUM","MARKET_DATA_OVERRIDE="&amp;AM$1,"CALC_INTERVAL="&amp;Settings!$B$2,"FILL=0")*1000</f>
        <v>15161000</v>
      </c>
      <c r="AN185" s="18">
        <f t="shared" si="19"/>
        <v>6801000</v>
      </c>
      <c r="AO185" s="17" cm="1">
        <f t="array" ref="AO185">_xll.BDP($I185&amp;"@"&amp;Settings!$B$1&amp;" "&amp;$O185,"INTERVAL_SUM","MARKET_DATA_OVERRIDE="&amp;AO$1,"CALC_INTERVAL="&amp;Settings!$B$2,"FILL=0")*1000</f>
        <v>10481000</v>
      </c>
      <c r="AP185" s="17" cm="1">
        <f t="array" ref="AP185">_xll.BDP($I185&amp;"@"&amp;Settings!$B$1&amp;" "&amp;$O185,"INTERVAL_SUM","MARKET_DATA_OVERRIDE="&amp;AP$1,"CALC_INTERVAL="&amp;Settings!$B$2,"FILL=0")*1000</f>
        <v>3680000</v>
      </c>
      <c r="AQ185" s="8" cm="1">
        <f t="array" ref="AQ185">_xll.BDP($C185,AQ$1)</f>
        <v>87</v>
      </c>
      <c r="AR185" s="21">
        <f>_xlfn.IFNA(IF(ISNUMBER($K185),INDEX(SN_Limit[UTILIZATION],MATCH($K185,SN_Limit[BB_ID],0)),"#N/A"),
IF(ISNUMBER($L185),INDEX(SN_Limit[UTILIZATION],MATCH($L185,SN_Limit[BB_ID],0)),"#N/A"))</f>
        <v>0.89100000000000001</v>
      </c>
      <c r="AS185" s="6">
        <f>_xlfn.IFNA(IF(ISNUMBER($K185),INDEX(SN_Limit[REMAINING],MATCH($K185,SN_Limit[BB_ID],0)),"#N/A"),
IF(ISNUMBER($L185),INDEX(SN_Limit[REMAINING],MATCH($L185,SN_Limit[BB_ID],0)),"#N/A"))</f>
        <v>811912.5</v>
      </c>
      <c r="AT185" s="3" t="str">
        <f>INDEX(Table11[Z_category],MATCH(MAX(BuyTable[[#This Row],[Yld_Z_BB]:[Yld_Z_RBCI]]),Table11[Z_score_Vale],1))</f>
        <v>75 to 90</v>
      </c>
      <c r="AU185" s="3" t="str">
        <f>INDEX(Table12[TRAC_Category],MATCH(BuyTable[[#This Row],[Perc_Traded]],Table12[TRAC_Value],1))</f>
        <v>0-5%</v>
      </c>
      <c r="AV185" s="27" t="str">
        <f>INDEX(Table13[NetDlrInv_Category],MATCH(BuyTable[[#This Row],[DealerClient Net]],Table13[NetDlrInv_Value],1))</f>
        <v>5 to 10MM</v>
      </c>
      <c r="AW185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185" s="3" t="str">
        <f>INDEX(Table15[XCCY_Cat],MATCH(BuyTable[[#This Row],[XCCY_sprd]],Table15[XCCY_Value],1))</f>
        <v>0.5 to 0.8</v>
      </c>
      <c r="AY185" s="3" t="str">
        <f>INDEX(Group_RTG[RTG_Value],MATCH($R185,Group_RTG[RTG_Key],0))&amp;":"&amp;INDEX(Map_DurBQNT[Dur_Val],MATCH($X185,Map_DurBQNT[Dur_Key],0))&amp;":"&amp;$M185&amp;":"&amp;$O185</f>
        <v>BBB:7:USD:Corp</v>
      </c>
      <c r="AZ185" s="3" t="str">
        <f>INDEX(Table9[LQA_Bucket],MATCH(BuyTable[[#This Row],[LQA_LIQUIDITY_SCORE]],Table9[LQA_Val],1))</f>
        <v>80-100</v>
      </c>
      <c r="BA185" s="27" t="str">
        <f>INDEX(Table10[Utilization_Bucket],MATCH(_xlfn.IFNA(ROUND(BuyTable[[#This Row],[Remaining]]/1000000,0),-1),Table10[Utilization_Val],1))</f>
        <v>1-10MM</v>
      </c>
      <c r="BB18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86" spans="1:54" x14ac:dyDescent="0.3">
      <c r="A186" t="s">
        <v>876</v>
      </c>
      <c r="B186" t="str">
        <f>IF(ISNUMBER(MATCH(I186,Buyside_PastID!A:A,0)),"","NEW")</f>
        <v/>
      </c>
      <c r="C186" s="8" t="s">
        <v>997</v>
      </c>
      <c r="D186" s="8">
        <v>1.2255383981789911</v>
      </c>
      <c r="E186" s="8">
        <v>1.2746164393485713</v>
      </c>
      <c r="F186" s="8" t="s">
        <v>1949</v>
      </c>
      <c r="G186" s="8">
        <v>0</v>
      </c>
      <c r="H186" s="8">
        <v>0</v>
      </c>
      <c r="I186" s="8" t="str" cm="1">
        <f t="array" ref="I186">_xll.BDP($C186,I$1)</f>
        <v>09659T2B6</v>
      </c>
      <c r="J186" s="8" t="str" cm="1">
        <f t="array" ref="J186">_xll.BDP($C186,J$1)</f>
        <v>BNP 2.588 08/12/35</v>
      </c>
      <c r="K186" s="8" cm="1">
        <f t="array" ref="K186">_xll.BDP($C186,K$1)</f>
        <v>115245</v>
      </c>
      <c r="L186" s="8" cm="1">
        <f t="array" ref="L186">_xll.BDP($C186,L$1)</f>
        <v>115245</v>
      </c>
      <c r="M186" s="8" t="str" cm="1">
        <f t="array" ref="M186">_xll.BDP($C186,M$1)</f>
        <v>USD</v>
      </c>
      <c r="N186" s="8" t="str" cm="1">
        <f t="array" ref="N186">_xll.BDP($C186,N$1)</f>
        <v>FR</v>
      </c>
      <c r="O186" s="8" t="str" cm="1">
        <f t="array" ref="O186">_xll.BDP($C186,O$1)</f>
        <v>Corp</v>
      </c>
      <c r="P186" s="8" t="str" cm="1">
        <f t="array" ref="P186">_xll.BDP($C186,P$1)</f>
        <v>Financials</v>
      </c>
      <c r="Q186" s="8" t="str" cm="1">
        <f t="array" ref="Q186">_xll.BDP($C186,Q$1)</f>
        <v>BNP PARIBAS</v>
      </c>
      <c r="R186" s="8" t="str" cm="1">
        <f t="array" ref="R186">_xll.BDP($C186,R$1)</f>
        <v>BBB+</v>
      </c>
      <c r="S186" s="8" cm="1">
        <f t="array" ref="S186">_xlfn.IFNA(MATCH(_xll.BDP($C186,S$1),Convert_RBCIRTG[RTG_MDY],0),0)</f>
        <v>2</v>
      </c>
      <c r="T186" s="8" cm="1">
        <f t="array" ref="T186">_xlfn.IFNA(MATCH(_xll.BDP($C186,T$1),Convert_RBCIRTG[RTG_FITCH_SP],0),0)</f>
        <v>4</v>
      </c>
      <c r="U186" s="8" cm="1">
        <f t="array" ref="U186">_xlfn.IFNA(MATCH(_xll.BDP($C186,U$1),Convert_RBCIRTG[RTG_FITCH_SP],0),0)</f>
        <v>3</v>
      </c>
      <c r="V186" s="20" t="str" cm="1">
        <f t="array" ref="V186">INDEX(Convert_RBCIRTG[RTG_FITCH_SP],IF(MEDIAN($S186:$U186)&gt;0,MEDIAN($S186:$U186),MAX($S186:$U186)))</f>
        <v>BBB+</v>
      </c>
      <c r="W186" s="15" cm="1">
        <f t="array" ref="W186">_xll.BDP($C186,W$1,"YAS_YLD_FLAG = 15")</f>
        <v>7.7580662825594366</v>
      </c>
      <c r="X186" s="3" t="str">
        <f>INDEX(Convert_DurBins[Dur_Bucket],MATCH($W186,Convert_DurBins[Dur_Val],1))</f>
        <v>0-10</v>
      </c>
      <c r="Y186" s="14">
        <f t="shared" si="16"/>
        <v>3.0240735260467568</v>
      </c>
      <c r="Z186" s="3">
        <f>-INDEX(DefProv[Default],MATCH($O186&amp;$R186,DefProv[KEY],0))</f>
        <v>-36</v>
      </c>
      <c r="AA186" s="9" cm="1">
        <f t="array" ref="AA186">IF($M186="CAD",AB186,_xll.BDP($C186,AA$1,"YAS_XCCY_FOREIGN_CURRENCY=CAD","YAS_YLD_FLAG = 15","PRICING_SOURCE=BVAL"))</f>
        <v>3.3840735260467567</v>
      </c>
      <c r="AB186" s="9" cm="1">
        <f t="array" ref="AB186">_xll.BDP($C186,AB$1,"YAS_YLD_FLAG = 15","PRICING_SOURCE=BVAL")</f>
        <v>3.0947100000000001</v>
      </c>
      <c r="AC186" s="14">
        <f t="shared" si="17"/>
        <v>0.28936352604675664</v>
      </c>
      <c r="AD186" s="9" cm="1">
        <f t="array" ref="AD186">_xll.BDP($C186,AD$1,"YAS_YLD_FLAG = 15","PRICING_SOURCE=BVAL")</f>
        <v>151.4725</v>
      </c>
      <c r="AE186" s="14" t="e">
        <f>INDEX([1]credit_yield!$C$1:$C$108,MATCH($AY186,[1]credit_yield!$A$1:$A$108,0))</f>
        <v>#N/A</v>
      </c>
      <c r="AF186" s="9" cm="1">
        <f t="array" ref="AF186">_xll.BDP($C186,AF$1,"YAS_YLD_FLAG = 15","YAS_XCCY_FOREIGN_CURRENCY=CAD","PRICING_SOURCE=BVAL")</f>
        <v>188.29810135639497</v>
      </c>
      <c r="AG186" s="9" cm="1">
        <f t="array" ref="AG186">_xll.BDP($C186,AG$1,"YAS_YLD_FLAG = 15","PRICING_SOURCE=BVAL")</f>
        <v>1.579985</v>
      </c>
      <c r="AH186" s="9" t="str" cm="1">
        <f t="array" ref="AH186">_xll.BDP($C186,AH$1,"YAS_YLD_FLAG = 15","PRICING_SOURCE=BVAL")</f>
        <v>T 1 1/4 08/15/31</v>
      </c>
      <c r="AI186" s="9" t="str" cm="1">
        <f t="array" ref="AI186">_xll.BDP($C186,AI$1,"YAS_YLD_FLAG = 15","YAS_XCCY_FOREIGN_CURRENCY=CAD","PRICING_SOURCE=BVAL")</f>
        <v>CAN 1 ¼ 06/01/30</v>
      </c>
      <c r="AJ186" s="9" cm="1">
        <f t="array" ref="AJ186">_xll.BQL($C186, "yield(fill=PREV, pricing_source=BVN4, side=Bid, yield_type=YTW) - yield(fill=PREV, pricing_source=BVN4, side=Ask, yield_type=YTW)")</f>
        <v>4.730626182362796E-2</v>
      </c>
      <c r="AK186" s="16" cm="1">
        <f t="array" ref="AK186">_xll.BDP($C186,AK$1,"YAS_YLD_FLAG = 1")</f>
        <v>1500000000</v>
      </c>
      <c r="AL186" s="5">
        <f t="shared" si="18"/>
        <v>5.5393333333333336E-2</v>
      </c>
      <c r="AM186" s="17" cm="1">
        <f t="array" ref="AM186">_xll.BDP($C186&amp;"@"&amp;Settings!$B$1&amp;" "&amp;$O186,"INTERVAL_SUM","MARKET_DATA_OVERRIDE="&amp;AM$1,"CALC_INTERVAL="&amp;Settings!$B$2,"FILL=0")*1000</f>
        <v>83090000</v>
      </c>
      <c r="AN186" s="18">
        <f t="shared" si="19"/>
        <v>-14125000</v>
      </c>
      <c r="AO186" s="17" cm="1">
        <f t="array" ref="AO186">_xll.BDP($I186&amp;"@"&amp;Settings!$B$1&amp;" "&amp;$O186,"INTERVAL_SUM","MARKET_DATA_OVERRIDE="&amp;AO$1,"CALC_INTERVAL="&amp;Settings!$B$2,"FILL=0")*1000</f>
        <v>17410000</v>
      </c>
      <c r="AP186" s="17" cm="1">
        <f t="array" ref="AP186">_xll.BDP($I186&amp;"@"&amp;Settings!$B$1&amp;" "&amp;$O186,"INTERVAL_SUM","MARKET_DATA_OVERRIDE="&amp;AP$1,"CALC_INTERVAL="&amp;Settings!$B$2,"FILL=0")*1000</f>
        <v>31535000</v>
      </c>
      <c r="AQ186" s="8" cm="1">
        <f t="array" ref="AQ186">_xll.BDP($C186,AQ$1)</f>
        <v>83</v>
      </c>
      <c r="AR186" s="21">
        <f>_xlfn.IFNA(IF(ISNUMBER($K186),INDEX(SN_Limit[UTILIZATION],MATCH($K186,SN_Limit[BB_ID],0)),"#N/A"),
IF(ISNUMBER($L186),INDEX(SN_Limit[UTILIZATION],MATCH($L186,SN_Limit[BB_ID],0)),"#N/A"))</f>
        <v>0</v>
      </c>
      <c r="AS186" s="6">
        <f>_xlfn.IFNA(IF(ISNUMBER($K186),INDEX(SN_Limit[REMAINING],MATCH($K186,SN_Limit[BB_ID],0)),"#N/A"),
IF(ISNUMBER($L186),INDEX(SN_Limit[REMAINING],MATCH($L186,SN_Limit[BB_ID],0)),"#N/A"))</f>
        <v>67500000</v>
      </c>
      <c r="AT186" s="3" t="str">
        <f>INDEX(Table11[Z_category],MATCH(MAX(BuyTable[[#This Row],[Yld_Z_BB]:[Yld_Z_RBCI]]),Table11[Z_score_Vale],1))</f>
        <v>75 to 90</v>
      </c>
      <c r="AU186" s="3" t="str">
        <f>INDEX(Table12[TRAC_Category],MATCH(BuyTable[[#This Row],[Perc_Traded]],Table12[TRAC_Value],1))</f>
        <v>5-10%</v>
      </c>
      <c r="AV186" s="27" t="str">
        <f>INDEX(Table13[NetDlrInv_Category],MATCH(BuyTable[[#This Row],[DealerClient Net]],Table13[NetDlrInv_Value],1))</f>
        <v>-20 to -10MM</v>
      </c>
      <c r="AW186" s="3">
        <f>IF(OR(ISBLANK(BuyTable[[#This Row],[MSG_AskSize]]),NOT(ISNUMBER(BuyTable[[#This Row],[MSG_AskSize]]))),"NA",INDEX(Table14[AskSize_Category],MATCH(BuyTable[[#This Row],[MSG_AskSize]],Table14[AskSize_Value],1)))</f>
        <v>0</v>
      </c>
      <c r="AX186" s="3" t="str">
        <f>INDEX(Table15[XCCY_Cat],MATCH(BuyTable[[#This Row],[XCCY_sprd]],Table15[XCCY_Value],1))</f>
        <v>0 to 0.3</v>
      </c>
      <c r="AY186" s="3" t="str">
        <f>INDEX(Group_RTG[RTG_Value],MATCH($R186,Group_RTG[RTG_Key],0))&amp;":"&amp;INDEX(Map_DurBQNT[Dur_Val],MATCH($X186,Map_DurBQNT[Dur_Key],0))&amp;":"&amp;$M186&amp;":"&amp;$O186</f>
        <v>BBB:5:USD:Corp</v>
      </c>
      <c r="AZ186" s="3" t="str">
        <f>INDEX(Table9[LQA_Bucket],MATCH(BuyTable[[#This Row],[LQA_LIQUIDITY_SCORE]],Table9[LQA_Val],1))</f>
        <v>80-100</v>
      </c>
      <c r="BA186" s="27" t="str">
        <f>INDEX(Table10[Utilization_Bucket],MATCH(_xlfn.IFNA(ROUND(BuyTable[[#This Row],[Remaining]]/1000000,0),-1),Table10[Utilization_Val],1))</f>
        <v>50-100MM</v>
      </c>
      <c r="BB18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87" spans="1:54" x14ac:dyDescent="0.3">
      <c r="A187" t="s">
        <v>876</v>
      </c>
      <c r="B187" t="str">
        <f>IF(ISNUMBER(MATCH(I187,Buyside_PastID!A:A,0)),"","NEW")</f>
        <v/>
      </c>
      <c r="C187" s="8" t="s">
        <v>1061</v>
      </c>
      <c r="D187" s="8">
        <v>0.88106529248241505</v>
      </c>
      <c r="E187" s="8">
        <v>0.97223790071527327</v>
      </c>
      <c r="F187" s="8" t="s">
        <v>2816</v>
      </c>
      <c r="G187" s="8">
        <v>0</v>
      </c>
      <c r="H187" s="8">
        <v>0</v>
      </c>
      <c r="I187" s="8" t="str" cm="1">
        <f t="array" ref="I187">_xll.BDP($C187,I$1)</f>
        <v>20030NAC5</v>
      </c>
      <c r="J187" s="8" t="str" cm="1">
        <f t="array" ref="J187">_xll.BDP($C187,J$1)</f>
        <v>CMCSA 7.05 03/15/33</v>
      </c>
      <c r="K187" s="8" cm="1">
        <f t="array" ref="K187">_xll.BDP($C187,K$1)</f>
        <v>101712</v>
      </c>
      <c r="L187" s="8" cm="1">
        <f t="array" ref="L187">_xll.BDP($C187,L$1)</f>
        <v>101712</v>
      </c>
      <c r="M187" s="8" t="str" cm="1">
        <f t="array" ref="M187">_xll.BDP($C187,M$1)</f>
        <v>USD</v>
      </c>
      <c r="N187" s="8" t="str" cm="1">
        <f t="array" ref="N187">_xll.BDP($C187,N$1)</f>
        <v>US</v>
      </c>
      <c r="O187" s="8" t="str" cm="1">
        <f t="array" ref="O187">_xll.BDP($C187,O$1)</f>
        <v>Corp</v>
      </c>
      <c r="P187" s="8" t="str" cm="1">
        <f t="array" ref="P187">_xll.BDP($C187,P$1)</f>
        <v>Communications</v>
      </c>
      <c r="Q187" s="8" t="str" cm="1">
        <f t="array" ref="Q187">_xll.BDP($C187,Q$1)</f>
        <v>COMCAST CORP</v>
      </c>
      <c r="R187" s="8" t="str" cm="1">
        <f t="array" ref="R187">_xll.BDP($C187,R$1)</f>
        <v>A-</v>
      </c>
      <c r="S187" s="8" cm="1">
        <f t="array" ref="S187">_xlfn.IFNA(MATCH(_xll.BDP($C187,S$1),Convert_RBCIRTG[RTG_MDY],0),0)</f>
        <v>4</v>
      </c>
      <c r="T187" s="8" cm="1">
        <f t="array" ref="T187">_xlfn.IFNA(MATCH(_xll.BDP($C187,T$1),Convert_RBCIRTG[RTG_FITCH_SP],0),0)</f>
        <v>4</v>
      </c>
      <c r="U187" s="8" cm="1">
        <f t="array" ref="U187">_xlfn.IFNA(MATCH(_xll.BDP($C187,U$1),Convert_RBCIRTG[RTG_FITCH_SP],0),0)</f>
        <v>4</v>
      </c>
      <c r="V187" s="20" t="str" cm="1">
        <f t="array" ref="V187">INDEX(Convert_RBCIRTG[RTG_FITCH_SP],IF(MEDIAN($S187:$U187)&gt;0,MEDIAN($S187:$U187),MAX($S187:$U187)))</f>
        <v>A-</v>
      </c>
      <c r="W187" s="15" cm="1">
        <f t="array" ref="W187">_xll.BDP($C187,W$1,"YAS_YLD_FLAG = 15")</f>
        <v>8.4965515509789409</v>
      </c>
      <c r="X187" s="3" t="str">
        <f>INDEX(Convert_DurBins[Dur_Bucket],MATCH($W187,Convert_DurBins[Dur_Val],1))</f>
        <v>0-10</v>
      </c>
      <c r="Y187" s="14">
        <f t="shared" si="16"/>
        <v>3.1182967915272575</v>
      </c>
      <c r="Z187" s="3">
        <f>-INDEX(DefProv[Default],MATCH($O187&amp;$R187,DefProv[KEY],0))</f>
        <v>-13</v>
      </c>
      <c r="AA187" s="9" cm="1">
        <f t="array" ref="AA187">IF($M187="CAD",AB187,_xll.BDP($C187,AA$1,"YAS_XCCY_FOREIGN_CURRENCY=CAD","YAS_YLD_FLAG = 15","PRICING_SOURCE=BVAL"))</f>
        <v>3.2482967915272574</v>
      </c>
      <c r="AB187" s="9" cm="1">
        <f t="array" ref="AB187">_xll.BDP($C187,AB$1,"YAS_YLD_FLAG = 15","PRICING_SOURCE=BVAL")</f>
        <v>2.598652</v>
      </c>
      <c r="AC187" s="14">
        <f t="shared" si="17"/>
        <v>0.6496447915272574</v>
      </c>
      <c r="AD187" s="9" cm="1">
        <f t="array" ref="AD187">_xll.BDP($C187,AD$1,"YAS_YLD_FLAG = 15","PRICING_SOURCE=BVAL")</f>
        <v>101.86669999999999</v>
      </c>
      <c r="AE187" s="14">
        <f>INDEX([1]credit_yield!$C$1:$C$108,MATCH($AY187,[1]credit_yield!$A$1:$A$108,0))</f>
        <v>73.928243448068429</v>
      </c>
      <c r="AF187" s="9" cm="1">
        <f t="array" ref="AF187">_xll.BDP($C187,AF$1,"YAS_YLD_FLAG = 15","YAS_XCCY_FOREIGN_CURRENCY=CAD","PRICING_SOURCE=BVAL")</f>
        <v>165.97929609956535</v>
      </c>
      <c r="AG187" s="9" cm="1">
        <f t="array" ref="AG187">_xll.BDP($C187,AG$1,"YAS_YLD_FLAG = 15","PRICING_SOURCE=BVAL")</f>
        <v>1.579985</v>
      </c>
      <c r="AH187" s="9" t="str" cm="1">
        <f t="array" ref="AH187">_xll.BDP($C187,AH$1,"YAS_YLD_FLAG = 15","PRICING_SOURCE=BVAL")</f>
        <v>T 1 1/4 08/15/31</v>
      </c>
      <c r="AI187" s="9" t="str" cm="1">
        <f t="array" ref="AI187">_xll.BDP($C187,AI$1,"YAS_YLD_FLAG = 15","YAS_XCCY_FOREIGN_CURRENCY=CAD","PRICING_SOURCE=BVAL")</f>
        <v>CAN 1 ½ 06/01/31</v>
      </c>
      <c r="AJ187" s="9" cm="1">
        <f t="array" ref="AJ187">_xll.BQL($C187, "yield(fill=PREV, pricing_source=BVN4, side=Bid, yield_type=YTW) - yield(fill=PREV, pricing_source=BVN4, side=Ask, yield_type=YTW)")</f>
        <v>2.5332845613806665E-2</v>
      </c>
      <c r="AK187" s="16" cm="1">
        <f t="array" ref="AK187">_xll.BDP($C187,AK$1,"YAS_YLD_FLAG = 1")</f>
        <v>750000000</v>
      </c>
      <c r="AL187" s="5">
        <f t="shared" si="18"/>
        <v>4.8698666666666668E-2</v>
      </c>
      <c r="AM187" s="17" cm="1">
        <f t="array" ref="AM187">_xll.BDP($C187&amp;"@"&amp;Settings!$B$1&amp;" "&amp;$O187,"INTERVAL_SUM","MARKET_DATA_OVERRIDE="&amp;AM$1,"CALC_INTERVAL="&amp;Settings!$B$2,"FILL=0")*1000</f>
        <v>36524000</v>
      </c>
      <c r="AN187" s="18">
        <f t="shared" si="19"/>
        <v>-5400000</v>
      </c>
      <c r="AO187" s="17" cm="1">
        <f t="array" ref="AO187">_xll.BDP($I187&amp;"@"&amp;Settings!$B$1&amp;" "&amp;$O187,"INTERVAL_SUM","MARKET_DATA_OVERRIDE="&amp;AO$1,"CALC_INTERVAL="&amp;Settings!$B$2,"FILL=0")*1000</f>
        <v>9000000</v>
      </c>
      <c r="AP187" s="17" cm="1">
        <f t="array" ref="AP187">_xll.BDP($I187&amp;"@"&amp;Settings!$B$1&amp;" "&amp;$O187,"INTERVAL_SUM","MARKET_DATA_OVERRIDE="&amp;AP$1,"CALC_INTERVAL="&amp;Settings!$B$2,"FILL=0")*1000</f>
        <v>14400000</v>
      </c>
      <c r="AQ187" s="8" cm="1">
        <f t="array" ref="AQ187">_xll.BDP($C187,AQ$1)</f>
        <v>89</v>
      </c>
      <c r="AR187" s="21">
        <f>_xlfn.IFNA(IF(ISNUMBER($K187),INDEX(SN_Limit[UTILIZATION],MATCH($K187,SN_Limit[BB_ID],0)),"#N/A"),
IF(ISNUMBER($L187),INDEX(SN_Limit[UTILIZATION],MATCH($L187,SN_Limit[BB_ID],0)),"#N/A"))</f>
        <v>0.70920000000000005</v>
      </c>
      <c r="AS187" s="6">
        <f>_xlfn.IFNA(IF(ISNUMBER($K187),INDEX(SN_Limit[REMAINING],MATCH($K187,SN_Limit[BB_ID],0)),"#N/A"),
IF(ISNUMBER($L187),INDEX(SN_Limit[REMAINING],MATCH($L187,SN_Limit[BB_ID],0)),"#N/A"))</f>
        <v>14309449.670000002</v>
      </c>
      <c r="AT187" s="3" t="str">
        <f>INDEX(Table11[Z_category],MATCH(MAX(BuyTable[[#This Row],[Yld_Z_BB]:[Yld_Z_RBCI]]),Table11[Z_score_Vale],1))</f>
        <v>75 to 90</v>
      </c>
      <c r="AU187" s="3" t="str">
        <f>INDEX(Table12[TRAC_Category],MATCH(BuyTable[[#This Row],[Perc_Traded]],Table12[TRAC_Value],1))</f>
        <v>0-5%</v>
      </c>
      <c r="AV187" s="27" t="str">
        <f>INDEX(Table13[NetDlrInv_Category],MATCH(BuyTable[[#This Row],[DealerClient Net]],Table13[NetDlrInv_Value],1))</f>
        <v>-10MM to -5MM</v>
      </c>
      <c r="AW187" s="3">
        <f>IF(OR(ISBLANK(BuyTable[[#This Row],[MSG_AskSize]]),NOT(ISNUMBER(BuyTable[[#This Row],[MSG_AskSize]]))),"NA",INDEX(Table14[AskSize_Category],MATCH(BuyTable[[#This Row],[MSG_AskSize]],Table14[AskSize_Value],1)))</f>
        <v>0</v>
      </c>
      <c r="AX187" s="3" t="str">
        <f>INDEX(Table15[XCCY_Cat],MATCH(BuyTable[[#This Row],[XCCY_sprd]],Table15[XCCY_Value],1))</f>
        <v>0.5 to 0.8</v>
      </c>
      <c r="AY187" s="3" t="str">
        <f>INDEX(Group_RTG[RTG_Value],MATCH($R187,Group_RTG[RTG_Key],0))&amp;":"&amp;INDEX(Map_DurBQNT[Dur_Val],MATCH($X187,Map_DurBQNT[Dur_Key],0))&amp;":"&amp;$M187&amp;":"&amp;$O187</f>
        <v>A:5:USD:Corp</v>
      </c>
      <c r="AZ187" s="3" t="str">
        <f>INDEX(Table9[LQA_Bucket],MATCH(BuyTable[[#This Row],[LQA_LIQUIDITY_SCORE]],Table9[LQA_Val],1))</f>
        <v>80-100</v>
      </c>
      <c r="BA187" s="27" t="str">
        <f>INDEX(Table10[Utilization_Bucket],MATCH(_xlfn.IFNA(ROUND(BuyTable[[#This Row],[Remaining]]/1000000,0),-1),Table10[Utilization_Val],1))</f>
        <v>10-50MM</v>
      </c>
      <c r="BB18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88" spans="1:54" x14ac:dyDescent="0.3">
      <c r="A188" t="s">
        <v>876</v>
      </c>
      <c r="B188" t="str">
        <f>IF(ISNUMBER(MATCH(I188,Buyside_PastID!A:A,0)),"","NEW")</f>
        <v/>
      </c>
      <c r="C188" s="8" t="s">
        <v>1658</v>
      </c>
      <c r="D188" s="8">
        <v>0.87734219644591238</v>
      </c>
      <c r="E188" s="8">
        <v>0.99668828105077378</v>
      </c>
      <c r="F188" s="8" t="s">
        <v>2789</v>
      </c>
      <c r="I188" s="8" t="str" cm="1">
        <f t="array" ref="I188">_xll.BDP($C188,I$1)</f>
        <v>00206RAG7</v>
      </c>
      <c r="J188" s="8" t="str" cm="1">
        <f t="array" ref="J188">_xll.BDP($C188,J$1)</f>
        <v>T 6.3 01/15/38</v>
      </c>
      <c r="K188" s="8" cm="1">
        <f t="array" ref="K188">_xll.BDP($C188,K$1)</f>
        <v>101376</v>
      </c>
      <c r="L188" s="8" cm="1">
        <f t="array" ref="L188">_xll.BDP($C188,L$1)</f>
        <v>101376</v>
      </c>
      <c r="M188" s="8" t="str" cm="1">
        <f t="array" ref="M188">_xll.BDP($C188,M$1)</f>
        <v>USD</v>
      </c>
      <c r="N188" s="8" t="str" cm="1">
        <f t="array" ref="N188">_xll.BDP($C188,N$1)</f>
        <v>US</v>
      </c>
      <c r="O188" s="8" t="str" cm="1">
        <f t="array" ref="O188">_xll.BDP($C188,O$1)</f>
        <v>Corp</v>
      </c>
      <c r="P188" s="8" t="str" cm="1">
        <f t="array" ref="P188">_xll.BDP($C188,P$1)</f>
        <v>Communications</v>
      </c>
      <c r="Q188" s="8" t="str" cm="1">
        <f t="array" ref="Q188">_xll.BDP($C188,Q$1)</f>
        <v>AT&amp;T INC</v>
      </c>
      <c r="R188" s="8" t="str" cm="1">
        <f t="array" ref="R188">_xll.BDP($C188,R$1)</f>
        <v>BBB</v>
      </c>
      <c r="S188" s="8" cm="1">
        <f t="array" ref="S188">_xlfn.IFNA(MATCH(_xll.BDP($C188,S$1),Convert_RBCIRTG[RTG_MDY],0),0)</f>
        <v>2</v>
      </c>
      <c r="T188" s="8" cm="1">
        <f t="array" ref="T188">_xlfn.IFNA(MATCH(_xll.BDP($C188,T$1),Convert_RBCIRTG[RTG_FITCH_SP],0),0)</f>
        <v>3</v>
      </c>
      <c r="U188" s="8" cm="1">
        <f t="array" ref="U188">_xlfn.IFNA(MATCH(_xll.BDP($C188,U$1),Convert_RBCIRTG[RTG_FITCH_SP],0),0)</f>
        <v>2</v>
      </c>
      <c r="V188" s="20" t="str" cm="1">
        <f t="array" ref="V188">INDEX(Convert_RBCIRTG[RTG_FITCH_SP],IF(MEDIAN($S188:$U188)&gt;0,MEDIAN($S188:$U188),MAX($S188:$U188)))</f>
        <v>BBB</v>
      </c>
      <c r="W188" s="15" cm="1">
        <f t="array" ref="W188">_xll.BDP($C188,W$1,"YAS_YLD_FLAG = 15")</f>
        <v>11.032049012268603</v>
      </c>
      <c r="X188" s="3" t="str">
        <f>INDEX(Convert_DurBins[Dur_Bucket],MATCH($W188,Convert_DurBins[Dur_Val],1))</f>
        <v>10-12</v>
      </c>
      <c r="Y188" s="14">
        <f t="shared" si="16"/>
        <v>3.6946076379795936</v>
      </c>
      <c r="Z188" s="3">
        <f>-INDEX(DefProv[Default],MATCH($O188&amp;$R188,DefProv[KEY],0))</f>
        <v>-36</v>
      </c>
      <c r="AA188" s="9" cm="1">
        <f t="array" ref="AA188">IF($M188="CAD",AB188,_xll.BDP($C188,AA$1,"YAS_XCCY_FOREIGN_CURRENCY=CAD","YAS_YLD_FLAG = 15","PRICING_SOURCE=BVAL"))</f>
        <v>4.0546076379795934</v>
      </c>
      <c r="AB188" s="9" cm="1">
        <f t="array" ref="AB188">_xll.BDP($C188,AB$1,"YAS_YLD_FLAG = 15","PRICING_SOURCE=BVAL")</f>
        <v>3.2322929999999999</v>
      </c>
      <c r="AC188" s="14">
        <f t="shared" si="17"/>
        <v>0.82231463797959359</v>
      </c>
      <c r="AD188" s="9" cm="1">
        <f t="array" ref="AD188">_xll.BDP($C188,AD$1,"YAS_YLD_FLAG = 15","PRICING_SOURCE=BVAL")</f>
        <v>123.9503</v>
      </c>
      <c r="AE188" s="14" t="e">
        <f>INDEX([1]credit_yield!$C$1:$C$108,MATCH($AY188,[1]credit_yield!$A$1:$A$108,0))</f>
        <v>#N/A</v>
      </c>
      <c r="AF188" s="9" cm="1">
        <f t="array" ref="AF188">_xll.BDP($C188,AF$1,"YAS_YLD_FLAG = 15","YAS_XCCY_FOREIGN_CURRENCY=CAD","PRICING_SOURCE=BVAL")</f>
        <v>218.63017155557145</v>
      </c>
      <c r="AG188" s="9" cm="1">
        <f t="array" ref="AG188">_xll.BDP($C188,AG$1,"YAS_YLD_FLAG = 15","PRICING_SOURCE=BVAL")</f>
        <v>1.9927899999999998</v>
      </c>
      <c r="AH188" s="9" t="str" cm="1">
        <f t="array" ref="AH188">_xll.BDP($C188,AH$1,"YAS_YLD_FLAG = 15","PRICING_SOURCE=BVAL")</f>
        <v>T 1 3/4 08/15/41</v>
      </c>
      <c r="AI188" s="9" t="str" cm="1">
        <f t="array" ref="AI188">_xll.BDP($C188,AI$1,"YAS_YLD_FLAG = 15","YAS_XCCY_FOREIGN_CURRENCY=CAD","PRICING_SOURCE=BVAL")</f>
        <v>CAN 4 06/01/41</v>
      </c>
      <c r="AJ188" s="9" cm="1">
        <f t="array" ref="AJ188">_xll.BQL($C188, "yield(fill=PREV, pricing_source=BVN4, side=Bid, yield_type=YTW) - yield(fill=PREV, pricing_source=BVN4, side=Ask, yield_type=YTW)")</f>
        <v>1.5474241240028164E-2</v>
      </c>
      <c r="AK188" s="16" cm="1">
        <f t="array" ref="AK188">_xll.BDP($C188,AK$1,"YAS_YLD_FLAG = 1")</f>
        <v>749377000</v>
      </c>
      <c r="AL188" s="5">
        <f t="shared" si="18"/>
        <v>1.3344418096632269E-3</v>
      </c>
      <c r="AM188" s="17" cm="1">
        <f t="array" ref="AM188">_xll.BDP($C188&amp;"@"&amp;Settings!$B$1&amp;" "&amp;$O188,"INTERVAL_SUM","MARKET_DATA_OVERRIDE="&amp;AM$1,"CALC_INTERVAL="&amp;Settings!$B$2,"FILL=0")*1000</f>
        <v>1000000</v>
      </c>
      <c r="AN188" s="18">
        <f t="shared" si="19"/>
        <v>0</v>
      </c>
      <c r="AO188" s="17" cm="1">
        <f t="array" ref="AO188">_xll.BDP($I188&amp;"@"&amp;Settings!$B$1&amp;" "&amp;$O188,"INTERVAL_SUM","MARKET_DATA_OVERRIDE="&amp;AO$1,"CALC_INTERVAL="&amp;Settings!$B$2,"FILL=0")*1000</f>
        <v>0</v>
      </c>
      <c r="AP188" s="17" cm="1">
        <f t="array" ref="AP188">_xll.BDP($I188&amp;"@"&amp;Settings!$B$1&amp;" "&amp;$O188,"INTERVAL_SUM","MARKET_DATA_OVERRIDE="&amp;AP$1,"CALC_INTERVAL="&amp;Settings!$B$2,"FILL=0")*1000</f>
        <v>0</v>
      </c>
      <c r="AQ188" s="8" cm="1">
        <f t="array" ref="AQ188">_xll.BDP($C188,AQ$1)</f>
        <v>90</v>
      </c>
      <c r="AR188" s="21">
        <f>_xlfn.IFNA(IF(ISNUMBER($K188),INDEX(SN_Limit[UTILIZATION],MATCH($K188,SN_Limit[BB_ID],0)),"#N/A"),
IF(ISNUMBER($L188),INDEX(SN_Limit[UTILIZATION],MATCH($L188,SN_Limit[BB_ID],0)),"#N/A"))</f>
        <v>0.89100000000000001</v>
      </c>
      <c r="AS188" s="6">
        <f>_xlfn.IFNA(IF(ISNUMBER($K188),INDEX(SN_Limit[REMAINING],MATCH($K188,SN_Limit[BB_ID],0)),"#N/A"),
IF(ISNUMBER($L188),INDEX(SN_Limit[REMAINING],MATCH($L188,SN_Limit[BB_ID],0)),"#N/A"))</f>
        <v>811912.5</v>
      </c>
      <c r="AT188" s="3" t="str">
        <f>INDEX(Table11[Z_category],MATCH(MAX(BuyTable[[#This Row],[Yld_Z_BB]:[Yld_Z_RBCI]]),Table11[Z_score_Vale],1))</f>
        <v>75 to 90</v>
      </c>
      <c r="AU188" s="3">
        <f>INDEX(Table12[TRAC_Category],MATCH(BuyTable[[#This Row],[Perc_Traded]],Table12[TRAC_Value],1))</f>
        <v>0</v>
      </c>
      <c r="AV188" s="27">
        <f>INDEX(Table13[NetDlrInv_Category],MATCH(BuyTable[[#This Row],[DealerClient Net]],Table13[NetDlrInv_Value],1))</f>
        <v>0</v>
      </c>
      <c r="AW188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188" s="3" t="str">
        <f>INDEX(Table15[XCCY_Cat],MATCH(BuyTable[[#This Row],[XCCY_sprd]],Table15[XCCY_Value],1))</f>
        <v>0.8 to 1</v>
      </c>
      <c r="AY188" s="3" t="str">
        <f>INDEX(Group_RTG[RTG_Value],MATCH($R188,Group_RTG[RTG_Key],0))&amp;":"&amp;INDEX(Map_DurBQNT[Dur_Val],MATCH($X188,Map_DurBQNT[Dur_Key],0))&amp;":"&amp;$M188&amp;":"&amp;$O188</f>
        <v>BBB:6:USD:Corp</v>
      </c>
      <c r="AZ188" s="3" t="str">
        <f>INDEX(Table9[LQA_Bucket],MATCH(BuyTable[[#This Row],[LQA_LIQUIDITY_SCORE]],Table9[LQA_Val],1))</f>
        <v>80-100</v>
      </c>
      <c r="BA188" s="27" t="str">
        <f>INDEX(Table10[Utilization_Bucket],MATCH(_xlfn.IFNA(ROUND(BuyTable[[#This Row],[Remaining]]/1000000,0),-1),Table10[Utilization_Val],1))</f>
        <v>1-10MM</v>
      </c>
      <c r="BB18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89" spans="1:54" x14ac:dyDescent="0.3">
      <c r="A189" t="s">
        <v>876</v>
      </c>
      <c r="B189" t="str">
        <f>IF(ISNUMBER(MATCH(I189,Buyside_PastID!A:A,0)),"","NEW")</f>
        <v/>
      </c>
      <c r="C189" s="8" t="s">
        <v>1630</v>
      </c>
      <c r="D189" s="8">
        <v>1.0498710397309641</v>
      </c>
      <c r="E189" s="8">
        <v>1.111123119769309</v>
      </c>
      <c r="F189" s="8" t="s">
        <v>2014</v>
      </c>
      <c r="G189" s="8">
        <v>7300000</v>
      </c>
      <c r="H189" s="8">
        <v>0</v>
      </c>
      <c r="I189" s="8" t="str" cm="1">
        <f t="array" ref="I189">_xll.BDP($C189,I$1)</f>
        <v>632525AS0</v>
      </c>
      <c r="J189" s="8" t="str" cm="1">
        <f t="array" ref="J189">_xll.BDP($C189,J$1)</f>
        <v>NAB 3.933 08/02/34</v>
      </c>
      <c r="K189" s="8" cm="1">
        <f t="array" ref="K189">_xll.BDP($C189,K$1)</f>
        <v>101034</v>
      </c>
      <c r="L189" s="8" cm="1">
        <f t="array" ref="L189">_xll.BDP($C189,L$1)</f>
        <v>101034</v>
      </c>
      <c r="M189" s="8" t="str" cm="1">
        <f t="array" ref="M189">_xll.BDP($C189,M$1)</f>
        <v>USD</v>
      </c>
      <c r="N189" s="8" t="str" cm="1">
        <f t="array" ref="N189">_xll.BDP($C189,N$1)</f>
        <v>AU</v>
      </c>
      <c r="O189" s="8" t="str" cm="1">
        <f t="array" ref="O189">_xll.BDP($C189,O$1)</f>
        <v>Corp</v>
      </c>
      <c r="P189" s="8" t="str" cm="1">
        <f t="array" ref="P189">_xll.BDP($C189,P$1)</f>
        <v>Financials</v>
      </c>
      <c r="Q189" s="8" t="str" cm="1">
        <f t="array" ref="Q189">_xll.BDP($C189,Q$1)</f>
        <v>NATIONAL AUSTRALIA BANK</v>
      </c>
      <c r="R189" s="8" t="str" cm="1">
        <f t="array" ref="R189">_xll.BDP($C189,R$1)</f>
        <v>BBB+</v>
      </c>
      <c r="S189" s="8" cm="1">
        <f t="array" ref="S189">_xlfn.IFNA(MATCH(_xll.BDP($C189,S$1),Convert_RBCIRTG[RTG_MDY],0),0)</f>
        <v>3</v>
      </c>
      <c r="T189" s="8" cm="1">
        <f t="array" ref="T189">_xlfn.IFNA(MATCH(_xll.BDP($C189,T$1),Convert_RBCIRTG[RTG_FITCH_SP],0),0)</f>
        <v>4</v>
      </c>
      <c r="U189" s="8" cm="1">
        <f t="array" ref="U189">_xlfn.IFNA(MATCH(_xll.BDP($C189,U$1),Convert_RBCIRTG[RTG_FITCH_SP],0),0)</f>
        <v>3</v>
      </c>
      <c r="V189" s="20" t="str" cm="1">
        <f t="array" ref="V189">INDEX(Convert_RBCIRTG[RTG_FITCH_SP],IF(MEDIAN($S189:$U189)&gt;0,MEDIAN($S189:$U189),MAX($S189:$U189)))</f>
        <v>BBB+</v>
      </c>
      <c r="W189" s="15" cm="1">
        <f t="array" ref="W189">_xll.BDP($C189,W$1,"YAS_YLD_FLAG = 15")</f>
        <v>6.6674968653643711</v>
      </c>
      <c r="X189" s="3" t="str">
        <f>INDEX(Convert_DurBins[Dur_Bucket],MATCH($W189,Convert_DurBins[Dur_Val],1))</f>
        <v>0-10</v>
      </c>
      <c r="Y189" s="14">
        <f t="shared" si="16"/>
        <v>2.9806934054286964</v>
      </c>
      <c r="Z189" s="3">
        <f>-INDEX(DefProv[Default],MATCH($O189&amp;$R189,DefProv[KEY],0))</f>
        <v>-36</v>
      </c>
      <c r="AA189" s="9" cm="1">
        <f t="array" ref="AA189">IF($M189="CAD",AB189,_xll.BDP($C189,AA$1,"YAS_XCCY_FOREIGN_CURRENCY=CAD","YAS_YLD_FLAG = 15","PRICING_SOURCE=BVAL"))</f>
        <v>3.3406934054286963</v>
      </c>
      <c r="AB189" s="9" cm="1">
        <f t="array" ref="AB189">_xll.BDP($C189,AB$1,"YAS_YLD_FLAG = 15","PRICING_SOURCE=BVAL")</f>
        <v>2.9546960000000002</v>
      </c>
      <c r="AC189" s="14">
        <f t="shared" si="17"/>
        <v>0.38599740542869609</v>
      </c>
      <c r="AD189" s="9" cm="1">
        <f t="array" ref="AD189">_xll.BDP($C189,AD$1,"YAS_YLD_FLAG = 15","PRICING_SOURCE=BVAL")</f>
        <v>137.47110000000004</v>
      </c>
      <c r="AE189" s="14" t="e">
        <f>INDEX([1]credit_yield!$C$1:$C$108,MATCH($AY189,[1]credit_yield!$A$1:$A$108,0))</f>
        <v>#N/A</v>
      </c>
      <c r="AF189" s="9" cm="1">
        <f t="array" ref="AF189">_xll.BDP($C189,AF$1,"YAS_YLD_FLAG = 15","YAS_XCCY_FOREIGN_CURRENCY=CAD","PRICING_SOURCE=BVAL")</f>
        <v>191.99803142733307</v>
      </c>
      <c r="AG189" s="9" cm="1">
        <f t="array" ref="AG189">_xll.BDP($C189,AG$1,"YAS_YLD_FLAG = 15","PRICING_SOURCE=BVAL")</f>
        <v>1.579985</v>
      </c>
      <c r="AH189" s="9" t="str" cm="1">
        <f t="array" ref="AH189">_xll.BDP($C189,AH$1,"YAS_YLD_FLAG = 15","PRICING_SOURCE=BVAL")</f>
        <v>T 1 1/4 08/15/31</v>
      </c>
      <c r="AI189" s="9" t="str" cm="1">
        <f t="array" ref="AI189">_xll.BDP($C189,AI$1,"YAS_YLD_FLAG = 15","YAS_XCCY_FOREIGN_CURRENCY=CAD","PRICING_SOURCE=BVAL")</f>
        <v>CAN 2 ¼ 06/01/29</v>
      </c>
      <c r="AJ189" s="9" cm="1">
        <f t="array" ref="AJ189">_xll.BQL($C189, "yield(fill=PREV, pricing_source=BVN4, side=Bid, yield_type=YTW) - yield(fill=PREV, pricing_source=BVN4, side=Ask, yield_type=YTW)")</f>
        <v>3.5434024477380088E-2</v>
      </c>
      <c r="AK189" s="16" cm="1">
        <f t="array" ref="AK189">_xll.BDP($C189,AK$1,"YAS_YLD_FLAG = 1")</f>
        <v>1500000000</v>
      </c>
      <c r="AL189" s="5">
        <f t="shared" si="18"/>
        <v>2.9700000000000001E-2</v>
      </c>
      <c r="AM189" s="17" cm="1">
        <f t="array" ref="AM189">_xll.BDP($C189&amp;"@"&amp;Settings!$B$1&amp;" "&amp;$O189,"INTERVAL_SUM","MARKET_DATA_OVERRIDE="&amp;AM$1,"CALC_INTERVAL="&amp;Settings!$B$2,"FILL=0")*1000</f>
        <v>44550000</v>
      </c>
      <c r="AN189" s="18">
        <f t="shared" si="19"/>
        <v>-8975000</v>
      </c>
      <c r="AO189" s="17" cm="1">
        <f t="array" ref="AO189">_xll.BDP($I189&amp;"@"&amp;Settings!$B$1&amp;" "&amp;$O189,"INTERVAL_SUM","MARKET_DATA_OVERRIDE="&amp;AO$1,"CALC_INTERVAL="&amp;Settings!$B$2,"FILL=0")*1000</f>
        <v>13000000</v>
      </c>
      <c r="AP189" s="17" cm="1">
        <f t="array" ref="AP189">_xll.BDP($I189&amp;"@"&amp;Settings!$B$1&amp;" "&amp;$O189,"INTERVAL_SUM","MARKET_DATA_OVERRIDE="&amp;AP$1,"CALC_INTERVAL="&amp;Settings!$B$2,"FILL=0")*1000</f>
        <v>21975000</v>
      </c>
      <c r="AQ189" s="8" cm="1">
        <f t="array" ref="AQ189">_xll.BDP($C189,AQ$1)</f>
        <v>90</v>
      </c>
      <c r="AR189" s="21">
        <f>_xlfn.IFNA(IF(ISNUMBER($K189),INDEX(SN_Limit[UTILIZATION],MATCH($K189,SN_Limit[BB_ID],0)),"#N/A"),
IF(ISNUMBER($L189),INDEX(SN_Limit[UTILIZATION],MATCH($L189,SN_Limit[BB_ID],0)),"#N/A"))</f>
        <v>0.14080000000000001</v>
      </c>
      <c r="AS189" s="6">
        <f>_xlfn.IFNA(IF(ISNUMBER($K189),INDEX(SN_Limit[REMAINING],MATCH($K189,SN_Limit[BB_ID],0)),"#N/A"),
IF(ISNUMBER($L189),INDEX(SN_Limit[REMAINING],MATCH($L189,SN_Limit[BB_ID],0)),"#N/A"))</f>
        <v>56937790.670000002</v>
      </c>
      <c r="AT189" s="3" t="str">
        <f>INDEX(Table11[Z_category],MATCH(MAX(BuyTable[[#This Row],[Yld_Z_BB]:[Yld_Z_RBCI]]),Table11[Z_score_Vale],1))</f>
        <v>75 to 90</v>
      </c>
      <c r="AU189" s="3" t="str">
        <f>INDEX(Table12[TRAC_Category],MATCH(BuyTable[[#This Row],[Perc_Traded]],Table12[TRAC_Value],1))</f>
        <v>0-5%</v>
      </c>
      <c r="AV189" s="27" t="str">
        <f>INDEX(Table13[NetDlrInv_Category],MATCH(BuyTable[[#This Row],[DealerClient Net]],Table13[NetDlrInv_Value],1))</f>
        <v>-10MM to -5MM</v>
      </c>
      <c r="AW189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89" s="3" t="str">
        <f>INDEX(Table15[XCCY_Cat],MATCH(BuyTable[[#This Row],[XCCY_sprd]],Table15[XCCY_Value],1))</f>
        <v>0.3 to 0.5</v>
      </c>
      <c r="AY189" s="3" t="str">
        <f>INDEX(Group_RTG[RTG_Value],MATCH($R189,Group_RTG[RTG_Key],0))&amp;":"&amp;INDEX(Map_DurBQNT[Dur_Val],MATCH($X189,Map_DurBQNT[Dur_Key],0))&amp;":"&amp;$M189&amp;":"&amp;$O189</f>
        <v>BBB:5:USD:Corp</v>
      </c>
      <c r="AZ189" s="3" t="str">
        <f>INDEX(Table9[LQA_Bucket],MATCH(BuyTable[[#This Row],[LQA_LIQUIDITY_SCORE]],Table9[LQA_Val],1))</f>
        <v>80-100</v>
      </c>
      <c r="BA189" s="27" t="str">
        <f>INDEX(Table10[Utilization_Bucket],MATCH(_xlfn.IFNA(ROUND(BuyTable[[#This Row],[Remaining]]/1000000,0),-1),Table10[Utilization_Val],1))</f>
        <v>50-100MM</v>
      </c>
      <c r="BB18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90" spans="1:54" x14ac:dyDescent="0.3">
      <c r="A190" t="s">
        <v>876</v>
      </c>
      <c r="B190" t="str">
        <f>IF(ISNUMBER(MATCH(I190,Buyside_PastID!A:A,0)),"","NEW")</f>
        <v/>
      </c>
      <c r="C190" s="8" t="s">
        <v>1114</v>
      </c>
      <c r="D190" s="8">
        <v>0.94692124741520556</v>
      </c>
      <c r="E190" s="8">
        <v>1.0607688092712706</v>
      </c>
      <c r="F190" s="8" t="s">
        <v>2044</v>
      </c>
      <c r="G190" s="8">
        <v>0</v>
      </c>
      <c r="H190" s="8">
        <v>0</v>
      </c>
      <c r="I190" s="8" t="str" cm="1">
        <f t="array" ref="I190">_xll.BDP($C190,I$1)</f>
        <v>03523TBF4</v>
      </c>
      <c r="J190" s="8" t="str" cm="1">
        <f t="array" ref="J190">_xll.BDP($C190,J$1)</f>
        <v>ABIBB 8.2 01/15/39</v>
      </c>
      <c r="K190" s="8" cm="1">
        <f t="array" ref="K190">_xll.BDP($C190,K$1)</f>
        <v>50856480</v>
      </c>
      <c r="L190" s="8" cm="1">
        <f t="array" ref="L190">_xll.BDP($C190,L$1)</f>
        <v>15530617</v>
      </c>
      <c r="M190" s="8" t="str" cm="1">
        <f t="array" ref="M190">_xll.BDP($C190,M$1)</f>
        <v>USD</v>
      </c>
      <c r="N190" s="8" t="str" cm="1">
        <f t="array" ref="N190">_xll.BDP($C190,N$1)</f>
        <v>US</v>
      </c>
      <c r="O190" s="8" t="str" cm="1">
        <f t="array" ref="O190">_xll.BDP($C190,O$1)</f>
        <v>Corp</v>
      </c>
      <c r="P190" s="8" t="str" cm="1">
        <f t="array" ref="P190">_xll.BDP($C190,P$1)</f>
        <v>Consumer Staples</v>
      </c>
      <c r="Q190" s="8" t="str" cm="1">
        <f t="array" ref="Q190">_xll.BDP($C190,Q$1)</f>
        <v>ANHEUSER-BUSCH INBEV WOR</v>
      </c>
      <c r="R190" s="8" t="str" cm="1">
        <f t="array" ref="R190">_xll.BDP($C190,R$1)</f>
        <v>BBB+</v>
      </c>
      <c r="S190" s="8" cm="1">
        <f t="array" ref="S190">_xlfn.IFNA(MATCH(_xll.BDP($C190,S$1),Convert_RBCIRTG[RTG_MDY],0),0)</f>
        <v>3</v>
      </c>
      <c r="T190" s="8" cm="1">
        <f t="array" ref="T190">_xlfn.IFNA(MATCH(_xll.BDP($C190,T$1),Convert_RBCIRTG[RTG_FITCH_SP],0),0)</f>
        <v>0</v>
      </c>
      <c r="U190" s="8" cm="1">
        <f t="array" ref="U190">_xlfn.IFNA(MATCH(_xll.BDP($C190,U$1),Convert_RBCIRTG[RTG_FITCH_SP],0),0)</f>
        <v>3</v>
      </c>
      <c r="V190" s="20" t="str" cm="1">
        <f t="array" ref="V190">INDEX(Convert_RBCIRTG[RTG_FITCH_SP],IF(MEDIAN($S190:$U190)&gt;0,MEDIAN($S190:$U190),MAX($S190:$U190)))</f>
        <v>BBB+</v>
      </c>
      <c r="W190" s="15" cm="1">
        <f t="array" ref="W190">_xll.BDP($C190,W$1,"YAS_YLD_FLAG = 15")</f>
        <v>10.924962703324367</v>
      </c>
      <c r="X190" s="3" t="str">
        <f>INDEX(Convert_DurBins[Dur_Bucket],MATCH($W190,Convert_DurBins[Dur_Val],1))</f>
        <v>10-12</v>
      </c>
      <c r="Y190" s="14">
        <f t="shared" si="16"/>
        <v>4.0355998401419484</v>
      </c>
      <c r="Z190" s="3">
        <f>-INDEX(DefProv[Default],MATCH($O190&amp;$R190,DefProv[KEY],0))</f>
        <v>-36</v>
      </c>
      <c r="AA190" s="9" cm="1">
        <f t="array" ref="AA190">IF($M190="CAD",AB190,_xll.BDP($C190,AA$1,"YAS_XCCY_FOREIGN_CURRENCY=CAD","YAS_YLD_FLAG = 15","PRICING_SOURCE=BVAL"))</f>
        <v>4.3955998401419487</v>
      </c>
      <c r="AB190" s="9" cm="1">
        <f t="array" ref="AB190">_xll.BDP($C190,AB$1,"YAS_YLD_FLAG = 15","PRICING_SOURCE=BVAL")</f>
        <v>3.286861</v>
      </c>
      <c r="AC190" s="14">
        <f t="shared" si="17"/>
        <v>1.1087388401419487</v>
      </c>
      <c r="AD190" s="9" cm="1">
        <f t="array" ref="AD190">_xll.BDP($C190,AD$1,"YAS_YLD_FLAG = 15","PRICING_SOURCE=BVAL")</f>
        <v>129.40710000000001</v>
      </c>
      <c r="AE190" s="14" t="e">
        <f>INDEX([1]credit_yield!$C$1:$C$108,MATCH($AY190,[1]credit_yield!$A$1:$A$108,0))</f>
        <v>#N/A</v>
      </c>
      <c r="AF190" s="9" cm="1">
        <f t="array" ref="AF190">_xll.BDP($C190,AF$1,"YAS_YLD_FLAG = 15","YAS_XCCY_FOREIGN_CURRENCY=CAD","PRICING_SOURCE=BVAL")</f>
        <v>252.66062263705305</v>
      </c>
      <c r="AG190" s="9" cm="1">
        <f t="array" ref="AG190">_xll.BDP($C190,AG$1,"YAS_YLD_FLAG = 15","PRICING_SOURCE=BVAL")</f>
        <v>1.9927899999999998</v>
      </c>
      <c r="AH190" s="9" t="str" cm="1">
        <f t="array" ref="AH190">_xll.BDP($C190,AH$1,"YAS_YLD_FLAG = 15","PRICING_SOURCE=BVAL")</f>
        <v>T 1 3/4 08/15/41</v>
      </c>
      <c r="AI190" s="9" t="str" cm="1">
        <f t="array" ref="AI190">_xll.BDP($C190,AI$1,"YAS_YLD_FLAG = 15","YAS_XCCY_FOREIGN_CURRENCY=CAD","PRICING_SOURCE=BVAL")</f>
        <v>CAN 4 06/01/41</v>
      </c>
      <c r="AJ190" s="9" cm="1">
        <f t="array" ref="AJ190">_xll.BQL($C190, "yield(fill=PREV, pricing_source=BVN4, side=Bid, yield_type=YTW) - yield(fill=PREV, pricing_source=BVN4, side=Ask, yield_type=YTW)")</f>
        <v>3.1253763467202322E-2</v>
      </c>
      <c r="AK190" s="16" cm="1">
        <f t="array" ref="AK190">_xll.BDP($C190,AK$1,"YAS_YLD_FLAG = 1")</f>
        <v>1249274000</v>
      </c>
      <c r="AL190" s="5">
        <f t="shared" si="18"/>
        <v>3.3113632397696581E-2</v>
      </c>
      <c r="AM190" s="17" cm="1">
        <f t="array" ref="AM190">_xll.BDP($C190&amp;"@"&amp;Settings!$B$1&amp;" "&amp;$O190,"INTERVAL_SUM","MARKET_DATA_OVERRIDE="&amp;AM$1,"CALC_INTERVAL="&amp;Settings!$B$2,"FILL=0")*1000</f>
        <v>41368000</v>
      </c>
      <c r="AN190" s="18">
        <f t="shared" si="19"/>
        <v>-6484000</v>
      </c>
      <c r="AO190" s="17" cm="1">
        <f t="array" ref="AO190">_xll.BDP($I190&amp;"@"&amp;Settings!$B$1&amp;" "&amp;$O190,"INTERVAL_SUM","MARKET_DATA_OVERRIDE="&amp;AO$1,"CALC_INTERVAL="&amp;Settings!$B$2,"FILL=0")*1000</f>
        <v>10700000</v>
      </c>
      <c r="AP190" s="17" cm="1">
        <f t="array" ref="AP190">_xll.BDP($I190&amp;"@"&amp;Settings!$B$1&amp;" "&amp;$O190,"INTERVAL_SUM","MARKET_DATA_OVERRIDE="&amp;AP$1,"CALC_INTERVAL="&amp;Settings!$B$2,"FILL=0")*1000</f>
        <v>17184000</v>
      </c>
      <c r="AQ190" s="8" cm="1">
        <f t="array" ref="AQ190">_xll.BDP($C190,AQ$1)</f>
        <v>94</v>
      </c>
      <c r="AR190" s="21">
        <f>_xlfn.IFNA(IF(ISNUMBER($K190),INDEX(SN_Limit[UTILIZATION],MATCH($K190,SN_Limit[BB_ID],0)),"#N/A"),
IF(ISNUMBER($L190),INDEX(SN_Limit[UTILIZATION],MATCH($L190,SN_Limit[BB_ID],0)),"#N/A"))</f>
        <v>0.66949999999999998</v>
      </c>
      <c r="AS190" s="6">
        <f>_xlfn.IFNA(IF(ISNUMBER($K190),INDEX(SN_Limit[REMAINING],MATCH($K190,SN_Limit[BB_ID],0)),"#N/A"),
IF(ISNUMBER($L190),INDEX(SN_Limit[REMAINING],MATCH($L190,SN_Limit[BB_ID],0)),"#N/A"))</f>
        <v>28809497.269999996</v>
      </c>
      <c r="AT190" s="3" t="str">
        <f>INDEX(Table11[Z_category],MATCH(MAX(BuyTable[[#This Row],[Yld_Z_BB]:[Yld_Z_RBCI]]),Table11[Z_score_Vale],1))</f>
        <v>75 to 90</v>
      </c>
      <c r="AU190" s="3" t="str">
        <f>INDEX(Table12[TRAC_Category],MATCH(BuyTable[[#This Row],[Perc_Traded]],Table12[TRAC_Value],1))</f>
        <v>0-5%</v>
      </c>
      <c r="AV190" s="27" t="str">
        <f>INDEX(Table13[NetDlrInv_Category],MATCH(BuyTable[[#This Row],[DealerClient Net]],Table13[NetDlrInv_Value],1))</f>
        <v>-10MM to -5MM</v>
      </c>
      <c r="AW190" s="3">
        <f>IF(OR(ISBLANK(BuyTable[[#This Row],[MSG_AskSize]]),NOT(ISNUMBER(BuyTable[[#This Row],[MSG_AskSize]]))),"NA",INDEX(Table14[AskSize_Category],MATCH(BuyTable[[#This Row],[MSG_AskSize]],Table14[AskSize_Value],1)))</f>
        <v>0</v>
      </c>
      <c r="AX190" s="3" t="str">
        <f>INDEX(Table15[XCCY_Cat],MATCH(BuyTable[[#This Row],[XCCY_sprd]],Table15[XCCY_Value],1))</f>
        <v>1 to 1.5</v>
      </c>
      <c r="AY190" s="3" t="str">
        <f>INDEX(Group_RTG[RTG_Value],MATCH($R190,Group_RTG[RTG_Key],0))&amp;":"&amp;INDEX(Map_DurBQNT[Dur_Val],MATCH($X190,Map_DurBQNT[Dur_Key],0))&amp;":"&amp;$M190&amp;":"&amp;$O190</f>
        <v>BBB:6:USD:Corp</v>
      </c>
      <c r="AZ190" s="3" t="str">
        <f>INDEX(Table9[LQA_Bucket],MATCH(BuyTable[[#This Row],[LQA_LIQUIDITY_SCORE]],Table9[LQA_Val],1))</f>
        <v>80-100</v>
      </c>
      <c r="BA190" s="27" t="str">
        <f>INDEX(Table10[Utilization_Bucket],MATCH(_xlfn.IFNA(ROUND(BuyTable[[#This Row],[Remaining]]/1000000,0),-1),Table10[Utilization_Val],1))</f>
        <v>10-50MM</v>
      </c>
      <c r="BB19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91" spans="1:54" x14ac:dyDescent="0.3">
      <c r="A191" t="s">
        <v>876</v>
      </c>
      <c r="B191" t="str">
        <f>IF(ISNUMBER(MATCH(I191,Buyside_PastID!A:A,0)),"","NEW")</f>
        <v/>
      </c>
      <c r="C191" s="8" t="s">
        <v>1100</v>
      </c>
      <c r="D191" s="8">
        <v>0.96153038397070167</v>
      </c>
      <c r="E191" s="8">
        <v>1.0648619417126737</v>
      </c>
      <c r="F191" s="8" t="s">
        <v>2789</v>
      </c>
      <c r="I191" s="8" t="str" cm="1">
        <f t="array" ref="I191">_xll.BDP($C191,I$1)</f>
        <v>695114CL0</v>
      </c>
      <c r="J191" s="8" t="str" cm="1">
        <f t="array" ref="J191">_xll.BDP($C191,J$1)</f>
        <v>BRKHEC 6 01/15/39</v>
      </c>
      <c r="K191" s="8" cm="1">
        <f t="array" ref="K191">_xll.BDP($C191,K$1)</f>
        <v>100193</v>
      </c>
      <c r="L191" s="8" cm="1">
        <f t="array" ref="L191">_xll.BDP($C191,L$1)</f>
        <v>101142</v>
      </c>
      <c r="M191" s="8" t="str" cm="1">
        <f t="array" ref="M191">_xll.BDP($C191,M$1)</f>
        <v>USD</v>
      </c>
      <c r="N191" s="8" t="str" cm="1">
        <f t="array" ref="N191">_xll.BDP($C191,N$1)</f>
        <v>US</v>
      </c>
      <c r="O191" s="8" t="str" cm="1">
        <f t="array" ref="O191">_xll.BDP($C191,O$1)</f>
        <v>Corp</v>
      </c>
      <c r="P191" s="8" t="str" cm="1">
        <f t="array" ref="P191">_xll.BDP($C191,P$1)</f>
        <v>Utilities</v>
      </c>
      <c r="Q191" s="8" t="str" cm="1">
        <f t="array" ref="Q191">_xll.BDP($C191,Q$1)</f>
        <v>PACIFICORP</v>
      </c>
      <c r="R191" s="8" t="str" cm="1">
        <f t="array" ref="R191">_xll.BDP($C191,R$1)</f>
        <v>A+</v>
      </c>
      <c r="S191" s="8" cm="1">
        <f t="array" ref="S191">_xlfn.IFNA(MATCH(_xll.BDP($C191,S$1),Convert_RBCIRTG[RTG_MDY],0),0)</f>
        <v>6</v>
      </c>
      <c r="T191" s="8" cm="1">
        <f t="array" ref="T191">_xlfn.IFNA(MATCH(_xll.BDP($C191,T$1),Convert_RBCIRTG[RTG_FITCH_SP],0),0)</f>
        <v>0</v>
      </c>
      <c r="U191" s="8" cm="1">
        <f t="array" ref="U191">_xlfn.IFNA(MATCH(_xll.BDP($C191,U$1),Convert_RBCIRTG[RTG_FITCH_SP],0),0)</f>
        <v>6</v>
      </c>
      <c r="V191" s="20" t="str" cm="1">
        <f t="array" ref="V191">INDEX(Convert_RBCIRTG[RTG_FITCH_SP],IF(MEDIAN($S191:$U191)&gt;0,MEDIAN($S191:$U191),MAX($S191:$U191)))</f>
        <v>A+</v>
      </c>
      <c r="W191" s="15" cm="1">
        <f t="array" ref="W191">_xll.BDP($C191,W$1,"YAS_YLD_FLAG = 15")</f>
        <v>11.675371580269044</v>
      </c>
      <c r="X191" s="3" t="str">
        <f>INDEX(Convert_DurBins[Dur_Bucket],MATCH($W191,Convert_DurBins[Dur_Val],1))</f>
        <v>10-12</v>
      </c>
      <c r="Y191" s="14">
        <f t="shared" si="16"/>
        <v>3.7264796648203884</v>
      </c>
      <c r="Z191" s="3">
        <f>-INDEX(DefProv[Default],MATCH($O191&amp;$R191,DefProv[KEY],0))</f>
        <v>-13</v>
      </c>
      <c r="AA191" s="9" cm="1">
        <f t="array" ref="AA191">IF($M191="CAD",AB191,_xll.BDP($C191,AA$1,"YAS_XCCY_FOREIGN_CURRENCY=CAD","YAS_YLD_FLAG = 15","PRICING_SOURCE=BVAL"))</f>
        <v>3.8564796648203883</v>
      </c>
      <c r="AB191" s="9" cm="1">
        <f t="array" ref="AB191">_xll.BDP($C191,AB$1,"YAS_YLD_FLAG = 15","PRICING_SOURCE=BVAL")</f>
        <v>3.0667990000000001</v>
      </c>
      <c r="AC191" s="14">
        <f t="shared" si="17"/>
        <v>0.78968066482038823</v>
      </c>
      <c r="AD191" s="9" cm="1">
        <f t="array" ref="AD191">_xll.BDP($C191,AD$1,"YAS_YLD_FLAG = 15","PRICING_SOURCE=BVAL")</f>
        <v>107.40090000000002</v>
      </c>
      <c r="AE191" s="14">
        <f>INDEX([1]credit_yield!$C$1:$C$108,MATCH($AY191,[1]credit_yield!$A$1:$A$108,0))</f>
        <v>97.700504166739321</v>
      </c>
      <c r="AF191" s="9" cm="1">
        <f t="array" ref="AF191">_xll.BDP($C191,AF$1,"YAS_YLD_FLAG = 15","YAS_XCCY_FOREIGN_CURRENCY=CAD","PRICING_SOURCE=BVAL")</f>
        <v>198.81992108273633</v>
      </c>
      <c r="AG191" s="9" cm="1">
        <f t="array" ref="AG191">_xll.BDP($C191,AG$1,"YAS_YLD_FLAG = 15","PRICING_SOURCE=BVAL")</f>
        <v>1.9927899999999998</v>
      </c>
      <c r="AH191" s="9" t="str" cm="1">
        <f t="array" ref="AH191">_xll.BDP($C191,AH$1,"YAS_YLD_FLAG = 15","PRICING_SOURCE=BVAL")</f>
        <v>T 1 3/4 08/15/41</v>
      </c>
      <c r="AI191" s="9" t="str" cm="1">
        <f t="array" ref="AI191">_xll.BDP($C191,AI$1,"YAS_YLD_FLAG = 15","YAS_XCCY_FOREIGN_CURRENCY=CAD","PRICING_SOURCE=BVAL")</f>
        <v>CAN 4 06/01/41</v>
      </c>
      <c r="AJ191" s="9" cm="1">
        <f t="array" ref="AJ191">_xll.BQL($C191, "yield(fill=PREV, pricing_source=BVN4, side=Bid, yield_type=YTW) - yield(fill=PREV, pricing_source=BVN4, side=Ask, yield_type=YTW)")</f>
        <v>8.7375979214221466E-3</v>
      </c>
      <c r="AK191" s="16" cm="1">
        <f t="array" ref="AK191">_xll.BDP($C191,AK$1,"YAS_YLD_FLAG = 1")</f>
        <v>650000000</v>
      </c>
      <c r="AL191" s="5">
        <f t="shared" si="18"/>
        <v>2.858153846153846E-2</v>
      </c>
      <c r="AM191" s="17" cm="1">
        <f t="array" ref="AM191">_xll.BDP($C191&amp;"@"&amp;Settings!$B$1&amp;" "&amp;$O191,"INTERVAL_SUM","MARKET_DATA_OVERRIDE="&amp;AM$1,"CALC_INTERVAL="&amp;Settings!$B$2,"FILL=0")*1000</f>
        <v>18578000</v>
      </c>
      <c r="AN191" s="18">
        <f t="shared" si="19"/>
        <v>1875000</v>
      </c>
      <c r="AO191" s="17" cm="1">
        <f t="array" ref="AO191">_xll.BDP($I191&amp;"@"&amp;Settings!$B$1&amp;" "&amp;$O191,"INTERVAL_SUM","MARKET_DATA_OVERRIDE="&amp;AO$1,"CALC_INTERVAL="&amp;Settings!$B$2,"FILL=0")*1000</f>
        <v>6640000</v>
      </c>
      <c r="AP191" s="17" cm="1">
        <f t="array" ref="AP191">_xll.BDP($I191&amp;"@"&amp;Settings!$B$1&amp;" "&amp;$O191,"INTERVAL_SUM","MARKET_DATA_OVERRIDE="&amp;AP$1,"CALC_INTERVAL="&amp;Settings!$B$2,"FILL=0")*1000</f>
        <v>4765000</v>
      </c>
      <c r="AQ191" s="8" cm="1">
        <f t="array" ref="AQ191">_xll.BDP($C191,AQ$1)</f>
        <v>93</v>
      </c>
      <c r="AR191" s="21">
        <f>_xlfn.IFNA(IF(ISNUMBER($K191),INDEX(SN_Limit[UTILIZATION],MATCH($K191,SN_Limit[BB_ID],0)),"#N/A"),
IF(ISNUMBER($L191),INDEX(SN_Limit[UTILIZATION],MATCH($L191,SN_Limit[BB_ID],0)),"#N/A"))</f>
        <v>0.39810000000000001</v>
      </c>
      <c r="AS191" s="6">
        <f>_xlfn.IFNA(IF(ISNUMBER($K191),INDEX(SN_Limit[REMAINING],MATCH($K191,SN_Limit[BB_ID],0)),"#N/A"),
IF(ISNUMBER($L191),INDEX(SN_Limit[REMAINING],MATCH($L191,SN_Limit[BB_ID],0)),"#N/A"))</f>
        <v>75292254.789999992</v>
      </c>
      <c r="AT191" s="3" t="str">
        <f>INDEX(Table11[Z_category],MATCH(MAX(BuyTable[[#This Row],[Yld_Z_BB]:[Yld_Z_RBCI]]),Table11[Z_score_Vale],1))</f>
        <v>75 to 90</v>
      </c>
      <c r="AU191" s="3" t="str">
        <f>INDEX(Table12[TRAC_Category],MATCH(BuyTable[[#This Row],[Perc_Traded]],Table12[TRAC_Value],1))</f>
        <v>0-5%</v>
      </c>
      <c r="AV191" s="27" t="str">
        <f>INDEX(Table13[NetDlrInv_Category],MATCH(BuyTable[[#This Row],[DealerClient Net]],Table13[NetDlrInv_Value],1))</f>
        <v>0 to 5MM</v>
      </c>
      <c r="AW191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191" s="3" t="str">
        <f>INDEX(Table15[XCCY_Cat],MATCH(BuyTable[[#This Row],[XCCY_sprd]],Table15[XCCY_Value],1))</f>
        <v>0.5 to 0.8</v>
      </c>
      <c r="AY191" s="3" t="str">
        <f>INDEX(Group_RTG[RTG_Value],MATCH($R191,Group_RTG[RTG_Key],0))&amp;":"&amp;INDEX(Map_DurBQNT[Dur_Val],MATCH($X191,Map_DurBQNT[Dur_Key],0))&amp;":"&amp;$M191&amp;":"&amp;$O191</f>
        <v>A:6:USD:Corp</v>
      </c>
      <c r="AZ191" s="3" t="str">
        <f>INDEX(Table9[LQA_Bucket],MATCH(BuyTable[[#This Row],[LQA_LIQUIDITY_SCORE]],Table9[LQA_Val],1))</f>
        <v>80-100</v>
      </c>
      <c r="BA191" s="27" t="str">
        <f>INDEX(Table10[Utilization_Bucket],MATCH(_xlfn.IFNA(ROUND(BuyTable[[#This Row],[Remaining]]/1000000,0),-1),Table10[Utilization_Val],1))</f>
        <v>50-100MM</v>
      </c>
      <c r="BB19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92" spans="1:54" x14ac:dyDescent="0.3">
      <c r="A192" t="s">
        <v>876</v>
      </c>
      <c r="B192" t="str">
        <f>IF(ISNUMBER(MATCH(I192,Buyside_PastID!A:A,0)),"","NEW")</f>
        <v/>
      </c>
      <c r="C192" s="8" t="s">
        <v>1563</v>
      </c>
      <c r="D192" s="8">
        <v>0.80787283673764998</v>
      </c>
      <c r="E192" s="8">
        <v>0.90336207031672866</v>
      </c>
      <c r="F192" s="8" t="s">
        <v>1894</v>
      </c>
      <c r="G192" s="8">
        <v>10330000</v>
      </c>
      <c r="H192" s="8">
        <v>5000000</v>
      </c>
      <c r="I192" s="8" t="str" cm="1">
        <f t="array" ref="I192">_xll.BDP($C192,I$1)</f>
        <v>44810ZCG3</v>
      </c>
      <c r="J192" s="8" t="str" cm="1">
        <f t="array" ref="J192">_xll.BDP($C192,J$1)</f>
        <v>HYDONE 2.23 09/17/31</v>
      </c>
      <c r="K192" s="8" cm="1">
        <f t="array" ref="K192">_xll.BDP($C192,K$1)</f>
        <v>47287703</v>
      </c>
      <c r="L192" s="8" cm="1">
        <f t="array" ref="L192">_xll.BDP($C192,L$1)</f>
        <v>1180521</v>
      </c>
      <c r="M192" s="8" t="str" cm="1">
        <f t="array" ref="M192">_xll.BDP($C192,M$1)</f>
        <v>CAD</v>
      </c>
      <c r="N192" s="8" t="str" cm="1">
        <f t="array" ref="N192">_xll.BDP($C192,N$1)</f>
        <v>CA</v>
      </c>
      <c r="O192" s="8" t="str" cm="1">
        <f t="array" ref="O192">_xll.BDP($C192,O$1)</f>
        <v>Corp</v>
      </c>
      <c r="P192" s="8" t="str" cm="1">
        <f t="array" ref="P192">_xll.BDP($C192,P$1)</f>
        <v>Utilities</v>
      </c>
      <c r="Q192" s="8" t="str" cm="1">
        <f t="array" ref="Q192">_xll.BDP($C192,Q$1)</f>
        <v>HYDRO ONE INC</v>
      </c>
      <c r="R192" s="8" t="str" cm="1">
        <f t="array" ref="R192">_xll.BDP($C192,R$1)</f>
        <v>A-</v>
      </c>
      <c r="S192" s="8" cm="1">
        <f t="array" ref="S192">_xlfn.IFNA(MATCH(_xll.BDP($C192,S$1),Convert_RBCIRTG[RTG_MDY],0),0)</f>
        <v>4</v>
      </c>
      <c r="T192" s="8" cm="1">
        <f t="array" ref="T192">_xlfn.IFNA(MATCH(_xll.BDP($C192,T$1),Convert_RBCIRTG[RTG_FITCH_SP],0),0)</f>
        <v>0</v>
      </c>
      <c r="U192" s="8" cm="1">
        <f t="array" ref="U192">_xlfn.IFNA(MATCH(_xll.BDP($C192,U$1),Convert_RBCIRTG[RTG_FITCH_SP],0),0)</f>
        <v>4</v>
      </c>
      <c r="V192" s="20" t="str" cm="1">
        <f t="array" ref="V192">INDEX(Convert_RBCIRTG[RTG_FITCH_SP],IF(MEDIAN($S192:$U192)&gt;0,MEDIAN($S192:$U192),MAX($S192:$U192)))</f>
        <v>A-</v>
      </c>
      <c r="W192" s="15" cm="1">
        <f t="array" ref="W192">_xll.BDP($C192,W$1,"YAS_YLD_FLAG = 15")</f>
        <v>8.7998534504207129</v>
      </c>
      <c r="X192" s="3" t="str">
        <f>INDEX(Convert_DurBins[Dur_Bucket],MATCH($W192,Convert_DurBins[Dur_Val],1))</f>
        <v>0-10</v>
      </c>
      <c r="Y192" s="14">
        <f t="shared" si="16"/>
        <v>2.3987380000000003</v>
      </c>
      <c r="Z192" s="3">
        <f>-INDEX(DefProv[Default],MATCH($O192&amp;$R192,DefProv[KEY],0))</f>
        <v>-13</v>
      </c>
      <c r="AA192" s="9" cm="1">
        <f t="array" ref="AA192">IF($M192="CAD",AB192,_xll.BDP($C192,AA$1,"YAS_XCCY_FOREIGN_CURRENCY=CAD","YAS_YLD_FLAG = 15","PRICING_SOURCE=BVAL"))</f>
        <v>2.5287380000000002</v>
      </c>
      <c r="AB192" s="9" cm="1">
        <f t="array" ref="AB192">_xll.BDP($C192,AB$1,"YAS_YLD_FLAG = 15","PRICING_SOURCE=BVAL")</f>
        <v>2.5287380000000002</v>
      </c>
      <c r="AC192" s="14">
        <f t="shared" si="17"/>
        <v>0</v>
      </c>
      <c r="AD192" s="9" cm="1">
        <f t="array" ref="AD192">_xll.BDP($C192,AD$1,"YAS_YLD_FLAG = 15","PRICING_SOURCE=BVAL")</f>
        <v>94.021000000000001</v>
      </c>
      <c r="AE192" s="14">
        <f>INDEX([1]credit_yield!$C$1:$C$108,MATCH($AY192,[1]credit_yield!$A$1:$A$108,0))</f>
        <v>111.2829290536734</v>
      </c>
      <c r="AF192" s="9" cm="1">
        <f t="array" ref="AF192">_xll.BDP($C192,AF$1,"YAS_YLD_FLAG = 15","YAS_XCCY_FOREIGN_CURRENCY=CAD","PRICING_SOURCE=BVAL")</f>
        <v>92.966166812879749</v>
      </c>
      <c r="AG192" s="9" cm="1">
        <f t="array" ref="AG192">_xll.BDP($C192,AG$1,"YAS_YLD_FLAG = 15","PRICING_SOURCE=BVAL")</f>
        <v>1.5885280000000002</v>
      </c>
      <c r="AH192" s="9" t="str" cm="1">
        <f t="array" ref="AH192">_xll.BDP($C192,AH$1,"YAS_YLD_FLAG = 15","PRICING_SOURCE=BVAL")</f>
        <v>CAN 1 1/2 06/01/31</v>
      </c>
      <c r="AI192" s="9" t="str" cm="1">
        <f t="array" ref="AI192">_xll.BDP($C192,AI$1,"YAS_YLD_FLAG = 15","YAS_XCCY_FOREIGN_CURRENCY=CAD","PRICING_SOURCE=BVAL")</f>
        <v>CAN 1 ½ 06/01/31</v>
      </c>
      <c r="AJ192" s="9" cm="1">
        <f t="array" ref="AJ192">_xll.BQL($C192, "yield(fill=PREV, pricing_source=BVN4, side=Bid, yield_type=YTW) - yield(fill=PREV, pricing_source=BVN4, side=Ask, yield_type=YTW)")</f>
        <v>3.357423476840804E-2</v>
      </c>
      <c r="AK192" s="16" cm="1">
        <f t="array" ref="AK192">_xll.BDP($C192,AK$1,"YAS_YLD_FLAG = 1")</f>
        <v>450000000</v>
      </c>
      <c r="AL192" s="5">
        <f t="shared" si="18"/>
        <v>0</v>
      </c>
      <c r="AM192" s="17" cm="1">
        <f t="array" ref="AM192">_xll.BDP($C192&amp;"@"&amp;Settings!$B$1&amp;" "&amp;$O192,"INTERVAL_SUM","MARKET_DATA_OVERRIDE="&amp;AM$1,"CALC_INTERVAL="&amp;Settings!$B$2,"FILL=0")*1000</f>
        <v>0</v>
      </c>
      <c r="AN192" s="18">
        <f t="shared" si="19"/>
        <v>0</v>
      </c>
      <c r="AO192" s="17" cm="1">
        <f t="array" ref="AO192">_xll.BDP($I192&amp;"@"&amp;Settings!$B$1&amp;" "&amp;$O192,"INTERVAL_SUM","MARKET_DATA_OVERRIDE="&amp;AO$1,"CALC_INTERVAL="&amp;Settings!$B$2,"FILL=0")*1000</f>
        <v>0</v>
      </c>
      <c r="AP192" s="17" cm="1">
        <f t="array" ref="AP192">_xll.BDP($I192&amp;"@"&amp;Settings!$B$1&amp;" "&amp;$O192,"INTERVAL_SUM","MARKET_DATA_OVERRIDE="&amp;AP$1,"CALC_INTERVAL="&amp;Settings!$B$2,"FILL=0")*1000</f>
        <v>0</v>
      </c>
      <c r="AQ192" s="8" cm="1">
        <f t="array" ref="AQ192">_xll.BDP($C192,AQ$1)</f>
        <v>94</v>
      </c>
      <c r="AR192" s="21">
        <f>_xlfn.IFNA(IF(ISNUMBER($K192),INDEX(SN_Limit[UTILIZATION],MATCH($K192,SN_Limit[BB_ID],0)),"#N/A"),
IF(ISNUMBER($L192),INDEX(SN_Limit[UTILIZATION],MATCH($L192,SN_Limit[BB_ID],0)),"#N/A"))</f>
        <v>0.15909999999999999</v>
      </c>
      <c r="AS192" s="6">
        <f>_xlfn.IFNA(IF(ISNUMBER($K192),INDEX(SN_Limit[REMAINING],MATCH($K192,SN_Limit[BB_ID],0)),"#N/A"),
IF(ISNUMBER($L192),INDEX(SN_Limit[REMAINING],MATCH($L192,SN_Limit[BB_ID],0)),"#N/A"))</f>
        <v>111128831.42</v>
      </c>
      <c r="AT192" s="3" t="str">
        <f>INDEX(Table11[Z_category],MATCH(MAX(BuyTable[[#This Row],[Yld_Z_BB]:[Yld_Z_RBCI]]),Table11[Z_score_Vale],1))</f>
        <v>75 to 90</v>
      </c>
      <c r="AU192" s="3">
        <f>INDEX(Table12[TRAC_Category],MATCH(BuyTable[[#This Row],[Perc_Traded]],Table12[TRAC_Value],1))</f>
        <v>0</v>
      </c>
      <c r="AV192" s="27">
        <f>INDEX(Table13[NetDlrInv_Category],MATCH(BuyTable[[#This Row],[DealerClient Net]],Table13[NetDlrInv_Value],1))</f>
        <v>0</v>
      </c>
      <c r="AW192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92" s="3">
        <f>INDEX(Table15[XCCY_Cat],MATCH(BuyTable[[#This Row],[XCCY_sprd]],Table15[XCCY_Value],1))</f>
        <v>0</v>
      </c>
      <c r="AY192" s="3" t="str">
        <f>INDEX(Group_RTG[RTG_Value],MATCH($R192,Group_RTG[RTG_Key],0))&amp;":"&amp;INDEX(Map_DurBQNT[Dur_Val],MATCH($X192,Map_DurBQNT[Dur_Key],0))&amp;":"&amp;$M192&amp;":"&amp;$O192</f>
        <v>A:5:CAD:Corp</v>
      </c>
      <c r="AZ192" s="3" t="str">
        <f>INDEX(Table9[LQA_Bucket],MATCH(BuyTable[[#This Row],[LQA_LIQUIDITY_SCORE]],Table9[LQA_Val],1))</f>
        <v>80-100</v>
      </c>
      <c r="BA192" s="27" t="str">
        <f>INDEX(Table10[Utilization_Bucket],MATCH(_xlfn.IFNA(ROUND(BuyTable[[#This Row],[Remaining]]/1000000,0),-1),Table10[Utilization_Val],1))</f>
        <v>100MM+</v>
      </c>
      <c r="BB19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93" spans="1:54" x14ac:dyDescent="0.3">
      <c r="A193" t="s">
        <v>876</v>
      </c>
      <c r="B193" t="str">
        <f>IF(ISNUMBER(MATCH(I193,Buyside_PastID!A:A,0)),"","NEW")</f>
        <v/>
      </c>
      <c r="C193" s="8" t="s">
        <v>1572</v>
      </c>
      <c r="D193" s="8">
        <v>0.9215532573541998</v>
      </c>
      <c r="E193" s="8">
        <v>1.0103380323929936</v>
      </c>
      <c r="F193" s="8" t="s">
        <v>1906</v>
      </c>
      <c r="G193" s="8">
        <v>10000000</v>
      </c>
      <c r="H193" s="8">
        <v>5000000</v>
      </c>
      <c r="I193" s="8" t="str" cm="1">
        <f t="array" ref="I193">_xll.BDP($C193,I$1)</f>
        <v>29260ZAE6</v>
      </c>
      <c r="J193" s="8" t="str" cm="1">
        <f t="array" ref="J193">_xll.BDP($C193,J$1)</f>
        <v>ENBGAS 2.35 09/15/31</v>
      </c>
      <c r="K193" s="8" cm="1">
        <f t="array" ref="K193">_xll.BDP($C193,K$1)</f>
        <v>109548</v>
      </c>
      <c r="L193" s="8" cm="1">
        <f t="array" ref="L193">_xll.BDP($C193,L$1)</f>
        <v>62939278</v>
      </c>
      <c r="M193" s="8" t="str" cm="1">
        <f t="array" ref="M193">_xll.BDP($C193,M$1)</f>
        <v>CAD</v>
      </c>
      <c r="N193" s="8" t="str" cm="1">
        <f t="array" ref="N193">_xll.BDP($C193,N$1)</f>
        <v>CA</v>
      </c>
      <c r="O193" s="8" t="str" cm="1">
        <f t="array" ref="O193">_xll.BDP($C193,O$1)</f>
        <v>Corp</v>
      </c>
      <c r="P193" s="8" t="str" cm="1">
        <f t="array" ref="P193">_xll.BDP($C193,P$1)</f>
        <v>Utilities</v>
      </c>
      <c r="Q193" s="8" t="str" cm="1">
        <f t="array" ref="Q193">_xll.BDP($C193,Q$1)</f>
        <v>ENBRIDGE GAS INC</v>
      </c>
      <c r="R193" s="8" t="str" cm="1">
        <f t="array" ref="R193">_xll.BDP($C193,R$1)</f>
        <v>A-</v>
      </c>
      <c r="S193" s="8" cm="1">
        <f t="array" ref="S193">_xlfn.IFNA(MATCH(_xll.BDP($C193,S$1),Convert_RBCIRTG[RTG_MDY],0),0)</f>
        <v>0</v>
      </c>
      <c r="T193" s="8" cm="1">
        <f t="array" ref="T193">_xlfn.IFNA(MATCH(_xll.BDP($C193,T$1),Convert_RBCIRTG[RTG_FITCH_SP],0),0)</f>
        <v>0</v>
      </c>
      <c r="U193" s="8" cm="1">
        <f t="array" ref="U193">_xlfn.IFNA(MATCH(_xll.BDP($C193,U$1),Convert_RBCIRTG[RTG_FITCH_SP],0),0)</f>
        <v>4</v>
      </c>
      <c r="V193" s="20" t="str" cm="1">
        <f t="array" ref="V193">INDEX(Convert_RBCIRTG[RTG_FITCH_SP],IF(MEDIAN($S193:$U193)&gt;0,MEDIAN($S193:$U193),MAX($S193:$U193)))</f>
        <v>A-</v>
      </c>
      <c r="W193" s="15" cm="1">
        <f t="array" ref="W193">_xll.BDP($C193,W$1,"YAS_YLD_FLAG = 15")</f>
        <v>8.7424068618954269</v>
      </c>
      <c r="X193" s="3" t="str">
        <f>INDEX(Convert_DurBins[Dur_Bucket],MATCH($W193,Convert_DurBins[Dur_Val],1))</f>
        <v>0-10</v>
      </c>
      <c r="Y193" s="14">
        <f t="shared" si="16"/>
        <v>2.495266</v>
      </c>
      <c r="Z193" s="3">
        <f>-INDEX(DefProv[Default],MATCH($O193&amp;$R193,DefProv[KEY],0))</f>
        <v>-13</v>
      </c>
      <c r="AA193" s="9" cm="1">
        <f t="array" ref="AA193">IF($M193="CAD",AB193,_xll.BDP($C193,AA$1,"YAS_XCCY_FOREIGN_CURRENCY=CAD","YAS_YLD_FLAG = 15","PRICING_SOURCE=BVAL"))</f>
        <v>2.6252659999999999</v>
      </c>
      <c r="AB193" s="9" cm="1">
        <f t="array" ref="AB193">_xll.BDP($C193,AB$1,"YAS_YLD_FLAG = 15","PRICING_SOURCE=BVAL")</f>
        <v>2.6252659999999999</v>
      </c>
      <c r="AC193" s="14">
        <f t="shared" si="17"/>
        <v>0</v>
      </c>
      <c r="AD193" s="9" cm="1">
        <f t="array" ref="AD193">_xll.BDP($C193,AD$1,"YAS_YLD_FLAG = 15","PRICING_SOURCE=BVAL")</f>
        <v>103.6794</v>
      </c>
      <c r="AE193" s="14">
        <f>INDEX([1]credit_yield!$C$1:$C$108,MATCH($AY193,[1]credit_yield!$A$1:$A$108,0))</f>
        <v>111.2829290536734</v>
      </c>
      <c r="AF193" s="9" cm="1">
        <f t="array" ref="AF193">_xll.BDP($C193,AF$1,"YAS_YLD_FLAG = 15","YAS_XCCY_FOREIGN_CURRENCY=CAD","PRICING_SOURCE=BVAL")</f>
        <v>102.57867768154436</v>
      </c>
      <c r="AG193" s="9" cm="1">
        <f t="array" ref="AG193">_xll.BDP($C193,AG$1,"YAS_YLD_FLAG = 15","PRICING_SOURCE=BVAL")</f>
        <v>1.5884719999999999</v>
      </c>
      <c r="AH193" s="9" t="str" cm="1">
        <f t="array" ref="AH193">_xll.BDP($C193,AH$1,"YAS_YLD_FLAG = 15","PRICING_SOURCE=BVAL")</f>
        <v>CAN 1 1/2 06/01/31</v>
      </c>
      <c r="AI193" s="9" t="str" cm="1">
        <f t="array" ref="AI193">_xll.BDP($C193,AI$1,"YAS_YLD_FLAG = 15","YAS_XCCY_FOREIGN_CURRENCY=CAD","PRICING_SOURCE=BVAL")</f>
        <v>CAN 1 ½ 06/01/31</v>
      </c>
      <c r="AJ193" s="9" cm="1">
        <f t="array" ref="AJ193">_xll.BQL($C193, "yield(fill=PREV, pricing_source=BVN4, side=Bid, yield_type=YTW) - yield(fill=PREV, pricing_source=BVN4, side=Ask, yield_type=YTW)")</f>
        <v>4.9478036784172286E-2</v>
      </c>
      <c r="AK193" s="16" cm="1">
        <f t="array" ref="AK193">_xll.BDP($C193,AK$1,"YAS_YLD_FLAG = 1")</f>
        <v>475000000</v>
      </c>
      <c r="AL193" s="5">
        <f t="shared" si="18"/>
        <v>0</v>
      </c>
      <c r="AM193" s="17" cm="1">
        <f t="array" ref="AM193">_xll.BDP($C193&amp;"@"&amp;Settings!$B$1&amp;" "&amp;$O193,"INTERVAL_SUM","MARKET_DATA_OVERRIDE="&amp;AM$1,"CALC_INTERVAL="&amp;Settings!$B$2,"FILL=0")*1000</f>
        <v>0</v>
      </c>
      <c r="AN193" s="18">
        <f t="shared" si="19"/>
        <v>0</v>
      </c>
      <c r="AO193" s="17" cm="1">
        <f t="array" ref="AO193">_xll.BDP($I193&amp;"@"&amp;Settings!$B$1&amp;" "&amp;$O193,"INTERVAL_SUM","MARKET_DATA_OVERRIDE="&amp;AO$1,"CALC_INTERVAL="&amp;Settings!$B$2,"FILL=0")*1000</f>
        <v>0</v>
      </c>
      <c r="AP193" s="17" cm="1">
        <f t="array" ref="AP193">_xll.BDP($I193&amp;"@"&amp;Settings!$B$1&amp;" "&amp;$O193,"INTERVAL_SUM","MARKET_DATA_OVERRIDE="&amp;AP$1,"CALC_INTERVAL="&amp;Settings!$B$2,"FILL=0")*1000</f>
        <v>0</v>
      </c>
      <c r="AQ193" s="8" cm="1">
        <f t="array" ref="AQ193">_xll.BDP($C193,AQ$1)</f>
        <v>86</v>
      </c>
      <c r="AR193" s="21">
        <f>_xlfn.IFNA(IF(ISNUMBER($K193),INDEX(SN_Limit[UTILIZATION],MATCH($K193,SN_Limit[BB_ID],0)),"#N/A"),
IF(ISNUMBER($L193),INDEX(SN_Limit[UTILIZATION],MATCH($L193,SN_Limit[BB_ID],0)),"#N/A"))</f>
        <v>0.68289999999999995</v>
      </c>
      <c r="AS193" s="6">
        <f>_xlfn.IFNA(IF(ISNUMBER($K193),INDEX(SN_Limit[REMAINING],MATCH($K193,SN_Limit[BB_ID],0)),"#N/A"),
IF(ISNUMBER($L193),INDEX(SN_Limit[REMAINING],MATCH($L193,SN_Limit[BB_ID],0)),"#N/A"))</f>
        <v>34731322.5</v>
      </c>
      <c r="AT193" s="3" t="str">
        <f>INDEX(Table11[Z_category],MATCH(MAX(BuyTable[[#This Row],[Yld_Z_BB]:[Yld_Z_RBCI]]),Table11[Z_score_Vale],1))</f>
        <v>75 to 90</v>
      </c>
      <c r="AU193" s="3">
        <f>INDEX(Table12[TRAC_Category],MATCH(BuyTable[[#This Row],[Perc_Traded]],Table12[TRAC_Value],1))</f>
        <v>0</v>
      </c>
      <c r="AV193" s="27">
        <f>INDEX(Table13[NetDlrInv_Category],MATCH(BuyTable[[#This Row],[DealerClient Net]],Table13[NetDlrInv_Value],1))</f>
        <v>0</v>
      </c>
      <c r="AW193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193" s="3">
        <f>INDEX(Table15[XCCY_Cat],MATCH(BuyTable[[#This Row],[XCCY_sprd]],Table15[XCCY_Value],1))</f>
        <v>0</v>
      </c>
      <c r="AY193" s="3" t="str">
        <f>INDEX(Group_RTG[RTG_Value],MATCH($R193,Group_RTG[RTG_Key],0))&amp;":"&amp;INDEX(Map_DurBQNT[Dur_Val],MATCH($X193,Map_DurBQNT[Dur_Key],0))&amp;":"&amp;$M193&amp;":"&amp;$O193</f>
        <v>A:5:CAD:Corp</v>
      </c>
      <c r="AZ193" s="3" t="str">
        <f>INDEX(Table9[LQA_Bucket],MATCH(BuyTable[[#This Row],[LQA_LIQUIDITY_SCORE]],Table9[LQA_Val],1))</f>
        <v>80-100</v>
      </c>
      <c r="BA193" s="27" t="str">
        <f>INDEX(Table10[Utilization_Bucket],MATCH(_xlfn.IFNA(ROUND(BuyTable[[#This Row],[Remaining]]/1000000,0),-1),Table10[Utilization_Val],1))</f>
        <v>10-50MM</v>
      </c>
      <c r="BB19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194" spans="1:54" x14ac:dyDescent="0.3">
      <c r="A194" t="s">
        <v>876</v>
      </c>
      <c r="B194" t="str">
        <f>IF(ISNUMBER(MATCH(I194,Buyside_PastID!A:A,0)),"","NEW")</f>
        <v/>
      </c>
      <c r="C194" s="8" t="s">
        <v>1145</v>
      </c>
      <c r="D194" s="8">
        <v>2.025347521418277</v>
      </c>
      <c r="E194" s="8">
        <v>1.5514583856380566</v>
      </c>
      <c r="F194" s="8" t="s">
        <v>2045</v>
      </c>
      <c r="G194" s="8">
        <v>0</v>
      </c>
      <c r="H194" s="8">
        <v>0</v>
      </c>
      <c r="I194" s="8" t="str" cm="1">
        <f t="array" ref="I194">_xll.BDP($C194,I$1)</f>
        <v>01306ZDC2</v>
      </c>
      <c r="J194" s="8" t="str" cm="1">
        <f t="array" ref="J194">_xll.BDP($C194,J$1)</f>
        <v>ALTA 3.9 12/01/33</v>
      </c>
      <c r="K194" s="8" cm="1">
        <f t="array" ref="K194">_xll.BDP($C194,K$1)</f>
        <v>186292</v>
      </c>
      <c r="L194" s="8" cm="1">
        <f t="array" ref="L194">_xll.BDP($C194,L$1)</f>
        <v>186292</v>
      </c>
      <c r="M194" s="8" t="str" cm="1">
        <f t="array" ref="M194">_xll.BDP($C194,M$1)</f>
        <v>CAD</v>
      </c>
      <c r="N194" s="8" t="str" cm="1">
        <f t="array" ref="N194">_xll.BDP($C194,N$1)</f>
        <v>CA</v>
      </c>
      <c r="O194" s="8" t="str" cm="1">
        <f t="array" ref="O194">_xll.BDP($C194,O$1)</f>
        <v>Govt</v>
      </c>
      <c r="P194" s="8" t="str" cm="1">
        <f t="array" ref="P194">_xll.BDP($C194,P$1)</f>
        <v>Government</v>
      </c>
      <c r="Q194" s="8" t="str" cm="1">
        <f t="array" ref="Q194">_xll.BDP($C194,Q$1)</f>
        <v>PROVINCE OF ALBERTA</v>
      </c>
      <c r="R194" s="8" t="str" cm="1">
        <f t="array" ref="R194">_xll.BDP($C194,R$1)</f>
        <v>A+</v>
      </c>
      <c r="S194" s="8" cm="1">
        <f t="array" ref="S194">_xlfn.IFNA(MATCH(_xll.BDP($C194,S$1),Convert_RBCIRTG[RTG_MDY],0),0)</f>
        <v>7</v>
      </c>
      <c r="T194" s="8" cm="1">
        <f t="array" ref="T194">_xlfn.IFNA(MATCH(_xll.BDP($C194,T$1),Convert_RBCIRTG[RTG_FITCH_SP],0),0)</f>
        <v>7</v>
      </c>
      <c r="U194" s="8" cm="1">
        <f t="array" ref="U194">_xlfn.IFNA(MATCH(_xll.BDP($C194,U$1),Convert_RBCIRTG[RTG_FITCH_SP],0),0)</f>
        <v>5</v>
      </c>
      <c r="V194" s="20" t="str" cm="1">
        <f t="array" ref="V194">INDEX(Convert_RBCIRTG[RTG_FITCH_SP],IF(MEDIAN($S194:$U194)&gt;0,MEDIAN($S194:$U194),MAX($S194:$U194)))</f>
        <v>AA-</v>
      </c>
      <c r="W194" s="15" cm="1">
        <f t="array" ref="W194">_xll.BDP($C194,W$1,"YAS_YLD_FLAG = 15")</f>
        <v>9.7179761137409191</v>
      </c>
      <c r="X194" s="3" t="str">
        <f>INDEX(Convert_DurBins[Dur_Bucket],MATCH($W194,Convert_DurBins[Dur_Val],1))</f>
        <v>0-10</v>
      </c>
      <c r="Y194" s="14">
        <f t="shared" si="16"/>
        <v>2.4025200000000004</v>
      </c>
      <c r="Z194" s="3">
        <f>-INDEX(DefProv[Default],MATCH($O194&amp;$R194,DefProv[KEY],0))</f>
        <v>-3</v>
      </c>
      <c r="AA194" s="9" cm="1">
        <f t="array" ref="AA194">IF($M194="CAD",AB194,_xll.BDP($C194,AA$1,"YAS_XCCY_FOREIGN_CURRENCY=CAD","YAS_YLD_FLAG = 15","PRICING_SOURCE=BVAL"))</f>
        <v>2.4325200000000002</v>
      </c>
      <c r="AB194" s="9" cm="1">
        <f t="array" ref="AB194">_xll.BDP($C194,AB$1,"YAS_YLD_FLAG = 15","PRICING_SOURCE=BVAL")</f>
        <v>2.4325200000000002</v>
      </c>
      <c r="AC194" s="14">
        <f t="shared" si="17"/>
        <v>0</v>
      </c>
      <c r="AD194" s="9" cm="1">
        <f t="array" ref="AD194">_xll.BDP($C194,AD$1,"YAS_YLD_FLAG = 15","PRICING_SOURCE=BVAL")</f>
        <v>65.406500000000008</v>
      </c>
      <c r="AE194" s="14">
        <f>INDEX([1]credit_yield!$C$1:$C$108,MATCH($AY194,[1]credit_yield!$A$1:$A$108,0))</f>
        <v>68.781405228834885</v>
      </c>
      <c r="AF194" s="9" cm="1">
        <f t="array" ref="AF194">_xll.BDP($C194,AF$1,"YAS_YLD_FLAG = 15","YAS_XCCY_FOREIGN_CURRENCY=CAD","PRICING_SOURCE=BVAL")</f>
        <v>89.047165425423415</v>
      </c>
      <c r="AG194" s="9" cm="1">
        <f t="array" ref="AG194">_xll.BDP($C194,AG$1,"YAS_YLD_FLAG = 15","PRICING_SOURCE=BVAL")</f>
        <v>1.7784550000000001</v>
      </c>
      <c r="AH194" s="9" t="str" cm="1">
        <f t="array" ref="AH194">_xll.BDP($C194,AH$1,"YAS_YLD_FLAG = 15","PRICING_SOURCE=BVAL")</f>
        <v>CAN 5 06/01/37</v>
      </c>
      <c r="AI194" s="9" t="str" cm="1">
        <f t="array" ref="AI194">_xll.BDP($C194,AI$1,"YAS_YLD_FLAG = 15","YAS_XCCY_FOREIGN_CURRENCY=CAD","PRICING_SOURCE=BVAL")</f>
        <v>CAN 1 ½ 06/01/31</v>
      </c>
      <c r="AJ194" s="9" cm="1">
        <f t="array" ref="AJ194">_xll.BQL($C194, "yield(fill=PREV, pricing_source=BVN4, side=Bid, yield_type=YTW) - yield(fill=PREV, pricing_source=BVN4, side=Ask, yield_type=YTW)")</f>
        <v>2.1070680279906107E-2</v>
      </c>
      <c r="AK194" s="16" cm="1">
        <f t="array" ref="AK194">_xll.BDP($C194,AK$1,"YAS_YLD_FLAG = 1")</f>
        <v>1815000000</v>
      </c>
      <c r="AL194" s="5">
        <f t="shared" si="18"/>
        <v>0</v>
      </c>
      <c r="AM194" s="17" cm="1">
        <f t="array" ref="AM194">_xll.BDP($C194&amp;"@"&amp;Settings!$B$1&amp;" "&amp;$O194,"INTERVAL_SUM","MARKET_DATA_OVERRIDE="&amp;AM$1,"CALC_INTERVAL="&amp;Settings!$B$2,"FILL=0")*1000</f>
        <v>0</v>
      </c>
      <c r="AN194" s="18">
        <f t="shared" si="19"/>
        <v>0</v>
      </c>
      <c r="AO194" s="17" cm="1">
        <f t="array" ref="AO194">_xll.BDP($I194&amp;"@"&amp;Settings!$B$1&amp;" "&amp;$O194,"INTERVAL_SUM","MARKET_DATA_OVERRIDE="&amp;AO$1,"CALC_INTERVAL="&amp;Settings!$B$2,"FILL=0")*1000</f>
        <v>0</v>
      </c>
      <c r="AP194" s="17" cm="1">
        <f t="array" ref="AP194">_xll.BDP($I194&amp;"@"&amp;Settings!$B$1&amp;" "&amp;$O194,"INTERVAL_SUM","MARKET_DATA_OVERRIDE="&amp;AP$1,"CALC_INTERVAL="&amp;Settings!$B$2,"FILL=0")*1000</f>
        <v>0</v>
      </c>
      <c r="AQ194" s="8" cm="1">
        <f t="array" ref="AQ194">_xll.BDP($C194,AQ$1)</f>
        <v>99</v>
      </c>
      <c r="AR194" s="21">
        <f>_xlfn.IFNA(IF(ISNUMBER($K194),INDEX(SN_Limit[UTILIZATION],MATCH($K194,SN_Limit[BB_ID],0)),"#N/A"),
IF(ISNUMBER($L194),INDEX(SN_Limit[UTILIZATION],MATCH($L194,SN_Limit[BB_ID],0)),"#N/A"))</f>
        <v>0.74470000000000003</v>
      </c>
      <c r="AS194" s="6">
        <f>_xlfn.IFNA(IF(ISNUMBER($K194),INDEX(SN_Limit[REMAINING],MATCH($K194,SN_Limit[BB_ID],0)),"#N/A"),
IF(ISNUMBER($L194),INDEX(SN_Limit[REMAINING],MATCH($L194,SN_Limit[BB_ID],0)),"#N/A"))</f>
        <v>71443136.829999983</v>
      </c>
      <c r="AT194" s="3" t="str">
        <f>INDEX(Table11[Z_category],MATCH(MAX(BuyTable[[#This Row],[Yld_Z_BB]:[Yld_Z_RBCI]]),Table11[Z_score_Vale],1))</f>
        <v>90+</v>
      </c>
      <c r="AU194" s="3">
        <f>INDEX(Table12[TRAC_Category],MATCH(BuyTable[[#This Row],[Perc_Traded]],Table12[TRAC_Value],1))</f>
        <v>0</v>
      </c>
      <c r="AV194" s="27">
        <f>INDEX(Table13[NetDlrInv_Category],MATCH(BuyTable[[#This Row],[DealerClient Net]],Table13[NetDlrInv_Value],1))</f>
        <v>0</v>
      </c>
      <c r="AW194" s="3">
        <f>IF(OR(ISBLANK(BuyTable[[#This Row],[MSG_AskSize]]),NOT(ISNUMBER(BuyTable[[#This Row],[MSG_AskSize]]))),"NA",INDEX(Table14[AskSize_Category],MATCH(BuyTable[[#This Row],[MSG_AskSize]],Table14[AskSize_Value],1)))</f>
        <v>0</v>
      </c>
      <c r="AX194" s="3">
        <f>INDEX(Table15[XCCY_Cat],MATCH(BuyTable[[#This Row],[XCCY_sprd]],Table15[XCCY_Value],1))</f>
        <v>0</v>
      </c>
      <c r="AY194" s="3" t="str">
        <f>INDEX(Group_RTG[RTG_Value],MATCH($R194,Group_RTG[RTG_Key],0))&amp;":"&amp;INDEX(Map_DurBQNT[Dur_Val],MATCH($X194,Map_DurBQNT[Dur_Key],0))&amp;":"&amp;$M194&amp;":"&amp;$O194</f>
        <v>A:5:CAD:Govt</v>
      </c>
      <c r="AZ194" s="3" t="str">
        <f>INDEX(Table9[LQA_Bucket],MATCH(BuyTable[[#This Row],[LQA_LIQUIDITY_SCORE]],Table9[LQA_Val],1))</f>
        <v>80-100</v>
      </c>
      <c r="BA194" s="27" t="str">
        <f>INDEX(Table10[Utilization_Bucket],MATCH(_xlfn.IFNA(ROUND(BuyTable[[#This Row],[Remaining]]/1000000,0),-1),Table10[Utilization_Val],1))</f>
        <v>50-100MM</v>
      </c>
      <c r="BB19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95" spans="1:54" x14ac:dyDescent="0.3">
      <c r="A195" t="s">
        <v>876</v>
      </c>
      <c r="B195" t="str">
        <f>IF(ISNUMBER(MATCH(I195,Buyside_PastID!A:A,0)),"","NEW")</f>
        <v/>
      </c>
      <c r="C195" s="8" t="s">
        <v>1060</v>
      </c>
      <c r="D195" s="8">
        <v>1.0656833938977242</v>
      </c>
      <c r="E195" s="8">
        <v>1.1459678966854057</v>
      </c>
      <c r="F195" s="8" t="s">
        <v>1973</v>
      </c>
      <c r="G195" s="8">
        <v>0</v>
      </c>
      <c r="H195" s="8">
        <v>5000000</v>
      </c>
      <c r="I195" s="8" t="str" cm="1">
        <f t="array" ref="I195">_xll.BDP($C195,I$1)</f>
        <v>38141GCU6</v>
      </c>
      <c r="J195" s="8" t="str" cm="1">
        <f t="array" ref="J195">_xll.BDP($C195,J$1)</f>
        <v>GS 6 1/8 02/15/33</v>
      </c>
      <c r="K195" s="8" cm="1">
        <f t="array" ref="K195">_xll.BDP($C195,K$1)</f>
        <v>348768</v>
      </c>
      <c r="L195" s="8" cm="1">
        <f t="array" ref="L195">_xll.BDP($C195,L$1)</f>
        <v>348768</v>
      </c>
      <c r="M195" s="8" t="str" cm="1">
        <f t="array" ref="M195">_xll.BDP($C195,M$1)</f>
        <v>USD</v>
      </c>
      <c r="N195" s="8" t="str" cm="1">
        <f t="array" ref="N195">_xll.BDP($C195,N$1)</f>
        <v>US</v>
      </c>
      <c r="O195" s="8" t="str" cm="1">
        <f t="array" ref="O195">_xll.BDP($C195,O$1)</f>
        <v>Corp</v>
      </c>
      <c r="P195" s="8" t="str" cm="1">
        <f t="array" ref="P195">_xll.BDP($C195,P$1)</f>
        <v>Financials</v>
      </c>
      <c r="Q195" s="8" t="str" cm="1">
        <f t="array" ref="Q195">_xll.BDP($C195,Q$1)</f>
        <v>GOLDMAN SACHS GROUP INC</v>
      </c>
      <c r="R195" s="8" t="str" cm="1">
        <f t="array" ref="R195">_xll.BDP($C195,R$1)</f>
        <v>A-</v>
      </c>
      <c r="S195" s="8" cm="1">
        <f t="array" ref="S195">_xlfn.IFNA(MATCH(_xll.BDP($C195,S$1),Convert_RBCIRTG[RTG_MDY],0),0)</f>
        <v>5</v>
      </c>
      <c r="T195" s="8" cm="1">
        <f t="array" ref="T195">_xlfn.IFNA(MATCH(_xll.BDP($C195,T$1),Convert_RBCIRTG[RTG_FITCH_SP],0),0)</f>
        <v>5</v>
      </c>
      <c r="U195" s="8" cm="1">
        <f t="array" ref="U195">_xlfn.IFNA(MATCH(_xll.BDP($C195,U$1),Convert_RBCIRTG[RTG_FITCH_SP],0),0)</f>
        <v>3</v>
      </c>
      <c r="V195" s="20" t="str" cm="1">
        <f t="array" ref="V195">INDEX(Convert_RBCIRTG[RTG_FITCH_SP],IF(MEDIAN($S195:$U195)&gt;0,MEDIAN($S195:$U195),MAX($S195:$U195)))</f>
        <v>A</v>
      </c>
      <c r="W195" s="15" cm="1">
        <f t="array" ref="W195">_xll.BDP($C195,W$1,"YAS_YLD_FLAG = 15")</f>
        <v>8.5826196287713721</v>
      </c>
      <c r="X195" s="3" t="str">
        <f>INDEX(Convert_DurBins[Dur_Bucket],MATCH($W195,Convert_DurBins[Dur_Val],1))</f>
        <v>0-10</v>
      </c>
      <c r="Y195" s="14">
        <f t="shared" si="16"/>
        <v>3.2413802905212146</v>
      </c>
      <c r="Z195" s="3">
        <f>-INDEX(DefProv[Default],MATCH($O195&amp;$R195,DefProv[KEY],0))</f>
        <v>-13</v>
      </c>
      <c r="AA195" s="9" cm="1">
        <f t="array" ref="AA195">IF($M195="CAD",AB195,_xll.BDP($C195,AA$1,"YAS_XCCY_FOREIGN_CURRENCY=CAD","YAS_YLD_FLAG = 15","PRICING_SOURCE=BVAL"))</f>
        <v>3.3713802905212145</v>
      </c>
      <c r="AB195" s="9" cm="1">
        <f t="array" ref="AB195">_xll.BDP($C195,AB$1,"YAS_YLD_FLAG = 15","PRICING_SOURCE=BVAL")</f>
        <v>2.763312</v>
      </c>
      <c r="AC195" s="14">
        <f t="shared" si="17"/>
        <v>0.60806829052121447</v>
      </c>
      <c r="AD195" s="9" cm="1">
        <f t="array" ref="AD195">_xll.BDP($C195,AD$1,"YAS_YLD_FLAG = 15","PRICING_SOURCE=BVAL")</f>
        <v>118.3327</v>
      </c>
      <c r="AE195" s="14">
        <f>INDEX([1]credit_yield!$C$1:$C$108,MATCH($AY195,[1]credit_yield!$A$1:$A$108,0))</f>
        <v>73.928243448068429</v>
      </c>
      <c r="AF195" s="9" cm="1">
        <f t="array" ref="AF195">_xll.BDP($C195,AF$1,"YAS_YLD_FLAG = 15","YAS_XCCY_FOREIGN_CURRENCY=CAD","PRICING_SOURCE=BVAL")</f>
        <v>178.28764599896104</v>
      </c>
      <c r="AG195" s="9" cm="1">
        <f t="array" ref="AG195">_xll.BDP($C195,AG$1,"YAS_YLD_FLAG = 15","PRICING_SOURCE=BVAL")</f>
        <v>1.579985</v>
      </c>
      <c r="AH195" s="9" t="str" cm="1">
        <f t="array" ref="AH195">_xll.BDP($C195,AH$1,"YAS_YLD_FLAG = 15","PRICING_SOURCE=BVAL")</f>
        <v>T 1 1/4 08/15/31</v>
      </c>
      <c r="AI195" s="9" t="str" cm="1">
        <f t="array" ref="AI195">_xll.BDP($C195,AI$1,"YAS_YLD_FLAG = 15","YAS_XCCY_FOREIGN_CURRENCY=CAD","PRICING_SOURCE=BVAL")</f>
        <v>CAN 1 ½ 06/01/31</v>
      </c>
      <c r="AJ195" s="9" cm="1">
        <f t="array" ref="AJ195">_xll.BQL($C195, "yield(fill=PREV, pricing_source=BVN4, side=Bid, yield_type=YTW) - yield(fill=PREV, pricing_source=BVN4, side=Ask, yield_type=YTW)")</f>
        <v>1.7160721004437107E-2</v>
      </c>
      <c r="AK195" s="16" cm="1">
        <f t="array" ref="AK195">_xll.BDP($C195,AK$1,"YAS_YLD_FLAG = 1")</f>
        <v>1037566000</v>
      </c>
      <c r="AL195" s="5">
        <f t="shared" si="18"/>
        <v>1.3070975725881534E-2</v>
      </c>
      <c r="AM195" s="17" cm="1">
        <f t="array" ref="AM195">_xll.BDP($C195&amp;"@"&amp;Settings!$B$1&amp;" "&amp;$O195,"INTERVAL_SUM","MARKET_DATA_OVERRIDE="&amp;AM$1,"CALC_INTERVAL="&amp;Settings!$B$2,"FILL=0")*1000</f>
        <v>13562000</v>
      </c>
      <c r="AN195" s="18">
        <f t="shared" si="19"/>
        <v>-9962000</v>
      </c>
      <c r="AO195" s="17" cm="1">
        <f t="array" ref="AO195">_xll.BDP($I195&amp;"@"&amp;Settings!$B$1&amp;" "&amp;$O195,"INTERVAL_SUM","MARKET_DATA_OVERRIDE="&amp;AO$1,"CALC_INTERVAL="&amp;Settings!$B$2,"FILL=0")*1000</f>
        <v>0</v>
      </c>
      <c r="AP195" s="17" cm="1">
        <f t="array" ref="AP195">_xll.BDP($I195&amp;"@"&amp;Settings!$B$1&amp;" "&amp;$O195,"INTERVAL_SUM","MARKET_DATA_OVERRIDE="&amp;AP$1,"CALC_INTERVAL="&amp;Settings!$B$2,"FILL=0")*1000</f>
        <v>9962000</v>
      </c>
      <c r="AQ195" s="8" cm="1">
        <f t="array" ref="AQ195">_xll.BDP($C195,AQ$1)</f>
        <v>91</v>
      </c>
      <c r="AR195" s="21">
        <f>_xlfn.IFNA(IF(ISNUMBER($K195),INDEX(SN_Limit[UTILIZATION],MATCH($K195,SN_Limit[BB_ID],0)),"#N/A"),
IF(ISNUMBER($L195),INDEX(SN_Limit[UTILIZATION],MATCH($L195,SN_Limit[BB_ID],0)),"#N/A"))</f>
        <v>0.74180000000000001</v>
      </c>
      <c r="AS195" s="6">
        <f>_xlfn.IFNA(IF(ISNUMBER($K195),INDEX(SN_Limit[REMAINING],MATCH($K195,SN_Limit[BB_ID],0)),"#N/A"),
IF(ISNUMBER($L195),INDEX(SN_Limit[REMAINING],MATCH($L195,SN_Limit[BB_ID],0)),"#N/A"))</f>
        <v>11862695.119999997</v>
      </c>
      <c r="AT195" s="3" t="str">
        <f>INDEX(Table11[Z_category],MATCH(MAX(BuyTable[[#This Row],[Yld_Z_BB]:[Yld_Z_RBCI]]),Table11[Z_score_Vale],1))</f>
        <v>75 to 90</v>
      </c>
      <c r="AU195" s="3" t="str">
        <f>INDEX(Table12[TRAC_Category],MATCH(BuyTable[[#This Row],[Perc_Traded]],Table12[TRAC_Value],1))</f>
        <v>0-5%</v>
      </c>
      <c r="AV195" s="27" t="str">
        <f>INDEX(Table13[NetDlrInv_Category],MATCH(BuyTable[[#This Row],[DealerClient Net]],Table13[NetDlrInv_Value],1))</f>
        <v>-10MM to -5MM</v>
      </c>
      <c r="AW195" s="3">
        <f>IF(OR(ISBLANK(BuyTable[[#This Row],[MSG_AskSize]]),NOT(ISNUMBER(BuyTable[[#This Row],[MSG_AskSize]]))),"NA",INDEX(Table14[AskSize_Category],MATCH(BuyTable[[#This Row],[MSG_AskSize]],Table14[AskSize_Value],1)))</f>
        <v>0</v>
      </c>
      <c r="AX195" s="3" t="str">
        <f>INDEX(Table15[XCCY_Cat],MATCH(BuyTable[[#This Row],[XCCY_sprd]],Table15[XCCY_Value],1))</f>
        <v>0.5 to 0.8</v>
      </c>
      <c r="AY195" s="3" t="str">
        <f>INDEX(Group_RTG[RTG_Value],MATCH($R195,Group_RTG[RTG_Key],0))&amp;":"&amp;INDEX(Map_DurBQNT[Dur_Val],MATCH($X195,Map_DurBQNT[Dur_Key],0))&amp;":"&amp;$M195&amp;":"&amp;$O195</f>
        <v>A:5:USD:Corp</v>
      </c>
      <c r="AZ195" s="3" t="str">
        <f>INDEX(Table9[LQA_Bucket],MATCH(BuyTable[[#This Row],[LQA_LIQUIDITY_SCORE]],Table9[LQA_Val],1))</f>
        <v>80-100</v>
      </c>
      <c r="BA195" s="27" t="str">
        <f>INDEX(Table10[Utilization_Bucket],MATCH(_xlfn.IFNA(ROUND(BuyTable[[#This Row],[Remaining]]/1000000,0),-1),Table10[Utilization_Val],1))</f>
        <v>10-50MM</v>
      </c>
      <c r="BB19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96" spans="1:54" x14ac:dyDescent="0.3">
      <c r="A196" t="s">
        <v>876</v>
      </c>
      <c r="B196" t="str">
        <f>IF(ISNUMBER(MATCH(I196,Buyside_PastID!A:A,0)),"","NEW")</f>
        <v/>
      </c>
      <c r="C196" s="8" t="s">
        <v>943</v>
      </c>
      <c r="D196" s="8">
        <v>0.76937410222492508</v>
      </c>
      <c r="E196" s="8">
        <v>0.84163730912759283</v>
      </c>
      <c r="F196" s="8" t="s">
        <v>2817</v>
      </c>
      <c r="G196" s="8">
        <v>0</v>
      </c>
      <c r="H196" s="8">
        <v>0</v>
      </c>
      <c r="I196" s="8" t="str" cm="1">
        <f t="array" ref="I196">_xll.BDP($C196,I$1)</f>
        <v>00206RDS8</v>
      </c>
      <c r="J196" s="8" t="str" cm="1">
        <f t="array" ref="J196">_xll.BDP($C196,J$1)</f>
        <v>T 5.45 03/01/47</v>
      </c>
      <c r="K196" s="8" cm="1">
        <f t="array" ref="K196">_xll.BDP($C196,K$1)</f>
        <v>101376</v>
      </c>
      <c r="L196" s="8" cm="1">
        <f t="array" ref="L196">_xll.BDP($C196,L$1)</f>
        <v>101376</v>
      </c>
      <c r="M196" s="8" t="str" cm="1">
        <f t="array" ref="M196">_xll.BDP($C196,M$1)</f>
        <v>USD</v>
      </c>
      <c r="N196" s="8" t="str" cm="1">
        <f t="array" ref="N196">_xll.BDP($C196,N$1)</f>
        <v>US</v>
      </c>
      <c r="O196" s="8" t="str" cm="1">
        <f t="array" ref="O196">_xll.BDP($C196,O$1)</f>
        <v>Corp</v>
      </c>
      <c r="P196" s="8" t="str" cm="1">
        <f t="array" ref="P196">_xll.BDP($C196,P$1)</f>
        <v>Communications</v>
      </c>
      <c r="Q196" s="8" t="str" cm="1">
        <f t="array" ref="Q196">_xll.BDP($C196,Q$1)</f>
        <v>AT&amp;T INC</v>
      </c>
      <c r="R196" s="8" t="str" cm="1">
        <f t="array" ref="R196">_xll.BDP($C196,R$1)</f>
        <v>BBB</v>
      </c>
      <c r="S196" s="8" cm="1">
        <f t="array" ref="S196">_xlfn.IFNA(MATCH(_xll.BDP($C196,S$1),Convert_RBCIRTG[RTG_MDY],0),0)</f>
        <v>2</v>
      </c>
      <c r="T196" s="8" cm="1">
        <f t="array" ref="T196">_xlfn.IFNA(MATCH(_xll.BDP($C196,T$1),Convert_RBCIRTG[RTG_FITCH_SP],0),0)</f>
        <v>3</v>
      </c>
      <c r="U196" s="8" cm="1">
        <f t="array" ref="U196">_xlfn.IFNA(MATCH(_xll.BDP($C196,U$1),Convert_RBCIRTG[RTG_FITCH_SP],0),0)</f>
        <v>2</v>
      </c>
      <c r="V196" s="20" t="str" cm="1">
        <f t="array" ref="V196">INDEX(Convert_RBCIRTG[RTG_FITCH_SP],IF(MEDIAN($S196:$U196)&gt;0,MEDIAN($S196:$U196),MAX($S196:$U196)))</f>
        <v>BBB</v>
      </c>
      <c r="W196" s="15" cm="1">
        <f t="array" ref="W196">_xll.BDP($C196,W$1,"YAS_YLD_FLAG = 15")</f>
        <v>14.980300028353323</v>
      </c>
      <c r="X196" s="3" t="str">
        <f>INDEX(Convert_DurBins[Dur_Bucket],MATCH($W196,Convert_DurBins[Dur_Val],1))</f>
        <v>14-16</v>
      </c>
      <c r="Y196" s="14">
        <f t="shared" si="16"/>
        <v>4.0740480871197073</v>
      </c>
      <c r="Z196" s="3">
        <f>-INDEX(DefProv[Default],MATCH($O196&amp;$R196,DefProv[KEY],0))</f>
        <v>-36</v>
      </c>
      <c r="AA196" s="9" cm="1">
        <f t="array" ref="AA196">IF($M196="CAD",AB196,_xll.BDP($C196,AA$1,"YAS_XCCY_FOREIGN_CURRENCY=CAD","YAS_YLD_FLAG = 15","PRICING_SOURCE=BVAL"))</f>
        <v>4.4340480871197077</v>
      </c>
      <c r="AB196" s="9" cm="1">
        <f t="array" ref="AB196">_xll.BDP($C196,AB$1,"YAS_YLD_FLAG = 15","PRICING_SOURCE=BVAL")</f>
        <v>3.551078</v>
      </c>
      <c r="AC196" s="14">
        <f t="shared" si="17"/>
        <v>0.8829700871197077</v>
      </c>
      <c r="AD196" s="9" cm="1">
        <f t="array" ref="AD196">_xll.BDP($C196,AD$1,"YAS_YLD_FLAG = 15","PRICING_SOURCE=BVAL")</f>
        <v>154.88830000000002</v>
      </c>
      <c r="AE196" s="14" t="e">
        <f>INDEX([1]credit_yield!$C$1:$C$108,MATCH($AY196,[1]credit_yield!$A$1:$A$108,0))</f>
        <v>#N/A</v>
      </c>
      <c r="AF196" s="9" cm="1">
        <f t="array" ref="AF196">_xll.BDP($C196,AF$1,"YAS_YLD_FLAG = 15","YAS_XCCY_FOREIGN_CURRENCY=CAD","PRICING_SOURCE=BVAL")</f>
        <v>246.52950158490432</v>
      </c>
      <c r="AG196" s="9" cm="1">
        <f t="array" ref="AG196">_xll.BDP($C196,AG$1,"YAS_YLD_FLAG = 15","PRICING_SOURCE=BVAL")</f>
        <v>2.0021949999999999</v>
      </c>
      <c r="AH196" s="9" t="str" cm="1">
        <f t="array" ref="AH196">_xll.BDP($C196,AH$1,"YAS_YLD_FLAG = 15","PRICING_SOURCE=BVAL")</f>
        <v>T 2 3/8 05/15/51</v>
      </c>
      <c r="AI196" s="9" t="str" cm="1">
        <f t="array" ref="AI196">_xll.BDP($C196,AI$1,"YAS_YLD_FLAG = 15","YAS_XCCY_FOREIGN_CURRENCY=CAD","PRICING_SOURCE=BVAL")</f>
        <v>CAN 2 12/01/51</v>
      </c>
      <c r="AJ196" s="9" cm="1">
        <f t="array" ref="AJ196">_xll.BQL($C196, "yield(fill=PREV, pricing_source=BVN4, side=Bid, yield_type=YTW) - yield(fill=PREV, pricing_source=BVN4, side=Ask, yield_type=YTW)")</f>
        <v>3.6085710000000049E-2</v>
      </c>
      <c r="AK196" s="16" cm="1">
        <f t="array" ref="AK196">_xll.BDP($C196,AK$1,"YAS_YLD_FLAG = 1")</f>
        <v>748523000</v>
      </c>
      <c r="AL196" s="5">
        <f t="shared" si="18"/>
        <v>7.0164844634032619E-3</v>
      </c>
      <c r="AM196" s="17" cm="1">
        <f t="array" ref="AM196">_xll.BDP($C196&amp;"@"&amp;Settings!$B$1&amp;" "&amp;$O196,"INTERVAL_SUM","MARKET_DATA_OVERRIDE="&amp;AM$1,"CALC_INTERVAL="&amp;Settings!$B$2,"FILL=0")*1000</f>
        <v>5252000</v>
      </c>
      <c r="AN196" s="18">
        <f t="shared" si="19"/>
        <v>-2560000</v>
      </c>
      <c r="AO196" s="17" cm="1">
        <f t="array" ref="AO196">_xll.BDP($I196&amp;"@"&amp;Settings!$B$1&amp;" "&amp;$O196,"INTERVAL_SUM","MARKET_DATA_OVERRIDE="&amp;AO$1,"CALC_INTERVAL="&amp;Settings!$B$2,"FILL=0")*1000</f>
        <v>0</v>
      </c>
      <c r="AP196" s="17" cm="1">
        <f t="array" ref="AP196">_xll.BDP($I196&amp;"@"&amp;Settings!$B$1&amp;" "&amp;$O196,"INTERVAL_SUM","MARKET_DATA_OVERRIDE="&amp;AP$1,"CALC_INTERVAL="&amp;Settings!$B$2,"FILL=0")*1000</f>
        <v>2560000</v>
      </c>
      <c r="AQ196" s="8" cm="1">
        <f t="array" ref="AQ196">_xll.BDP($C196,AQ$1)</f>
        <v>90</v>
      </c>
      <c r="AR196" s="21">
        <f>_xlfn.IFNA(IF(ISNUMBER($K196),INDEX(SN_Limit[UTILIZATION],MATCH($K196,SN_Limit[BB_ID],0)),"#N/A"),
IF(ISNUMBER($L196),INDEX(SN_Limit[UTILIZATION],MATCH($L196,SN_Limit[BB_ID],0)),"#N/A"))</f>
        <v>0.89100000000000001</v>
      </c>
      <c r="AS196" s="6">
        <f>_xlfn.IFNA(IF(ISNUMBER($K196),INDEX(SN_Limit[REMAINING],MATCH($K196,SN_Limit[BB_ID],0)),"#N/A"),
IF(ISNUMBER($L196),INDEX(SN_Limit[REMAINING],MATCH($L196,SN_Limit[BB_ID],0)),"#N/A"))</f>
        <v>811912.5</v>
      </c>
      <c r="AT196" s="3" t="str">
        <f>INDEX(Table11[Z_category],MATCH(MAX(BuyTable[[#This Row],[Yld_Z_BB]:[Yld_Z_RBCI]]),Table11[Z_score_Vale],1))</f>
        <v>75 to 90</v>
      </c>
      <c r="AU196" s="3">
        <f>INDEX(Table12[TRAC_Category],MATCH(BuyTable[[#This Row],[Perc_Traded]],Table12[TRAC_Value],1))</f>
        <v>0</v>
      </c>
      <c r="AV196" s="27" t="str">
        <f>INDEX(Table13[NetDlrInv_Category],MATCH(BuyTable[[#This Row],[DealerClient Net]],Table13[NetDlrInv_Value],1))</f>
        <v>-5MM to 0MM</v>
      </c>
      <c r="AW196" s="3">
        <f>IF(OR(ISBLANK(BuyTable[[#This Row],[MSG_AskSize]]),NOT(ISNUMBER(BuyTable[[#This Row],[MSG_AskSize]]))),"NA",INDEX(Table14[AskSize_Category],MATCH(BuyTable[[#This Row],[MSG_AskSize]],Table14[AskSize_Value],1)))</f>
        <v>0</v>
      </c>
      <c r="AX196" s="3" t="str">
        <f>INDEX(Table15[XCCY_Cat],MATCH(BuyTable[[#This Row],[XCCY_sprd]],Table15[XCCY_Value],1))</f>
        <v>0.8 to 1</v>
      </c>
      <c r="AY196" s="3" t="str">
        <f>INDEX(Group_RTG[RTG_Value],MATCH($R196,Group_RTG[RTG_Key],0))&amp;":"&amp;INDEX(Map_DurBQNT[Dur_Val],MATCH($X196,Map_DurBQNT[Dur_Key],0))&amp;":"&amp;$M196&amp;":"&amp;$O196</f>
        <v>BBB:8:USD:Corp</v>
      </c>
      <c r="AZ196" s="3" t="str">
        <f>INDEX(Table9[LQA_Bucket],MATCH(BuyTable[[#This Row],[LQA_LIQUIDITY_SCORE]],Table9[LQA_Val],1))</f>
        <v>80-100</v>
      </c>
      <c r="BA196" s="27" t="str">
        <f>INDEX(Table10[Utilization_Bucket],MATCH(_xlfn.IFNA(ROUND(BuyTable[[#This Row],[Remaining]]/1000000,0),-1),Table10[Utilization_Val],1))</f>
        <v>1-10MM</v>
      </c>
      <c r="BB19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97" spans="1:54" x14ac:dyDescent="0.3">
      <c r="A197" t="s">
        <v>876</v>
      </c>
      <c r="B197" t="str">
        <f>IF(ISNUMBER(MATCH(I197,Buyside_PastID!A:A,0)),"","NEW")</f>
        <v/>
      </c>
      <c r="C197" s="8" t="s">
        <v>1106</v>
      </c>
      <c r="D197" s="8">
        <v>0.97112851833988678</v>
      </c>
      <c r="E197" s="8">
        <v>1.0830630873049683</v>
      </c>
      <c r="F197" s="8" t="s">
        <v>1921</v>
      </c>
      <c r="G197" s="8">
        <v>4000000</v>
      </c>
      <c r="H197" s="8">
        <v>5000000</v>
      </c>
      <c r="I197" s="8" t="str" cm="1">
        <f t="array" ref="I197">_xll.BDP($C197,I$1)</f>
        <v>460146CF8</v>
      </c>
      <c r="J197" s="8" t="str" cm="1">
        <f t="array" ref="J197">_xll.BDP($C197,J$1)</f>
        <v>IP 7.3 11/15/39</v>
      </c>
      <c r="K197" s="8" cm="1">
        <f t="array" ref="K197">_xll.BDP($C197,K$1)</f>
        <v>100806</v>
      </c>
      <c r="L197" s="8" cm="1">
        <f t="array" ref="L197">_xll.BDP($C197,L$1)</f>
        <v>100806</v>
      </c>
      <c r="M197" s="8" t="str" cm="1">
        <f t="array" ref="M197">_xll.BDP($C197,M$1)</f>
        <v>USD</v>
      </c>
      <c r="N197" s="8" t="str" cm="1">
        <f t="array" ref="N197">_xll.BDP($C197,N$1)</f>
        <v>US</v>
      </c>
      <c r="O197" s="8" t="str" cm="1">
        <f t="array" ref="O197">_xll.BDP($C197,O$1)</f>
        <v>Corp</v>
      </c>
      <c r="P197" s="8" t="str" cm="1">
        <f t="array" ref="P197">_xll.BDP($C197,P$1)</f>
        <v>Materials</v>
      </c>
      <c r="Q197" s="8" t="str" cm="1">
        <f t="array" ref="Q197">_xll.BDP($C197,Q$1)</f>
        <v>INTERNATIONAL PAPER CO</v>
      </c>
      <c r="R197" s="8" t="str" cm="1">
        <f t="array" ref="R197">_xll.BDP($C197,R$1)</f>
        <v>BBB</v>
      </c>
      <c r="S197" s="8" cm="1">
        <f t="array" ref="S197">_xlfn.IFNA(MATCH(_xll.BDP($C197,S$1),Convert_RBCIRTG[RTG_MDY],0),0)</f>
        <v>2</v>
      </c>
      <c r="T197" s="8" cm="1">
        <f t="array" ref="T197">_xlfn.IFNA(MATCH(_xll.BDP($C197,T$1),Convert_RBCIRTG[RTG_FITCH_SP],0),0)</f>
        <v>0</v>
      </c>
      <c r="U197" s="8" cm="1">
        <f t="array" ref="U197">_xlfn.IFNA(MATCH(_xll.BDP($C197,U$1),Convert_RBCIRTG[RTG_FITCH_SP],0),0)</f>
        <v>2</v>
      </c>
      <c r="V197" s="20" t="str" cm="1">
        <f t="array" ref="V197">INDEX(Convert_RBCIRTG[RTG_FITCH_SP],IF(MEDIAN($S197:$U197)&gt;0,MEDIAN($S197:$U197),MAX($S197:$U197)))</f>
        <v>BBB</v>
      </c>
      <c r="W197" s="15" cm="1">
        <f t="array" ref="W197">_xll.BDP($C197,W$1,"YAS_YLD_FLAG = 15")</f>
        <v>11.430476379451976</v>
      </c>
      <c r="X197" s="3" t="str">
        <f>INDEX(Convert_DurBins[Dur_Bucket],MATCH($W197,Convert_DurBins[Dur_Val],1))</f>
        <v>10-12</v>
      </c>
      <c r="Y197" s="14">
        <f t="shared" si="16"/>
        <v>3.9845950322798243</v>
      </c>
      <c r="Z197" s="3">
        <f>-INDEX(DefProv[Default],MATCH($O197&amp;$R197,DefProv[KEY],0))</f>
        <v>-36</v>
      </c>
      <c r="AA197" s="9" cm="1">
        <f t="array" ref="AA197">IF($M197="CAD",AB197,_xll.BDP($C197,AA$1,"YAS_XCCY_FOREIGN_CURRENCY=CAD","YAS_YLD_FLAG = 15","PRICING_SOURCE=BVAL"))</f>
        <v>4.3445950322798241</v>
      </c>
      <c r="AB197" s="9" cm="1">
        <f t="array" ref="AB197">_xll.BDP($C197,AB$1,"YAS_YLD_FLAG = 15","PRICING_SOURCE=BVAL")</f>
        <v>3.3181940000000001</v>
      </c>
      <c r="AC197" s="14">
        <f t="shared" si="17"/>
        <v>1.026401032279824</v>
      </c>
      <c r="AD197" s="9" cm="1">
        <f t="array" ref="AD197">_xll.BDP($C197,AD$1,"YAS_YLD_FLAG = 15","PRICING_SOURCE=BVAL")</f>
        <v>132.54040000000003</v>
      </c>
      <c r="AE197" s="14" t="e">
        <f>INDEX([1]credit_yield!$C$1:$C$108,MATCH($AY197,[1]credit_yield!$A$1:$A$108,0))</f>
        <v>#N/A</v>
      </c>
      <c r="AF197" s="9" cm="1">
        <f t="array" ref="AF197">_xll.BDP($C197,AF$1,"YAS_YLD_FLAG = 15","YAS_XCCY_FOREIGN_CURRENCY=CAD","PRICING_SOURCE=BVAL")</f>
        <v>247.63145782867991</v>
      </c>
      <c r="AG197" s="9" cm="1">
        <f t="array" ref="AG197">_xll.BDP($C197,AG$1,"YAS_YLD_FLAG = 15","PRICING_SOURCE=BVAL")</f>
        <v>1.9927899999999998</v>
      </c>
      <c r="AH197" s="9" t="str" cm="1">
        <f t="array" ref="AH197">_xll.BDP($C197,AH$1,"YAS_YLD_FLAG = 15","PRICING_SOURCE=BVAL")</f>
        <v>T 1 3/4 08/15/41</v>
      </c>
      <c r="AI197" s="9" t="str" cm="1">
        <f t="array" ref="AI197">_xll.BDP($C197,AI$1,"YAS_YLD_FLAG = 15","YAS_XCCY_FOREIGN_CURRENCY=CAD","PRICING_SOURCE=BVAL")</f>
        <v>CAN 4 06/01/41</v>
      </c>
      <c r="AJ197" s="9" cm="1">
        <f t="array" ref="AJ197">_xll.BQL($C197, "yield(fill=PREV, pricing_source=BVN4, side=Bid, yield_type=YTW) - yield(fill=PREV, pricing_source=BVN4, side=Ask, yield_type=YTW)")</f>
        <v>2.1342662804929802E-2</v>
      </c>
      <c r="AK197" s="16" cm="1">
        <f t="array" ref="AK197">_xll.BDP($C197,AK$1,"YAS_YLD_FLAG = 1")</f>
        <v>722481000</v>
      </c>
      <c r="AL197" s="5">
        <f t="shared" si="18"/>
        <v>6.5507605044284906E-2</v>
      </c>
      <c r="AM197" s="17" cm="1">
        <f t="array" ref="AM197">_xll.BDP($C197&amp;"@"&amp;Settings!$B$1&amp;" "&amp;$O197,"INTERVAL_SUM","MARKET_DATA_OVERRIDE="&amp;AM$1,"CALC_INTERVAL="&amp;Settings!$B$2,"FILL=0")*1000</f>
        <v>47328000</v>
      </c>
      <c r="AN197" s="18">
        <f t="shared" si="19"/>
        <v>7328000</v>
      </c>
      <c r="AO197" s="17" cm="1">
        <f t="array" ref="AO197">_xll.BDP($I197&amp;"@"&amp;Settings!$B$1&amp;" "&amp;$O197,"INTERVAL_SUM","MARKET_DATA_OVERRIDE="&amp;AO$1,"CALC_INTERVAL="&amp;Settings!$B$2,"FILL=0")*1000</f>
        <v>24828000</v>
      </c>
      <c r="AP197" s="17" cm="1">
        <f t="array" ref="AP197">_xll.BDP($I197&amp;"@"&amp;Settings!$B$1&amp;" "&amp;$O197,"INTERVAL_SUM","MARKET_DATA_OVERRIDE="&amp;AP$1,"CALC_INTERVAL="&amp;Settings!$B$2,"FILL=0")*1000</f>
        <v>17500000</v>
      </c>
      <c r="AQ197" s="8" cm="1">
        <f t="array" ref="AQ197">_xll.BDP($C197,AQ$1)</f>
        <v>95</v>
      </c>
      <c r="AR197" s="21">
        <f>_xlfn.IFNA(IF(ISNUMBER($K197),INDEX(SN_Limit[UTILIZATION],MATCH($K197,SN_Limit[BB_ID],0)),"#N/A"),
IF(ISNUMBER($L197),INDEX(SN_Limit[UTILIZATION],MATCH($L197,SN_Limit[BB_ID],0)),"#N/A"))</f>
        <v>0</v>
      </c>
      <c r="AS197" s="6">
        <f>_xlfn.IFNA(IF(ISNUMBER($K197),INDEX(SN_Limit[REMAINING],MATCH($K197,SN_Limit[BB_ID],0)),"#N/A"),
IF(ISNUMBER($L197),INDEX(SN_Limit[REMAINING],MATCH($L197,SN_Limit[BB_ID],0)),"#N/A"))</f>
        <v>45000000</v>
      </c>
      <c r="AT197" s="3" t="str">
        <f>INDEX(Table11[Z_category],MATCH(MAX(BuyTable[[#This Row],[Yld_Z_BB]:[Yld_Z_RBCI]]),Table11[Z_score_Vale],1))</f>
        <v>75 to 90</v>
      </c>
      <c r="AU197" s="3" t="str">
        <f>INDEX(Table12[TRAC_Category],MATCH(BuyTable[[#This Row],[Perc_Traded]],Table12[TRAC_Value],1))</f>
        <v>5-10%</v>
      </c>
      <c r="AV197" s="27" t="str">
        <f>INDEX(Table13[NetDlrInv_Category],MATCH(BuyTable[[#This Row],[DealerClient Net]],Table13[NetDlrInv_Value],1))</f>
        <v>5 to 10MM</v>
      </c>
      <c r="AW197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197" s="3" t="str">
        <f>INDEX(Table15[XCCY_Cat],MATCH(BuyTable[[#This Row],[XCCY_sprd]],Table15[XCCY_Value],1))</f>
        <v>1 to 1.5</v>
      </c>
      <c r="AY197" s="3" t="str">
        <f>INDEX(Group_RTG[RTG_Value],MATCH($R197,Group_RTG[RTG_Key],0))&amp;":"&amp;INDEX(Map_DurBQNT[Dur_Val],MATCH($X197,Map_DurBQNT[Dur_Key],0))&amp;":"&amp;$M197&amp;":"&amp;$O197</f>
        <v>BBB:6:USD:Corp</v>
      </c>
      <c r="AZ197" s="3" t="str">
        <f>INDEX(Table9[LQA_Bucket],MATCH(BuyTable[[#This Row],[LQA_LIQUIDITY_SCORE]],Table9[LQA_Val],1))</f>
        <v>80-100</v>
      </c>
      <c r="BA197" s="27" t="str">
        <f>INDEX(Table10[Utilization_Bucket],MATCH(_xlfn.IFNA(ROUND(BuyTable[[#This Row],[Remaining]]/1000000,0),-1),Table10[Utilization_Val],1))</f>
        <v>10-50MM</v>
      </c>
      <c r="BB19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198" spans="1:54" x14ac:dyDescent="0.3">
      <c r="A198" t="s">
        <v>876</v>
      </c>
      <c r="B198" t="str">
        <f>IF(ISNUMBER(MATCH(I198,Buyside_PastID!A:A,0)),"","NEW")</f>
        <v>NEW</v>
      </c>
      <c r="C198" s="8" t="s">
        <v>2882</v>
      </c>
      <c r="D198" s="8">
        <v>0.68954360102779821</v>
      </c>
      <c r="E198" s="8">
        <v>0.87200172110846741</v>
      </c>
      <c r="F198" s="8" t="s">
        <v>2818</v>
      </c>
      <c r="G198" s="8">
        <v>6000000</v>
      </c>
      <c r="H198" s="8">
        <v>10000000</v>
      </c>
      <c r="I198" s="8" t="str" cm="1">
        <f t="array" ref="I198">_xll.BDP($C198,I$1)</f>
        <v>00206RHK1</v>
      </c>
      <c r="J198" s="8" t="str" cm="1">
        <f t="array" ref="J198">_xll.BDP($C198,J$1)</f>
        <v>T 4.85 03/01/39</v>
      </c>
      <c r="K198" s="8" cm="1">
        <f t="array" ref="K198">_xll.BDP($C198,K$1)</f>
        <v>101376</v>
      </c>
      <c r="L198" s="8" cm="1">
        <f t="array" ref="L198">_xll.BDP($C198,L$1)</f>
        <v>101376</v>
      </c>
      <c r="M198" s="8" t="str" cm="1">
        <f t="array" ref="M198">_xll.BDP($C198,M$1)</f>
        <v>USD</v>
      </c>
      <c r="N198" s="8" t="str" cm="1">
        <f t="array" ref="N198">_xll.BDP($C198,N$1)</f>
        <v>US</v>
      </c>
      <c r="O198" s="8" t="str" cm="1">
        <f t="array" ref="O198">_xll.BDP($C198,O$1)</f>
        <v>Corp</v>
      </c>
      <c r="P198" s="8" t="str" cm="1">
        <f t="array" ref="P198">_xll.BDP($C198,P$1)</f>
        <v>Communications</v>
      </c>
      <c r="Q198" s="8" t="str" cm="1">
        <f t="array" ref="Q198">_xll.BDP($C198,Q$1)</f>
        <v>AT&amp;T INC</v>
      </c>
      <c r="R198" s="8" t="str" cm="1">
        <f t="array" ref="R198">_xll.BDP($C198,R$1)</f>
        <v>BBB</v>
      </c>
      <c r="S198" s="8" cm="1">
        <f t="array" ref="S198">_xlfn.IFNA(MATCH(_xll.BDP($C198,S$1),Convert_RBCIRTG[RTG_MDY],0),0)</f>
        <v>2</v>
      </c>
      <c r="T198" s="8" cm="1">
        <f t="array" ref="T198">_xlfn.IFNA(MATCH(_xll.BDP($C198,T$1),Convert_RBCIRTG[RTG_FITCH_SP],0),0)</f>
        <v>3</v>
      </c>
      <c r="U198" s="8" cm="1">
        <f t="array" ref="U198">_xlfn.IFNA(MATCH(_xll.BDP($C198,U$1),Convert_RBCIRTG[RTG_FITCH_SP],0),0)</f>
        <v>2</v>
      </c>
      <c r="V198" s="20" t="str" cm="1">
        <f t="array" ref="V198">INDEX(Convert_RBCIRTG[RTG_FITCH_SP],IF(MEDIAN($S198:$U198)&gt;0,MEDIAN($S198:$U198),MAX($S198:$U198)))</f>
        <v>BBB</v>
      </c>
      <c r="W198" s="15" cm="1">
        <f t="array" ref="W198">_xll.BDP($C198,W$1,"YAS_YLD_FLAG = 15")</f>
        <v>11.933005576576051</v>
      </c>
      <c r="X198" s="3" t="str">
        <f>INDEX(Convert_DurBins[Dur_Bucket],MATCH($W198,Convert_DurBins[Dur_Val],1))</f>
        <v>10-12</v>
      </c>
      <c r="Y198" s="14">
        <f t="shared" si="16"/>
        <v>3.6310108847790645</v>
      </c>
      <c r="Z198" s="3">
        <f>-INDEX(DefProv[Default],MATCH($O198&amp;$R198,DefProv[KEY],0))</f>
        <v>-36</v>
      </c>
      <c r="AA198" s="9" cm="1">
        <f t="array" ref="AA198">IF($M198="CAD",AB198,_xll.BDP($C198,AA$1,"YAS_XCCY_FOREIGN_CURRENCY=CAD","YAS_YLD_FLAG = 15","PRICING_SOURCE=BVAL"))</f>
        <v>3.9910108847790644</v>
      </c>
      <c r="AB198" s="9" cm="1">
        <f t="array" ref="AB198">_xll.BDP($C198,AB$1,"YAS_YLD_FLAG = 15","PRICING_SOURCE=BVAL")</f>
        <v>3.3374769999999998</v>
      </c>
      <c r="AC198" s="14">
        <f t="shared" si="17"/>
        <v>0.6535338847790646</v>
      </c>
      <c r="AD198" s="9" cm="1">
        <f t="array" ref="AD198">_xll.BDP($C198,AD$1,"YAS_YLD_FLAG = 15","PRICING_SOURCE=BVAL")</f>
        <v>134.46869999999998</v>
      </c>
      <c r="AE198" s="14" t="e">
        <f>INDEX([1]credit_yield!$C$1:$C$108,MATCH($AY198,[1]credit_yield!$A$1:$A$108,0))</f>
        <v>#N/A</v>
      </c>
      <c r="AF198" s="9" cm="1">
        <f t="array" ref="AF198">_xll.BDP($C198,AF$1,"YAS_YLD_FLAG = 15","YAS_XCCY_FOREIGN_CURRENCY=CAD","PRICING_SOURCE=BVAL")</f>
        <v>212.27304307860396</v>
      </c>
      <c r="AG198" s="9" cm="1">
        <f t="array" ref="AG198">_xll.BDP($C198,AG$1,"YAS_YLD_FLAG = 15","PRICING_SOURCE=BVAL")</f>
        <v>1.9927899999999998</v>
      </c>
      <c r="AH198" s="9" t="str" cm="1">
        <f t="array" ref="AH198">_xll.BDP($C198,AH$1,"YAS_YLD_FLAG = 15","PRICING_SOURCE=BVAL")</f>
        <v>T 1 3/4 08/15/41</v>
      </c>
      <c r="AI198" s="9" t="str" cm="1">
        <f t="array" ref="AI198">_xll.BDP($C198,AI$1,"YAS_YLD_FLAG = 15","YAS_XCCY_FOREIGN_CURRENCY=CAD","PRICING_SOURCE=BVAL")</f>
        <v>CAN 4 06/01/41</v>
      </c>
      <c r="AJ198" s="9" cm="1">
        <f t="array" ref="AJ198">_xll.BQL($C198, "yield(fill=PREV, pricing_source=BVN4, side=Bid, yield_type=YTW) - yield(fill=PREV, pricing_source=BVN4, side=Ask, yield_type=YTW)")</f>
        <v>1.9655179999999994E-2</v>
      </c>
      <c r="AK198" s="16" cm="1">
        <f t="array" ref="AK198">_xll.BDP($C198,AK$1,"YAS_YLD_FLAG = 1")</f>
        <v>956236000</v>
      </c>
      <c r="AL198" s="5">
        <f t="shared" si="18"/>
        <v>1.9584077570808881E-2</v>
      </c>
      <c r="AM198" s="17" cm="1">
        <f t="array" ref="AM198">_xll.BDP($C198&amp;"@"&amp;Settings!$B$1&amp;" "&amp;$O198,"INTERVAL_SUM","MARKET_DATA_OVERRIDE="&amp;AM$1,"CALC_INTERVAL="&amp;Settings!$B$2,"FILL=0")*1000</f>
        <v>18727000</v>
      </c>
      <c r="AN198" s="18">
        <f t="shared" si="19"/>
        <v>-2000000</v>
      </c>
      <c r="AO198" s="17" cm="1">
        <f t="array" ref="AO198">_xll.BDP($I198&amp;"@"&amp;Settings!$B$1&amp;" "&amp;$O198,"INTERVAL_SUM","MARKET_DATA_OVERRIDE="&amp;AO$1,"CALC_INTERVAL="&amp;Settings!$B$2,"FILL=0")*1000</f>
        <v>2000000</v>
      </c>
      <c r="AP198" s="17" cm="1">
        <f t="array" ref="AP198">_xll.BDP($I198&amp;"@"&amp;Settings!$B$1&amp;" "&amp;$O198,"INTERVAL_SUM","MARKET_DATA_OVERRIDE="&amp;AP$1,"CALC_INTERVAL="&amp;Settings!$B$2,"FILL=0")*1000</f>
        <v>4000000</v>
      </c>
      <c r="AQ198" s="8" cm="1">
        <f t="array" ref="AQ198">_xll.BDP($C198,AQ$1)</f>
        <v>88</v>
      </c>
      <c r="AR198" s="21">
        <f>_xlfn.IFNA(IF(ISNUMBER($K198),INDEX(SN_Limit[UTILIZATION],MATCH($K198,SN_Limit[BB_ID],0)),"#N/A"),
IF(ISNUMBER($L198),INDEX(SN_Limit[UTILIZATION],MATCH($L198,SN_Limit[BB_ID],0)),"#N/A"))</f>
        <v>0.89100000000000001</v>
      </c>
      <c r="AS198" s="6">
        <f>_xlfn.IFNA(IF(ISNUMBER($K198),INDEX(SN_Limit[REMAINING],MATCH($K198,SN_Limit[BB_ID],0)),"#N/A"),
IF(ISNUMBER($L198),INDEX(SN_Limit[REMAINING],MATCH($L198,SN_Limit[BB_ID],0)),"#N/A"))</f>
        <v>811912.5</v>
      </c>
      <c r="AT198" s="3" t="str">
        <f>INDEX(Table11[Z_category],MATCH(MAX(BuyTable[[#This Row],[Yld_Z_BB]:[Yld_Z_RBCI]]),Table11[Z_score_Vale],1))</f>
        <v>75 to 90</v>
      </c>
      <c r="AU198" s="3" t="str">
        <f>INDEX(Table12[TRAC_Category],MATCH(BuyTable[[#This Row],[Perc_Traded]],Table12[TRAC_Value],1))</f>
        <v>0-5%</v>
      </c>
      <c r="AV198" s="27" t="str">
        <f>INDEX(Table13[NetDlrInv_Category],MATCH(BuyTable[[#This Row],[DealerClient Net]],Table13[NetDlrInv_Value],1))</f>
        <v>-5MM to 0MM</v>
      </c>
      <c r="AW198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198" s="3" t="str">
        <f>INDEX(Table15[XCCY_Cat],MATCH(BuyTable[[#This Row],[XCCY_sprd]],Table15[XCCY_Value],1))</f>
        <v>0.5 to 0.8</v>
      </c>
      <c r="AY198" s="3" t="str">
        <f>INDEX(Group_RTG[RTG_Value],MATCH($R198,Group_RTG[RTG_Key],0))&amp;":"&amp;INDEX(Map_DurBQNT[Dur_Val],MATCH($X198,Map_DurBQNT[Dur_Key],0))&amp;":"&amp;$M198&amp;":"&amp;$O198</f>
        <v>BBB:6:USD:Corp</v>
      </c>
      <c r="AZ198" s="3" t="str">
        <f>INDEX(Table9[LQA_Bucket],MATCH(BuyTable[[#This Row],[LQA_LIQUIDITY_SCORE]],Table9[LQA_Val],1))</f>
        <v>80-100</v>
      </c>
      <c r="BA198" s="27" t="str">
        <f>INDEX(Table10[Utilization_Bucket],MATCH(_xlfn.IFNA(ROUND(BuyTable[[#This Row],[Remaining]]/1000000,0),-1),Table10[Utilization_Val],1))</f>
        <v>1-10MM</v>
      </c>
      <c r="BB19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199" spans="1:54" x14ac:dyDescent="0.3">
      <c r="A199" t="s">
        <v>876</v>
      </c>
      <c r="B199" t="str">
        <f>IF(ISNUMBER(MATCH(I199,Buyside_PastID!A:A,0)),"","NEW")</f>
        <v/>
      </c>
      <c r="C199" s="8" t="s">
        <v>995</v>
      </c>
      <c r="D199" s="8">
        <v>0.68051849923656738</v>
      </c>
      <c r="E199" s="8">
        <v>0.78351862933652971</v>
      </c>
      <c r="F199" s="8" t="s">
        <v>2108</v>
      </c>
      <c r="G199" s="8">
        <v>0</v>
      </c>
      <c r="H199" s="8">
        <v>0</v>
      </c>
      <c r="I199" s="8" t="str" cm="1">
        <f t="array" ref="I199">_xll.BDP($C199,I$1)</f>
        <v>477164AA5</v>
      </c>
      <c r="J199" s="8" t="str" cm="1">
        <f t="array" ref="J199">_xll.BDP($C199,J$1)</f>
        <v>JBLU 4 11/15/32</v>
      </c>
      <c r="K199" s="8" cm="1">
        <f t="array" ref="K199">_xll.BDP($C199,K$1)</f>
        <v>386948</v>
      </c>
      <c r="L199" s="8" cm="1">
        <f t="array" ref="L199">_xll.BDP($C199,L$1)</f>
        <v>68598351</v>
      </c>
      <c r="M199" s="8" t="str" cm="1">
        <f t="array" ref="M199">_xll.BDP($C199,M$1)</f>
        <v>USD</v>
      </c>
      <c r="N199" s="8" t="str" cm="1">
        <f t="array" ref="N199">_xll.BDP($C199,N$1)</f>
        <v>US</v>
      </c>
      <c r="O199" s="8" t="str" cm="1">
        <f t="array" ref="O199">_xll.BDP($C199,O$1)</f>
        <v>Corp</v>
      </c>
      <c r="P199" s="8" t="str" cm="1">
        <f t="array" ref="P199">_xll.BDP($C199,P$1)</f>
        <v>Consumer Discretionary</v>
      </c>
      <c r="Q199" s="8" t="str" cm="1">
        <f t="array" ref="Q199">_xll.BDP($C199,Q$1)</f>
        <v>JETBLUE AIRWAYS CORP</v>
      </c>
      <c r="R199" s="8" t="str" cm="1">
        <f t="array" ref="R199">_xll.BDP($C199,R$1)</f>
        <v>A</v>
      </c>
      <c r="S199" s="8" cm="1">
        <f t="array" ref="S199">_xlfn.IFNA(MATCH(_xll.BDP($C199,S$1),Convert_RBCIRTG[RTG_MDY],0),0)</f>
        <v>5</v>
      </c>
      <c r="T199" s="8" cm="1">
        <f t="array" ref="T199">_xlfn.IFNA(MATCH(_xll.BDP($C199,T$1),Convert_RBCIRTG[RTG_FITCH_SP],0),0)</f>
        <v>5</v>
      </c>
      <c r="U199" s="8" cm="1">
        <f t="array" ref="U199">_xlfn.IFNA(MATCH(_xll.BDP($C199,U$1),Convert_RBCIRTG[RTG_FITCH_SP],0),0)</f>
        <v>0</v>
      </c>
      <c r="V199" s="20" t="str" cm="1">
        <f t="array" ref="V199">INDEX(Convert_RBCIRTG[RTG_FITCH_SP],IF(MEDIAN($S199:$U199)&gt;0,MEDIAN($S199:$U199),MAX($S199:$U199)))</f>
        <v>A</v>
      </c>
      <c r="W199" s="15" cm="1">
        <f t="array" ref="W199">_xll.BDP($C199,W$1,"YAS_YLD_FLAG = 15")</f>
        <v>8.9655055300673236</v>
      </c>
      <c r="X199" s="3" t="str">
        <f>INDEX(Convert_DurBins[Dur_Bucket],MATCH($W199,Convert_DurBins[Dur_Val],1))</f>
        <v>0-10</v>
      </c>
      <c r="Y199" s="14">
        <f t="shared" si="16"/>
        <v>3.2910148588703487</v>
      </c>
      <c r="Z199" s="3">
        <f>-INDEX(DefProv[Default],MATCH($O199&amp;$R199,DefProv[KEY],0))</f>
        <v>-13</v>
      </c>
      <c r="AA199" s="9" cm="1">
        <f t="array" ref="AA199">IF($M199="CAD",AB199,_xll.BDP($C199,AA$1,"YAS_XCCY_FOREIGN_CURRENCY=CAD","YAS_YLD_FLAG = 15","PRICING_SOURCE=BVAL"))</f>
        <v>3.4210148588703486</v>
      </c>
      <c r="AB199" s="9" cm="1">
        <f t="array" ref="AB199">_xll.BDP($C199,AB$1,"YAS_YLD_FLAG = 15","PRICING_SOURCE=BVAL")</f>
        <v>2.9806859999999999</v>
      </c>
      <c r="AC199" s="14">
        <f t="shared" si="17"/>
        <v>0.44032885887034867</v>
      </c>
      <c r="AD199" s="9" cm="1">
        <f t="array" ref="AD199">_xll.BDP($C199,AD$1,"YAS_YLD_FLAG = 15","PRICING_SOURCE=BVAL")</f>
        <v>140.0701</v>
      </c>
      <c r="AE199" s="14">
        <f>INDEX([1]credit_yield!$C$1:$C$108,MATCH($AY199,[1]credit_yield!$A$1:$A$108,0))</f>
        <v>73.928243448068429</v>
      </c>
      <c r="AF199" s="9" cm="1">
        <f t="array" ref="AF199">_xll.BDP($C199,AF$1,"YAS_YLD_FLAG = 15","YAS_XCCY_FOREIGN_CURRENCY=CAD","PRICING_SOURCE=BVAL")</f>
        <v>183.25110283387446</v>
      </c>
      <c r="AG199" s="9" cm="1">
        <f t="array" ref="AG199">_xll.BDP($C199,AG$1,"YAS_YLD_FLAG = 15","PRICING_SOURCE=BVAL")</f>
        <v>1.579985</v>
      </c>
      <c r="AH199" s="9" t="str" cm="1">
        <f t="array" ref="AH199">_xll.BDP($C199,AH$1,"YAS_YLD_FLAG = 15","PRICING_SOURCE=BVAL")</f>
        <v>T 1 1/4 08/15/31</v>
      </c>
      <c r="AI199" s="9" t="str" cm="1">
        <f t="array" ref="AI199">_xll.BDP($C199,AI$1,"YAS_YLD_FLAG = 15","YAS_XCCY_FOREIGN_CURRENCY=CAD","PRICING_SOURCE=BVAL")</f>
        <v>CAN 1 ½ 06/01/31</v>
      </c>
      <c r="AJ199" s="9" cm="1">
        <f t="array" ref="AJ199">_xll.BQL($C199, "yield(fill=PREV, pricing_source=BVN4, side=Bid, yield_type=YTW) - yield(fill=PREV, pricing_source=BVN4, side=Ask, yield_type=YTW)")</f>
        <v>3.6405998357023961E-2</v>
      </c>
      <c r="AK199" s="16" cm="1">
        <f t="array" ref="AK199">_xll.BDP($C199,AK$1,"YAS_YLD_FLAG = 1")</f>
        <v>614670643.40999997</v>
      </c>
      <c r="AL199" s="5">
        <f t="shared" si="18"/>
        <v>1.3771602875059779E-2</v>
      </c>
      <c r="AM199" s="17" cm="1">
        <f t="array" ref="AM199">_xll.BDP($C199&amp;"@"&amp;Settings!$B$1&amp;" "&amp;$O199,"INTERVAL_SUM","MARKET_DATA_OVERRIDE="&amp;AM$1,"CALC_INTERVAL="&amp;Settings!$B$2,"FILL=0")*1000</f>
        <v>8465000</v>
      </c>
      <c r="AN199" s="18">
        <f t="shared" si="19"/>
        <v>-1695000</v>
      </c>
      <c r="AO199" s="17" cm="1">
        <f t="array" ref="AO199">_xll.BDP($I199&amp;"@"&amp;Settings!$B$1&amp;" "&amp;$O199,"INTERVAL_SUM","MARKET_DATA_OVERRIDE="&amp;AO$1,"CALC_INTERVAL="&amp;Settings!$B$2,"FILL=0")*1000</f>
        <v>3385000</v>
      </c>
      <c r="AP199" s="17" cm="1">
        <f t="array" ref="AP199">_xll.BDP($I199&amp;"@"&amp;Settings!$B$1&amp;" "&amp;$O199,"INTERVAL_SUM","MARKET_DATA_OVERRIDE="&amp;AP$1,"CALC_INTERVAL="&amp;Settings!$B$2,"FILL=0")*1000</f>
        <v>5080000</v>
      </c>
      <c r="AQ199" s="8" cm="1">
        <f t="array" ref="AQ199">_xll.BDP($C199,AQ$1)</f>
        <v>61</v>
      </c>
      <c r="AR199" s="21" t="e">
        <f>_xlfn.IFNA(IF(ISNUMBER($K199),INDEX(SN_Limit[UTILIZATION],MATCH($K199,SN_Limit[BB_ID],0)),"#N/A"),
IF(ISNUMBER($L199),INDEX(SN_Limit[UTILIZATION],MATCH($L199,SN_Limit[BB_ID],0)),"#N/A"))</f>
        <v>#N/A</v>
      </c>
      <c r="AS199" s="6" t="e">
        <f>_xlfn.IFNA(IF(ISNUMBER($K199),INDEX(SN_Limit[REMAINING],MATCH($K199,SN_Limit[BB_ID],0)),"#N/A"),
IF(ISNUMBER($L199),INDEX(SN_Limit[REMAINING],MATCH($L199,SN_Limit[BB_ID],0)),"#N/A"))</f>
        <v>#N/A</v>
      </c>
      <c r="AT199" s="3" t="str">
        <f>INDEX(Table11[Z_category],MATCH(MAX(BuyTable[[#This Row],[Yld_Z_BB]:[Yld_Z_RBCI]]),Table11[Z_score_Vale],1))</f>
        <v>75 to 90</v>
      </c>
      <c r="AU199" s="3" t="str">
        <f>INDEX(Table12[TRAC_Category],MATCH(BuyTable[[#This Row],[Perc_Traded]],Table12[TRAC_Value],1))</f>
        <v>0-5%</v>
      </c>
      <c r="AV199" s="27" t="str">
        <f>INDEX(Table13[NetDlrInv_Category],MATCH(BuyTable[[#This Row],[DealerClient Net]],Table13[NetDlrInv_Value],1))</f>
        <v>-5MM to 0MM</v>
      </c>
      <c r="AW199" s="3">
        <f>IF(OR(ISBLANK(BuyTable[[#This Row],[MSG_AskSize]]),NOT(ISNUMBER(BuyTable[[#This Row],[MSG_AskSize]]))),"NA",INDEX(Table14[AskSize_Category],MATCH(BuyTable[[#This Row],[MSG_AskSize]],Table14[AskSize_Value],1)))</f>
        <v>0</v>
      </c>
      <c r="AX199" s="3" t="str">
        <f>INDEX(Table15[XCCY_Cat],MATCH(BuyTable[[#This Row],[XCCY_sprd]],Table15[XCCY_Value],1))</f>
        <v>0.3 to 0.5</v>
      </c>
      <c r="AY199" s="3" t="str">
        <f>INDEX(Group_RTG[RTG_Value],MATCH($R199,Group_RTG[RTG_Key],0))&amp;":"&amp;INDEX(Map_DurBQNT[Dur_Val],MATCH($X199,Map_DurBQNT[Dur_Key],0))&amp;":"&amp;$M199&amp;":"&amp;$O199</f>
        <v>A:5:USD:Corp</v>
      </c>
      <c r="AZ199" s="3" t="str">
        <f>INDEX(Table9[LQA_Bucket],MATCH(BuyTable[[#This Row],[LQA_LIQUIDITY_SCORE]],Table9[LQA_Val],1))</f>
        <v>60-80</v>
      </c>
      <c r="BA199" s="27" t="str">
        <f>INDEX(Table10[Utilization_Bucket],MATCH(_xlfn.IFNA(ROUND(BuyTable[[#This Row],[Remaining]]/1000000,0),-1),Table10[Utilization_Val],1))</f>
        <v>NR</v>
      </c>
      <c r="BB19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00" spans="1:54" x14ac:dyDescent="0.3">
      <c r="A200" t="s">
        <v>876</v>
      </c>
      <c r="B200" t="str">
        <f>IF(ISNUMBER(MATCH(I200,Buyside_PastID!A:A,0)),"","NEW")</f>
        <v/>
      </c>
      <c r="C200" s="8" t="s">
        <v>1598</v>
      </c>
      <c r="D200" s="8">
        <v>0.78926905254862412</v>
      </c>
      <c r="E200" s="8">
        <v>0.91557516576167941</v>
      </c>
      <c r="F200" s="8" t="s">
        <v>1956</v>
      </c>
      <c r="G200" s="8">
        <v>1985000</v>
      </c>
      <c r="H200" s="8">
        <v>0</v>
      </c>
      <c r="I200" s="8" t="str" cm="1">
        <f t="array" ref="I200">_xll.BDP($C200,I$1)</f>
        <v>03523TBU1</v>
      </c>
      <c r="J200" s="8" t="str" cm="1">
        <f t="array" ref="J200">_xll.BDP($C200,J$1)</f>
        <v>ABIBB 5.45 01/23/39</v>
      </c>
      <c r="K200" s="8" cm="1">
        <f t="array" ref="K200">_xll.BDP($C200,K$1)</f>
        <v>50856480</v>
      </c>
      <c r="L200" s="8" cm="1">
        <f t="array" ref="L200">_xll.BDP($C200,L$1)</f>
        <v>15530617</v>
      </c>
      <c r="M200" s="8" t="str" cm="1">
        <f t="array" ref="M200">_xll.BDP($C200,M$1)</f>
        <v>USD</v>
      </c>
      <c r="N200" s="8" t="str" cm="1">
        <f t="array" ref="N200">_xll.BDP($C200,N$1)</f>
        <v>US</v>
      </c>
      <c r="O200" s="8" t="str" cm="1">
        <f t="array" ref="O200">_xll.BDP($C200,O$1)</f>
        <v>Corp</v>
      </c>
      <c r="P200" s="8" t="str" cm="1">
        <f t="array" ref="P200">_xll.BDP($C200,P$1)</f>
        <v>Consumer Staples</v>
      </c>
      <c r="Q200" s="8" t="str" cm="1">
        <f t="array" ref="Q200">_xll.BDP($C200,Q$1)</f>
        <v>ANHEUSER-BUSCH INBEV WOR</v>
      </c>
      <c r="R200" s="8" t="str" cm="1">
        <f t="array" ref="R200">_xll.BDP($C200,R$1)</f>
        <v>BBB+</v>
      </c>
      <c r="S200" s="8" cm="1">
        <f t="array" ref="S200">_xlfn.IFNA(MATCH(_xll.BDP($C200,S$1),Convert_RBCIRTG[RTG_MDY],0),0)</f>
        <v>3</v>
      </c>
      <c r="T200" s="8" cm="1">
        <f t="array" ref="T200">_xlfn.IFNA(MATCH(_xll.BDP($C200,T$1),Convert_RBCIRTG[RTG_FITCH_SP],0),0)</f>
        <v>0</v>
      </c>
      <c r="U200" s="8" cm="1">
        <f t="array" ref="U200">_xlfn.IFNA(MATCH(_xll.BDP($C200,U$1),Convert_RBCIRTG[RTG_FITCH_SP],0),0)</f>
        <v>3</v>
      </c>
      <c r="V200" s="20" t="str" cm="1">
        <f t="array" ref="V200">INDEX(Convert_RBCIRTG[RTG_FITCH_SP],IF(MEDIAN($S200:$U200)&gt;0,MEDIAN($S200:$U200),MAX($S200:$U200)))</f>
        <v>BBB+</v>
      </c>
      <c r="W200" s="15" cm="1">
        <f t="array" ref="W200">_xll.BDP($C200,W$1,"YAS_YLD_FLAG = 15")</f>
        <v>11.64376165176146</v>
      </c>
      <c r="X200" s="3" t="str">
        <f>INDEX(Convert_DurBins[Dur_Bucket],MATCH($W200,Convert_DurBins[Dur_Val],1))</f>
        <v>10-12</v>
      </c>
      <c r="Y200" s="14">
        <f t="shared" si="16"/>
        <v>3.5094015308162239</v>
      </c>
      <c r="Z200" s="3">
        <f>-INDEX(DefProv[Default],MATCH($O200&amp;$R200,DefProv[KEY],0))</f>
        <v>-36</v>
      </c>
      <c r="AA200" s="9" cm="1">
        <f t="array" ref="AA200">IF($M200="CAD",AB200,_xll.BDP($C200,AA$1,"YAS_XCCY_FOREIGN_CURRENCY=CAD","YAS_YLD_FLAG = 15","PRICING_SOURCE=BVAL"))</f>
        <v>3.8694015308162237</v>
      </c>
      <c r="AB200" s="9" cm="1">
        <f t="array" ref="AB200">_xll.BDP($C200,AB$1,"YAS_YLD_FLAG = 15","PRICING_SOURCE=BVAL")</f>
        <v>3.1462409999999998</v>
      </c>
      <c r="AC200" s="14">
        <f t="shared" si="17"/>
        <v>0.72316053081622389</v>
      </c>
      <c r="AD200" s="9" cm="1">
        <f t="array" ref="AD200">_xll.BDP($C200,AD$1,"YAS_YLD_FLAG = 15","PRICING_SOURCE=BVAL")</f>
        <v>115.3451</v>
      </c>
      <c r="AE200" s="14" t="e">
        <f>INDEX([1]credit_yield!$C$1:$C$108,MATCH($AY200,[1]credit_yield!$A$1:$A$108,0))</f>
        <v>#N/A</v>
      </c>
      <c r="AF200" s="9" cm="1">
        <f t="array" ref="AF200">_xll.BDP($C200,AF$1,"YAS_YLD_FLAG = 15","YAS_XCCY_FOREIGN_CURRENCY=CAD","PRICING_SOURCE=BVAL")</f>
        <v>200.10956083923449</v>
      </c>
      <c r="AG200" s="9" cm="1">
        <f t="array" ref="AG200">_xll.BDP($C200,AG$1,"YAS_YLD_FLAG = 15","PRICING_SOURCE=BVAL")</f>
        <v>1.9927899999999998</v>
      </c>
      <c r="AH200" s="9" t="str" cm="1">
        <f t="array" ref="AH200">_xll.BDP($C200,AH$1,"YAS_YLD_FLAG = 15","PRICING_SOURCE=BVAL")</f>
        <v>T 1 3/4 08/15/41</v>
      </c>
      <c r="AI200" s="9" t="str" cm="1">
        <f t="array" ref="AI200">_xll.BDP($C200,AI$1,"YAS_YLD_FLAG = 15","YAS_XCCY_FOREIGN_CURRENCY=CAD","PRICING_SOURCE=BVAL")</f>
        <v>CAN 4 06/01/41</v>
      </c>
      <c r="AJ200" s="9" cm="1">
        <f t="array" ref="AJ200">_xll.BQL($C200, "yield(fill=PREV, pricing_source=BVN4, side=Bid, yield_type=YTW) - yield(fill=PREV, pricing_source=BVN4, side=Ask, yield_type=YTW)")</f>
        <v>1.8388499999999919E-2</v>
      </c>
      <c r="AK200" s="16" cm="1">
        <f t="array" ref="AK200">_xll.BDP($C200,AK$1,"YAS_YLD_FLAG = 1")</f>
        <v>2000000000</v>
      </c>
      <c r="AL200" s="5">
        <f t="shared" si="18"/>
        <v>7.8245999999999996E-2</v>
      </c>
      <c r="AM200" s="17" cm="1">
        <f t="array" ref="AM200">_xll.BDP($C200&amp;"@"&amp;Settings!$B$1&amp;" "&amp;$O200,"INTERVAL_SUM","MARKET_DATA_OVERRIDE="&amp;AM$1,"CALC_INTERVAL="&amp;Settings!$B$2,"FILL=0")*1000</f>
        <v>156492000</v>
      </c>
      <c r="AN200" s="18">
        <f t="shared" si="19"/>
        <v>-29141000</v>
      </c>
      <c r="AO200" s="17" cm="1">
        <f t="array" ref="AO200">_xll.BDP($I200&amp;"@"&amp;Settings!$B$1&amp;" "&amp;$O200,"INTERVAL_SUM","MARKET_DATA_OVERRIDE="&amp;AO$1,"CALC_INTERVAL="&amp;Settings!$B$2,"FILL=0")*1000</f>
        <v>32144000</v>
      </c>
      <c r="AP200" s="17" cm="1">
        <f t="array" ref="AP200">_xll.BDP($I200&amp;"@"&amp;Settings!$B$1&amp;" "&amp;$O200,"INTERVAL_SUM","MARKET_DATA_OVERRIDE="&amp;AP$1,"CALC_INTERVAL="&amp;Settings!$B$2,"FILL=0")*1000</f>
        <v>61285000</v>
      </c>
      <c r="AQ200" s="8" cm="1">
        <f t="array" ref="AQ200">_xll.BDP($C200,AQ$1)</f>
        <v>96</v>
      </c>
      <c r="AR200" s="21">
        <f>_xlfn.IFNA(IF(ISNUMBER($K200),INDEX(SN_Limit[UTILIZATION],MATCH($K200,SN_Limit[BB_ID],0)),"#N/A"),
IF(ISNUMBER($L200),INDEX(SN_Limit[UTILIZATION],MATCH($L200,SN_Limit[BB_ID],0)),"#N/A"))</f>
        <v>0.66949999999999998</v>
      </c>
      <c r="AS200" s="6">
        <f>_xlfn.IFNA(IF(ISNUMBER($K200),INDEX(SN_Limit[REMAINING],MATCH($K200,SN_Limit[BB_ID],0)),"#N/A"),
IF(ISNUMBER($L200),INDEX(SN_Limit[REMAINING],MATCH($L200,SN_Limit[BB_ID],0)),"#N/A"))</f>
        <v>28809497.269999996</v>
      </c>
      <c r="AT200" s="3" t="str">
        <f>INDEX(Table11[Z_category],MATCH(MAX(BuyTable[[#This Row],[Yld_Z_BB]:[Yld_Z_RBCI]]),Table11[Z_score_Vale],1))</f>
        <v>75 to 90</v>
      </c>
      <c r="AU200" s="3" t="str">
        <f>INDEX(Table12[TRAC_Category],MATCH(BuyTable[[#This Row],[Perc_Traded]],Table12[TRAC_Value],1))</f>
        <v>5-10%</v>
      </c>
      <c r="AV200" s="27" t="str">
        <f>INDEX(Table13[NetDlrInv_Category],MATCH(BuyTable[[#This Row],[DealerClient Net]],Table13[NetDlrInv_Value],1))</f>
        <v>-50 to -20MM</v>
      </c>
      <c r="AW200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200" s="3" t="str">
        <f>INDEX(Table15[XCCY_Cat],MATCH(BuyTable[[#This Row],[XCCY_sprd]],Table15[XCCY_Value],1))</f>
        <v>0.5 to 0.8</v>
      </c>
      <c r="AY200" s="3" t="str">
        <f>INDEX(Group_RTG[RTG_Value],MATCH($R200,Group_RTG[RTG_Key],0))&amp;":"&amp;INDEX(Map_DurBQNT[Dur_Val],MATCH($X200,Map_DurBQNT[Dur_Key],0))&amp;":"&amp;$M200&amp;":"&amp;$O200</f>
        <v>BBB:6:USD:Corp</v>
      </c>
      <c r="AZ200" s="3" t="str">
        <f>INDEX(Table9[LQA_Bucket],MATCH(BuyTable[[#This Row],[LQA_LIQUIDITY_SCORE]],Table9[LQA_Val],1))</f>
        <v>80-100</v>
      </c>
      <c r="BA200" s="27" t="str">
        <f>INDEX(Table10[Utilization_Bucket],MATCH(_xlfn.IFNA(ROUND(BuyTable[[#This Row],[Remaining]]/1000000,0),-1),Table10[Utilization_Val],1))</f>
        <v>10-50MM</v>
      </c>
      <c r="BB20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01" spans="1:54" x14ac:dyDescent="0.3">
      <c r="A201" t="s">
        <v>876</v>
      </c>
      <c r="B201" t="str">
        <f>IF(ISNUMBER(MATCH(I201,Buyside_PastID!A:A,0)),"","NEW")</f>
        <v>NEW</v>
      </c>
      <c r="C201" s="8" t="s">
        <v>2737</v>
      </c>
      <c r="D201" s="8">
        <v>0.81110818513960514</v>
      </c>
      <c r="E201" s="8">
        <v>0.93568844889520686</v>
      </c>
      <c r="F201" s="8" t="s">
        <v>2753</v>
      </c>
      <c r="G201" s="8">
        <v>5000000</v>
      </c>
      <c r="H201" s="8">
        <v>10000000</v>
      </c>
      <c r="I201" s="8" t="str" cm="1">
        <f t="array" ref="I201">_xll.BDP($C201,I$1)</f>
        <v>68389XBP9</v>
      </c>
      <c r="J201" s="8" t="str" cm="1">
        <f t="array" ref="J201">_xll.BDP($C201,J$1)</f>
        <v>ORCL 3.8 11/15/37</v>
      </c>
      <c r="K201" s="8" cm="1">
        <f t="array" ref="K201">_xll.BDP($C201,K$1)</f>
        <v>101752</v>
      </c>
      <c r="L201" s="8" cm="1">
        <f t="array" ref="L201">_xll.BDP($C201,L$1)</f>
        <v>101752</v>
      </c>
      <c r="M201" s="8" t="str" cm="1">
        <f t="array" ref="M201">_xll.BDP($C201,M$1)</f>
        <v>USD</v>
      </c>
      <c r="N201" s="8" t="str" cm="1">
        <f t="array" ref="N201">_xll.BDP($C201,N$1)</f>
        <v>US</v>
      </c>
      <c r="O201" s="8" t="str" cm="1">
        <f t="array" ref="O201">_xll.BDP($C201,O$1)</f>
        <v>Corp</v>
      </c>
      <c r="P201" s="8" t="str" cm="1">
        <f t="array" ref="P201">_xll.BDP($C201,P$1)</f>
        <v>Technology</v>
      </c>
      <c r="Q201" s="8" t="str" cm="1">
        <f t="array" ref="Q201">_xll.BDP($C201,Q$1)</f>
        <v>ORACLE CORP</v>
      </c>
      <c r="R201" s="8" t="str" cm="1">
        <f t="array" ref="R201">_xll.BDP($C201,R$1)</f>
        <v>BBB</v>
      </c>
      <c r="S201" s="8" cm="1">
        <f t="array" ref="S201">_xlfn.IFNA(MATCH(_xll.BDP($C201,S$1),Convert_RBCIRTG[RTG_MDY],0),0)</f>
        <v>2</v>
      </c>
      <c r="T201" s="8" cm="1">
        <f t="array" ref="T201">_xlfn.IFNA(MATCH(_xll.BDP($C201,T$1),Convert_RBCIRTG[RTG_FITCH_SP],0),0)</f>
        <v>3</v>
      </c>
      <c r="U201" s="8" cm="1">
        <f t="array" ref="U201">_xlfn.IFNA(MATCH(_xll.BDP($C201,U$1),Convert_RBCIRTG[RTG_FITCH_SP],0),0)</f>
        <v>3</v>
      </c>
      <c r="V201" s="20" t="str" cm="1">
        <f t="array" ref="V201">INDEX(Convert_RBCIRTG[RTG_FITCH_SP],IF(MEDIAN($S201:$U201)&gt;0,MEDIAN($S201:$U201),MAX($S201:$U201)))</f>
        <v>BBB+</v>
      </c>
      <c r="W201" s="15" cm="1">
        <f t="array" ref="W201">_xll.BDP($C201,W$1,"YAS_YLD_FLAG = 15")</f>
        <v>11.68542841806617</v>
      </c>
      <c r="X201" s="3" t="str">
        <f>INDEX(Convert_DurBins[Dur_Bucket],MATCH($W201,Convert_DurBins[Dur_Val],1))</f>
        <v>10-12</v>
      </c>
      <c r="Y201" s="14">
        <f t="shared" si="16"/>
        <v>3.3091637298763099</v>
      </c>
      <c r="Z201" s="3">
        <f>-INDEX(DefProv[Default],MATCH($O201&amp;$R201,DefProv[KEY],0))</f>
        <v>-36</v>
      </c>
      <c r="AA201" s="9" cm="1">
        <f t="array" ref="AA201">IF($M201="CAD",AB201,_xll.BDP($C201,AA$1,"YAS_XCCY_FOREIGN_CURRENCY=CAD","YAS_YLD_FLAG = 15","PRICING_SOURCE=BVAL"))</f>
        <v>3.6691637298763098</v>
      </c>
      <c r="AB201" s="9" cm="1">
        <f t="array" ref="AB201">_xll.BDP($C201,AB$1,"YAS_YLD_FLAG = 15","PRICING_SOURCE=BVAL")</f>
        <v>3.168663</v>
      </c>
      <c r="AC201" s="14">
        <f t="shared" si="17"/>
        <v>0.50050072987630978</v>
      </c>
      <c r="AD201" s="9" cm="1">
        <f t="array" ref="AD201">_xll.BDP($C201,AD$1,"YAS_YLD_FLAG = 15","PRICING_SOURCE=BVAL")</f>
        <v>117.58730000000001</v>
      </c>
      <c r="AE201" s="14" t="e">
        <f>INDEX([1]credit_yield!$C$1:$C$108,MATCH($AY201,[1]credit_yield!$A$1:$A$108,0))</f>
        <v>#N/A</v>
      </c>
      <c r="AF201" s="9" cm="1">
        <f t="array" ref="AF201">_xll.BDP($C201,AF$1,"YAS_YLD_FLAG = 15","YAS_XCCY_FOREIGN_CURRENCY=CAD","PRICING_SOURCE=BVAL")</f>
        <v>180.08832758832847</v>
      </c>
      <c r="AG201" s="9" cm="1">
        <f t="array" ref="AG201">_xll.BDP($C201,AG$1,"YAS_YLD_FLAG = 15","PRICING_SOURCE=BVAL")</f>
        <v>1.9927899999999998</v>
      </c>
      <c r="AH201" s="9" t="str" cm="1">
        <f t="array" ref="AH201">_xll.BDP($C201,AH$1,"YAS_YLD_FLAG = 15","PRICING_SOURCE=BVAL")</f>
        <v>T 1 3/4 08/15/41</v>
      </c>
      <c r="AI201" s="9" t="str" cm="1">
        <f t="array" ref="AI201">_xll.BDP($C201,AI$1,"YAS_YLD_FLAG = 15","YAS_XCCY_FOREIGN_CURRENCY=CAD","PRICING_SOURCE=BVAL")</f>
        <v>CAN 4 06/01/41</v>
      </c>
      <c r="AJ201" s="9" cm="1">
        <f t="array" ref="AJ201">_xll.BQL($C201, "yield(fill=PREV, pricing_source=BVN4, side=Bid, yield_type=YTW) - yield(fill=PREV, pricing_source=BVN4, side=Ask, yield_type=YTW)")</f>
        <v>2.3439320000000041E-2</v>
      </c>
      <c r="AK201" s="16" cm="1">
        <f t="array" ref="AK201">_xll.BDP($C201,AK$1,"YAS_YLD_FLAG = 1")</f>
        <v>1750000000</v>
      </c>
      <c r="AL201" s="5">
        <f t="shared" si="18"/>
        <v>4.2800571428571431E-2</v>
      </c>
      <c r="AM201" s="17" cm="1">
        <f t="array" ref="AM201">_xll.BDP($C201&amp;"@"&amp;Settings!$B$1&amp;" "&amp;$O201,"INTERVAL_SUM","MARKET_DATA_OVERRIDE="&amp;AM$1,"CALC_INTERVAL="&amp;Settings!$B$2,"FILL=0")*1000</f>
        <v>74901000</v>
      </c>
      <c r="AN201" s="18">
        <f t="shared" si="19"/>
        <v>-5935000</v>
      </c>
      <c r="AO201" s="17" cm="1">
        <f t="array" ref="AO201">_xll.BDP($I201&amp;"@"&amp;Settings!$B$1&amp;" "&amp;$O201,"INTERVAL_SUM","MARKET_DATA_OVERRIDE="&amp;AO$1,"CALC_INTERVAL="&amp;Settings!$B$2,"FILL=0")*1000</f>
        <v>21600000</v>
      </c>
      <c r="AP201" s="17" cm="1">
        <f t="array" ref="AP201">_xll.BDP($I201&amp;"@"&amp;Settings!$B$1&amp;" "&amp;$O201,"INTERVAL_SUM","MARKET_DATA_OVERRIDE="&amp;AP$1,"CALC_INTERVAL="&amp;Settings!$B$2,"FILL=0")*1000</f>
        <v>27535000</v>
      </c>
      <c r="AQ201" s="8" cm="1">
        <f t="array" ref="AQ201">_xll.BDP($C201,AQ$1)</f>
        <v>93</v>
      </c>
      <c r="AR201" s="21">
        <f>_xlfn.IFNA(IF(ISNUMBER($K201),INDEX(SN_Limit[UTILIZATION],MATCH($K201,SN_Limit[BB_ID],0)),"#N/A"),
IF(ISNUMBER($L201),INDEX(SN_Limit[UTILIZATION],MATCH($L201,SN_Limit[BB_ID],0)),"#N/A"))</f>
        <v>0.80210000000000004</v>
      </c>
      <c r="AS201" s="6">
        <f>_xlfn.IFNA(IF(ISNUMBER($K201),INDEX(SN_Limit[REMAINING],MATCH($K201,SN_Limit[BB_ID],0)),"#N/A"),
IF(ISNUMBER($L201),INDEX(SN_Limit[REMAINING],MATCH($L201,SN_Limit[BB_ID],0)),"#N/A"))</f>
        <v>14684600</v>
      </c>
      <c r="AT201" s="3" t="str">
        <f>INDEX(Table11[Z_category],MATCH(MAX(BuyTable[[#This Row],[Yld_Z_BB]:[Yld_Z_RBCI]]),Table11[Z_score_Vale],1))</f>
        <v>75 to 90</v>
      </c>
      <c r="AU201" s="3" t="str">
        <f>INDEX(Table12[TRAC_Category],MATCH(BuyTable[[#This Row],[Perc_Traded]],Table12[TRAC_Value],1))</f>
        <v>0-5%</v>
      </c>
      <c r="AV201" s="27" t="str">
        <f>INDEX(Table13[NetDlrInv_Category],MATCH(BuyTable[[#This Row],[DealerClient Net]],Table13[NetDlrInv_Value],1))</f>
        <v>-10MM to -5MM</v>
      </c>
      <c r="AW201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01" s="3" t="str">
        <f>INDEX(Table15[XCCY_Cat],MATCH(BuyTable[[#This Row],[XCCY_sprd]],Table15[XCCY_Value],1))</f>
        <v>0.5 to 0.8</v>
      </c>
      <c r="AY201" s="3" t="str">
        <f>INDEX(Group_RTG[RTG_Value],MATCH($R201,Group_RTG[RTG_Key],0))&amp;":"&amp;INDEX(Map_DurBQNT[Dur_Val],MATCH($X201,Map_DurBQNT[Dur_Key],0))&amp;":"&amp;$M201&amp;":"&amp;$O201</f>
        <v>BBB:6:USD:Corp</v>
      </c>
      <c r="AZ201" s="3" t="str">
        <f>INDEX(Table9[LQA_Bucket],MATCH(BuyTable[[#This Row],[LQA_LIQUIDITY_SCORE]],Table9[LQA_Val],1))</f>
        <v>80-100</v>
      </c>
      <c r="BA201" s="27" t="str">
        <f>INDEX(Table10[Utilization_Bucket],MATCH(_xlfn.IFNA(ROUND(BuyTable[[#This Row],[Remaining]]/1000000,0),-1),Table10[Utilization_Val],1))</f>
        <v>10-50MM</v>
      </c>
      <c r="BB20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02" spans="1:54" x14ac:dyDescent="0.3">
      <c r="A202" t="s">
        <v>876</v>
      </c>
      <c r="B202" t="str">
        <f>IF(ISNUMBER(MATCH(I202,Buyside_PastID!A:A,0)),"","NEW")</f>
        <v/>
      </c>
      <c r="C202" s="8" t="s">
        <v>992</v>
      </c>
      <c r="D202" s="8">
        <v>1.0805806885479319</v>
      </c>
      <c r="E202" s="8">
        <v>1.1599866029753396</v>
      </c>
      <c r="F202" s="8" t="s">
        <v>1981</v>
      </c>
      <c r="G202" s="8">
        <v>2000000</v>
      </c>
      <c r="H202" s="8">
        <v>0</v>
      </c>
      <c r="I202" s="8" t="str" cm="1">
        <f t="array" ref="I202">_xll.BDP($C202,I$1)</f>
        <v>853254BS8</v>
      </c>
      <c r="J202" s="8" t="str" cm="1">
        <f t="array" ref="J202">_xll.BDP($C202,J$1)</f>
        <v>STANLN 4.644 04/01/31</v>
      </c>
      <c r="K202" s="8" cm="1">
        <f t="array" ref="K202">_xll.BDP($C202,K$1)</f>
        <v>112319</v>
      </c>
      <c r="L202" s="8" cm="1">
        <f t="array" ref="L202">_xll.BDP($C202,L$1)</f>
        <v>112319</v>
      </c>
      <c r="M202" s="8" t="str" cm="1">
        <f t="array" ref="M202">_xll.BDP($C202,M$1)</f>
        <v>USD</v>
      </c>
      <c r="N202" s="8" t="str" cm="1">
        <f t="array" ref="N202">_xll.BDP($C202,N$1)</f>
        <v>EN</v>
      </c>
      <c r="O202" s="8" t="str" cm="1">
        <f t="array" ref="O202">_xll.BDP($C202,O$1)</f>
        <v>Corp</v>
      </c>
      <c r="P202" s="8" t="str" cm="1">
        <f t="array" ref="P202">_xll.BDP($C202,P$1)</f>
        <v>Financials</v>
      </c>
      <c r="Q202" s="8" t="str" cm="1">
        <f t="array" ref="Q202">_xll.BDP($C202,Q$1)</f>
        <v>STANDARD CHARTERED PLC</v>
      </c>
      <c r="R202" s="8" t="str" cm="1">
        <f t="array" ref="R202">_xll.BDP($C202,R$1)</f>
        <v>A-</v>
      </c>
      <c r="S202" s="8" cm="1">
        <f t="array" ref="S202">_xlfn.IFNA(MATCH(_xll.BDP($C202,S$1),Convert_RBCIRTG[RTG_MDY],0),0)</f>
        <v>4</v>
      </c>
      <c r="T202" s="8" cm="1">
        <f t="array" ref="T202">_xlfn.IFNA(MATCH(_xll.BDP($C202,T$1),Convert_RBCIRTG[RTG_FITCH_SP],0),0)</f>
        <v>5</v>
      </c>
      <c r="U202" s="8" cm="1">
        <f t="array" ref="U202">_xlfn.IFNA(MATCH(_xll.BDP($C202,U$1),Convert_RBCIRTG[RTG_FITCH_SP],0),0)</f>
        <v>3</v>
      </c>
      <c r="V202" s="20" t="str" cm="1">
        <f t="array" ref="V202">INDEX(Convert_RBCIRTG[RTG_FITCH_SP],IF(MEDIAN($S202:$U202)&gt;0,MEDIAN($S202:$U202),MAX($S202:$U202)))</f>
        <v>A-</v>
      </c>
      <c r="W202" s="15" cm="1">
        <f t="array" ref="W202">_xll.BDP($C202,W$1,"YAS_YLD_FLAG = 15")</f>
        <v>7.075351393049452</v>
      </c>
      <c r="X202" s="3" t="str">
        <f>INDEX(Convert_DurBins[Dur_Bucket],MATCH($W202,Convert_DurBins[Dur_Val],1))</f>
        <v>0-10</v>
      </c>
      <c r="Y202" s="14">
        <f t="shared" si="16"/>
        <v>3.0783758680213764</v>
      </c>
      <c r="Z202" s="3">
        <f>-INDEX(DefProv[Default],MATCH($O202&amp;$R202,DefProv[KEY],0))</f>
        <v>-13</v>
      </c>
      <c r="AA202" s="9" cm="1">
        <f t="array" ref="AA202">IF($M202="CAD",AB202,_xll.BDP($C202,AA$1,"YAS_XCCY_FOREIGN_CURRENCY=CAD","YAS_YLD_FLAG = 15","PRICING_SOURCE=BVAL"))</f>
        <v>3.2083758680213763</v>
      </c>
      <c r="AB202" s="9" cm="1">
        <f t="array" ref="AB202">_xll.BDP($C202,AB$1,"YAS_YLD_FLAG = 15","PRICING_SOURCE=BVAL")</f>
        <v>2.7664020000000002</v>
      </c>
      <c r="AC202" s="14">
        <f t="shared" si="17"/>
        <v>0.44197386802137606</v>
      </c>
      <c r="AD202" s="9" cm="1">
        <f t="array" ref="AD202">_xll.BDP($C202,AD$1,"YAS_YLD_FLAG = 15","PRICING_SOURCE=BVAL")</f>
        <v>118.64170000000003</v>
      </c>
      <c r="AE202" s="14">
        <f>INDEX([1]credit_yield!$C$1:$C$108,MATCH($AY202,[1]credit_yield!$A$1:$A$108,0))</f>
        <v>73.928243448068429</v>
      </c>
      <c r="AF202" s="9" cm="1">
        <f t="array" ref="AF202">_xll.BDP($C202,AF$1,"YAS_YLD_FLAG = 15","YAS_XCCY_FOREIGN_CURRENCY=CAD","PRICING_SOURCE=BVAL")</f>
        <v>170.72833555385691</v>
      </c>
      <c r="AG202" s="9" cm="1">
        <f t="array" ref="AG202">_xll.BDP($C202,AG$1,"YAS_YLD_FLAG = 15","PRICING_SOURCE=BVAL")</f>
        <v>1.579985</v>
      </c>
      <c r="AH202" s="9" t="str" cm="1">
        <f t="array" ref="AH202">_xll.BDP($C202,AH$1,"YAS_YLD_FLAG = 15","PRICING_SOURCE=BVAL")</f>
        <v>T 1 1/4 08/15/31</v>
      </c>
      <c r="AI202" s="9" t="str" cm="1">
        <f t="array" ref="AI202">_xll.BDP($C202,AI$1,"YAS_YLD_FLAG = 15","YAS_XCCY_FOREIGN_CURRENCY=CAD","PRICING_SOURCE=BVAL")</f>
        <v>CAN 1 ¼ 06/01/30</v>
      </c>
      <c r="AJ202" s="9" cm="1">
        <f t="array" ref="AJ202">_xll.BQL($C202, "yield(fill=PREV, pricing_source=BVN4, side=Bid, yield_type=YTW) - yield(fill=PREV, pricing_source=BVN4, side=Ask, yield_type=YTW)")</f>
        <v>3.077895165649025E-2</v>
      </c>
      <c r="AK202" s="16" cm="1">
        <f t="array" ref="AK202">_xll.BDP($C202,AK$1,"YAS_YLD_FLAG = 1")</f>
        <v>2000000000</v>
      </c>
      <c r="AL202" s="5">
        <f t="shared" si="18"/>
        <v>3.7078E-2</v>
      </c>
      <c r="AM202" s="17" cm="1">
        <f t="array" ref="AM202">_xll.BDP($C202&amp;"@"&amp;Settings!$B$1&amp;" "&amp;$O202,"INTERVAL_SUM","MARKET_DATA_OVERRIDE="&amp;AM$1,"CALC_INTERVAL="&amp;Settings!$B$2,"FILL=0")*1000</f>
        <v>74156000</v>
      </c>
      <c r="AN202" s="18">
        <f t="shared" si="19"/>
        <v>9129000</v>
      </c>
      <c r="AO202" s="17" cm="1">
        <f t="array" ref="AO202">_xll.BDP($I202&amp;"@"&amp;Settings!$B$1&amp;" "&amp;$O202,"INTERVAL_SUM","MARKET_DATA_OVERRIDE="&amp;AO$1,"CALC_INTERVAL="&amp;Settings!$B$2,"FILL=0")*1000</f>
        <v>23834000</v>
      </c>
      <c r="AP202" s="17" cm="1">
        <f t="array" ref="AP202">_xll.BDP($I202&amp;"@"&amp;Settings!$B$1&amp;" "&amp;$O202,"INTERVAL_SUM","MARKET_DATA_OVERRIDE="&amp;AP$1,"CALC_INTERVAL="&amp;Settings!$B$2,"FILL=0")*1000</f>
        <v>14705000</v>
      </c>
      <c r="AQ202" s="8" cm="1">
        <f t="array" ref="AQ202">_xll.BDP($C202,AQ$1)</f>
        <v>92</v>
      </c>
      <c r="AR202" s="21">
        <f>_xlfn.IFNA(IF(ISNUMBER($K202),INDEX(SN_Limit[UTILIZATION],MATCH($K202,SN_Limit[BB_ID],0)),"#N/A"),
IF(ISNUMBER($L202),INDEX(SN_Limit[UTILIZATION],MATCH($L202,SN_Limit[BB_ID],0)),"#N/A"))</f>
        <v>0</v>
      </c>
      <c r="AS202" s="6">
        <f>_xlfn.IFNA(IF(ISNUMBER($K202),INDEX(SN_Limit[REMAINING],MATCH($K202,SN_Limit[BB_ID],0)),"#N/A"),
IF(ISNUMBER($L202),INDEX(SN_Limit[REMAINING],MATCH($L202,SN_Limit[BB_ID],0)),"#N/A"))</f>
        <v>27000000</v>
      </c>
      <c r="AT202" s="3" t="str">
        <f>INDEX(Table11[Z_category],MATCH(MAX(BuyTable[[#This Row],[Yld_Z_BB]:[Yld_Z_RBCI]]),Table11[Z_score_Vale],1))</f>
        <v>75 to 90</v>
      </c>
      <c r="AU202" s="3" t="str">
        <f>INDEX(Table12[TRAC_Category],MATCH(BuyTable[[#This Row],[Perc_Traded]],Table12[TRAC_Value],1))</f>
        <v>0-5%</v>
      </c>
      <c r="AV202" s="27" t="str">
        <f>INDEX(Table13[NetDlrInv_Category],MATCH(BuyTable[[#This Row],[DealerClient Net]],Table13[NetDlrInv_Value],1))</f>
        <v>5 to 10MM</v>
      </c>
      <c r="AW202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202" s="3" t="str">
        <f>INDEX(Table15[XCCY_Cat],MATCH(BuyTable[[#This Row],[XCCY_sprd]],Table15[XCCY_Value],1))</f>
        <v>0.3 to 0.5</v>
      </c>
      <c r="AY202" s="3" t="str">
        <f>INDEX(Group_RTG[RTG_Value],MATCH($R202,Group_RTG[RTG_Key],0))&amp;":"&amp;INDEX(Map_DurBQNT[Dur_Val],MATCH($X202,Map_DurBQNT[Dur_Key],0))&amp;":"&amp;$M202&amp;":"&amp;$O202</f>
        <v>A:5:USD:Corp</v>
      </c>
      <c r="AZ202" s="3" t="str">
        <f>INDEX(Table9[LQA_Bucket],MATCH(BuyTable[[#This Row],[LQA_LIQUIDITY_SCORE]],Table9[LQA_Val],1))</f>
        <v>80-100</v>
      </c>
      <c r="BA202" s="27" t="str">
        <f>INDEX(Table10[Utilization_Bucket],MATCH(_xlfn.IFNA(ROUND(BuyTable[[#This Row],[Remaining]]/1000000,0),-1),Table10[Utilization_Val],1))</f>
        <v>10-50MM</v>
      </c>
      <c r="BB20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03" spans="1:54" x14ac:dyDescent="0.3">
      <c r="A203" t="s">
        <v>876</v>
      </c>
      <c r="B203" t="str">
        <f>IF(ISNUMBER(MATCH(I203,Buyside_PastID!A:A,0)),"","NEW")</f>
        <v/>
      </c>
      <c r="C203" s="8" t="s">
        <v>1103</v>
      </c>
      <c r="D203" s="8">
        <v>0.90482011533689966</v>
      </c>
      <c r="E203" s="8">
        <v>1.0113492912593711</v>
      </c>
      <c r="F203" s="8" t="s">
        <v>2060</v>
      </c>
      <c r="G203" s="8">
        <v>0</v>
      </c>
      <c r="H203" s="8">
        <v>0</v>
      </c>
      <c r="I203" s="8" t="str" cm="1">
        <f t="array" ref="I203">_xll.BDP($C203,I$1)</f>
        <v>172967EW7</v>
      </c>
      <c r="J203" s="8" t="str" cm="1">
        <f t="array" ref="J203">_xll.BDP($C203,J$1)</f>
        <v>C 8 1/8 07/15/39</v>
      </c>
      <c r="K203" s="8" cm="1">
        <f t="array" ref="K203">_xll.BDP($C203,K$1)</f>
        <v>101214</v>
      </c>
      <c r="L203" s="8" cm="1">
        <f t="array" ref="L203">_xll.BDP($C203,L$1)</f>
        <v>101214</v>
      </c>
      <c r="M203" s="8" t="str" cm="1">
        <f t="array" ref="M203">_xll.BDP($C203,M$1)</f>
        <v>USD</v>
      </c>
      <c r="N203" s="8" t="str" cm="1">
        <f t="array" ref="N203">_xll.BDP($C203,N$1)</f>
        <v>US</v>
      </c>
      <c r="O203" s="8" t="str" cm="1">
        <f t="array" ref="O203">_xll.BDP($C203,O$1)</f>
        <v>Corp</v>
      </c>
      <c r="P203" s="8" t="str" cm="1">
        <f t="array" ref="P203">_xll.BDP($C203,P$1)</f>
        <v>Financials</v>
      </c>
      <c r="Q203" s="8" t="str" cm="1">
        <f t="array" ref="Q203">_xll.BDP($C203,Q$1)</f>
        <v>CITIGROUP INC</v>
      </c>
      <c r="R203" s="8" t="str" cm="1">
        <f t="array" ref="R203">_xll.BDP($C203,R$1)</f>
        <v>A-</v>
      </c>
      <c r="S203" s="8" cm="1">
        <f t="array" ref="S203">_xlfn.IFNA(MATCH(_xll.BDP($C203,S$1),Convert_RBCIRTG[RTG_MDY],0),0)</f>
        <v>4</v>
      </c>
      <c r="T203" s="8" cm="1">
        <f t="array" ref="T203">_xlfn.IFNA(MATCH(_xll.BDP($C203,T$1),Convert_RBCIRTG[RTG_FITCH_SP],0),0)</f>
        <v>5</v>
      </c>
      <c r="U203" s="8" cm="1">
        <f t="array" ref="U203">_xlfn.IFNA(MATCH(_xll.BDP($C203,U$1),Convert_RBCIRTG[RTG_FITCH_SP],0),0)</f>
        <v>3</v>
      </c>
      <c r="V203" s="20" t="str" cm="1">
        <f t="array" ref="V203">INDEX(Convert_RBCIRTG[RTG_FITCH_SP],IF(MEDIAN($S203:$U203)&gt;0,MEDIAN($S203:$U203),MAX($S203:$U203)))</f>
        <v>A-</v>
      </c>
      <c r="W203" s="15" cm="1">
        <f t="array" ref="W203">_xll.BDP($C203,W$1,"YAS_YLD_FLAG = 15")</f>
        <v>11.273722779267656</v>
      </c>
      <c r="X203" s="3" t="str">
        <f>INDEX(Convert_DurBins[Dur_Bucket],MATCH($W203,Convert_DurBins[Dur_Val],1))</f>
        <v>10-12</v>
      </c>
      <c r="Y203" s="14">
        <f t="shared" si="16"/>
        <v>3.9374671518996491</v>
      </c>
      <c r="Z203" s="3">
        <f>-INDEX(DefProv[Default],MATCH($O203&amp;$R203,DefProv[KEY],0))</f>
        <v>-13</v>
      </c>
      <c r="AA203" s="9" cm="1">
        <f t="array" ref="AA203">IF($M203="CAD",AB203,_xll.BDP($C203,AA$1,"YAS_XCCY_FOREIGN_CURRENCY=CAD","YAS_YLD_FLAG = 15","PRICING_SOURCE=BVAL"))</f>
        <v>4.067467151899649</v>
      </c>
      <c r="AB203" s="9" cm="1">
        <f t="array" ref="AB203">_xll.BDP($C203,AB$1,"YAS_YLD_FLAG = 15","PRICING_SOURCE=BVAL")</f>
        <v>3.018904</v>
      </c>
      <c r="AC203" s="14">
        <f t="shared" si="17"/>
        <v>1.048563151899649</v>
      </c>
      <c r="AD203" s="9" cm="1">
        <f t="array" ref="AD203">_xll.BDP($C203,AD$1,"YAS_YLD_FLAG = 15","PRICING_SOURCE=BVAL")</f>
        <v>102.61140000000002</v>
      </c>
      <c r="AE203" s="14">
        <f>INDEX([1]credit_yield!$C$1:$C$108,MATCH($AY203,[1]credit_yield!$A$1:$A$108,0))</f>
        <v>97.700504166739321</v>
      </c>
      <c r="AF203" s="9" cm="1">
        <f t="array" ref="AF203">_xll.BDP($C203,AF$1,"YAS_YLD_FLAG = 15","YAS_XCCY_FOREIGN_CURRENCY=CAD","PRICING_SOURCE=BVAL")</f>
        <v>219.91866979066242</v>
      </c>
      <c r="AG203" s="9" cm="1">
        <f t="array" ref="AG203">_xll.BDP($C203,AG$1,"YAS_YLD_FLAG = 15","PRICING_SOURCE=BVAL")</f>
        <v>1.9927899999999998</v>
      </c>
      <c r="AH203" s="9" t="str" cm="1">
        <f t="array" ref="AH203">_xll.BDP($C203,AH$1,"YAS_YLD_FLAG = 15","PRICING_SOURCE=BVAL")</f>
        <v>T 1 3/4 08/15/41</v>
      </c>
      <c r="AI203" s="9" t="str" cm="1">
        <f t="array" ref="AI203">_xll.BDP($C203,AI$1,"YAS_YLD_FLAG = 15","YAS_XCCY_FOREIGN_CURRENCY=CAD","PRICING_SOURCE=BVAL")</f>
        <v>CAN 4 06/01/41</v>
      </c>
      <c r="AJ203" s="9" cm="1">
        <f t="array" ref="AJ203">_xll.BQL($C203, "yield(fill=PREV, pricing_source=BVN4, side=Bid, yield_type=YTW) - yield(fill=PREV, pricing_source=BVN4, side=Ask, yield_type=YTW)")</f>
        <v>1.013843771763101E-2</v>
      </c>
      <c r="AK203" s="16" cm="1">
        <f t="array" ref="AK203">_xll.BDP($C203,AK$1,"YAS_YLD_FLAG = 1")</f>
        <v>1936000000</v>
      </c>
      <c r="AL203" s="5">
        <f t="shared" si="18"/>
        <v>4.0616735537190085E-2</v>
      </c>
      <c r="AM203" s="17" cm="1">
        <f t="array" ref="AM203">_xll.BDP($C203&amp;"@"&amp;Settings!$B$1&amp;" "&amp;$O203,"INTERVAL_SUM","MARKET_DATA_OVERRIDE="&amp;AM$1,"CALC_INTERVAL="&amp;Settings!$B$2,"FILL=0")*1000</f>
        <v>78634000</v>
      </c>
      <c r="AN203" s="18">
        <f t="shared" si="19"/>
        <v>-10264000</v>
      </c>
      <c r="AO203" s="17" cm="1">
        <f t="array" ref="AO203">_xll.BDP($I203&amp;"@"&amp;Settings!$B$1&amp;" "&amp;$O203,"INTERVAL_SUM","MARKET_DATA_OVERRIDE="&amp;AO$1,"CALC_INTERVAL="&amp;Settings!$B$2,"FILL=0")*1000</f>
        <v>17685000</v>
      </c>
      <c r="AP203" s="17" cm="1">
        <f t="array" ref="AP203">_xll.BDP($I203&amp;"@"&amp;Settings!$B$1&amp;" "&amp;$O203,"INTERVAL_SUM","MARKET_DATA_OVERRIDE="&amp;AP$1,"CALC_INTERVAL="&amp;Settings!$B$2,"FILL=0")*1000</f>
        <v>27949000</v>
      </c>
      <c r="AQ203" s="8" cm="1">
        <f t="array" ref="AQ203">_xll.BDP($C203,AQ$1)</f>
        <v>98</v>
      </c>
      <c r="AR203" s="21">
        <f>_xlfn.IFNA(IF(ISNUMBER($K203),INDEX(SN_Limit[UTILIZATION],MATCH($K203,SN_Limit[BB_ID],0)),"#N/A"),
IF(ISNUMBER($L203),INDEX(SN_Limit[UTILIZATION],MATCH($L203,SN_Limit[BB_ID],0)),"#N/A"))</f>
        <v>0.59650000000000003</v>
      </c>
      <c r="AS203" s="6">
        <f>_xlfn.IFNA(IF(ISNUMBER($K203),INDEX(SN_Limit[REMAINING],MATCH($K203,SN_Limit[BB_ID],0)),"#N/A"),
IF(ISNUMBER($L203),INDEX(SN_Limit[REMAINING],MATCH($L203,SN_Limit[BB_ID],0)),"#N/A"))</f>
        <v>22758866.039999999</v>
      </c>
      <c r="AT203" s="3" t="str">
        <f>INDEX(Table11[Z_category],MATCH(MAX(BuyTable[[#This Row],[Yld_Z_BB]:[Yld_Z_RBCI]]),Table11[Z_score_Vale],1))</f>
        <v>75 to 90</v>
      </c>
      <c r="AU203" s="3" t="str">
        <f>INDEX(Table12[TRAC_Category],MATCH(BuyTable[[#This Row],[Perc_Traded]],Table12[TRAC_Value],1))</f>
        <v>0-5%</v>
      </c>
      <c r="AV203" s="27" t="str">
        <f>INDEX(Table13[NetDlrInv_Category],MATCH(BuyTable[[#This Row],[DealerClient Net]],Table13[NetDlrInv_Value],1))</f>
        <v>-20 to -10MM</v>
      </c>
      <c r="AW203" s="3">
        <f>IF(OR(ISBLANK(BuyTable[[#This Row],[MSG_AskSize]]),NOT(ISNUMBER(BuyTable[[#This Row],[MSG_AskSize]]))),"NA",INDEX(Table14[AskSize_Category],MATCH(BuyTable[[#This Row],[MSG_AskSize]],Table14[AskSize_Value],1)))</f>
        <v>0</v>
      </c>
      <c r="AX203" s="3" t="str">
        <f>INDEX(Table15[XCCY_Cat],MATCH(BuyTable[[#This Row],[XCCY_sprd]],Table15[XCCY_Value],1))</f>
        <v>1 to 1.5</v>
      </c>
      <c r="AY203" s="3" t="str">
        <f>INDEX(Group_RTG[RTG_Value],MATCH($R203,Group_RTG[RTG_Key],0))&amp;":"&amp;INDEX(Map_DurBQNT[Dur_Val],MATCH($X203,Map_DurBQNT[Dur_Key],0))&amp;":"&amp;$M203&amp;":"&amp;$O203</f>
        <v>A:6:USD:Corp</v>
      </c>
      <c r="AZ203" s="3" t="str">
        <f>INDEX(Table9[LQA_Bucket],MATCH(BuyTable[[#This Row],[LQA_LIQUIDITY_SCORE]],Table9[LQA_Val],1))</f>
        <v>80-100</v>
      </c>
      <c r="BA203" s="27" t="str">
        <f>INDEX(Table10[Utilization_Bucket],MATCH(_xlfn.IFNA(ROUND(BuyTable[[#This Row],[Remaining]]/1000000,0),-1),Table10[Utilization_Val],1))</f>
        <v>10-50MM</v>
      </c>
      <c r="BB20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04" spans="1:54" x14ac:dyDescent="0.3">
      <c r="A204" t="s">
        <v>876</v>
      </c>
      <c r="B204" t="str">
        <f>IF(ISNUMBER(MATCH(I204,Buyside_PastID!A:A,0)),"","NEW")</f>
        <v/>
      </c>
      <c r="C204" s="8" t="s">
        <v>36</v>
      </c>
      <c r="D204" s="8">
        <v>0.88928227207145472</v>
      </c>
      <c r="E204" s="8">
        <v>0.94015025100771188</v>
      </c>
      <c r="F204" s="8" t="s">
        <v>2076</v>
      </c>
      <c r="G204" s="8">
        <v>10000000</v>
      </c>
      <c r="H204" s="8">
        <v>0</v>
      </c>
      <c r="I204" s="8" t="str" cm="1">
        <f t="array" ref="I204">_xll.BDP($C204,I$1)</f>
        <v>00206RFU1</v>
      </c>
      <c r="J204" s="8" t="str" cm="1">
        <f t="array" ref="J204">_xll.BDP($C204,J$1)</f>
        <v>T 5.15 02/15/50</v>
      </c>
      <c r="K204" s="8" cm="1">
        <f t="array" ref="K204">_xll.BDP($C204,K$1)</f>
        <v>101376</v>
      </c>
      <c r="L204" s="8" cm="1">
        <f t="array" ref="L204">_xll.BDP($C204,L$1)</f>
        <v>101376</v>
      </c>
      <c r="M204" s="8" t="str" cm="1">
        <f t="array" ref="M204">_xll.BDP($C204,M$1)</f>
        <v>USD</v>
      </c>
      <c r="N204" s="8" t="str" cm="1">
        <f t="array" ref="N204">_xll.BDP($C204,N$1)</f>
        <v>US</v>
      </c>
      <c r="O204" s="8" t="str" cm="1">
        <f t="array" ref="O204">_xll.BDP($C204,O$1)</f>
        <v>Corp</v>
      </c>
      <c r="P204" s="8" t="str" cm="1">
        <f t="array" ref="P204">_xll.BDP($C204,P$1)</f>
        <v>Communications</v>
      </c>
      <c r="Q204" s="8" t="str" cm="1">
        <f t="array" ref="Q204">_xll.BDP($C204,Q$1)</f>
        <v>AT&amp;T INC</v>
      </c>
      <c r="R204" s="8" t="str" cm="1">
        <f t="array" ref="R204">_xll.BDP($C204,R$1)</f>
        <v>BBB</v>
      </c>
      <c r="S204" s="8" cm="1">
        <f t="array" ref="S204">_xlfn.IFNA(MATCH(_xll.BDP($C204,S$1),Convert_RBCIRTG[RTG_MDY],0),0)</f>
        <v>2</v>
      </c>
      <c r="T204" s="8" cm="1">
        <f t="array" ref="T204">_xlfn.IFNA(MATCH(_xll.BDP($C204,T$1),Convert_RBCIRTG[RTG_FITCH_SP],0),0)</f>
        <v>3</v>
      </c>
      <c r="U204" s="8" cm="1">
        <f t="array" ref="U204">_xlfn.IFNA(MATCH(_xll.BDP($C204,U$1),Convert_RBCIRTG[RTG_FITCH_SP],0),0)</f>
        <v>2</v>
      </c>
      <c r="V204" s="20" t="str" cm="1">
        <f t="array" ref="V204">INDEX(Convert_RBCIRTG[RTG_FITCH_SP],IF(MEDIAN($S204:$U204)&gt;0,MEDIAN($S204:$U204),MAX($S204:$U204)))</f>
        <v>BBB</v>
      </c>
      <c r="W204" s="15" cm="1">
        <f t="array" ref="W204">_xll.BDP($C204,W$1,"YAS_YLD_FLAG = 15")</f>
        <v>16.127108725618939</v>
      </c>
      <c r="X204" s="3" t="str">
        <f>INDEX(Convert_DurBins[Dur_Bucket],MATCH($W204,Convert_DurBins[Dur_Val],1))</f>
        <v>16-18</v>
      </c>
      <c r="Y204" s="14">
        <f t="shared" si="16"/>
        <v>4.1058361206016976</v>
      </c>
      <c r="Z204" s="3">
        <f>-INDEX(DefProv[Default],MATCH($O204&amp;$R204,DefProv[KEY],0))</f>
        <v>-36</v>
      </c>
      <c r="AA204" s="9" cm="1">
        <f t="array" ref="AA204">IF($M204="CAD",AB204,_xll.BDP($C204,AA$1,"YAS_XCCY_FOREIGN_CURRENCY=CAD","YAS_YLD_FLAG = 15","PRICING_SOURCE=BVAL"))</f>
        <v>4.4658361206016979</v>
      </c>
      <c r="AB204" s="9" cm="1">
        <f t="array" ref="AB204">_xll.BDP($C204,AB$1,"YAS_YLD_FLAG = 15","PRICING_SOURCE=BVAL")</f>
        <v>3.600927</v>
      </c>
      <c r="AC204" s="14">
        <f t="shared" si="17"/>
        <v>0.86490912060169789</v>
      </c>
      <c r="AD204" s="9" cm="1">
        <f t="array" ref="AD204">_xll.BDP($C204,AD$1,"YAS_YLD_FLAG = 15","PRICING_SOURCE=BVAL")</f>
        <v>159.8732</v>
      </c>
      <c r="AE204" s="14" t="e">
        <f>INDEX([1]credit_yield!$C$1:$C$108,MATCH($AY204,[1]credit_yield!$A$1:$A$108,0))</f>
        <v>#N/A</v>
      </c>
      <c r="AF204" s="9" cm="1">
        <f t="array" ref="AF204">_xll.BDP($C204,AF$1,"YAS_YLD_FLAG = 15","YAS_XCCY_FOREIGN_CURRENCY=CAD","PRICING_SOURCE=BVAL")</f>
        <v>249.70830493310334</v>
      </c>
      <c r="AG204" s="9" cm="1">
        <f t="array" ref="AG204">_xll.BDP($C204,AG$1,"YAS_YLD_FLAG = 15","PRICING_SOURCE=BVAL")</f>
        <v>2.0021949999999999</v>
      </c>
      <c r="AH204" s="9" t="str" cm="1">
        <f t="array" ref="AH204">_xll.BDP($C204,AH$1,"YAS_YLD_FLAG = 15","PRICING_SOURCE=BVAL")</f>
        <v>T 2 3/8 05/15/51</v>
      </c>
      <c r="AI204" s="9" t="str" cm="1">
        <f t="array" ref="AI204">_xll.BDP($C204,AI$1,"YAS_YLD_FLAG = 15","YAS_XCCY_FOREIGN_CURRENCY=CAD","PRICING_SOURCE=BVAL")</f>
        <v>CAN 2 12/01/51</v>
      </c>
      <c r="AJ204" s="9" cm="1">
        <f t="array" ref="AJ204">_xll.BQL($C204, "yield(fill=PREV, pricing_source=BVN4, side=Bid, yield_type=YTW) - yield(fill=PREV, pricing_source=BVN4, side=Ask, yield_type=YTW)")</f>
        <v>3.0163570000000028E-2</v>
      </c>
      <c r="AK204" s="16" cm="1">
        <f t="array" ref="AK204">_xll.BDP($C204,AK$1,"YAS_YLD_FLAG = 1")</f>
        <v>941331000</v>
      </c>
      <c r="AL204" s="5">
        <f t="shared" si="18"/>
        <v>4.7434961772214027E-2</v>
      </c>
      <c r="AM204" s="17" cm="1">
        <f t="array" ref="AM204">_xll.BDP($C204&amp;"@"&amp;Settings!$B$1&amp;" "&amp;$O204,"INTERVAL_SUM","MARKET_DATA_OVERRIDE="&amp;AM$1,"CALC_INTERVAL="&amp;Settings!$B$2,"FILL=0")*1000</f>
        <v>44652000</v>
      </c>
      <c r="AN204" s="18">
        <f t="shared" si="19"/>
        <v>-10820000</v>
      </c>
      <c r="AO204" s="17" cm="1">
        <f t="array" ref="AO204">_xll.BDP($I204&amp;"@"&amp;Settings!$B$1&amp;" "&amp;$O204,"INTERVAL_SUM","MARKET_DATA_OVERRIDE="&amp;AO$1,"CALC_INTERVAL="&amp;Settings!$B$2,"FILL=0")*1000</f>
        <v>8040000</v>
      </c>
      <c r="AP204" s="17" cm="1">
        <f t="array" ref="AP204">_xll.BDP($I204&amp;"@"&amp;Settings!$B$1&amp;" "&amp;$O204,"INTERVAL_SUM","MARKET_DATA_OVERRIDE="&amp;AP$1,"CALC_INTERVAL="&amp;Settings!$B$2,"FILL=0")*1000</f>
        <v>18860000</v>
      </c>
      <c r="AQ204" s="8" cm="1">
        <f t="array" ref="AQ204">_xll.BDP($C204,AQ$1)</f>
        <v>90</v>
      </c>
      <c r="AR204" s="21">
        <f>_xlfn.IFNA(IF(ISNUMBER($K204),INDEX(SN_Limit[UTILIZATION],MATCH($K204,SN_Limit[BB_ID],0)),"#N/A"),
IF(ISNUMBER($L204),INDEX(SN_Limit[UTILIZATION],MATCH($L204,SN_Limit[BB_ID],0)),"#N/A"))</f>
        <v>0.89100000000000001</v>
      </c>
      <c r="AS204" s="6">
        <f>_xlfn.IFNA(IF(ISNUMBER($K204),INDEX(SN_Limit[REMAINING],MATCH($K204,SN_Limit[BB_ID],0)),"#N/A"),
IF(ISNUMBER($L204),INDEX(SN_Limit[REMAINING],MATCH($L204,SN_Limit[BB_ID],0)),"#N/A"))</f>
        <v>811912.5</v>
      </c>
      <c r="AT204" s="3" t="str">
        <f>INDEX(Table11[Z_category],MATCH(MAX(BuyTable[[#This Row],[Yld_Z_BB]:[Yld_Z_RBCI]]),Table11[Z_score_Vale],1))</f>
        <v>75 to 90</v>
      </c>
      <c r="AU204" s="3" t="str">
        <f>INDEX(Table12[TRAC_Category],MATCH(BuyTable[[#This Row],[Perc_Traded]],Table12[TRAC_Value],1))</f>
        <v>0-5%</v>
      </c>
      <c r="AV204" s="27" t="str">
        <f>INDEX(Table13[NetDlrInv_Category],MATCH(BuyTable[[#This Row],[DealerClient Net]],Table13[NetDlrInv_Value],1))</f>
        <v>-20 to -10MM</v>
      </c>
      <c r="AW204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04" s="3" t="str">
        <f>INDEX(Table15[XCCY_Cat],MATCH(BuyTable[[#This Row],[XCCY_sprd]],Table15[XCCY_Value],1))</f>
        <v>0.8 to 1</v>
      </c>
      <c r="AY204" s="3" t="str">
        <f>INDEX(Group_RTG[RTG_Value],MATCH($R204,Group_RTG[RTG_Key],0))&amp;":"&amp;INDEX(Map_DurBQNT[Dur_Val],MATCH($X204,Map_DurBQNT[Dur_Key],0))&amp;":"&amp;$M204&amp;":"&amp;$O204</f>
        <v>BBB:9:USD:Corp</v>
      </c>
      <c r="AZ204" s="3" t="str">
        <f>INDEX(Table9[LQA_Bucket],MATCH(BuyTable[[#This Row],[LQA_LIQUIDITY_SCORE]],Table9[LQA_Val],1))</f>
        <v>80-100</v>
      </c>
      <c r="BA204" s="27" t="str">
        <f>INDEX(Table10[Utilization_Bucket],MATCH(_xlfn.IFNA(ROUND(BuyTable[[#This Row],[Remaining]]/1000000,0),-1),Table10[Utilization_Val],1))</f>
        <v>1-10MM</v>
      </c>
      <c r="BB20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05" spans="1:54" x14ac:dyDescent="0.3">
      <c r="A205" t="s">
        <v>876</v>
      </c>
      <c r="B205" t="str">
        <f>IF(ISNUMBER(MATCH(I205,Buyside_PastID!A:A,0)),"","NEW")</f>
        <v/>
      </c>
      <c r="C205" s="8" t="s">
        <v>1058</v>
      </c>
      <c r="D205" s="8">
        <v>1.0020971190681112</v>
      </c>
      <c r="E205" s="8">
        <v>1.066660010928306</v>
      </c>
      <c r="F205" s="8" t="s">
        <v>1971</v>
      </c>
      <c r="G205" s="8">
        <v>0</v>
      </c>
      <c r="H205" s="8">
        <v>5000000</v>
      </c>
      <c r="I205" s="8" t="str" cm="1">
        <f t="array" ref="I205">_xll.BDP($C205,I$1)</f>
        <v>172967BL4</v>
      </c>
      <c r="J205" s="8" t="str" cm="1">
        <f t="array" ref="J205">_xll.BDP($C205,J$1)</f>
        <v>C 6 5/8 06/15/32</v>
      </c>
      <c r="K205" s="8" cm="1">
        <f t="array" ref="K205">_xll.BDP($C205,K$1)</f>
        <v>101214</v>
      </c>
      <c r="L205" s="8" cm="1">
        <f t="array" ref="L205">_xll.BDP($C205,L$1)</f>
        <v>101214</v>
      </c>
      <c r="M205" s="8" t="str" cm="1">
        <f t="array" ref="M205">_xll.BDP($C205,M$1)</f>
        <v>USD</v>
      </c>
      <c r="N205" s="8" t="str" cm="1">
        <f t="array" ref="N205">_xll.BDP($C205,N$1)</f>
        <v>US</v>
      </c>
      <c r="O205" s="8" t="str" cm="1">
        <f t="array" ref="O205">_xll.BDP($C205,O$1)</f>
        <v>Corp</v>
      </c>
      <c r="P205" s="8" t="str" cm="1">
        <f t="array" ref="P205">_xll.BDP($C205,P$1)</f>
        <v>Financials</v>
      </c>
      <c r="Q205" s="8" t="str" cm="1">
        <f t="array" ref="Q205">_xll.BDP($C205,Q$1)</f>
        <v>CITIGROUP INC</v>
      </c>
      <c r="R205" s="8" t="str" cm="1">
        <f t="array" ref="R205">_xll.BDP($C205,R$1)</f>
        <v>BBB+</v>
      </c>
      <c r="S205" s="8" cm="1">
        <f t="array" ref="S205">_xlfn.IFNA(MATCH(_xll.BDP($C205,S$1),Convert_RBCIRTG[RTG_MDY],0),0)</f>
        <v>2</v>
      </c>
      <c r="T205" s="8" cm="1">
        <f t="array" ref="T205">_xlfn.IFNA(MATCH(_xll.BDP($C205,T$1),Convert_RBCIRTG[RTG_FITCH_SP],0),0)</f>
        <v>3</v>
      </c>
      <c r="U205" s="8" cm="1">
        <f t="array" ref="U205">_xlfn.IFNA(MATCH(_xll.BDP($C205,U$1),Convert_RBCIRTG[RTG_FITCH_SP],0),0)</f>
        <v>2</v>
      </c>
      <c r="V205" s="20" t="str" cm="1">
        <f t="array" ref="V205">INDEX(Convert_RBCIRTG[RTG_FITCH_SP],IF(MEDIAN($S205:$U205)&gt;0,MEDIAN($S205:$U205),MAX($S205:$U205)))</f>
        <v>BBB</v>
      </c>
      <c r="W205" s="15" cm="1">
        <f t="array" ref="W205">_xll.BDP($C205,W$1,"YAS_YLD_FLAG = 15")</f>
        <v>7.9862841180588511</v>
      </c>
      <c r="X205" s="3" t="str">
        <f>INDEX(Convert_DurBins[Dur_Bucket],MATCH($W205,Convert_DurBins[Dur_Val],1))</f>
        <v>0-10</v>
      </c>
      <c r="Y205" s="14">
        <f t="shared" si="16"/>
        <v>3.2089300175433406</v>
      </c>
      <c r="Z205" s="3">
        <f>-INDEX(DefProv[Default],MATCH($O205&amp;$R205,DefProv[KEY],0))</f>
        <v>-36</v>
      </c>
      <c r="AA205" s="9" cm="1">
        <f t="array" ref="AA205">IF($M205="CAD",AB205,_xll.BDP($C205,AA$1,"YAS_XCCY_FOREIGN_CURRENCY=CAD","YAS_YLD_FLAG = 15","PRICING_SOURCE=BVAL"))</f>
        <v>3.5689300175433405</v>
      </c>
      <c r="AB205" s="9" cm="1">
        <f t="array" ref="AB205">_xll.BDP($C205,AB$1,"YAS_YLD_FLAG = 15","PRICING_SOURCE=BVAL")</f>
        <v>2.9229919999999998</v>
      </c>
      <c r="AC205" s="14">
        <f t="shared" si="17"/>
        <v>0.64593801754334068</v>
      </c>
      <c r="AD205" s="9" cm="1">
        <f t="array" ref="AD205">_xll.BDP($C205,AD$1,"YAS_YLD_FLAG = 15","PRICING_SOURCE=BVAL")</f>
        <v>134.30069999999998</v>
      </c>
      <c r="AE205" s="14" t="e">
        <f>INDEX([1]credit_yield!$C$1:$C$108,MATCH($AY205,[1]credit_yield!$A$1:$A$108,0))</f>
        <v>#N/A</v>
      </c>
      <c r="AF205" s="9" cm="1">
        <f t="array" ref="AF205">_xll.BDP($C205,AF$1,"YAS_YLD_FLAG = 15","YAS_XCCY_FOREIGN_CURRENCY=CAD","PRICING_SOURCE=BVAL")</f>
        <v>198.04826964664537</v>
      </c>
      <c r="AG205" s="9" cm="1">
        <f t="array" ref="AG205">_xll.BDP($C205,AG$1,"YAS_YLD_FLAG = 15","PRICING_SOURCE=BVAL")</f>
        <v>1.579985</v>
      </c>
      <c r="AH205" s="9" t="str" cm="1">
        <f t="array" ref="AH205">_xll.BDP($C205,AH$1,"YAS_YLD_FLAG = 15","PRICING_SOURCE=BVAL")</f>
        <v>T 1 1/4 08/15/31</v>
      </c>
      <c r="AI205" s="9" t="str" cm="1">
        <f t="array" ref="AI205">_xll.BDP($C205,AI$1,"YAS_YLD_FLAG = 15","YAS_XCCY_FOREIGN_CURRENCY=CAD","PRICING_SOURCE=BVAL")</f>
        <v>CAN 1 ½ 06/01/31</v>
      </c>
      <c r="AJ205" s="9" cm="1">
        <f t="array" ref="AJ205">_xll.BQL($C205, "yield(fill=PREV, pricing_source=BVN4, side=Bid, yield_type=YTW) - yield(fill=PREV, pricing_source=BVN4, side=Ask, yield_type=YTW)")</f>
        <v>2.176367034518023E-2</v>
      </c>
      <c r="AK205" s="16" cm="1">
        <f t="array" ref="AK205">_xll.BDP($C205,AK$1,"YAS_YLD_FLAG = 1")</f>
        <v>1000000000</v>
      </c>
      <c r="AL205" s="5">
        <f t="shared" si="18"/>
        <v>3.4555000000000002E-2</v>
      </c>
      <c r="AM205" s="17" cm="1">
        <f t="array" ref="AM205">_xll.BDP($C205&amp;"@"&amp;Settings!$B$1&amp;" "&amp;$O205,"INTERVAL_SUM","MARKET_DATA_OVERRIDE="&amp;AM$1,"CALC_INTERVAL="&amp;Settings!$B$2,"FILL=0")*1000</f>
        <v>34555000</v>
      </c>
      <c r="AN205" s="18">
        <f t="shared" si="19"/>
        <v>-7205000</v>
      </c>
      <c r="AO205" s="17" cm="1">
        <f t="array" ref="AO205">_xll.BDP($I205&amp;"@"&amp;Settings!$B$1&amp;" "&amp;$O205,"INTERVAL_SUM","MARKET_DATA_OVERRIDE="&amp;AO$1,"CALC_INTERVAL="&amp;Settings!$B$2,"FILL=0")*1000</f>
        <v>13675000</v>
      </c>
      <c r="AP205" s="17" cm="1">
        <f t="array" ref="AP205">_xll.BDP($I205&amp;"@"&amp;Settings!$B$1&amp;" "&amp;$O205,"INTERVAL_SUM","MARKET_DATA_OVERRIDE="&amp;AP$1,"CALC_INTERVAL="&amp;Settings!$B$2,"FILL=0")*1000</f>
        <v>20880000</v>
      </c>
      <c r="AQ205" s="8" cm="1">
        <f t="array" ref="AQ205">_xll.BDP($C205,AQ$1)</f>
        <v>85</v>
      </c>
      <c r="AR205" s="21">
        <f>_xlfn.IFNA(IF(ISNUMBER($K205),INDEX(SN_Limit[UTILIZATION],MATCH($K205,SN_Limit[BB_ID],0)),"#N/A"),
IF(ISNUMBER($L205),INDEX(SN_Limit[UTILIZATION],MATCH($L205,SN_Limit[BB_ID],0)),"#N/A"))</f>
        <v>0.59650000000000003</v>
      </c>
      <c r="AS205" s="6">
        <f>_xlfn.IFNA(IF(ISNUMBER($K205),INDEX(SN_Limit[REMAINING],MATCH($K205,SN_Limit[BB_ID],0)),"#N/A"),
IF(ISNUMBER($L205),INDEX(SN_Limit[REMAINING],MATCH($L205,SN_Limit[BB_ID],0)),"#N/A"))</f>
        <v>22758866.039999999</v>
      </c>
      <c r="AT205" s="3" t="str">
        <f>INDEX(Table11[Z_category],MATCH(MAX(BuyTable[[#This Row],[Yld_Z_BB]:[Yld_Z_RBCI]]),Table11[Z_score_Vale],1))</f>
        <v>75 to 90</v>
      </c>
      <c r="AU205" s="3" t="str">
        <f>INDEX(Table12[TRAC_Category],MATCH(BuyTable[[#This Row],[Perc_Traded]],Table12[TRAC_Value],1))</f>
        <v>0-5%</v>
      </c>
      <c r="AV205" s="27" t="str">
        <f>INDEX(Table13[NetDlrInv_Category],MATCH(BuyTable[[#This Row],[DealerClient Net]],Table13[NetDlrInv_Value],1))</f>
        <v>-10MM to -5MM</v>
      </c>
      <c r="AW205" s="3">
        <f>IF(OR(ISBLANK(BuyTable[[#This Row],[MSG_AskSize]]),NOT(ISNUMBER(BuyTable[[#This Row],[MSG_AskSize]]))),"NA",INDEX(Table14[AskSize_Category],MATCH(BuyTable[[#This Row],[MSG_AskSize]],Table14[AskSize_Value],1)))</f>
        <v>0</v>
      </c>
      <c r="AX205" s="3" t="str">
        <f>INDEX(Table15[XCCY_Cat],MATCH(BuyTable[[#This Row],[XCCY_sprd]],Table15[XCCY_Value],1))</f>
        <v>0.5 to 0.8</v>
      </c>
      <c r="AY205" s="3" t="str">
        <f>INDEX(Group_RTG[RTG_Value],MATCH($R205,Group_RTG[RTG_Key],0))&amp;":"&amp;INDEX(Map_DurBQNT[Dur_Val],MATCH($X205,Map_DurBQNT[Dur_Key],0))&amp;":"&amp;$M205&amp;":"&amp;$O205</f>
        <v>BBB:5:USD:Corp</v>
      </c>
      <c r="AZ205" s="3" t="str">
        <f>INDEX(Table9[LQA_Bucket],MATCH(BuyTable[[#This Row],[LQA_LIQUIDITY_SCORE]],Table9[LQA_Val],1))</f>
        <v>80-100</v>
      </c>
      <c r="BA205" s="27" t="str">
        <f>INDEX(Table10[Utilization_Bucket],MATCH(_xlfn.IFNA(ROUND(BuyTable[[#This Row],[Remaining]]/1000000,0),-1),Table10[Utilization_Val],1))</f>
        <v>10-50MM</v>
      </c>
      <c r="BB20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06" spans="1:54" x14ac:dyDescent="0.3">
      <c r="A206" t="s">
        <v>876</v>
      </c>
      <c r="B206" t="str">
        <f>IF(ISNUMBER(MATCH(I206,Buyside_PastID!A:A,0)),"","NEW")</f>
        <v/>
      </c>
      <c r="C206" s="8" t="s">
        <v>1627</v>
      </c>
      <c r="D206" s="8">
        <v>0.79224073479005985</v>
      </c>
      <c r="E206" s="8">
        <v>0.9183120091805228</v>
      </c>
      <c r="F206" s="8" t="s">
        <v>2010</v>
      </c>
      <c r="G206" s="8">
        <v>0</v>
      </c>
      <c r="H206" s="8">
        <v>0</v>
      </c>
      <c r="I206" s="8" t="str" cm="1">
        <f t="array" ref="I206">_xll.BDP($C206,I$1)</f>
        <v>68389XBH7</v>
      </c>
      <c r="J206" s="8" t="str" cm="1">
        <f t="array" ref="J206">_xll.BDP($C206,J$1)</f>
        <v>ORCL 3.85 07/15/36</v>
      </c>
      <c r="K206" s="8" cm="1">
        <f t="array" ref="K206">_xll.BDP($C206,K$1)</f>
        <v>101752</v>
      </c>
      <c r="L206" s="8" cm="1">
        <f t="array" ref="L206">_xll.BDP($C206,L$1)</f>
        <v>101752</v>
      </c>
      <c r="M206" s="8" t="str" cm="1">
        <f t="array" ref="M206">_xll.BDP($C206,M$1)</f>
        <v>USD</v>
      </c>
      <c r="N206" s="8" t="str" cm="1">
        <f t="array" ref="N206">_xll.BDP($C206,N$1)</f>
        <v>US</v>
      </c>
      <c r="O206" s="8" t="str" cm="1">
        <f t="array" ref="O206">_xll.BDP($C206,O$1)</f>
        <v>Corp</v>
      </c>
      <c r="P206" s="8" t="str" cm="1">
        <f t="array" ref="P206">_xll.BDP($C206,P$1)</f>
        <v>Technology</v>
      </c>
      <c r="Q206" s="8" t="str" cm="1">
        <f t="array" ref="Q206">_xll.BDP($C206,Q$1)</f>
        <v>ORACLE CORP</v>
      </c>
      <c r="R206" s="8" t="str" cm="1">
        <f t="array" ref="R206">_xll.BDP($C206,R$1)</f>
        <v>BBB</v>
      </c>
      <c r="S206" s="8" cm="1">
        <f t="array" ref="S206">_xlfn.IFNA(MATCH(_xll.BDP($C206,S$1),Convert_RBCIRTG[RTG_MDY],0),0)</f>
        <v>2</v>
      </c>
      <c r="T206" s="8" cm="1">
        <f t="array" ref="T206">_xlfn.IFNA(MATCH(_xll.BDP($C206,T$1),Convert_RBCIRTG[RTG_FITCH_SP],0),0)</f>
        <v>3</v>
      </c>
      <c r="U206" s="8" cm="1">
        <f t="array" ref="U206">_xlfn.IFNA(MATCH(_xll.BDP($C206,U$1),Convert_RBCIRTG[RTG_FITCH_SP],0),0)</f>
        <v>3</v>
      </c>
      <c r="V206" s="20" t="str" cm="1">
        <f t="array" ref="V206">INDEX(Convert_RBCIRTG[RTG_FITCH_SP],IF(MEDIAN($S206:$U206)&gt;0,MEDIAN($S206:$U206),MAX($S206:$U206)))</f>
        <v>BBB+</v>
      </c>
      <c r="W206" s="15" cm="1">
        <f t="array" ref="W206">_xll.BDP($C206,W$1,"YAS_YLD_FLAG = 15")</f>
        <v>10.957404753166108</v>
      </c>
      <c r="X206" s="3" t="str">
        <f>INDEX(Convert_DurBins[Dur_Bucket],MATCH($W206,Convert_DurBins[Dur_Val],1))</f>
        <v>10-12</v>
      </c>
      <c r="Y206" s="14">
        <f t="shared" si="16"/>
        <v>3.2643453727567642</v>
      </c>
      <c r="Z206" s="3">
        <f>-INDEX(DefProv[Default],MATCH($O206&amp;$R206,DefProv[KEY],0))</f>
        <v>-36</v>
      </c>
      <c r="AA206" s="9" cm="1">
        <f t="array" ref="AA206">IF($M206="CAD",AB206,_xll.BDP($C206,AA$1,"YAS_XCCY_FOREIGN_CURRENCY=CAD","YAS_YLD_FLAG = 15","PRICING_SOURCE=BVAL"))</f>
        <v>3.624345372756764</v>
      </c>
      <c r="AB206" s="9" cm="1">
        <f t="array" ref="AB206">_xll.BDP($C206,AB$1,"YAS_YLD_FLAG = 15","PRICING_SOURCE=BVAL")</f>
        <v>3.1401340000000002</v>
      </c>
      <c r="AC206" s="14">
        <f t="shared" si="17"/>
        <v>0.48421137275676385</v>
      </c>
      <c r="AD206" s="9" cm="1">
        <f t="array" ref="AD206">_xll.BDP($C206,AD$1,"YAS_YLD_FLAG = 15","PRICING_SOURCE=BVAL")</f>
        <v>156.01490000000001</v>
      </c>
      <c r="AE206" s="14" t="e">
        <f>INDEX([1]credit_yield!$C$1:$C$108,MATCH($AY206,[1]credit_yield!$A$1:$A$108,0))</f>
        <v>#N/A</v>
      </c>
      <c r="AF206" s="9" cm="1">
        <f t="array" ref="AF206">_xll.BDP($C206,AF$1,"YAS_YLD_FLAG = 15","YAS_XCCY_FOREIGN_CURRENCY=CAD","PRICING_SOURCE=BVAL")</f>
        <v>203.58415422251602</v>
      </c>
      <c r="AG206" s="9" cm="1">
        <f t="array" ref="AG206">_xll.BDP($C206,AG$1,"YAS_YLD_FLAG = 15","PRICING_SOURCE=BVAL")</f>
        <v>1.579985</v>
      </c>
      <c r="AH206" s="9" t="str" cm="1">
        <f t="array" ref="AH206">_xll.BDP($C206,AH$1,"YAS_YLD_FLAG = 15","PRICING_SOURCE=BVAL")</f>
        <v>T 1 1/4 08/15/31</v>
      </c>
      <c r="AI206" s="9" t="str" cm="1">
        <f t="array" ref="AI206">_xll.BDP($C206,AI$1,"YAS_YLD_FLAG = 15","YAS_XCCY_FOREIGN_CURRENCY=CAD","PRICING_SOURCE=BVAL")</f>
        <v>CAN 1 ½ 06/01/31</v>
      </c>
      <c r="AJ206" s="9" cm="1">
        <f t="array" ref="AJ206">_xll.BQL($C206, "yield(fill=PREV, pricing_source=BVN4, side=Bid, yield_type=YTW) - yield(fill=PREV, pricing_source=BVN4, side=Ask, yield_type=YTW)")</f>
        <v>3.6205530000000152E-2</v>
      </c>
      <c r="AK206" s="16" cm="1">
        <f t="array" ref="AK206">_xll.BDP($C206,AK$1,"YAS_YLD_FLAG = 1")</f>
        <v>1250000000</v>
      </c>
      <c r="AL206" s="5">
        <f t="shared" si="18"/>
        <v>1.53064E-2</v>
      </c>
      <c r="AM206" s="17" cm="1">
        <f t="array" ref="AM206">_xll.BDP($C206&amp;"@"&amp;Settings!$B$1&amp;" "&amp;$O206,"INTERVAL_SUM","MARKET_DATA_OVERRIDE="&amp;AM$1,"CALC_INTERVAL="&amp;Settings!$B$2,"FILL=0")*1000</f>
        <v>19133000</v>
      </c>
      <c r="AN206" s="18">
        <f t="shared" si="19"/>
        <v>1867000</v>
      </c>
      <c r="AO206" s="17" cm="1">
        <f t="array" ref="AO206">_xll.BDP($I206&amp;"@"&amp;Settings!$B$1&amp;" "&amp;$O206,"INTERVAL_SUM","MARKET_DATA_OVERRIDE="&amp;AO$1,"CALC_INTERVAL="&amp;Settings!$B$2,"FILL=0")*1000</f>
        <v>6500000</v>
      </c>
      <c r="AP206" s="17" cm="1">
        <f t="array" ref="AP206">_xll.BDP($I206&amp;"@"&amp;Settings!$B$1&amp;" "&amp;$O206,"INTERVAL_SUM","MARKET_DATA_OVERRIDE="&amp;AP$1,"CALC_INTERVAL="&amp;Settings!$B$2,"FILL=0")*1000</f>
        <v>4633000</v>
      </c>
      <c r="AQ206" s="8" cm="1">
        <f t="array" ref="AQ206">_xll.BDP($C206,AQ$1)</f>
        <v>88</v>
      </c>
      <c r="AR206" s="21">
        <f>_xlfn.IFNA(IF(ISNUMBER($K206),INDEX(SN_Limit[UTILIZATION],MATCH($K206,SN_Limit[BB_ID],0)),"#N/A"),
IF(ISNUMBER($L206),INDEX(SN_Limit[UTILIZATION],MATCH($L206,SN_Limit[BB_ID],0)),"#N/A"))</f>
        <v>0.80210000000000004</v>
      </c>
      <c r="AS206" s="6">
        <f>_xlfn.IFNA(IF(ISNUMBER($K206),INDEX(SN_Limit[REMAINING],MATCH($K206,SN_Limit[BB_ID],0)),"#N/A"),
IF(ISNUMBER($L206),INDEX(SN_Limit[REMAINING],MATCH($L206,SN_Limit[BB_ID],0)),"#N/A"))</f>
        <v>14684600</v>
      </c>
      <c r="AT206" s="3" t="str">
        <f>INDEX(Table11[Z_category],MATCH(MAX(BuyTable[[#This Row],[Yld_Z_BB]:[Yld_Z_RBCI]]),Table11[Z_score_Vale],1))</f>
        <v>75 to 90</v>
      </c>
      <c r="AU206" s="3" t="str">
        <f>INDEX(Table12[TRAC_Category],MATCH(BuyTable[[#This Row],[Perc_Traded]],Table12[TRAC_Value],1))</f>
        <v>0-5%</v>
      </c>
      <c r="AV206" s="27" t="str">
        <f>INDEX(Table13[NetDlrInv_Category],MATCH(BuyTable[[#This Row],[DealerClient Net]],Table13[NetDlrInv_Value],1))</f>
        <v>0 to 5MM</v>
      </c>
      <c r="AW206" s="3">
        <f>IF(OR(ISBLANK(BuyTable[[#This Row],[MSG_AskSize]]),NOT(ISNUMBER(BuyTable[[#This Row],[MSG_AskSize]]))),"NA",INDEX(Table14[AskSize_Category],MATCH(BuyTable[[#This Row],[MSG_AskSize]],Table14[AskSize_Value],1)))</f>
        <v>0</v>
      </c>
      <c r="AX206" s="3" t="str">
        <f>INDEX(Table15[XCCY_Cat],MATCH(BuyTable[[#This Row],[XCCY_sprd]],Table15[XCCY_Value],1))</f>
        <v>0.3 to 0.5</v>
      </c>
      <c r="AY206" s="3" t="str">
        <f>INDEX(Group_RTG[RTG_Value],MATCH($R206,Group_RTG[RTG_Key],0))&amp;":"&amp;INDEX(Map_DurBQNT[Dur_Val],MATCH($X206,Map_DurBQNT[Dur_Key],0))&amp;":"&amp;$M206&amp;":"&amp;$O206</f>
        <v>BBB:6:USD:Corp</v>
      </c>
      <c r="AZ206" s="3" t="str">
        <f>INDEX(Table9[LQA_Bucket],MATCH(BuyTable[[#This Row],[LQA_LIQUIDITY_SCORE]],Table9[LQA_Val],1))</f>
        <v>80-100</v>
      </c>
      <c r="BA206" s="27" t="str">
        <f>INDEX(Table10[Utilization_Bucket],MATCH(_xlfn.IFNA(ROUND(BuyTable[[#This Row],[Remaining]]/1000000,0),-1),Table10[Utilization_Val],1))</f>
        <v>10-50MM</v>
      </c>
      <c r="BB20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07" spans="1:54" x14ac:dyDescent="0.3">
      <c r="A207" t="s">
        <v>876</v>
      </c>
      <c r="B207" t="str">
        <f>IF(ISNUMBER(MATCH(I207,Buyside_PastID!A:A,0)),"","NEW")</f>
        <v/>
      </c>
      <c r="C207" s="8" t="s">
        <v>1636</v>
      </c>
      <c r="D207" s="8">
        <v>1.2722137070443933</v>
      </c>
      <c r="E207" s="8">
        <v>0.90957253443267438</v>
      </c>
      <c r="F207" s="8" t="s">
        <v>2024</v>
      </c>
      <c r="G207" s="8">
        <v>5000000</v>
      </c>
      <c r="H207" s="8">
        <v>5000000</v>
      </c>
      <c r="I207" s="8" t="str" cm="1">
        <f t="array" ref="I207">_xll.BDP($C207,I$1)</f>
        <v>35085ZBV7</v>
      </c>
      <c r="J207" s="8" t="str" cm="1">
        <f t="array" ref="J207">_xll.BDP($C207,J$1)</f>
        <v>ETRHWY 2.84 03/07/50</v>
      </c>
      <c r="K207" s="8" cm="1">
        <f t="array" ref="K207">_xll.BDP($C207,K$1)</f>
        <v>180963</v>
      </c>
      <c r="L207" s="8" cm="1">
        <f t="array" ref="L207">_xll.BDP($C207,L$1)</f>
        <v>861474</v>
      </c>
      <c r="M207" s="8" t="str" cm="1">
        <f t="array" ref="M207">_xll.BDP($C207,M$1)</f>
        <v>CAD</v>
      </c>
      <c r="N207" s="8" t="str" cm="1">
        <f t="array" ref="N207">_xll.BDP($C207,N$1)</f>
        <v>CA</v>
      </c>
      <c r="O207" s="8" t="str" cm="1">
        <f t="array" ref="O207">_xll.BDP($C207,O$1)</f>
        <v>Corp</v>
      </c>
      <c r="P207" s="8" t="str" cm="1">
        <f t="array" ref="P207">_xll.BDP($C207,P$1)</f>
        <v>Industrials</v>
      </c>
      <c r="Q207" s="8" t="str" cm="1">
        <f t="array" ref="Q207">_xll.BDP($C207,Q$1)</f>
        <v>407 INTERNATIONAL INC</v>
      </c>
      <c r="R207" s="8" t="str" cm="1">
        <f t="array" ref="R207">_xll.BDP($C207,R$1)</f>
        <v>A</v>
      </c>
      <c r="S207" s="8" cm="1">
        <f t="array" ref="S207">_xlfn.IFNA(MATCH(_xll.BDP($C207,S$1),Convert_RBCIRTG[RTG_MDY],0),0)</f>
        <v>0</v>
      </c>
      <c r="T207" s="8" cm="1">
        <f t="array" ref="T207">_xlfn.IFNA(MATCH(_xll.BDP($C207,T$1),Convert_RBCIRTG[RTG_FITCH_SP],0),0)</f>
        <v>5</v>
      </c>
      <c r="U207" s="8" cm="1">
        <f t="array" ref="U207">_xlfn.IFNA(MATCH(_xll.BDP($C207,U$1),Convert_RBCIRTG[RTG_FITCH_SP],0),0)</f>
        <v>5</v>
      </c>
      <c r="V207" s="20" t="str" cm="1">
        <f t="array" ref="V207">INDEX(Convert_RBCIRTG[RTG_FITCH_SP],IF(MEDIAN($S207:$U207)&gt;0,MEDIAN($S207:$U207),MAX($S207:$U207)))</f>
        <v>A</v>
      </c>
      <c r="W207" s="15" cm="1">
        <f t="array" ref="W207">_xll.BDP($C207,W$1,"YAS_YLD_FLAG = 15")</f>
        <v>18.808765431662557</v>
      </c>
      <c r="X207" s="3" t="str">
        <f>INDEX(Convert_DurBins[Dur_Bucket],MATCH($W207,Convert_DurBins[Dur_Val],1))</f>
        <v>18-20</v>
      </c>
      <c r="Y207" s="14">
        <f t="shared" si="16"/>
        <v>3.212796</v>
      </c>
      <c r="Z207" s="3">
        <f>-INDEX(DefProv[Default],MATCH($O207&amp;$R207,DefProv[KEY],0))</f>
        <v>-13</v>
      </c>
      <c r="AA207" s="9" cm="1">
        <f t="array" ref="AA207">IF($M207="CAD",AB207,_xll.BDP($C207,AA$1,"YAS_XCCY_FOREIGN_CURRENCY=CAD","YAS_YLD_FLAG = 15","PRICING_SOURCE=BVAL"))</f>
        <v>3.3427959999999999</v>
      </c>
      <c r="AB207" s="9" cm="1">
        <f t="array" ref="AB207">_xll.BDP($C207,AB$1,"YAS_YLD_FLAG = 15","PRICING_SOURCE=BVAL")</f>
        <v>3.3427959999999999</v>
      </c>
      <c r="AC207" s="14">
        <f t="shared" si="17"/>
        <v>0</v>
      </c>
      <c r="AD207" s="9" cm="1">
        <f t="array" ref="AD207">_xll.BDP($C207,AD$1,"YAS_YLD_FLAG = 15","PRICING_SOURCE=BVAL")</f>
        <v>139.0301</v>
      </c>
      <c r="AE207" s="14">
        <f>INDEX([1]credit_yield!$C$1:$C$108,MATCH($AY207,[1]credit_yield!$A$1:$A$108,0))</f>
        <v>135.27205810546869</v>
      </c>
      <c r="AF207" s="9" cm="1">
        <f t="array" ref="AF207">_xll.BDP($C207,AF$1,"YAS_YLD_FLAG = 15","YAS_XCCY_FOREIGN_CURRENCY=CAD","PRICING_SOURCE=BVAL")</f>
        <v>131.06942225559297</v>
      </c>
      <c r="AG207" s="9" cm="1">
        <f t="array" ref="AG207">_xll.BDP($C207,AG$1,"YAS_YLD_FLAG = 15","PRICING_SOURCE=BVAL")</f>
        <v>1.9524949999999999</v>
      </c>
      <c r="AH207" s="9" t="str" cm="1">
        <f t="array" ref="AH207">_xll.BDP($C207,AH$1,"YAS_YLD_FLAG = 15","PRICING_SOURCE=BVAL")</f>
        <v>CAN 2 3/4 12/01/48</v>
      </c>
      <c r="AI207" s="9" t="str" cm="1">
        <f t="array" ref="AI207">_xll.BDP($C207,AI$1,"YAS_YLD_FLAG = 15","YAS_XCCY_FOREIGN_CURRENCY=CAD","PRICING_SOURCE=BVAL")</f>
        <v>CAN 2 12/01/51</v>
      </c>
      <c r="AJ207" s="9" cm="1">
        <f t="array" ref="AJ207">_xll.BQL($C207, "yield(fill=PREV, pricing_source=BVN4, side=Bid, yield_type=YTW) - yield(fill=PREV, pricing_source=BVN4, side=Ask, yield_type=YTW)")</f>
        <v>2.5178516621215952E-2</v>
      </c>
      <c r="AK207" s="16" cm="1">
        <f t="array" ref="AK207">_xll.BDP($C207,AK$1,"YAS_YLD_FLAG = 1")</f>
        <v>700000000</v>
      </c>
      <c r="AL207" s="5">
        <f t="shared" si="18"/>
        <v>0</v>
      </c>
      <c r="AM207" s="17" cm="1">
        <f t="array" ref="AM207">_xll.BDP($C207&amp;"@"&amp;Settings!$B$1&amp;" "&amp;$O207,"INTERVAL_SUM","MARKET_DATA_OVERRIDE="&amp;AM$1,"CALC_INTERVAL="&amp;Settings!$B$2,"FILL=0")*1000</f>
        <v>0</v>
      </c>
      <c r="AN207" s="18">
        <f t="shared" si="19"/>
        <v>0</v>
      </c>
      <c r="AO207" s="17" cm="1">
        <f t="array" ref="AO207">_xll.BDP($I207&amp;"@"&amp;Settings!$B$1&amp;" "&amp;$O207,"INTERVAL_SUM","MARKET_DATA_OVERRIDE="&amp;AO$1,"CALC_INTERVAL="&amp;Settings!$B$2,"FILL=0")*1000</f>
        <v>0</v>
      </c>
      <c r="AP207" s="17" cm="1">
        <f t="array" ref="AP207">_xll.BDP($I207&amp;"@"&amp;Settings!$B$1&amp;" "&amp;$O207,"INTERVAL_SUM","MARKET_DATA_OVERRIDE="&amp;AP$1,"CALC_INTERVAL="&amp;Settings!$B$2,"FILL=0")*1000</f>
        <v>0</v>
      </c>
      <c r="AQ207" s="8" cm="1">
        <f t="array" ref="AQ207">_xll.BDP($C207,AQ$1)</f>
        <v>78</v>
      </c>
      <c r="AR207" s="21">
        <f>_xlfn.IFNA(IF(ISNUMBER($K207),INDEX(SN_Limit[UTILIZATION],MATCH($K207,SN_Limit[BB_ID],0)),"#N/A"),
IF(ISNUMBER($L207),INDEX(SN_Limit[UTILIZATION],MATCH($L207,SN_Limit[BB_ID],0)),"#N/A"))</f>
        <v>0.77949999999999997</v>
      </c>
      <c r="AS207" s="6">
        <f>_xlfn.IFNA(IF(ISNUMBER($K207),INDEX(SN_Limit[REMAINING],MATCH($K207,SN_Limit[BB_ID],0)),"#N/A"),
IF(ISNUMBER($L207),INDEX(SN_Limit[REMAINING],MATCH($L207,SN_Limit[BB_ID],0)),"#N/A"))</f>
        <v>25299638.479999989</v>
      </c>
      <c r="AT207" s="3" t="str">
        <f>INDEX(Table11[Z_category],MATCH(MAX(BuyTable[[#This Row],[Yld_Z_BB]:[Yld_Z_RBCI]]),Table11[Z_score_Vale],1))</f>
        <v>75 to 90</v>
      </c>
      <c r="AU207" s="3">
        <f>INDEX(Table12[TRAC_Category],MATCH(BuyTable[[#This Row],[Perc_Traded]],Table12[TRAC_Value],1))</f>
        <v>0</v>
      </c>
      <c r="AV207" s="27">
        <f>INDEX(Table13[NetDlrInv_Category],MATCH(BuyTable[[#This Row],[DealerClient Net]],Table13[NetDlrInv_Value],1))</f>
        <v>0</v>
      </c>
      <c r="AW207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07" s="3">
        <f>INDEX(Table15[XCCY_Cat],MATCH(BuyTable[[#This Row],[XCCY_sprd]],Table15[XCCY_Value],1))</f>
        <v>0</v>
      </c>
      <c r="AY207" s="3" t="str">
        <f>INDEX(Group_RTG[RTG_Value],MATCH($R207,Group_RTG[RTG_Key],0))&amp;":"&amp;INDEX(Map_DurBQNT[Dur_Val],MATCH($X207,Map_DurBQNT[Dur_Key],0))&amp;":"&amp;$M207&amp;":"&amp;$O207</f>
        <v>A:10:CAD:Corp</v>
      </c>
      <c r="AZ207" s="3" t="str">
        <f>INDEX(Table9[LQA_Bucket],MATCH(BuyTable[[#This Row],[LQA_LIQUIDITY_SCORE]],Table9[LQA_Val],1))</f>
        <v>60-80</v>
      </c>
      <c r="BA207" s="27" t="str">
        <f>INDEX(Table10[Utilization_Bucket],MATCH(_xlfn.IFNA(ROUND(BuyTable[[#This Row],[Remaining]]/1000000,0),-1),Table10[Utilization_Val],1))</f>
        <v>10-50MM</v>
      </c>
      <c r="BB20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08" spans="1:54" x14ac:dyDescent="0.3">
      <c r="A208" t="s">
        <v>876</v>
      </c>
      <c r="B208" t="str">
        <f>IF(ISNUMBER(MATCH(I208,Buyside_PastID!A:A,0)),"","NEW")</f>
        <v/>
      </c>
      <c r="C208" s="8" t="s">
        <v>970</v>
      </c>
      <c r="D208" s="8">
        <v>0.94906987584543745</v>
      </c>
      <c r="E208" s="8">
        <v>0.82118387910331603</v>
      </c>
      <c r="F208" s="8" t="s">
        <v>2006</v>
      </c>
      <c r="G208" s="8">
        <v>0</v>
      </c>
      <c r="H208" s="8">
        <v>0</v>
      </c>
      <c r="I208" s="8" t="str" cm="1">
        <f t="array" ref="I208">_xll.BDP($C208,I$1)</f>
        <v>94974BGQ7</v>
      </c>
      <c r="J208" s="8" t="str" cm="1">
        <f t="array" ref="J208">_xll.BDP($C208,J$1)</f>
        <v>WFC 4.9 11/17/45</v>
      </c>
      <c r="K208" s="8" cm="1">
        <f t="array" ref="K208">_xll.BDP($C208,K$1)</f>
        <v>101092</v>
      </c>
      <c r="L208" s="8" cm="1">
        <f t="array" ref="L208">_xll.BDP($C208,L$1)</f>
        <v>101092</v>
      </c>
      <c r="M208" s="8" t="str" cm="1">
        <f t="array" ref="M208">_xll.BDP($C208,M$1)</f>
        <v>USD</v>
      </c>
      <c r="N208" s="8" t="str" cm="1">
        <f t="array" ref="N208">_xll.BDP($C208,N$1)</f>
        <v>US</v>
      </c>
      <c r="O208" s="8" t="str" cm="1">
        <f t="array" ref="O208">_xll.BDP($C208,O$1)</f>
        <v>Corp</v>
      </c>
      <c r="P208" s="8" t="str" cm="1">
        <f t="array" ref="P208">_xll.BDP($C208,P$1)</f>
        <v>Financials</v>
      </c>
      <c r="Q208" s="8" t="str" cm="1">
        <f t="array" ref="Q208">_xll.BDP($C208,Q$1)</f>
        <v>WELLS FARGO &amp; COMPANY</v>
      </c>
      <c r="R208" s="8" t="str" cm="1">
        <f t="array" ref="R208">_xll.BDP($C208,R$1)</f>
        <v>A-</v>
      </c>
      <c r="S208" s="8" cm="1">
        <f t="array" ref="S208">_xlfn.IFNA(MATCH(_xll.BDP($C208,S$1),Convert_RBCIRTG[RTG_MDY],0),0)</f>
        <v>4</v>
      </c>
      <c r="T208" s="8" cm="1">
        <f t="array" ref="T208">_xlfn.IFNA(MATCH(_xll.BDP($C208,T$1),Convert_RBCIRTG[RTG_FITCH_SP],0),0)</f>
        <v>4</v>
      </c>
      <c r="U208" s="8" cm="1">
        <f t="array" ref="U208">_xlfn.IFNA(MATCH(_xll.BDP($C208,U$1),Convert_RBCIRTG[RTG_FITCH_SP],0),0)</f>
        <v>2</v>
      </c>
      <c r="V208" s="20" t="str" cm="1">
        <f t="array" ref="V208">INDEX(Convert_RBCIRTG[RTG_FITCH_SP],IF(MEDIAN($S208:$U208)&gt;0,MEDIAN($S208:$U208),MAX($S208:$U208)))</f>
        <v>A-</v>
      </c>
      <c r="W208" s="15" cm="1">
        <f t="array" ref="W208">_xll.BDP($C208,W$1,"YAS_YLD_FLAG = 15")</f>
        <v>15.019229244680263</v>
      </c>
      <c r="X208" s="3" t="str">
        <f>INDEX(Convert_DurBins[Dur_Bucket],MATCH($W208,Convert_DurBins[Dur_Val],1))</f>
        <v>14-16</v>
      </c>
      <c r="Y208" s="14">
        <f t="shared" si="16"/>
        <v>3.9475441540685594</v>
      </c>
      <c r="Z208" s="3">
        <f>-INDEX(DefProv[Default],MATCH($O208&amp;$R208,DefProv[KEY],0))</f>
        <v>-13</v>
      </c>
      <c r="AA208" s="9" cm="1">
        <f t="array" ref="AA208">IF($M208="CAD",AB208,_xll.BDP($C208,AA$1,"YAS_XCCY_FOREIGN_CURRENCY=CAD","YAS_YLD_FLAG = 15","PRICING_SOURCE=BVAL"))</f>
        <v>4.0775441540685593</v>
      </c>
      <c r="AB208" s="9" cm="1">
        <f t="array" ref="AB208">_xll.BDP($C208,AB$1,"YAS_YLD_FLAG = 15","PRICING_SOURCE=BVAL")</f>
        <v>3.309898</v>
      </c>
      <c r="AC208" s="14">
        <f t="shared" si="17"/>
        <v>0.76764615406855929</v>
      </c>
      <c r="AD208" s="9" cm="1">
        <f t="array" ref="AD208">_xll.BDP($C208,AD$1,"YAS_YLD_FLAG = 15","PRICING_SOURCE=BVAL")</f>
        <v>130.77030000000002</v>
      </c>
      <c r="AE208" s="14">
        <f>INDEX([1]credit_yield!$C$1:$C$108,MATCH($AY208,[1]credit_yield!$A$1:$A$108,0))</f>
        <v>91.128770930426455</v>
      </c>
      <c r="AF208" s="9" cm="1">
        <f t="array" ref="AF208">_xll.BDP($C208,AF$1,"YAS_YLD_FLAG = 15","YAS_XCCY_FOREIGN_CURRENCY=CAD","PRICING_SOURCE=BVAL")</f>
        <v>220.92382316446805</v>
      </c>
      <c r="AG208" s="9" cm="1">
        <f t="array" ref="AG208">_xll.BDP($C208,AG$1,"YAS_YLD_FLAG = 15","PRICING_SOURCE=BVAL")</f>
        <v>2.0021949999999999</v>
      </c>
      <c r="AH208" s="9" t="str" cm="1">
        <f t="array" ref="AH208">_xll.BDP($C208,AH$1,"YAS_YLD_FLAG = 15","PRICING_SOURCE=BVAL")</f>
        <v>T 2 3/8 05/15/51</v>
      </c>
      <c r="AI208" s="9" t="str" cm="1">
        <f t="array" ref="AI208">_xll.BDP($C208,AI$1,"YAS_YLD_FLAG = 15","YAS_XCCY_FOREIGN_CURRENCY=CAD","PRICING_SOURCE=BVAL")</f>
        <v>CAN 4 06/01/41</v>
      </c>
      <c r="AJ208" s="9" cm="1">
        <f t="array" ref="AJ208">_xll.BQL($C208, "yield(fill=PREV, pricing_source=BVN4, side=Bid, yield_type=YTW) - yield(fill=PREV, pricing_source=BVN4, side=Ask, yield_type=YTW)")</f>
        <v>1.2472739314213221E-2</v>
      </c>
      <c r="AK208" s="16" cm="1">
        <f t="array" ref="AK208">_xll.BDP($C208,AK$1,"YAS_YLD_FLAG = 1")</f>
        <v>2000000000</v>
      </c>
      <c r="AL208" s="5">
        <f t="shared" si="18"/>
        <v>2.6702E-2</v>
      </c>
      <c r="AM208" s="17" cm="1">
        <f t="array" ref="AM208">_xll.BDP($C208&amp;"@"&amp;Settings!$B$1&amp;" "&amp;$O208,"INTERVAL_SUM","MARKET_DATA_OVERRIDE="&amp;AM$1,"CALC_INTERVAL="&amp;Settings!$B$2,"FILL=0")*1000</f>
        <v>53404000</v>
      </c>
      <c r="AN208" s="18">
        <f t="shared" si="19"/>
        <v>-6000000</v>
      </c>
      <c r="AO208" s="17" cm="1">
        <f t="array" ref="AO208">_xll.BDP($I208&amp;"@"&amp;Settings!$B$1&amp;" "&amp;$O208,"INTERVAL_SUM","MARKET_DATA_OVERRIDE="&amp;AO$1,"CALC_INTERVAL="&amp;Settings!$B$2,"FILL=0")*1000</f>
        <v>8000000</v>
      </c>
      <c r="AP208" s="17" cm="1">
        <f t="array" ref="AP208">_xll.BDP($I208&amp;"@"&amp;Settings!$B$1&amp;" "&amp;$O208,"INTERVAL_SUM","MARKET_DATA_OVERRIDE="&amp;AP$1,"CALC_INTERVAL="&amp;Settings!$B$2,"FILL=0")*1000</f>
        <v>14000000</v>
      </c>
      <c r="AQ208" s="8" cm="1">
        <f t="array" ref="AQ208">_xll.BDP($C208,AQ$1)</f>
        <v>94</v>
      </c>
      <c r="AR208" s="21">
        <f>_xlfn.IFNA(IF(ISNUMBER($K208),INDEX(SN_Limit[UTILIZATION],MATCH($K208,SN_Limit[BB_ID],0)),"#N/A"),
IF(ISNUMBER($L208),INDEX(SN_Limit[UTILIZATION],MATCH($L208,SN_Limit[BB_ID],0)),"#N/A"))</f>
        <v>0.7853</v>
      </c>
      <c r="AS208" s="6">
        <f>_xlfn.IFNA(IF(ISNUMBER($K208),INDEX(SN_Limit[REMAINING],MATCH($K208,SN_Limit[BB_ID],0)),"#N/A"),
IF(ISNUMBER($L208),INDEX(SN_Limit[REMAINING],MATCH($L208,SN_Limit[BB_ID],0)),"#N/A"))</f>
        <v>14333895.959999993</v>
      </c>
      <c r="AT208" s="3" t="str">
        <f>INDEX(Table11[Z_category],MATCH(MAX(BuyTable[[#This Row],[Yld_Z_BB]:[Yld_Z_RBCI]]),Table11[Z_score_Vale],1))</f>
        <v>75 to 90</v>
      </c>
      <c r="AU208" s="3" t="str">
        <f>INDEX(Table12[TRAC_Category],MATCH(BuyTable[[#This Row],[Perc_Traded]],Table12[TRAC_Value],1))</f>
        <v>0-5%</v>
      </c>
      <c r="AV208" s="27" t="str">
        <f>INDEX(Table13[NetDlrInv_Category],MATCH(BuyTable[[#This Row],[DealerClient Net]],Table13[NetDlrInv_Value],1))</f>
        <v>-10MM to -5MM</v>
      </c>
      <c r="AW208" s="3">
        <f>IF(OR(ISBLANK(BuyTable[[#This Row],[MSG_AskSize]]),NOT(ISNUMBER(BuyTable[[#This Row],[MSG_AskSize]]))),"NA",INDEX(Table14[AskSize_Category],MATCH(BuyTable[[#This Row],[MSG_AskSize]],Table14[AskSize_Value],1)))</f>
        <v>0</v>
      </c>
      <c r="AX208" s="3" t="str">
        <f>INDEX(Table15[XCCY_Cat],MATCH(BuyTable[[#This Row],[XCCY_sprd]],Table15[XCCY_Value],1))</f>
        <v>0.5 to 0.8</v>
      </c>
      <c r="AY208" s="3" t="str">
        <f>INDEX(Group_RTG[RTG_Value],MATCH($R208,Group_RTG[RTG_Key],0))&amp;":"&amp;INDEX(Map_DurBQNT[Dur_Val],MATCH($X208,Map_DurBQNT[Dur_Key],0))&amp;":"&amp;$M208&amp;":"&amp;$O208</f>
        <v>A:8:USD:Corp</v>
      </c>
      <c r="AZ208" s="3" t="str">
        <f>INDEX(Table9[LQA_Bucket],MATCH(BuyTable[[#This Row],[LQA_LIQUIDITY_SCORE]],Table9[LQA_Val],1))</f>
        <v>80-100</v>
      </c>
      <c r="BA208" s="27" t="str">
        <f>INDEX(Table10[Utilization_Bucket],MATCH(_xlfn.IFNA(ROUND(BuyTable[[#This Row],[Remaining]]/1000000,0),-1),Table10[Utilization_Val],1))</f>
        <v>10-50MM</v>
      </c>
      <c r="BB20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09" spans="1:54" x14ac:dyDescent="0.3">
      <c r="A209" t="s">
        <v>876</v>
      </c>
      <c r="B209" t="str">
        <f>IF(ISNUMBER(MATCH(I209,Buyside_PastID!A:A,0)),"","NEW")</f>
        <v/>
      </c>
      <c r="C209" s="8" t="s">
        <v>1864</v>
      </c>
      <c r="D209" s="8">
        <v>0.8591185094011391</v>
      </c>
      <c r="E209" s="8">
        <v>0.9799047308918406</v>
      </c>
      <c r="F209" s="8" t="s">
        <v>2313</v>
      </c>
      <c r="G209" s="8">
        <v>5000000</v>
      </c>
      <c r="H209" s="8">
        <v>5000000</v>
      </c>
      <c r="I209" s="8" t="str" cm="1">
        <f t="array" ref="I209">_xll.BDP($C209,I$1)</f>
        <v>925524AX8</v>
      </c>
      <c r="J209" s="8" t="str" cm="1">
        <f t="array" ref="J209">_xll.BDP($C209,J$1)</f>
        <v>VIAC 6 7/8 04/30/36</v>
      </c>
      <c r="K209" s="8" cm="1">
        <f t="array" ref="K209">_xll.BDP($C209,K$1)</f>
        <v>107674</v>
      </c>
      <c r="L209" s="8" cm="1">
        <f t="array" ref="L209">_xll.BDP($C209,L$1)</f>
        <v>107674</v>
      </c>
      <c r="M209" s="8" t="str" cm="1">
        <f t="array" ref="M209">_xll.BDP($C209,M$1)</f>
        <v>USD</v>
      </c>
      <c r="N209" s="8" t="str" cm="1">
        <f t="array" ref="N209">_xll.BDP($C209,N$1)</f>
        <v>US</v>
      </c>
      <c r="O209" s="8" t="str" cm="1">
        <f t="array" ref="O209">_xll.BDP($C209,O$1)</f>
        <v>Corp</v>
      </c>
      <c r="P209" s="8" t="str" cm="1">
        <f t="array" ref="P209">_xll.BDP($C209,P$1)</f>
        <v>Communications</v>
      </c>
      <c r="Q209" s="8" t="str" cm="1">
        <f t="array" ref="Q209">_xll.BDP($C209,Q$1)</f>
        <v>VIACOMCBS INC</v>
      </c>
      <c r="R209" s="8" t="str" cm="1">
        <f t="array" ref="R209">_xll.BDP($C209,R$1)</f>
        <v>BBB</v>
      </c>
      <c r="S209" s="8" cm="1">
        <f t="array" ref="S209">_xlfn.IFNA(MATCH(_xll.BDP($C209,S$1),Convert_RBCIRTG[RTG_MDY],0),0)</f>
        <v>2</v>
      </c>
      <c r="T209" s="8" cm="1">
        <f t="array" ref="T209">_xlfn.IFNA(MATCH(_xll.BDP($C209,T$1),Convert_RBCIRTG[RTG_FITCH_SP],0),0)</f>
        <v>2</v>
      </c>
      <c r="U209" s="8" cm="1">
        <f t="array" ref="U209">_xlfn.IFNA(MATCH(_xll.BDP($C209,U$1),Convert_RBCIRTG[RTG_FITCH_SP],0),0)</f>
        <v>2</v>
      </c>
      <c r="V209" s="20" t="str" cm="1">
        <f t="array" ref="V209">INDEX(Convert_RBCIRTG[RTG_FITCH_SP],IF(MEDIAN($S209:$U209)&gt;0,MEDIAN($S209:$U209),MAX($S209:$U209)))</f>
        <v>BBB</v>
      </c>
      <c r="W209" s="15" cm="1">
        <f t="array" ref="W209">_xll.BDP($C209,W$1,"YAS_YLD_FLAG = 15")</f>
        <v>9.9186768310609157</v>
      </c>
      <c r="X209" s="3" t="str">
        <f>INDEX(Convert_DurBins[Dur_Bucket],MATCH($W209,Convert_DurBins[Dur_Val],1))</f>
        <v>0-10</v>
      </c>
      <c r="Y209" s="14">
        <f t="shared" si="16"/>
        <v>3.6827573300480716</v>
      </c>
      <c r="Z209" s="3">
        <f>-INDEX(DefProv[Default],MATCH($O209&amp;$R209,DefProv[KEY],0))</f>
        <v>-36</v>
      </c>
      <c r="AA209" s="9" cm="1">
        <f t="array" ref="AA209">IF($M209="CAD",AB209,_xll.BDP($C209,AA$1,"YAS_XCCY_FOREIGN_CURRENCY=CAD","YAS_YLD_FLAG = 15","PRICING_SOURCE=BVAL"))</f>
        <v>4.0427573300480715</v>
      </c>
      <c r="AB209" s="9" cm="1">
        <f t="array" ref="AB209">_xll.BDP($C209,AB$1,"YAS_YLD_FLAG = 15","PRICING_SOURCE=BVAL")</f>
        <v>3.2078869999999999</v>
      </c>
      <c r="AC209" s="14">
        <f t="shared" si="17"/>
        <v>0.83487033004807154</v>
      </c>
      <c r="AD209" s="9" cm="1">
        <f t="array" ref="AD209">_xll.BDP($C209,AD$1,"YAS_YLD_FLAG = 15","PRICING_SOURCE=BVAL")</f>
        <v>162.7902</v>
      </c>
      <c r="AE209" s="14" t="e">
        <f>INDEX([1]credit_yield!$C$1:$C$108,MATCH($AY209,[1]credit_yield!$A$1:$A$108,0))</f>
        <v>#N/A</v>
      </c>
      <c r="AF209" s="9" cm="1">
        <f t="array" ref="AF209">_xll.BDP($C209,AF$1,"YAS_YLD_FLAG = 15","YAS_XCCY_FOREIGN_CURRENCY=CAD","PRICING_SOURCE=BVAL")</f>
        <v>245.43100089711848</v>
      </c>
      <c r="AG209" s="9" cm="1">
        <f t="array" ref="AG209">_xll.BDP($C209,AG$1,"YAS_YLD_FLAG = 15","PRICING_SOURCE=BVAL")</f>
        <v>1.579985</v>
      </c>
      <c r="AH209" s="9" t="str" cm="1">
        <f t="array" ref="AH209">_xll.BDP($C209,AH$1,"YAS_YLD_FLAG = 15","PRICING_SOURCE=BVAL")</f>
        <v>T 1 1/4 08/15/31</v>
      </c>
      <c r="AI209" s="9" t="str" cm="1">
        <f t="array" ref="AI209">_xll.BDP($C209,AI$1,"YAS_YLD_FLAG = 15","YAS_XCCY_FOREIGN_CURRENCY=CAD","PRICING_SOURCE=BVAL")</f>
        <v>CAN 1 ½ 06/01/31</v>
      </c>
      <c r="AJ209" s="9" cm="1">
        <f t="array" ref="AJ209">_xll.BQL($C209, "yield(fill=PREV, pricing_source=BVN4, side=Bid, yield_type=YTW) - yield(fill=PREV, pricing_source=BVN4, side=Ask, yield_type=YTW)")</f>
        <v>3.2383963218084233E-2</v>
      </c>
      <c r="AK209" s="16" cm="1">
        <f t="array" ref="AK209">_xll.BDP($C209,AK$1,"YAS_YLD_FLAG = 1")</f>
        <v>1079963000</v>
      </c>
      <c r="AL209" s="5">
        <f t="shared" si="18"/>
        <v>2.7426865550023473E-2</v>
      </c>
      <c r="AM209" s="17" cm="1">
        <f t="array" ref="AM209">_xll.BDP($C209&amp;"@"&amp;Settings!$B$1&amp;" "&amp;$O209,"INTERVAL_SUM","MARKET_DATA_OVERRIDE="&amp;AM$1,"CALC_INTERVAL="&amp;Settings!$B$2,"FILL=0")*1000</f>
        <v>29620000</v>
      </c>
      <c r="AN209" s="18">
        <f t="shared" si="19"/>
        <v>-8378000</v>
      </c>
      <c r="AO209" s="17" cm="1">
        <f t="array" ref="AO209">_xll.BDP($I209&amp;"@"&amp;Settings!$B$1&amp;" "&amp;$O209,"INTERVAL_SUM","MARKET_DATA_OVERRIDE="&amp;AO$1,"CALC_INTERVAL="&amp;Settings!$B$2,"FILL=0")*1000</f>
        <v>8861000</v>
      </c>
      <c r="AP209" s="17" cm="1">
        <f t="array" ref="AP209">_xll.BDP($I209&amp;"@"&amp;Settings!$B$1&amp;" "&amp;$O209,"INTERVAL_SUM","MARKET_DATA_OVERRIDE="&amp;AP$1,"CALC_INTERVAL="&amp;Settings!$B$2,"FILL=0")*1000</f>
        <v>17239000</v>
      </c>
      <c r="AQ209" s="8" cm="1">
        <f t="array" ref="AQ209">_xll.BDP($C209,AQ$1)</f>
        <v>91</v>
      </c>
      <c r="AR209" s="21">
        <f>_xlfn.IFNA(IF(ISNUMBER($K209),INDEX(SN_Limit[UTILIZATION],MATCH($K209,SN_Limit[BB_ID],0)),"#N/A"),
IF(ISNUMBER($L209),INDEX(SN_Limit[UTILIZATION],MATCH($L209,SN_Limit[BB_ID],0)),"#N/A"))</f>
        <v>0</v>
      </c>
      <c r="AS209" s="6">
        <f>_xlfn.IFNA(IF(ISNUMBER($K209),INDEX(SN_Limit[REMAINING],MATCH($K209,SN_Limit[BB_ID],0)),"#N/A"),
IF(ISNUMBER($L209),INDEX(SN_Limit[REMAINING],MATCH($L209,SN_Limit[BB_ID],0)),"#N/A"))</f>
        <v>45000000</v>
      </c>
      <c r="AT209" s="3" t="str">
        <f>INDEX(Table11[Z_category],MATCH(MAX(BuyTable[[#This Row],[Yld_Z_BB]:[Yld_Z_RBCI]]),Table11[Z_score_Vale],1))</f>
        <v>75 to 90</v>
      </c>
      <c r="AU209" s="3" t="str">
        <f>INDEX(Table12[TRAC_Category],MATCH(BuyTable[[#This Row],[Perc_Traded]],Table12[TRAC_Value],1))</f>
        <v>0-5%</v>
      </c>
      <c r="AV209" s="27" t="str">
        <f>INDEX(Table13[NetDlrInv_Category],MATCH(BuyTable[[#This Row],[DealerClient Net]],Table13[NetDlrInv_Value],1))</f>
        <v>-10MM to -5MM</v>
      </c>
      <c r="AW209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09" s="3" t="str">
        <f>INDEX(Table15[XCCY_Cat],MATCH(BuyTable[[#This Row],[XCCY_sprd]],Table15[XCCY_Value],1))</f>
        <v>0.8 to 1</v>
      </c>
      <c r="AY209" s="3" t="str">
        <f>INDEX(Group_RTG[RTG_Value],MATCH($R209,Group_RTG[RTG_Key],0))&amp;":"&amp;INDEX(Map_DurBQNT[Dur_Val],MATCH($X209,Map_DurBQNT[Dur_Key],0))&amp;":"&amp;$M209&amp;":"&amp;$O209</f>
        <v>BBB:5:USD:Corp</v>
      </c>
      <c r="AZ209" s="3" t="str">
        <f>INDEX(Table9[LQA_Bucket],MATCH(BuyTable[[#This Row],[LQA_LIQUIDITY_SCORE]],Table9[LQA_Val],1))</f>
        <v>80-100</v>
      </c>
      <c r="BA209" s="27" t="str">
        <f>INDEX(Table10[Utilization_Bucket],MATCH(_xlfn.IFNA(ROUND(BuyTable[[#This Row],[Remaining]]/1000000,0),-1),Table10[Utilization_Val],1))</f>
        <v>10-50MM</v>
      </c>
      <c r="BB20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10" spans="1:54" x14ac:dyDescent="0.3">
      <c r="A210" t="s">
        <v>876</v>
      </c>
      <c r="B210" t="str">
        <f>IF(ISNUMBER(MATCH(I210,Buyside_PastID!A:A,0)),"","NEW")</f>
        <v/>
      </c>
      <c r="C210" s="8" t="s">
        <v>1008</v>
      </c>
      <c r="D210" s="8">
        <v>0.78912909427656974</v>
      </c>
      <c r="E210" s="8">
        <v>0.8857237657449395</v>
      </c>
      <c r="F210" s="8" t="s">
        <v>2040</v>
      </c>
      <c r="G210" s="8">
        <v>3000000</v>
      </c>
      <c r="H210" s="8">
        <v>0</v>
      </c>
      <c r="I210" s="8" t="str" cm="1">
        <f t="array" ref="I210">_xll.BDP($C210,I$1)</f>
        <v>60687YBQ1</v>
      </c>
      <c r="J210" s="8" t="str" cm="1">
        <f t="array" ref="J210">_xll.BDP($C210,J$1)</f>
        <v>MIZUHO 2.172 05/22/32</v>
      </c>
      <c r="K210" s="8" cm="1">
        <f t="array" ref="K210">_xll.BDP($C210,K$1)</f>
        <v>8023686</v>
      </c>
      <c r="L210" s="8" cm="1">
        <f t="array" ref="L210">_xll.BDP($C210,L$1)</f>
        <v>8023686</v>
      </c>
      <c r="M210" s="8" t="str" cm="1">
        <f t="array" ref="M210">_xll.BDP($C210,M$1)</f>
        <v>USD</v>
      </c>
      <c r="N210" s="8" t="str" cm="1">
        <f t="array" ref="N210">_xll.BDP($C210,N$1)</f>
        <v>JN</v>
      </c>
      <c r="O210" s="8" t="str" cm="1">
        <f t="array" ref="O210">_xll.BDP($C210,O$1)</f>
        <v>Corp</v>
      </c>
      <c r="P210" s="8" t="str" cm="1">
        <f t="array" ref="P210">_xll.BDP($C210,P$1)</f>
        <v>Financials</v>
      </c>
      <c r="Q210" s="8" t="str" cm="1">
        <f t="array" ref="Q210">_xll.BDP($C210,Q$1)</f>
        <v>MIZUHO FINANCIAL GROUP</v>
      </c>
      <c r="R210" s="8" t="str" cm="1">
        <f t="array" ref="R210">_xll.BDP($C210,R$1)</f>
        <v>A</v>
      </c>
      <c r="S210" s="8" cm="1">
        <f t="array" ref="S210">_xlfn.IFNA(MATCH(_xll.BDP($C210,S$1),Convert_RBCIRTG[RTG_MDY],0),0)</f>
        <v>6</v>
      </c>
      <c r="T210" s="8" cm="1">
        <f t="array" ref="T210">_xlfn.IFNA(MATCH(_xll.BDP($C210,T$1),Convert_RBCIRTG[RTG_FITCH_SP],0),0)</f>
        <v>0</v>
      </c>
      <c r="U210" s="8" cm="1">
        <f t="array" ref="U210">_xlfn.IFNA(MATCH(_xll.BDP($C210,U$1),Convert_RBCIRTG[RTG_FITCH_SP],0),0)</f>
        <v>4</v>
      </c>
      <c r="V210" s="20" t="str" cm="1">
        <f t="array" ref="V210">INDEX(Convert_RBCIRTG[RTG_FITCH_SP],IF(MEDIAN($S210:$U210)&gt;0,MEDIAN($S210:$U210),MAX($S210:$U210)))</f>
        <v>A-</v>
      </c>
      <c r="W210" s="15" cm="1">
        <f t="array" ref="W210">_xll.BDP($C210,W$1,"YAS_YLD_FLAG = 15")</f>
        <v>8.4583186382069524</v>
      </c>
      <c r="X210" s="3" t="str">
        <f>INDEX(Convert_DurBins[Dur_Bucket],MATCH($W210,Convert_DurBins[Dur_Val],1))</f>
        <v>0-10</v>
      </c>
      <c r="Y210" s="14">
        <f t="shared" si="16"/>
        <v>2.7040821511010247</v>
      </c>
      <c r="Z210" s="3">
        <f>-INDEX(DefProv[Default],MATCH($O210&amp;$R210,DefProv[KEY],0))</f>
        <v>-13</v>
      </c>
      <c r="AA210" s="9" cm="1">
        <f t="array" ref="AA210">IF($M210="CAD",AB210,_xll.BDP($C210,AA$1,"YAS_XCCY_FOREIGN_CURRENCY=CAD","YAS_YLD_FLAG = 15","PRICING_SOURCE=BVAL"))</f>
        <v>2.8340821511010246</v>
      </c>
      <c r="AB210" s="9" cm="1">
        <f t="array" ref="AB210">_xll.BDP($C210,AB$1,"YAS_YLD_FLAG = 15","PRICING_SOURCE=BVAL")</f>
        <v>2.5256810000000001</v>
      </c>
      <c r="AC210" s="14">
        <f t="shared" si="17"/>
        <v>0.30840115110102451</v>
      </c>
      <c r="AD210" s="9" cm="1">
        <f t="array" ref="AD210">_xll.BDP($C210,AD$1,"YAS_YLD_FLAG = 15","PRICING_SOURCE=BVAL")</f>
        <v>94.569600000000008</v>
      </c>
      <c r="AE210" s="14">
        <f>INDEX([1]credit_yield!$C$1:$C$108,MATCH($AY210,[1]credit_yield!$A$1:$A$108,0))</f>
        <v>73.928243448068429</v>
      </c>
      <c r="AF210" s="9" cm="1">
        <f t="array" ref="AF210">_xll.BDP($C210,AF$1,"YAS_YLD_FLAG = 15","YAS_XCCY_FOREIGN_CURRENCY=CAD","PRICING_SOURCE=BVAL")</f>
        <v>124.55783205694206</v>
      </c>
      <c r="AG210" s="9" cm="1">
        <f t="array" ref="AG210">_xll.BDP($C210,AG$1,"YAS_YLD_FLAG = 15","PRICING_SOURCE=BVAL")</f>
        <v>1.579985</v>
      </c>
      <c r="AH210" s="9" t="str" cm="1">
        <f t="array" ref="AH210">_xll.BDP($C210,AH$1,"YAS_YLD_FLAG = 15","PRICING_SOURCE=BVAL")</f>
        <v>T 1 1/4 08/15/31</v>
      </c>
      <c r="AI210" s="9" t="str" cm="1">
        <f t="array" ref="AI210">_xll.BDP($C210,AI$1,"YAS_YLD_FLAG = 15","YAS_XCCY_FOREIGN_CURRENCY=CAD","PRICING_SOURCE=BVAL")</f>
        <v>CAN 1 ½ 06/01/31</v>
      </c>
      <c r="AJ210" s="9" cm="1">
        <f t="array" ref="AJ210">_xll.BQL($C210, "yield(fill=PREV, pricing_source=BVN4, side=Bid, yield_type=YTW) - yield(fill=PREV, pricing_source=BVN4, side=Ask, yield_type=YTW)")</f>
        <v>3.0747752790357019E-2</v>
      </c>
      <c r="AK210" s="16" cm="1">
        <f t="array" ref="AK210">_xll.BDP($C210,AK$1,"YAS_YLD_FLAG = 1")</f>
        <v>600000000</v>
      </c>
      <c r="AL210" s="5">
        <f t="shared" si="18"/>
        <v>2.8356666666666665E-2</v>
      </c>
      <c r="AM210" s="17" cm="1">
        <f t="array" ref="AM210">_xll.BDP($C210&amp;"@"&amp;Settings!$B$1&amp;" "&amp;$O210,"INTERVAL_SUM","MARKET_DATA_OVERRIDE="&amp;AM$1,"CALC_INTERVAL="&amp;Settings!$B$2,"FILL=0")*1000</f>
        <v>17014000</v>
      </c>
      <c r="AN210" s="18">
        <f t="shared" si="19"/>
        <v>7014000</v>
      </c>
      <c r="AO210" s="17" cm="1">
        <f t="array" ref="AO210">_xll.BDP($I210&amp;"@"&amp;Settings!$B$1&amp;" "&amp;$O210,"INTERVAL_SUM","MARKET_DATA_OVERRIDE="&amp;AO$1,"CALC_INTERVAL="&amp;Settings!$B$2,"FILL=0")*1000</f>
        <v>12014000</v>
      </c>
      <c r="AP210" s="17" cm="1">
        <f t="array" ref="AP210">_xll.BDP($I210&amp;"@"&amp;Settings!$B$1&amp;" "&amp;$O210,"INTERVAL_SUM","MARKET_DATA_OVERRIDE="&amp;AP$1,"CALC_INTERVAL="&amp;Settings!$B$2,"FILL=0")*1000</f>
        <v>5000000</v>
      </c>
      <c r="AQ210" s="8" cm="1">
        <f t="array" ref="AQ210">_xll.BDP($C210,AQ$1)</f>
        <v>85</v>
      </c>
      <c r="AR210" s="21" t="str">
        <f>_xlfn.IFNA(IF(ISNUMBER($K210),INDEX(SN_Limit[UTILIZATION],MATCH($K210,SN_Limit[BB_ID],0)),"#N/A"),
IF(ISNUMBER($L210),INDEX(SN_Limit[UTILIZATION],MATCH($L210,SN_Limit[BB_ID],0)),"#N/A"))</f>
        <v>N/A</v>
      </c>
      <c r="AS210" s="6">
        <f>_xlfn.IFNA(IF(ISNUMBER($K210),INDEX(SN_Limit[REMAINING],MATCH($K210,SN_Limit[BB_ID],0)),"#N/A"),
IF(ISNUMBER($L210),INDEX(SN_Limit[REMAINING],MATCH($L210,SN_Limit[BB_ID],0)),"#N/A"))</f>
        <v>0</v>
      </c>
      <c r="AT210" s="3" t="str">
        <f>INDEX(Table11[Z_category],MATCH(MAX(BuyTable[[#This Row],[Yld_Z_BB]:[Yld_Z_RBCI]]),Table11[Z_score_Vale],1))</f>
        <v>75 to 90</v>
      </c>
      <c r="AU210" s="3" t="str">
        <f>INDEX(Table12[TRAC_Category],MATCH(BuyTable[[#This Row],[Perc_Traded]],Table12[TRAC_Value],1))</f>
        <v>0-5%</v>
      </c>
      <c r="AV210" s="27" t="str">
        <f>INDEX(Table13[NetDlrInv_Category],MATCH(BuyTable[[#This Row],[DealerClient Net]],Table13[NetDlrInv_Value],1))</f>
        <v>5 to 10MM</v>
      </c>
      <c r="AW210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210" s="3" t="str">
        <f>INDEX(Table15[XCCY_Cat],MATCH(BuyTable[[#This Row],[XCCY_sprd]],Table15[XCCY_Value],1))</f>
        <v>0.3 to 0.5</v>
      </c>
      <c r="AY210" s="3" t="str">
        <f>INDEX(Group_RTG[RTG_Value],MATCH($R210,Group_RTG[RTG_Key],0))&amp;":"&amp;INDEX(Map_DurBQNT[Dur_Val],MATCH($X210,Map_DurBQNT[Dur_Key],0))&amp;":"&amp;$M210&amp;":"&amp;$O210</f>
        <v>A:5:USD:Corp</v>
      </c>
      <c r="AZ210" s="3" t="str">
        <f>INDEX(Table9[LQA_Bucket],MATCH(BuyTable[[#This Row],[LQA_LIQUIDITY_SCORE]],Table9[LQA_Val],1))</f>
        <v>80-100</v>
      </c>
      <c r="BA210" s="27" t="str">
        <f>INDEX(Table10[Utilization_Bucket],MATCH(_xlfn.IFNA(ROUND(BuyTable[[#This Row],[Remaining]]/1000000,0),-1),Table10[Utilization_Val],1))</f>
        <v>0MM</v>
      </c>
      <c r="BB21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11" spans="1:54" x14ac:dyDescent="0.3">
      <c r="A211" t="s">
        <v>876</v>
      </c>
      <c r="B211" t="str">
        <f>IF(ISNUMBER(MATCH(I211,Buyside_PastID!A:A,0)),"","NEW")</f>
        <v/>
      </c>
      <c r="C211" s="8" t="s">
        <v>1633</v>
      </c>
      <c r="D211" s="8">
        <v>0.74671718343587612</v>
      </c>
      <c r="E211" s="8">
        <v>0.87638598149531588</v>
      </c>
      <c r="F211" s="8" t="s">
        <v>2019</v>
      </c>
      <c r="G211" s="8">
        <v>5000000</v>
      </c>
      <c r="H211" s="8">
        <v>5000000</v>
      </c>
      <c r="I211" s="8" t="str" cm="1">
        <f t="array" ref="I211">_xll.BDP($C211,I$1)</f>
        <v>92857WBL3</v>
      </c>
      <c r="J211" s="8" t="str" cm="1">
        <f t="array" ref="J211">_xll.BDP($C211,J$1)</f>
        <v>VOD 5 05/30/38</v>
      </c>
      <c r="K211" s="8" cm="1">
        <f t="array" ref="K211">_xll.BDP($C211,K$1)</f>
        <v>101605</v>
      </c>
      <c r="L211" s="8" cm="1">
        <f t="array" ref="L211">_xll.BDP($C211,L$1)</f>
        <v>101605</v>
      </c>
      <c r="M211" s="8" t="str" cm="1">
        <f t="array" ref="M211">_xll.BDP($C211,M$1)</f>
        <v>USD</v>
      </c>
      <c r="N211" s="8" t="str" cm="1">
        <f t="array" ref="N211">_xll.BDP($C211,N$1)</f>
        <v>EN</v>
      </c>
      <c r="O211" s="8" t="str" cm="1">
        <f t="array" ref="O211">_xll.BDP($C211,O$1)</f>
        <v>Corp</v>
      </c>
      <c r="P211" s="8" t="str" cm="1">
        <f t="array" ref="P211">_xll.BDP($C211,P$1)</f>
        <v>Communications</v>
      </c>
      <c r="Q211" s="8" t="str" cm="1">
        <f t="array" ref="Q211">_xll.BDP($C211,Q$1)</f>
        <v>VODAFONE GROUP PLC</v>
      </c>
      <c r="R211" s="8" t="str" cm="1">
        <f t="array" ref="R211">_xll.BDP($C211,R$1)</f>
        <v>BBB</v>
      </c>
      <c r="S211" s="8" cm="1">
        <f t="array" ref="S211">_xlfn.IFNA(MATCH(_xll.BDP($C211,S$1),Convert_RBCIRTG[RTG_MDY],0),0)</f>
        <v>2</v>
      </c>
      <c r="T211" s="8" cm="1">
        <f t="array" ref="T211">_xlfn.IFNA(MATCH(_xll.BDP($C211,T$1),Convert_RBCIRTG[RTG_FITCH_SP],0),0)</f>
        <v>2</v>
      </c>
      <c r="U211" s="8" cm="1">
        <f t="array" ref="U211">_xlfn.IFNA(MATCH(_xll.BDP($C211,U$1),Convert_RBCIRTG[RTG_FITCH_SP],0),0)</f>
        <v>2</v>
      </c>
      <c r="V211" s="20" t="str" cm="1">
        <f t="array" ref="V211">INDEX(Convert_RBCIRTG[RTG_FITCH_SP],IF(MEDIAN($S211:$U211)&gt;0,MEDIAN($S211:$U211),MAX($S211:$U211)))</f>
        <v>BBB</v>
      </c>
      <c r="W211" s="15" cm="1">
        <f t="array" ref="W211">_xll.BDP($C211,W$1,"YAS_YLD_FLAG = 15")</f>
        <v>11.706765626927508</v>
      </c>
      <c r="X211" s="3" t="str">
        <f>INDEX(Convert_DurBins[Dur_Bucket],MATCH($W211,Convert_DurBins[Dur_Val],1))</f>
        <v>10-12</v>
      </c>
      <c r="Y211" s="14">
        <f t="shared" si="16"/>
        <v>3.3969508745565111</v>
      </c>
      <c r="Z211" s="3">
        <f>-INDEX(DefProv[Default],MATCH($O211&amp;$R211,DefProv[KEY],0))</f>
        <v>-36</v>
      </c>
      <c r="AA211" s="9" cm="1">
        <f t="array" ref="AA211">IF($M211="CAD",AB211,_xll.BDP($C211,AA$1,"YAS_XCCY_FOREIGN_CURRENCY=CAD","YAS_YLD_FLAG = 15","PRICING_SOURCE=BVAL"))</f>
        <v>3.756950874556511</v>
      </c>
      <c r="AB211" s="9" cm="1">
        <f t="array" ref="AB211">_xll.BDP($C211,AB$1,"YAS_YLD_FLAG = 15","PRICING_SOURCE=BVAL")</f>
        <v>3.0976029999999999</v>
      </c>
      <c r="AC211" s="14">
        <f t="shared" si="17"/>
        <v>0.65934787455651112</v>
      </c>
      <c r="AD211" s="9" cm="1">
        <f t="array" ref="AD211">_xll.BDP($C211,AD$1,"YAS_YLD_FLAG = 15","PRICING_SOURCE=BVAL")</f>
        <v>110.4813</v>
      </c>
      <c r="AE211" s="14" t="e">
        <f>INDEX([1]credit_yield!$C$1:$C$108,MATCH($AY211,[1]credit_yield!$A$1:$A$108,0))</f>
        <v>#N/A</v>
      </c>
      <c r="AF211" s="9" cm="1">
        <f t="array" ref="AF211">_xll.BDP($C211,AF$1,"YAS_YLD_FLAG = 15","YAS_XCCY_FOREIGN_CURRENCY=CAD","PRICING_SOURCE=BVAL")</f>
        <v>188.86704205634859</v>
      </c>
      <c r="AG211" s="9" cm="1">
        <f t="array" ref="AG211">_xll.BDP($C211,AG$1,"YAS_YLD_FLAG = 15","PRICING_SOURCE=BVAL")</f>
        <v>1.9927899999999998</v>
      </c>
      <c r="AH211" s="9" t="str" cm="1">
        <f t="array" ref="AH211">_xll.BDP($C211,AH$1,"YAS_YLD_FLAG = 15","PRICING_SOURCE=BVAL")</f>
        <v>T 1 3/4 08/15/41</v>
      </c>
      <c r="AI211" s="9" t="str" cm="1">
        <f t="array" ref="AI211">_xll.BDP($C211,AI$1,"YAS_YLD_FLAG = 15","YAS_XCCY_FOREIGN_CURRENCY=CAD","PRICING_SOURCE=BVAL")</f>
        <v>CAN 4 06/01/41</v>
      </c>
      <c r="AJ211" s="9" cm="1">
        <f t="array" ref="AJ211">_xll.BQL($C211, "yield(fill=PREV, pricing_source=BVN4, side=Bid, yield_type=YTW) - yield(fill=PREV, pricing_source=BVN4, side=Ask, yield_type=YTW)")</f>
        <v>3.0488008715264137E-2</v>
      </c>
      <c r="AK211" s="16" cm="1">
        <f t="array" ref="AK211">_xll.BDP($C211,AK$1,"YAS_YLD_FLAG = 1")</f>
        <v>1000000000</v>
      </c>
      <c r="AL211" s="5">
        <f t="shared" si="18"/>
        <v>8.2498000000000002E-2</v>
      </c>
      <c r="AM211" s="17" cm="1">
        <f t="array" ref="AM211">_xll.BDP($C211&amp;"@"&amp;Settings!$B$1&amp;" "&amp;$O211,"INTERVAL_SUM","MARKET_DATA_OVERRIDE="&amp;AM$1,"CALC_INTERVAL="&amp;Settings!$B$2,"FILL=0")*1000</f>
        <v>82498000</v>
      </c>
      <c r="AN211" s="18">
        <f t="shared" si="19"/>
        <v>8770000</v>
      </c>
      <c r="AO211" s="17" cm="1">
        <f t="array" ref="AO211">_xll.BDP($I211&amp;"@"&amp;Settings!$B$1&amp;" "&amp;$O211,"INTERVAL_SUM","MARKET_DATA_OVERRIDE="&amp;AO$1,"CALC_INTERVAL="&amp;Settings!$B$2,"FILL=0")*1000</f>
        <v>33770000</v>
      </c>
      <c r="AP211" s="17" cm="1">
        <f t="array" ref="AP211">_xll.BDP($I211&amp;"@"&amp;Settings!$B$1&amp;" "&amp;$O211,"INTERVAL_SUM","MARKET_DATA_OVERRIDE="&amp;AP$1,"CALC_INTERVAL="&amp;Settings!$B$2,"FILL=0")*1000</f>
        <v>25000000</v>
      </c>
      <c r="AQ211" s="8" cm="1">
        <f t="array" ref="AQ211">_xll.BDP($C211,AQ$1)</f>
        <v>94</v>
      </c>
      <c r="AR211" s="21">
        <f>_xlfn.IFNA(IF(ISNUMBER($K211),INDEX(SN_Limit[UTILIZATION],MATCH($K211,SN_Limit[BB_ID],0)),"#N/A"),
IF(ISNUMBER($L211),INDEX(SN_Limit[UTILIZATION],MATCH($L211,SN_Limit[BB_ID],0)),"#N/A"))</f>
        <v>0.66490000000000005</v>
      </c>
      <c r="AS211" s="6">
        <f>_xlfn.IFNA(IF(ISNUMBER($K211),INDEX(SN_Limit[REMAINING],MATCH($K211,SN_Limit[BB_ID],0)),"#N/A"),
IF(ISNUMBER($L211),INDEX(SN_Limit[REMAINING],MATCH($L211,SN_Limit[BB_ID],0)),"#N/A"))</f>
        <v>17629683.25</v>
      </c>
      <c r="AT211" s="3" t="str">
        <f>INDEX(Table11[Z_category],MATCH(MAX(BuyTable[[#This Row],[Yld_Z_BB]:[Yld_Z_RBCI]]),Table11[Z_score_Vale],1))</f>
        <v>75 to 90</v>
      </c>
      <c r="AU211" s="3" t="str">
        <f>INDEX(Table12[TRAC_Category],MATCH(BuyTable[[#This Row],[Perc_Traded]],Table12[TRAC_Value],1))</f>
        <v>5-10%</v>
      </c>
      <c r="AV211" s="27" t="str">
        <f>INDEX(Table13[NetDlrInv_Category],MATCH(BuyTable[[#This Row],[DealerClient Net]],Table13[NetDlrInv_Value],1))</f>
        <v>5 to 10MM</v>
      </c>
      <c r="AW211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11" s="3" t="str">
        <f>INDEX(Table15[XCCY_Cat],MATCH(BuyTable[[#This Row],[XCCY_sprd]],Table15[XCCY_Value],1))</f>
        <v>0.5 to 0.8</v>
      </c>
      <c r="AY211" s="3" t="str">
        <f>INDEX(Group_RTG[RTG_Value],MATCH($R211,Group_RTG[RTG_Key],0))&amp;":"&amp;INDEX(Map_DurBQNT[Dur_Val],MATCH($X211,Map_DurBQNT[Dur_Key],0))&amp;":"&amp;$M211&amp;":"&amp;$O211</f>
        <v>BBB:6:USD:Corp</v>
      </c>
      <c r="AZ211" s="3" t="str">
        <f>INDEX(Table9[LQA_Bucket],MATCH(BuyTable[[#This Row],[LQA_LIQUIDITY_SCORE]],Table9[LQA_Val],1))</f>
        <v>80-100</v>
      </c>
      <c r="BA211" s="27" t="str">
        <f>INDEX(Table10[Utilization_Bucket],MATCH(_xlfn.IFNA(ROUND(BuyTable[[#This Row],[Remaining]]/1000000,0),-1),Table10[Utilization_Val],1))</f>
        <v>10-50MM</v>
      </c>
      <c r="BB21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12" spans="1:54" x14ac:dyDescent="0.3">
      <c r="A212" t="s">
        <v>876</v>
      </c>
      <c r="B212" t="str">
        <f>IF(ISNUMBER(MATCH(I212,Buyside_PastID!A:A,0)),"","NEW")</f>
        <v>NEW</v>
      </c>
      <c r="C212" s="8" t="s">
        <v>2883</v>
      </c>
      <c r="D212" s="8">
        <v>0.83569181383782576</v>
      </c>
      <c r="E212" s="8">
        <v>0.7428085666422275</v>
      </c>
      <c r="F212" s="8" t="s">
        <v>2819</v>
      </c>
      <c r="G212" s="8">
        <v>0</v>
      </c>
      <c r="H212" s="8">
        <v>0</v>
      </c>
      <c r="I212" s="8" t="str" cm="1">
        <f t="array" ref="I212">_xll.BDP($C212,I$1)</f>
        <v>46625HJM3</v>
      </c>
      <c r="J212" s="8" t="str" cm="1">
        <f t="array" ref="J212">_xll.BDP($C212,J$1)</f>
        <v>JPM 5 5/8 08/16/43</v>
      </c>
      <c r="K212" s="8" cm="1">
        <f t="array" ref="K212">_xll.BDP($C212,K$1)</f>
        <v>100312</v>
      </c>
      <c r="L212" s="8" cm="1">
        <f t="array" ref="L212">_xll.BDP($C212,L$1)</f>
        <v>100312</v>
      </c>
      <c r="M212" s="8" t="str" cm="1">
        <f t="array" ref="M212">_xll.BDP($C212,M$1)</f>
        <v>USD</v>
      </c>
      <c r="N212" s="8" t="str" cm="1">
        <f t="array" ref="N212">_xll.BDP($C212,N$1)</f>
        <v>US</v>
      </c>
      <c r="O212" s="8" t="str" cm="1">
        <f t="array" ref="O212">_xll.BDP($C212,O$1)</f>
        <v>Corp</v>
      </c>
      <c r="P212" s="8" t="str" cm="1">
        <f t="array" ref="P212">_xll.BDP($C212,P$1)</f>
        <v>Financials</v>
      </c>
      <c r="Q212" s="8" t="str" cm="1">
        <f t="array" ref="Q212">_xll.BDP($C212,Q$1)</f>
        <v>JPMORGAN CHASE &amp; CO</v>
      </c>
      <c r="R212" s="8" t="str" cm="1">
        <f t="array" ref="R212">_xll.BDP($C212,R$1)</f>
        <v>A-</v>
      </c>
      <c r="S212" s="8" cm="1">
        <f t="array" ref="S212">_xlfn.IFNA(MATCH(_xll.BDP($C212,S$1),Convert_RBCIRTG[RTG_MDY],0),0)</f>
        <v>4</v>
      </c>
      <c r="T212" s="8" cm="1">
        <f t="array" ref="T212">_xlfn.IFNA(MATCH(_xll.BDP($C212,T$1),Convert_RBCIRTG[RTG_FITCH_SP],0),0)</f>
        <v>5</v>
      </c>
      <c r="U212" s="8" cm="1">
        <f t="array" ref="U212">_xlfn.IFNA(MATCH(_xll.BDP($C212,U$1),Convert_RBCIRTG[RTG_FITCH_SP],0),0)</f>
        <v>3</v>
      </c>
      <c r="V212" s="20" t="str" cm="1">
        <f t="array" ref="V212">INDEX(Convert_RBCIRTG[RTG_FITCH_SP],IF(MEDIAN($S212:$U212)&gt;0,MEDIAN($S212:$U212),MAX($S212:$U212)))</f>
        <v>A-</v>
      </c>
      <c r="W212" s="15" cm="1">
        <f t="array" ref="W212">_xll.BDP($C212,W$1,"YAS_YLD_FLAG = 15")</f>
        <v>13.894678266745347</v>
      </c>
      <c r="X212" s="3" t="str">
        <f>INDEX(Convert_DurBins[Dur_Bucket],MATCH($W212,Convert_DurBins[Dur_Val],1))</f>
        <v>12-14</v>
      </c>
      <c r="Y212" s="14">
        <f t="shared" si="16"/>
        <v>3.9564490436852484</v>
      </c>
      <c r="Z212" s="3">
        <f>-INDEX(DefProv[Default],MATCH($O212&amp;$R212,DefProv[KEY],0))</f>
        <v>-13</v>
      </c>
      <c r="AA212" s="9" cm="1">
        <f t="array" ref="AA212">IF($M212="CAD",AB212,_xll.BDP($C212,AA$1,"YAS_XCCY_FOREIGN_CURRENCY=CAD","YAS_YLD_FLAG = 15","PRICING_SOURCE=BVAL"))</f>
        <v>4.0864490436852483</v>
      </c>
      <c r="AB212" s="9" cm="1">
        <f t="array" ref="AB212">_xll.BDP($C212,AB$1,"YAS_YLD_FLAG = 15","PRICING_SOURCE=BVAL")</f>
        <v>3.2331949999999998</v>
      </c>
      <c r="AC212" s="14">
        <f t="shared" si="17"/>
        <v>0.85325404368524849</v>
      </c>
      <c r="AD212" s="9" cm="1">
        <f t="array" ref="AD212">_xll.BDP($C212,AD$1,"YAS_YLD_FLAG = 15","PRICING_SOURCE=BVAL")</f>
        <v>124.04049999999999</v>
      </c>
      <c r="AE212" s="14">
        <f>INDEX([1]credit_yield!$C$1:$C$108,MATCH($AY212,[1]credit_yield!$A$1:$A$108,0))</f>
        <v>93.300624564841939</v>
      </c>
      <c r="AF212" s="9" cm="1">
        <f t="array" ref="AF212">_xll.BDP($C212,AF$1,"YAS_YLD_FLAG = 15","YAS_XCCY_FOREIGN_CURRENCY=CAD","PRICING_SOURCE=BVAL")</f>
        <v>221.81685896922235</v>
      </c>
      <c r="AG212" s="9" cm="1">
        <f t="array" ref="AG212">_xll.BDP($C212,AG$1,"YAS_YLD_FLAG = 15","PRICING_SOURCE=BVAL")</f>
        <v>1.9927899999999998</v>
      </c>
      <c r="AH212" s="9" t="str" cm="1">
        <f t="array" ref="AH212">_xll.BDP($C212,AH$1,"YAS_YLD_FLAG = 15","PRICING_SOURCE=BVAL")</f>
        <v>T 1 3/4 08/15/41</v>
      </c>
      <c r="AI212" s="9" t="str" cm="1">
        <f t="array" ref="AI212">_xll.BDP($C212,AI$1,"YAS_YLD_FLAG = 15","YAS_XCCY_FOREIGN_CURRENCY=CAD","PRICING_SOURCE=BVAL")</f>
        <v>CAN 4 06/01/41</v>
      </c>
      <c r="AJ212" s="9" cm="1">
        <f t="array" ref="AJ212">_xll.BQL($C212, "yield(fill=PREV, pricing_source=BVN4, side=Bid, yield_type=YTW) - yield(fill=PREV, pricing_source=BVN4, side=Ask, yield_type=YTW)")</f>
        <v>6.1350062260648652E-2</v>
      </c>
      <c r="AK212" s="16" cm="1">
        <f t="array" ref="AK212">_xll.BDP($C212,AK$1,"YAS_YLD_FLAG = 1")</f>
        <v>1250000000</v>
      </c>
      <c r="AL212" s="5">
        <f t="shared" si="18"/>
        <v>5.5199999999999997E-3</v>
      </c>
      <c r="AM212" s="17" cm="1">
        <f t="array" ref="AM212">_xll.BDP($C212&amp;"@"&amp;Settings!$B$1&amp;" "&amp;$O212,"INTERVAL_SUM","MARKET_DATA_OVERRIDE="&amp;AM$1,"CALC_INTERVAL="&amp;Settings!$B$2,"FILL=0")*1000</f>
        <v>6900000</v>
      </c>
      <c r="AN212" s="18">
        <f t="shared" si="19"/>
        <v>0</v>
      </c>
      <c r="AO212" s="17" cm="1">
        <f t="array" ref="AO212">_xll.BDP($I212&amp;"@"&amp;Settings!$B$1&amp;" "&amp;$O212,"INTERVAL_SUM","MARKET_DATA_OVERRIDE="&amp;AO$1,"CALC_INTERVAL="&amp;Settings!$B$2,"FILL=0")*1000</f>
        <v>0</v>
      </c>
      <c r="AP212" s="17" cm="1">
        <f t="array" ref="AP212">_xll.BDP($I212&amp;"@"&amp;Settings!$B$1&amp;" "&amp;$O212,"INTERVAL_SUM","MARKET_DATA_OVERRIDE="&amp;AP$1,"CALC_INTERVAL="&amp;Settings!$B$2,"FILL=0")*1000</f>
        <v>0</v>
      </c>
      <c r="AQ212" s="8" cm="1">
        <f t="array" ref="AQ212">_xll.BDP($C212,AQ$1)</f>
        <v>90</v>
      </c>
      <c r="AR212" s="21">
        <f>_xlfn.IFNA(IF(ISNUMBER($K212),INDEX(SN_Limit[UTILIZATION],MATCH($K212,SN_Limit[BB_ID],0)),"#N/A"),
IF(ISNUMBER($L212),INDEX(SN_Limit[UTILIZATION],MATCH($L212,SN_Limit[BB_ID],0)),"#N/A"))</f>
        <v>0.52710000000000001</v>
      </c>
      <c r="AS212" s="6">
        <f>_xlfn.IFNA(IF(ISNUMBER($K212),INDEX(SN_Limit[REMAINING],MATCH($K212,SN_Limit[BB_ID],0)),"#N/A"),
IF(ISNUMBER($L212),INDEX(SN_Limit[REMAINING],MATCH($L212,SN_Limit[BB_ID],0)),"#N/A"))</f>
        <v>37288330.020000003</v>
      </c>
      <c r="AT212" s="3" t="str">
        <f>INDEX(Table11[Z_category],MATCH(MAX(BuyTable[[#This Row],[Yld_Z_BB]:[Yld_Z_RBCI]]),Table11[Z_score_Vale],1))</f>
        <v>75 to 90</v>
      </c>
      <c r="AU212" s="3">
        <f>INDEX(Table12[TRAC_Category],MATCH(BuyTable[[#This Row],[Perc_Traded]],Table12[TRAC_Value],1))</f>
        <v>0</v>
      </c>
      <c r="AV212" s="27">
        <f>INDEX(Table13[NetDlrInv_Category],MATCH(BuyTable[[#This Row],[DealerClient Net]],Table13[NetDlrInv_Value],1))</f>
        <v>0</v>
      </c>
      <c r="AW212" s="3">
        <f>IF(OR(ISBLANK(BuyTable[[#This Row],[MSG_AskSize]]),NOT(ISNUMBER(BuyTable[[#This Row],[MSG_AskSize]]))),"NA",INDEX(Table14[AskSize_Category],MATCH(BuyTable[[#This Row],[MSG_AskSize]],Table14[AskSize_Value],1)))</f>
        <v>0</v>
      </c>
      <c r="AX212" s="3" t="str">
        <f>INDEX(Table15[XCCY_Cat],MATCH(BuyTable[[#This Row],[XCCY_sprd]],Table15[XCCY_Value],1))</f>
        <v>0.8 to 1</v>
      </c>
      <c r="AY212" s="3" t="str">
        <f>INDEX(Group_RTG[RTG_Value],MATCH($R212,Group_RTG[RTG_Key],0))&amp;":"&amp;INDEX(Map_DurBQNT[Dur_Val],MATCH($X212,Map_DurBQNT[Dur_Key],0))&amp;":"&amp;$M212&amp;":"&amp;$O212</f>
        <v>A:7:USD:Corp</v>
      </c>
      <c r="AZ212" s="3" t="str">
        <f>INDEX(Table9[LQA_Bucket],MATCH(BuyTable[[#This Row],[LQA_LIQUIDITY_SCORE]],Table9[LQA_Val],1))</f>
        <v>80-100</v>
      </c>
      <c r="BA212" s="27" t="str">
        <f>INDEX(Table10[Utilization_Bucket],MATCH(_xlfn.IFNA(ROUND(BuyTable[[#This Row],[Remaining]]/1000000,0),-1),Table10[Utilization_Val],1))</f>
        <v>10-50MM</v>
      </c>
      <c r="BB21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13" spans="1:54" x14ac:dyDescent="0.3">
      <c r="A213" t="s">
        <v>876</v>
      </c>
      <c r="B213" t="str">
        <f>IF(ISNUMBER(MATCH(I213,Buyside_PastID!A:A,0)),"","NEW")</f>
        <v/>
      </c>
      <c r="C213" s="8" t="s">
        <v>1090</v>
      </c>
      <c r="D213" s="8">
        <v>1.1511507924287709</v>
      </c>
      <c r="E213" s="8">
        <v>1.2488590022300194</v>
      </c>
      <c r="F213" s="8" t="s">
        <v>2023</v>
      </c>
      <c r="G213" s="8">
        <v>0</v>
      </c>
      <c r="H213" s="8">
        <v>0</v>
      </c>
      <c r="I213" s="8" t="str" cm="1">
        <f t="array" ref="I213">_xll.BDP($C213,I$1)</f>
        <v>842400FH1</v>
      </c>
      <c r="J213" s="8" t="str" cm="1">
        <f t="array" ref="J213">_xll.BDP($C213,J$1)</f>
        <v>EIX 5.95 02/01/38</v>
      </c>
      <c r="K213" s="8" cm="1">
        <f t="array" ref="K213">_xll.BDP($C213,K$1)</f>
        <v>101315</v>
      </c>
      <c r="L213" s="8" cm="1">
        <f t="array" ref="L213">_xll.BDP($C213,L$1)</f>
        <v>171315</v>
      </c>
      <c r="M213" s="8" t="str" cm="1">
        <f t="array" ref="M213">_xll.BDP($C213,M$1)</f>
        <v>USD</v>
      </c>
      <c r="N213" s="8" t="str" cm="1">
        <f t="array" ref="N213">_xll.BDP($C213,N$1)</f>
        <v>US</v>
      </c>
      <c r="O213" s="8" t="str" cm="1">
        <f t="array" ref="O213">_xll.BDP($C213,O$1)</f>
        <v>Corp</v>
      </c>
      <c r="P213" s="8" t="str" cm="1">
        <f t="array" ref="P213">_xll.BDP($C213,P$1)</f>
        <v>Utilities</v>
      </c>
      <c r="Q213" s="8" t="str" cm="1">
        <f t="array" ref="Q213">_xll.BDP($C213,Q$1)</f>
        <v>SOUTHERN CAL EDISON</v>
      </c>
      <c r="R213" s="8" t="str" cm="1">
        <f t="array" ref="R213">_xll.BDP($C213,R$1)</f>
        <v>BBB+</v>
      </c>
      <c r="S213" s="8" cm="1">
        <f t="array" ref="S213">_xlfn.IFNA(MATCH(_xll.BDP($C213,S$1),Convert_RBCIRTG[RTG_MDY],0),0)</f>
        <v>4</v>
      </c>
      <c r="T213" s="8" cm="1">
        <f t="array" ref="T213">_xlfn.IFNA(MATCH(_xll.BDP($C213,T$1),Convert_RBCIRTG[RTG_FITCH_SP],0),0)</f>
        <v>3</v>
      </c>
      <c r="U213" s="8" cm="1">
        <f t="array" ref="U213">_xlfn.IFNA(MATCH(_xll.BDP($C213,U$1),Convert_RBCIRTG[RTG_FITCH_SP],0),0)</f>
        <v>4</v>
      </c>
      <c r="V213" s="20" t="str" cm="1">
        <f t="array" ref="V213">INDEX(Convert_RBCIRTG[RTG_FITCH_SP],IF(MEDIAN($S213:$U213)&gt;0,MEDIAN($S213:$U213),MAX($S213:$U213)))</f>
        <v>A-</v>
      </c>
      <c r="W213" s="15" cm="1">
        <f t="array" ref="W213">_xll.BDP($C213,W$1,"YAS_YLD_FLAG = 15")</f>
        <v>11.104287812953311</v>
      </c>
      <c r="X213" s="3" t="str">
        <f>INDEX(Convert_DurBins[Dur_Bucket],MATCH($W213,Convert_DurBins[Dur_Val],1))</f>
        <v>10-12</v>
      </c>
      <c r="Y213" s="14">
        <f t="shared" si="16"/>
        <v>3.9077497080186485</v>
      </c>
      <c r="Z213" s="3">
        <f>-INDEX(DefProv[Default],MATCH($O213&amp;$R213,DefProv[KEY],0))</f>
        <v>-36</v>
      </c>
      <c r="AA213" s="9" cm="1">
        <f t="array" ref="AA213">IF($M213="CAD",AB213,_xll.BDP($C213,AA$1,"YAS_XCCY_FOREIGN_CURRENCY=CAD","YAS_YLD_FLAG = 15","PRICING_SOURCE=BVAL"))</f>
        <v>4.2677497080186484</v>
      </c>
      <c r="AB213" s="9" cm="1">
        <f t="array" ref="AB213">_xll.BDP($C213,AB$1,"YAS_YLD_FLAG = 15","PRICING_SOURCE=BVAL")</f>
        <v>3.4715669999999998</v>
      </c>
      <c r="AC213" s="14">
        <f t="shared" si="17"/>
        <v>0.79618270801864854</v>
      </c>
      <c r="AD213" s="9" cm="1">
        <f t="array" ref="AD213">_xll.BDP($C213,AD$1,"YAS_YLD_FLAG = 15","PRICING_SOURCE=BVAL")</f>
        <v>147.8777</v>
      </c>
      <c r="AE213" s="14" t="e">
        <f>INDEX([1]credit_yield!$C$1:$C$108,MATCH($AY213,[1]credit_yield!$A$1:$A$108,0))</f>
        <v>#N/A</v>
      </c>
      <c r="AF213" s="9" cm="1">
        <f t="array" ref="AF213">_xll.BDP($C213,AF$1,"YAS_YLD_FLAG = 15","YAS_XCCY_FOREIGN_CURRENCY=CAD","PRICING_SOURCE=BVAL")</f>
        <v>239.87560942472302</v>
      </c>
      <c r="AG213" s="9" cm="1">
        <f t="array" ref="AG213">_xll.BDP($C213,AG$1,"YAS_YLD_FLAG = 15","PRICING_SOURCE=BVAL")</f>
        <v>1.9927899999999998</v>
      </c>
      <c r="AH213" s="9" t="str" cm="1">
        <f t="array" ref="AH213">_xll.BDP($C213,AH$1,"YAS_YLD_FLAG = 15","PRICING_SOURCE=BVAL")</f>
        <v>T 1 3/4 08/15/41</v>
      </c>
      <c r="AI213" s="9" t="str" cm="1">
        <f t="array" ref="AI213">_xll.BDP($C213,AI$1,"YAS_YLD_FLAG = 15","YAS_XCCY_FOREIGN_CURRENCY=CAD","PRICING_SOURCE=BVAL")</f>
        <v>CAN 4 06/01/41</v>
      </c>
      <c r="AJ213" s="9" cm="1">
        <f t="array" ref="AJ213">_xll.BQL($C213, "yield(fill=PREV, pricing_source=BVN4, side=Bid, yield_type=YTW) - yield(fill=PREV, pricing_source=BVN4, side=Ask, yield_type=YTW)")</f>
        <v>3.4431719332995936E-2</v>
      </c>
      <c r="AK213" s="16" cm="1">
        <f t="array" ref="AK213">_xll.BDP($C213,AK$1,"YAS_YLD_FLAG = 1")</f>
        <v>600000000</v>
      </c>
      <c r="AL213" s="5">
        <f t="shared" si="18"/>
        <v>7.9001666666666664E-2</v>
      </c>
      <c r="AM213" s="17" cm="1">
        <f t="array" ref="AM213">_xll.BDP($C213&amp;"@"&amp;Settings!$B$1&amp;" "&amp;$O213,"INTERVAL_SUM","MARKET_DATA_OVERRIDE="&amp;AM$1,"CALC_INTERVAL="&amp;Settings!$B$2,"FILL=0")*1000</f>
        <v>47401000</v>
      </c>
      <c r="AN213" s="18">
        <f t="shared" si="19"/>
        <v>14873000</v>
      </c>
      <c r="AO213" s="17" cm="1">
        <f t="array" ref="AO213">_xll.BDP($I213&amp;"@"&amp;Settings!$B$1&amp;" "&amp;$O213,"INTERVAL_SUM","MARKET_DATA_OVERRIDE="&amp;AO$1,"CALC_INTERVAL="&amp;Settings!$B$2,"FILL=0")*1000</f>
        <v>22887000</v>
      </c>
      <c r="AP213" s="17" cm="1">
        <f t="array" ref="AP213">_xll.BDP($I213&amp;"@"&amp;Settings!$B$1&amp;" "&amp;$O213,"INTERVAL_SUM","MARKET_DATA_OVERRIDE="&amp;AP$1,"CALC_INTERVAL="&amp;Settings!$B$2,"FILL=0")*1000</f>
        <v>8014000</v>
      </c>
      <c r="AQ213" s="8" cm="1">
        <f t="array" ref="AQ213">_xll.BDP($C213,AQ$1)</f>
        <v>83</v>
      </c>
      <c r="AR213" s="21">
        <f>_xlfn.IFNA(IF(ISNUMBER($K213),INDEX(SN_Limit[UTILIZATION],MATCH($K213,SN_Limit[BB_ID],0)),"#N/A"),
IF(ISNUMBER($L213),INDEX(SN_Limit[UTILIZATION],MATCH($L213,SN_Limit[BB_ID],0)),"#N/A"))</f>
        <v>0.6502</v>
      </c>
      <c r="AS213" s="6">
        <f>_xlfn.IFNA(IF(ISNUMBER($K213),INDEX(SN_Limit[REMAINING],MATCH($K213,SN_Limit[BB_ID],0)),"#N/A"),
IF(ISNUMBER($L213),INDEX(SN_Limit[REMAINING],MATCH($L213,SN_Limit[BB_ID],0)),"#N/A"))</f>
        <v>8741810.370000001</v>
      </c>
      <c r="AT213" s="3" t="str">
        <f>INDEX(Table11[Z_category],MATCH(MAX(BuyTable[[#This Row],[Yld_Z_BB]:[Yld_Z_RBCI]]),Table11[Z_score_Vale],1))</f>
        <v>75 to 90</v>
      </c>
      <c r="AU213" s="3" t="str">
        <f>INDEX(Table12[TRAC_Category],MATCH(BuyTable[[#This Row],[Perc_Traded]],Table12[TRAC_Value],1))</f>
        <v>5-10%</v>
      </c>
      <c r="AV213" s="27" t="str">
        <f>INDEX(Table13[NetDlrInv_Category],MATCH(BuyTable[[#This Row],[DealerClient Net]],Table13[NetDlrInv_Value],1))</f>
        <v>10 to 20MM</v>
      </c>
      <c r="AW213" s="3">
        <f>IF(OR(ISBLANK(BuyTable[[#This Row],[MSG_AskSize]]),NOT(ISNUMBER(BuyTable[[#This Row],[MSG_AskSize]]))),"NA",INDEX(Table14[AskSize_Category],MATCH(BuyTable[[#This Row],[MSG_AskSize]],Table14[AskSize_Value],1)))</f>
        <v>0</v>
      </c>
      <c r="AX213" s="3" t="str">
        <f>INDEX(Table15[XCCY_Cat],MATCH(BuyTable[[#This Row],[XCCY_sprd]],Table15[XCCY_Value],1))</f>
        <v>0.5 to 0.8</v>
      </c>
      <c r="AY213" s="3" t="str">
        <f>INDEX(Group_RTG[RTG_Value],MATCH($R213,Group_RTG[RTG_Key],0))&amp;":"&amp;INDEX(Map_DurBQNT[Dur_Val],MATCH($X213,Map_DurBQNT[Dur_Key],0))&amp;":"&amp;$M213&amp;":"&amp;$O213</f>
        <v>BBB:6:USD:Corp</v>
      </c>
      <c r="AZ213" s="3" t="str">
        <f>INDEX(Table9[LQA_Bucket],MATCH(BuyTable[[#This Row],[LQA_LIQUIDITY_SCORE]],Table9[LQA_Val],1))</f>
        <v>80-100</v>
      </c>
      <c r="BA213" s="27" t="str">
        <f>INDEX(Table10[Utilization_Bucket],MATCH(_xlfn.IFNA(ROUND(BuyTable[[#This Row],[Remaining]]/1000000,0),-1),Table10[Utilization_Val],1))</f>
        <v>1-10MM</v>
      </c>
      <c r="BB21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14" spans="1:54" x14ac:dyDescent="0.3">
      <c r="A214" t="s">
        <v>876</v>
      </c>
      <c r="B214" t="str">
        <f>IF(ISNUMBER(MATCH(I214,Buyside_PastID!A:A,0)),"","NEW")</f>
        <v/>
      </c>
      <c r="C214" s="8" t="s">
        <v>1635</v>
      </c>
      <c r="D214" s="8">
        <v>0.79468115001779482</v>
      </c>
      <c r="E214" s="8">
        <v>0.89094838139288812</v>
      </c>
      <c r="F214" s="8" t="s">
        <v>2021</v>
      </c>
      <c r="G214" s="8">
        <v>0</v>
      </c>
      <c r="H214" s="8">
        <v>0</v>
      </c>
      <c r="I214" s="8" t="str" cm="1">
        <f t="array" ref="I214">_xll.BDP($C214,I$1)</f>
        <v>60687YBH1</v>
      </c>
      <c r="J214" s="8" t="str" cm="1">
        <f t="array" ref="J214">_xll.BDP($C214,J$1)</f>
        <v>MIZUHO 2.201 07/10/31</v>
      </c>
      <c r="K214" s="8" cm="1">
        <f t="array" ref="K214">_xll.BDP($C214,K$1)</f>
        <v>8023686</v>
      </c>
      <c r="L214" s="8" cm="1">
        <f t="array" ref="L214">_xll.BDP($C214,L$1)</f>
        <v>8023686</v>
      </c>
      <c r="M214" s="8" t="str" cm="1">
        <f t="array" ref="M214">_xll.BDP($C214,M$1)</f>
        <v>USD</v>
      </c>
      <c r="N214" s="8" t="str" cm="1">
        <f t="array" ref="N214">_xll.BDP($C214,N$1)</f>
        <v>JN</v>
      </c>
      <c r="O214" s="8" t="str" cm="1">
        <f t="array" ref="O214">_xll.BDP($C214,O$1)</f>
        <v>Corp</v>
      </c>
      <c r="P214" s="8" t="str" cm="1">
        <f t="array" ref="P214">_xll.BDP($C214,P$1)</f>
        <v>Financials</v>
      </c>
      <c r="Q214" s="8" t="str" cm="1">
        <f t="array" ref="Q214">_xll.BDP($C214,Q$1)</f>
        <v>MIZUHO FINANCIAL GROUP</v>
      </c>
      <c r="R214" s="8" t="str" cm="1">
        <f t="array" ref="R214">_xll.BDP($C214,R$1)</f>
        <v>A</v>
      </c>
      <c r="S214" s="8" cm="1">
        <f t="array" ref="S214">_xlfn.IFNA(MATCH(_xll.BDP($C214,S$1),Convert_RBCIRTG[RTG_MDY],0),0)</f>
        <v>6</v>
      </c>
      <c r="T214" s="8" cm="1">
        <f t="array" ref="T214">_xlfn.IFNA(MATCH(_xll.BDP($C214,T$1),Convert_RBCIRTG[RTG_FITCH_SP],0),0)</f>
        <v>0</v>
      </c>
      <c r="U214" s="8" cm="1">
        <f t="array" ref="U214">_xlfn.IFNA(MATCH(_xll.BDP($C214,U$1),Convert_RBCIRTG[RTG_FITCH_SP],0),0)</f>
        <v>4</v>
      </c>
      <c r="V214" s="20" t="str" cm="1">
        <f t="array" ref="V214">INDEX(Convert_RBCIRTG[RTG_FITCH_SP],IF(MEDIAN($S214:$U214)&gt;0,MEDIAN($S214:$U214),MAX($S214:$U214)))</f>
        <v>A-</v>
      </c>
      <c r="W214" s="15" cm="1">
        <f t="array" ref="W214">_xll.BDP($C214,W$1,"YAS_YLD_FLAG = 15")</f>
        <v>7.8238833062142286</v>
      </c>
      <c r="X214" s="3" t="str">
        <f>INDEX(Convert_DurBins[Dur_Bucket],MATCH($W214,Convert_DurBins[Dur_Val],1))</f>
        <v>0-10</v>
      </c>
      <c r="Y214" s="14">
        <f t="shared" si="16"/>
        <v>2.7003427216861038</v>
      </c>
      <c r="Z214" s="3">
        <f>-INDEX(DefProv[Default],MATCH($O214&amp;$R214,DefProv[KEY],0))</f>
        <v>-13</v>
      </c>
      <c r="AA214" s="9" cm="1">
        <f t="array" ref="AA214">IF($M214="CAD",AB214,_xll.BDP($C214,AA$1,"YAS_XCCY_FOREIGN_CURRENCY=CAD","YAS_YLD_FLAG = 15","PRICING_SOURCE=BVAL"))</f>
        <v>2.8303427216861037</v>
      </c>
      <c r="AB214" s="9" cm="1">
        <f t="array" ref="AB214">_xll.BDP($C214,AB$1,"YAS_YLD_FLAG = 15","PRICING_SOURCE=BVAL")</f>
        <v>2.5278739999999997</v>
      </c>
      <c r="AC214" s="14">
        <f t="shared" si="17"/>
        <v>0.30246872168610395</v>
      </c>
      <c r="AD214" s="9" cm="1">
        <f t="array" ref="AD214">_xll.BDP($C214,AD$1,"YAS_YLD_FLAG = 15","PRICING_SOURCE=BVAL")</f>
        <v>94.78889999999997</v>
      </c>
      <c r="AE214" s="14">
        <f>INDEX([1]credit_yield!$C$1:$C$108,MATCH($AY214,[1]credit_yield!$A$1:$A$108,0))</f>
        <v>73.928243448068429</v>
      </c>
      <c r="AF214" s="9" cm="1">
        <f t="array" ref="AF214">_xll.BDP($C214,AF$1,"YAS_YLD_FLAG = 15","YAS_XCCY_FOREIGN_CURRENCY=CAD","PRICING_SOURCE=BVAL")</f>
        <v>132.92502092032964</v>
      </c>
      <c r="AG214" s="9" cm="1">
        <f t="array" ref="AG214">_xll.BDP($C214,AG$1,"YAS_YLD_FLAG = 15","PRICING_SOURCE=BVAL")</f>
        <v>1.579985</v>
      </c>
      <c r="AH214" s="9" t="str" cm="1">
        <f t="array" ref="AH214">_xll.BDP($C214,AH$1,"YAS_YLD_FLAG = 15","PRICING_SOURCE=BVAL")</f>
        <v>T 1 1/4 08/15/31</v>
      </c>
      <c r="AI214" s="9" t="str" cm="1">
        <f t="array" ref="AI214">_xll.BDP($C214,AI$1,"YAS_YLD_FLAG = 15","YAS_XCCY_FOREIGN_CURRENCY=CAD","PRICING_SOURCE=BVAL")</f>
        <v>CAN 1 ¼ 06/01/30</v>
      </c>
      <c r="AJ214" s="9" cm="1">
        <f t="array" ref="AJ214">_xll.BQL($C214, "yield(fill=PREV, pricing_source=BVN4, side=Bid, yield_type=YTW) - yield(fill=PREV, pricing_source=BVN4, side=Ask, yield_type=YTW)")</f>
        <v>3.128691649522386E-2</v>
      </c>
      <c r="AK214" s="16" cm="1">
        <f t="array" ref="AK214">_xll.BDP($C214,AK$1,"YAS_YLD_FLAG = 1")</f>
        <v>1000000000</v>
      </c>
      <c r="AL214" s="5">
        <f t="shared" si="18"/>
        <v>4.7489000000000003E-2</v>
      </c>
      <c r="AM214" s="17" cm="1">
        <f t="array" ref="AM214">_xll.BDP($C214&amp;"@"&amp;Settings!$B$1&amp;" "&amp;$O214,"INTERVAL_SUM","MARKET_DATA_OVERRIDE="&amp;AM$1,"CALC_INTERVAL="&amp;Settings!$B$2,"FILL=0")*1000</f>
        <v>47489000</v>
      </c>
      <c r="AN214" s="18">
        <f t="shared" si="19"/>
        <v>8292000</v>
      </c>
      <c r="AO214" s="17" cm="1">
        <f t="array" ref="AO214">_xll.BDP($I214&amp;"@"&amp;Settings!$B$1&amp;" "&amp;$O214,"INTERVAL_SUM","MARKET_DATA_OVERRIDE="&amp;AO$1,"CALC_INTERVAL="&amp;Settings!$B$2,"FILL=0")*1000</f>
        <v>23497000</v>
      </c>
      <c r="AP214" s="17" cm="1">
        <f t="array" ref="AP214">_xll.BDP($I214&amp;"@"&amp;Settings!$B$1&amp;" "&amp;$O214,"INTERVAL_SUM","MARKET_DATA_OVERRIDE="&amp;AP$1,"CALC_INTERVAL="&amp;Settings!$B$2,"FILL=0")*1000</f>
        <v>15205000</v>
      </c>
      <c r="AQ214" s="8" cm="1">
        <f t="array" ref="AQ214">_xll.BDP($C214,AQ$1)</f>
        <v>90</v>
      </c>
      <c r="AR214" s="21" t="str">
        <f>_xlfn.IFNA(IF(ISNUMBER($K214),INDEX(SN_Limit[UTILIZATION],MATCH($K214,SN_Limit[BB_ID],0)),"#N/A"),
IF(ISNUMBER($L214),INDEX(SN_Limit[UTILIZATION],MATCH($L214,SN_Limit[BB_ID],0)),"#N/A"))</f>
        <v>N/A</v>
      </c>
      <c r="AS214" s="6">
        <f>_xlfn.IFNA(IF(ISNUMBER($K214),INDEX(SN_Limit[REMAINING],MATCH($K214,SN_Limit[BB_ID],0)),"#N/A"),
IF(ISNUMBER($L214),INDEX(SN_Limit[REMAINING],MATCH($L214,SN_Limit[BB_ID],0)),"#N/A"))</f>
        <v>0</v>
      </c>
      <c r="AT214" s="3" t="str">
        <f>INDEX(Table11[Z_category],MATCH(MAX(BuyTable[[#This Row],[Yld_Z_BB]:[Yld_Z_RBCI]]),Table11[Z_score_Vale],1))</f>
        <v>75 to 90</v>
      </c>
      <c r="AU214" s="3" t="str">
        <f>INDEX(Table12[TRAC_Category],MATCH(BuyTable[[#This Row],[Perc_Traded]],Table12[TRAC_Value],1))</f>
        <v>0-5%</v>
      </c>
      <c r="AV214" s="27" t="str">
        <f>INDEX(Table13[NetDlrInv_Category],MATCH(BuyTable[[#This Row],[DealerClient Net]],Table13[NetDlrInv_Value],1))</f>
        <v>5 to 10MM</v>
      </c>
      <c r="AW214" s="3">
        <f>IF(OR(ISBLANK(BuyTable[[#This Row],[MSG_AskSize]]),NOT(ISNUMBER(BuyTable[[#This Row],[MSG_AskSize]]))),"NA",INDEX(Table14[AskSize_Category],MATCH(BuyTable[[#This Row],[MSG_AskSize]],Table14[AskSize_Value],1)))</f>
        <v>0</v>
      </c>
      <c r="AX214" s="3" t="str">
        <f>INDEX(Table15[XCCY_Cat],MATCH(BuyTable[[#This Row],[XCCY_sprd]],Table15[XCCY_Value],1))</f>
        <v>0.3 to 0.5</v>
      </c>
      <c r="AY214" s="3" t="str">
        <f>INDEX(Group_RTG[RTG_Value],MATCH($R214,Group_RTG[RTG_Key],0))&amp;":"&amp;INDEX(Map_DurBQNT[Dur_Val],MATCH($X214,Map_DurBQNT[Dur_Key],0))&amp;":"&amp;$M214&amp;":"&amp;$O214</f>
        <v>A:5:USD:Corp</v>
      </c>
      <c r="AZ214" s="3" t="str">
        <f>INDEX(Table9[LQA_Bucket],MATCH(BuyTable[[#This Row],[LQA_LIQUIDITY_SCORE]],Table9[LQA_Val],1))</f>
        <v>80-100</v>
      </c>
      <c r="BA214" s="27" t="str">
        <f>INDEX(Table10[Utilization_Bucket],MATCH(_xlfn.IFNA(ROUND(BuyTable[[#This Row],[Remaining]]/1000000,0),-1),Table10[Utilization_Val],1))</f>
        <v>0MM</v>
      </c>
      <c r="BB21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15" spans="1:54" x14ac:dyDescent="0.3">
      <c r="A215" t="s">
        <v>876</v>
      </c>
      <c r="B215" t="str">
        <f>IF(ISNUMBER(MATCH(I215,Buyside_PastID!A:A,0)),"","NEW")</f>
        <v/>
      </c>
      <c r="C215" s="8" t="s">
        <v>1590</v>
      </c>
      <c r="D215" s="8">
        <v>1.0645617515502972</v>
      </c>
      <c r="E215" s="8">
        <v>1.3507761078647407</v>
      </c>
      <c r="F215" s="8" t="s">
        <v>2789</v>
      </c>
      <c r="I215" s="8" t="str" cm="1">
        <f t="array" ref="I215">_xll.BDP($C215,I$1)</f>
        <v>880591CS9</v>
      </c>
      <c r="J215" s="8" t="str" cm="1">
        <f t="array" ref="J215">_xll.BDP($C215,J$1)</f>
        <v>TVA 5.88 04/01/36</v>
      </c>
      <c r="K215" s="8" cm="1">
        <f t="array" ref="K215">_xll.BDP($C215,K$1)</f>
        <v>218252</v>
      </c>
      <c r="L215" s="8" cm="1">
        <f t="array" ref="L215">_xll.BDP($C215,L$1)</f>
        <v>171064</v>
      </c>
      <c r="M215" s="8" t="str" cm="1">
        <f t="array" ref="M215">_xll.BDP($C215,M$1)</f>
        <v>USD</v>
      </c>
      <c r="N215" s="8" t="str" cm="1">
        <f t="array" ref="N215">_xll.BDP($C215,N$1)</f>
        <v>US</v>
      </c>
      <c r="O215" s="8" t="str" cm="1">
        <f t="array" ref="O215">_xll.BDP($C215,O$1)</f>
        <v>Govt</v>
      </c>
      <c r="P215" s="8" t="str" cm="1">
        <f t="array" ref="P215">_xll.BDP($C215,P$1)</f>
        <v>Government</v>
      </c>
      <c r="Q215" s="8" t="str" cm="1">
        <f t="array" ref="Q215">_xll.BDP($C215,Q$1)</f>
        <v>TENN VALLEY AUTHORITY</v>
      </c>
      <c r="R215" s="8" t="str" cm="1">
        <f t="array" ref="R215">_xll.BDP($C215,R$1)</f>
        <v>AAA</v>
      </c>
      <c r="S215" s="8" cm="1">
        <f t="array" ref="S215">_xlfn.IFNA(MATCH(_xll.BDP($C215,S$1),Convert_RBCIRTG[RTG_MDY],0),0)</f>
        <v>10</v>
      </c>
      <c r="T215" s="8" cm="1">
        <f t="array" ref="T215">_xlfn.IFNA(MATCH(_xll.BDP($C215,T$1),Convert_RBCIRTG[RTG_FITCH_SP],0),0)</f>
        <v>10</v>
      </c>
      <c r="U215" s="8" cm="1">
        <f t="array" ref="U215">_xlfn.IFNA(MATCH(_xll.BDP($C215,U$1),Convert_RBCIRTG[RTG_FITCH_SP],0),0)</f>
        <v>0</v>
      </c>
      <c r="V215" s="20" t="str" cm="1">
        <f t="array" ref="V215">INDEX(Convert_RBCIRTG[RTG_FITCH_SP],IF(MEDIAN($S215:$U215)&gt;0,MEDIAN($S215:$U215),MAX($S215:$U215)))</f>
        <v>AAA</v>
      </c>
      <c r="W215" s="15" cm="1">
        <f t="array" ref="W215">_xll.BDP($C215,W$1,"YAS_YLD_FLAG = 15")</f>
        <v>10.655117622008399</v>
      </c>
      <c r="X215" s="3" t="str">
        <f>INDEX(Convert_DurBins[Dur_Bucket],MATCH($W215,Convert_DurBins[Dur_Val],1))</f>
        <v>10-12</v>
      </c>
      <c r="Y215" s="14">
        <f t="shared" si="16"/>
        <v>2.6941861767766908</v>
      </c>
      <c r="Z215" s="3">
        <f>-INDEX(DefProv[Default],MATCH($O215&amp;$R215,DefProv[KEY],0))</f>
        <v>-3</v>
      </c>
      <c r="AA215" s="9" cm="1">
        <f t="array" ref="AA215">IF($M215="CAD",AB215,_xll.BDP($C215,AA$1,"YAS_XCCY_FOREIGN_CURRENCY=CAD","YAS_YLD_FLAG = 15","PRICING_SOURCE=BVAL"))</f>
        <v>2.7241861767766906</v>
      </c>
      <c r="AB215" s="9" cm="1">
        <f t="array" ref="AB215">_xll.BDP($C215,AB$1,"YAS_YLD_FLAG = 15","PRICING_SOURCE=BVAL")</f>
        <v>2.1651880000000001</v>
      </c>
      <c r="AC215" s="14">
        <f t="shared" si="17"/>
        <v>0.5589981767766905</v>
      </c>
      <c r="AD215" s="9" cm="1">
        <f t="array" ref="AD215">_xll.BDP($C215,AD$1,"YAS_YLD_FLAG = 15","PRICING_SOURCE=BVAL")</f>
        <v>58.520300000000013</v>
      </c>
      <c r="AE215" s="14" t="e">
        <f>INDEX([1]credit_yield!$C$1:$C$108,MATCH($AY215,[1]credit_yield!$A$1:$A$108,0))</f>
        <v>#N/A</v>
      </c>
      <c r="AF215" s="9" cm="1">
        <f t="array" ref="AF215">_xll.BDP($C215,AF$1,"YAS_YLD_FLAG = 15","YAS_XCCY_FOREIGN_CURRENCY=CAD","PRICING_SOURCE=BVAL")</f>
        <v>113.57388556998038</v>
      </c>
      <c r="AG215" s="9" cm="1">
        <f t="array" ref="AG215">_xll.BDP($C215,AG$1,"YAS_YLD_FLAG = 15","PRICING_SOURCE=BVAL")</f>
        <v>1.579985</v>
      </c>
      <c r="AH215" s="9" t="str" cm="1">
        <f t="array" ref="AH215">_xll.BDP($C215,AH$1,"YAS_YLD_FLAG = 15","PRICING_SOURCE=BVAL")</f>
        <v>T 1 1/4 08/15/31</v>
      </c>
      <c r="AI215" s="9" t="str" cm="1">
        <f t="array" ref="AI215">_xll.BDP($C215,AI$1,"YAS_YLD_FLAG = 15","YAS_XCCY_FOREIGN_CURRENCY=CAD","PRICING_SOURCE=BVAL")</f>
        <v>CAN 1 ½ 06/01/31</v>
      </c>
      <c r="AJ215" s="9" cm="1">
        <f t="array" ref="AJ215">_xll.BQL($C215, "yield(fill=PREV, pricing_source=BVN4, side=Bid, yield_type=YTW) - yield(fill=PREV, pricing_source=BVN4, side=Ask, yield_type=YTW)")</f>
        <v>1.535647045068611E-2</v>
      </c>
      <c r="AK215" s="16" cm="1">
        <f t="array" ref="AK215">_xll.BDP($C215,AK$1,"YAS_YLD_FLAG = 1")</f>
        <v>1500000000</v>
      </c>
      <c r="AL215" s="5">
        <f t="shared" si="18"/>
        <v>4.0941333333333337E-2</v>
      </c>
      <c r="AM215" s="17" cm="1">
        <f t="array" ref="AM215">_xll.BDP($C215&amp;"@"&amp;Settings!$B$1&amp;" "&amp;$O215,"INTERVAL_SUM","MARKET_DATA_OVERRIDE="&amp;AM$1,"CALC_INTERVAL="&amp;Settings!$B$2,"FILL=0")*1000</f>
        <v>61412000</v>
      </c>
      <c r="AN215" s="18">
        <f t="shared" si="19"/>
        <v>-9000000</v>
      </c>
      <c r="AO215" s="17" cm="1">
        <f t="array" ref="AO215">_xll.BDP($I215&amp;"@"&amp;Settings!$B$1&amp;" "&amp;$O215,"INTERVAL_SUM","MARKET_DATA_OVERRIDE="&amp;AO$1,"CALC_INTERVAL="&amp;Settings!$B$2,"FILL=0")*1000</f>
        <v>4000000</v>
      </c>
      <c r="AP215" s="17" cm="1">
        <f t="array" ref="AP215">_xll.BDP($I215&amp;"@"&amp;Settings!$B$1&amp;" "&amp;$O215,"INTERVAL_SUM","MARKET_DATA_OVERRIDE="&amp;AP$1,"CALC_INTERVAL="&amp;Settings!$B$2,"FILL=0")*1000</f>
        <v>13000000</v>
      </c>
      <c r="AQ215" s="8" cm="1">
        <f t="array" ref="AQ215">_xll.BDP($C215,AQ$1)</f>
        <v>92</v>
      </c>
      <c r="AR215" s="21" t="e">
        <f>_xlfn.IFNA(IF(ISNUMBER($K215),INDEX(SN_Limit[UTILIZATION],MATCH($K215,SN_Limit[BB_ID],0)),"#N/A"),
IF(ISNUMBER($L215),INDEX(SN_Limit[UTILIZATION],MATCH($L215,SN_Limit[BB_ID],0)),"#N/A"))</f>
        <v>#N/A</v>
      </c>
      <c r="AS215" s="6" t="e">
        <f>_xlfn.IFNA(IF(ISNUMBER($K215),INDEX(SN_Limit[REMAINING],MATCH($K215,SN_Limit[BB_ID],0)),"#N/A"),
IF(ISNUMBER($L215),INDEX(SN_Limit[REMAINING],MATCH($L215,SN_Limit[BB_ID],0)),"#N/A"))</f>
        <v>#N/A</v>
      </c>
      <c r="AT215" s="3" t="str">
        <f>INDEX(Table11[Z_category],MATCH(MAX(BuyTable[[#This Row],[Yld_Z_BB]:[Yld_Z_RBCI]]),Table11[Z_score_Vale],1))</f>
        <v>90+</v>
      </c>
      <c r="AU215" s="3" t="str">
        <f>INDEX(Table12[TRAC_Category],MATCH(BuyTable[[#This Row],[Perc_Traded]],Table12[TRAC_Value],1))</f>
        <v>0-5%</v>
      </c>
      <c r="AV215" s="27" t="str">
        <f>INDEX(Table13[NetDlrInv_Category],MATCH(BuyTable[[#This Row],[DealerClient Net]],Table13[NetDlrInv_Value],1))</f>
        <v>-10MM to -5MM</v>
      </c>
      <c r="AW215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215" s="3" t="str">
        <f>INDEX(Table15[XCCY_Cat],MATCH(BuyTable[[#This Row],[XCCY_sprd]],Table15[XCCY_Value],1))</f>
        <v>0.5 to 0.8</v>
      </c>
      <c r="AY215" s="3" t="str">
        <f>INDEX(Group_RTG[RTG_Value],MATCH($R215,Group_RTG[RTG_Key],0))&amp;":"&amp;INDEX(Map_DurBQNT[Dur_Val],MATCH($X215,Map_DurBQNT[Dur_Key],0))&amp;":"&amp;$M215&amp;":"&amp;$O215</f>
        <v>AAA:6:USD:Govt</v>
      </c>
      <c r="AZ215" s="3" t="str">
        <f>INDEX(Table9[LQA_Bucket],MATCH(BuyTable[[#This Row],[LQA_LIQUIDITY_SCORE]],Table9[LQA_Val],1))</f>
        <v>80-100</v>
      </c>
      <c r="BA215" s="27" t="str">
        <f>INDEX(Table10[Utilization_Bucket],MATCH(_xlfn.IFNA(ROUND(BuyTable[[#This Row],[Remaining]]/1000000,0),-1),Table10[Utilization_Val],1))</f>
        <v>NR</v>
      </c>
      <c r="BB21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16" spans="1:54" x14ac:dyDescent="0.3">
      <c r="A216" t="s">
        <v>876</v>
      </c>
      <c r="B216" t="str">
        <f>IF(ISNUMBER(MATCH(I216,Buyside_PastID!A:A,0)),"","NEW")</f>
        <v/>
      </c>
      <c r="C216" s="8" t="s">
        <v>1684</v>
      </c>
      <c r="D216" s="8">
        <v>1.2566042643075626</v>
      </c>
      <c r="E216" s="8">
        <v>1.6222611594437319</v>
      </c>
      <c r="F216" s="8" t="s">
        <v>2098</v>
      </c>
      <c r="G216" s="8">
        <v>10000</v>
      </c>
      <c r="H216" s="8">
        <v>10000000</v>
      </c>
      <c r="I216" s="8" t="str" cm="1">
        <f t="array" ref="I216">_xll.BDP($C216,I$1)</f>
        <v>110709FL1</v>
      </c>
      <c r="J216" s="8" t="str" cm="1">
        <f t="array" ref="J216">_xll.BDP($C216,J$1)</f>
        <v>BRCOL 4.7 06/18/37</v>
      </c>
      <c r="K216" s="8" cm="1">
        <f t="array" ref="K216">_xll.BDP($C216,K$1)</f>
        <v>191111</v>
      </c>
      <c r="L216" s="8" cm="1">
        <f t="array" ref="L216">_xll.BDP($C216,L$1)</f>
        <v>191111</v>
      </c>
      <c r="M216" s="8" t="str" cm="1">
        <f t="array" ref="M216">_xll.BDP($C216,M$1)</f>
        <v>CAD</v>
      </c>
      <c r="N216" s="8" t="str" cm="1">
        <f t="array" ref="N216">_xll.BDP($C216,N$1)</f>
        <v>CA</v>
      </c>
      <c r="O216" s="8" t="str" cm="1">
        <f t="array" ref="O216">_xll.BDP($C216,O$1)</f>
        <v>Govt</v>
      </c>
      <c r="P216" s="8" t="str" cm="1">
        <f t="array" ref="P216">_xll.BDP($C216,P$1)</f>
        <v>Government</v>
      </c>
      <c r="Q216" s="8" t="str" cm="1">
        <f t="array" ref="Q216">_xll.BDP($C216,Q$1)</f>
        <v>BRITISH COLUMBIA PROV OF</v>
      </c>
      <c r="R216" s="8" t="str" cm="1">
        <f t="array" ref="R216">_xll.BDP($C216,R$1)</f>
        <v>AA+</v>
      </c>
      <c r="S216" s="8" cm="1">
        <f t="array" ref="S216">_xlfn.IFNA(MATCH(_xll.BDP($C216,S$1),Convert_RBCIRTG[RTG_MDY],0),0)</f>
        <v>10</v>
      </c>
      <c r="T216" s="8" cm="1">
        <f t="array" ref="T216">_xlfn.IFNA(MATCH(_xll.BDP($C216,T$1),Convert_RBCIRTG[RTG_FITCH_SP],0),0)</f>
        <v>0</v>
      </c>
      <c r="U216" s="8" cm="1">
        <f t="array" ref="U216">_xlfn.IFNA(MATCH(_xll.BDP($C216,U$1),Convert_RBCIRTG[RTG_FITCH_SP],0),0)</f>
        <v>9</v>
      </c>
      <c r="V216" s="20" t="str" cm="1">
        <f t="array" ref="V216">INDEX(Convert_RBCIRTG[RTG_FITCH_SP],IF(MEDIAN($S216:$U216)&gt;0,MEDIAN($S216:$U216),MAX($S216:$U216)))</f>
        <v>AA+</v>
      </c>
      <c r="W216" s="15" cm="1">
        <f t="array" ref="W216">_xll.BDP($C216,W$1,"YAS_YLD_FLAG = 15")</f>
        <v>11.5748850590844</v>
      </c>
      <c r="X216" s="3" t="str">
        <f>INDEX(Convert_DurBins[Dur_Bucket],MATCH($W216,Convert_DurBins[Dur_Val],1))</f>
        <v>10-12</v>
      </c>
      <c r="Y216" s="14">
        <f t="shared" si="16"/>
        <v>2.4209510000000001</v>
      </c>
      <c r="Z216" s="3">
        <f>-INDEX(DefProv[Default],MATCH($O216&amp;$R216,DefProv[KEY],0))</f>
        <v>-3</v>
      </c>
      <c r="AA216" s="9" cm="1">
        <f t="array" ref="AA216">IF($M216="CAD",AB216,_xll.BDP($C216,AA$1,"YAS_XCCY_FOREIGN_CURRENCY=CAD","YAS_YLD_FLAG = 15","PRICING_SOURCE=BVAL"))</f>
        <v>2.4509509999999999</v>
      </c>
      <c r="AB216" s="9" cm="1">
        <f t="array" ref="AB216">_xll.BDP($C216,AB$1,"YAS_YLD_FLAG = 15","PRICING_SOURCE=BVAL")</f>
        <v>2.4509509999999999</v>
      </c>
      <c r="AC216" s="14">
        <f t="shared" si="17"/>
        <v>0</v>
      </c>
      <c r="AD216" s="9" cm="1">
        <f t="array" ref="AD216">_xll.BDP($C216,AD$1,"YAS_YLD_FLAG = 15","PRICING_SOURCE=BVAL")</f>
        <v>67.249599999999973</v>
      </c>
      <c r="AE216" s="14" t="e">
        <f>INDEX([1]credit_yield!$C$1:$C$108,MATCH($AY216,[1]credit_yield!$A$1:$A$108,0))</f>
        <v>#N/A</v>
      </c>
      <c r="AF216" s="9" cm="1">
        <f t="array" ref="AF216">_xll.BDP($C216,AF$1,"YAS_YLD_FLAG = 15","YAS_XCCY_FOREIGN_CURRENCY=CAD","PRICING_SOURCE=BVAL")</f>
        <v>65.457478166628519</v>
      </c>
      <c r="AG216" s="9" cm="1">
        <f t="array" ref="AG216">_xll.BDP($C216,AG$1,"YAS_YLD_FLAG = 15","PRICING_SOURCE=BVAL")</f>
        <v>1.7784550000000001</v>
      </c>
      <c r="AH216" s="9" t="str" cm="1">
        <f t="array" ref="AH216">_xll.BDP($C216,AH$1,"YAS_YLD_FLAG = 15","PRICING_SOURCE=BVAL")</f>
        <v>CAN 5 06/01/37</v>
      </c>
      <c r="AI216" s="9" t="str" cm="1">
        <f t="array" ref="AI216">_xll.BDP($C216,AI$1,"YAS_YLD_FLAG = 15","YAS_XCCY_FOREIGN_CURRENCY=CAD","PRICING_SOURCE=BVAL")</f>
        <v>CAN 4 06/01/41</v>
      </c>
      <c r="AJ216" s="9" cm="1">
        <f t="array" ref="AJ216">_xll.BQL($C216, "yield(fill=PREV, pricing_source=BVN4, side=Bid, yield_type=YTW) - yield(fill=PREV, pricing_source=BVN4, side=Ask, yield_type=YTW)")</f>
        <v>9.2992365278590228E-3</v>
      </c>
      <c r="AK216" s="16" cm="1">
        <f t="array" ref="AK216">_xll.BDP($C216,AK$1,"YAS_YLD_FLAG = 1")</f>
        <v>1500000000</v>
      </c>
      <c r="AL216" s="5">
        <f t="shared" si="18"/>
        <v>0</v>
      </c>
      <c r="AM216" s="17" cm="1">
        <f t="array" ref="AM216">_xll.BDP($C216&amp;"@"&amp;Settings!$B$1&amp;" "&amp;$O216,"INTERVAL_SUM","MARKET_DATA_OVERRIDE="&amp;AM$1,"CALC_INTERVAL="&amp;Settings!$B$2,"FILL=0")*1000</f>
        <v>0</v>
      </c>
      <c r="AN216" s="18">
        <f t="shared" si="19"/>
        <v>0</v>
      </c>
      <c r="AO216" s="17" cm="1">
        <f t="array" ref="AO216">_xll.BDP($I216&amp;"@"&amp;Settings!$B$1&amp;" "&amp;$O216,"INTERVAL_SUM","MARKET_DATA_OVERRIDE="&amp;AO$1,"CALC_INTERVAL="&amp;Settings!$B$2,"FILL=0")*1000</f>
        <v>0</v>
      </c>
      <c r="AP216" s="17" cm="1">
        <f t="array" ref="AP216">_xll.BDP($I216&amp;"@"&amp;Settings!$B$1&amp;" "&amp;$O216,"INTERVAL_SUM","MARKET_DATA_OVERRIDE="&amp;AP$1,"CALC_INTERVAL="&amp;Settings!$B$2,"FILL=0")*1000</f>
        <v>0</v>
      </c>
      <c r="AQ216" s="8" cm="1">
        <f t="array" ref="AQ216">_xll.BDP($C216,AQ$1)</f>
        <v>100</v>
      </c>
      <c r="AR216" s="21" t="e">
        <f>_xlfn.IFNA(IF(ISNUMBER($K216),INDEX(SN_Limit[UTILIZATION],MATCH($K216,SN_Limit[BB_ID],0)),"#N/A"),
IF(ISNUMBER($L216),INDEX(SN_Limit[UTILIZATION],MATCH($L216,SN_Limit[BB_ID],0)),"#N/A"))</f>
        <v>#N/A</v>
      </c>
      <c r="AS216" s="6" t="e">
        <f>_xlfn.IFNA(IF(ISNUMBER($K216),INDEX(SN_Limit[REMAINING],MATCH($K216,SN_Limit[BB_ID],0)),"#N/A"),
IF(ISNUMBER($L216),INDEX(SN_Limit[REMAINING],MATCH($L216,SN_Limit[BB_ID],0)),"#N/A"))</f>
        <v>#N/A</v>
      </c>
      <c r="AT216" s="3" t="str">
        <f>INDEX(Table11[Z_category],MATCH(MAX(BuyTable[[#This Row],[Yld_Z_BB]:[Yld_Z_RBCI]]),Table11[Z_score_Vale],1))</f>
        <v>90+</v>
      </c>
      <c r="AU216" s="3">
        <f>INDEX(Table12[TRAC_Category],MATCH(BuyTable[[#This Row],[Perc_Traded]],Table12[TRAC_Value],1))</f>
        <v>0</v>
      </c>
      <c r="AV216" s="27">
        <f>INDEX(Table13[NetDlrInv_Category],MATCH(BuyTable[[#This Row],[DealerClient Net]],Table13[NetDlrInv_Value],1))</f>
        <v>0</v>
      </c>
      <c r="AW216" s="3">
        <f>IF(OR(ISBLANK(BuyTable[[#This Row],[MSG_AskSize]]),NOT(ISNUMBER(BuyTable[[#This Row],[MSG_AskSize]]))),"NA",INDEX(Table14[AskSize_Category],MATCH(BuyTable[[#This Row],[MSG_AskSize]],Table14[AskSize_Value],1)))</f>
        <v>0</v>
      </c>
      <c r="AX216" s="3">
        <f>INDEX(Table15[XCCY_Cat],MATCH(BuyTable[[#This Row],[XCCY_sprd]],Table15[XCCY_Value],1))</f>
        <v>0</v>
      </c>
      <c r="AY216" s="3" t="str">
        <f>INDEX(Group_RTG[RTG_Value],MATCH($R216,Group_RTG[RTG_Key],0))&amp;":"&amp;INDEX(Map_DurBQNT[Dur_Val],MATCH($X216,Map_DurBQNT[Dur_Key],0))&amp;":"&amp;$M216&amp;":"&amp;$O216</f>
        <v>AA:6:CAD:Govt</v>
      </c>
      <c r="AZ216" s="3" t="str">
        <f>INDEX(Table9[LQA_Bucket],MATCH(BuyTable[[#This Row],[LQA_LIQUIDITY_SCORE]],Table9[LQA_Val],1))</f>
        <v>80-100</v>
      </c>
      <c r="BA216" s="27" t="str">
        <f>INDEX(Table10[Utilization_Bucket],MATCH(_xlfn.IFNA(ROUND(BuyTable[[#This Row],[Remaining]]/1000000,0),-1),Table10[Utilization_Val],1))</f>
        <v>NR</v>
      </c>
      <c r="BB21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17" spans="1:54" x14ac:dyDescent="0.3">
      <c r="A217" t="s">
        <v>876</v>
      </c>
      <c r="B217" t="str">
        <f>IF(ISNUMBER(MATCH(I217,Buyside_PastID!A:A,0)),"","NEW")</f>
        <v/>
      </c>
      <c r="C217" s="8" t="s">
        <v>1170</v>
      </c>
      <c r="D217" s="8">
        <v>0.98786204127984822</v>
      </c>
      <c r="E217" s="8">
        <v>1.0727361649481149</v>
      </c>
      <c r="F217" s="8" t="s">
        <v>2061</v>
      </c>
      <c r="G217" s="8">
        <v>0</v>
      </c>
      <c r="H217" s="8">
        <v>0</v>
      </c>
      <c r="I217" s="8" t="str" cm="1">
        <f t="array" ref="I217">_xll.BDP($C217,I$1)</f>
        <v>477143AH4</v>
      </c>
      <c r="J217" s="8" t="str" cm="1">
        <f t="array" ref="J217">_xll.BDP($C217,J$1)</f>
        <v>JBLU 2 3/4 05/15/32</v>
      </c>
      <c r="K217" s="8" cm="1">
        <f t="array" ref="K217">_xll.BDP($C217,K$1)</f>
        <v>386948</v>
      </c>
      <c r="L217" s="8" cm="1">
        <f t="array" ref="L217">_xll.BDP($C217,L$1)</f>
        <v>66322769</v>
      </c>
      <c r="M217" s="8" t="str" cm="1">
        <f t="array" ref="M217">_xll.BDP($C217,M$1)</f>
        <v>USD</v>
      </c>
      <c r="N217" s="8" t="str" cm="1">
        <f t="array" ref="N217">_xll.BDP($C217,N$1)</f>
        <v>US</v>
      </c>
      <c r="O217" s="8" t="str" cm="1">
        <f t="array" ref="O217">_xll.BDP($C217,O$1)</f>
        <v>Corp</v>
      </c>
      <c r="P217" s="8" t="str" cm="1">
        <f t="array" ref="P217">_xll.BDP($C217,P$1)</f>
        <v>Consumer Discretionary</v>
      </c>
      <c r="Q217" s="8" t="str" cm="1">
        <f t="array" ref="Q217">_xll.BDP($C217,Q$1)</f>
        <v>JETBLUE 2019-1 CLASS AA</v>
      </c>
      <c r="R217" s="8" t="str" cm="1">
        <f t="array" ref="R217">_xll.BDP($C217,R$1)</f>
        <v>A</v>
      </c>
      <c r="S217" s="8" cm="1">
        <f t="array" ref="S217">_xlfn.IFNA(MATCH(_xll.BDP($C217,S$1),Convert_RBCIRTG[RTG_MDY],0),0)</f>
        <v>5</v>
      </c>
      <c r="T217" s="8" cm="1">
        <f t="array" ref="T217">_xlfn.IFNA(MATCH(_xll.BDP($C217,T$1),Convert_RBCIRTG[RTG_FITCH_SP],0),0)</f>
        <v>6</v>
      </c>
      <c r="U217" s="8" cm="1">
        <f t="array" ref="U217">_xlfn.IFNA(MATCH(_xll.BDP($C217,U$1),Convert_RBCIRTG[RTG_FITCH_SP],0),0)</f>
        <v>0</v>
      </c>
      <c r="V217" s="20" t="str" cm="1">
        <f t="array" ref="V217">INDEX(Convert_RBCIRTG[RTG_FITCH_SP],IF(MEDIAN($S217:$U217)&gt;0,MEDIAN($S217:$U217),MAX($S217:$U217)))</f>
        <v>A</v>
      </c>
      <c r="W217" s="15" cm="1">
        <f t="array" ref="W217">_xll.BDP($C217,W$1,"YAS_YLD_FLAG = 15")</f>
        <v>9.0241769898257989</v>
      </c>
      <c r="X217" s="3" t="str">
        <f>INDEX(Convert_DurBins[Dur_Bucket],MATCH($W217,Convert_DurBins[Dur_Val],1))</f>
        <v>0-10</v>
      </c>
      <c r="Y217" s="14">
        <f t="shared" si="16"/>
        <v>2.9122069372193833</v>
      </c>
      <c r="Z217" s="3">
        <f>-INDEX(DefProv[Default],MATCH($O217&amp;$R217,DefProv[KEY],0))</f>
        <v>-13</v>
      </c>
      <c r="AA217" s="9" cm="1">
        <f t="array" ref="AA217">IF($M217="CAD",AB217,_xll.BDP($C217,AA$1,"YAS_XCCY_FOREIGN_CURRENCY=CAD","YAS_YLD_FLAG = 15","PRICING_SOURCE=BVAL"))</f>
        <v>3.0422069372193832</v>
      </c>
      <c r="AB217" s="9" cm="1">
        <f t="array" ref="AB217">_xll.BDP($C217,AB$1,"YAS_YLD_FLAG = 15","PRICING_SOURCE=BVAL")</f>
        <v>2.6967270000000001</v>
      </c>
      <c r="AC217" s="14">
        <f t="shared" si="17"/>
        <v>0.34547993721938308</v>
      </c>
      <c r="AD217" s="9" cm="1">
        <f t="array" ref="AD217">_xll.BDP($C217,AD$1,"YAS_YLD_FLAG = 15","PRICING_SOURCE=BVAL")</f>
        <v>111.67420000000001</v>
      </c>
      <c r="AE217" s="14">
        <f>INDEX([1]credit_yield!$C$1:$C$108,MATCH($AY217,[1]credit_yield!$A$1:$A$108,0))</f>
        <v>73.928243448068429</v>
      </c>
      <c r="AF217" s="9" cm="1">
        <f t="array" ref="AF217">_xll.BDP($C217,AF$1,"YAS_YLD_FLAG = 15","YAS_XCCY_FOREIGN_CURRENCY=CAD","PRICING_SOURCE=BVAL")</f>
        <v>145.37031066877793</v>
      </c>
      <c r="AG217" s="9" cm="1">
        <f t="array" ref="AG217">_xll.BDP($C217,AG$1,"YAS_YLD_FLAG = 15","PRICING_SOURCE=BVAL")</f>
        <v>1.579985</v>
      </c>
      <c r="AH217" s="9" t="str" cm="1">
        <f t="array" ref="AH217">_xll.BDP($C217,AH$1,"YAS_YLD_FLAG = 15","PRICING_SOURCE=BVAL")</f>
        <v>T 1 1/4 08/15/31</v>
      </c>
      <c r="AI217" s="9" t="str" cm="1">
        <f t="array" ref="AI217">_xll.BDP($C217,AI$1,"YAS_YLD_FLAG = 15","YAS_XCCY_FOREIGN_CURRENCY=CAD","PRICING_SOURCE=BVAL")</f>
        <v>CAN 1 ½ 06/01/31</v>
      </c>
      <c r="AJ217" s="9" cm="1">
        <f t="array" ref="AJ217">_xll.BQL($C217, "yield(fill=PREV, pricing_source=BVN4, side=Bid, yield_type=YTW) - yield(fill=PREV, pricing_source=BVN4, side=Ask, yield_type=YTW)")</f>
        <v>1.4021988653643902E-2</v>
      </c>
      <c r="AK217" s="16" cm="1">
        <f t="array" ref="AK217">_xll.BDP($C217,AK$1,"YAS_YLD_FLAG = 1")</f>
        <v>552796239.47000003</v>
      </c>
      <c r="AL217" s="5">
        <f t="shared" si="18"/>
        <v>0</v>
      </c>
      <c r="AM217" s="17" cm="1">
        <f t="array" ref="AM217">_xll.BDP($C217&amp;"@"&amp;Settings!$B$1&amp;" "&amp;$O217,"INTERVAL_SUM","MARKET_DATA_OVERRIDE="&amp;AM$1,"CALC_INTERVAL="&amp;Settings!$B$2,"FILL=0")*1000</f>
        <v>0</v>
      </c>
      <c r="AN217" s="18">
        <f t="shared" si="19"/>
        <v>0</v>
      </c>
      <c r="AO217" s="17" cm="1">
        <f t="array" ref="AO217">_xll.BDP($I217&amp;"@"&amp;Settings!$B$1&amp;" "&amp;$O217,"INTERVAL_SUM","MARKET_DATA_OVERRIDE="&amp;AO$1,"CALC_INTERVAL="&amp;Settings!$B$2,"FILL=0")*1000</f>
        <v>0</v>
      </c>
      <c r="AP217" s="17" cm="1">
        <f t="array" ref="AP217">_xll.BDP($I217&amp;"@"&amp;Settings!$B$1&amp;" "&amp;$O217,"INTERVAL_SUM","MARKET_DATA_OVERRIDE="&amp;AP$1,"CALC_INTERVAL="&amp;Settings!$B$2,"FILL=0")*1000</f>
        <v>0</v>
      </c>
      <c r="AQ217" s="8" cm="1">
        <f t="array" ref="AQ217">_xll.BDP($C217,AQ$1)</f>
        <v>54</v>
      </c>
      <c r="AR217" s="21" t="e">
        <f>_xlfn.IFNA(IF(ISNUMBER($K217),INDEX(SN_Limit[UTILIZATION],MATCH($K217,SN_Limit[BB_ID],0)),"#N/A"),
IF(ISNUMBER($L217),INDEX(SN_Limit[UTILIZATION],MATCH($L217,SN_Limit[BB_ID],0)),"#N/A"))</f>
        <v>#N/A</v>
      </c>
      <c r="AS217" s="6" t="e">
        <f>_xlfn.IFNA(IF(ISNUMBER($K217),INDEX(SN_Limit[REMAINING],MATCH($K217,SN_Limit[BB_ID],0)),"#N/A"),
IF(ISNUMBER($L217),INDEX(SN_Limit[REMAINING],MATCH($L217,SN_Limit[BB_ID],0)),"#N/A"))</f>
        <v>#N/A</v>
      </c>
      <c r="AT217" s="3" t="str">
        <f>INDEX(Table11[Z_category],MATCH(MAX(BuyTable[[#This Row],[Yld_Z_BB]:[Yld_Z_RBCI]]),Table11[Z_score_Vale],1))</f>
        <v>75 to 90</v>
      </c>
      <c r="AU217" s="3">
        <f>INDEX(Table12[TRAC_Category],MATCH(BuyTable[[#This Row],[Perc_Traded]],Table12[TRAC_Value],1))</f>
        <v>0</v>
      </c>
      <c r="AV217" s="27">
        <f>INDEX(Table13[NetDlrInv_Category],MATCH(BuyTable[[#This Row],[DealerClient Net]],Table13[NetDlrInv_Value],1))</f>
        <v>0</v>
      </c>
      <c r="AW217" s="3">
        <f>IF(OR(ISBLANK(BuyTable[[#This Row],[MSG_AskSize]]),NOT(ISNUMBER(BuyTable[[#This Row],[MSG_AskSize]]))),"NA",INDEX(Table14[AskSize_Category],MATCH(BuyTable[[#This Row],[MSG_AskSize]],Table14[AskSize_Value],1)))</f>
        <v>0</v>
      </c>
      <c r="AX217" s="3" t="str">
        <f>INDEX(Table15[XCCY_Cat],MATCH(BuyTable[[#This Row],[XCCY_sprd]],Table15[XCCY_Value],1))</f>
        <v>0.3 to 0.5</v>
      </c>
      <c r="AY217" s="3" t="str">
        <f>INDEX(Group_RTG[RTG_Value],MATCH($R217,Group_RTG[RTG_Key],0))&amp;":"&amp;INDEX(Map_DurBQNT[Dur_Val],MATCH($X217,Map_DurBQNT[Dur_Key],0))&amp;":"&amp;$M217&amp;":"&amp;$O217</f>
        <v>A:5:USD:Corp</v>
      </c>
      <c r="AZ217" s="3" t="str">
        <f>INDEX(Table9[LQA_Bucket],MATCH(BuyTable[[#This Row],[LQA_LIQUIDITY_SCORE]],Table9[LQA_Val],1))</f>
        <v>40-60</v>
      </c>
      <c r="BA217" s="27" t="str">
        <f>INDEX(Table10[Utilization_Bucket],MATCH(_xlfn.IFNA(ROUND(BuyTable[[#This Row],[Remaining]]/1000000,0),-1),Table10[Utilization_Val],1))</f>
        <v>NR</v>
      </c>
      <c r="BB21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18" spans="1:54" x14ac:dyDescent="0.3">
      <c r="A218" t="s">
        <v>876</v>
      </c>
      <c r="B218" t="str">
        <f>IF(ISNUMBER(MATCH(I218,Buyside_PastID!A:A,0)),"","NEW")</f>
        <v/>
      </c>
      <c r="C218" s="8" t="s">
        <v>1077</v>
      </c>
      <c r="D218" s="8">
        <v>0.92965013017147369</v>
      </c>
      <c r="E218" s="8">
        <v>1.0347792614676394</v>
      </c>
      <c r="F218" s="8" t="s">
        <v>2077</v>
      </c>
      <c r="G218" s="8">
        <v>0</v>
      </c>
      <c r="H218" s="8">
        <v>5000000</v>
      </c>
      <c r="I218" s="8" t="str" cm="1">
        <f t="array" ref="I218">_xll.BDP($C218,I$1)</f>
        <v>06050TJZ6</v>
      </c>
      <c r="J218" s="8" t="str" cm="1">
        <f t="array" ref="J218">_xll.BDP($C218,J$1)</f>
        <v>BAC 6 10/15/36</v>
      </c>
      <c r="K218" s="8" cm="1">
        <f t="array" ref="K218">_xll.BDP($C218,K$1)</f>
        <v>101032</v>
      </c>
      <c r="L218" s="8" cm="1">
        <f t="array" ref="L218">_xll.BDP($C218,L$1)</f>
        <v>871732</v>
      </c>
      <c r="M218" s="8" t="str" cm="1">
        <f t="array" ref="M218">_xll.BDP($C218,M$1)</f>
        <v>USD</v>
      </c>
      <c r="N218" s="8" t="str" cm="1">
        <f t="array" ref="N218">_xll.BDP($C218,N$1)</f>
        <v>US</v>
      </c>
      <c r="O218" s="8" t="str" cm="1">
        <f t="array" ref="O218">_xll.BDP($C218,O$1)</f>
        <v>Corp</v>
      </c>
      <c r="P218" s="8" t="str" cm="1">
        <f t="array" ref="P218">_xll.BDP($C218,P$1)</f>
        <v>Financials</v>
      </c>
      <c r="Q218" s="8" t="str" cm="1">
        <f t="array" ref="Q218">_xll.BDP($C218,Q$1)</f>
        <v>BANK OF AMERICA NA</v>
      </c>
      <c r="R218" s="8" t="str" cm="1">
        <f t="array" ref="R218">_xll.BDP($C218,R$1)</f>
        <v>A</v>
      </c>
      <c r="S218" s="8" cm="1">
        <f t="array" ref="S218">_xlfn.IFNA(MATCH(_xll.BDP($C218,S$1),Convert_RBCIRTG[RTG_MDY],0),0)</f>
        <v>7</v>
      </c>
      <c r="T218" s="8" cm="1">
        <f t="array" ref="T218">_xlfn.IFNA(MATCH(_xll.BDP($C218,T$1),Convert_RBCIRTG[RTG_FITCH_SP],0),0)</f>
        <v>6</v>
      </c>
      <c r="U218" s="8" cm="1">
        <f t="array" ref="U218">_xlfn.IFNA(MATCH(_xll.BDP($C218,U$1),Convert_RBCIRTG[RTG_FITCH_SP],0),0)</f>
        <v>4</v>
      </c>
      <c r="V218" s="20" t="str" cm="1">
        <f t="array" ref="V218">INDEX(Convert_RBCIRTG[RTG_FITCH_SP],IF(MEDIAN($S218:$U218)&gt;0,MEDIAN($S218:$U218),MAX($S218:$U218)))</f>
        <v>A+</v>
      </c>
      <c r="W218" s="15" cm="1">
        <f t="array" ref="W218">_xll.BDP($C218,W$1,"YAS_YLD_FLAG = 15")</f>
        <v>10.686805708707009</v>
      </c>
      <c r="X218" s="3" t="str">
        <f>INDEX(Convert_DurBins[Dur_Bucket],MATCH($W218,Convert_DurBins[Dur_Val],1))</f>
        <v>10-12</v>
      </c>
      <c r="Y218" s="14">
        <f t="shared" si="16"/>
        <v>3.6349502282594139</v>
      </c>
      <c r="Z218" s="3">
        <f>-INDEX(DefProv[Default],MATCH($O218&amp;$R218,DefProv[KEY],0))</f>
        <v>-13</v>
      </c>
      <c r="AA218" s="9" cm="1">
        <f t="array" ref="AA218">IF($M218="CAD",AB218,_xll.BDP($C218,AA$1,"YAS_XCCY_FOREIGN_CURRENCY=CAD","YAS_YLD_FLAG = 15","PRICING_SOURCE=BVAL"))</f>
        <v>3.7649502282594138</v>
      </c>
      <c r="AB218" s="9" cm="1">
        <f t="array" ref="AB218">_xll.BDP($C218,AB$1,"YAS_YLD_FLAG = 15","PRICING_SOURCE=BVAL")</f>
        <v>3.0359449999999999</v>
      </c>
      <c r="AC218" s="14">
        <f t="shared" si="17"/>
        <v>0.72900522825941394</v>
      </c>
      <c r="AD218" s="9" cm="1">
        <f t="array" ref="AD218">_xll.BDP($C218,AD$1,"YAS_YLD_FLAG = 15","PRICING_SOURCE=BVAL")</f>
        <v>145.596</v>
      </c>
      <c r="AE218" s="14">
        <f>INDEX([1]credit_yield!$C$1:$C$108,MATCH($AY218,[1]credit_yield!$A$1:$A$108,0))</f>
        <v>97.700504166739321</v>
      </c>
      <c r="AF218" s="9" cm="1">
        <f t="array" ref="AF218">_xll.BDP($C218,AF$1,"YAS_YLD_FLAG = 15","YAS_XCCY_FOREIGN_CURRENCY=CAD","PRICING_SOURCE=BVAL")</f>
        <v>189.66697742663888</v>
      </c>
      <c r="AG218" s="9" cm="1">
        <f t="array" ref="AG218">_xll.BDP($C218,AG$1,"YAS_YLD_FLAG = 15","PRICING_SOURCE=BVAL")</f>
        <v>1.579985</v>
      </c>
      <c r="AH218" s="9" t="str" cm="1">
        <f t="array" ref="AH218">_xll.BDP($C218,AH$1,"YAS_YLD_FLAG = 15","PRICING_SOURCE=BVAL")</f>
        <v>T 1 1/4 08/15/31</v>
      </c>
      <c r="AI218" s="9" t="str" cm="1">
        <f t="array" ref="AI218">_xll.BDP($C218,AI$1,"YAS_YLD_FLAG = 15","YAS_XCCY_FOREIGN_CURRENCY=CAD","PRICING_SOURCE=BVAL")</f>
        <v>CAN 4 06/01/41</v>
      </c>
      <c r="AJ218" s="9" cm="1">
        <f t="array" ref="AJ218">_xll.BQL($C218, "yield(fill=PREV, pricing_source=BVN4, side=Bid, yield_type=YTW) - yield(fill=PREV, pricing_source=BVN4, side=Ask, yield_type=YTW)")</f>
        <v>1.9042827575234789E-2</v>
      </c>
      <c r="AK218" s="16" cm="1">
        <f t="array" ref="AK218">_xll.BDP($C218,AK$1,"YAS_YLD_FLAG = 1")</f>
        <v>1250000000</v>
      </c>
      <c r="AL218" s="5">
        <f t="shared" si="18"/>
        <v>2.7736E-2</v>
      </c>
      <c r="AM218" s="17" cm="1">
        <f t="array" ref="AM218">_xll.BDP($C218&amp;"@"&amp;Settings!$B$1&amp;" "&amp;$O218,"INTERVAL_SUM","MARKET_DATA_OVERRIDE="&amp;AM$1,"CALC_INTERVAL="&amp;Settings!$B$2,"FILL=0")*1000</f>
        <v>34670000</v>
      </c>
      <c r="AN218" s="18">
        <f t="shared" si="19"/>
        <v>-11830000</v>
      </c>
      <c r="AO218" s="17" cm="1">
        <f t="array" ref="AO218">_xll.BDP($I218&amp;"@"&amp;Settings!$B$1&amp;" "&amp;$O218,"INTERVAL_SUM","MARKET_DATA_OVERRIDE="&amp;AO$1,"CALC_INTERVAL="&amp;Settings!$B$2,"FILL=0")*1000</f>
        <v>5270000</v>
      </c>
      <c r="AP218" s="17" cm="1">
        <f t="array" ref="AP218">_xll.BDP($I218&amp;"@"&amp;Settings!$B$1&amp;" "&amp;$O218,"INTERVAL_SUM","MARKET_DATA_OVERRIDE="&amp;AP$1,"CALC_INTERVAL="&amp;Settings!$B$2,"FILL=0")*1000</f>
        <v>17100000</v>
      </c>
      <c r="AQ218" s="8" cm="1">
        <f t="array" ref="AQ218">_xll.BDP($C218,AQ$1)</f>
        <v>90</v>
      </c>
      <c r="AR218" s="21">
        <f>_xlfn.IFNA(IF(ISNUMBER($K218),INDEX(SN_Limit[UTILIZATION],MATCH($K218,SN_Limit[BB_ID],0)),"#N/A"),
IF(ISNUMBER($L218),INDEX(SN_Limit[UTILIZATION],MATCH($L218,SN_Limit[BB_ID],0)),"#N/A"))</f>
        <v>0.54359999999999997</v>
      </c>
      <c r="AS218" s="6">
        <f>_xlfn.IFNA(IF(ISNUMBER($K218),INDEX(SN_Limit[REMAINING],MATCH($K218,SN_Limit[BB_ID],0)),"#N/A"),
IF(ISNUMBER($L218),INDEX(SN_Limit[REMAINING],MATCH($L218,SN_Limit[BB_ID],0)),"#N/A"))</f>
        <v>35635786.450000003</v>
      </c>
      <c r="AT218" s="3" t="str">
        <f>INDEX(Table11[Z_category],MATCH(MAX(BuyTable[[#This Row],[Yld_Z_BB]:[Yld_Z_RBCI]]),Table11[Z_score_Vale],1))</f>
        <v>75 to 90</v>
      </c>
      <c r="AU218" s="3" t="str">
        <f>INDEX(Table12[TRAC_Category],MATCH(BuyTable[[#This Row],[Perc_Traded]],Table12[TRAC_Value],1))</f>
        <v>0-5%</v>
      </c>
      <c r="AV218" s="27" t="str">
        <f>INDEX(Table13[NetDlrInv_Category],MATCH(BuyTable[[#This Row],[DealerClient Net]],Table13[NetDlrInv_Value],1))</f>
        <v>-20 to -10MM</v>
      </c>
      <c r="AW218" s="3">
        <f>IF(OR(ISBLANK(BuyTable[[#This Row],[MSG_AskSize]]),NOT(ISNUMBER(BuyTable[[#This Row],[MSG_AskSize]]))),"NA",INDEX(Table14[AskSize_Category],MATCH(BuyTable[[#This Row],[MSG_AskSize]],Table14[AskSize_Value],1)))</f>
        <v>0</v>
      </c>
      <c r="AX218" s="3" t="str">
        <f>INDEX(Table15[XCCY_Cat],MATCH(BuyTable[[#This Row],[XCCY_sprd]],Table15[XCCY_Value],1))</f>
        <v>0.5 to 0.8</v>
      </c>
      <c r="AY218" s="3" t="str">
        <f>INDEX(Group_RTG[RTG_Value],MATCH($R218,Group_RTG[RTG_Key],0))&amp;":"&amp;INDEX(Map_DurBQNT[Dur_Val],MATCH($X218,Map_DurBQNT[Dur_Key],0))&amp;":"&amp;$M218&amp;":"&amp;$O218</f>
        <v>A:6:USD:Corp</v>
      </c>
      <c r="AZ218" s="3" t="str">
        <f>INDEX(Table9[LQA_Bucket],MATCH(BuyTable[[#This Row],[LQA_LIQUIDITY_SCORE]],Table9[LQA_Val],1))</f>
        <v>80-100</v>
      </c>
      <c r="BA218" s="27" t="str">
        <f>INDEX(Table10[Utilization_Bucket],MATCH(_xlfn.IFNA(ROUND(BuyTable[[#This Row],[Remaining]]/1000000,0),-1),Table10[Utilization_Val],1))</f>
        <v>10-50MM</v>
      </c>
      <c r="BB21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19" spans="1:54" x14ac:dyDescent="0.3">
      <c r="A219" t="s">
        <v>876</v>
      </c>
      <c r="B219" t="str">
        <f>IF(ISNUMBER(MATCH(I219,Buyside_PastID!A:A,0)),"","NEW")</f>
        <v/>
      </c>
      <c r="C219" s="8" t="s">
        <v>971</v>
      </c>
      <c r="D219" s="8">
        <v>1.8308301948490679</v>
      </c>
      <c r="E219" s="8">
        <v>1.7523852344562796</v>
      </c>
      <c r="F219" s="8" t="s">
        <v>2022</v>
      </c>
      <c r="G219" s="8">
        <v>5000000</v>
      </c>
      <c r="H219" s="8">
        <v>5000000</v>
      </c>
      <c r="I219" s="8" t="str" cm="1">
        <f t="array" ref="I219">_xll.BDP($C219,I$1)</f>
        <v>87971MBP7</v>
      </c>
      <c r="J219" s="8" t="str" cm="1">
        <f t="array" ref="J219">_xll.BDP($C219,J$1)</f>
        <v>TCN 3.95 02/16/50</v>
      </c>
      <c r="K219" s="8" cm="1">
        <f t="array" ref="K219">_xll.BDP($C219,K$1)</f>
        <v>108560</v>
      </c>
      <c r="L219" s="8" cm="1">
        <f t="array" ref="L219">_xll.BDP($C219,L$1)</f>
        <v>108560</v>
      </c>
      <c r="M219" s="8" t="str" cm="1">
        <f t="array" ref="M219">_xll.BDP($C219,M$1)</f>
        <v>CAD</v>
      </c>
      <c r="N219" s="8" t="str" cm="1">
        <f t="array" ref="N219">_xll.BDP($C219,N$1)</f>
        <v>CA</v>
      </c>
      <c r="O219" s="8" t="str" cm="1">
        <f t="array" ref="O219">_xll.BDP($C219,O$1)</f>
        <v>Corp</v>
      </c>
      <c r="P219" s="8" t="str" cm="1">
        <f t="array" ref="P219">_xll.BDP($C219,P$1)</f>
        <v>Communications</v>
      </c>
      <c r="Q219" s="8" t="str" cm="1">
        <f t="array" ref="Q219">_xll.BDP($C219,Q$1)</f>
        <v>TELUS CORP</v>
      </c>
      <c r="R219" s="8" t="str" cm="1">
        <f t="array" ref="R219">_xll.BDP($C219,R$1)</f>
        <v>BBB+</v>
      </c>
      <c r="S219" s="8" cm="1">
        <f t="array" ref="S219">_xlfn.IFNA(MATCH(_xll.BDP($C219,S$1),Convert_RBCIRTG[RTG_MDY],0),0)</f>
        <v>3</v>
      </c>
      <c r="T219" s="8" cm="1">
        <f t="array" ref="T219">_xlfn.IFNA(MATCH(_xll.BDP($C219,T$1),Convert_RBCIRTG[RTG_FITCH_SP],0),0)</f>
        <v>3</v>
      </c>
      <c r="U219" s="8" cm="1">
        <f t="array" ref="U219">_xlfn.IFNA(MATCH(_xll.BDP($C219,U$1),Convert_RBCIRTG[RTG_FITCH_SP],0),0)</f>
        <v>3</v>
      </c>
      <c r="V219" s="20" t="str" cm="1">
        <f t="array" ref="V219">INDEX(Convert_RBCIRTG[RTG_FITCH_SP],IF(MEDIAN($S219:$U219)&gt;0,MEDIAN($S219:$U219),MAX($S219:$U219)))</f>
        <v>BBB+</v>
      </c>
      <c r="W219" s="15" cm="1">
        <f t="array" ref="W219">_xll.BDP($C219,W$1,"YAS_YLD_FLAG = 15")</f>
        <v>16.710492274261142</v>
      </c>
      <c r="X219" s="3" t="str">
        <f>INDEX(Convert_DurBins[Dur_Bucket],MATCH($W219,Convert_DurBins[Dur_Val],1))</f>
        <v>16-18</v>
      </c>
      <c r="Y219" s="14">
        <f t="shared" si="16"/>
        <v>3.7341650000000004</v>
      </c>
      <c r="Z219" s="3">
        <f>-INDEX(DefProv[Default],MATCH($O219&amp;$R219,DefProv[KEY],0))</f>
        <v>-36</v>
      </c>
      <c r="AA219" s="9" cm="1">
        <f t="array" ref="AA219">IF($M219="CAD",AB219,_xll.BDP($C219,AA$1,"YAS_XCCY_FOREIGN_CURRENCY=CAD","YAS_YLD_FLAG = 15","PRICING_SOURCE=BVAL"))</f>
        <v>4.0941650000000003</v>
      </c>
      <c r="AB219" s="9" cm="1">
        <f t="array" ref="AB219">_xll.BDP($C219,AB$1,"YAS_YLD_FLAG = 15","PRICING_SOURCE=BVAL")</f>
        <v>4.0941650000000003</v>
      </c>
      <c r="AC219" s="14">
        <f t="shared" si="17"/>
        <v>0</v>
      </c>
      <c r="AD219" s="9" cm="1">
        <f t="array" ref="AD219">_xll.BDP($C219,AD$1,"YAS_YLD_FLAG = 15","PRICING_SOURCE=BVAL")</f>
        <v>214.16490000000002</v>
      </c>
      <c r="AE219" s="14" t="e">
        <f>INDEX([1]credit_yield!$C$1:$C$108,MATCH($AY219,[1]credit_yield!$A$1:$A$108,0))</f>
        <v>#N/A</v>
      </c>
      <c r="AF219" s="9" cm="1">
        <f t="array" ref="AF219">_xll.BDP($C219,AF$1,"YAS_YLD_FLAG = 15","YAS_XCCY_FOREIGN_CURRENCY=CAD","PRICING_SOURCE=BVAL")</f>
        <v>209.67480164262068</v>
      </c>
      <c r="AG219" s="9" cm="1">
        <f t="array" ref="AG219">_xll.BDP($C219,AG$1,"YAS_YLD_FLAG = 15","PRICING_SOURCE=BVAL")</f>
        <v>1.9525160000000001</v>
      </c>
      <c r="AH219" s="9" t="str" cm="1">
        <f t="array" ref="AH219">_xll.BDP($C219,AH$1,"YAS_YLD_FLAG = 15","PRICING_SOURCE=BVAL")</f>
        <v>CAN 2 3/4 12/01/48</v>
      </c>
      <c r="AI219" s="9" t="str" cm="1">
        <f t="array" ref="AI219">_xll.BDP($C219,AI$1,"YAS_YLD_FLAG = 15","YAS_XCCY_FOREIGN_CURRENCY=CAD","PRICING_SOURCE=BVAL")</f>
        <v>CAN 2 12/01/51</v>
      </c>
      <c r="AJ219" s="9" cm="1">
        <f t="array" ref="AJ219">_xll.BQL($C219, "yield(fill=PREV, pricing_source=BVN4, side=Bid, yield_type=YTW) - yield(fill=PREV, pricing_source=BVN4, side=Ask, yield_type=YTW)")</f>
        <v>3.1083131821867838E-2</v>
      </c>
      <c r="AK219" s="16" cm="1">
        <f t="array" ref="AK219">_xll.BDP($C219,AK$1,"YAS_YLD_FLAG = 1")</f>
        <v>800000000</v>
      </c>
      <c r="AL219" s="5">
        <f t="shared" si="18"/>
        <v>0</v>
      </c>
      <c r="AM219" s="17" cm="1">
        <f t="array" ref="AM219">_xll.BDP($C219&amp;"@"&amp;Settings!$B$1&amp;" "&amp;$O219,"INTERVAL_SUM","MARKET_DATA_OVERRIDE="&amp;AM$1,"CALC_INTERVAL="&amp;Settings!$B$2,"FILL=0")*1000</f>
        <v>0</v>
      </c>
      <c r="AN219" s="18">
        <f t="shared" si="19"/>
        <v>0</v>
      </c>
      <c r="AO219" s="17" cm="1">
        <f t="array" ref="AO219">_xll.BDP($I219&amp;"@"&amp;Settings!$B$1&amp;" "&amp;$O219,"INTERVAL_SUM","MARKET_DATA_OVERRIDE="&amp;AO$1,"CALC_INTERVAL="&amp;Settings!$B$2,"FILL=0")*1000</f>
        <v>0</v>
      </c>
      <c r="AP219" s="17" cm="1">
        <f t="array" ref="AP219">_xll.BDP($I219&amp;"@"&amp;Settings!$B$1&amp;" "&amp;$O219,"INTERVAL_SUM","MARKET_DATA_OVERRIDE="&amp;AP$1,"CALC_INTERVAL="&amp;Settings!$B$2,"FILL=0")*1000</f>
        <v>0</v>
      </c>
      <c r="AQ219" s="8" cm="1">
        <f t="array" ref="AQ219">_xll.BDP($C219,AQ$1)</f>
        <v>87</v>
      </c>
      <c r="AR219" s="21">
        <f>_xlfn.IFNA(IF(ISNUMBER($K219),INDEX(SN_Limit[UTILIZATION],MATCH($K219,SN_Limit[BB_ID],0)),"#N/A"),
IF(ISNUMBER($L219),INDEX(SN_Limit[UTILIZATION],MATCH($L219,SN_Limit[BB_ID],0)),"#N/A"))</f>
        <v>0.90949999999999998</v>
      </c>
      <c r="AS219" s="6">
        <f>_xlfn.IFNA(IF(ISNUMBER($K219),INDEX(SN_Limit[REMAINING],MATCH($K219,SN_Limit[BB_ID],0)),"#N/A"),
IF(ISNUMBER($L219),INDEX(SN_Limit[REMAINING],MATCH($L219,SN_Limit[BB_ID],0)),"#N/A"))</f>
        <v>0</v>
      </c>
      <c r="AT219" s="3" t="str">
        <f>INDEX(Table11[Z_category],MATCH(MAX(BuyTable[[#This Row],[Yld_Z_BB]:[Yld_Z_RBCI]]),Table11[Z_score_Vale],1))</f>
        <v>90+</v>
      </c>
      <c r="AU219" s="3">
        <f>INDEX(Table12[TRAC_Category],MATCH(BuyTable[[#This Row],[Perc_Traded]],Table12[TRAC_Value],1))</f>
        <v>0</v>
      </c>
      <c r="AV219" s="27">
        <f>INDEX(Table13[NetDlrInv_Category],MATCH(BuyTable[[#This Row],[DealerClient Net]],Table13[NetDlrInv_Value],1))</f>
        <v>0</v>
      </c>
      <c r="AW219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19" s="3">
        <f>INDEX(Table15[XCCY_Cat],MATCH(BuyTable[[#This Row],[XCCY_sprd]],Table15[XCCY_Value],1))</f>
        <v>0</v>
      </c>
      <c r="AY219" s="3" t="str">
        <f>INDEX(Group_RTG[RTG_Value],MATCH($R219,Group_RTG[RTG_Key],0))&amp;":"&amp;INDEX(Map_DurBQNT[Dur_Val],MATCH($X219,Map_DurBQNT[Dur_Key],0))&amp;":"&amp;$M219&amp;":"&amp;$O219</f>
        <v>BBB:9:CAD:Corp</v>
      </c>
      <c r="AZ219" s="3" t="str">
        <f>INDEX(Table9[LQA_Bucket],MATCH(BuyTable[[#This Row],[LQA_LIQUIDITY_SCORE]],Table9[LQA_Val],1))</f>
        <v>80-100</v>
      </c>
      <c r="BA219" s="27" t="str">
        <f>INDEX(Table10[Utilization_Bucket],MATCH(_xlfn.IFNA(ROUND(BuyTable[[#This Row],[Remaining]]/1000000,0),-1),Table10[Utilization_Val],1))</f>
        <v>0MM</v>
      </c>
      <c r="BB21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20" spans="1:54" x14ac:dyDescent="0.3">
      <c r="A220" t="s">
        <v>876</v>
      </c>
      <c r="B220" t="str">
        <f>IF(ISNUMBER(MATCH(I220,Buyside_PastID!A:A,0)),"","NEW")</f>
        <v/>
      </c>
      <c r="C220" s="8" t="s">
        <v>1111</v>
      </c>
      <c r="D220" s="8">
        <v>1.9231858960552459</v>
      </c>
      <c r="E220" s="8">
        <v>1.9598836074230932</v>
      </c>
      <c r="F220" s="8" t="s">
        <v>1988</v>
      </c>
      <c r="G220" s="8">
        <v>2000000</v>
      </c>
      <c r="H220" s="8">
        <v>5000000</v>
      </c>
      <c r="I220" s="8" t="str" cm="1">
        <f t="array" ref="I220">_xll.BDP($C220,I$1)</f>
        <v>775109AQ4</v>
      </c>
      <c r="J220" s="8" t="str" cm="1">
        <f t="array" ref="J220">_xll.BDP($C220,J$1)</f>
        <v>RCICN 6.11 08/25/40</v>
      </c>
      <c r="K220" s="8" cm="1">
        <f t="array" ref="K220">_xll.BDP($C220,K$1)</f>
        <v>110401</v>
      </c>
      <c r="L220" s="8" cm="1">
        <f t="array" ref="L220">_xll.BDP($C220,L$1)</f>
        <v>110401</v>
      </c>
      <c r="M220" s="8" t="str" cm="1">
        <f t="array" ref="M220">_xll.BDP($C220,M$1)</f>
        <v>CAD</v>
      </c>
      <c r="N220" s="8" t="str" cm="1">
        <f t="array" ref="N220">_xll.BDP($C220,N$1)</f>
        <v>CA</v>
      </c>
      <c r="O220" s="8" t="str" cm="1">
        <f t="array" ref="O220">_xll.BDP($C220,O$1)</f>
        <v>Corp</v>
      </c>
      <c r="P220" s="8" t="str" cm="1">
        <f t="array" ref="P220">_xll.BDP($C220,P$1)</f>
        <v>Communications</v>
      </c>
      <c r="Q220" s="8" t="str" cm="1">
        <f t="array" ref="Q220">_xll.BDP($C220,Q$1)</f>
        <v>ROGERS COMMUNICATIONS IN</v>
      </c>
      <c r="R220" s="8" t="str" cm="1">
        <f t="array" ref="R220">_xll.BDP($C220,R$1)</f>
        <v>BBB+</v>
      </c>
      <c r="S220" s="8" cm="1">
        <f t="array" ref="S220">_xlfn.IFNA(MATCH(_xll.BDP($C220,S$1),Convert_RBCIRTG[RTG_MDY],0),0)</f>
        <v>3</v>
      </c>
      <c r="T220" s="8" cm="1">
        <f t="array" ref="T220">_xlfn.IFNA(MATCH(_xll.BDP($C220,T$1),Convert_RBCIRTG[RTG_FITCH_SP],0),0)</f>
        <v>3</v>
      </c>
      <c r="U220" s="8" cm="1">
        <f t="array" ref="U220">_xlfn.IFNA(MATCH(_xll.BDP($C220,U$1),Convert_RBCIRTG[RTG_FITCH_SP],0),0)</f>
        <v>3</v>
      </c>
      <c r="V220" s="20" t="str" cm="1">
        <f t="array" ref="V220">INDEX(Convert_RBCIRTG[RTG_FITCH_SP],IF(MEDIAN($S220:$U220)&gt;0,MEDIAN($S220:$U220),MAX($S220:$U220)))</f>
        <v>BBB+</v>
      </c>
      <c r="W220" s="15" cm="1">
        <f t="array" ref="W220">_xll.BDP($C220,W$1,"YAS_YLD_FLAG = 15")</f>
        <v>11.722969728892782</v>
      </c>
      <c r="X220" s="3" t="str">
        <f>INDEX(Convert_DurBins[Dur_Bucket],MATCH($W220,Convert_DurBins[Dur_Val],1))</f>
        <v>10-12</v>
      </c>
      <c r="Y220" s="14">
        <f t="shared" si="16"/>
        <v>3.8408609999999999</v>
      </c>
      <c r="Z220" s="3">
        <f>-INDEX(DefProv[Default],MATCH($O220&amp;$R220,DefProv[KEY],0))</f>
        <v>-36</v>
      </c>
      <c r="AA220" s="9" cm="1">
        <f t="array" ref="AA220">IF($M220="CAD",AB220,_xll.BDP($C220,AA$1,"YAS_XCCY_FOREIGN_CURRENCY=CAD","YAS_YLD_FLAG = 15","PRICING_SOURCE=BVAL"))</f>
        <v>4.2008609999999997</v>
      </c>
      <c r="AB220" s="9" cm="1">
        <f t="array" ref="AB220">_xll.BDP($C220,AB$1,"YAS_YLD_FLAG = 15","PRICING_SOURCE=BVAL")</f>
        <v>4.2008609999999997</v>
      </c>
      <c r="AC220" s="14">
        <f t="shared" si="17"/>
        <v>0</v>
      </c>
      <c r="AD220" s="9" cm="1">
        <f t="array" ref="AD220">_xll.BDP($C220,AD$1,"YAS_YLD_FLAG = 15","PRICING_SOURCE=BVAL")</f>
        <v>242.24059999999997</v>
      </c>
      <c r="AE220" s="14" t="e">
        <f>INDEX([1]credit_yield!$C$1:$C$108,MATCH($AY220,[1]credit_yield!$A$1:$A$108,0))</f>
        <v>#N/A</v>
      </c>
      <c r="AF220" s="9" cm="1">
        <f t="array" ref="AF220">_xll.BDP($C220,AF$1,"YAS_YLD_FLAG = 15","YAS_XCCY_FOREIGN_CURRENCY=CAD","PRICING_SOURCE=BVAL")</f>
        <v>264.3137117075683</v>
      </c>
      <c r="AG220" s="9" cm="1">
        <f t="array" ref="AG220">_xll.BDP($C220,AG$1,"YAS_YLD_FLAG = 15","PRICING_SOURCE=BVAL")</f>
        <v>1.7784550000000001</v>
      </c>
      <c r="AH220" s="9" t="str" cm="1">
        <f t="array" ref="AH220">_xll.BDP($C220,AH$1,"YAS_YLD_FLAG = 15","PRICING_SOURCE=BVAL")</f>
        <v>CAN 5 06/01/37</v>
      </c>
      <c r="AI220" s="9" t="str" cm="1">
        <f t="array" ref="AI220">_xll.BDP($C220,AI$1,"YAS_YLD_FLAG = 15","YAS_XCCY_FOREIGN_CURRENCY=CAD","PRICING_SOURCE=BVAL")</f>
        <v>CAN 4 06/01/41</v>
      </c>
      <c r="AJ220" s="9" cm="1">
        <f t="array" ref="AJ220">_xll.BQL($C220, "yield(fill=PREV, pricing_source=BVN4, side=Bid, yield_type=YTW) - yield(fill=PREV, pricing_source=BVN4, side=Ask, yield_type=YTW)")</f>
        <v>5.00438299999999E-2</v>
      </c>
      <c r="AK220" s="16" cm="1">
        <f t="array" ref="AK220">_xll.BDP($C220,AK$1,"YAS_YLD_FLAG = 1")</f>
        <v>800000000</v>
      </c>
      <c r="AL220" s="5">
        <f t="shared" si="18"/>
        <v>0</v>
      </c>
      <c r="AM220" s="17" cm="1">
        <f t="array" ref="AM220">_xll.BDP($C220&amp;"@"&amp;Settings!$B$1&amp;" "&amp;$O220,"INTERVAL_SUM","MARKET_DATA_OVERRIDE="&amp;AM$1,"CALC_INTERVAL="&amp;Settings!$B$2,"FILL=0")*1000</f>
        <v>0</v>
      </c>
      <c r="AN220" s="18">
        <f t="shared" si="19"/>
        <v>0</v>
      </c>
      <c r="AO220" s="17" cm="1">
        <f t="array" ref="AO220">_xll.BDP($I220&amp;"@"&amp;Settings!$B$1&amp;" "&amp;$O220,"INTERVAL_SUM","MARKET_DATA_OVERRIDE="&amp;AO$1,"CALC_INTERVAL="&amp;Settings!$B$2,"FILL=0")*1000</f>
        <v>0</v>
      </c>
      <c r="AP220" s="17" cm="1">
        <f t="array" ref="AP220">_xll.BDP($I220&amp;"@"&amp;Settings!$B$1&amp;" "&amp;$O220,"INTERVAL_SUM","MARKET_DATA_OVERRIDE="&amp;AP$1,"CALC_INTERVAL="&amp;Settings!$B$2,"FILL=0")*1000</f>
        <v>0</v>
      </c>
      <c r="AQ220" s="8" cm="1">
        <f t="array" ref="AQ220">_xll.BDP($C220,AQ$1)</f>
        <v>84</v>
      </c>
      <c r="AR220" s="21">
        <f>_xlfn.IFNA(IF(ISNUMBER($K220),INDEX(SN_Limit[UTILIZATION],MATCH($K220,SN_Limit[BB_ID],0)),"#N/A"),
IF(ISNUMBER($L220),INDEX(SN_Limit[UTILIZATION],MATCH($L220,SN_Limit[BB_ID],0)),"#N/A"))</f>
        <v>0.61170000000000002</v>
      </c>
      <c r="AS220" s="6">
        <f>_xlfn.IFNA(IF(ISNUMBER($K220),INDEX(SN_Limit[REMAINING],MATCH($K220,SN_Limit[BB_ID],0)),"#N/A"),
IF(ISNUMBER($L220),INDEX(SN_Limit[REMAINING],MATCH($L220,SN_Limit[BB_ID],0)),"#N/A"))</f>
        <v>28829741.200000003</v>
      </c>
      <c r="AT220" s="3" t="str">
        <f>INDEX(Table11[Z_category],MATCH(MAX(BuyTable[[#This Row],[Yld_Z_BB]:[Yld_Z_RBCI]]),Table11[Z_score_Vale],1))</f>
        <v>90+</v>
      </c>
      <c r="AU220" s="3">
        <f>INDEX(Table12[TRAC_Category],MATCH(BuyTable[[#This Row],[Perc_Traded]],Table12[TRAC_Value],1))</f>
        <v>0</v>
      </c>
      <c r="AV220" s="27">
        <f>INDEX(Table13[NetDlrInv_Category],MATCH(BuyTable[[#This Row],[DealerClient Net]],Table13[NetDlrInv_Value],1))</f>
        <v>0</v>
      </c>
      <c r="AW220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220" s="3">
        <f>INDEX(Table15[XCCY_Cat],MATCH(BuyTable[[#This Row],[XCCY_sprd]],Table15[XCCY_Value],1))</f>
        <v>0</v>
      </c>
      <c r="AY220" s="3" t="str">
        <f>INDEX(Group_RTG[RTG_Value],MATCH($R220,Group_RTG[RTG_Key],0))&amp;":"&amp;INDEX(Map_DurBQNT[Dur_Val],MATCH($X220,Map_DurBQNT[Dur_Key],0))&amp;":"&amp;$M220&amp;":"&amp;$O220</f>
        <v>BBB:6:CAD:Corp</v>
      </c>
      <c r="AZ220" s="3" t="str">
        <f>INDEX(Table9[LQA_Bucket],MATCH(BuyTable[[#This Row],[LQA_LIQUIDITY_SCORE]],Table9[LQA_Val],1))</f>
        <v>80-100</v>
      </c>
      <c r="BA220" s="27" t="str">
        <f>INDEX(Table10[Utilization_Bucket],MATCH(_xlfn.IFNA(ROUND(BuyTable[[#This Row],[Remaining]]/1000000,0),-1),Table10[Utilization_Val],1))</f>
        <v>10-50MM</v>
      </c>
      <c r="BB22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21" spans="1:54" x14ac:dyDescent="0.3">
      <c r="A221" t="s">
        <v>876</v>
      </c>
      <c r="B221" t="str">
        <f>IF(ISNUMBER(MATCH(I221,Buyside_PastID!A:A,0)),"","NEW")</f>
        <v/>
      </c>
      <c r="C221" s="8" t="s">
        <v>1561</v>
      </c>
      <c r="D221" s="8">
        <v>1.2447503056657003</v>
      </c>
      <c r="E221" s="8">
        <v>1.4941710870364557</v>
      </c>
      <c r="F221" s="8" t="s">
        <v>1888</v>
      </c>
      <c r="G221" s="8">
        <v>10000000</v>
      </c>
      <c r="H221" s="8">
        <v>15000</v>
      </c>
      <c r="I221" s="8" t="str" cm="1">
        <f t="array" ref="I221">_xll.BDP($C221,I$1)</f>
        <v>614853EM7</v>
      </c>
      <c r="J221" s="8" t="str" cm="1">
        <f t="array" ref="J221">_xll.BDP($C221,J$1)</f>
        <v>MNTRL 2 09/01/31</v>
      </c>
      <c r="K221" s="8" cm="1">
        <f t="array" ref="K221">_xll.BDP($C221,K$1)</f>
        <v>186376</v>
      </c>
      <c r="L221" s="8" cm="1">
        <f t="array" ref="L221">_xll.BDP($C221,L$1)</f>
        <v>186376</v>
      </c>
      <c r="M221" s="8" t="str" cm="1">
        <f t="array" ref="M221">_xll.BDP($C221,M$1)</f>
        <v>CAD</v>
      </c>
      <c r="N221" s="8" t="str" cm="1">
        <f t="array" ref="N221">_xll.BDP($C221,N$1)</f>
        <v>CA</v>
      </c>
      <c r="O221" s="8" t="str" cm="1">
        <f t="array" ref="O221">_xll.BDP($C221,O$1)</f>
        <v>Govt</v>
      </c>
      <c r="P221" s="8" t="str" cm="1">
        <f t="array" ref="P221">_xll.BDP($C221,P$1)</f>
        <v>Government</v>
      </c>
      <c r="Q221" s="8" t="str" cm="1">
        <f t="array" ref="Q221">_xll.BDP($C221,Q$1)</f>
        <v>CITY OF MONTREAL</v>
      </c>
      <c r="R221" s="8" t="str" cm="1">
        <f t="array" ref="R221">_xll.BDP($C221,R$1)</f>
        <v>AA-</v>
      </c>
      <c r="S221" s="8" cm="1">
        <f t="array" ref="S221">_xlfn.IFNA(MATCH(_xll.BDP($C221,S$1),Convert_RBCIRTG[RTG_MDY],0),0)</f>
        <v>8</v>
      </c>
      <c r="T221" s="8" cm="1">
        <f t="array" ref="T221">_xlfn.IFNA(MATCH(_xll.BDP($C221,T$1),Convert_RBCIRTG[RTG_FITCH_SP],0),0)</f>
        <v>0</v>
      </c>
      <c r="U221" s="8" cm="1">
        <f t="array" ref="U221">_xlfn.IFNA(MATCH(_xll.BDP($C221,U$1),Convert_RBCIRTG[RTG_FITCH_SP],0),0)</f>
        <v>7</v>
      </c>
      <c r="V221" s="20" t="str" cm="1">
        <f t="array" ref="V221">INDEX(Convert_RBCIRTG[RTG_FITCH_SP],IF(MEDIAN($S221:$U221)&gt;0,MEDIAN($S221:$U221),MAX($S221:$U221)))</f>
        <v>AA-</v>
      </c>
      <c r="W221" s="15" cm="1">
        <f t="array" ref="W221">_xll.BDP($C221,W$1,"YAS_YLD_FLAG = 15")</f>
        <v>8.8607182481282667</v>
      </c>
      <c r="X221" s="3" t="str">
        <f>INDEX(Convert_DurBins[Dur_Bucket],MATCH($W221,Convert_DurBins[Dur_Val],1))</f>
        <v>0-10</v>
      </c>
      <c r="Y221" s="14">
        <f t="shared" ref="Y221:Y284" si="20">AA221+Z221/100</f>
        <v>2.2900360000000002</v>
      </c>
      <c r="Z221" s="3">
        <f>-INDEX(DefProv[Default],MATCH($O221&amp;$R221,DefProv[KEY],0))</f>
        <v>-3</v>
      </c>
      <c r="AA221" s="9" cm="1">
        <f t="array" ref="AA221">IF($M221="CAD",AB221,_xll.BDP($C221,AA$1,"YAS_XCCY_FOREIGN_CURRENCY=CAD","YAS_YLD_FLAG = 15","PRICING_SOURCE=BVAL"))</f>
        <v>2.320036</v>
      </c>
      <c r="AB221" s="9" cm="1">
        <f t="array" ref="AB221">_xll.BDP($C221,AB$1,"YAS_YLD_FLAG = 15","PRICING_SOURCE=BVAL")</f>
        <v>2.320036</v>
      </c>
      <c r="AC221" s="14">
        <f t="shared" ref="AC221:AC284" si="21">AA221-AB221</f>
        <v>0</v>
      </c>
      <c r="AD221" s="9" cm="1">
        <f t="array" ref="AD221">_xll.BDP($C221,AD$1,"YAS_YLD_FLAG = 15","PRICING_SOURCE=BVAL")</f>
        <v>73.150799999999975</v>
      </c>
      <c r="AE221" s="14" t="e">
        <f>INDEX([1]credit_yield!$C$1:$C$108,MATCH($AY221,[1]credit_yield!$A$1:$A$108,0))</f>
        <v>#N/A</v>
      </c>
      <c r="AF221" s="9" cm="1">
        <f t="array" ref="AF221">_xll.BDP($C221,AF$1,"YAS_YLD_FLAG = 15","YAS_XCCY_FOREIGN_CURRENCY=CAD","PRICING_SOURCE=BVAL")</f>
        <v>72.347009067636719</v>
      </c>
      <c r="AG221" s="9" cm="1">
        <f t="array" ref="AG221">_xll.BDP($C221,AG$1,"YAS_YLD_FLAG = 15","PRICING_SOURCE=BVAL")</f>
        <v>1.5885280000000002</v>
      </c>
      <c r="AH221" s="9" t="str" cm="1">
        <f t="array" ref="AH221">_xll.BDP($C221,AH$1,"YAS_YLD_FLAG = 15","PRICING_SOURCE=BVAL")</f>
        <v>CAN 1 1/2 06/01/31</v>
      </c>
      <c r="AI221" s="9" t="str" cm="1">
        <f t="array" ref="AI221">_xll.BDP($C221,AI$1,"YAS_YLD_FLAG = 15","YAS_XCCY_FOREIGN_CURRENCY=CAD","PRICING_SOURCE=BVAL")</f>
        <v>CAN 1 ½ 06/01/31</v>
      </c>
      <c r="AJ221" s="9" cm="1">
        <f t="array" ref="AJ221">_xll.BQL($C221, "yield(fill=PREV, pricing_source=BVN4, side=Bid, yield_type=YTW) - yield(fill=PREV, pricing_source=BVN4, side=Ask, yield_type=YTW)")</f>
        <v>1.3127728064610267E-2</v>
      </c>
      <c r="AK221" s="16" cm="1">
        <f t="array" ref="AK221">_xll.BDP($C221,AK$1,"YAS_YLD_FLAG = 1")</f>
        <v>430000000</v>
      </c>
      <c r="AL221" s="5">
        <f t="shared" ref="AL221:AL284" si="22">AM221/AK221</f>
        <v>0</v>
      </c>
      <c r="AM221" s="17" cm="1">
        <f t="array" ref="AM221">_xll.BDP($C221&amp;"@"&amp;Settings!$B$1&amp;" "&amp;$O221,"INTERVAL_SUM","MARKET_DATA_OVERRIDE="&amp;AM$1,"CALC_INTERVAL="&amp;Settings!$B$2,"FILL=0")*1000</f>
        <v>0</v>
      </c>
      <c r="AN221" s="18">
        <f t="shared" ref="AN221:AN284" si="23">AO221-AP221</f>
        <v>0</v>
      </c>
      <c r="AO221" s="17" cm="1">
        <f t="array" ref="AO221">_xll.BDP($I221&amp;"@"&amp;Settings!$B$1&amp;" "&amp;$O221,"INTERVAL_SUM","MARKET_DATA_OVERRIDE="&amp;AO$1,"CALC_INTERVAL="&amp;Settings!$B$2,"FILL=0")*1000</f>
        <v>0</v>
      </c>
      <c r="AP221" s="17" cm="1">
        <f t="array" ref="AP221">_xll.BDP($I221&amp;"@"&amp;Settings!$B$1&amp;" "&amp;$O221,"INTERVAL_SUM","MARKET_DATA_OVERRIDE="&amp;AP$1,"CALC_INTERVAL="&amp;Settings!$B$2,"FILL=0")*1000</f>
        <v>0</v>
      </c>
      <c r="AQ221" s="8" cm="1">
        <f t="array" ref="AQ221">_xll.BDP($C221,AQ$1)</f>
        <v>99</v>
      </c>
      <c r="AR221" s="21">
        <f>_xlfn.IFNA(IF(ISNUMBER($K221),INDEX(SN_Limit[UTILIZATION],MATCH($K221,SN_Limit[BB_ID],0)),"#N/A"),
IF(ISNUMBER($L221),INDEX(SN_Limit[UTILIZATION],MATCH($L221,SN_Limit[BB_ID],0)),"#N/A"))</f>
        <v>0.4995</v>
      </c>
      <c r="AS221" s="6">
        <f>_xlfn.IFNA(IF(ISNUMBER($K221),INDEX(SN_Limit[REMAINING],MATCH($K221,SN_Limit[BB_ID],0)),"#N/A"),
IF(ISNUMBER($L221),INDEX(SN_Limit[REMAINING],MATCH($L221,SN_Limit[BB_ID],0)),"#N/A"))</f>
        <v>40048812.200000003</v>
      </c>
      <c r="AT221" s="3" t="str">
        <f>INDEX(Table11[Z_category],MATCH(MAX(BuyTable[[#This Row],[Yld_Z_BB]:[Yld_Z_RBCI]]),Table11[Z_score_Vale],1))</f>
        <v>90+</v>
      </c>
      <c r="AU221" s="3">
        <f>INDEX(Table12[TRAC_Category],MATCH(BuyTable[[#This Row],[Perc_Traded]],Table12[TRAC_Value],1))</f>
        <v>0</v>
      </c>
      <c r="AV221" s="27">
        <f>INDEX(Table13[NetDlrInv_Category],MATCH(BuyTable[[#This Row],[DealerClient Net]],Table13[NetDlrInv_Value],1))</f>
        <v>0</v>
      </c>
      <c r="AW221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21" s="3">
        <f>INDEX(Table15[XCCY_Cat],MATCH(BuyTable[[#This Row],[XCCY_sprd]],Table15[XCCY_Value],1))</f>
        <v>0</v>
      </c>
      <c r="AY221" s="3" t="str">
        <f>INDEX(Group_RTG[RTG_Value],MATCH($R221,Group_RTG[RTG_Key],0))&amp;":"&amp;INDEX(Map_DurBQNT[Dur_Val],MATCH($X221,Map_DurBQNT[Dur_Key],0))&amp;":"&amp;$M221&amp;":"&amp;$O221</f>
        <v>AA:5:CAD:Govt</v>
      </c>
      <c r="AZ221" s="3" t="str">
        <f>INDEX(Table9[LQA_Bucket],MATCH(BuyTable[[#This Row],[LQA_LIQUIDITY_SCORE]],Table9[LQA_Val],1))</f>
        <v>80-100</v>
      </c>
      <c r="BA221" s="27" t="str">
        <f>INDEX(Table10[Utilization_Bucket],MATCH(_xlfn.IFNA(ROUND(BuyTable[[#This Row],[Remaining]]/1000000,0),-1),Table10[Utilization_Val],1))</f>
        <v>10-50MM</v>
      </c>
      <c r="BB22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22" spans="1:54" x14ac:dyDescent="0.3">
      <c r="A222" t="s">
        <v>876</v>
      </c>
      <c r="B222" t="str">
        <f>IF(ISNUMBER(MATCH(I222,Buyside_PastID!A:A,0)),"","NEW")</f>
        <v/>
      </c>
      <c r="C222" s="8" t="s">
        <v>1631</v>
      </c>
      <c r="D222" s="8">
        <v>0.80484073218704999</v>
      </c>
      <c r="E222" s="8">
        <v>1.1304852428607888</v>
      </c>
      <c r="F222" s="8" t="s">
        <v>2789</v>
      </c>
      <c r="I222" s="8" t="str" cm="1">
        <f t="array" ref="I222">_xll.BDP($C222,I$1)</f>
        <v>880591EP3</v>
      </c>
      <c r="J222" s="8" t="str" cm="1">
        <f t="array" ref="J222">_xll.BDP($C222,J$1)</f>
        <v>TVA 3 1/2 12/15/42</v>
      </c>
      <c r="K222" s="8" cm="1">
        <f t="array" ref="K222">_xll.BDP($C222,K$1)</f>
        <v>218252</v>
      </c>
      <c r="L222" s="8" cm="1">
        <f t="array" ref="L222">_xll.BDP($C222,L$1)</f>
        <v>171064</v>
      </c>
      <c r="M222" s="8" t="str" cm="1">
        <f t="array" ref="M222">_xll.BDP($C222,M$1)</f>
        <v>USD</v>
      </c>
      <c r="N222" s="8" t="str" cm="1">
        <f t="array" ref="N222">_xll.BDP($C222,N$1)</f>
        <v>US</v>
      </c>
      <c r="O222" s="8" t="str" cm="1">
        <f t="array" ref="O222">_xll.BDP($C222,O$1)</f>
        <v>Govt</v>
      </c>
      <c r="P222" s="8" t="str" cm="1">
        <f t="array" ref="P222">_xll.BDP($C222,P$1)</f>
        <v>Government</v>
      </c>
      <c r="Q222" s="8" t="str" cm="1">
        <f t="array" ref="Q222">_xll.BDP($C222,Q$1)</f>
        <v>TENN VALLEY AUTHORITY</v>
      </c>
      <c r="R222" s="8" t="str" cm="1">
        <f t="array" ref="R222">_xll.BDP($C222,R$1)</f>
        <v>AA+</v>
      </c>
      <c r="S222" s="8" cm="1">
        <f t="array" ref="S222">_xlfn.IFNA(MATCH(_xll.BDP($C222,S$1),Convert_RBCIRTG[RTG_MDY],0),0)</f>
        <v>10</v>
      </c>
      <c r="T222" s="8" cm="1">
        <f t="array" ref="T222">_xlfn.IFNA(MATCH(_xll.BDP($C222,T$1),Convert_RBCIRTG[RTG_FITCH_SP],0),0)</f>
        <v>10</v>
      </c>
      <c r="U222" s="8" cm="1">
        <f t="array" ref="U222">_xlfn.IFNA(MATCH(_xll.BDP($C222,U$1),Convert_RBCIRTG[RTG_FITCH_SP],0),0)</f>
        <v>9</v>
      </c>
      <c r="V222" s="20" t="str" cm="1">
        <f t="array" ref="V222">INDEX(Convert_RBCIRTG[RTG_FITCH_SP],IF(MEDIAN($S222:$U222)&gt;0,MEDIAN($S222:$U222),MAX($S222:$U222)))</f>
        <v>AAA</v>
      </c>
      <c r="W222" s="15" cm="1">
        <f t="array" ref="W222">_xll.BDP($C222,W$1,"YAS_YLD_FLAG = 15")</f>
        <v>15.310299035469658</v>
      </c>
      <c r="X222" s="3" t="str">
        <f>INDEX(Convert_DurBins[Dur_Bucket],MATCH($W222,Convert_DurBins[Dur_Val],1))</f>
        <v>14-16</v>
      </c>
      <c r="Y222" s="14">
        <f t="shared" si="20"/>
        <v>2.9595148857938032</v>
      </c>
      <c r="Z222" s="3">
        <f>-INDEX(DefProv[Default],MATCH($O222&amp;$R222,DefProv[KEY],0))</f>
        <v>-3</v>
      </c>
      <c r="AA222" s="9" cm="1">
        <f t="array" ref="AA222">IF($M222="CAD",AB222,_xll.BDP($C222,AA$1,"YAS_XCCY_FOREIGN_CURRENCY=CAD","YAS_YLD_FLAG = 15","PRICING_SOURCE=BVAL"))</f>
        <v>2.989514885793803</v>
      </c>
      <c r="AB222" s="9" cm="1">
        <f t="array" ref="AB222">_xll.BDP($C222,AB$1,"YAS_YLD_FLAG = 15","PRICING_SOURCE=BVAL")</f>
        <v>2.449881</v>
      </c>
      <c r="AC222" s="14">
        <f t="shared" si="21"/>
        <v>0.539633885793803</v>
      </c>
      <c r="AD222" s="9" cm="1">
        <f t="array" ref="AD222">_xll.BDP($C222,AD$1,"YAS_YLD_FLAG = 15","PRICING_SOURCE=BVAL")</f>
        <v>45.709100000000014</v>
      </c>
      <c r="AE222" s="14" t="e">
        <f>INDEX([1]credit_yield!$C$1:$C$108,MATCH($AY222,[1]credit_yield!$A$1:$A$108,0))</f>
        <v>#N/A</v>
      </c>
      <c r="AF222" s="9" cm="1">
        <f t="array" ref="AF222">_xll.BDP($C222,AF$1,"YAS_YLD_FLAG = 15","YAS_XCCY_FOREIGN_CURRENCY=CAD","PRICING_SOURCE=BVAL")</f>
        <v>112.12344318007779</v>
      </c>
      <c r="AG222" s="9" cm="1">
        <f t="array" ref="AG222">_xll.BDP($C222,AG$1,"YAS_YLD_FLAG = 15","PRICING_SOURCE=BVAL")</f>
        <v>1.9927899999999998</v>
      </c>
      <c r="AH222" s="9" t="str" cm="1">
        <f t="array" ref="AH222">_xll.BDP($C222,AH$1,"YAS_YLD_FLAG = 15","PRICING_SOURCE=BVAL")</f>
        <v>T 1 3/4 08/15/41</v>
      </c>
      <c r="AI222" s="9" t="str" cm="1">
        <f t="array" ref="AI222">_xll.BDP($C222,AI$1,"YAS_YLD_FLAG = 15","YAS_XCCY_FOREIGN_CURRENCY=CAD","PRICING_SOURCE=BVAL")</f>
        <v>CAN 4 06/01/41</v>
      </c>
      <c r="AJ222" s="9" cm="1">
        <f t="array" ref="AJ222">_xll.BQL($C222, "yield(fill=PREV, pricing_source=BVN4, side=Bid, yield_type=YTW) - yield(fill=PREV, pricing_source=BVN4, side=Ask, yield_type=YTW)")</f>
        <v>7.4867576140603909E-2</v>
      </c>
      <c r="AK222" s="16" cm="1">
        <f t="array" ref="AK222">_xll.BDP($C222,AK$1,"YAS_YLD_FLAG = 1")</f>
        <v>1000000000</v>
      </c>
      <c r="AL222" s="5">
        <f t="shared" si="22"/>
        <v>1.2999999999999999E-2</v>
      </c>
      <c r="AM222" s="17" cm="1">
        <f t="array" ref="AM222">_xll.BDP($C222&amp;"@"&amp;Settings!$B$1&amp;" "&amp;$O222,"INTERVAL_SUM","MARKET_DATA_OVERRIDE="&amp;AM$1,"CALC_INTERVAL="&amp;Settings!$B$2,"FILL=0")*1000</f>
        <v>13000000</v>
      </c>
      <c r="AN222" s="18">
        <f t="shared" si="23"/>
        <v>5000000</v>
      </c>
      <c r="AO222" s="17" cm="1">
        <f t="array" ref="AO222">_xll.BDP($I222&amp;"@"&amp;Settings!$B$1&amp;" "&amp;$O222,"INTERVAL_SUM","MARKET_DATA_OVERRIDE="&amp;AO$1,"CALC_INTERVAL="&amp;Settings!$B$2,"FILL=0")*1000</f>
        <v>9000000</v>
      </c>
      <c r="AP222" s="17" cm="1">
        <f t="array" ref="AP222">_xll.BDP($I222&amp;"@"&amp;Settings!$B$1&amp;" "&amp;$O222,"INTERVAL_SUM","MARKET_DATA_OVERRIDE="&amp;AP$1,"CALC_INTERVAL="&amp;Settings!$B$2,"FILL=0")*1000</f>
        <v>4000000</v>
      </c>
      <c r="AQ222" s="8" cm="1">
        <f t="array" ref="AQ222">_xll.BDP($C222,AQ$1)</f>
        <v>80</v>
      </c>
      <c r="AR222" s="21" t="e">
        <f>_xlfn.IFNA(IF(ISNUMBER($K222),INDEX(SN_Limit[UTILIZATION],MATCH($K222,SN_Limit[BB_ID],0)),"#N/A"),
IF(ISNUMBER($L222),INDEX(SN_Limit[UTILIZATION],MATCH($L222,SN_Limit[BB_ID],0)),"#N/A"))</f>
        <v>#N/A</v>
      </c>
      <c r="AS222" s="6" t="e">
        <f>_xlfn.IFNA(IF(ISNUMBER($K222),INDEX(SN_Limit[REMAINING],MATCH($K222,SN_Limit[BB_ID],0)),"#N/A"),
IF(ISNUMBER($L222),INDEX(SN_Limit[REMAINING],MATCH($L222,SN_Limit[BB_ID],0)),"#N/A"))</f>
        <v>#N/A</v>
      </c>
      <c r="AT222" s="3" t="str">
        <f>INDEX(Table11[Z_category],MATCH(MAX(BuyTable[[#This Row],[Yld_Z_BB]:[Yld_Z_RBCI]]),Table11[Z_score_Vale],1))</f>
        <v>75 to 90</v>
      </c>
      <c r="AU222" s="3" t="str">
        <f>INDEX(Table12[TRAC_Category],MATCH(BuyTable[[#This Row],[Perc_Traded]],Table12[TRAC_Value],1))</f>
        <v>0-5%</v>
      </c>
      <c r="AV222" s="27" t="str">
        <f>INDEX(Table13[NetDlrInv_Category],MATCH(BuyTable[[#This Row],[DealerClient Net]],Table13[NetDlrInv_Value],1))</f>
        <v>5 to 10MM</v>
      </c>
      <c r="AW222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222" s="3" t="str">
        <f>INDEX(Table15[XCCY_Cat],MATCH(BuyTable[[#This Row],[XCCY_sprd]],Table15[XCCY_Value],1))</f>
        <v>0.5 to 0.8</v>
      </c>
      <c r="AY222" s="3" t="str">
        <f>INDEX(Group_RTG[RTG_Value],MATCH($R222,Group_RTG[RTG_Key],0))&amp;":"&amp;INDEX(Map_DurBQNT[Dur_Val],MATCH($X222,Map_DurBQNT[Dur_Key],0))&amp;":"&amp;$M222&amp;":"&amp;$O222</f>
        <v>AA:8:USD:Govt</v>
      </c>
      <c r="AZ222" s="3" t="str">
        <f>INDEX(Table9[LQA_Bucket],MATCH(BuyTable[[#This Row],[LQA_LIQUIDITY_SCORE]],Table9[LQA_Val],1))</f>
        <v>80-100</v>
      </c>
      <c r="BA222" s="27" t="str">
        <f>INDEX(Table10[Utilization_Bucket],MATCH(_xlfn.IFNA(ROUND(BuyTable[[#This Row],[Remaining]]/1000000,0),-1),Table10[Utilization_Val],1))</f>
        <v>NR</v>
      </c>
      <c r="BB22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23" spans="1:54" x14ac:dyDescent="0.3">
      <c r="A223" t="s">
        <v>876</v>
      </c>
      <c r="B223" t="str">
        <f>IF(ISNUMBER(MATCH(I223,Buyside_PastID!A:A,0)),"","NEW")</f>
        <v/>
      </c>
      <c r="C223" s="8" t="s">
        <v>969</v>
      </c>
      <c r="D223" s="8">
        <v>0.84516218162468959</v>
      </c>
      <c r="E223" s="8">
        <v>0.74935518616697339</v>
      </c>
      <c r="F223" s="8" t="s">
        <v>2072</v>
      </c>
      <c r="G223" s="8">
        <v>0</v>
      </c>
      <c r="H223" s="8">
        <v>0</v>
      </c>
      <c r="I223" s="8" t="str" cm="1">
        <f t="array" ref="I223">_xll.BDP($C223,I$1)</f>
        <v>94974BGT1</v>
      </c>
      <c r="J223" s="8" t="str" cm="1">
        <f t="array" ref="J223">_xll.BDP($C223,J$1)</f>
        <v>WFC 4.4 06/14/46</v>
      </c>
      <c r="K223" s="8" cm="1">
        <f t="array" ref="K223">_xll.BDP($C223,K$1)</f>
        <v>101092</v>
      </c>
      <c r="L223" s="8" cm="1">
        <f t="array" ref="L223">_xll.BDP($C223,L$1)</f>
        <v>101092</v>
      </c>
      <c r="M223" s="8" t="str" cm="1">
        <f t="array" ref="M223">_xll.BDP($C223,M$1)</f>
        <v>USD</v>
      </c>
      <c r="N223" s="8" t="str" cm="1">
        <f t="array" ref="N223">_xll.BDP($C223,N$1)</f>
        <v>US</v>
      </c>
      <c r="O223" s="8" t="str" cm="1">
        <f t="array" ref="O223">_xll.BDP($C223,O$1)</f>
        <v>Corp</v>
      </c>
      <c r="P223" s="8" t="str" cm="1">
        <f t="array" ref="P223">_xll.BDP($C223,P$1)</f>
        <v>Financials</v>
      </c>
      <c r="Q223" s="8" t="str" cm="1">
        <f t="array" ref="Q223">_xll.BDP($C223,Q$1)</f>
        <v>WELLS FARGO &amp; COMPANY</v>
      </c>
      <c r="R223" s="8" t="str" cm="1">
        <f t="array" ref="R223">_xll.BDP($C223,R$1)</f>
        <v>A-</v>
      </c>
      <c r="S223" s="8" cm="1">
        <f t="array" ref="S223">_xlfn.IFNA(MATCH(_xll.BDP($C223,S$1),Convert_RBCIRTG[RTG_MDY],0),0)</f>
        <v>4</v>
      </c>
      <c r="T223" s="8" cm="1">
        <f t="array" ref="T223">_xlfn.IFNA(MATCH(_xll.BDP($C223,T$1),Convert_RBCIRTG[RTG_FITCH_SP],0),0)</f>
        <v>4</v>
      </c>
      <c r="U223" s="8" cm="1">
        <f t="array" ref="U223">_xlfn.IFNA(MATCH(_xll.BDP($C223,U$1),Convert_RBCIRTG[RTG_FITCH_SP],0),0)</f>
        <v>2</v>
      </c>
      <c r="V223" s="20" t="str" cm="1">
        <f t="array" ref="V223">INDEX(Convert_RBCIRTG[RTG_FITCH_SP],IF(MEDIAN($S223:$U223)&gt;0,MEDIAN($S223:$U223),MAX($S223:$U223)))</f>
        <v>A-</v>
      </c>
      <c r="W223" s="15" cm="1">
        <f t="array" ref="W223">_xll.BDP($C223,W$1,"YAS_YLD_FLAG = 15")</f>
        <v>15.69206843137597</v>
      </c>
      <c r="X223" s="3" t="str">
        <f>INDEX(Convert_DurBins[Dur_Bucket],MATCH($W223,Convert_DurBins[Dur_Val],1))</f>
        <v>14-16</v>
      </c>
      <c r="Y223" s="14">
        <f t="shared" si="20"/>
        <v>3.8123442094617803</v>
      </c>
      <c r="Z223" s="3">
        <f>-INDEX(DefProv[Default],MATCH($O223&amp;$R223,DefProv[KEY],0))</f>
        <v>-13</v>
      </c>
      <c r="AA223" s="9" cm="1">
        <f t="array" ref="AA223">IF($M223="CAD",AB223,_xll.BDP($C223,AA$1,"YAS_XCCY_FOREIGN_CURRENCY=CAD","YAS_YLD_FLAG = 15","PRICING_SOURCE=BVAL"))</f>
        <v>3.9423442094617802</v>
      </c>
      <c r="AB223" s="9" cm="1">
        <f t="array" ref="AB223">_xll.BDP($C223,AB$1,"YAS_YLD_FLAG = 15","PRICING_SOURCE=BVAL")</f>
        <v>3.254766</v>
      </c>
      <c r="AC223" s="14">
        <f t="shared" si="21"/>
        <v>0.68757820946178017</v>
      </c>
      <c r="AD223" s="9" cm="1">
        <f t="array" ref="AD223">_xll.BDP($C223,AD$1,"YAS_YLD_FLAG = 15","PRICING_SOURCE=BVAL")</f>
        <v>125.25710000000001</v>
      </c>
      <c r="AE223" s="14">
        <f>INDEX([1]credit_yield!$C$1:$C$108,MATCH($AY223,[1]credit_yield!$A$1:$A$108,0))</f>
        <v>91.128770930426455</v>
      </c>
      <c r="AF223" s="9" cm="1">
        <f t="array" ref="AF223">_xll.BDP($C223,AF$1,"YAS_YLD_FLAG = 15","YAS_XCCY_FOREIGN_CURRENCY=CAD","PRICING_SOURCE=BVAL")</f>
        <v>207.33505956903616</v>
      </c>
      <c r="AG223" s="9" cm="1">
        <f t="array" ref="AG223">_xll.BDP($C223,AG$1,"YAS_YLD_FLAG = 15","PRICING_SOURCE=BVAL")</f>
        <v>2.0021949999999999</v>
      </c>
      <c r="AH223" s="9" t="str" cm="1">
        <f t="array" ref="AH223">_xll.BDP($C223,AH$1,"YAS_YLD_FLAG = 15","PRICING_SOURCE=BVAL")</f>
        <v>T 2 3/8 05/15/51</v>
      </c>
      <c r="AI223" s="9" t="str" cm="1">
        <f t="array" ref="AI223">_xll.BDP($C223,AI$1,"YAS_YLD_FLAG = 15","YAS_XCCY_FOREIGN_CURRENCY=CAD","PRICING_SOURCE=BVAL")</f>
        <v>CAN 4 06/01/41</v>
      </c>
      <c r="AJ223" s="9" cm="1">
        <f t="array" ref="AJ223">_xll.BQL($C223, "yield(fill=PREV, pricing_source=BVN4, side=Bid, yield_type=YTW) - yield(fill=PREV, pricing_source=BVN4, side=Ask, yield_type=YTW)")</f>
        <v>3.0323090634349903E-2</v>
      </c>
      <c r="AK223" s="16" cm="1">
        <f t="array" ref="AK223">_xll.BDP($C223,AK$1,"YAS_YLD_FLAG = 1")</f>
        <v>2000000000</v>
      </c>
      <c r="AL223" s="5">
        <f t="shared" si="22"/>
        <v>1.3953999999999999E-2</v>
      </c>
      <c r="AM223" s="17" cm="1">
        <f t="array" ref="AM223">_xll.BDP($C223&amp;"@"&amp;Settings!$B$1&amp;" "&amp;$O223,"INTERVAL_SUM","MARKET_DATA_OVERRIDE="&amp;AM$1,"CALC_INTERVAL="&amp;Settings!$B$2,"FILL=0")*1000</f>
        <v>27908000</v>
      </c>
      <c r="AN223" s="18">
        <f t="shared" si="23"/>
        <v>-8924000</v>
      </c>
      <c r="AO223" s="17" cm="1">
        <f t="array" ref="AO223">_xll.BDP($I223&amp;"@"&amp;Settings!$B$1&amp;" "&amp;$O223,"INTERVAL_SUM","MARKET_DATA_OVERRIDE="&amp;AO$1,"CALC_INTERVAL="&amp;Settings!$B$2,"FILL=0")*1000</f>
        <v>7045000</v>
      </c>
      <c r="AP223" s="17" cm="1">
        <f t="array" ref="AP223">_xll.BDP($I223&amp;"@"&amp;Settings!$B$1&amp;" "&amp;$O223,"INTERVAL_SUM","MARKET_DATA_OVERRIDE="&amp;AP$1,"CALC_INTERVAL="&amp;Settings!$B$2,"FILL=0")*1000</f>
        <v>15969000</v>
      </c>
      <c r="AQ223" s="8" cm="1">
        <f t="array" ref="AQ223">_xll.BDP($C223,AQ$1)</f>
        <v>96</v>
      </c>
      <c r="AR223" s="21">
        <f>_xlfn.IFNA(IF(ISNUMBER($K223),INDEX(SN_Limit[UTILIZATION],MATCH($K223,SN_Limit[BB_ID],0)),"#N/A"),
IF(ISNUMBER($L223),INDEX(SN_Limit[UTILIZATION],MATCH($L223,SN_Limit[BB_ID],0)),"#N/A"))</f>
        <v>0.7853</v>
      </c>
      <c r="AS223" s="6">
        <f>_xlfn.IFNA(IF(ISNUMBER($K223),INDEX(SN_Limit[REMAINING],MATCH($K223,SN_Limit[BB_ID],0)),"#N/A"),
IF(ISNUMBER($L223),INDEX(SN_Limit[REMAINING],MATCH($L223,SN_Limit[BB_ID],0)),"#N/A"))</f>
        <v>14333895.959999993</v>
      </c>
      <c r="AT223" s="3" t="str">
        <f>INDEX(Table11[Z_category],MATCH(MAX(BuyTable[[#This Row],[Yld_Z_BB]:[Yld_Z_RBCI]]),Table11[Z_score_Vale],1))</f>
        <v>75 to 90</v>
      </c>
      <c r="AU223" s="3" t="str">
        <f>INDEX(Table12[TRAC_Category],MATCH(BuyTable[[#This Row],[Perc_Traded]],Table12[TRAC_Value],1))</f>
        <v>0-5%</v>
      </c>
      <c r="AV223" s="27" t="str">
        <f>INDEX(Table13[NetDlrInv_Category],MATCH(BuyTable[[#This Row],[DealerClient Net]],Table13[NetDlrInv_Value],1))</f>
        <v>-10MM to -5MM</v>
      </c>
      <c r="AW223" s="3">
        <f>IF(OR(ISBLANK(BuyTable[[#This Row],[MSG_AskSize]]),NOT(ISNUMBER(BuyTable[[#This Row],[MSG_AskSize]]))),"NA",INDEX(Table14[AskSize_Category],MATCH(BuyTable[[#This Row],[MSG_AskSize]],Table14[AskSize_Value],1)))</f>
        <v>0</v>
      </c>
      <c r="AX223" s="3" t="str">
        <f>INDEX(Table15[XCCY_Cat],MATCH(BuyTable[[#This Row],[XCCY_sprd]],Table15[XCCY_Value],1))</f>
        <v>0.5 to 0.8</v>
      </c>
      <c r="AY223" s="3" t="str">
        <f>INDEX(Group_RTG[RTG_Value],MATCH($R223,Group_RTG[RTG_Key],0))&amp;":"&amp;INDEX(Map_DurBQNT[Dur_Val],MATCH($X223,Map_DurBQNT[Dur_Key],0))&amp;":"&amp;$M223&amp;":"&amp;$O223</f>
        <v>A:8:USD:Corp</v>
      </c>
      <c r="AZ223" s="3" t="str">
        <f>INDEX(Table9[LQA_Bucket],MATCH(BuyTable[[#This Row],[LQA_LIQUIDITY_SCORE]],Table9[LQA_Val],1))</f>
        <v>80-100</v>
      </c>
      <c r="BA223" s="27" t="str">
        <f>INDEX(Table10[Utilization_Bucket],MATCH(_xlfn.IFNA(ROUND(BuyTable[[#This Row],[Remaining]]/1000000,0),-1),Table10[Utilization_Val],1))</f>
        <v>10-50MM</v>
      </c>
      <c r="BB22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24" spans="1:54" x14ac:dyDescent="0.3">
      <c r="A224" t="s">
        <v>876</v>
      </c>
      <c r="B224" t="str">
        <f>IF(ISNUMBER(MATCH(I224,Buyside_PastID!A:A,0)),"","NEW")</f>
        <v/>
      </c>
      <c r="C224" s="8" t="s">
        <v>1059</v>
      </c>
      <c r="D224" s="8">
        <v>0.97178181581221179</v>
      </c>
      <c r="E224" s="8">
        <v>1.0576042928062446</v>
      </c>
      <c r="F224" s="8" t="s">
        <v>2069</v>
      </c>
      <c r="G224" s="8">
        <v>10000000</v>
      </c>
      <c r="H224" s="8">
        <v>0</v>
      </c>
      <c r="I224" s="8" t="str" cm="1">
        <f t="array" ref="I224">_xll.BDP($C224,I$1)</f>
        <v>22541LAE3</v>
      </c>
      <c r="J224" s="8" t="str" cm="1">
        <f t="array" ref="J224">_xll.BDP($C224,J$1)</f>
        <v>CS 7 1/8 07/15/32</v>
      </c>
      <c r="K224" s="8" cm="1">
        <f t="array" ref="K224">_xll.BDP($C224,K$1)</f>
        <v>115662</v>
      </c>
      <c r="L224" s="8" cm="1">
        <f t="array" ref="L224">_xll.BDP($C224,L$1)</f>
        <v>170927</v>
      </c>
      <c r="M224" s="8" t="str" cm="1">
        <f t="array" ref="M224">_xll.BDP($C224,M$1)</f>
        <v>USD</v>
      </c>
      <c r="N224" s="8" t="str" cm="1">
        <f t="array" ref="N224">_xll.BDP($C224,N$1)</f>
        <v>US</v>
      </c>
      <c r="O224" s="8" t="str" cm="1">
        <f t="array" ref="O224">_xll.BDP($C224,O$1)</f>
        <v>Corp</v>
      </c>
      <c r="P224" s="8" t="str" cm="1">
        <f t="array" ref="P224">_xll.BDP($C224,P$1)</f>
        <v>Financials</v>
      </c>
      <c r="Q224" s="8" t="str" cm="1">
        <f t="array" ref="Q224">_xll.BDP($C224,Q$1)</f>
        <v>CREDIT SUISSE USA INC</v>
      </c>
      <c r="R224" s="8" t="str" cm="1">
        <f t="array" ref="R224">_xll.BDP($C224,R$1)</f>
        <v>A</v>
      </c>
      <c r="S224" s="8" cm="1">
        <f t="array" ref="S224">_xlfn.IFNA(MATCH(_xll.BDP($C224,S$1),Convert_RBCIRTG[RTG_MDY],0),0)</f>
        <v>6</v>
      </c>
      <c r="T224" s="8" cm="1">
        <f t="array" ref="T224">_xlfn.IFNA(MATCH(_xll.BDP($C224,T$1),Convert_RBCIRTG[RTG_FITCH_SP],0),0)</f>
        <v>5</v>
      </c>
      <c r="U224" s="8" cm="1">
        <f t="array" ref="U224">_xlfn.IFNA(MATCH(_xll.BDP($C224,U$1),Convert_RBCIRTG[RTG_FITCH_SP],0),0)</f>
        <v>6</v>
      </c>
      <c r="V224" s="20" t="str" cm="1">
        <f t="array" ref="V224">INDEX(Convert_RBCIRTG[RTG_FITCH_SP],IF(MEDIAN($S224:$U224)&gt;0,MEDIAN($S224:$U224),MAX($S224:$U224)))</f>
        <v>A+</v>
      </c>
      <c r="W224" s="15" cm="1">
        <f t="array" ref="W224">_xll.BDP($C224,W$1,"YAS_YLD_FLAG = 15")</f>
        <v>8.0086014985591767</v>
      </c>
      <c r="X224" s="3" t="str">
        <f>INDEX(Convert_DurBins[Dur_Bucket],MATCH($W224,Convert_DurBins[Dur_Val],1))</f>
        <v>0-10</v>
      </c>
      <c r="Y224" s="14">
        <f t="shared" si="20"/>
        <v>3.199005564195343</v>
      </c>
      <c r="Z224" s="3">
        <f>-INDEX(DefProv[Default],MATCH($O224&amp;$R224,DefProv[KEY],0))</f>
        <v>-13</v>
      </c>
      <c r="AA224" s="9" cm="1">
        <f t="array" ref="AA224">IF($M224="CAD",AB224,_xll.BDP($C224,AA$1,"YAS_XCCY_FOREIGN_CURRENCY=CAD","YAS_YLD_FLAG = 15","PRICING_SOURCE=BVAL"))</f>
        <v>3.3290055641953429</v>
      </c>
      <c r="AB224" s="9" cm="1">
        <f t="array" ref="AB224">_xll.BDP($C224,AB$1,"YAS_YLD_FLAG = 15","PRICING_SOURCE=BVAL")</f>
        <v>2.6783359999999998</v>
      </c>
      <c r="AC224" s="14">
        <f t="shared" si="21"/>
        <v>0.65066956419534305</v>
      </c>
      <c r="AD224" s="9" cm="1">
        <f t="array" ref="AD224">_xll.BDP($C224,AD$1,"YAS_YLD_FLAG = 15","PRICING_SOURCE=BVAL")</f>
        <v>109.83509999999998</v>
      </c>
      <c r="AE224" s="14">
        <f>INDEX([1]credit_yield!$C$1:$C$108,MATCH($AY224,[1]credit_yield!$A$1:$A$108,0))</f>
        <v>73.928243448068429</v>
      </c>
      <c r="AF224" s="9" cm="1">
        <f t="array" ref="AF224">_xll.BDP($C224,AF$1,"YAS_YLD_FLAG = 15","YAS_XCCY_FOREIGN_CURRENCY=CAD","PRICING_SOURCE=BVAL")</f>
        <v>174.05582431184561</v>
      </c>
      <c r="AG224" s="9" cm="1">
        <f t="array" ref="AG224">_xll.BDP($C224,AG$1,"YAS_YLD_FLAG = 15","PRICING_SOURCE=BVAL")</f>
        <v>1.579985</v>
      </c>
      <c r="AH224" s="9" t="str" cm="1">
        <f t="array" ref="AH224">_xll.BDP($C224,AH$1,"YAS_YLD_FLAG = 15","PRICING_SOURCE=BVAL")</f>
        <v>T 1 1/4 08/15/31</v>
      </c>
      <c r="AI224" s="9" t="str" cm="1">
        <f t="array" ref="AI224">_xll.BDP($C224,AI$1,"YAS_YLD_FLAG = 15","YAS_XCCY_FOREIGN_CURRENCY=CAD","PRICING_SOURCE=BVAL")</f>
        <v>CAN 1 ½ 06/01/31</v>
      </c>
      <c r="AJ224" s="9" cm="1">
        <f t="array" ref="AJ224">_xll.BQL($C224, "yield(fill=PREV, pricing_source=BVN4, side=Bid, yield_type=YTW) - yield(fill=PREV, pricing_source=BVN4, side=Ask, yield_type=YTW)")</f>
        <v>1.1641318973588E-2</v>
      </c>
      <c r="AK224" s="16" cm="1">
        <f t="array" ref="AK224">_xll.BDP($C224,AK$1,"YAS_YLD_FLAG = 1")</f>
        <v>742344000.00000012</v>
      </c>
      <c r="AL224" s="5">
        <f t="shared" si="22"/>
        <v>1.3201426831765325E-2</v>
      </c>
      <c r="AM224" s="17" cm="1">
        <f t="array" ref="AM224">_xll.BDP($C224&amp;"@"&amp;Settings!$B$1&amp;" "&amp;$O224,"INTERVAL_SUM","MARKET_DATA_OVERRIDE="&amp;AM$1,"CALC_INTERVAL="&amp;Settings!$B$2,"FILL=0")*1000</f>
        <v>9800000</v>
      </c>
      <c r="AN224" s="18">
        <f t="shared" si="23"/>
        <v>9800000</v>
      </c>
      <c r="AO224" s="17" cm="1">
        <f t="array" ref="AO224">_xll.BDP($I224&amp;"@"&amp;Settings!$B$1&amp;" "&amp;$O224,"INTERVAL_SUM","MARKET_DATA_OVERRIDE="&amp;AO$1,"CALC_INTERVAL="&amp;Settings!$B$2,"FILL=0")*1000</f>
        <v>9800000</v>
      </c>
      <c r="AP224" s="17" cm="1">
        <f t="array" ref="AP224">_xll.BDP($I224&amp;"@"&amp;Settings!$B$1&amp;" "&amp;$O224,"INTERVAL_SUM","MARKET_DATA_OVERRIDE="&amp;AP$1,"CALC_INTERVAL="&amp;Settings!$B$2,"FILL=0")*1000</f>
        <v>0</v>
      </c>
      <c r="AQ224" s="8" cm="1">
        <f t="array" ref="AQ224">_xll.BDP($C224,AQ$1)</f>
        <v>88</v>
      </c>
      <c r="AR224" s="21">
        <f>_xlfn.IFNA(IF(ISNUMBER($K224),INDEX(SN_Limit[UTILIZATION],MATCH($K224,SN_Limit[BB_ID],0)),"#N/A"),
IF(ISNUMBER($L224),INDEX(SN_Limit[UTILIZATION],MATCH($L224,SN_Limit[BB_ID],0)),"#N/A"))</f>
        <v>0.1094</v>
      </c>
      <c r="AS224" s="6">
        <f>_xlfn.IFNA(IF(ISNUMBER($K224),INDEX(SN_Limit[REMAINING],MATCH($K224,SN_Limit[BB_ID],0)),"#N/A"),
IF(ISNUMBER($L224),INDEX(SN_Limit[REMAINING],MATCH($L224,SN_Limit[BB_ID],0)),"#N/A"))</f>
        <v>39527703.960000001</v>
      </c>
      <c r="AT224" s="3" t="str">
        <f>INDEX(Table11[Z_category],MATCH(MAX(BuyTable[[#This Row],[Yld_Z_BB]:[Yld_Z_RBCI]]),Table11[Z_score_Vale],1))</f>
        <v>75 to 90</v>
      </c>
      <c r="AU224" s="3" t="str">
        <f>INDEX(Table12[TRAC_Category],MATCH(BuyTable[[#This Row],[Perc_Traded]],Table12[TRAC_Value],1))</f>
        <v>0-5%</v>
      </c>
      <c r="AV224" s="27" t="str">
        <f>INDEX(Table13[NetDlrInv_Category],MATCH(BuyTable[[#This Row],[DealerClient Net]],Table13[NetDlrInv_Value],1))</f>
        <v>5 to 10MM</v>
      </c>
      <c r="AW224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24" s="3" t="str">
        <f>INDEX(Table15[XCCY_Cat],MATCH(BuyTable[[#This Row],[XCCY_sprd]],Table15[XCCY_Value],1))</f>
        <v>0.5 to 0.8</v>
      </c>
      <c r="AY224" s="3" t="str">
        <f>INDEX(Group_RTG[RTG_Value],MATCH($R224,Group_RTG[RTG_Key],0))&amp;":"&amp;INDEX(Map_DurBQNT[Dur_Val],MATCH($X224,Map_DurBQNT[Dur_Key],0))&amp;":"&amp;$M224&amp;":"&amp;$O224</f>
        <v>A:5:USD:Corp</v>
      </c>
      <c r="AZ224" s="3" t="str">
        <f>INDEX(Table9[LQA_Bucket],MATCH(BuyTable[[#This Row],[LQA_LIQUIDITY_SCORE]],Table9[LQA_Val],1))</f>
        <v>80-100</v>
      </c>
      <c r="BA224" s="27" t="str">
        <f>INDEX(Table10[Utilization_Bucket],MATCH(_xlfn.IFNA(ROUND(BuyTable[[#This Row],[Remaining]]/1000000,0),-1),Table10[Utilization_Val],1))</f>
        <v>10-50MM</v>
      </c>
      <c r="BB22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25" spans="1:54" x14ac:dyDescent="0.3">
      <c r="A225" t="s">
        <v>876</v>
      </c>
      <c r="B225" t="str">
        <f>IF(ISNUMBER(MATCH(I225,Buyside_PastID!A:A,0)),"","NEW")</f>
        <v/>
      </c>
      <c r="C225" s="8" t="s">
        <v>1615</v>
      </c>
      <c r="D225" s="8">
        <v>0.85454159260878859</v>
      </c>
      <c r="E225" s="8">
        <v>0.97568950746482785</v>
      </c>
      <c r="F225" s="8" t="s">
        <v>1987</v>
      </c>
      <c r="G225" s="8">
        <v>0</v>
      </c>
      <c r="H225" s="8">
        <v>271000</v>
      </c>
      <c r="I225" s="8" t="str" cm="1">
        <f t="array" ref="I225">_xll.BDP($C225,I$1)</f>
        <v>59022CAJ2</v>
      </c>
      <c r="J225" s="8" t="str" cm="1">
        <f t="array" ref="J225">_xll.BDP($C225,J$1)</f>
        <v>BAC 6.11 01/29/37</v>
      </c>
      <c r="K225" s="8" cm="1">
        <f t="array" ref="K225">_xll.BDP($C225,K$1)</f>
        <v>101032</v>
      </c>
      <c r="L225" s="8" cm="1">
        <f t="array" ref="L225">_xll.BDP($C225,L$1)</f>
        <v>101032</v>
      </c>
      <c r="M225" s="8" t="str" cm="1">
        <f t="array" ref="M225">_xll.BDP($C225,M$1)</f>
        <v>USD</v>
      </c>
      <c r="N225" s="8" t="str" cm="1">
        <f t="array" ref="N225">_xll.BDP($C225,N$1)</f>
        <v>US</v>
      </c>
      <c r="O225" s="8" t="str" cm="1">
        <f t="array" ref="O225">_xll.BDP($C225,O$1)</f>
        <v>Corp</v>
      </c>
      <c r="P225" s="8" t="str" cm="1">
        <f t="array" ref="P225">_xll.BDP($C225,P$1)</f>
        <v>Financials</v>
      </c>
      <c r="Q225" s="8" t="str" cm="1">
        <f t="array" ref="Q225">_xll.BDP($C225,Q$1)</f>
        <v>BANK OF AMERICA CORP</v>
      </c>
      <c r="R225" s="8" t="str" cm="1">
        <f t="array" ref="R225">_xll.BDP($C225,R$1)</f>
        <v>BBB+</v>
      </c>
      <c r="S225" s="8" cm="1">
        <f t="array" ref="S225">_xlfn.IFNA(MATCH(_xll.BDP($C225,S$1),Convert_RBCIRTG[RTG_MDY],0),0)</f>
        <v>3</v>
      </c>
      <c r="T225" s="8" cm="1">
        <f t="array" ref="T225">_xlfn.IFNA(MATCH(_xll.BDP($C225,T$1),Convert_RBCIRTG[RTG_FITCH_SP],0),0)</f>
        <v>5</v>
      </c>
      <c r="U225" s="8" cm="1">
        <f t="array" ref="U225">_xlfn.IFNA(MATCH(_xll.BDP($C225,U$1),Convert_RBCIRTG[RTG_FITCH_SP],0),0)</f>
        <v>3</v>
      </c>
      <c r="V225" s="20" t="str" cm="1">
        <f t="array" ref="V225">INDEX(Convert_RBCIRTG[RTG_FITCH_SP],IF(MEDIAN($S225:$U225)&gt;0,MEDIAN($S225:$U225),MAX($S225:$U225)))</f>
        <v>BBB+</v>
      </c>
      <c r="W225" s="15" cm="1">
        <f t="array" ref="W225">_xll.BDP($C225,W$1,"YAS_YLD_FLAG = 15")</f>
        <v>10.644691627329053</v>
      </c>
      <c r="X225" s="3" t="str">
        <f>INDEX(Convert_DurBins[Dur_Bucket],MATCH($W225,Convert_DurBins[Dur_Val],1))</f>
        <v>10-12</v>
      </c>
      <c r="Y225" s="14">
        <f t="shared" si="20"/>
        <v>3.6115465363309731</v>
      </c>
      <c r="Z225" s="3">
        <f>-INDEX(DefProv[Default],MATCH($O225&amp;$R225,DefProv[KEY],0))</f>
        <v>-36</v>
      </c>
      <c r="AA225" s="9" cm="1">
        <f t="array" ref="AA225">IF($M225="CAD",AB225,_xll.BDP($C225,AA$1,"YAS_XCCY_FOREIGN_CURRENCY=CAD","YAS_YLD_FLAG = 15","PRICING_SOURCE=BVAL"))</f>
        <v>3.971546536330973</v>
      </c>
      <c r="AB225" s="9" cm="1">
        <f t="array" ref="AB225">_xll.BDP($C225,AB$1,"YAS_YLD_FLAG = 15","PRICING_SOURCE=BVAL")</f>
        <v>3.2034579999999999</v>
      </c>
      <c r="AC225" s="14">
        <f t="shared" si="21"/>
        <v>0.76808853633097307</v>
      </c>
      <c r="AD225" s="9" cm="1">
        <f t="array" ref="AD225">_xll.BDP($C225,AD$1,"YAS_YLD_FLAG = 15","PRICING_SOURCE=BVAL")</f>
        <v>121.0668</v>
      </c>
      <c r="AE225" s="14" t="e">
        <f>INDEX([1]credit_yield!$C$1:$C$108,MATCH($AY225,[1]credit_yield!$A$1:$A$108,0))</f>
        <v>#N/A</v>
      </c>
      <c r="AF225" s="9" cm="1">
        <f t="array" ref="AF225">_xll.BDP($C225,AF$1,"YAS_YLD_FLAG = 15","YAS_XCCY_FOREIGN_CURRENCY=CAD","PRICING_SOURCE=BVAL")</f>
        <v>210.32660823379476</v>
      </c>
      <c r="AG225" s="9" cm="1">
        <f t="array" ref="AG225">_xll.BDP($C225,AG$1,"YAS_YLD_FLAG = 15","PRICING_SOURCE=BVAL")</f>
        <v>1.9927899999999998</v>
      </c>
      <c r="AH225" s="9" t="str" cm="1">
        <f t="array" ref="AH225">_xll.BDP($C225,AH$1,"YAS_YLD_FLAG = 15","PRICING_SOURCE=BVAL")</f>
        <v>T 1 3/4 08/15/41</v>
      </c>
      <c r="AI225" s="9" t="str" cm="1">
        <f t="array" ref="AI225">_xll.BDP($C225,AI$1,"YAS_YLD_FLAG = 15","YAS_XCCY_FOREIGN_CURRENCY=CAD","PRICING_SOURCE=BVAL")</f>
        <v>CAN 4 06/01/41</v>
      </c>
      <c r="AJ225" s="9" cm="1">
        <f t="array" ref="AJ225">_xll.BQL($C225, "yield(fill=PREV, pricing_source=BVN4, side=Bid, yield_type=YTW) - yield(fill=PREV, pricing_source=BVN4, side=Ask, yield_type=YTW)")</f>
        <v>1.3396302405431992E-2</v>
      </c>
      <c r="AK225" s="16" cm="1">
        <f t="array" ref="AK225">_xll.BDP($C225,AK$1,"YAS_YLD_FLAG = 1")</f>
        <v>2000000000</v>
      </c>
      <c r="AL225" s="5">
        <f t="shared" si="22"/>
        <v>2.6374000000000002E-2</v>
      </c>
      <c r="AM225" s="17" cm="1">
        <f t="array" ref="AM225">_xll.BDP($C225&amp;"@"&amp;Settings!$B$1&amp;" "&amp;$O225,"INTERVAL_SUM","MARKET_DATA_OVERRIDE="&amp;AM$1,"CALC_INTERVAL="&amp;Settings!$B$2,"FILL=0")*1000</f>
        <v>52748000</v>
      </c>
      <c r="AN225" s="18">
        <f t="shared" si="23"/>
        <v>-10320000</v>
      </c>
      <c r="AO225" s="17" cm="1">
        <f t="array" ref="AO225">_xll.BDP($I225&amp;"@"&amp;Settings!$B$1&amp;" "&amp;$O225,"INTERVAL_SUM","MARKET_DATA_OVERRIDE="&amp;AO$1,"CALC_INTERVAL="&amp;Settings!$B$2,"FILL=0")*1000</f>
        <v>11780000</v>
      </c>
      <c r="AP225" s="17" cm="1">
        <f t="array" ref="AP225">_xll.BDP($I225&amp;"@"&amp;Settings!$B$1&amp;" "&amp;$O225,"INTERVAL_SUM","MARKET_DATA_OVERRIDE="&amp;AP$1,"CALC_INTERVAL="&amp;Settings!$B$2,"FILL=0")*1000</f>
        <v>22100000</v>
      </c>
      <c r="AQ225" s="8" cm="1">
        <f t="array" ref="AQ225">_xll.BDP($C225,AQ$1)</f>
        <v>95</v>
      </c>
      <c r="AR225" s="21">
        <f>_xlfn.IFNA(IF(ISNUMBER($K225),INDEX(SN_Limit[UTILIZATION],MATCH($K225,SN_Limit[BB_ID],0)),"#N/A"),
IF(ISNUMBER($L225),INDEX(SN_Limit[UTILIZATION],MATCH($L225,SN_Limit[BB_ID],0)),"#N/A"))</f>
        <v>0.54359999999999997</v>
      </c>
      <c r="AS225" s="6">
        <f>_xlfn.IFNA(IF(ISNUMBER($K225),INDEX(SN_Limit[REMAINING],MATCH($K225,SN_Limit[BB_ID],0)),"#N/A"),
IF(ISNUMBER($L225),INDEX(SN_Limit[REMAINING],MATCH($L225,SN_Limit[BB_ID],0)),"#N/A"))</f>
        <v>35635786.450000003</v>
      </c>
      <c r="AT225" s="3" t="str">
        <f>INDEX(Table11[Z_category],MATCH(MAX(BuyTable[[#This Row],[Yld_Z_BB]:[Yld_Z_RBCI]]),Table11[Z_score_Vale],1))</f>
        <v>75 to 90</v>
      </c>
      <c r="AU225" s="3" t="str">
        <f>INDEX(Table12[TRAC_Category],MATCH(BuyTable[[#This Row],[Perc_Traded]],Table12[TRAC_Value],1))</f>
        <v>0-5%</v>
      </c>
      <c r="AV225" s="27" t="str">
        <f>INDEX(Table13[NetDlrInv_Category],MATCH(BuyTable[[#This Row],[DealerClient Net]],Table13[NetDlrInv_Value],1))</f>
        <v>-20 to -10MM</v>
      </c>
      <c r="AW225" s="3">
        <f>IF(OR(ISBLANK(BuyTable[[#This Row],[MSG_AskSize]]),NOT(ISNUMBER(BuyTable[[#This Row],[MSG_AskSize]]))),"NA",INDEX(Table14[AskSize_Category],MATCH(BuyTable[[#This Row],[MSG_AskSize]],Table14[AskSize_Value],1)))</f>
        <v>0</v>
      </c>
      <c r="AX225" s="3" t="str">
        <f>INDEX(Table15[XCCY_Cat],MATCH(BuyTable[[#This Row],[XCCY_sprd]],Table15[XCCY_Value],1))</f>
        <v>0.5 to 0.8</v>
      </c>
      <c r="AY225" s="3" t="str">
        <f>INDEX(Group_RTG[RTG_Value],MATCH($R225,Group_RTG[RTG_Key],0))&amp;":"&amp;INDEX(Map_DurBQNT[Dur_Val],MATCH($X225,Map_DurBQNT[Dur_Key],0))&amp;":"&amp;$M225&amp;":"&amp;$O225</f>
        <v>BBB:6:USD:Corp</v>
      </c>
      <c r="AZ225" s="3" t="str">
        <f>INDEX(Table9[LQA_Bucket],MATCH(BuyTable[[#This Row],[LQA_LIQUIDITY_SCORE]],Table9[LQA_Val],1))</f>
        <v>80-100</v>
      </c>
      <c r="BA225" s="27" t="str">
        <f>INDEX(Table10[Utilization_Bucket],MATCH(_xlfn.IFNA(ROUND(BuyTable[[#This Row],[Remaining]]/1000000,0),-1),Table10[Utilization_Val],1))</f>
        <v>10-50MM</v>
      </c>
      <c r="BB22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26" spans="1:54" x14ac:dyDescent="0.3">
      <c r="A226" t="s">
        <v>876</v>
      </c>
      <c r="B226" t="str">
        <f>IF(ISNUMBER(MATCH(I226,Buyside_PastID!A:A,0)),"","NEW")</f>
        <v/>
      </c>
      <c r="C226" s="8" t="s">
        <v>1628</v>
      </c>
      <c r="D226" s="8">
        <v>0.89976659413160109</v>
      </c>
      <c r="E226" s="8">
        <v>0.9898362674801906</v>
      </c>
      <c r="F226" s="8" t="s">
        <v>2012</v>
      </c>
      <c r="G226" s="8">
        <v>5000000</v>
      </c>
      <c r="H226" s="8">
        <v>0</v>
      </c>
      <c r="I226" s="8" t="str" cm="1">
        <f t="array" ref="I226">_xll.BDP($C226,I$1)</f>
        <v>404280CH0</v>
      </c>
      <c r="J226" s="8" t="str" cm="1">
        <f t="array" ref="J226">_xll.BDP($C226,J$1)</f>
        <v>HSBC 2.848 06/04/31</v>
      </c>
      <c r="K226" s="8" cm="1">
        <f t="array" ref="K226">_xll.BDP($C226,K$1)</f>
        <v>111759</v>
      </c>
      <c r="L226" s="8" cm="1">
        <f t="array" ref="L226">_xll.BDP($C226,L$1)</f>
        <v>111759</v>
      </c>
      <c r="M226" s="8" t="str" cm="1">
        <f t="array" ref="M226">_xll.BDP($C226,M$1)</f>
        <v>USD</v>
      </c>
      <c r="N226" s="8" t="str" cm="1">
        <f t="array" ref="N226">_xll.BDP($C226,N$1)</f>
        <v>EN</v>
      </c>
      <c r="O226" s="8" t="str" cm="1">
        <f t="array" ref="O226">_xll.BDP($C226,O$1)</f>
        <v>Corp</v>
      </c>
      <c r="P226" s="8" t="str" cm="1">
        <f t="array" ref="P226">_xll.BDP($C226,P$1)</f>
        <v>Financials</v>
      </c>
      <c r="Q226" s="8" t="str" cm="1">
        <f t="array" ref="Q226">_xll.BDP($C226,Q$1)</f>
        <v>HSBC HOLDINGS PLC</v>
      </c>
      <c r="R226" s="8" t="str" cm="1">
        <f t="array" ref="R226">_xll.BDP($C226,R$1)</f>
        <v>A-</v>
      </c>
      <c r="S226" s="8" cm="1">
        <f t="array" ref="S226">_xlfn.IFNA(MATCH(_xll.BDP($C226,S$1),Convert_RBCIRTG[RTG_MDY],0),0)</f>
        <v>4</v>
      </c>
      <c r="T226" s="8" cm="1">
        <f t="array" ref="T226">_xlfn.IFNA(MATCH(_xll.BDP($C226,T$1),Convert_RBCIRTG[RTG_FITCH_SP],0),0)</f>
        <v>6</v>
      </c>
      <c r="U226" s="8" cm="1">
        <f t="array" ref="U226">_xlfn.IFNA(MATCH(_xll.BDP($C226,U$1),Convert_RBCIRTG[RTG_FITCH_SP],0),0)</f>
        <v>4</v>
      </c>
      <c r="V226" s="20" t="str" cm="1">
        <f t="array" ref="V226">INDEX(Convert_RBCIRTG[RTG_FITCH_SP],IF(MEDIAN($S226:$U226)&gt;0,MEDIAN($S226:$U226),MAX($S226:$U226)))</f>
        <v>A-</v>
      </c>
      <c r="W226" s="15" cm="1">
        <f t="array" ref="W226">_xll.BDP($C226,W$1,"YAS_YLD_FLAG = 15")</f>
        <v>7.5370288375418317</v>
      </c>
      <c r="X226" s="3" t="str">
        <f>INDEX(Convert_DurBins[Dur_Bucket],MATCH($W226,Convert_DurBins[Dur_Val],1))</f>
        <v>0-10</v>
      </c>
      <c r="Y226" s="14">
        <f t="shared" si="20"/>
        <v>2.8219978948412097</v>
      </c>
      <c r="Z226" s="3">
        <f>-INDEX(DefProv[Default],MATCH($O226&amp;$R226,DefProv[KEY],0))</f>
        <v>-13</v>
      </c>
      <c r="AA226" s="9" cm="1">
        <f t="array" ref="AA226">IF($M226="CAD",AB226,_xll.BDP($C226,AA$1,"YAS_XCCY_FOREIGN_CURRENCY=CAD","YAS_YLD_FLAG = 15","PRICING_SOURCE=BVAL"))</f>
        <v>2.9519978948412096</v>
      </c>
      <c r="AB226" s="9" cm="1">
        <f t="array" ref="AB226">_xll.BDP($C226,AB$1,"YAS_YLD_FLAG = 15","PRICING_SOURCE=BVAL")</f>
        <v>2.6177079999999999</v>
      </c>
      <c r="AC226" s="14">
        <f t="shared" si="21"/>
        <v>0.33428989484120963</v>
      </c>
      <c r="AD226" s="9" cm="1">
        <f t="array" ref="AD226">_xll.BDP($C226,AD$1,"YAS_YLD_FLAG = 15","PRICING_SOURCE=BVAL")</f>
        <v>103.7723</v>
      </c>
      <c r="AE226" s="14">
        <f>INDEX([1]credit_yield!$C$1:$C$108,MATCH($AY226,[1]credit_yield!$A$1:$A$108,0))</f>
        <v>73.928243448068429</v>
      </c>
      <c r="AF226" s="9" cm="1">
        <f t="array" ref="AF226">_xll.BDP($C226,AF$1,"YAS_YLD_FLAG = 15","YAS_XCCY_FOREIGN_CURRENCY=CAD","PRICING_SOURCE=BVAL")</f>
        <v>145.09053823584023</v>
      </c>
      <c r="AG226" s="9" cm="1">
        <f t="array" ref="AG226">_xll.BDP($C226,AG$1,"YAS_YLD_FLAG = 15","PRICING_SOURCE=BVAL")</f>
        <v>1.579985</v>
      </c>
      <c r="AH226" s="9" t="str" cm="1">
        <f t="array" ref="AH226">_xll.BDP($C226,AH$1,"YAS_YLD_FLAG = 15","PRICING_SOURCE=BVAL")</f>
        <v>T 1 1/4 08/15/31</v>
      </c>
      <c r="AI226" s="9" t="str" cm="1">
        <f t="array" ref="AI226">_xll.BDP($C226,AI$1,"YAS_YLD_FLAG = 15","YAS_XCCY_FOREIGN_CURRENCY=CAD","PRICING_SOURCE=BVAL")</f>
        <v>CAN 1 ¼ 06/01/30</v>
      </c>
      <c r="AJ226" s="9" cm="1">
        <f t="array" ref="AJ226">_xll.BQL($C226, "yield(fill=PREV, pricing_source=BVN4, side=Bid, yield_type=YTW) - yield(fill=PREV, pricing_source=BVN4, side=Ask, yield_type=YTW)")</f>
        <v>2.4457610643808358E-2</v>
      </c>
      <c r="AK226" s="16" cm="1">
        <f t="array" ref="AK226">_xll.BDP($C226,AK$1,"YAS_YLD_FLAG = 1")</f>
        <v>1500000000</v>
      </c>
      <c r="AL226" s="5">
        <f t="shared" si="22"/>
        <v>2.6600666666666668E-2</v>
      </c>
      <c r="AM226" s="17" cm="1">
        <f t="array" ref="AM226">_xll.BDP($C226&amp;"@"&amp;Settings!$B$1&amp;" "&amp;$O226,"INTERVAL_SUM","MARKET_DATA_OVERRIDE="&amp;AM$1,"CALC_INTERVAL="&amp;Settings!$B$2,"FILL=0")*1000</f>
        <v>39901000</v>
      </c>
      <c r="AN226" s="18">
        <f t="shared" si="23"/>
        <v>5254000</v>
      </c>
      <c r="AO226" s="17" cm="1">
        <f t="array" ref="AO226">_xll.BDP($I226&amp;"@"&amp;Settings!$B$1&amp;" "&amp;$O226,"INTERVAL_SUM","MARKET_DATA_OVERRIDE="&amp;AO$1,"CALC_INTERVAL="&amp;Settings!$B$2,"FILL=0")*1000</f>
        <v>12754000</v>
      </c>
      <c r="AP226" s="17" cm="1">
        <f t="array" ref="AP226">_xll.BDP($I226&amp;"@"&amp;Settings!$B$1&amp;" "&amp;$O226,"INTERVAL_SUM","MARKET_DATA_OVERRIDE="&amp;AP$1,"CALC_INTERVAL="&amp;Settings!$B$2,"FILL=0")*1000</f>
        <v>7500000</v>
      </c>
      <c r="AQ226" s="8" cm="1">
        <f t="array" ref="AQ226">_xll.BDP($C226,AQ$1)</f>
        <v>89</v>
      </c>
      <c r="AR226" s="21">
        <f>_xlfn.IFNA(IF(ISNUMBER($K226),INDEX(SN_Limit[UTILIZATION],MATCH($K226,SN_Limit[BB_ID],0)),"#N/A"),
IF(ISNUMBER($L226),INDEX(SN_Limit[UTILIZATION],MATCH($L226,SN_Limit[BB_ID],0)),"#N/A"))</f>
        <v>0.79869999999999997</v>
      </c>
      <c r="AS226" s="6">
        <f>_xlfn.IFNA(IF(ISNUMBER($K226),INDEX(SN_Limit[REMAINING],MATCH($K226,SN_Limit[BB_ID],0)),"#N/A"),
IF(ISNUMBER($L226),INDEX(SN_Limit[REMAINING],MATCH($L226,SN_Limit[BB_ID],0)),"#N/A"))</f>
        <v>9116230.4599999934</v>
      </c>
      <c r="AT226" s="3" t="str">
        <f>INDEX(Table11[Z_category],MATCH(MAX(BuyTable[[#This Row],[Yld_Z_BB]:[Yld_Z_RBCI]]),Table11[Z_score_Vale],1))</f>
        <v>75 to 90</v>
      </c>
      <c r="AU226" s="3" t="str">
        <f>INDEX(Table12[TRAC_Category],MATCH(BuyTable[[#This Row],[Perc_Traded]],Table12[TRAC_Value],1))</f>
        <v>0-5%</v>
      </c>
      <c r="AV226" s="27" t="str">
        <f>INDEX(Table13[NetDlrInv_Category],MATCH(BuyTable[[#This Row],[DealerClient Net]],Table13[NetDlrInv_Value],1))</f>
        <v>5 to 10MM</v>
      </c>
      <c r="AW226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26" s="3" t="str">
        <f>INDEX(Table15[XCCY_Cat],MATCH(BuyTable[[#This Row],[XCCY_sprd]],Table15[XCCY_Value],1))</f>
        <v>0.3 to 0.5</v>
      </c>
      <c r="AY226" s="3" t="str">
        <f>INDEX(Group_RTG[RTG_Value],MATCH($R226,Group_RTG[RTG_Key],0))&amp;":"&amp;INDEX(Map_DurBQNT[Dur_Val],MATCH($X226,Map_DurBQNT[Dur_Key],0))&amp;":"&amp;$M226&amp;":"&amp;$O226</f>
        <v>A:5:USD:Corp</v>
      </c>
      <c r="AZ226" s="3" t="str">
        <f>INDEX(Table9[LQA_Bucket],MATCH(BuyTable[[#This Row],[LQA_LIQUIDITY_SCORE]],Table9[LQA_Val],1))</f>
        <v>80-100</v>
      </c>
      <c r="BA226" s="27" t="str">
        <f>INDEX(Table10[Utilization_Bucket],MATCH(_xlfn.IFNA(ROUND(BuyTable[[#This Row],[Remaining]]/1000000,0),-1),Table10[Utilization_Val],1))</f>
        <v>1-10MM</v>
      </c>
      <c r="BB22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27" spans="1:54" x14ac:dyDescent="0.3">
      <c r="A227" t="s">
        <v>876</v>
      </c>
      <c r="B227" t="str">
        <f>IF(ISNUMBER(MATCH(I227,Buyside_PastID!A:A,0)),"","NEW")</f>
        <v/>
      </c>
      <c r="C227" s="8" t="s">
        <v>1664</v>
      </c>
      <c r="D227" s="8">
        <v>0.77615479725099001</v>
      </c>
      <c r="E227" s="8">
        <v>0.88993878910402924</v>
      </c>
      <c r="F227" s="8" t="s">
        <v>2070</v>
      </c>
      <c r="G227" s="8">
        <v>0</v>
      </c>
      <c r="H227" s="8">
        <v>3710000</v>
      </c>
      <c r="I227" s="8" t="str" cm="1">
        <f t="array" ref="I227">_xll.BDP($C227,I$1)</f>
        <v>06051GGM5</v>
      </c>
      <c r="J227" s="8" t="str" cm="1">
        <f t="array" ref="J227">_xll.BDP($C227,J$1)</f>
        <v>BAC 4.244 04/24/38</v>
      </c>
      <c r="K227" s="8" cm="1">
        <f t="array" ref="K227">_xll.BDP($C227,K$1)</f>
        <v>101032</v>
      </c>
      <c r="L227" s="8" cm="1">
        <f t="array" ref="L227">_xll.BDP($C227,L$1)</f>
        <v>101032</v>
      </c>
      <c r="M227" s="8" t="str" cm="1">
        <f t="array" ref="M227">_xll.BDP($C227,M$1)</f>
        <v>USD</v>
      </c>
      <c r="N227" s="8" t="str" cm="1">
        <f t="array" ref="N227">_xll.BDP($C227,N$1)</f>
        <v>US</v>
      </c>
      <c r="O227" s="8" t="str" cm="1">
        <f t="array" ref="O227">_xll.BDP($C227,O$1)</f>
        <v>Corp</v>
      </c>
      <c r="P227" s="8" t="str" cm="1">
        <f t="array" ref="P227">_xll.BDP($C227,P$1)</f>
        <v>Financials</v>
      </c>
      <c r="Q227" s="8" t="str" cm="1">
        <f t="array" ref="Q227">_xll.BDP($C227,Q$1)</f>
        <v>BANK OF AMERICA CORP</v>
      </c>
      <c r="R227" s="8" t="str" cm="1">
        <f t="array" ref="R227">_xll.BDP($C227,R$1)</f>
        <v>A</v>
      </c>
      <c r="S227" s="8" cm="1">
        <f t="array" ref="S227">_xlfn.IFNA(MATCH(_xll.BDP($C227,S$1),Convert_RBCIRTG[RTG_MDY],0),0)</f>
        <v>5</v>
      </c>
      <c r="T227" s="8" cm="1">
        <f t="array" ref="T227">_xlfn.IFNA(MATCH(_xll.BDP($C227,T$1),Convert_RBCIRTG[RTG_FITCH_SP],0),0)</f>
        <v>7</v>
      </c>
      <c r="U227" s="8" cm="1">
        <f t="array" ref="U227">_xlfn.IFNA(MATCH(_xll.BDP($C227,U$1),Convert_RBCIRTG[RTG_FITCH_SP],0),0)</f>
        <v>4</v>
      </c>
      <c r="V227" s="20" t="str" cm="1">
        <f t="array" ref="V227">INDEX(Convert_RBCIRTG[RTG_FITCH_SP],IF(MEDIAN($S227:$U227)&gt;0,MEDIAN($S227:$U227),MAX($S227:$U227)))</f>
        <v>A</v>
      </c>
      <c r="W227" s="15" cm="1">
        <f t="array" ref="W227">_xll.BDP($C227,W$1,"YAS_YLD_FLAG = 15")</f>
        <v>11.49319070208735</v>
      </c>
      <c r="X227" s="3" t="str">
        <f>INDEX(Convert_DurBins[Dur_Bucket],MATCH($W227,Convert_DurBins[Dur_Val],1))</f>
        <v>10-12</v>
      </c>
      <c r="Y227" s="14">
        <f t="shared" si="20"/>
        <v>3.3026741430113677</v>
      </c>
      <c r="Z227" s="3">
        <f>-INDEX(DefProv[Default],MATCH($O227&amp;$R227,DefProv[KEY],0))</f>
        <v>-13</v>
      </c>
      <c r="AA227" s="9" cm="1">
        <f t="array" ref="AA227">IF($M227="CAD",AB227,_xll.BDP($C227,AA$1,"YAS_XCCY_FOREIGN_CURRENCY=CAD","YAS_YLD_FLAG = 15","PRICING_SOURCE=BVAL"))</f>
        <v>3.4326741430113676</v>
      </c>
      <c r="AB227" s="9" cm="1">
        <f t="array" ref="AB227">_xll.BDP($C227,AB$1,"YAS_YLD_FLAG = 15","PRICING_SOURCE=BVAL")</f>
        <v>2.8819819999999998</v>
      </c>
      <c r="AC227" s="14">
        <f t="shared" si="21"/>
        <v>0.55069214301136782</v>
      </c>
      <c r="AD227" s="9" cm="1">
        <f t="array" ref="AD227">_xll.BDP($C227,AD$1,"YAS_YLD_FLAG = 15","PRICING_SOURCE=BVAL")</f>
        <v>88.919200000000004</v>
      </c>
      <c r="AE227" s="14">
        <f>INDEX([1]credit_yield!$C$1:$C$108,MATCH($AY227,[1]credit_yield!$A$1:$A$108,0))</f>
        <v>97.700504166739321</v>
      </c>
      <c r="AF227" s="9" cm="1">
        <f t="array" ref="AF227">_xll.BDP($C227,AF$1,"YAS_YLD_FLAG = 15","YAS_XCCY_FOREIGN_CURRENCY=CAD","PRICING_SOURCE=BVAL")</f>
        <v>156.43682205874887</v>
      </c>
      <c r="AG227" s="9" cm="1">
        <f t="array" ref="AG227">_xll.BDP($C227,AG$1,"YAS_YLD_FLAG = 15","PRICING_SOURCE=BVAL")</f>
        <v>1.9927899999999998</v>
      </c>
      <c r="AH227" s="9" t="str" cm="1">
        <f t="array" ref="AH227">_xll.BDP($C227,AH$1,"YAS_YLD_FLAG = 15","PRICING_SOURCE=BVAL")</f>
        <v>T 1 3/4 08/15/41</v>
      </c>
      <c r="AI227" s="9" t="str" cm="1">
        <f t="array" ref="AI227">_xll.BDP($C227,AI$1,"YAS_YLD_FLAG = 15","YAS_XCCY_FOREIGN_CURRENCY=CAD","PRICING_SOURCE=BVAL")</f>
        <v>CAN 4 06/01/41</v>
      </c>
      <c r="AJ227" s="9" cm="1">
        <f t="array" ref="AJ227">_xll.BQL($C227, "yield(fill=PREV, pricing_source=BVN4, side=Bid, yield_type=YTW) - yield(fill=PREV, pricing_source=BVN4, side=Ask, yield_type=YTW)")</f>
        <v>2.7980492241467925E-2</v>
      </c>
      <c r="AK227" s="16" cm="1">
        <f t="array" ref="AK227">_xll.BDP($C227,AK$1,"YAS_YLD_FLAG = 1")</f>
        <v>2000000000</v>
      </c>
      <c r="AL227" s="5">
        <f t="shared" si="22"/>
        <v>2.59005E-2</v>
      </c>
      <c r="AM227" s="17" cm="1">
        <f t="array" ref="AM227">_xll.BDP($C227&amp;"@"&amp;Settings!$B$1&amp;" "&amp;$O227,"INTERVAL_SUM","MARKET_DATA_OVERRIDE="&amp;AM$1,"CALC_INTERVAL="&amp;Settings!$B$2,"FILL=0")*1000</f>
        <v>51801000</v>
      </c>
      <c r="AN227" s="18">
        <f t="shared" si="23"/>
        <v>-733000</v>
      </c>
      <c r="AO227" s="17" cm="1">
        <f t="array" ref="AO227">_xll.BDP($I227&amp;"@"&amp;Settings!$B$1&amp;" "&amp;$O227,"INTERVAL_SUM","MARKET_DATA_OVERRIDE="&amp;AO$1,"CALC_INTERVAL="&amp;Settings!$B$2,"FILL=0")*1000</f>
        <v>15313000</v>
      </c>
      <c r="AP227" s="17" cm="1">
        <f t="array" ref="AP227">_xll.BDP($I227&amp;"@"&amp;Settings!$B$1&amp;" "&amp;$O227,"INTERVAL_SUM","MARKET_DATA_OVERRIDE="&amp;AP$1,"CALC_INTERVAL="&amp;Settings!$B$2,"FILL=0")*1000</f>
        <v>16046000</v>
      </c>
      <c r="AQ227" s="8" cm="1">
        <f t="array" ref="AQ227">_xll.BDP($C227,AQ$1)</f>
        <v>92</v>
      </c>
      <c r="AR227" s="21">
        <f>_xlfn.IFNA(IF(ISNUMBER($K227),INDEX(SN_Limit[UTILIZATION],MATCH($K227,SN_Limit[BB_ID],0)),"#N/A"),
IF(ISNUMBER($L227),INDEX(SN_Limit[UTILIZATION],MATCH($L227,SN_Limit[BB_ID],0)),"#N/A"))</f>
        <v>0.54359999999999997</v>
      </c>
      <c r="AS227" s="6">
        <f>_xlfn.IFNA(IF(ISNUMBER($K227),INDEX(SN_Limit[REMAINING],MATCH($K227,SN_Limit[BB_ID],0)),"#N/A"),
IF(ISNUMBER($L227),INDEX(SN_Limit[REMAINING],MATCH($L227,SN_Limit[BB_ID],0)),"#N/A"))</f>
        <v>35635786.450000003</v>
      </c>
      <c r="AT227" s="3" t="str">
        <f>INDEX(Table11[Z_category],MATCH(MAX(BuyTable[[#This Row],[Yld_Z_BB]:[Yld_Z_RBCI]]),Table11[Z_score_Vale],1))</f>
        <v>75 to 90</v>
      </c>
      <c r="AU227" s="3" t="str">
        <f>INDEX(Table12[TRAC_Category],MATCH(BuyTable[[#This Row],[Perc_Traded]],Table12[TRAC_Value],1))</f>
        <v>0-5%</v>
      </c>
      <c r="AV227" s="27">
        <f>INDEX(Table13[NetDlrInv_Category],MATCH(BuyTable[[#This Row],[DealerClient Net]],Table13[NetDlrInv_Value],1))</f>
        <v>0</v>
      </c>
      <c r="AW227" s="3">
        <f>IF(OR(ISBLANK(BuyTable[[#This Row],[MSG_AskSize]]),NOT(ISNUMBER(BuyTable[[#This Row],[MSG_AskSize]]))),"NA",INDEX(Table14[AskSize_Category],MATCH(BuyTable[[#This Row],[MSG_AskSize]],Table14[AskSize_Value],1)))</f>
        <v>0</v>
      </c>
      <c r="AX227" s="3" t="str">
        <f>INDEX(Table15[XCCY_Cat],MATCH(BuyTable[[#This Row],[XCCY_sprd]],Table15[XCCY_Value],1))</f>
        <v>0.5 to 0.8</v>
      </c>
      <c r="AY227" s="3" t="str">
        <f>INDEX(Group_RTG[RTG_Value],MATCH($R227,Group_RTG[RTG_Key],0))&amp;":"&amp;INDEX(Map_DurBQNT[Dur_Val],MATCH($X227,Map_DurBQNT[Dur_Key],0))&amp;":"&amp;$M227&amp;":"&amp;$O227</f>
        <v>A:6:USD:Corp</v>
      </c>
      <c r="AZ227" s="3" t="str">
        <f>INDEX(Table9[LQA_Bucket],MATCH(BuyTable[[#This Row],[LQA_LIQUIDITY_SCORE]],Table9[LQA_Val],1))</f>
        <v>80-100</v>
      </c>
      <c r="BA227" s="27" t="str">
        <f>INDEX(Table10[Utilization_Bucket],MATCH(_xlfn.IFNA(ROUND(BuyTable[[#This Row],[Remaining]]/1000000,0),-1),Table10[Utilization_Val],1))</f>
        <v>10-50MM</v>
      </c>
      <c r="BB22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28" spans="1:54" x14ac:dyDescent="0.3">
      <c r="A228" t="s">
        <v>876</v>
      </c>
      <c r="B228" t="str">
        <f>IF(ISNUMBER(MATCH(I228,Buyside_PastID!A:A,0)),"","NEW")</f>
        <v/>
      </c>
      <c r="C228" s="8" t="s">
        <v>1692</v>
      </c>
      <c r="D228" s="8">
        <v>0.90982697944218238</v>
      </c>
      <c r="E228" s="8">
        <v>0.980784344789976</v>
      </c>
      <c r="F228" s="8" t="s">
        <v>2789</v>
      </c>
      <c r="I228" s="8" t="str" cm="1">
        <f t="array" ref="I228">_xll.BDP($C228,I$1)</f>
        <v>743263AE5</v>
      </c>
      <c r="J228" s="8" t="str" cm="1">
        <f t="array" ref="J228">_xll.BDP($C228,J$1)</f>
        <v>DUK 7 3/4 03/01/31</v>
      </c>
      <c r="K228" s="8" cm="1">
        <f t="array" ref="K228">_xll.BDP($C228,K$1)</f>
        <v>100481</v>
      </c>
      <c r="L228" s="8" cm="1">
        <f t="array" ref="L228">_xll.BDP($C228,L$1)</f>
        <v>1409199</v>
      </c>
      <c r="M228" s="8" t="str" cm="1">
        <f t="array" ref="M228">_xll.BDP($C228,M$1)</f>
        <v>USD</v>
      </c>
      <c r="N228" s="8" t="str" cm="1">
        <f t="array" ref="N228">_xll.BDP($C228,N$1)</f>
        <v>US</v>
      </c>
      <c r="O228" s="8" t="str" cm="1">
        <f t="array" ref="O228">_xll.BDP($C228,O$1)</f>
        <v>Corp</v>
      </c>
      <c r="P228" s="8" t="str" cm="1">
        <f t="array" ref="P228">_xll.BDP($C228,P$1)</f>
        <v>Utilities</v>
      </c>
      <c r="Q228" s="8" t="str" cm="1">
        <f t="array" ref="Q228">_xll.BDP($C228,Q$1)</f>
        <v>PROGRESS ENERGY INC</v>
      </c>
      <c r="R228" s="8" t="str" cm="1">
        <f t="array" ref="R228">_xll.BDP($C228,R$1)</f>
        <v>BBB</v>
      </c>
      <c r="S228" s="8" cm="1">
        <f t="array" ref="S228">_xlfn.IFNA(MATCH(_xll.BDP($C228,S$1),Convert_RBCIRTG[RTG_MDY],0),0)</f>
        <v>3</v>
      </c>
      <c r="T228" s="8" cm="1">
        <f t="array" ref="T228">_xlfn.IFNA(MATCH(_xll.BDP($C228,T$1),Convert_RBCIRTG[RTG_FITCH_SP],0),0)</f>
        <v>0</v>
      </c>
      <c r="U228" s="8" cm="1">
        <f t="array" ref="U228">_xlfn.IFNA(MATCH(_xll.BDP($C228,U$1),Convert_RBCIRTG[RTG_FITCH_SP],0),0)</f>
        <v>2</v>
      </c>
      <c r="V228" s="20" t="str" cm="1">
        <f t="array" ref="V228">INDEX(Convert_RBCIRTG[RTG_FITCH_SP],IF(MEDIAN($S228:$U228)&gt;0,MEDIAN($S228:$U228),MAX($S228:$U228)))</f>
        <v>BBB</v>
      </c>
      <c r="W228" s="15" cm="1">
        <f t="array" ref="W228">_xll.BDP($C228,W$1,"YAS_YLD_FLAG = 15")</f>
        <v>7.1101574233643099</v>
      </c>
      <c r="X228" s="3" t="str">
        <f>INDEX(Convert_DurBins[Dur_Bucket],MATCH($W228,Convert_DurBins[Dur_Val],1))</f>
        <v>0-10</v>
      </c>
      <c r="Y228" s="14">
        <f t="shared" si="20"/>
        <v>3.1541005530607098</v>
      </c>
      <c r="Z228" s="3">
        <f>-INDEX(DefProv[Default],MATCH($O228&amp;$R228,DefProv[KEY],0))</f>
        <v>-36</v>
      </c>
      <c r="AA228" s="9" cm="1">
        <f t="array" ref="AA228">IF($M228="CAD",AB228,_xll.BDP($C228,AA$1,"YAS_XCCY_FOREIGN_CURRENCY=CAD","YAS_YLD_FLAG = 15","PRICING_SOURCE=BVAL"))</f>
        <v>3.5141005530607097</v>
      </c>
      <c r="AB228" s="9" cm="1">
        <f t="array" ref="AB228">_xll.BDP($C228,AB$1,"YAS_YLD_FLAG = 15","PRICING_SOURCE=BVAL")</f>
        <v>2.833234</v>
      </c>
      <c r="AC228" s="14">
        <f t="shared" si="21"/>
        <v>0.68086655306070964</v>
      </c>
      <c r="AD228" s="9" cm="1">
        <f t="array" ref="AD228">_xll.BDP($C228,AD$1,"YAS_YLD_FLAG = 15","PRICING_SOURCE=BVAL")</f>
        <v>125.3249</v>
      </c>
      <c r="AE228" s="14" t="e">
        <f>INDEX([1]credit_yield!$C$1:$C$108,MATCH($AY228,[1]credit_yield!$A$1:$A$108,0))</f>
        <v>#N/A</v>
      </c>
      <c r="AF228" s="9" cm="1">
        <f t="array" ref="AF228">_xll.BDP($C228,AF$1,"YAS_YLD_FLAG = 15","YAS_XCCY_FOREIGN_CURRENCY=CAD","PRICING_SOURCE=BVAL")</f>
        <v>192.55967225291059</v>
      </c>
      <c r="AG228" s="9" cm="1">
        <f t="array" ref="AG228">_xll.BDP($C228,AG$1,"YAS_YLD_FLAG = 15","PRICING_SOURCE=BVAL")</f>
        <v>1.579985</v>
      </c>
      <c r="AH228" s="9" t="str" cm="1">
        <f t="array" ref="AH228">_xll.BDP($C228,AH$1,"YAS_YLD_FLAG = 15","PRICING_SOURCE=BVAL")</f>
        <v>T 1 1/4 08/15/31</v>
      </c>
      <c r="AI228" s="9" t="str" cm="1">
        <f t="array" ref="AI228">_xll.BDP($C228,AI$1,"YAS_YLD_FLAG = 15","YAS_XCCY_FOREIGN_CURRENCY=CAD","PRICING_SOURCE=BVAL")</f>
        <v>CAN 1 ½ 06/01/31</v>
      </c>
      <c r="AJ228" s="9" cm="1">
        <f t="array" ref="AJ228">_xll.BQL($C228, "yield(fill=PREV, pricing_source=BVN4, side=Bid, yield_type=YTW) - yield(fill=PREV, pricing_source=BVN4, side=Ask, yield_type=YTW)")</f>
        <v>6.8080140224854979E-2</v>
      </c>
      <c r="AK228" s="16" cm="1">
        <f t="array" ref="AK228">_xll.BDP($C228,AK$1,"YAS_YLD_FLAG = 1")</f>
        <v>650000000</v>
      </c>
      <c r="AL228" s="5">
        <f t="shared" si="22"/>
        <v>4.1799999999999997E-2</v>
      </c>
      <c r="AM228" s="17" cm="1">
        <f t="array" ref="AM228">_xll.BDP($C228&amp;"@"&amp;Settings!$B$1&amp;" "&amp;$O228,"INTERVAL_SUM","MARKET_DATA_OVERRIDE="&amp;AM$1,"CALC_INTERVAL="&amp;Settings!$B$2,"FILL=0")*1000</f>
        <v>27170000</v>
      </c>
      <c r="AN228" s="18">
        <f t="shared" si="23"/>
        <v>7530000</v>
      </c>
      <c r="AO228" s="17" cm="1">
        <f t="array" ref="AO228">_xll.BDP($I228&amp;"@"&amp;Settings!$B$1&amp;" "&amp;$O228,"INTERVAL_SUM","MARKET_DATA_OVERRIDE="&amp;AO$1,"CALC_INTERVAL="&amp;Settings!$B$2,"FILL=0")*1000</f>
        <v>14850000</v>
      </c>
      <c r="AP228" s="17" cm="1">
        <f t="array" ref="AP228">_xll.BDP($I228&amp;"@"&amp;Settings!$B$1&amp;" "&amp;$O228,"INTERVAL_SUM","MARKET_DATA_OVERRIDE="&amp;AP$1,"CALC_INTERVAL="&amp;Settings!$B$2,"FILL=0")*1000</f>
        <v>7320000</v>
      </c>
      <c r="AQ228" s="8" cm="1">
        <f t="array" ref="AQ228">_xll.BDP($C228,AQ$1)</f>
        <v>89</v>
      </c>
      <c r="AR228" s="21">
        <f>_xlfn.IFNA(IF(ISNUMBER($K228),INDEX(SN_Limit[UTILIZATION],MATCH($K228,SN_Limit[BB_ID],0)),"#N/A"),
IF(ISNUMBER($L228),INDEX(SN_Limit[UTILIZATION],MATCH($L228,SN_Limit[BB_ID],0)),"#N/A"))</f>
        <v>0</v>
      </c>
      <c r="AS228" s="6">
        <f>_xlfn.IFNA(IF(ISNUMBER($K228),INDEX(SN_Limit[REMAINING],MATCH($K228,SN_Limit[BB_ID],0)),"#N/A"),
IF(ISNUMBER($L228),INDEX(SN_Limit[REMAINING],MATCH($L228,SN_Limit[BB_ID],0)),"#N/A"))</f>
        <v>67500000</v>
      </c>
      <c r="AT228" s="3" t="str">
        <f>INDEX(Table11[Z_category],MATCH(MAX(BuyTable[[#This Row],[Yld_Z_BB]:[Yld_Z_RBCI]]),Table11[Z_score_Vale],1))</f>
        <v>75 to 90</v>
      </c>
      <c r="AU228" s="3" t="str">
        <f>INDEX(Table12[TRAC_Category],MATCH(BuyTable[[#This Row],[Perc_Traded]],Table12[TRAC_Value],1))</f>
        <v>0-5%</v>
      </c>
      <c r="AV228" s="27" t="str">
        <f>INDEX(Table13[NetDlrInv_Category],MATCH(BuyTable[[#This Row],[DealerClient Net]],Table13[NetDlrInv_Value],1))</f>
        <v>5 to 10MM</v>
      </c>
      <c r="AW228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228" s="3" t="str">
        <f>INDEX(Table15[XCCY_Cat],MATCH(BuyTable[[#This Row],[XCCY_sprd]],Table15[XCCY_Value],1))</f>
        <v>0.5 to 0.8</v>
      </c>
      <c r="AY228" s="3" t="str">
        <f>INDEX(Group_RTG[RTG_Value],MATCH($R228,Group_RTG[RTG_Key],0))&amp;":"&amp;INDEX(Map_DurBQNT[Dur_Val],MATCH($X228,Map_DurBQNT[Dur_Key],0))&amp;":"&amp;$M228&amp;":"&amp;$O228</f>
        <v>BBB:5:USD:Corp</v>
      </c>
      <c r="AZ228" s="3" t="str">
        <f>INDEX(Table9[LQA_Bucket],MATCH(BuyTable[[#This Row],[LQA_LIQUIDITY_SCORE]],Table9[LQA_Val],1))</f>
        <v>80-100</v>
      </c>
      <c r="BA228" s="27" t="str">
        <f>INDEX(Table10[Utilization_Bucket],MATCH(_xlfn.IFNA(ROUND(BuyTable[[#This Row],[Remaining]]/1000000,0),-1),Table10[Utilization_Val],1))</f>
        <v>50-100MM</v>
      </c>
      <c r="BB22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29" spans="1:54" x14ac:dyDescent="0.3">
      <c r="A229" t="s">
        <v>876</v>
      </c>
      <c r="B229" t="str">
        <f>IF(ISNUMBER(MATCH(I229,Buyside_PastID!A:A,0)),"","NEW")</f>
        <v/>
      </c>
      <c r="C229" s="8" t="s">
        <v>1619</v>
      </c>
      <c r="D229" s="8">
        <v>0.87268391462541051</v>
      </c>
      <c r="E229" s="8">
        <v>1.0363363141482445</v>
      </c>
      <c r="F229" s="8" t="s">
        <v>1994</v>
      </c>
      <c r="G229" s="8">
        <v>10000</v>
      </c>
      <c r="H229" s="8">
        <v>10000</v>
      </c>
      <c r="I229" s="8" t="str" cm="1">
        <f t="array" ref="I229">_xll.BDP($C229,I$1)</f>
        <v>110709GC0</v>
      </c>
      <c r="J229" s="8" t="str" cm="1">
        <f t="array" ref="J229">_xll.BDP($C229,J$1)</f>
        <v>BRCOL 3.2 06/18/44</v>
      </c>
      <c r="K229" s="8" cm="1">
        <f t="array" ref="K229">_xll.BDP($C229,K$1)</f>
        <v>191111</v>
      </c>
      <c r="L229" s="8" cm="1">
        <f t="array" ref="L229">_xll.BDP($C229,L$1)</f>
        <v>191111</v>
      </c>
      <c r="M229" s="8" t="str" cm="1">
        <f t="array" ref="M229">_xll.BDP($C229,M$1)</f>
        <v>CAD</v>
      </c>
      <c r="N229" s="8" t="str" cm="1">
        <f t="array" ref="N229">_xll.BDP($C229,N$1)</f>
        <v>CA</v>
      </c>
      <c r="O229" s="8" t="str" cm="1">
        <f t="array" ref="O229">_xll.BDP($C229,O$1)</f>
        <v>Govt</v>
      </c>
      <c r="P229" s="8" t="str" cm="1">
        <f t="array" ref="P229">_xll.BDP($C229,P$1)</f>
        <v>Government</v>
      </c>
      <c r="Q229" s="8" t="str" cm="1">
        <f t="array" ref="Q229">_xll.BDP($C229,Q$1)</f>
        <v>BRITISH COLUMBIA PROV OF</v>
      </c>
      <c r="R229" s="8" t="str" cm="1">
        <f t="array" ref="R229">_xll.BDP($C229,R$1)</f>
        <v>AA+</v>
      </c>
      <c r="S229" s="8" cm="1">
        <f t="array" ref="S229">_xlfn.IFNA(MATCH(_xll.BDP($C229,S$1),Convert_RBCIRTG[RTG_MDY],0),0)</f>
        <v>10</v>
      </c>
      <c r="T229" s="8" cm="1">
        <f t="array" ref="T229">_xlfn.IFNA(MATCH(_xll.BDP($C229,T$1),Convert_RBCIRTG[RTG_FITCH_SP],0),0)</f>
        <v>0</v>
      </c>
      <c r="U229" s="8" cm="1">
        <f t="array" ref="U229">_xlfn.IFNA(MATCH(_xll.BDP($C229,U$1),Convert_RBCIRTG[RTG_FITCH_SP],0),0)</f>
        <v>9</v>
      </c>
      <c r="V229" s="20" t="str" cm="1">
        <f t="array" ref="V229">INDEX(Convert_RBCIRTG[RTG_FITCH_SP],IF(MEDIAN($S229:$U229)&gt;0,MEDIAN($S229:$U229),MAX($S229:$U229)))</f>
        <v>AA+</v>
      </c>
      <c r="W229" s="15" cm="1">
        <f t="array" ref="W229">_xll.BDP($C229,W$1,"YAS_YLD_FLAG = 15")</f>
        <v>16.246136042287596</v>
      </c>
      <c r="X229" s="3" t="str">
        <f>INDEX(Convert_DurBins[Dur_Bucket],MATCH($W229,Convert_DurBins[Dur_Val],1))</f>
        <v>16-18</v>
      </c>
      <c r="Y229" s="14">
        <f t="shared" si="20"/>
        <v>2.6070660000000001</v>
      </c>
      <c r="Z229" s="3">
        <f>-INDEX(DefProv[Default],MATCH($O229&amp;$R229,DefProv[KEY],0))</f>
        <v>-3</v>
      </c>
      <c r="AA229" s="9" cm="1">
        <f t="array" ref="AA229">IF($M229="CAD",AB229,_xll.BDP($C229,AA$1,"YAS_XCCY_FOREIGN_CURRENCY=CAD","YAS_YLD_FLAG = 15","PRICING_SOURCE=BVAL"))</f>
        <v>2.6370659999999999</v>
      </c>
      <c r="AB229" s="9" cm="1">
        <f t="array" ref="AB229">_xll.BDP($C229,AB$1,"YAS_YLD_FLAG = 15","PRICING_SOURCE=BVAL")</f>
        <v>2.6370659999999999</v>
      </c>
      <c r="AC229" s="14">
        <f t="shared" si="21"/>
        <v>0</v>
      </c>
      <c r="AD229" s="9" cm="1">
        <f t="array" ref="AD229">_xll.BDP($C229,AD$1,"YAS_YLD_FLAG = 15","PRICING_SOURCE=BVAL")</f>
        <v>70.11460000000001</v>
      </c>
      <c r="AE229" s="14" t="e">
        <f>INDEX([1]credit_yield!$C$1:$C$108,MATCH($AY229,[1]credit_yield!$A$1:$A$108,0))</f>
        <v>#N/A</v>
      </c>
      <c r="AF229" s="9" cm="1">
        <f t="array" ref="AF229">_xll.BDP($C229,AF$1,"YAS_YLD_FLAG = 15","YAS_XCCY_FOREIGN_CURRENCY=CAD","PRICING_SOURCE=BVAL")</f>
        <v>79.501587947164282</v>
      </c>
      <c r="AG229" s="9" cm="1">
        <f t="array" ref="AG229">_xll.BDP($C229,AG$1,"YAS_YLD_FLAG = 15","PRICING_SOURCE=BVAL")</f>
        <v>1.9359199999999999</v>
      </c>
      <c r="AH229" s="9" t="str" cm="1">
        <f t="array" ref="AH229">_xll.BDP($C229,AH$1,"YAS_YLD_FLAG = 15","PRICING_SOURCE=BVAL")</f>
        <v>CAN 3 1/2 12/01/45</v>
      </c>
      <c r="AI229" s="9" t="str" cm="1">
        <f t="array" ref="AI229">_xll.BDP($C229,AI$1,"YAS_YLD_FLAG = 15","YAS_XCCY_FOREIGN_CURRENCY=CAD","PRICING_SOURCE=BVAL")</f>
        <v>CAN 4 06/01/41</v>
      </c>
      <c r="AJ229" s="9" cm="1">
        <f t="array" ref="AJ229">_xll.BQL($C229, "yield(fill=PREV, pricing_source=BVN4, side=Bid, yield_type=YTW) - yield(fill=PREV, pricing_source=BVN4, side=Ask, yield_type=YTW)")</f>
        <v>9.9517274778868625E-3</v>
      </c>
      <c r="AK229" s="16" cm="1">
        <f t="array" ref="AK229">_xll.BDP($C229,AK$1,"YAS_YLD_FLAG = 1")</f>
        <v>4100000000</v>
      </c>
      <c r="AL229" s="5">
        <f t="shared" si="22"/>
        <v>0</v>
      </c>
      <c r="AM229" s="17" cm="1">
        <f t="array" ref="AM229">_xll.BDP($C229&amp;"@"&amp;Settings!$B$1&amp;" "&amp;$O229,"INTERVAL_SUM","MARKET_DATA_OVERRIDE="&amp;AM$1,"CALC_INTERVAL="&amp;Settings!$B$2,"FILL=0")*1000</f>
        <v>0</v>
      </c>
      <c r="AN229" s="18">
        <f t="shared" si="23"/>
        <v>0</v>
      </c>
      <c r="AO229" s="17" cm="1">
        <f t="array" ref="AO229">_xll.BDP($I229&amp;"@"&amp;Settings!$B$1&amp;" "&amp;$O229,"INTERVAL_SUM","MARKET_DATA_OVERRIDE="&amp;AO$1,"CALC_INTERVAL="&amp;Settings!$B$2,"FILL=0")*1000</f>
        <v>0</v>
      </c>
      <c r="AP229" s="17" cm="1">
        <f t="array" ref="AP229">_xll.BDP($I229&amp;"@"&amp;Settings!$B$1&amp;" "&amp;$O229,"INTERVAL_SUM","MARKET_DATA_OVERRIDE="&amp;AP$1,"CALC_INTERVAL="&amp;Settings!$B$2,"FILL=0")*1000</f>
        <v>0</v>
      </c>
      <c r="AQ229" s="8" cm="1">
        <f t="array" ref="AQ229">_xll.BDP($C229,AQ$1)</f>
        <v>100</v>
      </c>
      <c r="AR229" s="21" t="e">
        <f>_xlfn.IFNA(IF(ISNUMBER($K229),INDEX(SN_Limit[UTILIZATION],MATCH($K229,SN_Limit[BB_ID],0)),"#N/A"),
IF(ISNUMBER($L229),INDEX(SN_Limit[UTILIZATION],MATCH($L229,SN_Limit[BB_ID],0)),"#N/A"))</f>
        <v>#N/A</v>
      </c>
      <c r="AS229" s="6" t="e">
        <f>_xlfn.IFNA(IF(ISNUMBER($K229),INDEX(SN_Limit[REMAINING],MATCH($K229,SN_Limit[BB_ID],0)),"#N/A"),
IF(ISNUMBER($L229),INDEX(SN_Limit[REMAINING],MATCH($L229,SN_Limit[BB_ID],0)),"#N/A"))</f>
        <v>#N/A</v>
      </c>
      <c r="AT229" s="3" t="str">
        <f>INDEX(Table11[Z_category],MATCH(MAX(BuyTable[[#This Row],[Yld_Z_BB]:[Yld_Z_RBCI]]),Table11[Z_score_Vale],1))</f>
        <v>75 to 90</v>
      </c>
      <c r="AU229" s="3">
        <f>INDEX(Table12[TRAC_Category],MATCH(BuyTable[[#This Row],[Perc_Traded]],Table12[TRAC_Value],1))</f>
        <v>0</v>
      </c>
      <c r="AV229" s="27">
        <f>INDEX(Table13[NetDlrInv_Category],MATCH(BuyTable[[#This Row],[DealerClient Net]],Table13[NetDlrInv_Value],1))</f>
        <v>0</v>
      </c>
      <c r="AW229" s="3">
        <f>IF(OR(ISBLANK(BuyTable[[#This Row],[MSG_AskSize]]),NOT(ISNUMBER(BuyTable[[#This Row],[MSG_AskSize]]))),"NA",INDEX(Table14[AskSize_Category],MATCH(BuyTable[[#This Row],[MSG_AskSize]],Table14[AskSize_Value],1)))</f>
        <v>0</v>
      </c>
      <c r="AX229" s="3">
        <f>INDEX(Table15[XCCY_Cat],MATCH(BuyTable[[#This Row],[XCCY_sprd]],Table15[XCCY_Value],1))</f>
        <v>0</v>
      </c>
      <c r="AY229" s="3" t="str">
        <f>INDEX(Group_RTG[RTG_Value],MATCH($R229,Group_RTG[RTG_Key],0))&amp;":"&amp;INDEX(Map_DurBQNT[Dur_Val],MATCH($X229,Map_DurBQNT[Dur_Key],0))&amp;":"&amp;$M229&amp;":"&amp;$O229</f>
        <v>AA:9:CAD:Govt</v>
      </c>
      <c r="AZ229" s="3" t="str">
        <f>INDEX(Table9[LQA_Bucket],MATCH(BuyTable[[#This Row],[LQA_LIQUIDITY_SCORE]],Table9[LQA_Val],1))</f>
        <v>80-100</v>
      </c>
      <c r="BA229" s="27" t="str">
        <f>INDEX(Table10[Utilization_Bucket],MATCH(_xlfn.IFNA(ROUND(BuyTable[[#This Row],[Remaining]]/1000000,0),-1),Table10[Utilization_Val],1))</f>
        <v>NR</v>
      </c>
      <c r="BB22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30" spans="1:54" x14ac:dyDescent="0.3">
      <c r="A230" t="s">
        <v>876</v>
      </c>
      <c r="B230" t="str">
        <f>IF(ISNUMBER(MATCH(I230,Buyside_PastID!A:A,0)),"","NEW")</f>
        <v/>
      </c>
      <c r="C230" s="8" t="s">
        <v>1155</v>
      </c>
      <c r="D230" s="8">
        <v>1.1091448886569475</v>
      </c>
      <c r="E230" s="8">
        <v>0.72106186057582999</v>
      </c>
      <c r="F230" s="8" t="s">
        <v>1970</v>
      </c>
      <c r="G230" s="8">
        <v>0</v>
      </c>
      <c r="H230" s="8">
        <v>0</v>
      </c>
      <c r="I230" s="8" t="str" cm="1">
        <f t="array" ref="I230">_xll.BDP($C230,I$1)</f>
        <v>023135AP1</v>
      </c>
      <c r="J230" s="8" t="str" cm="1">
        <f t="array" ref="J230">_xll.BDP($C230,J$1)</f>
        <v>AMZN 4.8 12/05/34</v>
      </c>
      <c r="K230" s="8" cm="1">
        <f t="array" ref="K230">_xll.BDP($C230,K$1)</f>
        <v>216952</v>
      </c>
      <c r="L230" s="8" cm="1">
        <f t="array" ref="L230">_xll.BDP($C230,L$1)</f>
        <v>216952</v>
      </c>
      <c r="M230" s="8" t="str" cm="1">
        <f t="array" ref="M230">_xll.BDP($C230,M$1)</f>
        <v>USD</v>
      </c>
      <c r="N230" s="8" t="str" cm="1">
        <f t="array" ref="N230">_xll.BDP($C230,N$1)</f>
        <v>US</v>
      </c>
      <c r="O230" s="8" t="str" cm="1">
        <f t="array" ref="O230">_xll.BDP($C230,O$1)</f>
        <v>Corp</v>
      </c>
      <c r="P230" s="8" t="str" cm="1">
        <f t="array" ref="P230">_xll.BDP($C230,P$1)</f>
        <v>Consumer Discretionary</v>
      </c>
      <c r="Q230" s="8" t="str" cm="1">
        <f t="array" ref="Q230">_xll.BDP($C230,Q$1)</f>
        <v>AMAZON.COM INC</v>
      </c>
      <c r="R230" s="8" t="str" cm="1">
        <f t="array" ref="R230">_xll.BDP($C230,R$1)</f>
        <v>AA-</v>
      </c>
      <c r="S230" s="8" cm="1">
        <f t="array" ref="S230">_xlfn.IFNA(MATCH(_xll.BDP($C230,S$1),Convert_RBCIRTG[RTG_MDY],0),0)</f>
        <v>6</v>
      </c>
      <c r="T230" s="8" cm="1">
        <f t="array" ref="T230">_xlfn.IFNA(MATCH(_xll.BDP($C230,T$1),Convert_RBCIRTG[RTG_FITCH_SP],0),0)</f>
        <v>7</v>
      </c>
      <c r="U230" s="8" cm="1">
        <f t="array" ref="U230">_xlfn.IFNA(MATCH(_xll.BDP($C230,U$1),Convert_RBCIRTG[RTG_FITCH_SP],0),0)</f>
        <v>8</v>
      </c>
      <c r="V230" s="20" t="str" cm="1">
        <f t="array" ref="V230">INDEX(Convert_RBCIRTG[RTG_FITCH_SP],IF(MEDIAN($S230:$U230)&gt;0,MEDIAN($S230:$U230),MAX($S230:$U230)))</f>
        <v>AA-</v>
      </c>
      <c r="W230" s="15" cm="1">
        <f t="array" ref="W230">_xll.BDP($C230,W$1,"YAS_YLD_FLAG = 15")</f>
        <v>9.7506313104286129</v>
      </c>
      <c r="X230" s="3" t="str">
        <f>INDEX(Convert_DurBins[Dur_Bucket],MATCH($W230,Convert_DurBins[Dur_Val],1))</f>
        <v>0-10</v>
      </c>
      <c r="Y230" s="14">
        <f t="shared" si="20"/>
        <v>2.7614265353755925</v>
      </c>
      <c r="Z230" s="3">
        <f>-INDEX(DefProv[Default],MATCH($O230&amp;$R230,DefProv[KEY],0))</f>
        <v>-7</v>
      </c>
      <c r="AA230" s="9" cm="1">
        <f t="array" ref="AA230">IF($M230="CAD",AB230,_xll.BDP($C230,AA$1,"YAS_XCCY_FOREIGN_CURRENCY=CAD","YAS_YLD_FLAG = 15","PRICING_SOURCE=BVAL"))</f>
        <v>2.8314265353755923</v>
      </c>
      <c r="AB230" s="9" cm="1">
        <f t="array" ref="AB230">_xll.BDP($C230,AB$1,"YAS_YLD_FLAG = 15","PRICING_SOURCE=BVAL")</f>
        <v>2.3281420000000002</v>
      </c>
      <c r="AC230" s="14">
        <f t="shared" si="21"/>
        <v>0.50328453537559215</v>
      </c>
      <c r="AD230" s="9" cm="1">
        <f t="array" ref="AD230">_xll.BDP($C230,AD$1,"YAS_YLD_FLAG = 15","PRICING_SOURCE=BVAL")</f>
        <v>74.815700000000021</v>
      </c>
      <c r="AE230" s="14" t="e">
        <f>INDEX([1]credit_yield!$C$1:$C$108,MATCH($AY230,[1]credit_yield!$A$1:$A$108,0))</f>
        <v>#N/A</v>
      </c>
      <c r="AF230" s="9" cm="1">
        <f t="array" ref="AF230">_xll.BDP($C230,AF$1,"YAS_YLD_FLAG = 15","YAS_XCCY_FOREIGN_CURRENCY=CAD","PRICING_SOURCE=BVAL")</f>
        <v>124.29227048439884</v>
      </c>
      <c r="AG230" s="9" cm="1">
        <f t="array" ref="AG230">_xll.BDP($C230,AG$1,"YAS_YLD_FLAG = 15","PRICING_SOURCE=BVAL")</f>
        <v>1.579985</v>
      </c>
      <c r="AH230" s="9" t="str" cm="1">
        <f t="array" ref="AH230">_xll.BDP($C230,AH$1,"YAS_YLD_FLAG = 15","PRICING_SOURCE=BVAL")</f>
        <v>T 1 1/4 08/15/31</v>
      </c>
      <c r="AI230" s="9" t="str" cm="1">
        <f t="array" ref="AI230">_xll.BDP($C230,AI$1,"YAS_YLD_FLAG = 15","YAS_XCCY_FOREIGN_CURRENCY=CAD","PRICING_SOURCE=BVAL")</f>
        <v>CAN 1 ½ 06/01/31</v>
      </c>
      <c r="AJ230" s="9" cm="1">
        <f t="array" ref="AJ230">_xll.BQL($C230, "yield(fill=PREV, pricing_source=BVN4, side=Bid, yield_type=YTW) - yield(fill=PREV, pricing_source=BVN4, side=Ask, yield_type=YTW)")</f>
        <v>2.0067920000000239E-2</v>
      </c>
      <c r="AK230" s="16" cm="1">
        <f t="array" ref="AK230">_xll.BDP($C230,AK$1,"YAS_YLD_FLAG = 1")</f>
        <v>1250000000</v>
      </c>
      <c r="AL230" s="5">
        <f t="shared" si="22"/>
        <v>1.8532E-2</v>
      </c>
      <c r="AM230" s="17" cm="1">
        <f t="array" ref="AM230">_xll.BDP($C230&amp;"@"&amp;Settings!$B$1&amp;" "&amp;$O230,"INTERVAL_SUM","MARKET_DATA_OVERRIDE="&amp;AM$1,"CALC_INTERVAL="&amp;Settings!$B$2,"FILL=0")*1000</f>
        <v>23165000</v>
      </c>
      <c r="AN230" s="18">
        <f t="shared" si="23"/>
        <v>-4945000</v>
      </c>
      <c r="AO230" s="17" cm="1">
        <f t="array" ref="AO230">_xll.BDP($I230&amp;"@"&amp;Settings!$B$1&amp;" "&amp;$O230,"INTERVAL_SUM","MARKET_DATA_OVERRIDE="&amp;AO$1,"CALC_INTERVAL="&amp;Settings!$B$2,"FILL=0")*1000</f>
        <v>5900000</v>
      </c>
      <c r="AP230" s="17" cm="1">
        <f t="array" ref="AP230">_xll.BDP($I230&amp;"@"&amp;Settings!$B$1&amp;" "&amp;$O230,"INTERVAL_SUM","MARKET_DATA_OVERRIDE="&amp;AP$1,"CALC_INTERVAL="&amp;Settings!$B$2,"FILL=0")*1000</f>
        <v>10845000</v>
      </c>
      <c r="AQ230" s="8" cm="1">
        <f t="array" ref="AQ230">_xll.BDP($C230,AQ$1)</f>
        <v>92</v>
      </c>
      <c r="AR230" s="21">
        <f>_xlfn.IFNA(IF(ISNUMBER($K230),INDEX(SN_Limit[UTILIZATION],MATCH($K230,SN_Limit[BB_ID],0)),"#N/A"),
IF(ISNUMBER($L230),INDEX(SN_Limit[UTILIZATION],MATCH($L230,SN_Limit[BB_ID],0)),"#N/A"))</f>
        <v>0</v>
      </c>
      <c r="AS230" s="6">
        <f>_xlfn.IFNA(IF(ISNUMBER($K230),INDEX(SN_Limit[REMAINING],MATCH($K230,SN_Limit[BB_ID],0)),"#N/A"),
IF(ISNUMBER($L230),INDEX(SN_Limit[REMAINING],MATCH($L230,SN_Limit[BB_ID],0)),"#N/A"))</f>
        <v>67500000</v>
      </c>
      <c r="AT230" s="3" t="str">
        <f>INDEX(Table11[Z_category],MATCH(MAX(BuyTable[[#This Row],[Yld_Z_BB]:[Yld_Z_RBCI]]),Table11[Z_score_Vale],1))</f>
        <v>75 to 90</v>
      </c>
      <c r="AU230" s="3" t="str">
        <f>INDEX(Table12[TRAC_Category],MATCH(BuyTable[[#This Row],[Perc_Traded]],Table12[TRAC_Value],1))</f>
        <v>0-5%</v>
      </c>
      <c r="AV230" s="27" t="str">
        <f>INDEX(Table13[NetDlrInv_Category],MATCH(BuyTable[[#This Row],[DealerClient Net]],Table13[NetDlrInv_Value],1))</f>
        <v>-5MM to 0MM</v>
      </c>
      <c r="AW230" s="3">
        <f>IF(OR(ISBLANK(BuyTable[[#This Row],[MSG_AskSize]]),NOT(ISNUMBER(BuyTable[[#This Row],[MSG_AskSize]]))),"NA",INDEX(Table14[AskSize_Category],MATCH(BuyTable[[#This Row],[MSG_AskSize]],Table14[AskSize_Value],1)))</f>
        <v>0</v>
      </c>
      <c r="AX230" s="3" t="str">
        <f>INDEX(Table15[XCCY_Cat],MATCH(BuyTable[[#This Row],[XCCY_sprd]],Table15[XCCY_Value],1))</f>
        <v>0.5 to 0.8</v>
      </c>
      <c r="AY230" s="3" t="str">
        <f>INDEX(Group_RTG[RTG_Value],MATCH($R230,Group_RTG[RTG_Key],0))&amp;":"&amp;INDEX(Map_DurBQNT[Dur_Val],MATCH($X230,Map_DurBQNT[Dur_Key],0))&amp;":"&amp;$M230&amp;":"&amp;$O230</f>
        <v>AA:5:USD:Corp</v>
      </c>
      <c r="AZ230" s="3" t="str">
        <f>INDEX(Table9[LQA_Bucket],MATCH(BuyTable[[#This Row],[LQA_LIQUIDITY_SCORE]],Table9[LQA_Val],1))</f>
        <v>80-100</v>
      </c>
      <c r="BA230" s="27" t="str">
        <f>INDEX(Table10[Utilization_Bucket],MATCH(_xlfn.IFNA(ROUND(BuyTable[[#This Row],[Remaining]]/1000000,0),-1),Table10[Utilization_Val],1))</f>
        <v>50-100MM</v>
      </c>
      <c r="BB23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31" spans="1:54" x14ac:dyDescent="0.3">
      <c r="A231" t="s">
        <v>876</v>
      </c>
      <c r="B231" t="str">
        <f>IF(ISNUMBER(MATCH(I231,Buyside_PastID!A:A,0)),"","NEW")</f>
        <v/>
      </c>
      <c r="C231" s="8" t="s">
        <v>1065</v>
      </c>
      <c r="D231" s="8">
        <v>1.1222820107065334</v>
      </c>
      <c r="E231" s="8">
        <v>1.1785158905341524</v>
      </c>
      <c r="F231" s="8" t="s">
        <v>2086</v>
      </c>
      <c r="G231" s="8">
        <v>0</v>
      </c>
      <c r="H231" s="8">
        <v>0</v>
      </c>
      <c r="I231" s="8" t="str" cm="1">
        <f t="array" ref="I231">_xll.BDP($C231,I$1)</f>
        <v>172967CC3</v>
      </c>
      <c r="J231" s="8" t="str" cm="1">
        <f t="array" ref="J231">_xll.BDP($C231,J$1)</f>
        <v>C 6 10/31/33</v>
      </c>
      <c r="K231" s="8" cm="1">
        <f t="array" ref="K231">_xll.BDP($C231,K$1)</f>
        <v>101214</v>
      </c>
      <c r="L231" s="8" cm="1">
        <f t="array" ref="L231">_xll.BDP($C231,L$1)</f>
        <v>101214</v>
      </c>
      <c r="M231" s="8" t="str" cm="1">
        <f t="array" ref="M231">_xll.BDP($C231,M$1)</f>
        <v>USD</v>
      </c>
      <c r="N231" s="8" t="str" cm="1">
        <f t="array" ref="N231">_xll.BDP($C231,N$1)</f>
        <v>US</v>
      </c>
      <c r="O231" s="8" t="str" cm="1">
        <f t="array" ref="O231">_xll.BDP($C231,O$1)</f>
        <v>Corp</v>
      </c>
      <c r="P231" s="8" t="str" cm="1">
        <f t="array" ref="P231">_xll.BDP($C231,P$1)</f>
        <v>Financials</v>
      </c>
      <c r="Q231" s="8" t="str" cm="1">
        <f t="array" ref="Q231">_xll.BDP($C231,Q$1)</f>
        <v>CITIGROUP INC</v>
      </c>
      <c r="R231" s="8" t="str" cm="1">
        <f t="array" ref="R231">_xll.BDP($C231,R$1)</f>
        <v>BBB+</v>
      </c>
      <c r="S231" s="8" cm="1">
        <f t="array" ref="S231">_xlfn.IFNA(MATCH(_xll.BDP($C231,S$1),Convert_RBCIRTG[RTG_MDY],0),0)</f>
        <v>2</v>
      </c>
      <c r="T231" s="8" cm="1">
        <f t="array" ref="T231">_xlfn.IFNA(MATCH(_xll.BDP($C231,T$1),Convert_RBCIRTG[RTG_FITCH_SP],0),0)</f>
        <v>3</v>
      </c>
      <c r="U231" s="8" cm="1">
        <f t="array" ref="U231">_xlfn.IFNA(MATCH(_xll.BDP($C231,U$1),Convert_RBCIRTG[RTG_FITCH_SP],0),0)</f>
        <v>2</v>
      </c>
      <c r="V231" s="20" t="str" cm="1">
        <f t="array" ref="V231">INDEX(Convert_RBCIRTG[RTG_FITCH_SP],IF(MEDIAN($S231:$U231)&gt;0,MEDIAN($S231:$U231),MAX($S231:$U231)))</f>
        <v>BBB</v>
      </c>
      <c r="W231" s="15" cm="1">
        <f t="array" ref="W231">_xll.BDP($C231,W$1,"YAS_YLD_FLAG = 15")</f>
        <v>8.8620696669327099</v>
      </c>
      <c r="X231" s="3" t="str">
        <f>INDEX(Convert_DurBins[Dur_Bucket],MATCH($W231,Convert_DurBins[Dur_Val],1))</f>
        <v>0-10</v>
      </c>
      <c r="Y231" s="14">
        <f t="shared" si="20"/>
        <v>3.3088800087512569</v>
      </c>
      <c r="Z231" s="3">
        <f>-INDEX(DefProv[Default],MATCH($O231&amp;$R231,DefProv[KEY],0))</f>
        <v>-36</v>
      </c>
      <c r="AA231" s="9" cm="1">
        <f t="array" ref="AA231">IF($M231="CAD",AB231,_xll.BDP($C231,AA$1,"YAS_XCCY_FOREIGN_CURRENCY=CAD","YAS_YLD_FLAG = 15","PRICING_SOURCE=BVAL"))</f>
        <v>3.6688800087512567</v>
      </c>
      <c r="AB231" s="9" cm="1">
        <f t="array" ref="AB231">_xll.BDP($C231,AB$1,"YAS_YLD_FLAG = 15","PRICING_SOURCE=BVAL")</f>
        <v>3.0214289999999999</v>
      </c>
      <c r="AC231" s="14">
        <f t="shared" si="21"/>
        <v>0.64745100875125683</v>
      </c>
      <c r="AD231" s="9" cm="1">
        <f t="array" ref="AD231">_xll.BDP($C231,AD$1,"YAS_YLD_FLAG = 15","PRICING_SOURCE=BVAL")</f>
        <v>144.14439999999999</v>
      </c>
      <c r="AE231" s="14" t="e">
        <f>INDEX([1]credit_yield!$C$1:$C$108,MATCH($AY231,[1]credit_yield!$A$1:$A$108,0))</f>
        <v>#N/A</v>
      </c>
      <c r="AF231" s="9" cm="1">
        <f t="array" ref="AF231">_xll.BDP($C231,AF$1,"YAS_YLD_FLAG = 15","YAS_XCCY_FOREIGN_CURRENCY=CAD","PRICING_SOURCE=BVAL")</f>
        <v>208.04326876743698</v>
      </c>
      <c r="AG231" s="9" cm="1">
        <f t="array" ref="AG231">_xll.BDP($C231,AG$1,"YAS_YLD_FLAG = 15","PRICING_SOURCE=BVAL")</f>
        <v>1.579985</v>
      </c>
      <c r="AH231" s="9" t="str" cm="1">
        <f t="array" ref="AH231">_xll.BDP($C231,AH$1,"YAS_YLD_FLAG = 15","PRICING_SOURCE=BVAL")</f>
        <v>T 1 1/4 08/15/31</v>
      </c>
      <c r="AI231" s="9" t="str" cm="1">
        <f t="array" ref="AI231">_xll.BDP($C231,AI$1,"YAS_YLD_FLAG = 15","YAS_XCCY_FOREIGN_CURRENCY=CAD","PRICING_SOURCE=BVAL")</f>
        <v>CAN 1 ½ 06/01/31</v>
      </c>
      <c r="AJ231" s="9" cm="1">
        <f t="array" ref="AJ231">_xll.BQL($C231, "yield(fill=PREV, pricing_source=BVN4, side=Bid, yield_type=YTW) - yield(fill=PREV, pricing_source=BVN4, side=Ask, yield_type=YTW)")</f>
        <v>1.8693518124788699E-2</v>
      </c>
      <c r="AK231" s="16" cm="1">
        <f t="array" ref="AK231">_xll.BDP($C231,AK$1,"YAS_YLD_FLAG = 1")</f>
        <v>653695000</v>
      </c>
      <c r="AL231" s="5">
        <f t="shared" si="22"/>
        <v>1.5943215107963194E-2</v>
      </c>
      <c r="AM231" s="17" cm="1">
        <f t="array" ref="AM231">_xll.BDP($C231&amp;"@"&amp;Settings!$B$1&amp;" "&amp;$O231,"INTERVAL_SUM","MARKET_DATA_OVERRIDE="&amp;AM$1,"CALC_INTERVAL="&amp;Settings!$B$2,"FILL=0")*1000</f>
        <v>10422000</v>
      </c>
      <c r="AN231" s="18">
        <f t="shared" si="23"/>
        <v>-1196000</v>
      </c>
      <c r="AO231" s="17" cm="1">
        <f t="array" ref="AO231">_xll.BDP($I231&amp;"@"&amp;Settings!$B$1&amp;" "&amp;$O231,"INTERVAL_SUM","MARKET_DATA_OVERRIDE="&amp;AO$1,"CALC_INTERVAL="&amp;Settings!$B$2,"FILL=0")*1000</f>
        <v>3804000</v>
      </c>
      <c r="AP231" s="17" cm="1">
        <f t="array" ref="AP231">_xll.BDP($I231&amp;"@"&amp;Settings!$B$1&amp;" "&amp;$O231,"INTERVAL_SUM","MARKET_DATA_OVERRIDE="&amp;AP$1,"CALC_INTERVAL="&amp;Settings!$B$2,"FILL=0")*1000</f>
        <v>5000000</v>
      </c>
      <c r="AQ231" s="8" cm="1">
        <f t="array" ref="AQ231">_xll.BDP($C231,AQ$1)</f>
        <v>75</v>
      </c>
      <c r="AR231" s="21">
        <f>_xlfn.IFNA(IF(ISNUMBER($K231),INDEX(SN_Limit[UTILIZATION],MATCH($K231,SN_Limit[BB_ID],0)),"#N/A"),
IF(ISNUMBER($L231),INDEX(SN_Limit[UTILIZATION],MATCH($L231,SN_Limit[BB_ID],0)),"#N/A"))</f>
        <v>0.59650000000000003</v>
      </c>
      <c r="AS231" s="6">
        <f>_xlfn.IFNA(IF(ISNUMBER($K231),INDEX(SN_Limit[REMAINING],MATCH($K231,SN_Limit[BB_ID],0)),"#N/A"),
IF(ISNUMBER($L231),INDEX(SN_Limit[REMAINING],MATCH($L231,SN_Limit[BB_ID],0)),"#N/A"))</f>
        <v>22758866.039999999</v>
      </c>
      <c r="AT231" s="3" t="str">
        <f>INDEX(Table11[Z_category],MATCH(MAX(BuyTable[[#This Row],[Yld_Z_BB]:[Yld_Z_RBCI]]),Table11[Z_score_Vale],1))</f>
        <v>75 to 90</v>
      </c>
      <c r="AU231" s="3" t="str">
        <f>INDEX(Table12[TRAC_Category],MATCH(BuyTable[[#This Row],[Perc_Traded]],Table12[TRAC_Value],1))</f>
        <v>0-5%</v>
      </c>
      <c r="AV231" s="27" t="str">
        <f>INDEX(Table13[NetDlrInv_Category],MATCH(BuyTable[[#This Row],[DealerClient Net]],Table13[NetDlrInv_Value],1))</f>
        <v>-5MM to 0MM</v>
      </c>
      <c r="AW231" s="3">
        <f>IF(OR(ISBLANK(BuyTable[[#This Row],[MSG_AskSize]]),NOT(ISNUMBER(BuyTable[[#This Row],[MSG_AskSize]]))),"NA",INDEX(Table14[AskSize_Category],MATCH(BuyTable[[#This Row],[MSG_AskSize]],Table14[AskSize_Value],1)))</f>
        <v>0</v>
      </c>
      <c r="AX231" s="3" t="str">
        <f>INDEX(Table15[XCCY_Cat],MATCH(BuyTable[[#This Row],[XCCY_sprd]],Table15[XCCY_Value],1))</f>
        <v>0.5 to 0.8</v>
      </c>
      <c r="AY231" s="3" t="str">
        <f>INDEX(Group_RTG[RTG_Value],MATCH($R231,Group_RTG[RTG_Key],0))&amp;":"&amp;INDEX(Map_DurBQNT[Dur_Val],MATCH($X231,Map_DurBQNT[Dur_Key],0))&amp;":"&amp;$M231&amp;":"&amp;$O231</f>
        <v>BBB:5:USD:Corp</v>
      </c>
      <c r="AZ231" s="3" t="str">
        <f>INDEX(Table9[LQA_Bucket],MATCH(BuyTable[[#This Row],[LQA_LIQUIDITY_SCORE]],Table9[LQA_Val],1))</f>
        <v>60-80</v>
      </c>
      <c r="BA231" s="27" t="str">
        <f>INDEX(Table10[Utilization_Bucket],MATCH(_xlfn.IFNA(ROUND(BuyTable[[#This Row],[Remaining]]/1000000,0),-1),Table10[Utilization_Val],1))</f>
        <v>10-50MM</v>
      </c>
      <c r="BB23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32" spans="1:54" x14ac:dyDescent="0.3">
      <c r="A232" t="s">
        <v>876</v>
      </c>
      <c r="B232" t="str">
        <f>IF(ISNUMBER(MATCH(I232,Buyside_PastID!A:A,0)),"","NEW")</f>
        <v/>
      </c>
      <c r="C232" s="8" t="s">
        <v>1154</v>
      </c>
      <c r="D232" s="8">
        <v>0.83120418631017212</v>
      </c>
      <c r="E232" s="8">
        <v>0.90761024143172986</v>
      </c>
      <c r="F232" s="8" t="s">
        <v>1990</v>
      </c>
      <c r="G232" s="8">
        <v>0</v>
      </c>
      <c r="H232" s="8">
        <v>500000</v>
      </c>
      <c r="I232" s="8" t="str" cm="1">
        <f t="array" ref="I232">_xll.BDP($C232,I$1)</f>
        <v>92343VCQ5</v>
      </c>
      <c r="J232" s="8" t="str" cm="1">
        <f t="array" ref="J232">_xll.BDP($C232,J$1)</f>
        <v>VZ 4.4 11/01/34</v>
      </c>
      <c r="K232" s="8" cm="1">
        <f t="array" ref="K232">_xll.BDP($C232,K$1)</f>
        <v>100185</v>
      </c>
      <c r="L232" s="8" cm="1">
        <f t="array" ref="L232">_xll.BDP($C232,L$1)</f>
        <v>100185</v>
      </c>
      <c r="M232" s="8" t="str" cm="1">
        <f t="array" ref="M232">_xll.BDP($C232,M$1)</f>
        <v>USD</v>
      </c>
      <c r="N232" s="8" t="str" cm="1">
        <f t="array" ref="N232">_xll.BDP($C232,N$1)</f>
        <v>US</v>
      </c>
      <c r="O232" s="8" t="str" cm="1">
        <f t="array" ref="O232">_xll.BDP($C232,O$1)</f>
        <v>Corp</v>
      </c>
      <c r="P232" s="8" t="str" cm="1">
        <f t="array" ref="P232">_xll.BDP($C232,P$1)</f>
        <v>Communications</v>
      </c>
      <c r="Q232" s="8" t="str" cm="1">
        <f t="array" ref="Q232">_xll.BDP($C232,Q$1)</f>
        <v>VERIZON COMMUNICATIONS</v>
      </c>
      <c r="R232" s="8" t="str" cm="1">
        <f t="array" ref="R232">_xll.BDP($C232,R$1)</f>
        <v>BBB+</v>
      </c>
      <c r="S232" s="8" cm="1">
        <f t="array" ref="S232">_xlfn.IFNA(MATCH(_xll.BDP($C232,S$1),Convert_RBCIRTG[RTG_MDY],0),0)</f>
        <v>3</v>
      </c>
      <c r="T232" s="8" cm="1">
        <f t="array" ref="T232">_xlfn.IFNA(MATCH(_xll.BDP($C232,T$1),Convert_RBCIRTG[RTG_FITCH_SP],0),0)</f>
        <v>4</v>
      </c>
      <c r="U232" s="8" cm="1">
        <f t="array" ref="U232">_xlfn.IFNA(MATCH(_xll.BDP($C232,U$1),Convert_RBCIRTG[RTG_FITCH_SP],0),0)</f>
        <v>3</v>
      </c>
      <c r="V232" s="20" t="str" cm="1">
        <f t="array" ref="V232">INDEX(Convert_RBCIRTG[RTG_FITCH_SP],IF(MEDIAN($S232:$U232)&gt;0,MEDIAN($S232:$U232),MAX($S232:$U232)))</f>
        <v>BBB+</v>
      </c>
      <c r="W232" s="15" cm="1">
        <f t="array" ref="W232">_xll.BDP($C232,W$1,"YAS_YLD_FLAG = 15")</f>
        <v>9.700815382668635</v>
      </c>
      <c r="X232" s="3" t="str">
        <f>INDEX(Convert_DurBins[Dur_Bucket],MATCH($W232,Convert_DurBins[Dur_Val],1))</f>
        <v>0-10</v>
      </c>
      <c r="Y232" s="14">
        <f t="shared" si="20"/>
        <v>2.9289166973303775</v>
      </c>
      <c r="Z232" s="3">
        <f>-INDEX(DefProv[Default],MATCH($O232&amp;$R232,DefProv[KEY],0))</f>
        <v>-36</v>
      </c>
      <c r="AA232" s="9" cm="1">
        <f t="array" ref="AA232">IF($M232="CAD",AB232,_xll.BDP($C232,AA$1,"YAS_XCCY_FOREIGN_CURRENCY=CAD","YAS_YLD_FLAG = 15","PRICING_SOURCE=BVAL"))</f>
        <v>3.2889166973303774</v>
      </c>
      <c r="AB232" s="9" cm="1">
        <f t="array" ref="AB232">_xll.BDP($C232,AB$1,"YAS_YLD_FLAG = 15","PRICING_SOURCE=BVAL")</f>
        <v>2.781933</v>
      </c>
      <c r="AC232" s="14">
        <f t="shared" si="21"/>
        <v>0.5069836973303774</v>
      </c>
      <c r="AD232" s="9" cm="1">
        <f t="array" ref="AD232">_xll.BDP($C232,AD$1,"YAS_YLD_FLAG = 15","PRICING_SOURCE=BVAL")</f>
        <v>120.1948</v>
      </c>
      <c r="AE232" s="14" t="e">
        <f>INDEX([1]credit_yield!$C$1:$C$108,MATCH($AY232,[1]credit_yield!$A$1:$A$108,0))</f>
        <v>#N/A</v>
      </c>
      <c r="AF232" s="9" cm="1">
        <f t="array" ref="AF232">_xll.BDP($C232,AF$1,"YAS_YLD_FLAG = 15","YAS_XCCY_FOREIGN_CURRENCY=CAD","PRICING_SOURCE=BVAL")</f>
        <v>170.04693762534907</v>
      </c>
      <c r="AG232" s="9" cm="1">
        <f t="array" ref="AG232">_xll.BDP($C232,AG$1,"YAS_YLD_FLAG = 15","PRICING_SOURCE=BVAL")</f>
        <v>1.579985</v>
      </c>
      <c r="AH232" s="9" t="str" cm="1">
        <f t="array" ref="AH232">_xll.BDP($C232,AH$1,"YAS_YLD_FLAG = 15","PRICING_SOURCE=BVAL")</f>
        <v>T 1 1/4 08/15/31</v>
      </c>
      <c r="AI232" s="9" t="str" cm="1">
        <f t="array" ref="AI232">_xll.BDP($C232,AI$1,"YAS_YLD_FLAG = 15","YAS_XCCY_FOREIGN_CURRENCY=CAD","PRICING_SOURCE=BVAL")</f>
        <v>CAN 1 ½ 06/01/31</v>
      </c>
      <c r="AJ232" s="9" cm="1">
        <f t="array" ref="AJ232">_xll.BQL($C232, "yield(fill=PREV, pricing_source=BVN4, side=Bid, yield_type=YTW) - yield(fill=PREV, pricing_source=BVN4, side=Ask, yield_type=YTW)")</f>
        <v>1.9766909999999971E-2</v>
      </c>
      <c r="AK232" s="16" cm="1">
        <f t="array" ref="AK232">_xll.BDP($C232,AK$1,"YAS_YLD_FLAG = 1")</f>
        <v>2274789000</v>
      </c>
      <c r="AL232" s="5">
        <f t="shared" si="22"/>
        <v>2.6733468466745708E-2</v>
      </c>
      <c r="AM232" s="17" cm="1">
        <f t="array" ref="AM232">_xll.BDP($C232&amp;"@"&amp;Settings!$B$1&amp;" "&amp;$O232,"INTERVAL_SUM","MARKET_DATA_OVERRIDE="&amp;AM$1,"CALC_INTERVAL="&amp;Settings!$B$2,"FILL=0")*1000</f>
        <v>60813000</v>
      </c>
      <c r="AN232" s="18">
        <f t="shared" si="23"/>
        <v>1465000</v>
      </c>
      <c r="AO232" s="17" cm="1">
        <f t="array" ref="AO232">_xll.BDP($I232&amp;"@"&amp;Settings!$B$1&amp;" "&amp;$O232,"INTERVAL_SUM","MARKET_DATA_OVERRIDE="&amp;AO$1,"CALC_INTERVAL="&amp;Settings!$B$2,"FILL=0")*1000</f>
        <v>18890000</v>
      </c>
      <c r="AP232" s="17" cm="1">
        <f t="array" ref="AP232">_xll.BDP($I232&amp;"@"&amp;Settings!$B$1&amp;" "&amp;$O232,"INTERVAL_SUM","MARKET_DATA_OVERRIDE="&amp;AP$1,"CALC_INTERVAL="&amp;Settings!$B$2,"FILL=0")*1000</f>
        <v>17425000</v>
      </c>
      <c r="AQ232" s="8" cm="1">
        <f t="array" ref="AQ232">_xll.BDP($C232,AQ$1)</f>
        <v>94</v>
      </c>
      <c r="AR232" s="21">
        <f>_xlfn.IFNA(IF(ISNUMBER($K232),INDEX(SN_Limit[UTILIZATION],MATCH($K232,SN_Limit[BB_ID],0)),"#N/A"),
IF(ISNUMBER($L232),INDEX(SN_Limit[UTILIZATION],MATCH($L232,SN_Limit[BB_ID],0)),"#N/A"))</f>
        <v>0.20419999999999999</v>
      </c>
      <c r="AS232" s="6">
        <f>_xlfn.IFNA(IF(ISNUMBER($K232),INDEX(SN_Limit[REMAINING],MATCH($K232,SN_Limit[BB_ID],0)),"#N/A"),
IF(ISNUMBER($L232),INDEX(SN_Limit[REMAINING],MATCH($L232,SN_Limit[BB_ID],0)),"#N/A"))</f>
        <v>34791013.700000003</v>
      </c>
      <c r="AT232" s="3" t="str">
        <f>INDEX(Table11[Z_category],MATCH(MAX(BuyTable[[#This Row],[Yld_Z_BB]:[Yld_Z_RBCI]]),Table11[Z_score_Vale],1))</f>
        <v>75 to 90</v>
      </c>
      <c r="AU232" s="3" t="str">
        <f>INDEX(Table12[TRAC_Category],MATCH(BuyTable[[#This Row],[Perc_Traded]],Table12[TRAC_Value],1))</f>
        <v>0-5%</v>
      </c>
      <c r="AV232" s="27" t="str">
        <f>INDEX(Table13[NetDlrInv_Category],MATCH(BuyTable[[#This Row],[DealerClient Net]],Table13[NetDlrInv_Value],1))</f>
        <v>0 to 5MM</v>
      </c>
      <c r="AW232" s="3">
        <f>IF(OR(ISBLANK(BuyTable[[#This Row],[MSG_AskSize]]),NOT(ISNUMBER(BuyTable[[#This Row],[MSG_AskSize]]))),"NA",INDEX(Table14[AskSize_Category],MATCH(BuyTable[[#This Row],[MSG_AskSize]],Table14[AskSize_Value],1)))</f>
        <v>0</v>
      </c>
      <c r="AX232" s="3" t="str">
        <f>INDEX(Table15[XCCY_Cat],MATCH(BuyTable[[#This Row],[XCCY_sprd]],Table15[XCCY_Value],1))</f>
        <v>0.5 to 0.8</v>
      </c>
      <c r="AY232" s="3" t="str">
        <f>INDEX(Group_RTG[RTG_Value],MATCH($R232,Group_RTG[RTG_Key],0))&amp;":"&amp;INDEX(Map_DurBQNT[Dur_Val],MATCH($X232,Map_DurBQNT[Dur_Key],0))&amp;":"&amp;$M232&amp;":"&amp;$O232</f>
        <v>BBB:5:USD:Corp</v>
      </c>
      <c r="AZ232" s="3" t="str">
        <f>INDEX(Table9[LQA_Bucket],MATCH(BuyTable[[#This Row],[LQA_LIQUIDITY_SCORE]],Table9[LQA_Val],1))</f>
        <v>80-100</v>
      </c>
      <c r="BA232" s="27" t="str">
        <f>INDEX(Table10[Utilization_Bucket],MATCH(_xlfn.IFNA(ROUND(BuyTable[[#This Row],[Remaining]]/1000000,0),-1),Table10[Utilization_Val],1))</f>
        <v>10-50MM</v>
      </c>
      <c r="BB23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33" spans="1:54" x14ac:dyDescent="0.3">
      <c r="A233" t="s">
        <v>876</v>
      </c>
      <c r="B233" t="str">
        <f>IF(ISNUMBER(MATCH(I233,Buyside_PastID!A:A,0)),"","NEW")</f>
        <v/>
      </c>
      <c r="C233" s="8" t="s">
        <v>963</v>
      </c>
      <c r="D233" s="8">
        <v>0.77723054938300262</v>
      </c>
      <c r="E233" s="8">
        <v>0.84748538334856949</v>
      </c>
      <c r="F233" s="8" t="s">
        <v>2789</v>
      </c>
      <c r="I233" s="8" t="str" cm="1">
        <f t="array" ref="I233">_xll.BDP($C233,I$1)</f>
        <v>00206RCG5</v>
      </c>
      <c r="J233" s="8" t="str" cm="1">
        <f t="array" ref="J233">_xll.BDP($C233,J$1)</f>
        <v>T 4.8 06/15/44</v>
      </c>
      <c r="K233" s="8" cm="1">
        <f t="array" ref="K233">_xll.BDP($C233,K$1)</f>
        <v>101376</v>
      </c>
      <c r="L233" s="8" cm="1">
        <f t="array" ref="L233">_xll.BDP($C233,L$1)</f>
        <v>101376</v>
      </c>
      <c r="M233" s="8" t="str" cm="1">
        <f t="array" ref="M233">_xll.BDP($C233,M$1)</f>
        <v>USD</v>
      </c>
      <c r="N233" s="8" t="str" cm="1">
        <f t="array" ref="N233">_xll.BDP($C233,N$1)</f>
        <v>US</v>
      </c>
      <c r="O233" s="8" t="str" cm="1">
        <f t="array" ref="O233">_xll.BDP($C233,O$1)</f>
        <v>Corp</v>
      </c>
      <c r="P233" s="8" t="str" cm="1">
        <f t="array" ref="P233">_xll.BDP($C233,P$1)</f>
        <v>Communications</v>
      </c>
      <c r="Q233" s="8" t="str" cm="1">
        <f t="array" ref="Q233">_xll.BDP($C233,Q$1)</f>
        <v>AT&amp;T INC</v>
      </c>
      <c r="R233" s="8" t="str" cm="1">
        <f t="array" ref="R233">_xll.BDP($C233,R$1)</f>
        <v>BBB</v>
      </c>
      <c r="S233" s="8" cm="1">
        <f t="array" ref="S233">_xlfn.IFNA(MATCH(_xll.BDP($C233,S$1),Convert_RBCIRTG[RTG_MDY],0),0)</f>
        <v>2</v>
      </c>
      <c r="T233" s="8" cm="1">
        <f t="array" ref="T233">_xlfn.IFNA(MATCH(_xll.BDP($C233,T$1),Convert_RBCIRTG[RTG_FITCH_SP],0),0)</f>
        <v>3</v>
      </c>
      <c r="U233" s="8" cm="1">
        <f t="array" ref="U233">_xlfn.IFNA(MATCH(_xll.BDP($C233,U$1),Convert_RBCIRTG[RTG_FITCH_SP],0),0)</f>
        <v>2</v>
      </c>
      <c r="V233" s="20" t="str" cm="1">
        <f t="array" ref="V233">INDEX(Convert_RBCIRTG[RTG_FITCH_SP],IF(MEDIAN($S233:$U233)&gt;0,MEDIAN($S233:$U233),MAX($S233:$U233)))</f>
        <v>BBB</v>
      </c>
      <c r="W233" s="15" cm="1">
        <f t="array" ref="W233">_xll.BDP($C233,W$1,"YAS_YLD_FLAG = 15")</f>
        <v>14.162792474387084</v>
      </c>
      <c r="X233" s="3" t="str">
        <f>INDEX(Convert_DurBins[Dur_Bucket],MATCH($W233,Convert_DurBins[Dur_Val],1))</f>
        <v>14-16</v>
      </c>
      <c r="Y233" s="14">
        <f t="shared" si="20"/>
        <v>3.9283188585885509</v>
      </c>
      <c r="Z233" s="3">
        <f>-INDEX(DefProv[Default],MATCH($O233&amp;$R233,DefProv[KEY],0))</f>
        <v>-36</v>
      </c>
      <c r="AA233" s="9" cm="1">
        <f t="array" ref="AA233">IF($M233="CAD",AB233,_xll.BDP($C233,AA$1,"YAS_XCCY_FOREIGN_CURRENCY=CAD","YAS_YLD_FLAG = 15","PRICING_SOURCE=BVAL"))</f>
        <v>4.2883188585885508</v>
      </c>
      <c r="AB233" s="9" cm="1">
        <f t="array" ref="AB233">_xll.BDP($C233,AB$1,"YAS_YLD_FLAG = 15","PRICING_SOURCE=BVAL")</f>
        <v>3.5599810000000001</v>
      </c>
      <c r="AC233" s="14">
        <f t="shared" si="21"/>
        <v>0.72833785858855071</v>
      </c>
      <c r="AD233" s="9" cm="1">
        <f t="array" ref="AD233">_xll.BDP($C233,AD$1,"YAS_YLD_FLAG = 15","PRICING_SOURCE=BVAL")</f>
        <v>156.71910000000003</v>
      </c>
      <c r="AE233" s="14" t="e">
        <f>INDEX([1]credit_yield!$C$1:$C$108,MATCH($AY233,[1]credit_yield!$A$1:$A$108,0))</f>
        <v>#N/A</v>
      </c>
      <c r="AF233" s="9" cm="1">
        <f t="array" ref="AF233">_xll.BDP($C233,AF$1,"YAS_YLD_FLAG = 15","YAS_XCCY_FOREIGN_CURRENCY=CAD","PRICING_SOURCE=BVAL")</f>
        <v>242.00384045955258</v>
      </c>
      <c r="AG233" s="9" cm="1">
        <f t="array" ref="AG233">_xll.BDP($C233,AG$1,"YAS_YLD_FLAG = 15","PRICING_SOURCE=BVAL")</f>
        <v>1.9927899999999998</v>
      </c>
      <c r="AH233" s="9" t="str" cm="1">
        <f t="array" ref="AH233">_xll.BDP($C233,AH$1,"YAS_YLD_FLAG = 15","PRICING_SOURCE=BVAL")</f>
        <v>T 1 3/4 08/15/41</v>
      </c>
      <c r="AI233" s="9" t="str" cm="1">
        <f t="array" ref="AI233">_xll.BDP($C233,AI$1,"YAS_YLD_FLAG = 15","YAS_XCCY_FOREIGN_CURRENCY=CAD","PRICING_SOURCE=BVAL")</f>
        <v>CAN 4 06/01/41</v>
      </c>
      <c r="AJ233" s="9" cm="1">
        <f t="array" ref="AJ233">_xll.BQL($C233, "yield(fill=PREV, pricing_source=BVN4, side=Bid, yield_type=YTW) - yield(fill=PREV, pricing_source=BVN4, side=Ask, yield_type=YTW)")</f>
        <v>4.4542709999999985E-2</v>
      </c>
      <c r="AK233" s="16" cm="1">
        <f t="array" ref="AK233">_xll.BDP($C233,AK$1,"YAS_YLD_FLAG = 1")</f>
        <v>606975000</v>
      </c>
      <c r="AL233" s="5">
        <f t="shared" si="22"/>
        <v>3.2950286255611846E-3</v>
      </c>
      <c r="AM233" s="17" cm="1">
        <f t="array" ref="AM233">_xll.BDP($C233&amp;"@"&amp;Settings!$B$1&amp;" "&amp;$O233,"INTERVAL_SUM","MARKET_DATA_OVERRIDE="&amp;AM$1,"CALC_INTERVAL="&amp;Settings!$B$2,"FILL=0")*1000</f>
        <v>2000000</v>
      </c>
      <c r="AN233" s="18">
        <f t="shared" si="23"/>
        <v>-2000000</v>
      </c>
      <c r="AO233" s="17" cm="1">
        <f t="array" ref="AO233">_xll.BDP($I233&amp;"@"&amp;Settings!$B$1&amp;" "&amp;$O233,"INTERVAL_SUM","MARKET_DATA_OVERRIDE="&amp;AO$1,"CALC_INTERVAL="&amp;Settings!$B$2,"FILL=0")*1000</f>
        <v>0</v>
      </c>
      <c r="AP233" s="17" cm="1">
        <f t="array" ref="AP233">_xll.BDP($I233&amp;"@"&amp;Settings!$B$1&amp;" "&amp;$O233,"INTERVAL_SUM","MARKET_DATA_OVERRIDE="&amp;AP$1,"CALC_INTERVAL="&amp;Settings!$B$2,"FILL=0")*1000</f>
        <v>2000000</v>
      </c>
      <c r="AQ233" s="8" cm="1">
        <f t="array" ref="AQ233">_xll.BDP($C233,AQ$1)</f>
        <v>84</v>
      </c>
      <c r="AR233" s="21">
        <f>_xlfn.IFNA(IF(ISNUMBER($K233),INDEX(SN_Limit[UTILIZATION],MATCH($K233,SN_Limit[BB_ID],0)),"#N/A"),
IF(ISNUMBER($L233),INDEX(SN_Limit[UTILIZATION],MATCH($L233,SN_Limit[BB_ID],0)),"#N/A"))</f>
        <v>0.89100000000000001</v>
      </c>
      <c r="AS233" s="6">
        <f>_xlfn.IFNA(IF(ISNUMBER($K233),INDEX(SN_Limit[REMAINING],MATCH($K233,SN_Limit[BB_ID],0)),"#N/A"),
IF(ISNUMBER($L233),INDEX(SN_Limit[REMAINING],MATCH($L233,SN_Limit[BB_ID],0)),"#N/A"))</f>
        <v>811912.5</v>
      </c>
      <c r="AT233" s="3" t="str">
        <f>INDEX(Table11[Z_category],MATCH(MAX(BuyTable[[#This Row],[Yld_Z_BB]:[Yld_Z_RBCI]]),Table11[Z_score_Vale],1))</f>
        <v>75 to 90</v>
      </c>
      <c r="AU233" s="3">
        <f>INDEX(Table12[TRAC_Category],MATCH(BuyTable[[#This Row],[Perc_Traded]],Table12[TRAC_Value],1))</f>
        <v>0</v>
      </c>
      <c r="AV233" s="27" t="str">
        <f>INDEX(Table13[NetDlrInv_Category],MATCH(BuyTable[[#This Row],[DealerClient Net]],Table13[NetDlrInv_Value],1))</f>
        <v>-5MM to 0MM</v>
      </c>
      <c r="AW233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233" s="3" t="str">
        <f>INDEX(Table15[XCCY_Cat],MATCH(BuyTable[[#This Row],[XCCY_sprd]],Table15[XCCY_Value],1))</f>
        <v>0.5 to 0.8</v>
      </c>
      <c r="AY233" s="3" t="str">
        <f>INDEX(Group_RTG[RTG_Value],MATCH($R233,Group_RTG[RTG_Key],0))&amp;":"&amp;INDEX(Map_DurBQNT[Dur_Val],MATCH($X233,Map_DurBQNT[Dur_Key],0))&amp;":"&amp;$M233&amp;":"&amp;$O233</f>
        <v>BBB:8:USD:Corp</v>
      </c>
      <c r="AZ233" s="3" t="str">
        <f>INDEX(Table9[LQA_Bucket],MATCH(BuyTable[[#This Row],[LQA_LIQUIDITY_SCORE]],Table9[LQA_Val],1))</f>
        <v>80-100</v>
      </c>
      <c r="BA233" s="27" t="str">
        <f>INDEX(Table10[Utilization_Bucket],MATCH(_xlfn.IFNA(ROUND(BuyTable[[#This Row],[Remaining]]/1000000,0),-1),Table10[Utilization_Val],1))</f>
        <v>1-10MM</v>
      </c>
      <c r="BB23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34" spans="1:54" x14ac:dyDescent="0.3">
      <c r="A234" t="s">
        <v>876</v>
      </c>
      <c r="B234" t="str">
        <f>IF(ISNUMBER(MATCH(I234,Buyside_PastID!A:A,0)),"","NEW")</f>
        <v/>
      </c>
      <c r="C234" s="8" t="s">
        <v>2884</v>
      </c>
      <c r="D234" s="8">
        <v>1.0945719087123664</v>
      </c>
      <c r="E234" s="8">
        <v>1.0653725327904413</v>
      </c>
      <c r="F234" s="8" t="s">
        <v>2820</v>
      </c>
      <c r="G234" s="8">
        <v>25000000</v>
      </c>
      <c r="H234" s="8">
        <v>15000000</v>
      </c>
      <c r="I234" s="8" t="str" cm="1">
        <f t="array" ref="I234">_xll.BDP($C234,I$1)</f>
        <v>68323ACY8</v>
      </c>
      <c r="J234" s="8" t="str" cm="1">
        <f t="array" ref="J234">_xll.BDP($C234,J$1)</f>
        <v>ONT 2.9 12/02/46</v>
      </c>
      <c r="K234" s="8" cm="1">
        <f t="array" ref="K234">_xll.BDP($C234,K$1)</f>
        <v>186288</v>
      </c>
      <c r="L234" s="8" cm="1">
        <f t="array" ref="L234">_xll.BDP($C234,L$1)</f>
        <v>186288</v>
      </c>
      <c r="M234" s="8" t="str" cm="1">
        <f t="array" ref="M234">_xll.BDP($C234,M$1)</f>
        <v>CAD</v>
      </c>
      <c r="N234" s="8" t="str" cm="1">
        <f t="array" ref="N234">_xll.BDP($C234,N$1)</f>
        <v>CA</v>
      </c>
      <c r="O234" s="8" t="str" cm="1">
        <f t="array" ref="O234">_xll.BDP($C234,O$1)</f>
        <v>Govt</v>
      </c>
      <c r="P234" s="8" t="str" cm="1">
        <f t="array" ref="P234">_xll.BDP($C234,P$1)</f>
        <v>Government</v>
      </c>
      <c r="Q234" s="8" t="str" cm="1">
        <f t="array" ref="Q234">_xll.BDP($C234,Q$1)</f>
        <v>ONTARIO (PROVINCE OF)</v>
      </c>
      <c r="R234" s="8" t="str" cm="1">
        <f t="array" ref="R234">_xll.BDP($C234,R$1)</f>
        <v>A+</v>
      </c>
      <c r="S234" s="8" cm="1">
        <f t="array" ref="S234">_xlfn.IFNA(MATCH(_xll.BDP($C234,S$1),Convert_RBCIRTG[RTG_MDY],0),0)</f>
        <v>7</v>
      </c>
      <c r="T234" s="8" cm="1">
        <f t="array" ref="T234">_xlfn.IFNA(MATCH(_xll.BDP($C234,T$1),Convert_RBCIRTG[RTG_FITCH_SP],0),0)</f>
        <v>7</v>
      </c>
      <c r="U234" s="8" cm="1">
        <f t="array" ref="U234">_xlfn.IFNA(MATCH(_xll.BDP($C234,U$1),Convert_RBCIRTG[RTG_FITCH_SP],0),0)</f>
        <v>6</v>
      </c>
      <c r="V234" s="20" t="str" cm="1">
        <f t="array" ref="V234">INDEX(Convert_RBCIRTG[RTG_FITCH_SP],IF(MEDIAN($S234:$U234)&gt;0,MEDIAN($S234:$U234),MAX($S234:$U234)))</f>
        <v>AA-</v>
      </c>
      <c r="W234" s="15" cm="1">
        <f t="array" ref="W234">_xll.BDP($C234,W$1,"YAS_YLD_FLAG = 15")</f>
        <v>17.708082784946619</v>
      </c>
      <c r="X234" s="3" t="str">
        <f>INDEX(Convert_DurBins[Dur_Bucket],MATCH($W234,Convert_DurBins[Dur_Val],1))</f>
        <v>16-18</v>
      </c>
      <c r="Y234" s="14">
        <f t="shared" si="20"/>
        <v>2.7004040000000002</v>
      </c>
      <c r="Z234" s="3">
        <f>-INDEX(DefProv[Default],MATCH($O234&amp;$R234,DefProv[KEY],0))</f>
        <v>-3</v>
      </c>
      <c r="AA234" s="9" cm="1">
        <f t="array" ref="AA234">IF($M234="CAD",AB234,_xll.BDP($C234,AA$1,"YAS_XCCY_FOREIGN_CURRENCY=CAD","YAS_YLD_FLAG = 15","PRICING_SOURCE=BVAL"))</f>
        <v>2.7304040000000001</v>
      </c>
      <c r="AB234" s="9" cm="1">
        <f t="array" ref="AB234">_xll.BDP($C234,AB$1,"YAS_YLD_FLAG = 15","PRICING_SOURCE=BVAL")</f>
        <v>2.7304040000000001</v>
      </c>
      <c r="AC234" s="14">
        <f t="shared" si="21"/>
        <v>0</v>
      </c>
      <c r="AD234" s="9" cm="1">
        <f t="array" ref="AD234">_xll.BDP($C234,AD$1,"YAS_YLD_FLAG = 15","PRICING_SOURCE=BVAL")</f>
        <v>79.448400000000021</v>
      </c>
      <c r="AE234" s="14">
        <f>INDEX([1]credit_yield!$C$1:$C$108,MATCH($AY234,[1]credit_yield!$A$1:$A$108,0))</f>
        <v>94.865496317545578</v>
      </c>
      <c r="AF234" s="9" cm="1">
        <f t="array" ref="AF234">_xll.BDP($C234,AF$1,"YAS_YLD_FLAG = 15","YAS_XCCY_FOREIGN_CURRENCY=CAD","PRICING_SOURCE=BVAL")</f>
        <v>77.158980247307099</v>
      </c>
      <c r="AG234" s="9" cm="1">
        <f t="array" ref="AG234">_xll.BDP($C234,AG$1,"YAS_YLD_FLAG = 15","PRICING_SOURCE=BVAL")</f>
        <v>1.9359199999999999</v>
      </c>
      <c r="AH234" s="9" t="str" cm="1">
        <f t="array" ref="AH234">_xll.BDP($C234,AH$1,"YAS_YLD_FLAG = 15","PRICING_SOURCE=BVAL")</f>
        <v>CAN 3 1/2 12/01/45</v>
      </c>
      <c r="AI234" s="9" t="str" cm="1">
        <f t="array" ref="AI234">_xll.BDP($C234,AI$1,"YAS_YLD_FLAG = 15","YAS_XCCY_FOREIGN_CURRENCY=CAD","PRICING_SOURCE=BVAL")</f>
        <v>CAN 2 12/01/51</v>
      </c>
      <c r="AJ234" s="9" cm="1">
        <f t="array" ref="AJ234">_xll.BQL($C234, "yield(fill=PREV, pricing_source=BVN4, side=Bid, yield_type=YTW) - yield(fill=PREV, pricing_source=BVN4, side=Ask, yield_type=YTW)")</f>
        <v>7.5449870621002724E-3</v>
      </c>
      <c r="AK234" s="16" cm="1">
        <f t="array" ref="AK234">_xll.BDP($C234,AK$1,"YAS_YLD_FLAG = 1")</f>
        <v>14700000000</v>
      </c>
      <c r="AL234" s="5">
        <f t="shared" si="22"/>
        <v>0</v>
      </c>
      <c r="AM234" s="17" cm="1">
        <f t="array" ref="AM234">_xll.BDP($C234&amp;"@"&amp;Settings!$B$1&amp;" "&amp;$O234,"INTERVAL_SUM","MARKET_DATA_OVERRIDE="&amp;AM$1,"CALC_INTERVAL="&amp;Settings!$B$2,"FILL=0")*1000</f>
        <v>0</v>
      </c>
      <c r="AN234" s="18">
        <f t="shared" si="23"/>
        <v>0</v>
      </c>
      <c r="AO234" s="17" cm="1">
        <f t="array" ref="AO234">_xll.BDP($I234&amp;"@"&amp;Settings!$B$1&amp;" "&amp;$O234,"INTERVAL_SUM","MARKET_DATA_OVERRIDE="&amp;AO$1,"CALC_INTERVAL="&amp;Settings!$B$2,"FILL=0")*1000</f>
        <v>0</v>
      </c>
      <c r="AP234" s="17" cm="1">
        <f t="array" ref="AP234">_xll.BDP($I234&amp;"@"&amp;Settings!$B$1&amp;" "&amp;$O234,"INTERVAL_SUM","MARKET_DATA_OVERRIDE="&amp;AP$1,"CALC_INTERVAL="&amp;Settings!$B$2,"FILL=0")*1000</f>
        <v>0</v>
      </c>
      <c r="AQ234" s="8" cm="1">
        <f t="array" ref="AQ234">_xll.BDP($C234,AQ$1)</f>
        <v>100</v>
      </c>
      <c r="AR234" s="21">
        <f>_xlfn.IFNA(IF(ISNUMBER($K234),INDEX(SN_Limit[UTILIZATION],MATCH($K234,SN_Limit[BB_ID],0)),"#N/A"),
IF(ISNUMBER($L234),INDEX(SN_Limit[UTILIZATION],MATCH($L234,SN_Limit[BB_ID],0)),"#N/A"))</f>
        <v>0.49890000000000001</v>
      </c>
      <c r="AS234" s="6">
        <f>_xlfn.IFNA(IF(ISNUMBER($K234),INDEX(SN_Limit[REMAINING],MATCH($K234,SN_Limit[BB_ID],0)),"#N/A"),
IF(ISNUMBER($L234),INDEX(SN_Limit[REMAINING],MATCH($L234,SN_Limit[BB_ID],0)),"#N/A"))</f>
        <v>601633864.02999997</v>
      </c>
      <c r="AT234" s="3" t="str">
        <f>INDEX(Table11[Z_category],MATCH(MAX(BuyTable[[#This Row],[Yld_Z_BB]:[Yld_Z_RBCI]]),Table11[Z_score_Vale],1))</f>
        <v>75 to 90</v>
      </c>
      <c r="AU234" s="3">
        <f>INDEX(Table12[TRAC_Category],MATCH(BuyTable[[#This Row],[Perc_Traded]],Table12[TRAC_Value],1))</f>
        <v>0</v>
      </c>
      <c r="AV234" s="27">
        <f>INDEX(Table13[NetDlrInv_Category],MATCH(BuyTable[[#This Row],[DealerClient Net]],Table13[NetDlrInv_Value],1))</f>
        <v>0</v>
      </c>
      <c r="AW234" s="3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234" s="3">
        <f>INDEX(Table15[XCCY_Cat],MATCH(BuyTable[[#This Row],[XCCY_sprd]],Table15[XCCY_Value],1))</f>
        <v>0</v>
      </c>
      <c r="AY234" s="3" t="str">
        <f>INDEX(Group_RTG[RTG_Value],MATCH($R234,Group_RTG[RTG_Key],0))&amp;":"&amp;INDEX(Map_DurBQNT[Dur_Val],MATCH($X234,Map_DurBQNT[Dur_Key],0))&amp;":"&amp;$M234&amp;":"&amp;$O234</f>
        <v>A:9:CAD:Govt</v>
      </c>
      <c r="AZ234" s="3" t="str">
        <f>INDEX(Table9[LQA_Bucket],MATCH(BuyTable[[#This Row],[LQA_LIQUIDITY_SCORE]],Table9[LQA_Val],1))</f>
        <v>80-100</v>
      </c>
      <c r="BA234" s="27" t="str">
        <f>INDEX(Table10[Utilization_Bucket],MATCH(_xlfn.IFNA(ROUND(BuyTable[[#This Row],[Remaining]]/1000000,0),-1),Table10[Utilization_Val],1))</f>
        <v>100MM+</v>
      </c>
      <c r="BB23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35" spans="1:54" x14ac:dyDescent="0.3">
      <c r="A235" t="s">
        <v>876</v>
      </c>
      <c r="B235" t="str">
        <f>IF(ISNUMBER(MATCH(I235,Buyside_PastID!A:A,0)),"","NEW")</f>
        <v/>
      </c>
      <c r="C235" s="8" t="s">
        <v>984</v>
      </c>
      <c r="D235" s="8">
        <v>1.02989134003675</v>
      </c>
      <c r="E235" s="8">
        <v>1.0466793651217725</v>
      </c>
      <c r="F235" s="8" t="s">
        <v>2003</v>
      </c>
      <c r="G235" s="8">
        <v>10000000</v>
      </c>
      <c r="H235" s="8">
        <v>10000000</v>
      </c>
      <c r="I235" s="8" t="str" cm="1">
        <f t="array" ref="I235">_xll.BDP($C235,I$1)</f>
        <v>89117FPG8</v>
      </c>
      <c r="J235" s="8" t="str" cm="1">
        <f t="array" ref="J235">_xll.BDP($C235,J$1)</f>
        <v>TD 3.06 01/26/32</v>
      </c>
      <c r="K235" s="8" cm="1">
        <f t="array" ref="K235">_xll.BDP($C235,K$1)</f>
        <v>110755</v>
      </c>
      <c r="L235" s="8" cm="1">
        <f t="array" ref="L235">_xll.BDP($C235,L$1)</f>
        <v>110755</v>
      </c>
      <c r="M235" s="8" t="str" cm="1">
        <f t="array" ref="M235">_xll.BDP($C235,M$1)</f>
        <v>CAD</v>
      </c>
      <c r="N235" s="8" t="str" cm="1">
        <f t="array" ref="N235">_xll.BDP($C235,N$1)</f>
        <v>CA</v>
      </c>
      <c r="O235" s="8" t="str" cm="1">
        <f t="array" ref="O235">_xll.BDP($C235,O$1)</f>
        <v>Corp</v>
      </c>
      <c r="P235" s="8" t="str" cm="1">
        <f t="array" ref="P235">_xll.BDP($C235,P$1)</f>
        <v>Financials</v>
      </c>
      <c r="Q235" s="8" t="str" cm="1">
        <f t="array" ref="Q235">_xll.BDP($C235,Q$1)</f>
        <v>TORONTO-DOMINION BANK</v>
      </c>
      <c r="R235" s="8" t="str" cm="1">
        <f t="array" ref="R235">_xll.BDP($C235,R$1)</f>
        <v>A-</v>
      </c>
      <c r="S235" s="8" cm="1">
        <f t="array" ref="S235">_xlfn.IFNA(MATCH(_xll.BDP($C235,S$1),Convert_RBCIRTG[RTG_MDY],0),0)</f>
        <v>5</v>
      </c>
      <c r="T235" s="8" cm="1">
        <f t="array" ref="T235">_xlfn.IFNA(MATCH(_xll.BDP($C235,T$1),Convert_RBCIRTG[RTG_FITCH_SP],0),0)</f>
        <v>0</v>
      </c>
      <c r="U235" s="8" cm="1">
        <f t="array" ref="U235">_xlfn.IFNA(MATCH(_xll.BDP($C235,U$1),Convert_RBCIRTG[RTG_FITCH_SP],0),0)</f>
        <v>4</v>
      </c>
      <c r="V235" s="20" t="str" cm="1">
        <f t="array" ref="V235">INDEX(Convert_RBCIRTG[RTG_FITCH_SP],IF(MEDIAN($S235:$U235)&gt;0,MEDIAN($S235:$U235),MAX($S235:$U235)))</f>
        <v>A-</v>
      </c>
      <c r="W235" s="15" cm="1">
        <f t="array" ref="W235">_xll.BDP($C235,W$1,"YAS_YLD_FLAG = 15")</f>
        <v>4.824398077090426</v>
      </c>
      <c r="X235" s="3" t="str">
        <f>INDEX(Convert_DurBins[Dur_Bucket],MATCH($W235,Convert_DurBins[Dur_Val],1))</f>
        <v>0-10</v>
      </c>
      <c r="Y235" s="14">
        <f t="shared" si="20"/>
        <v>2.1295770000000003</v>
      </c>
      <c r="Z235" s="3">
        <f>-INDEX(DefProv[Default],MATCH($O235&amp;$R235,DefProv[KEY],0))</f>
        <v>-13</v>
      </c>
      <c r="AA235" s="9" cm="1">
        <f t="array" ref="AA235">IF($M235="CAD",AB235,_xll.BDP($C235,AA$1,"YAS_XCCY_FOREIGN_CURRENCY=CAD","YAS_YLD_FLAG = 15","PRICING_SOURCE=BVAL"))</f>
        <v>2.2595770000000002</v>
      </c>
      <c r="AB235" s="9" cm="1">
        <f t="array" ref="AB235">_xll.BDP($C235,AB$1,"YAS_YLD_FLAG = 15","PRICING_SOURCE=BVAL")</f>
        <v>2.2595770000000002</v>
      </c>
      <c r="AC235" s="14">
        <f t="shared" si="21"/>
        <v>0</v>
      </c>
      <c r="AD235" s="9" cm="1">
        <f t="array" ref="AD235">_xll.BDP($C235,AD$1,"YAS_YLD_FLAG = 15","PRICING_SOURCE=BVAL")</f>
        <v>104.23920000000003</v>
      </c>
      <c r="AE235" s="14">
        <f>INDEX([1]credit_yield!$C$1:$C$108,MATCH($AY235,[1]credit_yield!$A$1:$A$108,0))</f>
        <v>111.2829290536734</v>
      </c>
      <c r="AF235" s="9" cm="1">
        <f t="array" ref="AF235">_xll.BDP($C235,AF$1,"YAS_YLD_FLAG = 15","YAS_XCCY_FOREIGN_CURRENCY=CAD","PRICING_SOURCE=BVAL")</f>
        <v>94.983649894765378</v>
      </c>
      <c r="AG235" s="9" cm="1">
        <f t="array" ref="AG235">_xll.BDP($C235,AG$1,"YAS_YLD_FLAG = 15","PRICING_SOURCE=BVAL")</f>
        <v>1.217185</v>
      </c>
      <c r="AH235" s="9" t="str" cm="1">
        <f t="array" ref="AH235">_xll.BDP($C235,AH$1,"YAS_YLD_FLAG = 15","PRICING_SOURCE=BVAL")</f>
        <v>CAN 1 1/2 06/01/26</v>
      </c>
      <c r="AI235" s="9" t="str" cm="1">
        <f t="array" ref="AI235">_xll.BDP($C235,AI$1,"YAS_YLD_FLAG = 15","YAS_XCCY_FOREIGN_CURRENCY=CAD","PRICING_SOURCE=BVAL")</f>
        <v>CAN 1 06/01/27</v>
      </c>
      <c r="AJ235" s="9" cm="1">
        <f t="array" ref="AJ235">_xll.BQL($C235, "yield(fill=PREV, pricing_source=BVN4, side=Bid, yield_type=YTW) - yield(fill=PREV, pricing_source=BVN4, side=Ask, yield_type=YTW)")</f>
        <v>3.6844380637040874E-2</v>
      </c>
      <c r="AK235" s="16" cm="1">
        <f t="array" ref="AK235">_xll.BDP($C235,AK$1,"YAS_YLD_FLAG = 1")</f>
        <v>1750000000</v>
      </c>
      <c r="AL235" s="5">
        <f t="shared" si="22"/>
        <v>0</v>
      </c>
      <c r="AM235" s="17" cm="1">
        <f t="array" ref="AM235">_xll.BDP($C235&amp;"@"&amp;Settings!$B$1&amp;" "&amp;$O235,"INTERVAL_SUM","MARKET_DATA_OVERRIDE="&amp;AM$1,"CALC_INTERVAL="&amp;Settings!$B$2,"FILL=0")*1000</f>
        <v>0</v>
      </c>
      <c r="AN235" s="18">
        <f t="shared" si="23"/>
        <v>0</v>
      </c>
      <c r="AO235" s="17" cm="1">
        <f t="array" ref="AO235">_xll.BDP($I235&amp;"@"&amp;Settings!$B$1&amp;" "&amp;$O235,"INTERVAL_SUM","MARKET_DATA_OVERRIDE="&amp;AO$1,"CALC_INTERVAL="&amp;Settings!$B$2,"FILL=0")*1000</f>
        <v>0</v>
      </c>
      <c r="AP235" s="17" cm="1">
        <f t="array" ref="AP235">_xll.BDP($I235&amp;"@"&amp;Settings!$B$1&amp;" "&amp;$O235,"INTERVAL_SUM","MARKET_DATA_OVERRIDE="&amp;AP$1,"CALC_INTERVAL="&amp;Settings!$B$2,"FILL=0")*1000</f>
        <v>0</v>
      </c>
      <c r="AQ235" s="8" cm="1">
        <f t="array" ref="AQ235">_xll.BDP($C235,AQ$1)</f>
        <v>79</v>
      </c>
      <c r="AR235" s="21">
        <f>_xlfn.IFNA(IF(ISNUMBER($K235),INDEX(SN_Limit[UTILIZATION],MATCH($K235,SN_Limit[BB_ID],0)),"#N/A"),
IF(ISNUMBER($L235),INDEX(SN_Limit[UTILIZATION],MATCH($L235,SN_Limit[BB_ID],0)),"#N/A"))</f>
        <v>0.19470000000000001</v>
      </c>
      <c r="AS235" s="6">
        <f>_xlfn.IFNA(IF(ISNUMBER($K235),INDEX(SN_Limit[REMAINING],MATCH($K235,SN_Limit[BB_ID],0)),"#N/A"),
IF(ISNUMBER($L235),INDEX(SN_Limit[REMAINING],MATCH($L235,SN_Limit[BB_ID],0)),"#N/A"))</f>
        <v>105797423.28999999</v>
      </c>
      <c r="AT235" s="3" t="str">
        <f>INDEX(Table11[Z_category],MATCH(MAX(BuyTable[[#This Row],[Yld_Z_BB]:[Yld_Z_RBCI]]),Table11[Z_score_Vale],1))</f>
        <v>75 to 90</v>
      </c>
      <c r="AU235" s="3">
        <f>INDEX(Table12[TRAC_Category],MATCH(BuyTable[[#This Row],[Perc_Traded]],Table12[TRAC_Value],1))</f>
        <v>0</v>
      </c>
      <c r="AV235" s="27">
        <f>INDEX(Table13[NetDlrInv_Category],MATCH(BuyTable[[#This Row],[DealerClient Net]],Table13[NetDlrInv_Value],1))</f>
        <v>0</v>
      </c>
      <c r="AW235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35" s="3">
        <f>INDEX(Table15[XCCY_Cat],MATCH(BuyTable[[#This Row],[XCCY_sprd]],Table15[XCCY_Value],1))</f>
        <v>0</v>
      </c>
      <c r="AY235" s="3" t="str">
        <f>INDEX(Group_RTG[RTG_Value],MATCH($R235,Group_RTG[RTG_Key],0))&amp;":"&amp;INDEX(Map_DurBQNT[Dur_Val],MATCH($X235,Map_DurBQNT[Dur_Key],0))&amp;":"&amp;$M235&amp;":"&amp;$O235</f>
        <v>A:5:CAD:Corp</v>
      </c>
      <c r="AZ235" s="3" t="str">
        <f>INDEX(Table9[LQA_Bucket],MATCH(BuyTable[[#This Row],[LQA_LIQUIDITY_SCORE]],Table9[LQA_Val],1))</f>
        <v>60-80</v>
      </c>
      <c r="BA235" s="27" t="str">
        <f>INDEX(Table10[Utilization_Bucket],MATCH(_xlfn.IFNA(ROUND(BuyTable[[#This Row],[Remaining]]/1000000,0),-1),Table10[Utilization_Val],1))</f>
        <v>100MM+</v>
      </c>
      <c r="BB23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36" spans="1:54" x14ac:dyDescent="0.3">
      <c r="A236" t="s">
        <v>876</v>
      </c>
      <c r="B236" t="str">
        <f>IF(ISNUMBER(MATCH(I236,Buyside_PastID!A:A,0)),"","NEW")</f>
        <v/>
      </c>
      <c r="C236" s="8" t="s">
        <v>1645</v>
      </c>
      <c r="D236" s="8">
        <v>1.2947388804540749</v>
      </c>
      <c r="E236" s="8">
        <v>1.046069735705206</v>
      </c>
      <c r="F236" s="8" t="s">
        <v>2033</v>
      </c>
      <c r="G236" s="8">
        <v>25000000</v>
      </c>
      <c r="H236" s="8">
        <v>15000000</v>
      </c>
      <c r="I236" s="8" t="str" cm="1">
        <f t="array" ref="I236">_xll.BDP($C236,I$1)</f>
        <v>683234ZP6</v>
      </c>
      <c r="J236" s="8" t="str" cm="1">
        <f t="array" ref="J236">_xll.BDP($C236,J$1)</f>
        <v>ONT 4.6 06/02/39</v>
      </c>
      <c r="K236" s="8" cm="1">
        <f t="array" ref="K236">_xll.BDP($C236,K$1)</f>
        <v>186288</v>
      </c>
      <c r="L236" s="8" cm="1">
        <f t="array" ref="L236">_xll.BDP($C236,L$1)</f>
        <v>186288</v>
      </c>
      <c r="M236" s="8" t="str" cm="1">
        <f t="array" ref="M236">_xll.BDP($C236,M$1)</f>
        <v>CAD</v>
      </c>
      <c r="N236" s="8" t="str" cm="1">
        <f t="array" ref="N236">_xll.BDP($C236,N$1)</f>
        <v>CA</v>
      </c>
      <c r="O236" s="8" t="str" cm="1">
        <f t="array" ref="O236">_xll.BDP($C236,O$1)</f>
        <v>Govt</v>
      </c>
      <c r="P236" s="8" t="str" cm="1">
        <f t="array" ref="P236">_xll.BDP($C236,P$1)</f>
        <v>Government</v>
      </c>
      <c r="Q236" s="8" t="str" cm="1">
        <f t="array" ref="Q236">_xll.BDP($C236,Q$1)</f>
        <v>ONTARIO (PROVINCE OF)</v>
      </c>
      <c r="R236" s="8" t="str" cm="1">
        <f t="array" ref="R236">_xll.BDP($C236,R$1)</f>
        <v>A+</v>
      </c>
      <c r="S236" s="8" cm="1">
        <f t="array" ref="S236">_xlfn.IFNA(MATCH(_xll.BDP($C236,S$1),Convert_RBCIRTG[RTG_MDY],0),0)</f>
        <v>7</v>
      </c>
      <c r="T236" s="8" cm="1">
        <f t="array" ref="T236">_xlfn.IFNA(MATCH(_xll.BDP($C236,T$1),Convert_RBCIRTG[RTG_FITCH_SP],0),0)</f>
        <v>7</v>
      </c>
      <c r="U236" s="8" cm="1">
        <f t="array" ref="U236">_xlfn.IFNA(MATCH(_xll.BDP($C236,U$1),Convert_RBCIRTG[RTG_FITCH_SP],0),0)</f>
        <v>6</v>
      </c>
      <c r="V236" s="20" t="str" cm="1">
        <f t="array" ref="V236">INDEX(Convert_RBCIRTG[RTG_FITCH_SP],IF(MEDIAN($S236:$U236)&gt;0,MEDIAN($S236:$U236),MAX($S236:$U236)))</f>
        <v>AA-</v>
      </c>
      <c r="W236" s="15" cm="1">
        <f t="array" ref="W236">_xll.BDP($C236,W$1,"YAS_YLD_FLAG = 15")</f>
        <v>12.626824969085986</v>
      </c>
      <c r="X236" s="3" t="str">
        <f>INDEX(Convert_DurBins[Dur_Bucket],MATCH($W236,Convert_DurBins[Dur_Val],1))</f>
        <v>12-14</v>
      </c>
      <c r="Y236" s="14">
        <f t="shared" si="20"/>
        <v>2.5710510000000002</v>
      </c>
      <c r="Z236" s="3">
        <f>-INDEX(DefProv[Default],MATCH($O236&amp;$R236,DefProv[KEY],0))</f>
        <v>-3</v>
      </c>
      <c r="AA236" s="9" cm="1">
        <f t="array" ref="AA236">IF($M236="CAD",AB236,_xll.BDP($C236,AA$1,"YAS_XCCY_FOREIGN_CURRENCY=CAD","YAS_YLD_FLAG = 15","PRICING_SOURCE=BVAL"))</f>
        <v>2.601051</v>
      </c>
      <c r="AB236" s="9" cm="1">
        <f t="array" ref="AB236">_xll.BDP($C236,AB$1,"YAS_YLD_FLAG = 15","PRICING_SOURCE=BVAL")</f>
        <v>2.601051</v>
      </c>
      <c r="AC236" s="14">
        <f t="shared" si="21"/>
        <v>0</v>
      </c>
      <c r="AD236" s="9" cm="1">
        <f t="array" ref="AD236">_xll.BDP($C236,AD$1,"YAS_YLD_FLAG = 15","PRICING_SOURCE=BVAL")</f>
        <v>82.259599999999992</v>
      </c>
      <c r="AE236" s="14">
        <f>INDEX([1]credit_yield!$C$1:$C$108,MATCH($AY236,[1]credit_yield!$A$1:$A$108,0))</f>
        <v>87.46877797444661</v>
      </c>
      <c r="AF236" s="9" cm="1">
        <f t="array" ref="AF236">_xll.BDP($C236,AF$1,"YAS_YLD_FLAG = 15","YAS_XCCY_FOREIGN_CURRENCY=CAD","PRICING_SOURCE=BVAL")</f>
        <v>81.86083100500818</v>
      </c>
      <c r="AG236" s="9" cm="1">
        <f t="array" ref="AG236">_xll.BDP($C236,AG$1,"YAS_YLD_FLAG = 15","PRICING_SOURCE=BVAL")</f>
        <v>1.7784550000000001</v>
      </c>
      <c r="AH236" s="9" t="str" cm="1">
        <f t="array" ref="AH236">_xll.BDP($C236,AH$1,"YAS_YLD_FLAG = 15","PRICING_SOURCE=BVAL")</f>
        <v>CAN 5 06/01/37</v>
      </c>
      <c r="AI236" s="9" t="str" cm="1">
        <f t="array" ref="AI236">_xll.BDP($C236,AI$1,"YAS_YLD_FLAG = 15","YAS_XCCY_FOREIGN_CURRENCY=CAD","PRICING_SOURCE=BVAL")</f>
        <v>CAN 4 06/01/41</v>
      </c>
      <c r="AJ236" s="9" cm="1">
        <f t="array" ref="AJ236">_xll.BQL($C236, "yield(fill=PREV, pricing_source=BVN4, side=Bid, yield_type=YTW) - yield(fill=PREV, pricing_source=BVN4, side=Ask, yield_type=YTW)")</f>
        <v>7.1512295535702819E-3</v>
      </c>
      <c r="AK236" s="16" cm="1">
        <f t="array" ref="AK236">_xll.BDP($C236,AK$1,"YAS_YLD_FLAG = 1")</f>
        <v>9700000000</v>
      </c>
      <c r="AL236" s="5">
        <f t="shared" si="22"/>
        <v>0</v>
      </c>
      <c r="AM236" s="17" cm="1">
        <f t="array" ref="AM236">_xll.BDP($C236&amp;"@"&amp;Settings!$B$1&amp;" "&amp;$O236,"INTERVAL_SUM","MARKET_DATA_OVERRIDE="&amp;AM$1,"CALC_INTERVAL="&amp;Settings!$B$2,"FILL=0")*1000</f>
        <v>0</v>
      </c>
      <c r="AN236" s="18">
        <f t="shared" si="23"/>
        <v>0</v>
      </c>
      <c r="AO236" s="17" cm="1">
        <f t="array" ref="AO236">_xll.BDP($I236&amp;"@"&amp;Settings!$B$1&amp;" "&amp;$O236,"INTERVAL_SUM","MARKET_DATA_OVERRIDE="&amp;AO$1,"CALC_INTERVAL="&amp;Settings!$B$2,"FILL=0")*1000</f>
        <v>0</v>
      </c>
      <c r="AP236" s="17" cm="1">
        <f t="array" ref="AP236">_xll.BDP($I236&amp;"@"&amp;Settings!$B$1&amp;" "&amp;$O236,"INTERVAL_SUM","MARKET_DATA_OVERRIDE="&amp;AP$1,"CALC_INTERVAL="&amp;Settings!$B$2,"FILL=0")*1000</f>
        <v>0</v>
      </c>
      <c r="AQ236" s="8" cm="1">
        <f t="array" ref="AQ236">_xll.BDP($C236,AQ$1)</f>
        <v>100</v>
      </c>
      <c r="AR236" s="21">
        <f>_xlfn.IFNA(IF(ISNUMBER($K236),INDEX(SN_Limit[UTILIZATION],MATCH($K236,SN_Limit[BB_ID],0)),"#N/A"),
IF(ISNUMBER($L236),INDEX(SN_Limit[UTILIZATION],MATCH($L236,SN_Limit[BB_ID],0)),"#N/A"))</f>
        <v>0.49890000000000001</v>
      </c>
      <c r="AS236" s="6">
        <f>_xlfn.IFNA(IF(ISNUMBER($K236),INDEX(SN_Limit[REMAINING],MATCH($K236,SN_Limit[BB_ID],0)),"#N/A"),
IF(ISNUMBER($L236),INDEX(SN_Limit[REMAINING],MATCH($L236,SN_Limit[BB_ID],0)),"#N/A"))</f>
        <v>601633864.02999997</v>
      </c>
      <c r="AT236" s="3" t="str">
        <f>INDEX(Table11[Z_category],MATCH(MAX(BuyTable[[#This Row],[Yld_Z_BB]:[Yld_Z_RBCI]]),Table11[Z_score_Vale],1))</f>
        <v>90+</v>
      </c>
      <c r="AU236" s="3">
        <f>INDEX(Table12[TRAC_Category],MATCH(BuyTable[[#This Row],[Perc_Traded]],Table12[TRAC_Value],1))</f>
        <v>0</v>
      </c>
      <c r="AV236" s="27">
        <f>INDEX(Table13[NetDlrInv_Category],MATCH(BuyTable[[#This Row],[DealerClient Net]],Table13[NetDlrInv_Value],1))</f>
        <v>0</v>
      </c>
      <c r="AW236" s="3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236" s="3">
        <f>INDEX(Table15[XCCY_Cat],MATCH(BuyTable[[#This Row],[XCCY_sprd]],Table15[XCCY_Value],1))</f>
        <v>0</v>
      </c>
      <c r="AY236" s="3" t="str">
        <f>INDEX(Group_RTG[RTG_Value],MATCH($R236,Group_RTG[RTG_Key],0))&amp;":"&amp;INDEX(Map_DurBQNT[Dur_Val],MATCH($X236,Map_DurBQNT[Dur_Key],0))&amp;":"&amp;$M236&amp;":"&amp;$O236</f>
        <v>A:7:CAD:Govt</v>
      </c>
      <c r="AZ236" s="3" t="str">
        <f>INDEX(Table9[LQA_Bucket],MATCH(BuyTable[[#This Row],[LQA_LIQUIDITY_SCORE]],Table9[LQA_Val],1))</f>
        <v>80-100</v>
      </c>
      <c r="BA236" s="27" t="str">
        <f>INDEX(Table10[Utilization_Bucket],MATCH(_xlfn.IFNA(ROUND(BuyTable[[#This Row],[Remaining]]/1000000,0),-1),Table10[Utilization_Val],1))</f>
        <v>100MM+</v>
      </c>
      <c r="BB23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37" spans="1:54" x14ac:dyDescent="0.3">
      <c r="A237" t="s">
        <v>876</v>
      </c>
      <c r="B237" t="str">
        <f>IF(ISNUMBER(MATCH(I237,Buyside_PastID!A:A,0)),"","NEW")</f>
        <v/>
      </c>
      <c r="C237" s="8" t="s">
        <v>1157</v>
      </c>
      <c r="D237" s="8">
        <v>2.4227134252358771</v>
      </c>
      <c r="E237" s="8">
        <v>1.0581971030502073</v>
      </c>
      <c r="F237" s="8" t="s">
        <v>2016</v>
      </c>
      <c r="G237" s="8">
        <v>5000000</v>
      </c>
      <c r="H237" s="8">
        <v>5000000</v>
      </c>
      <c r="I237" s="8" t="str" cm="1">
        <f t="array" ref="I237">_xll.BDP($C237,I$1)</f>
        <v>68389XBG9</v>
      </c>
      <c r="J237" s="8" t="str" cm="1">
        <f t="array" ref="J237">_xll.BDP($C237,J$1)</f>
        <v>ORCL 4 3/8 05/15/55</v>
      </c>
      <c r="K237" s="8" cm="1">
        <f t="array" ref="K237">_xll.BDP($C237,K$1)</f>
        <v>101752</v>
      </c>
      <c r="L237" s="8" cm="1">
        <f t="array" ref="L237">_xll.BDP($C237,L$1)</f>
        <v>101752</v>
      </c>
      <c r="M237" s="8" t="str" cm="1">
        <f t="array" ref="M237">_xll.BDP($C237,M$1)</f>
        <v>USD</v>
      </c>
      <c r="N237" s="8" t="str" cm="1">
        <f t="array" ref="N237">_xll.BDP($C237,N$1)</f>
        <v>US</v>
      </c>
      <c r="O237" s="8" t="str" cm="1">
        <f t="array" ref="O237">_xll.BDP($C237,O$1)</f>
        <v>Corp</v>
      </c>
      <c r="P237" s="8" t="str" cm="1">
        <f t="array" ref="P237">_xll.BDP($C237,P$1)</f>
        <v>Technology</v>
      </c>
      <c r="Q237" s="8" t="str" cm="1">
        <f t="array" ref="Q237">_xll.BDP($C237,Q$1)</f>
        <v>ORACLE CORP</v>
      </c>
      <c r="R237" s="8" t="str" cm="1">
        <f t="array" ref="R237">_xll.BDP($C237,R$1)</f>
        <v>BBB</v>
      </c>
      <c r="S237" s="8" cm="1">
        <f t="array" ref="S237">_xlfn.IFNA(MATCH(_xll.BDP($C237,S$1),Convert_RBCIRTG[RTG_MDY],0),0)</f>
        <v>2</v>
      </c>
      <c r="T237" s="8" cm="1">
        <f t="array" ref="T237">_xlfn.IFNA(MATCH(_xll.BDP($C237,T$1),Convert_RBCIRTG[RTG_FITCH_SP],0),0)</f>
        <v>3</v>
      </c>
      <c r="U237" s="8" cm="1">
        <f t="array" ref="U237">_xlfn.IFNA(MATCH(_xll.BDP($C237,U$1),Convert_RBCIRTG[RTG_FITCH_SP],0),0)</f>
        <v>3</v>
      </c>
      <c r="V237" s="20" t="str" cm="1">
        <f t="array" ref="V237">INDEX(Convert_RBCIRTG[RTG_FITCH_SP],IF(MEDIAN($S237:$U237)&gt;0,MEDIAN($S237:$U237),MAX($S237:$U237)))</f>
        <v>BBB+</v>
      </c>
      <c r="W237" s="15" cm="1">
        <f t="array" ref="W237">_xll.BDP($C237,W$1,"YAS_YLD_FLAG = 15")</f>
        <v>18.063929501838548</v>
      </c>
      <c r="X237" s="3" t="str">
        <f>INDEX(Convert_DurBins[Dur_Bucket],MATCH($W237,Convert_DurBins[Dur_Val],1))</f>
        <v>18-20</v>
      </c>
      <c r="Y237" s="14">
        <f t="shared" si="20"/>
        <v>4.0334433161140764</v>
      </c>
      <c r="Z237" s="3">
        <f>-INDEX(DefProv[Default],MATCH($O237&amp;$R237,DefProv[KEY],0))</f>
        <v>-36</v>
      </c>
      <c r="AA237" s="9" cm="1">
        <f t="array" ref="AA237">IF($M237="CAD",AB237,_xll.BDP($C237,AA$1,"YAS_XCCY_FOREIGN_CURRENCY=CAD","YAS_YLD_FLAG = 15","PRICING_SOURCE=BVAL"))</f>
        <v>4.3934433161140767</v>
      </c>
      <c r="AB237" s="9" cm="1">
        <f t="array" ref="AB237">_xll.BDP($C237,AB$1,"YAS_YLD_FLAG = 15","PRICING_SOURCE=BVAL")</f>
        <v>3.6820490000000001</v>
      </c>
      <c r="AC237" s="14">
        <f t="shared" si="21"/>
        <v>0.71139431611407655</v>
      </c>
      <c r="AD237" s="9" cm="1">
        <f t="array" ref="AD237">_xll.BDP($C237,AD$1,"YAS_YLD_FLAG = 15","PRICING_SOURCE=BVAL")</f>
        <v>167.98540000000003</v>
      </c>
      <c r="AE237" s="14" t="e">
        <f>INDEX([1]credit_yield!$C$1:$C$108,MATCH($AY237,[1]credit_yield!$A$1:$A$108,0))</f>
        <v>#N/A</v>
      </c>
      <c r="AF237" s="9" cm="1">
        <f t="array" ref="AF237">_xll.BDP($C237,AF$1,"YAS_YLD_FLAG = 15","YAS_XCCY_FOREIGN_CURRENCY=CAD","PRICING_SOURCE=BVAL")</f>
        <v>242.46902448434122</v>
      </c>
      <c r="AG237" s="9" cm="1">
        <f t="array" ref="AG237">_xll.BDP($C237,AG$1,"YAS_YLD_FLAG = 15","PRICING_SOURCE=BVAL")</f>
        <v>2.0021949999999999</v>
      </c>
      <c r="AH237" s="9" t="str" cm="1">
        <f t="array" ref="AH237">_xll.BDP($C237,AH$1,"YAS_YLD_FLAG = 15","PRICING_SOURCE=BVAL")</f>
        <v>T 2 3/8 05/15/51</v>
      </c>
      <c r="AI237" s="9" t="str" cm="1">
        <f t="array" ref="AI237">_xll.BDP($C237,AI$1,"YAS_YLD_FLAG = 15","YAS_XCCY_FOREIGN_CURRENCY=CAD","PRICING_SOURCE=BVAL")</f>
        <v>CAN 2 12/01/51</v>
      </c>
      <c r="AJ237" s="9" cm="1">
        <f t="array" ref="AJ237">_xll.BQL($C237, "yield(fill=PREV, pricing_source=BVN4, side=Bid, yield_type=YTW) - yield(fill=PREV, pricing_source=BVN4, side=Ask, yield_type=YTW)")</f>
        <v>1.3778850000000009E-2</v>
      </c>
      <c r="AK237" s="16" cm="1">
        <f t="array" ref="AK237">_xll.BDP($C237,AK$1,"YAS_YLD_FLAG = 1")</f>
        <v>1250000000</v>
      </c>
      <c r="AL237" s="5">
        <f t="shared" si="22"/>
        <v>6.5375199999999994E-2</v>
      </c>
      <c r="AM237" s="17" cm="1">
        <f t="array" ref="AM237">_xll.BDP($C237&amp;"@"&amp;Settings!$B$1&amp;" "&amp;$O237,"INTERVAL_SUM","MARKET_DATA_OVERRIDE="&amp;AM$1,"CALC_INTERVAL="&amp;Settings!$B$2,"FILL=0")*1000</f>
        <v>81719000</v>
      </c>
      <c r="AN237" s="18">
        <f t="shared" si="23"/>
        <v>-6900000</v>
      </c>
      <c r="AO237" s="17" cm="1">
        <f t="array" ref="AO237">_xll.BDP($I237&amp;"@"&amp;Settings!$B$1&amp;" "&amp;$O237,"INTERVAL_SUM","MARKET_DATA_OVERRIDE="&amp;AO$1,"CALC_INTERVAL="&amp;Settings!$B$2,"FILL=0")*1000</f>
        <v>15700000</v>
      </c>
      <c r="AP237" s="17" cm="1">
        <f t="array" ref="AP237">_xll.BDP($I237&amp;"@"&amp;Settings!$B$1&amp;" "&amp;$O237,"INTERVAL_SUM","MARKET_DATA_OVERRIDE="&amp;AP$1,"CALC_INTERVAL="&amp;Settings!$B$2,"FILL=0")*1000</f>
        <v>22600000</v>
      </c>
      <c r="AQ237" s="8" cm="1">
        <f t="array" ref="AQ237">_xll.BDP($C237,AQ$1)</f>
        <v>97</v>
      </c>
      <c r="AR237" s="21">
        <f>_xlfn.IFNA(IF(ISNUMBER($K237),INDEX(SN_Limit[UTILIZATION],MATCH($K237,SN_Limit[BB_ID],0)),"#N/A"),
IF(ISNUMBER($L237),INDEX(SN_Limit[UTILIZATION],MATCH($L237,SN_Limit[BB_ID],0)),"#N/A"))</f>
        <v>0.80210000000000004</v>
      </c>
      <c r="AS237" s="6">
        <f>_xlfn.IFNA(IF(ISNUMBER($K237),INDEX(SN_Limit[REMAINING],MATCH($K237,SN_Limit[BB_ID],0)),"#N/A"),
IF(ISNUMBER($L237),INDEX(SN_Limit[REMAINING],MATCH($L237,SN_Limit[BB_ID],0)),"#N/A"))</f>
        <v>14684600</v>
      </c>
      <c r="AT237" s="3" t="str">
        <f>INDEX(Table11[Z_category],MATCH(MAX(BuyTable[[#This Row],[Yld_Z_BB]:[Yld_Z_RBCI]]),Table11[Z_score_Vale],1))</f>
        <v>90+</v>
      </c>
      <c r="AU237" s="3" t="str">
        <f>INDEX(Table12[TRAC_Category],MATCH(BuyTable[[#This Row],[Perc_Traded]],Table12[TRAC_Value],1))</f>
        <v>5-10%</v>
      </c>
      <c r="AV237" s="27" t="str">
        <f>INDEX(Table13[NetDlrInv_Category],MATCH(BuyTable[[#This Row],[DealerClient Net]],Table13[NetDlrInv_Value],1))</f>
        <v>-10MM to -5MM</v>
      </c>
      <c r="AW237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37" s="3" t="str">
        <f>INDEX(Table15[XCCY_Cat],MATCH(BuyTable[[#This Row],[XCCY_sprd]],Table15[XCCY_Value],1))</f>
        <v>0.5 to 0.8</v>
      </c>
      <c r="AY237" s="3" t="str">
        <f>INDEX(Group_RTG[RTG_Value],MATCH($R237,Group_RTG[RTG_Key],0))&amp;":"&amp;INDEX(Map_DurBQNT[Dur_Val],MATCH($X237,Map_DurBQNT[Dur_Key],0))&amp;":"&amp;$M237&amp;":"&amp;$O237</f>
        <v>BBB:10:USD:Corp</v>
      </c>
      <c r="AZ237" s="3" t="str">
        <f>INDEX(Table9[LQA_Bucket],MATCH(BuyTable[[#This Row],[LQA_LIQUIDITY_SCORE]],Table9[LQA_Val],1))</f>
        <v>80-100</v>
      </c>
      <c r="BA237" s="27" t="str">
        <f>INDEX(Table10[Utilization_Bucket],MATCH(_xlfn.IFNA(ROUND(BuyTable[[#This Row],[Remaining]]/1000000,0),-1),Table10[Utilization_Val],1))</f>
        <v>10-50MM</v>
      </c>
      <c r="BB23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38" spans="1:54" x14ac:dyDescent="0.3">
      <c r="A238" t="s">
        <v>876</v>
      </c>
      <c r="B238" t="str">
        <f>IF(ISNUMBER(MATCH(I238,Buyside_PastID!A:A,0)),"","NEW")</f>
        <v/>
      </c>
      <c r="C238" s="8" t="s">
        <v>1642</v>
      </c>
      <c r="D238" s="8">
        <v>1.5842711939992908</v>
      </c>
      <c r="E238" s="8">
        <v>1.2644807258130761</v>
      </c>
      <c r="F238" s="8" t="s">
        <v>2030</v>
      </c>
      <c r="G238" s="8">
        <v>15000000</v>
      </c>
      <c r="H238" s="8">
        <v>15000000</v>
      </c>
      <c r="I238" s="8" t="str" cm="1">
        <f t="array" ref="I238">_xll.BDP($C238,I$1)</f>
        <v>68323AAY0</v>
      </c>
      <c r="J238" s="8" t="str" cm="1">
        <f t="array" ref="J238">_xll.BDP($C238,J$1)</f>
        <v>ONT 3 1/2 06/02/43</v>
      </c>
      <c r="K238" s="8" cm="1">
        <f t="array" ref="K238">_xll.BDP($C238,K$1)</f>
        <v>186288</v>
      </c>
      <c r="L238" s="8" cm="1">
        <f t="array" ref="L238">_xll.BDP($C238,L$1)</f>
        <v>186288</v>
      </c>
      <c r="M238" s="8" t="str" cm="1">
        <f t="array" ref="M238">_xll.BDP($C238,M$1)</f>
        <v>CAD</v>
      </c>
      <c r="N238" s="8" t="str" cm="1">
        <f t="array" ref="N238">_xll.BDP($C238,N$1)</f>
        <v>CA</v>
      </c>
      <c r="O238" s="8" t="str" cm="1">
        <f t="array" ref="O238">_xll.BDP($C238,O$1)</f>
        <v>Govt</v>
      </c>
      <c r="P238" s="8" t="str" cm="1">
        <f t="array" ref="P238">_xll.BDP($C238,P$1)</f>
        <v>Government</v>
      </c>
      <c r="Q238" s="8" t="str" cm="1">
        <f t="array" ref="Q238">_xll.BDP($C238,Q$1)</f>
        <v>ONTARIO (PROVINCE OF)</v>
      </c>
      <c r="R238" s="8" t="str" cm="1">
        <f t="array" ref="R238">_xll.BDP($C238,R$1)</f>
        <v>A+</v>
      </c>
      <c r="S238" s="8" cm="1">
        <f t="array" ref="S238">_xlfn.IFNA(MATCH(_xll.BDP($C238,S$1),Convert_RBCIRTG[RTG_MDY],0),0)</f>
        <v>7</v>
      </c>
      <c r="T238" s="8" cm="1">
        <f t="array" ref="T238">_xlfn.IFNA(MATCH(_xll.BDP($C238,T$1),Convert_RBCIRTG[RTG_FITCH_SP],0),0)</f>
        <v>7</v>
      </c>
      <c r="U238" s="8" cm="1">
        <f t="array" ref="U238">_xlfn.IFNA(MATCH(_xll.BDP($C238,U$1),Convert_RBCIRTG[RTG_FITCH_SP],0),0)</f>
        <v>6</v>
      </c>
      <c r="V238" s="20" t="str" cm="1">
        <f t="array" ref="V238">INDEX(Convert_RBCIRTG[RTG_FITCH_SP],IF(MEDIAN($S238:$U238)&gt;0,MEDIAN($S238:$U238),MAX($S238:$U238)))</f>
        <v>AA-</v>
      </c>
      <c r="W238" s="15" cm="1">
        <f t="array" ref="W238">_xll.BDP($C238,W$1,"YAS_YLD_FLAG = 15")</f>
        <v>15.389052043212915</v>
      </c>
      <c r="X238" s="3" t="str">
        <f>INDEX(Convert_DurBins[Dur_Bucket],MATCH($W238,Convert_DurBins[Dur_Val],1))</f>
        <v>14-16</v>
      </c>
      <c r="Y238" s="14">
        <f t="shared" si="20"/>
        <v>2.6570830000000001</v>
      </c>
      <c r="Z238" s="3">
        <f>-INDEX(DefProv[Default],MATCH($O238&amp;$R238,DefProv[KEY],0))</f>
        <v>-3</v>
      </c>
      <c r="AA238" s="9" cm="1">
        <f t="array" ref="AA238">IF($M238="CAD",AB238,_xll.BDP($C238,AA$1,"YAS_XCCY_FOREIGN_CURRENCY=CAD","YAS_YLD_FLAG = 15","PRICING_SOURCE=BVAL"))</f>
        <v>2.6870829999999999</v>
      </c>
      <c r="AB238" s="9" cm="1">
        <f t="array" ref="AB238">_xll.BDP($C238,AB$1,"YAS_YLD_FLAG = 15","PRICING_SOURCE=BVAL")</f>
        <v>2.6870829999999999</v>
      </c>
      <c r="AC238" s="14">
        <f t="shared" si="21"/>
        <v>0</v>
      </c>
      <c r="AD238" s="9" cm="1">
        <f t="array" ref="AD238">_xll.BDP($C238,AD$1,"YAS_YLD_FLAG = 15","PRICING_SOURCE=BVAL")</f>
        <v>81.898099999999999</v>
      </c>
      <c r="AE238" s="14">
        <f>INDEX([1]credit_yield!$C$1:$C$108,MATCH($AY238,[1]credit_yield!$A$1:$A$108,0))</f>
        <v>83.625783284505204</v>
      </c>
      <c r="AF238" s="9" cm="1">
        <f t="array" ref="AF238">_xll.BDP($C238,AF$1,"YAS_YLD_FLAG = 15","YAS_XCCY_FOREIGN_CURRENCY=CAD","PRICING_SOURCE=BVAL")</f>
        <v>85.956182018418929</v>
      </c>
      <c r="AG238" s="9" cm="1">
        <f t="array" ref="AG238">_xll.BDP($C238,AG$1,"YAS_YLD_FLAG = 15","PRICING_SOURCE=BVAL")</f>
        <v>1.8681019999999999</v>
      </c>
      <c r="AH238" s="9" t="str" cm="1">
        <f t="array" ref="AH238">_xll.BDP($C238,AH$1,"YAS_YLD_FLAG = 15","PRICING_SOURCE=BVAL")</f>
        <v>CAN 4 06/01/41</v>
      </c>
      <c r="AI238" s="9" t="str" cm="1">
        <f t="array" ref="AI238">_xll.BDP($C238,AI$1,"YAS_YLD_FLAG = 15","YAS_XCCY_FOREIGN_CURRENCY=CAD","PRICING_SOURCE=BVAL")</f>
        <v>CAN 4 06/01/41</v>
      </c>
      <c r="AJ238" s="9" cm="1">
        <f t="array" ref="AJ238">_xll.BQL($C238, "yield(fill=PREV, pricing_source=BVN4, side=Bid, yield_type=YTW) - yield(fill=PREV, pricing_source=BVN4, side=Ask, yield_type=YTW)")</f>
        <v>1.1388257898337972E-2</v>
      </c>
      <c r="AK238" s="16" cm="1">
        <f t="array" ref="AK238">_xll.BDP($C238,AK$1,"YAS_YLD_FLAG = 1")</f>
        <v>11200000000</v>
      </c>
      <c r="AL238" s="5">
        <f t="shared" si="22"/>
        <v>0</v>
      </c>
      <c r="AM238" s="17" cm="1">
        <f t="array" ref="AM238">_xll.BDP($C238&amp;"@"&amp;Settings!$B$1&amp;" "&amp;$O238,"INTERVAL_SUM","MARKET_DATA_OVERRIDE="&amp;AM$1,"CALC_INTERVAL="&amp;Settings!$B$2,"FILL=0")*1000</f>
        <v>0</v>
      </c>
      <c r="AN238" s="18">
        <f t="shared" si="23"/>
        <v>0</v>
      </c>
      <c r="AO238" s="17" cm="1">
        <f t="array" ref="AO238">_xll.BDP($I238&amp;"@"&amp;Settings!$B$1&amp;" "&amp;$O238,"INTERVAL_SUM","MARKET_DATA_OVERRIDE="&amp;AO$1,"CALC_INTERVAL="&amp;Settings!$B$2,"FILL=0")*1000</f>
        <v>0</v>
      </c>
      <c r="AP238" s="17" cm="1">
        <f t="array" ref="AP238">_xll.BDP($I238&amp;"@"&amp;Settings!$B$1&amp;" "&amp;$O238,"INTERVAL_SUM","MARKET_DATA_OVERRIDE="&amp;AP$1,"CALC_INTERVAL="&amp;Settings!$B$2,"FILL=0")*1000</f>
        <v>0</v>
      </c>
      <c r="AQ238" s="8" cm="1">
        <f t="array" ref="AQ238">_xll.BDP($C238,AQ$1)</f>
        <v>100</v>
      </c>
      <c r="AR238" s="21">
        <f>_xlfn.IFNA(IF(ISNUMBER($K238),INDEX(SN_Limit[UTILIZATION],MATCH($K238,SN_Limit[BB_ID],0)),"#N/A"),
IF(ISNUMBER($L238),INDEX(SN_Limit[UTILIZATION],MATCH($L238,SN_Limit[BB_ID],0)),"#N/A"))</f>
        <v>0.49890000000000001</v>
      </c>
      <c r="AS238" s="6">
        <f>_xlfn.IFNA(IF(ISNUMBER($K238),INDEX(SN_Limit[REMAINING],MATCH($K238,SN_Limit[BB_ID],0)),"#N/A"),
IF(ISNUMBER($L238),INDEX(SN_Limit[REMAINING],MATCH($L238,SN_Limit[BB_ID],0)),"#N/A"))</f>
        <v>601633864.02999997</v>
      </c>
      <c r="AT238" s="3" t="str">
        <f>INDEX(Table11[Z_category],MATCH(MAX(BuyTable[[#This Row],[Yld_Z_BB]:[Yld_Z_RBCI]]),Table11[Z_score_Vale],1))</f>
        <v>90+</v>
      </c>
      <c r="AU238" s="3">
        <f>INDEX(Table12[TRAC_Category],MATCH(BuyTable[[#This Row],[Perc_Traded]],Table12[TRAC_Value],1))</f>
        <v>0</v>
      </c>
      <c r="AV238" s="27">
        <f>INDEX(Table13[NetDlrInv_Category],MATCH(BuyTable[[#This Row],[DealerClient Net]],Table13[NetDlrInv_Value],1))</f>
        <v>0</v>
      </c>
      <c r="AW238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38" s="3">
        <f>INDEX(Table15[XCCY_Cat],MATCH(BuyTable[[#This Row],[XCCY_sprd]],Table15[XCCY_Value],1))</f>
        <v>0</v>
      </c>
      <c r="AY238" s="3" t="str">
        <f>INDEX(Group_RTG[RTG_Value],MATCH($R238,Group_RTG[RTG_Key],0))&amp;":"&amp;INDEX(Map_DurBQNT[Dur_Val],MATCH($X238,Map_DurBQNT[Dur_Key],0))&amp;":"&amp;$M238&amp;":"&amp;$O238</f>
        <v>A:8:CAD:Govt</v>
      </c>
      <c r="AZ238" s="3" t="str">
        <f>INDEX(Table9[LQA_Bucket],MATCH(BuyTable[[#This Row],[LQA_LIQUIDITY_SCORE]],Table9[LQA_Val],1))</f>
        <v>80-100</v>
      </c>
      <c r="BA238" s="27" t="str">
        <f>INDEX(Table10[Utilization_Bucket],MATCH(_xlfn.IFNA(ROUND(BuyTable[[#This Row],[Remaining]]/1000000,0),-1),Table10[Utilization_Val],1))</f>
        <v>100MM+</v>
      </c>
      <c r="BB23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39" spans="1:54" x14ac:dyDescent="0.3">
      <c r="A239" t="s">
        <v>876</v>
      </c>
      <c r="B239" t="str">
        <f>IF(ISNUMBER(MATCH(I239,Buyside_PastID!A:A,0)),"","NEW")</f>
        <v/>
      </c>
      <c r="C239" s="8" t="s">
        <v>1162</v>
      </c>
      <c r="D239" s="8">
        <v>0.78720245231916908</v>
      </c>
      <c r="E239" s="8">
        <v>0.88391075013634468</v>
      </c>
      <c r="F239" s="8" t="s">
        <v>1998</v>
      </c>
      <c r="G239" s="8">
        <v>0</v>
      </c>
      <c r="H239" s="8">
        <v>0</v>
      </c>
      <c r="I239" s="8" t="str" cm="1">
        <f t="array" ref="I239">_xll.BDP($C239,I$1)</f>
        <v>60687YBL2</v>
      </c>
      <c r="J239" s="8" t="str" cm="1">
        <f t="array" ref="J239">_xll.BDP($C239,J$1)</f>
        <v>MIZUHO 1.979 09/08/31</v>
      </c>
      <c r="K239" s="8" cm="1">
        <f t="array" ref="K239">_xll.BDP($C239,K$1)</f>
        <v>8023686</v>
      </c>
      <c r="L239" s="8" cm="1">
        <f t="array" ref="L239">_xll.BDP($C239,L$1)</f>
        <v>8023686</v>
      </c>
      <c r="M239" s="8" t="str" cm="1">
        <f t="array" ref="M239">_xll.BDP($C239,M$1)</f>
        <v>USD</v>
      </c>
      <c r="N239" s="8" t="str" cm="1">
        <f t="array" ref="N239">_xll.BDP($C239,N$1)</f>
        <v>JN</v>
      </c>
      <c r="O239" s="8" t="str" cm="1">
        <f t="array" ref="O239">_xll.BDP($C239,O$1)</f>
        <v>Corp</v>
      </c>
      <c r="P239" s="8" t="str" cm="1">
        <f t="array" ref="P239">_xll.BDP($C239,P$1)</f>
        <v>Financials</v>
      </c>
      <c r="Q239" s="8" t="str" cm="1">
        <f t="array" ref="Q239">_xll.BDP($C239,Q$1)</f>
        <v>MIZUHO FINANCIAL GROUP</v>
      </c>
      <c r="R239" s="8" t="str" cm="1">
        <f t="array" ref="R239">_xll.BDP($C239,R$1)</f>
        <v>A</v>
      </c>
      <c r="S239" s="8" cm="1">
        <f t="array" ref="S239">_xlfn.IFNA(MATCH(_xll.BDP($C239,S$1),Convert_RBCIRTG[RTG_MDY],0),0)</f>
        <v>6</v>
      </c>
      <c r="T239" s="8" cm="1">
        <f t="array" ref="T239">_xlfn.IFNA(MATCH(_xll.BDP($C239,T$1),Convert_RBCIRTG[RTG_FITCH_SP],0),0)</f>
        <v>0</v>
      </c>
      <c r="U239" s="8" cm="1">
        <f t="array" ref="U239">_xlfn.IFNA(MATCH(_xll.BDP($C239,U$1),Convert_RBCIRTG[RTG_FITCH_SP],0),0)</f>
        <v>4</v>
      </c>
      <c r="V239" s="20" t="str" cm="1">
        <f t="array" ref="V239">INDEX(Convert_RBCIRTG[RTG_FITCH_SP],IF(MEDIAN($S239:$U239)&gt;0,MEDIAN($S239:$U239),MAX($S239:$U239)))</f>
        <v>A-</v>
      </c>
      <c r="W239" s="15" cm="1">
        <f t="array" ref="W239">_xll.BDP($C239,W$1,"YAS_YLD_FLAG = 15")</f>
        <v>8.0498003471939743</v>
      </c>
      <c r="X239" s="3" t="str">
        <f>INDEX(Convert_DurBins[Dur_Bucket],MATCH($W239,Convert_DurBins[Dur_Val],1))</f>
        <v>0-10</v>
      </c>
      <c r="Y239" s="14">
        <f t="shared" si="20"/>
        <v>2.6838490350329804</v>
      </c>
      <c r="Z239" s="3">
        <f>-INDEX(DefProv[Default],MATCH($O239&amp;$R239,DefProv[KEY],0))</f>
        <v>-13</v>
      </c>
      <c r="AA239" s="9" cm="1">
        <f t="array" ref="AA239">IF($M239="CAD",AB239,_xll.BDP($C239,AA$1,"YAS_XCCY_FOREIGN_CURRENCY=CAD","YAS_YLD_FLAG = 15","PRICING_SOURCE=BVAL"))</f>
        <v>2.8138490350329803</v>
      </c>
      <c r="AB239" s="9" cm="1">
        <f t="array" ref="AB239">_xll.BDP($C239,AB$1,"YAS_YLD_FLAG = 15","PRICING_SOURCE=BVAL")</f>
        <v>2.5229080000000002</v>
      </c>
      <c r="AC239" s="14">
        <f t="shared" si="21"/>
        <v>0.29094103503298019</v>
      </c>
      <c r="AD239" s="9" cm="1">
        <f t="array" ref="AD239">_xll.BDP($C239,AD$1,"YAS_YLD_FLAG = 15","PRICING_SOURCE=BVAL")</f>
        <v>94.292300000000012</v>
      </c>
      <c r="AE239" s="14">
        <f>INDEX([1]credit_yield!$C$1:$C$108,MATCH($AY239,[1]credit_yield!$A$1:$A$108,0))</f>
        <v>73.928243448068429</v>
      </c>
      <c r="AF239" s="9" cm="1">
        <f t="array" ref="AF239">_xll.BDP($C239,AF$1,"YAS_YLD_FLAG = 15","YAS_XCCY_FOREIGN_CURRENCY=CAD","PRICING_SOURCE=BVAL")</f>
        <v>131.27565225501732</v>
      </c>
      <c r="AG239" s="9" cm="1">
        <f t="array" ref="AG239">_xll.BDP($C239,AG$1,"YAS_YLD_FLAG = 15","PRICING_SOURCE=BVAL")</f>
        <v>1.579985</v>
      </c>
      <c r="AH239" s="9" t="str" cm="1">
        <f t="array" ref="AH239">_xll.BDP($C239,AH$1,"YAS_YLD_FLAG = 15","PRICING_SOURCE=BVAL")</f>
        <v>T 1 1/4 08/15/31</v>
      </c>
      <c r="AI239" s="9" t="str" cm="1">
        <f t="array" ref="AI239">_xll.BDP($C239,AI$1,"YAS_YLD_FLAG = 15","YAS_XCCY_FOREIGN_CURRENCY=CAD","PRICING_SOURCE=BVAL")</f>
        <v>CAN 1 ¼ 06/01/30</v>
      </c>
      <c r="AJ239" s="9" cm="1">
        <f t="array" ref="AJ239">_xll.BQL($C239, "yield(fill=PREV, pricing_source=BVN4, side=Bid, yield_type=YTW) - yield(fill=PREV, pricing_source=BVN4, side=Ask, yield_type=YTW)")</f>
        <v>2.8928357467079113E-2</v>
      </c>
      <c r="AK239" s="16" cm="1">
        <f t="array" ref="AK239">_xll.BDP($C239,AK$1,"YAS_YLD_FLAG = 1")</f>
        <v>800000000</v>
      </c>
      <c r="AL239" s="5">
        <f t="shared" si="22"/>
        <v>1.5743750000000001E-2</v>
      </c>
      <c r="AM239" s="17" cm="1">
        <f t="array" ref="AM239">_xll.BDP($C239&amp;"@"&amp;Settings!$B$1&amp;" "&amp;$O239,"INTERVAL_SUM","MARKET_DATA_OVERRIDE="&amp;AM$1,"CALC_INTERVAL="&amp;Settings!$B$2,"FILL=0")*1000</f>
        <v>12595000</v>
      </c>
      <c r="AN239" s="18">
        <f t="shared" si="23"/>
        <v>3205000</v>
      </c>
      <c r="AO239" s="17" cm="1">
        <f t="array" ref="AO239">_xll.BDP($I239&amp;"@"&amp;Settings!$B$1&amp;" "&amp;$O239,"INTERVAL_SUM","MARKET_DATA_OVERRIDE="&amp;AO$1,"CALC_INTERVAL="&amp;Settings!$B$2,"FILL=0")*1000</f>
        <v>7400000</v>
      </c>
      <c r="AP239" s="17" cm="1">
        <f t="array" ref="AP239">_xll.BDP($I239&amp;"@"&amp;Settings!$B$1&amp;" "&amp;$O239,"INTERVAL_SUM","MARKET_DATA_OVERRIDE="&amp;AP$1,"CALC_INTERVAL="&amp;Settings!$B$2,"FILL=0")*1000</f>
        <v>4195000</v>
      </c>
      <c r="AQ239" s="8" cm="1">
        <f t="array" ref="AQ239">_xll.BDP($C239,AQ$1)</f>
        <v>82</v>
      </c>
      <c r="AR239" s="21" t="str">
        <f>_xlfn.IFNA(IF(ISNUMBER($K239),INDEX(SN_Limit[UTILIZATION],MATCH($K239,SN_Limit[BB_ID],0)),"#N/A"),
IF(ISNUMBER($L239),INDEX(SN_Limit[UTILIZATION],MATCH($L239,SN_Limit[BB_ID],0)),"#N/A"))</f>
        <v>N/A</v>
      </c>
      <c r="AS239" s="6">
        <f>_xlfn.IFNA(IF(ISNUMBER($K239),INDEX(SN_Limit[REMAINING],MATCH($K239,SN_Limit[BB_ID],0)),"#N/A"),
IF(ISNUMBER($L239),INDEX(SN_Limit[REMAINING],MATCH($L239,SN_Limit[BB_ID],0)),"#N/A"))</f>
        <v>0</v>
      </c>
      <c r="AT239" s="3" t="str">
        <f>INDEX(Table11[Z_category],MATCH(MAX(BuyTable[[#This Row],[Yld_Z_BB]:[Yld_Z_RBCI]]),Table11[Z_score_Vale],1))</f>
        <v>75 to 90</v>
      </c>
      <c r="AU239" s="3" t="str">
        <f>INDEX(Table12[TRAC_Category],MATCH(BuyTable[[#This Row],[Perc_Traded]],Table12[TRAC_Value],1))</f>
        <v>0-5%</v>
      </c>
      <c r="AV239" s="27" t="str">
        <f>INDEX(Table13[NetDlrInv_Category],MATCH(BuyTable[[#This Row],[DealerClient Net]],Table13[NetDlrInv_Value],1))</f>
        <v>0 to 5MM</v>
      </c>
      <c r="AW239" s="3">
        <f>IF(OR(ISBLANK(BuyTable[[#This Row],[MSG_AskSize]]),NOT(ISNUMBER(BuyTable[[#This Row],[MSG_AskSize]]))),"NA",INDEX(Table14[AskSize_Category],MATCH(BuyTable[[#This Row],[MSG_AskSize]],Table14[AskSize_Value],1)))</f>
        <v>0</v>
      </c>
      <c r="AX239" s="3" t="str">
        <f>INDEX(Table15[XCCY_Cat],MATCH(BuyTable[[#This Row],[XCCY_sprd]],Table15[XCCY_Value],1))</f>
        <v>0 to 0.3</v>
      </c>
      <c r="AY239" s="3" t="str">
        <f>INDEX(Group_RTG[RTG_Value],MATCH($R239,Group_RTG[RTG_Key],0))&amp;":"&amp;INDEX(Map_DurBQNT[Dur_Val],MATCH($X239,Map_DurBQNT[Dur_Key],0))&amp;":"&amp;$M239&amp;":"&amp;$O239</f>
        <v>A:5:USD:Corp</v>
      </c>
      <c r="AZ239" s="3" t="str">
        <f>INDEX(Table9[LQA_Bucket],MATCH(BuyTable[[#This Row],[LQA_LIQUIDITY_SCORE]],Table9[LQA_Val],1))</f>
        <v>80-100</v>
      </c>
      <c r="BA239" s="27" t="str">
        <f>INDEX(Table10[Utilization_Bucket],MATCH(_xlfn.IFNA(ROUND(BuyTable[[#This Row],[Remaining]]/1000000,0),-1),Table10[Utilization_Val],1))</f>
        <v>0MM</v>
      </c>
      <c r="BB23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40" spans="1:54" x14ac:dyDescent="0.3">
      <c r="A240" t="s">
        <v>876</v>
      </c>
      <c r="B240" t="str">
        <f>IF(ISNUMBER(MATCH(I240,Buyside_PastID!A:A,0)),"","NEW")</f>
        <v/>
      </c>
      <c r="C240" s="8" t="s">
        <v>1652</v>
      </c>
      <c r="D240" s="8">
        <v>1.1719076703064217</v>
      </c>
      <c r="E240" s="8">
        <v>1.419774970635316</v>
      </c>
      <c r="F240" s="8" t="s">
        <v>2043</v>
      </c>
      <c r="G240" s="8">
        <v>15000000</v>
      </c>
      <c r="H240" s="8">
        <v>15000000</v>
      </c>
      <c r="I240" s="8" t="str" cm="1">
        <f t="array" ref="I240">_xll.BDP($C240,I$1)</f>
        <v>748148QT3</v>
      </c>
      <c r="J240" s="8" t="str" cm="1">
        <f t="array" ref="J240">_xll.BDP($C240,J$1)</f>
        <v>Q 6 1/4 06/01/32</v>
      </c>
      <c r="K240" s="8" cm="1">
        <f t="array" ref="K240">_xll.BDP($C240,K$1)</f>
        <v>227189</v>
      </c>
      <c r="L240" s="8" cm="1">
        <f t="array" ref="L240">_xll.BDP($C240,L$1)</f>
        <v>227189</v>
      </c>
      <c r="M240" s="8" t="str" cm="1">
        <f t="array" ref="M240">_xll.BDP($C240,M$1)</f>
        <v>CAD</v>
      </c>
      <c r="N240" s="8" t="str" cm="1">
        <f t="array" ref="N240">_xll.BDP($C240,N$1)</f>
        <v>CA</v>
      </c>
      <c r="O240" s="8" t="str" cm="1">
        <f t="array" ref="O240">_xll.BDP($C240,O$1)</f>
        <v>Govt</v>
      </c>
      <c r="P240" s="8" t="str" cm="1">
        <f t="array" ref="P240">_xll.BDP($C240,P$1)</f>
        <v>Government</v>
      </c>
      <c r="Q240" s="8" t="str" cm="1">
        <f t="array" ref="Q240">_xll.BDP($C240,Q$1)</f>
        <v>PROVINCE OF QUEBEC</v>
      </c>
      <c r="R240" s="8" t="str" cm="1">
        <f t="array" ref="R240">_xll.BDP($C240,R$1)</f>
        <v>AA-</v>
      </c>
      <c r="S240" s="8" cm="1">
        <f t="array" ref="S240">_xlfn.IFNA(MATCH(_xll.BDP($C240,S$1),Convert_RBCIRTG[RTG_MDY],0),0)</f>
        <v>8</v>
      </c>
      <c r="T240" s="8" cm="1">
        <f t="array" ref="T240">_xlfn.IFNA(MATCH(_xll.BDP($C240,T$1),Convert_RBCIRTG[RTG_FITCH_SP],0),0)</f>
        <v>7</v>
      </c>
      <c r="U240" s="8" cm="1">
        <f t="array" ref="U240">_xlfn.IFNA(MATCH(_xll.BDP($C240,U$1),Convert_RBCIRTG[RTG_FITCH_SP],0),0)</f>
        <v>7</v>
      </c>
      <c r="V240" s="20" t="str" cm="1">
        <f t="array" ref="V240">INDEX(Convert_RBCIRTG[RTG_FITCH_SP],IF(MEDIAN($S240:$U240)&gt;0,MEDIAN($S240:$U240),MAX($S240:$U240)))</f>
        <v>AA-</v>
      </c>
      <c r="W240" s="15" cm="1">
        <f t="array" ref="W240">_xll.BDP($C240,W$1,"YAS_YLD_FLAG = 15")</f>
        <v>8.1354230298988561</v>
      </c>
      <c r="X240" s="3" t="str">
        <f>INDEX(Convert_DurBins[Dur_Bucket],MATCH($W240,Convert_DurBins[Dur_Val],1))</f>
        <v>0-10</v>
      </c>
      <c r="Y240" s="14">
        <f t="shared" si="20"/>
        <v>2.2199980000000004</v>
      </c>
      <c r="Z240" s="3">
        <f>-INDEX(DefProv[Default],MATCH($O240&amp;$R240,DefProv[KEY],0))</f>
        <v>-3</v>
      </c>
      <c r="AA240" s="9" cm="1">
        <f t="array" ref="AA240">IF($M240="CAD",AB240,_xll.BDP($C240,AA$1,"YAS_XCCY_FOREIGN_CURRENCY=CAD","YAS_YLD_FLAG = 15","PRICING_SOURCE=BVAL"))</f>
        <v>2.2499980000000002</v>
      </c>
      <c r="AB240" s="9" cm="1">
        <f t="array" ref="AB240">_xll.BDP($C240,AB$1,"YAS_YLD_FLAG = 15","PRICING_SOURCE=BVAL")</f>
        <v>2.2499980000000002</v>
      </c>
      <c r="AC240" s="14">
        <f t="shared" si="21"/>
        <v>0</v>
      </c>
      <c r="AD240" s="9" cm="1">
        <f t="array" ref="AD240">_xll.BDP($C240,AD$1,"YAS_YLD_FLAG = 15","PRICING_SOURCE=BVAL")</f>
        <v>81.528500000000022</v>
      </c>
      <c r="AE240" s="14" t="e">
        <f>INDEX([1]credit_yield!$C$1:$C$108,MATCH($AY240,[1]credit_yield!$A$1:$A$108,0))</f>
        <v>#N/A</v>
      </c>
      <c r="AF240" s="9" cm="1">
        <f t="array" ref="AF240">_xll.BDP($C240,AF$1,"YAS_YLD_FLAG = 15","YAS_XCCY_FOREIGN_CURRENCY=CAD","PRICING_SOURCE=BVAL")</f>
        <v>74.919052422491546</v>
      </c>
      <c r="AG240" s="9" cm="1">
        <f t="array" ref="AG240">_xll.BDP($C240,AG$1,"YAS_YLD_FLAG = 15","PRICING_SOURCE=BVAL")</f>
        <v>1.4347129999999999</v>
      </c>
      <c r="AH240" s="9" t="str" cm="1">
        <f t="array" ref="AH240">_xll.BDP($C240,AH$1,"YAS_YLD_FLAG = 15","PRICING_SOURCE=BVAL")</f>
        <v>CAN 5 3/4 06/01/29</v>
      </c>
      <c r="AI240" s="9" t="str" cm="1">
        <f t="array" ref="AI240">_xll.BDP($C240,AI$1,"YAS_YLD_FLAG = 15","YAS_XCCY_FOREIGN_CURRENCY=CAD","PRICING_SOURCE=BVAL")</f>
        <v>CAN 1 ½ 06/01/31</v>
      </c>
      <c r="AJ240" s="9" cm="1">
        <f t="array" ref="AJ240">_xll.BQL($C240, "yield(fill=PREV, pricing_source=BVN4, side=Bid, yield_type=YTW) - yield(fill=PREV, pricing_source=BVN4, side=Ask, yield_type=YTW)")</f>
        <v>7.2625929717249349E-3</v>
      </c>
      <c r="AK240" s="16" cm="1">
        <f t="array" ref="AK240">_xll.BDP($C240,AK$1,"YAS_YLD_FLAG = 1")</f>
        <v>4200200000</v>
      </c>
      <c r="AL240" s="5">
        <f t="shared" si="22"/>
        <v>0</v>
      </c>
      <c r="AM240" s="17" cm="1">
        <f t="array" ref="AM240">_xll.BDP($C240&amp;"@"&amp;Settings!$B$1&amp;" "&amp;$O240,"INTERVAL_SUM","MARKET_DATA_OVERRIDE="&amp;AM$1,"CALC_INTERVAL="&amp;Settings!$B$2,"FILL=0")*1000</f>
        <v>0</v>
      </c>
      <c r="AN240" s="18">
        <f t="shared" si="23"/>
        <v>0</v>
      </c>
      <c r="AO240" s="17" cm="1">
        <f t="array" ref="AO240">_xll.BDP($I240&amp;"@"&amp;Settings!$B$1&amp;" "&amp;$O240,"INTERVAL_SUM","MARKET_DATA_OVERRIDE="&amp;AO$1,"CALC_INTERVAL="&amp;Settings!$B$2,"FILL=0")*1000</f>
        <v>0</v>
      </c>
      <c r="AP240" s="17" cm="1">
        <f t="array" ref="AP240">_xll.BDP($I240&amp;"@"&amp;Settings!$B$1&amp;" "&amp;$O240,"INTERVAL_SUM","MARKET_DATA_OVERRIDE="&amp;AP$1,"CALC_INTERVAL="&amp;Settings!$B$2,"FILL=0")*1000</f>
        <v>0</v>
      </c>
      <c r="AQ240" s="8" cm="1">
        <f t="array" ref="AQ240">_xll.BDP($C240,AQ$1)</f>
        <v>100</v>
      </c>
      <c r="AR240" s="21">
        <f>_xlfn.IFNA(IF(ISNUMBER($K240),INDEX(SN_Limit[UTILIZATION],MATCH($K240,SN_Limit[BB_ID],0)),"#N/A"),
IF(ISNUMBER($L240),INDEX(SN_Limit[UTILIZATION],MATCH($L240,SN_Limit[BB_ID],0)),"#N/A"))</f>
        <v>0.48010000000000003</v>
      </c>
      <c r="AS240" s="6">
        <f>_xlfn.IFNA(IF(ISNUMBER($K240),INDEX(SN_Limit[REMAINING],MATCH($K240,SN_Limit[BB_ID],0)),"#N/A"),
IF(ISNUMBER($L240),INDEX(SN_Limit[REMAINING],MATCH($L240,SN_Limit[BB_ID],0)),"#N/A"))</f>
        <v>524865935.24000001</v>
      </c>
      <c r="AT240" s="3" t="str">
        <f>INDEX(Table11[Z_category],MATCH(MAX(BuyTable[[#This Row],[Yld_Z_BB]:[Yld_Z_RBCI]]),Table11[Z_score_Vale],1))</f>
        <v>90+</v>
      </c>
      <c r="AU240" s="3">
        <f>INDEX(Table12[TRAC_Category],MATCH(BuyTable[[#This Row],[Perc_Traded]],Table12[TRAC_Value],1))</f>
        <v>0</v>
      </c>
      <c r="AV240" s="27">
        <f>INDEX(Table13[NetDlrInv_Category],MATCH(BuyTable[[#This Row],[DealerClient Net]],Table13[NetDlrInv_Value],1))</f>
        <v>0</v>
      </c>
      <c r="AW240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40" s="3">
        <f>INDEX(Table15[XCCY_Cat],MATCH(BuyTable[[#This Row],[XCCY_sprd]],Table15[XCCY_Value],1))</f>
        <v>0</v>
      </c>
      <c r="AY240" s="3" t="str">
        <f>INDEX(Group_RTG[RTG_Value],MATCH($R240,Group_RTG[RTG_Key],0))&amp;":"&amp;INDEX(Map_DurBQNT[Dur_Val],MATCH($X240,Map_DurBQNT[Dur_Key],0))&amp;":"&amp;$M240&amp;":"&amp;$O240</f>
        <v>AA:5:CAD:Govt</v>
      </c>
      <c r="AZ240" s="3" t="str">
        <f>INDEX(Table9[LQA_Bucket],MATCH(BuyTable[[#This Row],[LQA_LIQUIDITY_SCORE]],Table9[LQA_Val],1))</f>
        <v>80-100</v>
      </c>
      <c r="BA240" s="27" t="str">
        <f>INDEX(Table10[Utilization_Bucket],MATCH(_xlfn.IFNA(ROUND(BuyTable[[#This Row],[Remaining]]/1000000,0),-1),Table10[Utilization_Val],1))</f>
        <v>100MM+</v>
      </c>
      <c r="BB24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41" spans="1:54" x14ac:dyDescent="0.3">
      <c r="A241" t="s">
        <v>876</v>
      </c>
      <c r="B241" t="str">
        <f>IF(ISNUMBER(MATCH(I241,Buyside_PastID!A:A,0)),"","NEW")</f>
        <v>NEW</v>
      </c>
      <c r="C241" s="8" t="s">
        <v>2885</v>
      </c>
      <c r="D241" s="8">
        <v>0.69934358035748845</v>
      </c>
      <c r="E241" s="8">
        <v>0.78488779385012353</v>
      </c>
      <c r="F241" s="8" t="s">
        <v>2821</v>
      </c>
      <c r="G241" s="8">
        <v>0</v>
      </c>
      <c r="H241" s="8">
        <v>10000000</v>
      </c>
      <c r="I241" s="8" t="str" cm="1">
        <f t="array" ref="I241">_xll.BDP($C241,I$1)</f>
        <v>63859WAF6</v>
      </c>
      <c r="J241" s="8" t="str" cm="1">
        <f t="array" ref="J241">_xll.BDP($C241,J$1)</f>
        <v>NWIDE 4 1/8 10/18/32</v>
      </c>
      <c r="K241" s="8" cm="1">
        <f t="array" ref="K241">_xll.BDP($C241,K$1)</f>
        <v>171547</v>
      </c>
      <c r="L241" s="8" cm="1">
        <f t="array" ref="L241">_xll.BDP($C241,L$1)</f>
        <v>171547</v>
      </c>
      <c r="M241" s="8" t="str" cm="1">
        <f t="array" ref="M241">_xll.BDP($C241,M$1)</f>
        <v>USD</v>
      </c>
      <c r="N241" s="8" t="str" cm="1">
        <f t="array" ref="N241">_xll.BDP($C241,N$1)</f>
        <v>EN</v>
      </c>
      <c r="O241" s="8" t="str" cm="1">
        <f t="array" ref="O241">_xll.BDP($C241,O$1)</f>
        <v>Corp</v>
      </c>
      <c r="P241" s="8" t="str" cm="1">
        <f t="array" ref="P241">_xll.BDP($C241,P$1)</f>
        <v>Financials</v>
      </c>
      <c r="Q241" s="8" t="str" cm="1">
        <f t="array" ref="Q241">_xll.BDP($C241,Q$1)</f>
        <v>NATIONWIDE BLDG SOCIETY</v>
      </c>
      <c r="R241" s="8" t="str" cm="1">
        <f t="array" ref="R241">_xll.BDP($C241,R$1)</f>
        <v>BBB</v>
      </c>
      <c r="S241" s="8" cm="1">
        <f t="array" ref="S241">_xlfn.IFNA(MATCH(_xll.BDP($C241,S$1),Convert_RBCIRTG[RTG_MDY],0),0)</f>
        <v>2</v>
      </c>
      <c r="T241" s="8" cm="1">
        <f t="array" ref="T241">_xlfn.IFNA(MATCH(_xll.BDP($C241,T$1),Convert_RBCIRTG[RTG_FITCH_SP],0),0)</f>
        <v>3</v>
      </c>
      <c r="U241" s="8" cm="1">
        <f t="array" ref="U241">_xlfn.IFNA(MATCH(_xll.BDP($C241,U$1),Convert_RBCIRTG[RTG_FITCH_SP],0),0)</f>
        <v>2</v>
      </c>
      <c r="V241" s="20" t="str" cm="1">
        <f t="array" ref="V241">INDEX(Convert_RBCIRTG[RTG_FITCH_SP],IF(MEDIAN($S241:$U241)&gt;0,MEDIAN($S241:$U241),MAX($S241:$U241)))</f>
        <v>BBB</v>
      </c>
      <c r="W241" s="15" cm="1">
        <f t="array" ref="W241">_xll.BDP($C241,W$1,"YAS_YLD_FLAG = 15")</f>
        <v>5.3286696002242921</v>
      </c>
      <c r="X241" s="3" t="str">
        <f>INDEX(Convert_DurBins[Dur_Bucket],MATCH($W241,Convert_DurBins[Dur_Val],1))</f>
        <v>0-10</v>
      </c>
      <c r="Y241" s="14">
        <f t="shared" si="20"/>
        <v>2.702328030163728</v>
      </c>
      <c r="Z241" s="3">
        <f>-INDEX(DefProv[Default],MATCH($O241&amp;$R241,DefProv[KEY],0))</f>
        <v>-36</v>
      </c>
      <c r="AA241" s="9" cm="1">
        <f t="array" ref="AA241">IF($M241="CAD",AB241,_xll.BDP($C241,AA$1,"YAS_XCCY_FOREIGN_CURRENCY=CAD","YAS_YLD_FLAG = 15","PRICING_SOURCE=BVAL"))</f>
        <v>3.0623280301637279</v>
      </c>
      <c r="AB241" s="9" cm="1">
        <f t="array" ref="AB241">_xll.BDP($C241,AB$1,"YAS_YLD_FLAG = 15","PRICING_SOURCE=BVAL")</f>
        <v>2.6618170000000001</v>
      </c>
      <c r="AC241" s="14">
        <f t="shared" si="21"/>
        <v>0.4005110301637278</v>
      </c>
      <c r="AD241" s="9" cm="1">
        <f t="array" ref="AD241">_xll.BDP($C241,AD$1,"YAS_YLD_FLAG = 15","PRICING_SOURCE=BVAL")</f>
        <v>150.58170000000001</v>
      </c>
      <c r="AE241" s="14" t="e">
        <f>INDEX([1]credit_yield!$C$1:$C$108,MATCH($AY241,[1]credit_yield!$A$1:$A$108,0))</f>
        <v>#N/A</v>
      </c>
      <c r="AF241" s="9" cm="1">
        <f t="array" ref="AF241">_xll.BDP($C241,AF$1,"YAS_YLD_FLAG = 15","YAS_XCCY_FOREIGN_CURRENCY=CAD","PRICING_SOURCE=BVAL")</f>
        <v>173.58497545867985</v>
      </c>
      <c r="AG241" s="9" cm="1">
        <f t="array" ref="AG241">_xll.BDP($C241,AG$1,"YAS_YLD_FLAG = 15","PRICING_SOURCE=BVAL")</f>
        <v>1.1559999999999999</v>
      </c>
      <c r="AH241" s="9" t="str" cm="1">
        <f t="array" ref="AH241">_xll.BDP($C241,AH$1,"YAS_YLD_FLAG = 15","PRICING_SOURCE=BVAL")</f>
        <v>T 0 7/8 09/30/26</v>
      </c>
      <c r="AI241" s="9" t="str" cm="1">
        <f t="array" ref="AI241">_xll.BDP($C241,AI$1,"YAS_YLD_FLAG = 15","YAS_XCCY_FOREIGN_CURRENCY=CAD","PRICING_SOURCE=BVAL")</f>
        <v>CAN 1 06/01/27</v>
      </c>
      <c r="AJ241" s="9" cm="1">
        <f t="array" ref="AJ241">_xll.BQL($C241, "yield(fill=PREV, pricing_source=BVN4, side=Bid, yield_type=YTW) - yield(fill=PREV, pricing_source=BVN4, side=Ask, yield_type=YTW)")</f>
        <v>2.6738321209474947E-2</v>
      </c>
      <c r="AK241" s="16" cm="1">
        <f t="array" ref="AK241">_xll.BDP($C241,AK$1,"YAS_YLD_FLAG = 1")</f>
        <v>1250000000</v>
      </c>
      <c r="AL241" s="5">
        <f t="shared" si="22"/>
        <v>4.64E-3</v>
      </c>
      <c r="AM241" s="17" cm="1">
        <f t="array" ref="AM241">_xll.BDP($C241&amp;"@"&amp;Settings!$B$1&amp;" "&amp;$O241,"INTERVAL_SUM","MARKET_DATA_OVERRIDE="&amp;AM$1,"CALC_INTERVAL="&amp;Settings!$B$2,"FILL=0")*1000</f>
        <v>5800000</v>
      </c>
      <c r="AN241" s="18">
        <f t="shared" si="23"/>
        <v>0</v>
      </c>
      <c r="AO241" s="17" cm="1">
        <f t="array" ref="AO241">_xll.BDP($I241&amp;"@"&amp;Settings!$B$1&amp;" "&amp;$O241,"INTERVAL_SUM","MARKET_DATA_OVERRIDE="&amp;AO$1,"CALC_INTERVAL="&amp;Settings!$B$2,"FILL=0")*1000</f>
        <v>0</v>
      </c>
      <c r="AP241" s="17" cm="1">
        <f t="array" ref="AP241">_xll.BDP($I241&amp;"@"&amp;Settings!$B$1&amp;" "&amp;$O241,"INTERVAL_SUM","MARKET_DATA_OVERRIDE="&amp;AP$1,"CALC_INTERVAL="&amp;Settings!$B$2,"FILL=0")*1000</f>
        <v>0</v>
      </c>
      <c r="AQ241" s="8" cm="1">
        <f t="array" ref="AQ241">_xll.BDP($C241,AQ$1)</f>
        <v>68</v>
      </c>
      <c r="AR241" s="21">
        <f>_xlfn.IFNA(IF(ISNUMBER($K241),INDEX(SN_Limit[UTILIZATION],MATCH($K241,SN_Limit[BB_ID],0)),"#N/A"),
IF(ISNUMBER($L241),INDEX(SN_Limit[UTILIZATION],MATCH($L241,SN_Limit[BB_ID],0)),"#N/A"))</f>
        <v>0.10299999999999999</v>
      </c>
      <c r="AS241" s="6">
        <f>_xlfn.IFNA(IF(ISNUMBER($K241),INDEX(SN_Limit[REMAINING],MATCH($K241,SN_Limit[BB_ID],0)),"#N/A"),
IF(ISNUMBER($L241),INDEX(SN_Limit[REMAINING],MATCH($L241,SN_Limit[BB_ID],0)),"#N/A"))</f>
        <v>39852265.43</v>
      </c>
      <c r="AT241" s="3" t="str">
        <f>INDEX(Table11[Z_category],MATCH(MAX(BuyTable[[#This Row],[Yld_Z_BB]:[Yld_Z_RBCI]]),Table11[Z_score_Vale],1))</f>
        <v>75 to 90</v>
      </c>
      <c r="AU241" s="3">
        <f>INDEX(Table12[TRAC_Category],MATCH(BuyTable[[#This Row],[Perc_Traded]],Table12[TRAC_Value],1))</f>
        <v>0</v>
      </c>
      <c r="AV241" s="27">
        <f>INDEX(Table13[NetDlrInv_Category],MATCH(BuyTable[[#This Row],[DealerClient Net]],Table13[NetDlrInv_Value],1))</f>
        <v>0</v>
      </c>
      <c r="AW241" s="3">
        <f>IF(OR(ISBLANK(BuyTable[[#This Row],[MSG_AskSize]]),NOT(ISNUMBER(BuyTable[[#This Row],[MSG_AskSize]]))),"NA",INDEX(Table14[AskSize_Category],MATCH(BuyTable[[#This Row],[MSG_AskSize]],Table14[AskSize_Value],1)))</f>
        <v>0</v>
      </c>
      <c r="AX241" s="3" t="str">
        <f>INDEX(Table15[XCCY_Cat],MATCH(BuyTable[[#This Row],[XCCY_sprd]],Table15[XCCY_Value],1))</f>
        <v>0.3 to 0.5</v>
      </c>
      <c r="AY241" s="3" t="str">
        <f>INDEX(Group_RTG[RTG_Value],MATCH($R241,Group_RTG[RTG_Key],0))&amp;":"&amp;INDEX(Map_DurBQNT[Dur_Val],MATCH($X241,Map_DurBQNT[Dur_Key],0))&amp;":"&amp;$M241&amp;":"&amp;$O241</f>
        <v>BBB:5:USD:Corp</v>
      </c>
      <c r="AZ241" s="3" t="str">
        <f>INDEX(Table9[LQA_Bucket],MATCH(BuyTable[[#This Row],[LQA_LIQUIDITY_SCORE]],Table9[LQA_Val],1))</f>
        <v>60-80</v>
      </c>
      <c r="BA241" s="27" t="str">
        <f>INDEX(Table10[Utilization_Bucket],MATCH(_xlfn.IFNA(ROUND(BuyTable[[#This Row],[Remaining]]/1000000,0),-1),Table10[Utilization_Val],1))</f>
        <v>10-50MM</v>
      </c>
      <c r="BB24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42" spans="1:54" x14ac:dyDescent="0.3">
      <c r="A242" t="s">
        <v>876</v>
      </c>
      <c r="B242" t="str">
        <f>IF(ISNUMBER(MATCH(I242,Buyside_PastID!A:A,0)),"","NEW")</f>
        <v/>
      </c>
      <c r="C242" s="8" t="s">
        <v>1729</v>
      </c>
      <c r="D242" s="8">
        <v>0.84979949804118593</v>
      </c>
      <c r="E242" s="8">
        <v>0.97132215952704659</v>
      </c>
      <c r="F242" s="8" t="s">
        <v>2822</v>
      </c>
      <c r="G242" s="8">
        <v>0</v>
      </c>
      <c r="H242" s="8">
        <v>0</v>
      </c>
      <c r="I242" s="8" t="str" cm="1">
        <f t="array" ref="I242">_xll.BDP($C242,I$1)</f>
        <v>00206RFW7</v>
      </c>
      <c r="J242" s="8" t="str" cm="1">
        <f t="array" ref="J242">_xll.BDP($C242,J$1)</f>
        <v>T 4.9 08/15/37</v>
      </c>
      <c r="K242" s="8" cm="1">
        <f t="array" ref="K242">_xll.BDP($C242,K$1)</f>
        <v>101376</v>
      </c>
      <c r="L242" s="8" cm="1">
        <f t="array" ref="L242">_xll.BDP($C242,L$1)</f>
        <v>101376</v>
      </c>
      <c r="M242" s="8" t="str" cm="1">
        <f t="array" ref="M242">_xll.BDP($C242,M$1)</f>
        <v>USD</v>
      </c>
      <c r="N242" s="8" t="str" cm="1">
        <f t="array" ref="N242">_xll.BDP($C242,N$1)</f>
        <v>US</v>
      </c>
      <c r="O242" s="8" t="str" cm="1">
        <f t="array" ref="O242">_xll.BDP($C242,O$1)</f>
        <v>Corp</v>
      </c>
      <c r="P242" s="8" t="str" cm="1">
        <f t="array" ref="P242">_xll.BDP($C242,P$1)</f>
        <v>Communications</v>
      </c>
      <c r="Q242" s="8" t="str" cm="1">
        <f t="array" ref="Q242">_xll.BDP($C242,Q$1)</f>
        <v>AT&amp;T INC</v>
      </c>
      <c r="R242" s="8" t="str" cm="1">
        <f t="array" ref="R242">_xll.BDP($C242,R$1)</f>
        <v>BBB</v>
      </c>
      <c r="S242" s="8" cm="1">
        <f t="array" ref="S242">_xlfn.IFNA(MATCH(_xll.BDP($C242,S$1),Convert_RBCIRTG[RTG_MDY],0),0)</f>
        <v>2</v>
      </c>
      <c r="T242" s="8" cm="1">
        <f t="array" ref="T242">_xlfn.IFNA(MATCH(_xll.BDP($C242,T$1),Convert_RBCIRTG[RTG_FITCH_SP],0),0)</f>
        <v>3</v>
      </c>
      <c r="U242" s="8" cm="1">
        <f t="array" ref="U242">_xlfn.IFNA(MATCH(_xll.BDP($C242,U$1),Convert_RBCIRTG[RTG_FITCH_SP],0),0)</f>
        <v>2</v>
      </c>
      <c r="V242" s="20" t="str" cm="1">
        <f t="array" ref="V242">INDEX(Convert_RBCIRTG[RTG_FITCH_SP],IF(MEDIAN($S242:$U242)&gt;0,MEDIAN($S242:$U242),MAX($S242:$U242)))</f>
        <v>BBB</v>
      </c>
      <c r="W242" s="15" cm="1">
        <f t="array" ref="W242">_xll.BDP($C242,W$1,"YAS_YLD_FLAG = 15")</f>
        <v>11.129115334601947</v>
      </c>
      <c r="X242" s="3" t="str">
        <f>INDEX(Convert_DurBins[Dur_Bucket],MATCH($W242,Convert_DurBins[Dur_Val],1))</f>
        <v>10-12</v>
      </c>
      <c r="Y242" s="14">
        <f t="shared" si="20"/>
        <v>3.4581760187329955</v>
      </c>
      <c r="Z242" s="3">
        <f>-INDEX(DefProv[Default],MATCH($O242&amp;$R242,DefProv[KEY],0))</f>
        <v>-36</v>
      </c>
      <c r="AA242" s="9" cm="1">
        <f t="array" ref="AA242">IF($M242="CAD",AB242,_xll.BDP($C242,AA$1,"YAS_XCCY_FOREIGN_CURRENCY=CAD","YAS_YLD_FLAG = 15","PRICING_SOURCE=BVAL"))</f>
        <v>3.8181760187329954</v>
      </c>
      <c r="AB242" s="9" cm="1">
        <f t="array" ref="AB242">_xll.BDP($C242,AB$1,"YAS_YLD_FLAG = 15","PRICING_SOURCE=BVAL")</f>
        <v>3.1938230000000001</v>
      </c>
      <c r="AC242" s="14">
        <f t="shared" si="21"/>
        <v>0.62435301873299531</v>
      </c>
      <c r="AD242" s="9" cm="1">
        <f t="array" ref="AD242">_xll.BDP($C242,AD$1,"YAS_YLD_FLAG = 15","PRICING_SOURCE=BVAL")</f>
        <v>120.10330000000002</v>
      </c>
      <c r="AE242" s="14" t="e">
        <f>INDEX([1]credit_yield!$C$1:$C$108,MATCH($AY242,[1]credit_yield!$A$1:$A$108,0))</f>
        <v>#N/A</v>
      </c>
      <c r="AF242" s="9" cm="1">
        <f t="array" ref="AF242">_xll.BDP($C242,AF$1,"YAS_YLD_FLAG = 15","YAS_XCCY_FOREIGN_CURRENCY=CAD","PRICING_SOURCE=BVAL")</f>
        <v>194.98955647399703</v>
      </c>
      <c r="AG242" s="9" cm="1">
        <f t="array" ref="AG242">_xll.BDP($C242,AG$1,"YAS_YLD_FLAG = 15","PRICING_SOURCE=BVAL")</f>
        <v>1.9927899999999998</v>
      </c>
      <c r="AH242" s="9" t="str" cm="1">
        <f t="array" ref="AH242">_xll.BDP($C242,AH$1,"YAS_YLD_FLAG = 15","PRICING_SOURCE=BVAL")</f>
        <v>T 1 3/4 08/15/41</v>
      </c>
      <c r="AI242" s="9" t="str" cm="1">
        <f t="array" ref="AI242">_xll.BDP($C242,AI$1,"YAS_YLD_FLAG = 15","YAS_XCCY_FOREIGN_CURRENCY=CAD","PRICING_SOURCE=BVAL")</f>
        <v>CAN 4 06/01/41</v>
      </c>
      <c r="AJ242" s="9" cm="1">
        <f t="array" ref="AJ242">_xll.BQL($C242, "yield(fill=PREV, pricing_source=BVN4, side=Bid, yield_type=YTW) - yield(fill=PREV, pricing_source=BVN4, side=Ask, yield_type=YTW)")</f>
        <v>3.3238149999999855E-2</v>
      </c>
      <c r="AK242" s="16" cm="1">
        <f t="array" ref="AK242">_xll.BDP($C242,AK$1,"YAS_YLD_FLAG = 1")</f>
        <v>682961000</v>
      </c>
      <c r="AL242" s="5">
        <f t="shared" si="22"/>
        <v>2.0027497909836725E-2</v>
      </c>
      <c r="AM242" s="17" cm="1">
        <f t="array" ref="AM242">_xll.BDP($C242&amp;"@"&amp;Settings!$B$1&amp;" "&amp;$O242,"INTERVAL_SUM","MARKET_DATA_OVERRIDE="&amp;AM$1,"CALC_INTERVAL="&amp;Settings!$B$2,"FILL=0")*1000</f>
        <v>13678000</v>
      </c>
      <c r="AN242" s="18">
        <f t="shared" si="23"/>
        <v>1200000</v>
      </c>
      <c r="AO242" s="17" cm="1">
        <f t="array" ref="AO242">_xll.BDP($I242&amp;"@"&amp;Settings!$B$1&amp;" "&amp;$O242,"INTERVAL_SUM","MARKET_DATA_OVERRIDE="&amp;AO$1,"CALC_INTERVAL="&amp;Settings!$B$2,"FILL=0")*1000</f>
        <v>1200000</v>
      </c>
      <c r="AP242" s="17" cm="1">
        <f t="array" ref="AP242">_xll.BDP($I242&amp;"@"&amp;Settings!$B$1&amp;" "&amp;$O242,"INTERVAL_SUM","MARKET_DATA_OVERRIDE="&amp;AP$1,"CALC_INTERVAL="&amp;Settings!$B$2,"FILL=0")*1000</f>
        <v>0</v>
      </c>
      <c r="AQ242" s="8" cm="1">
        <f t="array" ref="AQ242">_xll.BDP($C242,AQ$1)</f>
        <v>88</v>
      </c>
      <c r="AR242" s="21">
        <f>_xlfn.IFNA(IF(ISNUMBER($K242),INDEX(SN_Limit[UTILIZATION],MATCH($K242,SN_Limit[BB_ID],0)),"#N/A"),
IF(ISNUMBER($L242),INDEX(SN_Limit[UTILIZATION],MATCH($L242,SN_Limit[BB_ID],0)),"#N/A"))</f>
        <v>0.89100000000000001</v>
      </c>
      <c r="AS242" s="6">
        <f>_xlfn.IFNA(IF(ISNUMBER($K242),INDEX(SN_Limit[REMAINING],MATCH($K242,SN_Limit[BB_ID],0)),"#N/A"),
IF(ISNUMBER($L242),INDEX(SN_Limit[REMAINING],MATCH($L242,SN_Limit[BB_ID],0)),"#N/A"))</f>
        <v>811912.5</v>
      </c>
      <c r="AT242" s="3" t="str">
        <f>INDEX(Table11[Z_category],MATCH(MAX(BuyTable[[#This Row],[Yld_Z_BB]:[Yld_Z_RBCI]]),Table11[Z_score_Vale],1))</f>
        <v>75 to 90</v>
      </c>
      <c r="AU242" s="3" t="str">
        <f>INDEX(Table12[TRAC_Category],MATCH(BuyTable[[#This Row],[Perc_Traded]],Table12[TRAC_Value],1))</f>
        <v>0-5%</v>
      </c>
      <c r="AV242" s="27" t="str">
        <f>INDEX(Table13[NetDlrInv_Category],MATCH(BuyTable[[#This Row],[DealerClient Net]],Table13[NetDlrInv_Value],1))</f>
        <v>0 to 5MM</v>
      </c>
      <c r="AW242" s="3">
        <f>IF(OR(ISBLANK(BuyTable[[#This Row],[MSG_AskSize]]),NOT(ISNUMBER(BuyTable[[#This Row],[MSG_AskSize]]))),"NA",INDEX(Table14[AskSize_Category],MATCH(BuyTable[[#This Row],[MSG_AskSize]],Table14[AskSize_Value],1)))</f>
        <v>0</v>
      </c>
      <c r="AX242" s="3" t="str">
        <f>INDEX(Table15[XCCY_Cat],MATCH(BuyTable[[#This Row],[XCCY_sprd]],Table15[XCCY_Value],1))</f>
        <v>0.5 to 0.8</v>
      </c>
      <c r="AY242" s="3" t="str">
        <f>INDEX(Group_RTG[RTG_Value],MATCH($R242,Group_RTG[RTG_Key],0))&amp;":"&amp;INDEX(Map_DurBQNT[Dur_Val],MATCH($X242,Map_DurBQNT[Dur_Key],0))&amp;":"&amp;$M242&amp;":"&amp;$O242</f>
        <v>BBB:6:USD:Corp</v>
      </c>
      <c r="AZ242" s="3" t="str">
        <f>INDEX(Table9[LQA_Bucket],MATCH(BuyTable[[#This Row],[LQA_LIQUIDITY_SCORE]],Table9[LQA_Val],1))</f>
        <v>80-100</v>
      </c>
      <c r="BA242" s="27" t="str">
        <f>INDEX(Table10[Utilization_Bucket],MATCH(_xlfn.IFNA(ROUND(BuyTable[[#This Row],[Remaining]]/1000000,0),-1),Table10[Utilization_Val],1))</f>
        <v>1-10MM</v>
      </c>
      <c r="BB24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43" spans="1:54" x14ac:dyDescent="0.3">
      <c r="A243" t="s">
        <v>876</v>
      </c>
      <c r="B243" t="str">
        <f>IF(ISNUMBER(MATCH(I243,Buyside_PastID!A:A,0)),"","NEW")</f>
        <v/>
      </c>
      <c r="C243" s="8" t="s">
        <v>1165</v>
      </c>
      <c r="D243" s="8">
        <v>0.70704514602112822</v>
      </c>
      <c r="E243" s="8">
        <v>0.80848083078727395</v>
      </c>
      <c r="F243" s="8" t="s">
        <v>2078</v>
      </c>
      <c r="G243" s="8">
        <v>5950000</v>
      </c>
      <c r="H243" s="8">
        <v>0</v>
      </c>
      <c r="I243" s="8" t="str" cm="1">
        <f t="array" ref="I243">_xll.BDP($C243,I$1)</f>
        <v>29365TAK0</v>
      </c>
      <c r="J243" s="8" t="str" cm="1">
        <f t="array" ref="J243">_xll.BDP($C243,J$1)</f>
        <v>ETR 1 3/4 03/15/31</v>
      </c>
      <c r="K243" s="8" cm="1">
        <f t="array" ref="K243">_xll.BDP($C243,K$1)</f>
        <v>100532</v>
      </c>
      <c r="L243" s="8" cm="1">
        <f t="array" ref="L243">_xll.BDP($C243,L$1)</f>
        <v>14536662</v>
      </c>
      <c r="M243" s="8" t="str" cm="1">
        <f t="array" ref="M243">_xll.BDP($C243,M$1)</f>
        <v>USD</v>
      </c>
      <c r="N243" s="8" t="str" cm="1">
        <f t="array" ref="N243">_xll.BDP($C243,N$1)</f>
        <v>US</v>
      </c>
      <c r="O243" s="8" t="str" cm="1">
        <f t="array" ref="O243">_xll.BDP($C243,O$1)</f>
        <v>Corp</v>
      </c>
      <c r="P243" s="8" t="str" cm="1">
        <f t="array" ref="P243">_xll.BDP($C243,P$1)</f>
        <v>Utilities</v>
      </c>
      <c r="Q243" s="8" t="str" cm="1">
        <f t="array" ref="Q243">_xll.BDP($C243,Q$1)</f>
        <v>ENTERGY TEXAS INC</v>
      </c>
      <c r="R243" s="8" t="str" cm="1">
        <f t="array" ref="R243">_xll.BDP($C243,R$1)</f>
        <v>A-</v>
      </c>
      <c r="S243" s="8" cm="1">
        <f t="array" ref="S243">_xlfn.IFNA(MATCH(_xll.BDP($C243,S$1),Convert_RBCIRTG[RTG_MDY],0),0)</f>
        <v>3</v>
      </c>
      <c r="T243" s="8" cm="1">
        <f t="array" ref="T243">_xlfn.IFNA(MATCH(_xll.BDP($C243,T$1),Convert_RBCIRTG[RTG_FITCH_SP],0),0)</f>
        <v>0</v>
      </c>
      <c r="U243" s="8" cm="1">
        <f t="array" ref="U243">_xlfn.IFNA(MATCH(_xll.BDP($C243,U$1),Convert_RBCIRTG[RTG_FITCH_SP],0),0)</f>
        <v>5</v>
      </c>
      <c r="V243" s="20" t="str" cm="1">
        <f t="array" ref="V243">INDEX(Convert_RBCIRTG[RTG_FITCH_SP],IF(MEDIAN($S243:$U243)&gt;0,MEDIAN($S243:$U243),MAX($S243:$U243)))</f>
        <v>BBB+</v>
      </c>
      <c r="W243" s="15" cm="1">
        <f t="array" ref="W243">_xll.BDP($C243,W$1,"YAS_YLD_FLAG = 15")</f>
        <v>8.563393926162588</v>
      </c>
      <c r="X243" s="3" t="str">
        <f>INDEX(Convert_DurBins[Dur_Bucket],MATCH($W243,Convert_DurBins[Dur_Val],1))</f>
        <v>0-10</v>
      </c>
      <c r="Y243" s="14">
        <f t="shared" si="20"/>
        <v>2.6166986248956485</v>
      </c>
      <c r="Z243" s="3">
        <f>-INDEX(DefProv[Default],MATCH($O243&amp;$R243,DefProv[KEY],0))</f>
        <v>-13</v>
      </c>
      <c r="AA243" s="9" cm="1">
        <f t="array" ref="AA243">IF($M243="CAD",AB243,_xll.BDP($C243,AA$1,"YAS_XCCY_FOREIGN_CURRENCY=CAD","YAS_YLD_FLAG = 15","PRICING_SOURCE=BVAL"))</f>
        <v>2.7466986248956484</v>
      </c>
      <c r="AB243" s="9" cm="1">
        <f t="array" ref="AB243">_xll.BDP($C243,AB$1,"YAS_YLD_FLAG = 15","PRICING_SOURCE=BVAL")</f>
        <v>2.459924</v>
      </c>
      <c r="AC243" s="14">
        <f t="shared" si="21"/>
        <v>0.28677462489564842</v>
      </c>
      <c r="AD243" s="9" cm="1">
        <f t="array" ref="AD243">_xll.BDP($C243,AD$1,"YAS_YLD_FLAG = 15","PRICING_SOURCE=BVAL")</f>
        <v>87.993899999999996</v>
      </c>
      <c r="AE243" s="14">
        <f>INDEX([1]credit_yield!$C$1:$C$108,MATCH($AY243,[1]credit_yield!$A$1:$A$108,0))</f>
        <v>73.928243448068429</v>
      </c>
      <c r="AF243" s="9" cm="1">
        <f t="array" ref="AF243">_xll.BDP($C243,AF$1,"YAS_YLD_FLAG = 15","YAS_XCCY_FOREIGN_CURRENCY=CAD","PRICING_SOURCE=BVAL")</f>
        <v>115.82513038187616</v>
      </c>
      <c r="AG243" s="9" cm="1">
        <f t="array" ref="AG243">_xll.BDP($C243,AG$1,"YAS_YLD_FLAG = 15","PRICING_SOURCE=BVAL")</f>
        <v>1.579985</v>
      </c>
      <c r="AH243" s="9" t="str" cm="1">
        <f t="array" ref="AH243">_xll.BDP($C243,AH$1,"YAS_YLD_FLAG = 15","PRICING_SOURCE=BVAL")</f>
        <v>T 1 1/4 08/15/31</v>
      </c>
      <c r="AI243" s="9" t="str" cm="1">
        <f t="array" ref="AI243">_xll.BDP($C243,AI$1,"YAS_YLD_FLAG = 15","YAS_XCCY_FOREIGN_CURRENCY=CAD","PRICING_SOURCE=BVAL")</f>
        <v>CAN 1 ½ 06/01/31</v>
      </c>
      <c r="AJ243" s="9" cm="1">
        <f t="array" ref="AJ243">_xll.BQL($C243, "yield(fill=PREV, pricing_source=BVN4, side=Bid, yield_type=YTW) - yield(fill=PREV, pricing_source=BVN4, side=Ask, yield_type=YTW)")</f>
        <v>2.7422364189182868E-2</v>
      </c>
      <c r="AK243" s="16" cm="1">
        <f t="array" ref="AK243">_xll.BDP($C243,AK$1,"YAS_YLD_FLAG = 1")</f>
        <v>600000000</v>
      </c>
      <c r="AL243" s="5">
        <f t="shared" si="22"/>
        <v>6.1873333333333336E-2</v>
      </c>
      <c r="AM243" s="17" cm="1">
        <f t="array" ref="AM243">_xll.BDP($C243&amp;"@"&amp;Settings!$B$1&amp;" "&amp;$O243,"INTERVAL_SUM","MARKET_DATA_OVERRIDE="&amp;AM$1,"CALC_INTERVAL="&amp;Settings!$B$2,"FILL=0")*1000</f>
        <v>37124000</v>
      </c>
      <c r="AN243" s="18">
        <f t="shared" si="23"/>
        <v>-4405000</v>
      </c>
      <c r="AO243" s="17" cm="1">
        <f t="array" ref="AO243">_xll.BDP($I243&amp;"@"&amp;Settings!$B$1&amp;" "&amp;$O243,"INTERVAL_SUM","MARKET_DATA_OVERRIDE="&amp;AO$1,"CALC_INTERVAL="&amp;Settings!$B$2,"FILL=0")*1000</f>
        <v>9995000</v>
      </c>
      <c r="AP243" s="17" cm="1">
        <f t="array" ref="AP243">_xll.BDP($I243&amp;"@"&amp;Settings!$B$1&amp;" "&amp;$O243,"INTERVAL_SUM","MARKET_DATA_OVERRIDE="&amp;AP$1,"CALC_INTERVAL="&amp;Settings!$B$2,"FILL=0")*1000</f>
        <v>14400000</v>
      </c>
      <c r="AQ243" s="8" cm="1">
        <f t="array" ref="AQ243">_xll.BDP($C243,AQ$1)</f>
        <v>84</v>
      </c>
      <c r="AR243" s="21">
        <f>_xlfn.IFNA(IF(ISNUMBER($K243),INDEX(SN_Limit[UTILIZATION],MATCH($K243,SN_Limit[BB_ID],0)),"#N/A"),
IF(ISNUMBER($L243),INDEX(SN_Limit[UTILIZATION],MATCH($L243,SN_Limit[BB_ID],0)),"#N/A"))</f>
        <v>0</v>
      </c>
      <c r="AS243" s="6">
        <f>_xlfn.IFNA(IF(ISNUMBER($K243),INDEX(SN_Limit[REMAINING],MATCH($K243,SN_Limit[BB_ID],0)),"#N/A"),
IF(ISNUMBER($L243),INDEX(SN_Limit[REMAINING],MATCH($L243,SN_Limit[BB_ID],0)),"#N/A"))</f>
        <v>45000000</v>
      </c>
      <c r="AT243" s="3" t="str">
        <f>INDEX(Table11[Z_category],MATCH(MAX(BuyTable[[#This Row],[Yld_Z_BB]:[Yld_Z_RBCI]]),Table11[Z_score_Vale],1))</f>
        <v>75 to 90</v>
      </c>
      <c r="AU243" s="3" t="str">
        <f>INDEX(Table12[TRAC_Category],MATCH(BuyTable[[#This Row],[Perc_Traded]],Table12[TRAC_Value],1))</f>
        <v>5-10%</v>
      </c>
      <c r="AV243" s="27" t="str">
        <f>INDEX(Table13[NetDlrInv_Category],MATCH(BuyTable[[#This Row],[DealerClient Net]],Table13[NetDlrInv_Value],1))</f>
        <v>-5MM to 0MM</v>
      </c>
      <c r="AW243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43" s="3" t="str">
        <f>INDEX(Table15[XCCY_Cat],MATCH(BuyTable[[#This Row],[XCCY_sprd]],Table15[XCCY_Value],1))</f>
        <v>0 to 0.3</v>
      </c>
      <c r="AY243" s="3" t="str">
        <f>INDEX(Group_RTG[RTG_Value],MATCH($R243,Group_RTG[RTG_Key],0))&amp;":"&amp;INDEX(Map_DurBQNT[Dur_Val],MATCH($X243,Map_DurBQNT[Dur_Key],0))&amp;":"&amp;$M243&amp;":"&amp;$O243</f>
        <v>A:5:USD:Corp</v>
      </c>
      <c r="AZ243" s="3" t="str">
        <f>INDEX(Table9[LQA_Bucket],MATCH(BuyTable[[#This Row],[LQA_LIQUIDITY_SCORE]],Table9[LQA_Val],1))</f>
        <v>80-100</v>
      </c>
      <c r="BA243" s="27" t="str">
        <f>INDEX(Table10[Utilization_Bucket],MATCH(_xlfn.IFNA(ROUND(BuyTable[[#This Row],[Remaining]]/1000000,0),-1),Table10[Utilization_Val],1))</f>
        <v>10-50MM</v>
      </c>
      <c r="BB24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44" spans="1:54" x14ac:dyDescent="0.3">
      <c r="A244" t="s">
        <v>876</v>
      </c>
      <c r="B244" t="str">
        <f>IF(ISNUMBER(MATCH(I244,Buyside_PastID!A:A,0)),"","NEW")</f>
        <v/>
      </c>
      <c r="C244" s="8" t="s">
        <v>2886</v>
      </c>
      <c r="D244" s="8">
        <v>0.7272537777440764</v>
      </c>
      <c r="E244" s="8">
        <v>0.85846068213688143</v>
      </c>
      <c r="F244" s="8" t="s">
        <v>2823</v>
      </c>
      <c r="G244" s="8">
        <v>0</v>
      </c>
      <c r="H244" s="8">
        <v>0</v>
      </c>
      <c r="I244" s="8" t="str" cm="1">
        <f t="array" ref="I244">_xll.BDP($C244,I$1)</f>
        <v>172967DR9</v>
      </c>
      <c r="J244" s="8" t="str" cm="1">
        <f t="array" ref="J244">_xll.BDP($C244,J$1)</f>
        <v>C 6 1/8 08/25/36</v>
      </c>
      <c r="K244" s="8" cm="1">
        <f t="array" ref="K244">_xll.BDP($C244,K$1)</f>
        <v>101214</v>
      </c>
      <c r="L244" s="8" cm="1">
        <f t="array" ref="L244">_xll.BDP($C244,L$1)</f>
        <v>101214</v>
      </c>
      <c r="M244" s="8" t="str" cm="1">
        <f t="array" ref="M244">_xll.BDP($C244,M$1)</f>
        <v>USD</v>
      </c>
      <c r="N244" s="8" t="str" cm="1">
        <f t="array" ref="N244">_xll.BDP($C244,N$1)</f>
        <v>US</v>
      </c>
      <c r="O244" s="8" t="str" cm="1">
        <f t="array" ref="O244">_xll.BDP($C244,O$1)</f>
        <v>Corp</v>
      </c>
      <c r="P244" s="8" t="str" cm="1">
        <f t="array" ref="P244">_xll.BDP($C244,P$1)</f>
        <v>Financials</v>
      </c>
      <c r="Q244" s="8" t="str" cm="1">
        <f t="array" ref="Q244">_xll.BDP($C244,Q$1)</f>
        <v>CITIGROUP INC</v>
      </c>
      <c r="R244" s="8" t="str" cm="1">
        <f t="array" ref="R244">_xll.BDP($C244,R$1)</f>
        <v>BBB+</v>
      </c>
      <c r="S244" s="8" cm="1">
        <f t="array" ref="S244">_xlfn.IFNA(MATCH(_xll.BDP($C244,S$1),Convert_RBCIRTG[RTG_MDY],0),0)</f>
        <v>2</v>
      </c>
      <c r="T244" s="8" cm="1">
        <f t="array" ref="T244">_xlfn.IFNA(MATCH(_xll.BDP($C244,T$1),Convert_RBCIRTG[RTG_FITCH_SP],0),0)</f>
        <v>3</v>
      </c>
      <c r="U244" s="8" cm="1">
        <f t="array" ref="U244">_xlfn.IFNA(MATCH(_xll.BDP($C244,U$1),Convert_RBCIRTG[RTG_FITCH_SP],0),0)</f>
        <v>2</v>
      </c>
      <c r="V244" s="20" t="str" cm="1">
        <f t="array" ref="V244">INDEX(Convert_RBCIRTG[RTG_FITCH_SP],IF(MEDIAN($S244:$U244)&gt;0,MEDIAN($S244:$U244),MAX($S244:$U244)))</f>
        <v>BBB</v>
      </c>
      <c r="W244" s="15" cm="1">
        <f t="array" ref="W244">_xll.BDP($C244,W$1,"YAS_YLD_FLAG = 15")</f>
        <v>10.489172847780772</v>
      </c>
      <c r="X244" s="3" t="str">
        <f>INDEX(Convert_DurBins[Dur_Bucket],MATCH($W244,Convert_DurBins[Dur_Val],1))</f>
        <v>10-12</v>
      </c>
      <c r="Y244" s="14">
        <f t="shared" si="20"/>
        <v>3.4734580698558539</v>
      </c>
      <c r="Z244" s="3">
        <f>-INDEX(DefProv[Default],MATCH($O244&amp;$R244,DefProv[KEY],0))</f>
        <v>-36</v>
      </c>
      <c r="AA244" s="9" cm="1">
        <f t="array" ref="AA244">IF($M244="CAD",AB244,_xll.BDP($C244,AA$1,"YAS_XCCY_FOREIGN_CURRENCY=CAD","YAS_YLD_FLAG = 15","PRICING_SOURCE=BVAL"))</f>
        <v>3.8334580698558538</v>
      </c>
      <c r="AB244" s="9" cm="1">
        <f t="array" ref="AB244">_xll.BDP($C244,AB$1,"YAS_YLD_FLAG = 15","PRICING_SOURCE=BVAL")</f>
        <v>3.0871420000000001</v>
      </c>
      <c r="AC244" s="14">
        <f t="shared" si="21"/>
        <v>0.74631606985585375</v>
      </c>
      <c r="AD244" s="9" cm="1">
        <f t="array" ref="AD244">_xll.BDP($C244,AD$1,"YAS_YLD_FLAG = 15","PRICING_SOURCE=BVAL")</f>
        <v>150.7157</v>
      </c>
      <c r="AE244" s="14" t="e">
        <f>INDEX([1]credit_yield!$C$1:$C$108,MATCH($AY244,[1]credit_yield!$A$1:$A$108,0))</f>
        <v>#N/A</v>
      </c>
      <c r="AF244" s="9" cm="1">
        <f t="array" ref="AF244">_xll.BDP($C244,AF$1,"YAS_YLD_FLAG = 15","YAS_XCCY_FOREIGN_CURRENCY=CAD","PRICING_SOURCE=BVAL")</f>
        <v>196.51521474319748</v>
      </c>
      <c r="AG244" s="9" cm="1">
        <f t="array" ref="AG244">_xll.BDP($C244,AG$1,"YAS_YLD_FLAG = 15","PRICING_SOURCE=BVAL")</f>
        <v>1.579985</v>
      </c>
      <c r="AH244" s="9" t="str" cm="1">
        <f t="array" ref="AH244">_xll.BDP($C244,AH$1,"YAS_YLD_FLAG = 15","PRICING_SOURCE=BVAL")</f>
        <v>T 1 1/4 08/15/31</v>
      </c>
      <c r="AI244" s="9" t="str" cm="1">
        <f t="array" ref="AI244">_xll.BDP($C244,AI$1,"YAS_YLD_FLAG = 15","YAS_XCCY_FOREIGN_CURRENCY=CAD","PRICING_SOURCE=BVAL")</f>
        <v>CAN 4 06/01/41</v>
      </c>
      <c r="AJ244" s="9" cm="1">
        <f t="array" ref="AJ244">_xll.BQL($C244, "yield(fill=PREV, pricing_source=BVN4, side=Bid, yield_type=YTW) - yield(fill=PREV, pricing_source=BVN4, side=Ask, yield_type=YTW)")</f>
        <v>2.5163387024925932E-2</v>
      </c>
      <c r="AK244" s="16" cm="1">
        <f t="array" ref="AK244">_xll.BDP($C244,AK$1,"YAS_YLD_FLAG = 1")</f>
        <v>601788000</v>
      </c>
      <c r="AL244" s="5">
        <f t="shared" si="22"/>
        <v>4.6732404102441394E-2</v>
      </c>
      <c r="AM244" s="17" cm="1">
        <f t="array" ref="AM244">_xll.BDP($C244&amp;"@"&amp;Settings!$B$1&amp;" "&amp;$O244,"INTERVAL_SUM","MARKET_DATA_OVERRIDE="&amp;AM$1,"CALC_INTERVAL="&amp;Settings!$B$2,"FILL=0")*1000</f>
        <v>28123000</v>
      </c>
      <c r="AN244" s="18">
        <f t="shared" si="23"/>
        <v>-7029000</v>
      </c>
      <c r="AO244" s="17" cm="1">
        <f t="array" ref="AO244">_xll.BDP($I244&amp;"@"&amp;Settings!$B$1&amp;" "&amp;$O244,"INTERVAL_SUM","MARKET_DATA_OVERRIDE="&amp;AO$1,"CALC_INTERVAL="&amp;Settings!$B$2,"FILL=0")*1000</f>
        <v>2971000</v>
      </c>
      <c r="AP244" s="17" cm="1">
        <f t="array" ref="AP244">_xll.BDP($I244&amp;"@"&amp;Settings!$B$1&amp;" "&amp;$O244,"INTERVAL_SUM","MARKET_DATA_OVERRIDE="&amp;AP$1,"CALC_INTERVAL="&amp;Settings!$B$2,"FILL=0")*1000</f>
        <v>10000000</v>
      </c>
      <c r="AQ244" s="8" cm="1">
        <f t="array" ref="AQ244">_xll.BDP($C244,AQ$1)</f>
        <v>86</v>
      </c>
      <c r="AR244" s="21">
        <f>_xlfn.IFNA(IF(ISNUMBER($K244),INDEX(SN_Limit[UTILIZATION],MATCH($K244,SN_Limit[BB_ID],0)),"#N/A"),
IF(ISNUMBER($L244),INDEX(SN_Limit[UTILIZATION],MATCH($L244,SN_Limit[BB_ID],0)),"#N/A"))</f>
        <v>0.59650000000000003</v>
      </c>
      <c r="AS244" s="6">
        <f>_xlfn.IFNA(IF(ISNUMBER($K244),INDEX(SN_Limit[REMAINING],MATCH($K244,SN_Limit[BB_ID],0)),"#N/A"),
IF(ISNUMBER($L244),INDEX(SN_Limit[REMAINING],MATCH($L244,SN_Limit[BB_ID],0)),"#N/A"))</f>
        <v>22758866.039999999</v>
      </c>
      <c r="AT244" s="3" t="str">
        <f>INDEX(Table11[Z_category],MATCH(MAX(BuyTable[[#This Row],[Yld_Z_BB]:[Yld_Z_RBCI]]),Table11[Z_score_Vale],1))</f>
        <v>75 to 90</v>
      </c>
      <c r="AU244" s="3" t="str">
        <f>INDEX(Table12[TRAC_Category],MATCH(BuyTable[[#This Row],[Perc_Traded]],Table12[TRAC_Value],1))</f>
        <v>0-5%</v>
      </c>
      <c r="AV244" s="27" t="str">
        <f>INDEX(Table13[NetDlrInv_Category],MATCH(BuyTable[[#This Row],[DealerClient Net]],Table13[NetDlrInv_Value],1))</f>
        <v>-10MM to -5MM</v>
      </c>
      <c r="AW244" s="3">
        <f>IF(OR(ISBLANK(BuyTable[[#This Row],[MSG_AskSize]]),NOT(ISNUMBER(BuyTable[[#This Row],[MSG_AskSize]]))),"NA",INDEX(Table14[AskSize_Category],MATCH(BuyTable[[#This Row],[MSG_AskSize]],Table14[AskSize_Value],1)))</f>
        <v>0</v>
      </c>
      <c r="AX244" s="3" t="str">
        <f>INDEX(Table15[XCCY_Cat],MATCH(BuyTable[[#This Row],[XCCY_sprd]],Table15[XCCY_Value],1))</f>
        <v>0.5 to 0.8</v>
      </c>
      <c r="AY244" s="3" t="str">
        <f>INDEX(Group_RTG[RTG_Value],MATCH($R244,Group_RTG[RTG_Key],0))&amp;":"&amp;INDEX(Map_DurBQNT[Dur_Val],MATCH($X244,Map_DurBQNT[Dur_Key],0))&amp;":"&amp;$M244&amp;":"&amp;$O244</f>
        <v>BBB:6:USD:Corp</v>
      </c>
      <c r="AZ244" s="3" t="str">
        <f>INDEX(Table9[LQA_Bucket],MATCH(BuyTable[[#This Row],[LQA_LIQUIDITY_SCORE]],Table9[LQA_Val],1))</f>
        <v>80-100</v>
      </c>
      <c r="BA244" s="27" t="str">
        <f>INDEX(Table10[Utilization_Bucket],MATCH(_xlfn.IFNA(ROUND(BuyTable[[#This Row],[Remaining]]/1000000,0),-1),Table10[Utilization_Val],1))</f>
        <v>10-50MM</v>
      </c>
      <c r="BB24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45" spans="1:54" x14ac:dyDescent="0.3">
      <c r="A245" t="s">
        <v>876</v>
      </c>
      <c r="B245" t="str">
        <f>IF(ISNUMBER(MATCH(I245,Buyside_PastID!A:A,0)),"","NEW")</f>
        <v/>
      </c>
      <c r="C245" s="8" t="s">
        <v>1010</v>
      </c>
      <c r="D245" s="8">
        <v>0.82199662864719936</v>
      </c>
      <c r="E245" s="8">
        <v>1.3723962612598497</v>
      </c>
      <c r="F245" s="8" t="s">
        <v>2037</v>
      </c>
      <c r="G245" s="8">
        <v>0</v>
      </c>
      <c r="H245" s="8">
        <v>0</v>
      </c>
      <c r="I245" s="8" t="str" cm="1">
        <f t="array" ref="I245">_xll.BDP($C245,I$1)</f>
        <v>191216DG2</v>
      </c>
      <c r="J245" s="8" t="str" cm="1">
        <f t="array" ref="J245">_xll.BDP($C245,J$1)</f>
        <v>KO 0 1/2 03/09/33</v>
      </c>
      <c r="K245" s="8" cm="1">
        <f t="array" ref="K245">_xll.BDP($C245,K$1)</f>
        <v>100355</v>
      </c>
      <c r="L245" s="8" cm="1">
        <f t="array" ref="L245">_xll.BDP($C245,L$1)</f>
        <v>100355</v>
      </c>
      <c r="M245" s="8" t="str" cm="1">
        <f t="array" ref="M245">_xll.BDP($C245,M$1)</f>
        <v>EUR</v>
      </c>
      <c r="N245" s="8" t="str" cm="1">
        <f t="array" ref="N245">_xll.BDP($C245,N$1)</f>
        <v>US</v>
      </c>
      <c r="O245" s="8" t="str" cm="1">
        <f t="array" ref="O245">_xll.BDP($C245,O$1)</f>
        <v>Corp</v>
      </c>
      <c r="P245" s="8" t="str" cm="1">
        <f t="array" ref="P245">_xll.BDP($C245,P$1)</f>
        <v>Consumer Staples</v>
      </c>
      <c r="Q245" s="8" t="str" cm="1">
        <f t="array" ref="Q245">_xll.BDP($C245,Q$1)</f>
        <v>COCA-COLA CO/THE</v>
      </c>
      <c r="R245" s="8" t="str" cm="1">
        <f t="array" ref="R245">_xll.BDP($C245,R$1)</f>
        <v>A+</v>
      </c>
      <c r="S245" s="8" cm="1">
        <f t="array" ref="S245">_xlfn.IFNA(MATCH(_xll.BDP($C245,S$1),Convert_RBCIRTG[RTG_MDY],0),0)</f>
        <v>6</v>
      </c>
      <c r="T245" s="8" cm="1">
        <f t="array" ref="T245">_xlfn.IFNA(MATCH(_xll.BDP($C245,T$1),Convert_RBCIRTG[RTG_FITCH_SP],0),0)</f>
        <v>0</v>
      </c>
      <c r="U245" s="8" cm="1">
        <f t="array" ref="U245">_xlfn.IFNA(MATCH(_xll.BDP($C245,U$1),Convert_RBCIRTG[RTG_FITCH_SP],0),0)</f>
        <v>6</v>
      </c>
      <c r="V245" s="20" t="str" cm="1">
        <f t="array" ref="V245">INDEX(Convert_RBCIRTG[RTG_FITCH_SP],IF(MEDIAN($S245:$U245)&gt;0,MEDIAN($S245:$U245),MAX($S245:$U245)))</f>
        <v>A+</v>
      </c>
      <c r="W245" s="15" cm="1">
        <f t="array" ref="W245">_xll.BDP($C245,W$1,"YAS_YLD_FLAG = 15")</f>
        <v>10.969205433357013</v>
      </c>
      <c r="X245" s="3" t="str">
        <f>INDEX(Convert_DurBins[Dur_Bucket],MATCH($W245,Convert_DurBins[Dur_Val],1))</f>
        <v>10-12</v>
      </c>
      <c r="Y245" s="14">
        <f t="shared" si="20"/>
        <v>2.5030553071846819</v>
      </c>
      <c r="Z245" s="3">
        <f>-INDEX(DefProv[Default],MATCH($O245&amp;$R245,DefProv[KEY],0))</f>
        <v>-13</v>
      </c>
      <c r="AA245" s="9" cm="1">
        <f t="array" ref="AA245">IF($M245="CAD",AB245,_xll.BDP($C245,AA$1,"YAS_XCCY_FOREIGN_CURRENCY=CAD","YAS_YLD_FLAG = 15","PRICING_SOURCE=BVAL"))</f>
        <v>2.6330553071846818</v>
      </c>
      <c r="AB245" s="9" cm="1">
        <f t="array" ref="AB245">_xll.BDP($C245,AB$1,"YAS_YLD_FLAG = 15","PRICING_SOURCE=BVAL")</f>
        <v>0.77015199999999995</v>
      </c>
      <c r="AC245" s="14">
        <f t="shared" si="21"/>
        <v>1.8629033071846819</v>
      </c>
      <c r="AD245" s="9" cm="1">
        <f t="array" ref="AD245">_xll.BDP($C245,AD$1,"YAS_YLD_FLAG = 15","PRICING_SOURCE=BVAL")</f>
        <v>96.08959999999999</v>
      </c>
      <c r="AE245" s="14">
        <f>INDEX([1]credit_yield!$C$1:$C$108,MATCH($AY245,[1]credit_yield!$A$1:$A$108,0))</f>
        <v>87.306776537214006</v>
      </c>
      <c r="AF245" s="9" cm="1">
        <f t="array" ref="AF245">_xll.BDP($C245,AF$1,"YAS_YLD_FLAG = 15","YAS_XCCY_FOREIGN_CURRENCY=CAD","PRICING_SOURCE=BVAL")</f>
        <v>104.45836340641735</v>
      </c>
      <c r="AG245" s="9" cm="1">
        <f t="array" ref="AG245">_xll.BDP($C245,AG$1,"YAS_YLD_FLAG = 15","PRICING_SOURCE=BVAL")</f>
        <v>-0.190744</v>
      </c>
      <c r="AH245" s="9" t="str" cm="1">
        <f t="array" ref="AH245">_xll.BDP($C245,AH$1,"YAS_YLD_FLAG = 15","PRICING_SOURCE=BVAL")</f>
        <v>DBR 0 02/15/31</v>
      </c>
      <c r="AI245" s="9" t="str" cm="1">
        <f t="array" ref="AI245">_xll.BDP($C245,AI$1,"YAS_YLD_FLAG = 15","YAS_XCCY_FOREIGN_CURRENCY=CAD","PRICING_SOURCE=BVAL")</f>
        <v>CAN 1 ½ 06/01/31</v>
      </c>
      <c r="AJ245" s="9" cm="1">
        <f t="array" ref="AJ245">_xll.BQL($C245, "yield(fill=PREV, pricing_source=BVN4, side=Bid, yield_type=YTW) - yield(fill=PREV, pricing_source=BVN4, side=Ask, yield_type=YTW)")</f>
        <v>2.4151851670304425E-2</v>
      </c>
      <c r="AK245" s="16" cm="1">
        <f t="array" ref="AK245">_xll.BDP($C245,AK$1,"YAS_YLD_FLAG = 1")</f>
        <v>650000000</v>
      </c>
      <c r="AL245" s="5">
        <f t="shared" si="22"/>
        <v>0</v>
      </c>
      <c r="AM245" s="17" cm="1">
        <f t="array" ref="AM245">_xll.BDP($C245&amp;"@"&amp;Settings!$B$1&amp;" "&amp;$O245,"INTERVAL_SUM","MARKET_DATA_OVERRIDE="&amp;AM$1,"CALC_INTERVAL="&amp;Settings!$B$2,"FILL=0")*1000</f>
        <v>0</v>
      </c>
      <c r="AN245" s="18">
        <f t="shared" si="23"/>
        <v>0</v>
      </c>
      <c r="AO245" s="17" cm="1">
        <f t="array" ref="AO245">_xll.BDP($I245&amp;"@"&amp;Settings!$B$1&amp;" "&amp;$O245,"INTERVAL_SUM","MARKET_DATA_OVERRIDE="&amp;AO$1,"CALC_INTERVAL="&amp;Settings!$B$2,"FILL=0")*1000</f>
        <v>0</v>
      </c>
      <c r="AP245" s="17" cm="1">
        <f t="array" ref="AP245">_xll.BDP($I245&amp;"@"&amp;Settings!$B$1&amp;" "&amp;$O245,"INTERVAL_SUM","MARKET_DATA_OVERRIDE="&amp;AP$1,"CALC_INTERVAL="&amp;Settings!$B$2,"FILL=0")*1000</f>
        <v>0</v>
      </c>
      <c r="AQ245" s="8" cm="1">
        <f t="array" ref="AQ245">_xll.BDP($C245,AQ$1)</f>
        <v>93</v>
      </c>
      <c r="AR245" s="21" t="e">
        <f>_xlfn.IFNA(IF(ISNUMBER($K245),INDEX(SN_Limit[UTILIZATION],MATCH($K245,SN_Limit[BB_ID],0)),"#N/A"),
IF(ISNUMBER($L245),INDEX(SN_Limit[UTILIZATION],MATCH($L245,SN_Limit[BB_ID],0)),"#N/A"))</f>
        <v>#N/A</v>
      </c>
      <c r="AS245" s="6" t="e">
        <f>_xlfn.IFNA(IF(ISNUMBER($K245),INDEX(SN_Limit[REMAINING],MATCH($K245,SN_Limit[BB_ID],0)),"#N/A"),
IF(ISNUMBER($L245),INDEX(SN_Limit[REMAINING],MATCH($L245,SN_Limit[BB_ID],0)),"#N/A"))</f>
        <v>#N/A</v>
      </c>
      <c r="AT245" s="3" t="str">
        <f>INDEX(Table11[Z_category],MATCH(MAX(BuyTable[[#This Row],[Yld_Z_BB]:[Yld_Z_RBCI]]),Table11[Z_score_Vale],1))</f>
        <v>90+</v>
      </c>
      <c r="AU245" s="3">
        <f>INDEX(Table12[TRAC_Category],MATCH(BuyTable[[#This Row],[Perc_Traded]],Table12[TRAC_Value],1))</f>
        <v>0</v>
      </c>
      <c r="AV245" s="27">
        <f>INDEX(Table13[NetDlrInv_Category],MATCH(BuyTable[[#This Row],[DealerClient Net]],Table13[NetDlrInv_Value],1))</f>
        <v>0</v>
      </c>
      <c r="AW245" s="3">
        <f>IF(OR(ISBLANK(BuyTable[[#This Row],[MSG_AskSize]]),NOT(ISNUMBER(BuyTable[[#This Row],[MSG_AskSize]]))),"NA",INDEX(Table14[AskSize_Category],MATCH(BuyTable[[#This Row],[MSG_AskSize]],Table14[AskSize_Value],1)))</f>
        <v>0</v>
      </c>
      <c r="AX245" s="3" t="str">
        <f>INDEX(Table15[XCCY_Cat],MATCH(BuyTable[[#This Row],[XCCY_sprd]],Table15[XCCY_Value],1))</f>
        <v>1.5 to 2</v>
      </c>
      <c r="AY245" s="3" t="str">
        <f>INDEX(Group_RTG[RTG_Value],MATCH($R245,Group_RTG[RTG_Key],0))&amp;":"&amp;INDEX(Map_DurBQNT[Dur_Val],MATCH($X245,Map_DurBQNT[Dur_Key],0))&amp;":"&amp;$M245&amp;":"&amp;$O245</f>
        <v>A:6:EUR:Corp</v>
      </c>
      <c r="AZ245" s="3" t="str">
        <f>INDEX(Table9[LQA_Bucket],MATCH(BuyTable[[#This Row],[LQA_LIQUIDITY_SCORE]],Table9[LQA_Val],1))</f>
        <v>80-100</v>
      </c>
      <c r="BA245" s="27" t="str">
        <f>INDEX(Table10[Utilization_Bucket],MATCH(_xlfn.IFNA(ROUND(BuyTable[[#This Row],[Remaining]]/1000000,0),-1),Table10[Utilization_Val],1))</f>
        <v>NR</v>
      </c>
      <c r="BB24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46" spans="1:54" x14ac:dyDescent="0.3">
      <c r="A246" t="s">
        <v>876</v>
      </c>
      <c r="B246" t="str">
        <f>IF(ISNUMBER(MATCH(I246,Buyside_PastID!A:A,0)),"","NEW")</f>
        <v/>
      </c>
      <c r="C246" s="8" t="s">
        <v>1650</v>
      </c>
      <c r="D246" s="8">
        <v>0.80818635744478118</v>
      </c>
      <c r="E246" s="8">
        <v>1.1525114649522061</v>
      </c>
      <c r="F246" s="8" t="s">
        <v>2789</v>
      </c>
      <c r="I246" s="8" t="str" cm="1">
        <f t="array" ref="I246">_xll.BDP($C246,I$1)</f>
        <v>3133XGAY0</v>
      </c>
      <c r="J246" s="8" t="str" cm="1">
        <f t="array" ref="J246">_xll.BDP($C246,J$1)</f>
        <v>FHLB 5 1/2 07/15/36</v>
      </c>
      <c r="K246" s="8" cm="1">
        <f t="array" ref="K246">_xll.BDP($C246,K$1)</f>
        <v>218252</v>
      </c>
      <c r="L246" s="8" cm="1">
        <f t="array" ref="L246">_xll.BDP($C246,L$1)</f>
        <v>191075</v>
      </c>
      <c r="M246" s="8" t="str" cm="1">
        <f t="array" ref="M246">_xll.BDP($C246,M$1)</f>
        <v>USD</v>
      </c>
      <c r="N246" s="8" t="str" cm="1">
        <f t="array" ref="N246">_xll.BDP($C246,N$1)</f>
        <v>US</v>
      </c>
      <c r="O246" s="8" t="str" cm="1">
        <f t="array" ref="O246">_xll.BDP($C246,O$1)</f>
        <v>Govt</v>
      </c>
      <c r="P246" s="8" t="str" cm="1">
        <f t="array" ref="P246">_xll.BDP($C246,P$1)</f>
        <v>Government</v>
      </c>
      <c r="Q246" s="8" t="str" cm="1">
        <f t="array" ref="Q246">_xll.BDP($C246,Q$1)</f>
        <v>FEDERAL HOME LOAN BANK</v>
      </c>
      <c r="R246" s="8" t="str" cm="1">
        <f t="array" ref="R246">_xll.BDP($C246,R$1)</f>
        <v>AA+</v>
      </c>
      <c r="S246" s="8" cm="1">
        <f t="array" ref="S246">_xlfn.IFNA(MATCH(_xll.BDP($C246,S$1),Convert_RBCIRTG[RTG_MDY],0),0)</f>
        <v>10</v>
      </c>
      <c r="T246" s="8" cm="1">
        <f t="array" ref="T246">_xlfn.IFNA(MATCH(_xll.BDP($C246,T$1),Convert_RBCIRTG[RTG_FITCH_SP],0),0)</f>
        <v>0</v>
      </c>
      <c r="U246" s="8" cm="1">
        <f t="array" ref="U246">_xlfn.IFNA(MATCH(_xll.BDP($C246,U$1),Convert_RBCIRTG[RTG_FITCH_SP],0),0)</f>
        <v>9</v>
      </c>
      <c r="V246" s="20" t="str" cm="1">
        <f t="array" ref="V246">INDEX(Convert_RBCIRTG[RTG_FITCH_SP],IF(MEDIAN($S246:$U246)&gt;0,MEDIAN($S246:$U246),MAX($S246:$U246)))</f>
        <v>AA+</v>
      </c>
      <c r="W246" s="15" cm="1">
        <f t="array" ref="W246">_xll.BDP($C246,W$1,"YAS_YLD_FLAG = 15")</f>
        <v>10.924551585127906</v>
      </c>
      <c r="X246" s="3" t="str">
        <f>INDEX(Convert_DurBins[Dur_Bucket],MATCH($W246,Convert_DurBins[Dur_Val],1))</f>
        <v>10-12</v>
      </c>
      <c r="Y246" s="14">
        <f t="shared" si="20"/>
        <v>2.4664965807441801</v>
      </c>
      <c r="Z246" s="3">
        <f>-INDEX(DefProv[Default],MATCH($O246&amp;$R246,DefProv[KEY],0))</f>
        <v>-3</v>
      </c>
      <c r="AA246" s="9" cm="1">
        <f t="array" ref="AA246">IF($M246="CAD",AB246,_xll.BDP($C246,AA$1,"YAS_XCCY_FOREIGN_CURRENCY=CAD","YAS_YLD_FLAG = 15","PRICING_SOURCE=BVAL"))</f>
        <v>2.4964965807441799</v>
      </c>
      <c r="AB246" s="9" cm="1">
        <f t="array" ref="AB246">_xll.BDP($C246,AB$1,"YAS_YLD_FLAG = 15","PRICING_SOURCE=BVAL")</f>
        <v>1.9899909999999998</v>
      </c>
      <c r="AC246" s="14">
        <f t="shared" si="21"/>
        <v>0.50650558074418006</v>
      </c>
      <c r="AD246" s="9" cm="1">
        <f t="array" ref="AD246">_xll.BDP($C246,AD$1,"YAS_YLD_FLAG = 15","PRICING_SOURCE=BVAL")</f>
        <v>41.000599999999984</v>
      </c>
      <c r="AE246" s="14" t="e">
        <f>INDEX([1]credit_yield!$C$1:$C$108,MATCH($AY246,[1]credit_yield!$A$1:$A$108,0))</f>
        <v>#N/A</v>
      </c>
      <c r="AF246" s="9" cm="1">
        <f t="array" ref="AF246">_xll.BDP($C246,AF$1,"YAS_YLD_FLAG = 15","YAS_XCCY_FOREIGN_CURRENCY=CAD","PRICING_SOURCE=BVAL")</f>
        <v>62.821612675115482</v>
      </c>
      <c r="AG246" s="9" cm="1">
        <f t="array" ref="AG246">_xll.BDP($C246,AG$1,"YAS_YLD_FLAG = 15","PRICING_SOURCE=BVAL")</f>
        <v>1.579985</v>
      </c>
      <c r="AH246" s="9" t="str" cm="1">
        <f t="array" ref="AH246">_xll.BDP($C246,AH$1,"YAS_YLD_FLAG = 15","PRICING_SOURCE=BVAL")</f>
        <v>T 1 1/4 08/15/31</v>
      </c>
      <c r="AI246" s="9" t="str" cm="1">
        <f t="array" ref="AI246">_xll.BDP($C246,AI$1,"YAS_YLD_FLAG = 15","YAS_XCCY_FOREIGN_CURRENCY=CAD","PRICING_SOURCE=BVAL")</f>
        <v>CAN 4 06/01/41</v>
      </c>
      <c r="AJ246" s="9" cm="1">
        <f t="array" ref="AJ246">_xll.BQL($C246, "yield(fill=PREV, pricing_source=BVN4, side=Bid, yield_type=YTW) - yield(fill=PREV, pricing_source=BVN4, side=Ask, yield_type=YTW)")</f>
        <v>2.1960440853578955E-2</v>
      </c>
      <c r="AK246" s="16" cm="1">
        <f t="array" ref="AK246">_xll.BDP($C246,AK$1,"YAS_YLD_FLAG = 1")</f>
        <v>1500000000</v>
      </c>
      <c r="AL246" s="5">
        <f t="shared" si="22"/>
        <v>1.6633333333333333E-2</v>
      </c>
      <c r="AM246" s="17" cm="1">
        <f t="array" ref="AM246">_xll.BDP($C246&amp;"@"&amp;Settings!$B$1&amp;" "&amp;$O246,"INTERVAL_SUM","MARKET_DATA_OVERRIDE="&amp;AM$1,"CALC_INTERVAL="&amp;Settings!$B$2,"FILL=0")*1000</f>
        <v>24950000</v>
      </c>
      <c r="AN246" s="18">
        <f t="shared" si="23"/>
        <v>-7950000</v>
      </c>
      <c r="AO246" s="17" cm="1">
        <f t="array" ref="AO246">_xll.BDP($I246&amp;"@"&amp;Settings!$B$1&amp;" "&amp;$O246,"INTERVAL_SUM","MARKET_DATA_OVERRIDE="&amp;AO$1,"CALC_INTERVAL="&amp;Settings!$B$2,"FILL=0")*1000</f>
        <v>6000000</v>
      </c>
      <c r="AP246" s="17" cm="1">
        <f t="array" ref="AP246">_xll.BDP($I246&amp;"@"&amp;Settings!$B$1&amp;" "&amp;$O246,"INTERVAL_SUM","MARKET_DATA_OVERRIDE="&amp;AP$1,"CALC_INTERVAL="&amp;Settings!$B$2,"FILL=0")*1000</f>
        <v>13950000</v>
      </c>
      <c r="AQ246" s="8" cm="1">
        <f t="array" ref="AQ246">_xll.BDP($C246,AQ$1)</f>
        <v>97</v>
      </c>
      <c r="AR246" s="21" t="e">
        <f>_xlfn.IFNA(IF(ISNUMBER($K246),INDEX(SN_Limit[UTILIZATION],MATCH($K246,SN_Limit[BB_ID],0)),"#N/A"),
IF(ISNUMBER($L246),INDEX(SN_Limit[UTILIZATION],MATCH($L246,SN_Limit[BB_ID],0)),"#N/A"))</f>
        <v>#N/A</v>
      </c>
      <c r="AS246" s="6" t="e">
        <f>_xlfn.IFNA(IF(ISNUMBER($K246),INDEX(SN_Limit[REMAINING],MATCH($K246,SN_Limit[BB_ID],0)),"#N/A"),
IF(ISNUMBER($L246),INDEX(SN_Limit[REMAINING],MATCH($L246,SN_Limit[BB_ID],0)),"#N/A"))</f>
        <v>#N/A</v>
      </c>
      <c r="AT246" s="3" t="str">
        <f>INDEX(Table11[Z_category],MATCH(MAX(BuyTable[[#This Row],[Yld_Z_BB]:[Yld_Z_RBCI]]),Table11[Z_score_Vale],1))</f>
        <v>75 to 90</v>
      </c>
      <c r="AU246" s="3" t="str">
        <f>INDEX(Table12[TRAC_Category],MATCH(BuyTable[[#This Row],[Perc_Traded]],Table12[TRAC_Value],1))</f>
        <v>0-5%</v>
      </c>
      <c r="AV246" s="27" t="str">
        <f>INDEX(Table13[NetDlrInv_Category],MATCH(BuyTable[[#This Row],[DealerClient Net]],Table13[NetDlrInv_Value],1))</f>
        <v>-10MM to -5MM</v>
      </c>
      <c r="AW246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246" s="3" t="str">
        <f>INDEX(Table15[XCCY_Cat],MATCH(BuyTable[[#This Row],[XCCY_sprd]],Table15[XCCY_Value],1))</f>
        <v>0.5 to 0.8</v>
      </c>
      <c r="AY246" s="3" t="str">
        <f>INDEX(Group_RTG[RTG_Value],MATCH($R246,Group_RTG[RTG_Key],0))&amp;":"&amp;INDEX(Map_DurBQNT[Dur_Val],MATCH($X246,Map_DurBQNT[Dur_Key],0))&amp;":"&amp;$M246&amp;":"&amp;$O246</f>
        <v>AA:6:USD:Govt</v>
      </c>
      <c r="AZ246" s="3" t="str">
        <f>INDEX(Table9[LQA_Bucket],MATCH(BuyTable[[#This Row],[LQA_LIQUIDITY_SCORE]],Table9[LQA_Val],1))</f>
        <v>80-100</v>
      </c>
      <c r="BA246" s="27" t="str">
        <f>INDEX(Table10[Utilization_Bucket],MATCH(_xlfn.IFNA(ROUND(BuyTable[[#This Row],[Remaining]]/1000000,0),-1),Table10[Utilization_Val],1))</f>
        <v>NR</v>
      </c>
      <c r="BB24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47" spans="1:54" x14ac:dyDescent="0.3">
      <c r="A247" t="s">
        <v>876</v>
      </c>
      <c r="B247" t="str">
        <f>IF(ISNUMBER(MATCH(I247,Buyside_PastID!A:A,0)),"","NEW")</f>
        <v/>
      </c>
      <c r="C247" s="8" t="s">
        <v>1009</v>
      </c>
      <c r="D247" s="8">
        <v>1.411692616480628</v>
      </c>
      <c r="E247" s="8">
        <v>1.4478698620259649</v>
      </c>
      <c r="F247" s="8" t="s">
        <v>2067</v>
      </c>
      <c r="G247" s="8">
        <v>5000000</v>
      </c>
      <c r="H247" s="8">
        <v>0</v>
      </c>
      <c r="I247" s="8" t="str" cm="1">
        <f t="array" ref="I247">_xll.BDP($C247,I$1)</f>
        <v>556079AD3</v>
      </c>
      <c r="J247" s="8" t="str" cm="1">
        <f t="array" ref="J247">_xll.BDP($C247,J$1)</f>
        <v>MQGAU 3.052 03/03/36</v>
      </c>
      <c r="K247" s="8" cm="1">
        <f t="array" ref="K247">_xll.BDP($C247,K$1)</f>
        <v>186304</v>
      </c>
      <c r="L247" s="8" cm="1">
        <f t="array" ref="L247">_xll.BDP($C247,L$1)</f>
        <v>13660000</v>
      </c>
      <c r="M247" s="8" t="str" cm="1">
        <f t="array" ref="M247">_xll.BDP($C247,M$1)</f>
        <v>USD</v>
      </c>
      <c r="N247" s="8" t="str" cm="1">
        <f t="array" ref="N247">_xll.BDP($C247,N$1)</f>
        <v>AU</v>
      </c>
      <c r="O247" s="8" t="str" cm="1">
        <f t="array" ref="O247">_xll.BDP($C247,O$1)</f>
        <v>Corp</v>
      </c>
      <c r="P247" s="8" t="str" cm="1">
        <f t="array" ref="P247">_xll.BDP($C247,P$1)</f>
        <v>Financials</v>
      </c>
      <c r="Q247" s="8" t="str" cm="1">
        <f t="array" ref="Q247">_xll.BDP($C247,Q$1)</f>
        <v>MACQUARIE BANK LTD</v>
      </c>
      <c r="R247" s="8" t="str" cm="1">
        <f t="array" ref="R247">_xll.BDP($C247,R$1)</f>
        <v>BBB</v>
      </c>
      <c r="S247" s="8" cm="1">
        <f t="array" ref="S247">_xlfn.IFNA(MATCH(_xll.BDP($C247,S$1),Convert_RBCIRTG[RTG_MDY],0),0)</f>
        <v>1</v>
      </c>
      <c r="T247" s="8" cm="1">
        <f t="array" ref="T247">_xlfn.IFNA(MATCH(_xll.BDP($C247,T$1),Convert_RBCIRTG[RTG_FITCH_SP],0),0)</f>
        <v>3</v>
      </c>
      <c r="U247" s="8" cm="1">
        <f t="array" ref="U247">_xlfn.IFNA(MATCH(_xll.BDP($C247,U$1),Convert_RBCIRTG[RTG_FITCH_SP],0),0)</f>
        <v>2</v>
      </c>
      <c r="V247" s="20" t="str" cm="1">
        <f t="array" ref="V247">INDEX(Convert_RBCIRTG[RTG_FITCH_SP],IF(MEDIAN($S247:$U247)&gt;0,MEDIAN($S247:$U247),MAX($S247:$U247)))</f>
        <v>BBB</v>
      </c>
      <c r="W247" s="15" cm="1">
        <f t="array" ref="W247">_xll.BDP($C247,W$1,"YAS_YLD_FLAG = 15")</f>
        <v>8.0429586913381961</v>
      </c>
      <c r="X247" s="3" t="str">
        <f>INDEX(Convert_DurBins[Dur_Bucket],MATCH($W247,Convert_DurBins[Dur_Val],1))</f>
        <v>0-10</v>
      </c>
      <c r="Y247" s="14">
        <f t="shared" si="20"/>
        <v>3.2129105362356669</v>
      </c>
      <c r="Z247" s="3">
        <f>-INDEX(DefProv[Default],MATCH($O247&amp;$R247,DefProv[KEY],0))</f>
        <v>-36</v>
      </c>
      <c r="AA247" s="9" cm="1">
        <f t="array" ref="AA247">IF($M247="CAD",AB247,_xll.BDP($C247,AA$1,"YAS_XCCY_FOREIGN_CURRENCY=CAD","YAS_YLD_FLAG = 15","PRICING_SOURCE=BVAL"))</f>
        <v>3.5729105362356668</v>
      </c>
      <c r="AB247" s="9" cm="1">
        <f t="array" ref="AB247">_xll.BDP($C247,AB$1,"YAS_YLD_FLAG = 15","PRICING_SOURCE=BVAL")</f>
        <v>3.2539419999999999</v>
      </c>
      <c r="AC247" s="14">
        <f t="shared" si="21"/>
        <v>0.3189685362356669</v>
      </c>
      <c r="AD247" s="9" cm="1">
        <f t="array" ref="AD247">_xll.BDP($C247,AD$1,"YAS_YLD_FLAG = 15","PRICING_SOURCE=BVAL")</f>
        <v>167.39570000000001</v>
      </c>
      <c r="AE247" s="14" t="e">
        <f>INDEX([1]credit_yield!$C$1:$C$108,MATCH($AY247,[1]credit_yield!$A$1:$A$108,0))</f>
        <v>#N/A</v>
      </c>
      <c r="AF247" s="9" cm="1">
        <f t="array" ref="AF247">_xll.BDP($C247,AF$1,"YAS_YLD_FLAG = 15","YAS_XCCY_FOREIGN_CURRENCY=CAD","PRICING_SOURCE=BVAL")</f>
        <v>198.446321515878</v>
      </c>
      <c r="AG247" s="9" cm="1">
        <f t="array" ref="AG247">_xll.BDP($C247,AG$1,"YAS_YLD_FLAG = 15","PRICING_SOURCE=BVAL")</f>
        <v>1.579985</v>
      </c>
      <c r="AH247" s="9" t="str" cm="1">
        <f t="array" ref="AH247">_xll.BDP($C247,AH$1,"YAS_YLD_FLAG = 15","PRICING_SOURCE=BVAL")</f>
        <v>T 1 1/4 08/15/31</v>
      </c>
      <c r="AI247" s="9" t="str" cm="1">
        <f t="array" ref="AI247">_xll.BDP($C247,AI$1,"YAS_YLD_FLAG = 15","YAS_XCCY_FOREIGN_CURRENCY=CAD","PRICING_SOURCE=BVAL")</f>
        <v>CAN 1 ½ 06/01/31</v>
      </c>
      <c r="AJ247" s="9" cm="1">
        <f t="array" ref="AJ247">_xll.BQL($C247, "yield(fill=PREV, pricing_source=BVN4, side=Bid, yield_type=YTW) - yield(fill=PREV, pricing_source=BVN4, side=Ask, yield_type=YTW)")</f>
        <v>7.7747359752486922E-3</v>
      </c>
      <c r="AK247" s="16" cm="1">
        <f t="array" ref="AK247">_xll.BDP($C247,AK$1,"YAS_YLD_FLAG = 1")</f>
        <v>1000000000</v>
      </c>
      <c r="AL247" s="5">
        <f t="shared" si="22"/>
        <v>9.3399999999999993E-3</v>
      </c>
      <c r="AM247" s="17" cm="1">
        <f t="array" ref="AM247">_xll.BDP($C247&amp;"@"&amp;Settings!$B$1&amp;" "&amp;$O247,"INTERVAL_SUM","MARKET_DATA_OVERRIDE="&amp;AM$1,"CALC_INTERVAL="&amp;Settings!$B$2,"FILL=0")*1000</f>
        <v>9340000</v>
      </c>
      <c r="AN247" s="18">
        <f t="shared" si="23"/>
        <v>-6290000</v>
      </c>
      <c r="AO247" s="17" cm="1">
        <f t="array" ref="AO247">_xll.BDP($I247&amp;"@"&amp;Settings!$B$1&amp;" "&amp;$O247,"INTERVAL_SUM","MARKET_DATA_OVERRIDE="&amp;AO$1,"CALC_INTERVAL="&amp;Settings!$B$2,"FILL=0")*1000</f>
        <v>0</v>
      </c>
      <c r="AP247" s="17" cm="1">
        <f t="array" ref="AP247">_xll.BDP($I247&amp;"@"&amp;Settings!$B$1&amp;" "&amp;$O247,"INTERVAL_SUM","MARKET_DATA_OVERRIDE="&amp;AP$1,"CALC_INTERVAL="&amp;Settings!$B$2,"FILL=0")*1000</f>
        <v>6290000</v>
      </c>
      <c r="AQ247" s="8" cm="1">
        <f t="array" ref="AQ247">_xll.BDP($C247,AQ$1)</f>
        <v>89</v>
      </c>
      <c r="AR247" s="21">
        <f>_xlfn.IFNA(IF(ISNUMBER($K247),INDEX(SN_Limit[UTILIZATION],MATCH($K247,SN_Limit[BB_ID],0)),"#N/A"),
IF(ISNUMBER($L247),INDEX(SN_Limit[UTILIZATION],MATCH($L247,SN_Limit[BB_ID],0)),"#N/A"))</f>
        <v>0</v>
      </c>
      <c r="AS247" s="6">
        <f>_xlfn.IFNA(IF(ISNUMBER($K247),INDEX(SN_Limit[REMAINING],MATCH($K247,SN_Limit[BB_ID],0)),"#N/A"),
IF(ISNUMBER($L247),INDEX(SN_Limit[REMAINING],MATCH($L247,SN_Limit[BB_ID],0)),"#N/A"))</f>
        <v>18000000</v>
      </c>
      <c r="AT247" s="3" t="str">
        <f>INDEX(Table11[Z_category],MATCH(MAX(BuyTable[[#This Row],[Yld_Z_BB]:[Yld_Z_RBCI]]),Table11[Z_score_Vale],1))</f>
        <v>90+</v>
      </c>
      <c r="AU247" s="3">
        <f>INDEX(Table12[TRAC_Category],MATCH(BuyTable[[#This Row],[Perc_Traded]],Table12[TRAC_Value],1))</f>
        <v>0</v>
      </c>
      <c r="AV247" s="27" t="str">
        <f>INDEX(Table13[NetDlrInv_Category],MATCH(BuyTable[[#This Row],[DealerClient Net]],Table13[NetDlrInv_Value],1))</f>
        <v>-10MM to -5MM</v>
      </c>
      <c r="AW247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47" s="3" t="str">
        <f>INDEX(Table15[XCCY_Cat],MATCH(BuyTable[[#This Row],[XCCY_sprd]],Table15[XCCY_Value],1))</f>
        <v>0.3 to 0.5</v>
      </c>
      <c r="AY247" s="3" t="str">
        <f>INDEX(Group_RTG[RTG_Value],MATCH($R247,Group_RTG[RTG_Key],0))&amp;":"&amp;INDEX(Map_DurBQNT[Dur_Val],MATCH($X247,Map_DurBQNT[Dur_Key],0))&amp;":"&amp;$M247&amp;":"&amp;$O247</f>
        <v>BBB:5:USD:Corp</v>
      </c>
      <c r="AZ247" s="3" t="str">
        <f>INDEX(Table9[LQA_Bucket],MATCH(BuyTable[[#This Row],[LQA_LIQUIDITY_SCORE]],Table9[LQA_Val],1))</f>
        <v>80-100</v>
      </c>
      <c r="BA247" s="27" t="str">
        <f>INDEX(Table10[Utilization_Bucket],MATCH(_xlfn.IFNA(ROUND(BuyTable[[#This Row],[Remaining]]/1000000,0),-1),Table10[Utilization_Val],1))</f>
        <v>10-50MM</v>
      </c>
      <c r="BB24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48" spans="1:54" x14ac:dyDescent="0.3">
      <c r="A248" t="s">
        <v>876</v>
      </c>
      <c r="B248" t="str">
        <f>IF(ISNUMBER(MATCH(I248,Buyside_PastID!A:A,0)),"","NEW")</f>
        <v/>
      </c>
      <c r="C248" s="8" t="s">
        <v>1142</v>
      </c>
      <c r="D248" s="8">
        <v>0.81085170049461408</v>
      </c>
      <c r="E248" s="8">
        <v>0.97510819444094077</v>
      </c>
      <c r="F248" s="8" t="s">
        <v>2063</v>
      </c>
      <c r="G248" s="8">
        <v>5000000</v>
      </c>
      <c r="H248" s="8">
        <v>5000000</v>
      </c>
      <c r="I248" s="8" t="str" cm="1">
        <f t="array" ref="I248">_xll.BDP($C248,I$1)</f>
        <v>92553PAU6</v>
      </c>
      <c r="J248" s="8" t="str" cm="1">
        <f t="array" ref="J248">_xll.BDP($C248,J$1)</f>
        <v>VIAC 5.85 09/01/43</v>
      </c>
      <c r="K248" s="8" cm="1">
        <f t="array" ref="K248">_xll.BDP($C248,K$1)</f>
        <v>107674</v>
      </c>
      <c r="L248" s="8" cm="1">
        <f t="array" ref="L248">_xll.BDP($C248,L$1)</f>
        <v>107674</v>
      </c>
      <c r="M248" s="8" t="str" cm="1">
        <f t="array" ref="M248">_xll.BDP($C248,M$1)</f>
        <v>USD</v>
      </c>
      <c r="N248" s="8" t="str" cm="1">
        <f t="array" ref="N248">_xll.BDP($C248,N$1)</f>
        <v>US</v>
      </c>
      <c r="O248" s="8" t="str" cm="1">
        <f t="array" ref="O248">_xll.BDP($C248,O$1)</f>
        <v>Corp</v>
      </c>
      <c r="P248" s="8" t="str" cm="1">
        <f t="array" ref="P248">_xll.BDP($C248,P$1)</f>
        <v>Communications</v>
      </c>
      <c r="Q248" s="8" t="str" cm="1">
        <f t="array" ref="Q248">_xll.BDP($C248,Q$1)</f>
        <v>VIACOMCBS INC</v>
      </c>
      <c r="R248" s="8" t="str" cm="1">
        <f t="array" ref="R248">_xll.BDP($C248,R$1)</f>
        <v>BBB</v>
      </c>
      <c r="S248" s="8" cm="1">
        <f t="array" ref="S248">_xlfn.IFNA(MATCH(_xll.BDP($C248,S$1),Convert_RBCIRTG[RTG_MDY],0),0)</f>
        <v>2</v>
      </c>
      <c r="T248" s="8" cm="1">
        <f t="array" ref="T248">_xlfn.IFNA(MATCH(_xll.BDP($C248,T$1),Convert_RBCIRTG[RTG_FITCH_SP],0),0)</f>
        <v>2</v>
      </c>
      <c r="U248" s="8" cm="1">
        <f t="array" ref="U248">_xlfn.IFNA(MATCH(_xll.BDP($C248,U$1),Convert_RBCIRTG[RTG_FITCH_SP],0),0)</f>
        <v>2</v>
      </c>
      <c r="V248" s="20" t="str" cm="1">
        <f t="array" ref="V248">INDEX(Convert_RBCIRTG[RTG_FITCH_SP],IF(MEDIAN($S248:$U248)&gt;0,MEDIAN($S248:$U248),MAX($S248:$U248)))</f>
        <v>BBB</v>
      </c>
      <c r="W248" s="15" cm="1">
        <f t="array" ref="W248">_xll.BDP($C248,W$1,"YAS_YLD_FLAG = 15")</f>
        <v>13.487068754446971</v>
      </c>
      <c r="X248" s="3" t="str">
        <f>INDEX(Convert_DurBins[Dur_Bucket],MATCH($W248,Convert_DurBins[Dur_Val],1))</f>
        <v>12-14</v>
      </c>
      <c r="Y248" s="14">
        <f t="shared" si="20"/>
        <v>3.9774647904141269</v>
      </c>
      <c r="Z248" s="3">
        <f>-INDEX(DefProv[Default],MATCH($O248&amp;$R248,DefProv[KEY],0))</f>
        <v>-36</v>
      </c>
      <c r="AA248" s="9" cm="1">
        <f t="array" ref="AA248">IF($M248="CAD",AB248,_xll.BDP($C248,AA$1,"YAS_XCCY_FOREIGN_CURRENCY=CAD","YAS_YLD_FLAG = 15","PRICING_SOURCE=BVAL"))</f>
        <v>4.3374647904141268</v>
      </c>
      <c r="AB248" s="9" cm="1">
        <f t="array" ref="AB248">_xll.BDP($C248,AB$1,"YAS_YLD_FLAG = 15","PRICING_SOURCE=BVAL")</f>
        <v>3.4381390000000001</v>
      </c>
      <c r="AC248" s="14">
        <f t="shared" si="21"/>
        <v>0.89932579041412675</v>
      </c>
      <c r="AD248" s="9" cm="1">
        <f t="array" ref="AD248">_xll.BDP($C248,AD$1,"YAS_YLD_FLAG = 15","PRICING_SOURCE=BVAL")</f>
        <v>144.53490000000002</v>
      </c>
      <c r="AE248" s="14" t="e">
        <f>INDEX([1]credit_yield!$C$1:$C$108,MATCH($AY248,[1]credit_yield!$A$1:$A$108,0))</f>
        <v>#N/A</v>
      </c>
      <c r="AF248" s="9" cm="1">
        <f t="array" ref="AF248">_xll.BDP($C248,AF$1,"YAS_YLD_FLAG = 15","YAS_XCCY_FOREIGN_CURRENCY=CAD","PRICING_SOURCE=BVAL")</f>
        <v>246.84711766427085</v>
      </c>
      <c r="AG248" s="9" cm="1">
        <f t="array" ref="AG248">_xll.BDP($C248,AG$1,"YAS_YLD_FLAG = 15","PRICING_SOURCE=BVAL")</f>
        <v>1.9927899999999998</v>
      </c>
      <c r="AH248" s="9" t="str" cm="1">
        <f t="array" ref="AH248">_xll.BDP($C248,AH$1,"YAS_YLD_FLAG = 15","PRICING_SOURCE=BVAL")</f>
        <v>T 1 3/4 08/15/41</v>
      </c>
      <c r="AI248" s="9" t="str" cm="1">
        <f t="array" ref="AI248">_xll.BDP($C248,AI$1,"YAS_YLD_FLAG = 15","YAS_XCCY_FOREIGN_CURRENCY=CAD","PRICING_SOURCE=BVAL")</f>
        <v>CAN 4 06/01/41</v>
      </c>
      <c r="AJ248" s="9" cm="1">
        <f t="array" ref="AJ248">_xll.BQL($C248, "yield(fill=PREV, pricing_source=BVN4, side=Bid, yield_type=YTW) - yield(fill=PREV, pricing_source=BVN4, side=Ask, yield_type=YTW)")</f>
        <v>2.3522209999999877E-2</v>
      </c>
      <c r="AK248" s="16" cm="1">
        <f t="array" ref="AK248">_xll.BDP($C248,AK$1,"YAS_YLD_FLAG = 1")</f>
        <v>1250000000</v>
      </c>
      <c r="AL248" s="5">
        <f t="shared" si="22"/>
        <v>3.03112E-2</v>
      </c>
      <c r="AM248" s="17" cm="1">
        <f t="array" ref="AM248">_xll.BDP($C248&amp;"@"&amp;Settings!$B$1&amp;" "&amp;$O248,"INTERVAL_SUM","MARKET_DATA_OVERRIDE="&amp;AM$1,"CALC_INTERVAL="&amp;Settings!$B$2,"FILL=0")*1000</f>
        <v>37889000</v>
      </c>
      <c r="AN248" s="18">
        <f t="shared" si="23"/>
        <v>5299000</v>
      </c>
      <c r="AO248" s="17" cm="1">
        <f t="array" ref="AO248">_xll.BDP($I248&amp;"@"&amp;Settings!$B$1&amp;" "&amp;$O248,"INTERVAL_SUM","MARKET_DATA_OVERRIDE="&amp;AO$1,"CALC_INTERVAL="&amp;Settings!$B$2,"FILL=0")*1000</f>
        <v>15630000</v>
      </c>
      <c r="AP248" s="17" cm="1">
        <f t="array" ref="AP248">_xll.BDP($I248&amp;"@"&amp;Settings!$B$1&amp;" "&amp;$O248,"INTERVAL_SUM","MARKET_DATA_OVERRIDE="&amp;AP$1,"CALC_INTERVAL="&amp;Settings!$B$2,"FILL=0")*1000</f>
        <v>10331000</v>
      </c>
      <c r="AQ248" s="8" cm="1">
        <f t="array" ref="AQ248">_xll.BDP($C248,AQ$1)</f>
        <v>93</v>
      </c>
      <c r="AR248" s="21">
        <f>_xlfn.IFNA(IF(ISNUMBER($K248),INDEX(SN_Limit[UTILIZATION],MATCH($K248,SN_Limit[BB_ID],0)),"#N/A"),
IF(ISNUMBER($L248),INDEX(SN_Limit[UTILIZATION],MATCH($L248,SN_Limit[BB_ID],0)),"#N/A"))</f>
        <v>0</v>
      </c>
      <c r="AS248" s="6">
        <f>_xlfn.IFNA(IF(ISNUMBER($K248),INDEX(SN_Limit[REMAINING],MATCH($K248,SN_Limit[BB_ID],0)),"#N/A"),
IF(ISNUMBER($L248),INDEX(SN_Limit[REMAINING],MATCH($L248,SN_Limit[BB_ID],0)),"#N/A"))</f>
        <v>45000000</v>
      </c>
      <c r="AT248" s="3" t="str">
        <f>INDEX(Table11[Z_category],MATCH(MAX(BuyTable[[#This Row],[Yld_Z_BB]:[Yld_Z_RBCI]]),Table11[Z_score_Vale],1))</f>
        <v>75 to 90</v>
      </c>
      <c r="AU248" s="3" t="str">
        <f>INDEX(Table12[TRAC_Category],MATCH(BuyTable[[#This Row],[Perc_Traded]],Table12[TRAC_Value],1))</f>
        <v>0-5%</v>
      </c>
      <c r="AV248" s="27" t="str">
        <f>INDEX(Table13[NetDlrInv_Category],MATCH(BuyTable[[#This Row],[DealerClient Net]],Table13[NetDlrInv_Value],1))</f>
        <v>5 to 10MM</v>
      </c>
      <c r="AW248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48" s="3" t="str">
        <f>INDEX(Table15[XCCY_Cat],MATCH(BuyTable[[#This Row],[XCCY_sprd]],Table15[XCCY_Value],1))</f>
        <v>0.8 to 1</v>
      </c>
      <c r="AY248" s="3" t="str">
        <f>INDEX(Group_RTG[RTG_Value],MATCH($R248,Group_RTG[RTG_Key],0))&amp;":"&amp;INDEX(Map_DurBQNT[Dur_Val],MATCH($X248,Map_DurBQNT[Dur_Key],0))&amp;":"&amp;$M248&amp;":"&amp;$O248</f>
        <v>BBB:7:USD:Corp</v>
      </c>
      <c r="AZ248" s="3" t="str">
        <f>INDEX(Table9[LQA_Bucket],MATCH(BuyTable[[#This Row],[LQA_LIQUIDITY_SCORE]],Table9[LQA_Val],1))</f>
        <v>80-100</v>
      </c>
      <c r="BA248" s="27" t="str">
        <f>INDEX(Table10[Utilization_Bucket],MATCH(_xlfn.IFNA(ROUND(BuyTable[[#This Row],[Remaining]]/1000000,0),-1),Table10[Utilization_Val],1))</f>
        <v>10-50MM</v>
      </c>
      <c r="BB24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49" spans="1:54" x14ac:dyDescent="0.3">
      <c r="A249" t="s">
        <v>876</v>
      </c>
      <c r="B249" t="str">
        <f>IF(ISNUMBER(MATCH(I249,Buyside_PastID!A:A,0)),"","NEW")</f>
        <v/>
      </c>
      <c r="C249" s="8" t="s">
        <v>1622</v>
      </c>
      <c r="D249" s="8">
        <v>0.69429182446573723</v>
      </c>
      <c r="E249" s="8">
        <v>0.79647965384179309</v>
      </c>
      <c r="F249" s="8" t="s">
        <v>1997</v>
      </c>
      <c r="G249" s="8">
        <v>5000000</v>
      </c>
      <c r="H249" s="8">
        <v>15000000</v>
      </c>
      <c r="I249" s="8" t="str" cm="1">
        <f t="array" ref="I249">_xll.BDP($C249,I$1)</f>
        <v>44810ZCF5</v>
      </c>
      <c r="J249" s="8" t="str" cm="1">
        <f t="array" ref="J249">_xll.BDP($C249,J$1)</f>
        <v>HYDONE 1.69 01/16/31</v>
      </c>
      <c r="K249" s="8" cm="1">
        <f t="array" ref="K249">_xll.BDP($C249,K$1)</f>
        <v>47287703</v>
      </c>
      <c r="L249" s="8" cm="1">
        <f t="array" ref="L249">_xll.BDP($C249,L$1)</f>
        <v>1180521</v>
      </c>
      <c r="M249" s="8" t="str" cm="1">
        <f t="array" ref="M249">_xll.BDP($C249,M$1)</f>
        <v>CAD</v>
      </c>
      <c r="N249" s="8" t="str" cm="1">
        <f t="array" ref="N249">_xll.BDP($C249,N$1)</f>
        <v>CA</v>
      </c>
      <c r="O249" s="8" t="str" cm="1">
        <f t="array" ref="O249">_xll.BDP($C249,O$1)</f>
        <v>Corp</v>
      </c>
      <c r="P249" s="8" t="str" cm="1">
        <f t="array" ref="P249">_xll.BDP($C249,P$1)</f>
        <v>Utilities</v>
      </c>
      <c r="Q249" s="8" t="str" cm="1">
        <f t="array" ref="Q249">_xll.BDP($C249,Q$1)</f>
        <v>HYDRO ONE INC</v>
      </c>
      <c r="R249" s="8" t="str" cm="1">
        <f t="array" ref="R249">_xll.BDP($C249,R$1)</f>
        <v>A-</v>
      </c>
      <c r="S249" s="8" cm="1">
        <f t="array" ref="S249">_xlfn.IFNA(MATCH(_xll.BDP($C249,S$1),Convert_RBCIRTG[RTG_MDY],0),0)</f>
        <v>4</v>
      </c>
      <c r="T249" s="8" cm="1">
        <f t="array" ref="T249">_xlfn.IFNA(MATCH(_xll.BDP($C249,T$1),Convert_RBCIRTG[RTG_FITCH_SP],0),0)</f>
        <v>0</v>
      </c>
      <c r="U249" s="8" cm="1">
        <f t="array" ref="U249">_xlfn.IFNA(MATCH(_xll.BDP($C249,U$1),Convert_RBCIRTG[RTG_FITCH_SP],0),0)</f>
        <v>4</v>
      </c>
      <c r="V249" s="20" t="str" cm="1">
        <f t="array" ref="V249">INDEX(Convert_RBCIRTG[RTG_FITCH_SP],IF(MEDIAN($S249:$U249)&gt;0,MEDIAN($S249:$U249),MAX($S249:$U249)))</f>
        <v>A-</v>
      </c>
      <c r="W249" s="15" cm="1">
        <f t="array" ref="W249">_xll.BDP($C249,W$1,"YAS_YLD_FLAG = 15")</f>
        <v>8.4241898312064674</v>
      </c>
      <c r="X249" s="3" t="str">
        <f>INDEX(Convert_DurBins[Dur_Bucket],MATCH($W249,Convert_DurBins[Dur_Val],1))</f>
        <v>0-10</v>
      </c>
      <c r="Y249" s="14">
        <f t="shared" si="20"/>
        <v>2.3199390000000002</v>
      </c>
      <c r="Z249" s="3">
        <f>-INDEX(DefProv[Default],MATCH($O249&amp;$R249,DefProv[KEY],0))</f>
        <v>-13</v>
      </c>
      <c r="AA249" s="9" cm="1">
        <f t="array" ref="AA249">IF($M249="CAD",AB249,_xll.BDP($C249,AA$1,"YAS_XCCY_FOREIGN_CURRENCY=CAD","YAS_YLD_FLAG = 15","PRICING_SOURCE=BVAL"))</f>
        <v>2.4499390000000001</v>
      </c>
      <c r="AB249" s="9" cm="1">
        <f t="array" ref="AB249">_xll.BDP($C249,AB$1,"YAS_YLD_FLAG = 15","PRICING_SOURCE=BVAL")</f>
        <v>2.4499390000000001</v>
      </c>
      <c r="AC249" s="14">
        <f t="shared" si="21"/>
        <v>0</v>
      </c>
      <c r="AD249" s="9" cm="1">
        <f t="array" ref="AD249">_xll.BDP($C249,AD$1,"YAS_YLD_FLAG = 15","PRICING_SOURCE=BVAL")</f>
        <v>94.883300000000006</v>
      </c>
      <c r="AE249" s="14">
        <f>INDEX([1]credit_yield!$C$1:$C$108,MATCH($AY249,[1]credit_yield!$A$1:$A$108,0))</f>
        <v>111.2829290536734</v>
      </c>
      <c r="AF249" s="9" cm="1">
        <f t="array" ref="AF249">_xll.BDP($C249,AF$1,"YAS_YLD_FLAG = 15","YAS_XCCY_FOREIGN_CURRENCY=CAD","PRICING_SOURCE=BVAL")</f>
        <v>83.79814245563017</v>
      </c>
      <c r="AG249" s="9" cm="1">
        <f t="array" ref="AG249">_xll.BDP($C249,AG$1,"YAS_YLD_FLAG = 15","PRICING_SOURCE=BVAL")</f>
        <v>1.5011060000000001</v>
      </c>
      <c r="AH249" s="9" t="str" cm="1">
        <f t="array" ref="AH249">_xll.BDP($C249,AH$1,"YAS_YLD_FLAG = 15","PRICING_SOURCE=BVAL")</f>
        <v>CAN 1 1/4 06/01/30</v>
      </c>
      <c r="AI249" s="9" t="str" cm="1">
        <f t="array" ref="AI249">_xll.BDP($C249,AI$1,"YAS_YLD_FLAG = 15","YAS_XCCY_FOREIGN_CURRENCY=CAD","PRICING_SOURCE=BVAL")</f>
        <v>CAN 1 ½ 06/01/31</v>
      </c>
      <c r="AJ249" s="9" cm="1">
        <f t="array" ref="AJ249">_xll.BQL($C249, "yield(fill=PREV, pricing_source=BVN4, side=Bid, yield_type=YTW) - yield(fill=PREV, pricing_source=BVN4, side=Ask, yield_type=YTW)")</f>
        <v>1.6297154255940249E-2</v>
      </c>
      <c r="AK249" s="16" cm="1">
        <f t="array" ref="AK249">_xll.BDP($C249,AK$1,"YAS_YLD_FLAG = 1")</f>
        <v>400000000</v>
      </c>
      <c r="AL249" s="5">
        <f t="shared" si="22"/>
        <v>0</v>
      </c>
      <c r="AM249" s="17" cm="1">
        <f t="array" ref="AM249">_xll.BDP($C249&amp;"@"&amp;Settings!$B$1&amp;" "&amp;$O249,"INTERVAL_SUM","MARKET_DATA_OVERRIDE="&amp;AM$1,"CALC_INTERVAL="&amp;Settings!$B$2,"FILL=0")*1000</f>
        <v>0</v>
      </c>
      <c r="AN249" s="18">
        <f t="shared" si="23"/>
        <v>0</v>
      </c>
      <c r="AO249" s="17" cm="1">
        <f t="array" ref="AO249">_xll.BDP($I249&amp;"@"&amp;Settings!$B$1&amp;" "&amp;$O249,"INTERVAL_SUM","MARKET_DATA_OVERRIDE="&amp;AO$1,"CALC_INTERVAL="&amp;Settings!$B$2,"FILL=0")*1000</f>
        <v>0</v>
      </c>
      <c r="AP249" s="17" cm="1">
        <f t="array" ref="AP249">_xll.BDP($I249&amp;"@"&amp;Settings!$B$1&amp;" "&amp;$O249,"INTERVAL_SUM","MARKET_DATA_OVERRIDE="&amp;AP$1,"CALC_INTERVAL="&amp;Settings!$B$2,"FILL=0")*1000</f>
        <v>0</v>
      </c>
      <c r="AQ249" s="8" cm="1">
        <f t="array" ref="AQ249">_xll.BDP($C249,AQ$1)</f>
        <v>77</v>
      </c>
      <c r="AR249" s="21">
        <f>_xlfn.IFNA(IF(ISNUMBER($K249),INDEX(SN_Limit[UTILIZATION],MATCH($K249,SN_Limit[BB_ID],0)),"#N/A"),
IF(ISNUMBER($L249),INDEX(SN_Limit[UTILIZATION],MATCH($L249,SN_Limit[BB_ID],0)),"#N/A"))</f>
        <v>0.15909999999999999</v>
      </c>
      <c r="AS249" s="6">
        <f>_xlfn.IFNA(IF(ISNUMBER($K249),INDEX(SN_Limit[REMAINING],MATCH($K249,SN_Limit[BB_ID],0)),"#N/A"),
IF(ISNUMBER($L249),INDEX(SN_Limit[REMAINING],MATCH($L249,SN_Limit[BB_ID],0)),"#N/A"))</f>
        <v>111128831.42</v>
      </c>
      <c r="AT249" s="3" t="str">
        <f>INDEX(Table11[Z_category],MATCH(MAX(BuyTable[[#This Row],[Yld_Z_BB]:[Yld_Z_RBCI]]),Table11[Z_score_Vale],1))</f>
        <v>75 to 90</v>
      </c>
      <c r="AU249" s="3">
        <f>INDEX(Table12[TRAC_Category],MATCH(BuyTable[[#This Row],[Perc_Traded]],Table12[TRAC_Value],1))</f>
        <v>0</v>
      </c>
      <c r="AV249" s="27">
        <f>INDEX(Table13[NetDlrInv_Category],MATCH(BuyTable[[#This Row],[DealerClient Net]],Table13[NetDlrInv_Value],1))</f>
        <v>0</v>
      </c>
      <c r="AW249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49" s="3">
        <f>INDEX(Table15[XCCY_Cat],MATCH(BuyTable[[#This Row],[XCCY_sprd]],Table15[XCCY_Value],1))</f>
        <v>0</v>
      </c>
      <c r="AY249" s="3" t="str">
        <f>INDEX(Group_RTG[RTG_Value],MATCH($R249,Group_RTG[RTG_Key],0))&amp;":"&amp;INDEX(Map_DurBQNT[Dur_Val],MATCH($X249,Map_DurBQNT[Dur_Key],0))&amp;":"&amp;$M249&amp;":"&amp;$O249</f>
        <v>A:5:CAD:Corp</v>
      </c>
      <c r="AZ249" s="3" t="str">
        <f>INDEX(Table9[LQA_Bucket],MATCH(BuyTable[[#This Row],[LQA_LIQUIDITY_SCORE]],Table9[LQA_Val],1))</f>
        <v>60-80</v>
      </c>
      <c r="BA249" s="27" t="str">
        <f>INDEX(Table10[Utilization_Bucket],MATCH(_xlfn.IFNA(ROUND(BuyTable[[#This Row],[Remaining]]/1000000,0),-1),Table10[Utilization_Val],1))</f>
        <v>100MM+</v>
      </c>
      <c r="BB24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50" spans="1:54" x14ac:dyDescent="0.3">
      <c r="A250" t="s">
        <v>876</v>
      </c>
      <c r="B250" t="str">
        <f>IF(ISNUMBER(MATCH(I250,Buyside_PastID!A:A,0)),"","NEW")</f>
        <v>NEW</v>
      </c>
      <c r="C250" s="8" t="s">
        <v>959</v>
      </c>
      <c r="D250" s="8">
        <v>0.92313457184378089</v>
      </c>
      <c r="E250" s="8">
        <v>0.95974161928325685</v>
      </c>
      <c r="F250" s="8" t="s">
        <v>1536</v>
      </c>
      <c r="G250" s="8">
        <v>0</v>
      </c>
      <c r="H250" s="8">
        <v>2500000</v>
      </c>
      <c r="I250" s="8" t="str" cm="1">
        <f t="array" ref="I250">_xll.BDP($C250,I$1)</f>
        <v>21684AAB2</v>
      </c>
      <c r="J250" s="8" t="str" cm="1">
        <f t="array" ref="J250">_xll.BDP($C250,J$1)</f>
        <v>RABOBK 5 3/4 12/01/43</v>
      </c>
      <c r="K250" s="8" cm="1">
        <f t="array" ref="K250">_xll.BDP($C250,K$1)</f>
        <v>156262</v>
      </c>
      <c r="L250" s="8" cm="1">
        <f t="array" ref="L250">_xll.BDP($C250,L$1)</f>
        <v>156262</v>
      </c>
      <c r="M250" s="8" t="str" cm="1">
        <f t="array" ref="M250">_xll.BDP($C250,M$1)</f>
        <v>USD</v>
      </c>
      <c r="N250" s="8" t="str" cm="1">
        <f t="array" ref="N250">_xll.BDP($C250,N$1)</f>
        <v>NE</v>
      </c>
      <c r="O250" s="8" t="str" cm="1">
        <f t="array" ref="O250">_xll.BDP($C250,O$1)</f>
        <v>Corp</v>
      </c>
      <c r="P250" s="8" t="str" cm="1">
        <f t="array" ref="P250">_xll.BDP($C250,P$1)</f>
        <v>Financials</v>
      </c>
      <c r="Q250" s="8" t="str" cm="1">
        <f t="array" ref="Q250">_xll.BDP($C250,Q$1)</f>
        <v>COOPERATIEVE RABOBANK UA</v>
      </c>
      <c r="R250" s="8" t="str" cm="1">
        <f t="array" ref="R250">_xll.BDP($C250,R$1)</f>
        <v>A-</v>
      </c>
      <c r="S250" s="8" cm="1">
        <f t="array" ref="S250">_xlfn.IFNA(MATCH(_xll.BDP($C250,S$1),Convert_RBCIRTG[RTG_MDY],0),0)</f>
        <v>3</v>
      </c>
      <c r="T250" s="8" cm="1">
        <f t="array" ref="T250">_xlfn.IFNA(MATCH(_xll.BDP($C250,T$1),Convert_RBCIRTG[RTG_FITCH_SP],0),0)</f>
        <v>4</v>
      </c>
      <c r="U250" s="8" cm="1">
        <f t="array" ref="U250">_xlfn.IFNA(MATCH(_xll.BDP($C250,U$1),Convert_RBCIRTG[RTG_FITCH_SP],0),0)</f>
        <v>3</v>
      </c>
      <c r="V250" s="20" t="str" cm="1">
        <f t="array" ref="V250">INDEX(Convert_RBCIRTG[RTG_FITCH_SP],IF(MEDIAN($S250:$U250)&gt;0,MEDIAN($S250:$U250),MAX($S250:$U250)))</f>
        <v>BBB+</v>
      </c>
      <c r="W250" s="15" cm="1">
        <f t="array" ref="W250">_xll.BDP($C250,W$1,"YAS_YLD_FLAG = 15")</f>
        <v>13.860762074898512</v>
      </c>
      <c r="X250" s="3" t="str">
        <f>INDEX(Convert_DurBins[Dur_Bucket],MATCH($W250,Convert_DurBins[Dur_Val],1))</f>
        <v>12-14</v>
      </c>
      <c r="Y250" s="14">
        <f t="shared" si="20"/>
        <v>3.9329003355346206</v>
      </c>
      <c r="Z250" s="3">
        <f>-INDEX(DefProv[Default],MATCH($O250&amp;$R250,DefProv[KEY],0))</f>
        <v>-13</v>
      </c>
      <c r="AA250" s="9" cm="1">
        <f t="array" ref="AA250">IF($M250="CAD",AB250,_xll.BDP($C250,AA$1,"YAS_XCCY_FOREIGN_CURRENCY=CAD","YAS_YLD_FLAG = 15","PRICING_SOURCE=BVAL"))</f>
        <v>4.0629003355346205</v>
      </c>
      <c r="AB250" s="9" cm="1">
        <f t="array" ref="AB250">_xll.BDP($C250,AB$1,"YAS_YLD_FLAG = 15","PRICING_SOURCE=BVAL")</f>
        <v>3.1906119999999998</v>
      </c>
      <c r="AC250" s="14">
        <f t="shared" si="21"/>
        <v>0.87228833553462071</v>
      </c>
      <c r="AD250" s="9" cm="1">
        <f t="array" ref="AD250">_xll.BDP($C250,AD$1,"YAS_YLD_FLAG = 15","PRICING_SOURCE=BVAL")</f>
        <v>119.78219999999999</v>
      </c>
      <c r="AE250" s="14">
        <f>INDEX([1]credit_yield!$C$1:$C$108,MATCH($AY250,[1]credit_yield!$A$1:$A$108,0))</f>
        <v>93.300624564841939</v>
      </c>
      <c r="AF250" s="9" cm="1">
        <f t="array" ref="AF250">_xll.BDP($C250,AF$1,"YAS_YLD_FLAG = 15","YAS_XCCY_FOREIGN_CURRENCY=CAD","PRICING_SOURCE=BVAL")</f>
        <v>219.46198815415957</v>
      </c>
      <c r="AG250" s="9" cm="1">
        <f t="array" ref="AG250">_xll.BDP($C250,AG$1,"YAS_YLD_FLAG = 15","PRICING_SOURCE=BVAL")</f>
        <v>1.9927899999999998</v>
      </c>
      <c r="AH250" s="9" t="str" cm="1">
        <f t="array" ref="AH250">_xll.BDP($C250,AH$1,"YAS_YLD_FLAG = 15","PRICING_SOURCE=BVAL")</f>
        <v>T 1 3/4 08/15/41</v>
      </c>
      <c r="AI250" s="9" t="str" cm="1">
        <f t="array" ref="AI250">_xll.BDP($C250,AI$1,"YAS_YLD_FLAG = 15","YAS_XCCY_FOREIGN_CURRENCY=CAD","PRICING_SOURCE=BVAL")</f>
        <v>CAN 4 06/01/41</v>
      </c>
      <c r="AJ250" s="9" cm="1">
        <f t="array" ref="AJ250">_xll.BQL($C250, "yield(fill=PREV, pricing_source=BVN4, side=Bid, yield_type=YTW) - yield(fill=PREV, pricing_source=BVN4, side=Ask, yield_type=YTW)")</f>
        <v>2.8547998276379882E-2</v>
      </c>
      <c r="AK250" s="16" cm="1">
        <f t="array" ref="AK250">_xll.BDP($C250,AK$1,"YAS_YLD_FLAG = 1")</f>
        <v>1250000000</v>
      </c>
      <c r="AL250" s="5">
        <f t="shared" si="22"/>
        <v>2.11024E-2</v>
      </c>
      <c r="AM250" s="17" cm="1">
        <f t="array" ref="AM250">_xll.BDP($C250&amp;"@"&amp;Settings!$B$1&amp;" "&amp;$O250,"INTERVAL_SUM","MARKET_DATA_OVERRIDE="&amp;AM$1,"CALC_INTERVAL="&amp;Settings!$B$2,"FILL=0")*1000</f>
        <v>26378000</v>
      </c>
      <c r="AN250" s="18">
        <f t="shared" si="23"/>
        <v>-2500000</v>
      </c>
      <c r="AO250" s="17" cm="1">
        <f t="array" ref="AO250">_xll.BDP($I250&amp;"@"&amp;Settings!$B$1&amp;" "&amp;$O250,"INTERVAL_SUM","MARKET_DATA_OVERRIDE="&amp;AO$1,"CALC_INTERVAL="&amp;Settings!$B$2,"FILL=0")*1000</f>
        <v>0</v>
      </c>
      <c r="AP250" s="17" cm="1">
        <f t="array" ref="AP250">_xll.BDP($I250&amp;"@"&amp;Settings!$B$1&amp;" "&amp;$O250,"INTERVAL_SUM","MARKET_DATA_OVERRIDE="&amp;AP$1,"CALC_INTERVAL="&amp;Settings!$B$2,"FILL=0")*1000</f>
        <v>2500000</v>
      </c>
      <c r="AQ250" s="8" cm="1">
        <f t="array" ref="AQ250">_xll.BDP($C250,AQ$1)</f>
        <v>95</v>
      </c>
      <c r="AR250" s="21">
        <f>_xlfn.IFNA(IF(ISNUMBER($K250),INDEX(SN_Limit[UTILIZATION],MATCH($K250,SN_Limit[BB_ID],0)),"#N/A"),
IF(ISNUMBER($L250),INDEX(SN_Limit[UTILIZATION],MATCH($L250,SN_Limit[BB_ID],0)),"#N/A"))</f>
        <v>0.54449999999999998</v>
      </c>
      <c r="AS250" s="6">
        <f>_xlfn.IFNA(IF(ISNUMBER($K250),INDEX(SN_Limit[REMAINING],MATCH($K250,SN_Limit[BB_ID],0)),"#N/A"),
IF(ISNUMBER($L250),INDEX(SN_Limit[REMAINING],MATCH($L250,SN_Limit[BB_ID],0)),"#N/A"))</f>
        <v>26665286.509999998</v>
      </c>
      <c r="AT250" s="3" t="str">
        <f>INDEX(Table11[Z_category],MATCH(MAX(BuyTable[[#This Row],[Yld_Z_BB]:[Yld_Z_RBCI]]),Table11[Z_score_Vale],1))</f>
        <v>75 to 90</v>
      </c>
      <c r="AU250" s="3" t="str">
        <f>INDEX(Table12[TRAC_Category],MATCH(BuyTable[[#This Row],[Perc_Traded]],Table12[TRAC_Value],1))</f>
        <v>0-5%</v>
      </c>
      <c r="AV250" s="27" t="str">
        <f>INDEX(Table13[NetDlrInv_Category],MATCH(BuyTable[[#This Row],[DealerClient Net]],Table13[NetDlrInv_Value],1))</f>
        <v>-5MM to 0MM</v>
      </c>
      <c r="AW250" s="3">
        <f>IF(OR(ISBLANK(BuyTable[[#This Row],[MSG_AskSize]]),NOT(ISNUMBER(BuyTable[[#This Row],[MSG_AskSize]]))),"NA",INDEX(Table14[AskSize_Category],MATCH(BuyTable[[#This Row],[MSG_AskSize]],Table14[AskSize_Value],1)))</f>
        <v>0</v>
      </c>
      <c r="AX250" s="3" t="str">
        <f>INDEX(Table15[XCCY_Cat],MATCH(BuyTable[[#This Row],[XCCY_sprd]],Table15[XCCY_Value],1))</f>
        <v>0.8 to 1</v>
      </c>
      <c r="AY250" s="3" t="str">
        <f>INDEX(Group_RTG[RTG_Value],MATCH($R250,Group_RTG[RTG_Key],0))&amp;":"&amp;INDEX(Map_DurBQNT[Dur_Val],MATCH($X250,Map_DurBQNT[Dur_Key],0))&amp;":"&amp;$M250&amp;":"&amp;$O250</f>
        <v>A:7:USD:Corp</v>
      </c>
      <c r="AZ250" s="3" t="str">
        <f>INDEX(Table9[LQA_Bucket],MATCH(BuyTable[[#This Row],[LQA_LIQUIDITY_SCORE]],Table9[LQA_Val],1))</f>
        <v>80-100</v>
      </c>
      <c r="BA250" s="27" t="str">
        <f>INDEX(Table10[Utilization_Bucket],MATCH(_xlfn.IFNA(ROUND(BuyTable[[#This Row],[Remaining]]/1000000,0),-1),Table10[Utilization_Val],1))</f>
        <v>10-50MM</v>
      </c>
      <c r="BB25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51" spans="1:54" x14ac:dyDescent="0.3">
      <c r="A251" t="s">
        <v>876</v>
      </c>
      <c r="B251" t="str">
        <f>IF(ISNUMBER(MATCH(I251,Buyside_PastID!A:A,0)),"","NEW")</f>
        <v/>
      </c>
      <c r="C251" s="8" t="s">
        <v>31</v>
      </c>
      <c r="D251" s="8">
        <v>0.83325805912031459</v>
      </c>
      <c r="E251" s="8">
        <v>0.89182044794803661</v>
      </c>
      <c r="F251" s="8" t="s">
        <v>2824</v>
      </c>
      <c r="G251" s="8">
        <v>0</v>
      </c>
      <c r="H251" s="8">
        <v>0</v>
      </c>
      <c r="I251" s="8" t="str" cm="1">
        <f t="array" ref="I251">_xll.BDP($C251,I$1)</f>
        <v>00206RDK5</v>
      </c>
      <c r="J251" s="8" t="str" cm="1">
        <f t="array" ref="J251">_xll.BDP($C251,J$1)</f>
        <v>T 4.55 03/09/49</v>
      </c>
      <c r="K251" s="8" cm="1">
        <f t="array" ref="K251">_xll.BDP($C251,K$1)</f>
        <v>101376</v>
      </c>
      <c r="L251" s="8" cm="1">
        <f t="array" ref="L251">_xll.BDP($C251,L$1)</f>
        <v>101376</v>
      </c>
      <c r="M251" s="8" t="str" cm="1">
        <f t="array" ref="M251">_xll.BDP($C251,M$1)</f>
        <v>USD</v>
      </c>
      <c r="N251" s="8" t="str" cm="1">
        <f t="array" ref="N251">_xll.BDP($C251,N$1)</f>
        <v>US</v>
      </c>
      <c r="O251" s="8" t="str" cm="1">
        <f t="array" ref="O251">_xll.BDP($C251,O$1)</f>
        <v>Corp</v>
      </c>
      <c r="P251" s="8" t="str" cm="1">
        <f t="array" ref="P251">_xll.BDP($C251,P$1)</f>
        <v>Communications</v>
      </c>
      <c r="Q251" s="8" t="str" cm="1">
        <f t="array" ref="Q251">_xll.BDP($C251,Q$1)</f>
        <v>AT&amp;T INC</v>
      </c>
      <c r="R251" s="8" t="str" cm="1">
        <f t="array" ref="R251">_xll.BDP($C251,R$1)</f>
        <v>BBB</v>
      </c>
      <c r="S251" s="8" cm="1">
        <f t="array" ref="S251">_xlfn.IFNA(MATCH(_xll.BDP($C251,S$1),Convert_RBCIRTG[RTG_MDY],0),0)</f>
        <v>2</v>
      </c>
      <c r="T251" s="8" cm="1">
        <f t="array" ref="T251">_xlfn.IFNA(MATCH(_xll.BDP($C251,T$1),Convert_RBCIRTG[RTG_FITCH_SP],0),0)</f>
        <v>3</v>
      </c>
      <c r="U251" s="8" cm="1">
        <f t="array" ref="U251">_xlfn.IFNA(MATCH(_xll.BDP($C251,U$1),Convert_RBCIRTG[RTG_FITCH_SP],0),0)</f>
        <v>2</v>
      </c>
      <c r="V251" s="20" t="str" cm="1">
        <f t="array" ref="V251">INDEX(Convert_RBCIRTG[RTG_FITCH_SP],IF(MEDIAN($S251:$U251)&gt;0,MEDIAN($S251:$U251),MAX($S251:$U251)))</f>
        <v>BBB</v>
      </c>
      <c r="W251" s="15" cm="1">
        <f t="array" ref="W251">_xll.BDP($C251,W$1,"YAS_YLD_FLAG = 15")</f>
        <v>16.278805625603937</v>
      </c>
      <c r="X251" s="3" t="str">
        <f>INDEX(Convert_DurBins[Dur_Bucket],MATCH($W251,Convert_DurBins[Dur_Val],1))</f>
        <v>16-18</v>
      </c>
      <c r="Y251" s="14">
        <f t="shared" si="20"/>
        <v>3.938629589794918</v>
      </c>
      <c r="Z251" s="3">
        <f>-INDEX(DefProv[Default],MATCH($O251&amp;$R251,DefProv[KEY],0))</f>
        <v>-36</v>
      </c>
      <c r="AA251" s="9" cm="1">
        <f t="array" ref="AA251">IF($M251="CAD",AB251,_xll.BDP($C251,AA$1,"YAS_XCCY_FOREIGN_CURRENCY=CAD","YAS_YLD_FLAG = 15","PRICING_SOURCE=BVAL"))</f>
        <v>4.2986295897949178</v>
      </c>
      <c r="AB251" s="9" cm="1">
        <f t="array" ref="AB251">_xll.BDP($C251,AB$1,"YAS_YLD_FLAG = 15","PRICING_SOURCE=BVAL")</f>
        <v>3.576835</v>
      </c>
      <c r="AC251" s="14">
        <f t="shared" si="21"/>
        <v>0.72179458979491784</v>
      </c>
      <c r="AD251" s="9" cm="1">
        <f t="array" ref="AD251">_xll.BDP($C251,AD$1,"YAS_YLD_FLAG = 15","PRICING_SOURCE=BVAL")</f>
        <v>157.464</v>
      </c>
      <c r="AE251" s="14" t="e">
        <f>INDEX([1]credit_yield!$C$1:$C$108,MATCH($AY251,[1]credit_yield!$A$1:$A$108,0))</f>
        <v>#N/A</v>
      </c>
      <c r="AF251" s="9" cm="1">
        <f t="array" ref="AF251">_xll.BDP($C251,AF$1,"YAS_YLD_FLAG = 15","YAS_XCCY_FOREIGN_CURRENCY=CAD","PRICING_SOURCE=BVAL")</f>
        <v>233.01184198188855</v>
      </c>
      <c r="AG251" s="9" cm="1">
        <f t="array" ref="AG251">_xll.BDP($C251,AG$1,"YAS_YLD_FLAG = 15","PRICING_SOURCE=BVAL")</f>
        <v>2.0021949999999999</v>
      </c>
      <c r="AH251" s="9" t="str" cm="1">
        <f t="array" ref="AH251">_xll.BDP($C251,AH$1,"YAS_YLD_FLAG = 15","PRICING_SOURCE=BVAL")</f>
        <v>T 2 3/8 05/15/51</v>
      </c>
      <c r="AI251" s="9" t="str" cm="1">
        <f t="array" ref="AI251">_xll.BDP($C251,AI$1,"YAS_YLD_FLAG = 15","YAS_XCCY_FOREIGN_CURRENCY=CAD","PRICING_SOURCE=BVAL")</f>
        <v>CAN 2 12/01/51</v>
      </c>
      <c r="AJ251" s="9" cm="1">
        <f t="array" ref="AJ251">_xll.BQL($C251, "yield(fill=PREV, pricing_source=BVN4, side=Bid, yield_type=YTW) - yield(fill=PREV, pricing_source=BVN4, side=Ask, yield_type=YTW)")</f>
        <v>1.899252000000029E-2</v>
      </c>
      <c r="AK251" s="16" cm="1">
        <f t="array" ref="AK251">_xll.BDP($C251,AK$1,"YAS_YLD_FLAG = 1")</f>
        <v>930104000</v>
      </c>
      <c r="AL251" s="5">
        <f t="shared" si="22"/>
        <v>1.1205198558440776E-2</v>
      </c>
      <c r="AM251" s="17" cm="1">
        <f t="array" ref="AM251">_xll.BDP($C251&amp;"@"&amp;Settings!$B$1&amp;" "&amp;$O251,"INTERVAL_SUM","MARKET_DATA_OVERRIDE="&amp;AM$1,"CALC_INTERVAL="&amp;Settings!$B$2,"FILL=0")*1000</f>
        <v>10422000</v>
      </c>
      <c r="AN251" s="18">
        <f t="shared" si="23"/>
        <v>-3962000</v>
      </c>
      <c r="AO251" s="17" cm="1">
        <f t="array" ref="AO251">_xll.BDP($I251&amp;"@"&amp;Settings!$B$1&amp;" "&amp;$O251,"INTERVAL_SUM","MARKET_DATA_OVERRIDE="&amp;AO$1,"CALC_INTERVAL="&amp;Settings!$B$2,"FILL=0")*1000</f>
        <v>0</v>
      </c>
      <c r="AP251" s="17" cm="1">
        <f t="array" ref="AP251">_xll.BDP($I251&amp;"@"&amp;Settings!$B$1&amp;" "&amp;$O251,"INTERVAL_SUM","MARKET_DATA_OVERRIDE="&amp;AP$1,"CALC_INTERVAL="&amp;Settings!$B$2,"FILL=0")*1000</f>
        <v>3962000</v>
      </c>
      <c r="AQ251" s="8" cm="1">
        <f t="array" ref="AQ251">_xll.BDP($C251,AQ$1)</f>
        <v>92</v>
      </c>
      <c r="AR251" s="21">
        <f>_xlfn.IFNA(IF(ISNUMBER($K251),INDEX(SN_Limit[UTILIZATION],MATCH($K251,SN_Limit[BB_ID],0)),"#N/A"),
IF(ISNUMBER($L251),INDEX(SN_Limit[UTILIZATION],MATCH($L251,SN_Limit[BB_ID],0)),"#N/A"))</f>
        <v>0.89100000000000001</v>
      </c>
      <c r="AS251" s="6">
        <f>_xlfn.IFNA(IF(ISNUMBER($K251),INDEX(SN_Limit[REMAINING],MATCH($K251,SN_Limit[BB_ID],0)),"#N/A"),
IF(ISNUMBER($L251),INDEX(SN_Limit[REMAINING],MATCH($L251,SN_Limit[BB_ID],0)),"#N/A"))</f>
        <v>811912.5</v>
      </c>
      <c r="AT251" s="3" t="str">
        <f>INDEX(Table11[Z_category],MATCH(MAX(BuyTable[[#This Row],[Yld_Z_BB]:[Yld_Z_RBCI]]),Table11[Z_score_Vale],1))</f>
        <v>75 to 90</v>
      </c>
      <c r="AU251" s="3" t="str">
        <f>INDEX(Table12[TRAC_Category],MATCH(BuyTable[[#This Row],[Perc_Traded]],Table12[TRAC_Value],1))</f>
        <v>0-5%</v>
      </c>
      <c r="AV251" s="27" t="str">
        <f>INDEX(Table13[NetDlrInv_Category],MATCH(BuyTable[[#This Row],[DealerClient Net]],Table13[NetDlrInv_Value],1))</f>
        <v>-5MM to 0MM</v>
      </c>
      <c r="AW251" s="3">
        <f>IF(OR(ISBLANK(BuyTable[[#This Row],[MSG_AskSize]]),NOT(ISNUMBER(BuyTable[[#This Row],[MSG_AskSize]]))),"NA",INDEX(Table14[AskSize_Category],MATCH(BuyTable[[#This Row],[MSG_AskSize]],Table14[AskSize_Value],1)))</f>
        <v>0</v>
      </c>
      <c r="AX251" s="3" t="str">
        <f>INDEX(Table15[XCCY_Cat],MATCH(BuyTable[[#This Row],[XCCY_sprd]],Table15[XCCY_Value],1))</f>
        <v>0.5 to 0.8</v>
      </c>
      <c r="AY251" s="3" t="str">
        <f>INDEX(Group_RTG[RTG_Value],MATCH($R251,Group_RTG[RTG_Key],0))&amp;":"&amp;INDEX(Map_DurBQNT[Dur_Val],MATCH($X251,Map_DurBQNT[Dur_Key],0))&amp;":"&amp;$M251&amp;":"&amp;$O251</f>
        <v>BBB:9:USD:Corp</v>
      </c>
      <c r="AZ251" s="3" t="str">
        <f>INDEX(Table9[LQA_Bucket],MATCH(BuyTable[[#This Row],[LQA_LIQUIDITY_SCORE]],Table9[LQA_Val],1))</f>
        <v>80-100</v>
      </c>
      <c r="BA251" s="27" t="str">
        <f>INDEX(Table10[Utilization_Bucket],MATCH(_xlfn.IFNA(ROUND(BuyTable[[#This Row],[Remaining]]/1000000,0),-1),Table10[Utilization_Val],1))</f>
        <v>1-10MM</v>
      </c>
      <c r="BB25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52" spans="1:54" x14ac:dyDescent="0.3">
      <c r="A252" t="s">
        <v>876</v>
      </c>
      <c r="B252" t="str">
        <f>IF(ISNUMBER(MATCH(I252,Buyside_PastID!A:A,0)),"","NEW")</f>
        <v/>
      </c>
      <c r="C252" s="8" t="s">
        <v>1640</v>
      </c>
      <c r="D252" s="8">
        <v>1.1346626392384529</v>
      </c>
      <c r="E252" s="8">
        <v>0.83544310542422429</v>
      </c>
      <c r="F252" s="8" t="s">
        <v>2028</v>
      </c>
      <c r="G252" s="8">
        <v>5000000</v>
      </c>
      <c r="H252" s="8">
        <v>5000000</v>
      </c>
      <c r="I252" s="8" t="str" cm="1">
        <f t="array" ref="I252">_xll.BDP($C252,I$1)</f>
        <v>007863AL7</v>
      </c>
      <c r="J252" s="8" t="str" cm="1">
        <f t="array" ref="J252">_xll.BDP($C252,J$1)</f>
        <v>AERMON 3.03 04/21/50</v>
      </c>
      <c r="K252" s="8" cm="1">
        <f t="array" ref="K252">_xll.BDP($C252,K$1)</f>
        <v>901296</v>
      </c>
      <c r="L252" s="8" cm="1">
        <f t="array" ref="L252">_xll.BDP($C252,L$1)</f>
        <v>901296</v>
      </c>
      <c r="M252" s="8" t="str" cm="1">
        <f t="array" ref="M252">_xll.BDP($C252,M$1)</f>
        <v>CAD</v>
      </c>
      <c r="N252" s="8" t="str" cm="1">
        <f t="array" ref="N252">_xll.BDP($C252,N$1)</f>
        <v>CA</v>
      </c>
      <c r="O252" s="8" t="str" cm="1">
        <f t="array" ref="O252">_xll.BDP($C252,O$1)</f>
        <v>Corp</v>
      </c>
      <c r="P252" s="8" t="str" cm="1">
        <f t="array" ref="P252">_xll.BDP($C252,P$1)</f>
        <v>Industrials</v>
      </c>
      <c r="Q252" s="8" t="str" cm="1">
        <f t="array" ref="Q252">_xll.BDP($C252,Q$1)</f>
        <v>AEROPORTS DE MONTREAL</v>
      </c>
      <c r="R252" s="8" t="str" cm="1">
        <f t="array" ref="R252">_xll.BDP($C252,R$1)</f>
        <v>A</v>
      </c>
      <c r="S252" s="8" cm="1">
        <f t="array" ref="S252">_xlfn.IFNA(MATCH(_xll.BDP($C252,S$1),Convert_RBCIRTG[RTG_MDY],0),0)</f>
        <v>6</v>
      </c>
      <c r="T252" s="8" cm="1">
        <f t="array" ref="T252">_xlfn.IFNA(MATCH(_xll.BDP($C252,T$1),Convert_RBCIRTG[RTG_FITCH_SP],0),0)</f>
        <v>0</v>
      </c>
      <c r="U252" s="8" cm="1">
        <f t="array" ref="U252">_xlfn.IFNA(MATCH(_xll.BDP($C252,U$1),Convert_RBCIRTG[RTG_FITCH_SP],0),0)</f>
        <v>0</v>
      </c>
      <c r="V252" s="20" t="str" cm="1">
        <f t="array" ref="V252">INDEX(Convert_RBCIRTG[RTG_FITCH_SP],IF(MEDIAN($S252:$U252)&gt;0,MEDIAN($S252:$U252),MAX($S252:$U252)))</f>
        <v>A+</v>
      </c>
      <c r="W252" s="15" cm="1">
        <f t="array" ref="W252">_xll.BDP($C252,W$1,"YAS_YLD_FLAG = 15")</f>
        <v>18.442656588106384</v>
      </c>
      <c r="X252" s="3" t="str">
        <f>INDEX(Convert_DurBins[Dur_Bucket],MATCH($W252,Convert_DurBins[Dur_Val],1))</f>
        <v>18-20</v>
      </c>
      <c r="Y252" s="14">
        <f t="shared" si="20"/>
        <v>3.158452</v>
      </c>
      <c r="Z252" s="3">
        <f>-INDEX(DefProv[Default],MATCH($O252&amp;$R252,DefProv[KEY],0))</f>
        <v>-13</v>
      </c>
      <c r="AA252" s="9" cm="1">
        <f t="array" ref="AA252">IF($M252="CAD",AB252,_xll.BDP($C252,AA$1,"YAS_XCCY_FOREIGN_CURRENCY=CAD","YAS_YLD_FLAG = 15","PRICING_SOURCE=BVAL"))</f>
        <v>3.2884519999999999</v>
      </c>
      <c r="AB252" s="9" cm="1">
        <f t="array" ref="AB252">_xll.BDP($C252,AB$1,"YAS_YLD_FLAG = 15","PRICING_SOURCE=BVAL")</f>
        <v>3.2884519999999999</v>
      </c>
      <c r="AC252" s="14">
        <f t="shared" si="21"/>
        <v>0</v>
      </c>
      <c r="AD252" s="9" cm="1">
        <f t="array" ref="AD252">_xll.BDP($C252,AD$1,"YAS_YLD_FLAG = 15","PRICING_SOURCE=BVAL")</f>
        <v>133.59569999999999</v>
      </c>
      <c r="AE252" s="14">
        <f>INDEX([1]credit_yield!$C$1:$C$108,MATCH($AY252,[1]credit_yield!$A$1:$A$108,0))</f>
        <v>135.27205810546869</v>
      </c>
      <c r="AF252" s="9" cm="1">
        <f t="array" ref="AF252">_xll.BDP($C252,AF$1,"YAS_YLD_FLAG = 15","YAS_XCCY_FOREIGN_CURRENCY=CAD","PRICING_SOURCE=BVAL")</f>
        <v>128.85634523226585</v>
      </c>
      <c r="AG252" s="9" cm="1">
        <f t="array" ref="AG252">_xll.BDP($C252,AG$1,"YAS_YLD_FLAG = 15","PRICING_SOURCE=BVAL")</f>
        <v>1.9524949999999999</v>
      </c>
      <c r="AH252" s="9" t="str" cm="1">
        <f t="array" ref="AH252">_xll.BDP($C252,AH$1,"YAS_YLD_FLAG = 15","PRICING_SOURCE=BVAL")</f>
        <v>CAN 2 3/4 12/01/48</v>
      </c>
      <c r="AI252" s="9" t="str" cm="1">
        <f t="array" ref="AI252">_xll.BDP($C252,AI$1,"YAS_YLD_FLAG = 15","YAS_XCCY_FOREIGN_CURRENCY=CAD","PRICING_SOURCE=BVAL")</f>
        <v>CAN 2 12/01/51</v>
      </c>
      <c r="AJ252" s="9" cm="1">
        <f t="array" ref="AJ252">_xll.BQL($C252, "yield(fill=PREV, pricing_source=BVN4, side=Bid, yield_type=YTW) - yield(fill=PREV, pricing_source=BVN4, side=Ask, yield_type=YTW)")</f>
        <v>3.1070398028592017E-2</v>
      </c>
      <c r="AK252" s="16" cm="1">
        <f t="array" ref="AK252">_xll.BDP($C252,AK$1,"YAS_YLD_FLAG = 1")</f>
        <v>500000000</v>
      </c>
      <c r="AL252" s="5">
        <f t="shared" si="22"/>
        <v>0</v>
      </c>
      <c r="AM252" s="17" cm="1">
        <f t="array" ref="AM252">_xll.BDP($C252&amp;"@"&amp;Settings!$B$1&amp;" "&amp;$O252,"INTERVAL_SUM","MARKET_DATA_OVERRIDE="&amp;AM$1,"CALC_INTERVAL="&amp;Settings!$B$2,"FILL=0")*1000</f>
        <v>0</v>
      </c>
      <c r="AN252" s="18">
        <f t="shared" si="23"/>
        <v>0</v>
      </c>
      <c r="AO252" s="17" cm="1">
        <f t="array" ref="AO252">_xll.BDP($I252&amp;"@"&amp;Settings!$B$1&amp;" "&amp;$O252,"INTERVAL_SUM","MARKET_DATA_OVERRIDE="&amp;AO$1,"CALC_INTERVAL="&amp;Settings!$B$2,"FILL=0")*1000</f>
        <v>0</v>
      </c>
      <c r="AP252" s="17" cm="1">
        <f t="array" ref="AP252">_xll.BDP($I252&amp;"@"&amp;Settings!$B$1&amp;" "&amp;$O252,"INTERVAL_SUM","MARKET_DATA_OVERRIDE="&amp;AP$1,"CALC_INTERVAL="&amp;Settings!$B$2,"FILL=0")*1000</f>
        <v>0</v>
      </c>
      <c r="AQ252" s="8" cm="1">
        <f t="array" ref="AQ252">_xll.BDP($C252,AQ$1)</f>
        <v>76</v>
      </c>
      <c r="AR252" s="21">
        <f>_xlfn.IFNA(IF(ISNUMBER($K252),INDEX(SN_Limit[UTILIZATION],MATCH($K252,SN_Limit[BB_ID],0)),"#N/A"),
IF(ISNUMBER($L252),INDEX(SN_Limit[UTILIZATION],MATCH($L252,SN_Limit[BB_ID],0)),"#N/A"))</f>
        <v>0.19600000000000001</v>
      </c>
      <c r="AS252" s="6">
        <f>_xlfn.IFNA(IF(ISNUMBER($K252),INDEX(SN_Limit[REMAINING],MATCH($K252,SN_Limit[BB_ID],0)),"#N/A"),
IF(ISNUMBER($L252),INDEX(SN_Limit[REMAINING],MATCH($L252,SN_Limit[BB_ID],0)),"#N/A"))</f>
        <v>52800774.689999998</v>
      </c>
      <c r="AT252" s="3" t="str">
        <f>INDEX(Table11[Z_category],MATCH(MAX(BuyTable[[#This Row],[Yld_Z_BB]:[Yld_Z_RBCI]]),Table11[Z_score_Vale],1))</f>
        <v>75 to 90</v>
      </c>
      <c r="AU252" s="3">
        <f>INDEX(Table12[TRAC_Category],MATCH(BuyTable[[#This Row],[Perc_Traded]],Table12[TRAC_Value],1))</f>
        <v>0</v>
      </c>
      <c r="AV252" s="27">
        <f>INDEX(Table13[NetDlrInv_Category],MATCH(BuyTable[[#This Row],[DealerClient Net]],Table13[NetDlrInv_Value],1))</f>
        <v>0</v>
      </c>
      <c r="AW252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52" s="3">
        <f>INDEX(Table15[XCCY_Cat],MATCH(BuyTable[[#This Row],[XCCY_sprd]],Table15[XCCY_Value],1))</f>
        <v>0</v>
      </c>
      <c r="AY252" s="3" t="str">
        <f>INDEX(Group_RTG[RTG_Value],MATCH($R252,Group_RTG[RTG_Key],0))&amp;":"&amp;INDEX(Map_DurBQNT[Dur_Val],MATCH($X252,Map_DurBQNT[Dur_Key],0))&amp;":"&amp;$M252&amp;":"&amp;$O252</f>
        <v>A:10:CAD:Corp</v>
      </c>
      <c r="AZ252" s="3" t="str">
        <f>INDEX(Table9[LQA_Bucket],MATCH(BuyTable[[#This Row],[LQA_LIQUIDITY_SCORE]],Table9[LQA_Val],1))</f>
        <v>60-80</v>
      </c>
      <c r="BA252" s="27" t="str">
        <f>INDEX(Table10[Utilization_Bucket],MATCH(_xlfn.IFNA(ROUND(BuyTable[[#This Row],[Remaining]]/1000000,0),-1),Table10[Utilization_Val],1))</f>
        <v>50-100MM</v>
      </c>
      <c r="BB25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53" spans="1:54" x14ac:dyDescent="0.3">
      <c r="A253" t="s">
        <v>876</v>
      </c>
      <c r="B253" t="str">
        <f>IF(ISNUMBER(MATCH(I253,Buyside_PastID!A:A,0)),"","NEW")</f>
        <v/>
      </c>
      <c r="C253" s="8" t="s">
        <v>1671</v>
      </c>
      <c r="D253" s="8">
        <v>0.94515043692714795</v>
      </c>
      <c r="E253" s="8">
        <v>1.2749040825566005</v>
      </c>
      <c r="F253" s="8" t="s">
        <v>2080</v>
      </c>
      <c r="G253" s="8">
        <v>10000000</v>
      </c>
      <c r="H253" s="8">
        <v>10000000</v>
      </c>
      <c r="I253" s="8" t="str" cm="1">
        <f t="array" ref="I253">_xll.BDP($C253,I$1)</f>
        <v>74814ZEK5</v>
      </c>
      <c r="J253" s="8" t="str" cm="1">
        <f t="array" ref="J253">_xll.BDP($C253,J$1)</f>
        <v>Q 4 1/4 12/01/43</v>
      </c>
      <c r="K253" s="8" cm="1">
        <f t="array" ref="K253">_xll.BDP($C253,K$1)</f>
        <v>227189</v>
      </c>
      <c r="L253" s="8" cm="1">
        <f t="array" ref="L253">_xll.BDP($C253,L$1)</f>
        <v>227189</v>
      </c>
      <c r="M253" s="8" t="str" cm="1">
        <f t="array" ref="M253">_xll.BDP($C253,M$1)</f>
        <v>CAD</v>
      </c>
      <c r="N253" s="8" t="str" cm="1">
        <f t="array" ref="N253">_xll.BDP($C253,N$1)</f>
        <v>CA</v>
      </c>
      <c r="O253" s="8" t="str" cm="1">
        <f t="array" ref="O253">_xll.BDP($C253,O$1)</f>
        <v>Govt</v>
      </c>
      <c r="P253" s="8" t="str" cm="1">
        <f t="array" ref="P253">_xll.BDP($C253,P$1)</f>
        <v>Government</v>
      </c>
      <c r="Q253" s="8" t="str" cm="1">
        <f t="array" ref="Q253">_xll.BDP($C253,Q$1)</f>
        <v>PROVINCE OF QUEBEC</v>
      </c>
      <c r="R253" s="8" t="str" cm="1">
        <f t="array" ref="R253">_xll.BDP($C253,R$1)</f>
        <v>AA-</v>
      </c>
      <c r="S253" s="8" cm="1">
        <f t="array" ref="S253">_xlfn.IFNA(MATCH(_xll.BDP($C253,S$1),Convert_RBCIRTG[RTG_MDY],0),0)</f>
        <v>8</v>
      </c>
      <c r="T253" s="8" cm="1">
        <f t="array" ref="T253">_xlfn.IFNA(MATCH(_xll.BDP($C253,T$1),Convert_RBCIRTG[RTG_FITCH_SP],0),0)</f>
        <v>7</v>
      </c>
      <c r="U253" s="8" cm="1">
        <f t="array" ref="U253">_xlfn.IFNA(MATCH(_xll.BDP($C253,U$1),Convert_RBCIRTG[RTG_FITCH_SP],0),0)</f>
        <v>7</v>
      </c>
      <c r="V253" s="20" t="str" cm="1">
        <f t="array" ref="V253">INDEX(Convert_RBCIRTG[RTG_FITCH_SP],IF(MEDIAN($S253:$U253)&gt;0,MEDIAN($S253:$U253),MAX($S253:$U253)))</f>
        <v>AA-</v>
      </c>
      <c r="W253" s="15" cm="1">
        <f t="array" ref="W253">_xll.BDP($C253,W$1,"YAS_YLD_FLAG = 15")</f>
        <v>15.092176597232923</v>
      </c>
      <c r="X253" s="3" t="str">
        <f>INDEX(Convert_DurBins[Dur_Bucket],MATCH($W253,Convert_DurBins[Dur_Val],1))</f>
        <v>14-16</v>
      </c>
      <c r="Y253" s="14">
        <f t="shared" si="20"/>
        <v>2.6083960000000004</v>
      </c>
      <c r="Z253" s="3">
        <f>-INDEX(DefProv[Default],MATCH($O253&amp;$R253,DefProv[KEY],0))</f>
        <v>-3</v>
      </c>
      <c r="AA253" s="9" cm="1">
        <f t="array" ref="AA253">IF($M253="CAD",AB253,_xll.BDP($C253,AA$1,"YAS_XCCY_FOREIGN_CURRENCY=CAD","YAS_YLD_FLAG = 15","PRICING_SOURCE=BVAL"))</f>
        <v>2.6383960000000002</v>
      </c>
      <c r="AB253" s="9" cm="1">
        <f t="array" ref="AB253">_xll.BDP($C253,AB$1,"YAS_YLD_FLAG = 15","PRICING_SOURCE=BVAL")</f>
        <v>2.6383960000000002</v>
      </c>
      <c r="AC253" s="14">
        <f t="shared" si="21"/>
        <v>0</v>
      </c>
      <c r="AD253" s="9" cm="1">
        <f t="array" ref="AD253">_xll.BDP($C253,AD$1,"YAS_YLD_FLAG = 15","PRICING_SOURCE=BVAL")</f>
        <v>70.247600000000034</v>
      </c>
      <c r="AE253" s="14" t="e">
        <f>INDEX([1]credit_yield!$C$1:$C$108,MATCH($AY253,[1]credit_yield!$A$1:$A$108,0))</f>
        <v>#N/A</v>
      </c>
      <c r="AF253" s="9" cm="1">
        <f t="array" ref="AF253">_xll.BDP($C253,AF$1,"YAS_YLD_FLAG = 15","YAS_XCCY_FOREIGN_CURRENCY=CAD","PRICING_SOURCE=BVAL")</f>
        <v>84.471670059767675</v>
      </c>
      <c r="AG253" s="9" cm="1">
        <f t="array" ref="AG253">_xll.BDP($C253,AG$1,"YAS_YLD_FLAG = 15","PRICING_SOURCE=BVAL")</f>
        <v>1.9359199999999999</v>
      </c>
      <c r="AH253" s="9" t="str" cm="1">
        <f t="array" ref="AH253">_xll.BDP($C253,AH$1,"YAS_YLD_FLAG = 15","PRICING_SOURCE=BVAL")</f>
        <v>CAN 3 1/2 12/01/45</v>
      </c>
      <c r="AI253" s="9" t="str" cm="1">
        <f t="array" ref="AI253">_xll.BDP($C253,AI$1,"YAS_YLD_FLAG = 15","YAS_XCCY_FOREIGN_CURRENCY=CAD","PRICING_SOURCE=BVAL")</f>
        <v>CAN 4 06/01/41</v>
      </c>
      <c r="AJ253" s="9" cm="1">
        <f t="array" ref="AJ253">_xll.BQL($C253, "yield(fill=PREV, pricing_source=BVN4, side=Bid, yield_type=YTW) - yield(fill=PREV, pricing_source=BVN4, side=Ask, yield_type=YTW)")</f>
        <v>6.8388356217479185E-3</v>
      </c>
      <c r="AK253" s="16" cm="1">
        <f t="array" ref="AK253">_xll.BDP($C253,AK$1,"YAS_YLD_FLAG = 1")</f>
        <v>7500000000</v>
      </c>
      <c r="AL253" s="5">
        <f t="shared" si="22"/>
        <v>0</v>
      </c>
      <c r="AM253" s="17" cm="1">
        <f t="array" ref="AM253">_xll.BDP($C253&amp;"@"&amp;Settings!$B$1&amp;" "&amp;$O253,"INTERVAL_SUM","MARKET_DATA_OVERRIDE="&amp;AM$1,"CALC_INTERVAL="&amp;Settings!$B$2,"FILL=0")*1000</f>
        <v>0</v>
      </c>
      <c r="AN253" s="18">
        <f t="shared" si="23"/>
        <v>0</v>
      </c>
      <c r="AO253" s="17" cm="1">
        <f t="array" ref="AO253">_xll.BDP($I253&amp;"@"&amp;Settings!$B$1&amp;" "&amp;$O253,"INTERVAL_SUM","MARKET_DATA_OVERRIDE="&amp;AO$1,"CALC_INTERVAL="&amp;Settings!$B$2,"FILL=0")*1000</f>
        <v>0</v>
      </c>
      <c r="AP253" s="17" cm="1">
        <f t="array" ref="AP253">_xll.BDP($I253&amp;"@"&amp;Settings!$B$1&amp;" "&amp;$O253,"INTERVAL_SUM","MARKET_DATA_OVERRIDE="&amp;AP$1,"CALC_INTERVAL="&amp;Settings!$B$2,"FILL=0")*1000</f>
        <v>0</v>
      </c>
      <c r="AQ253" s="8" cm="1">
        <f t="array" ref="AQ253">_xll.BDP($C253,AQ$1)</f>
        <v>100</v>
      </c>
      <c r="AR253" s="21">
        <f>_xlfn.IFNA(IF(ISNUMBER($K253),INDEX(SN_Limit[UTILIZATION],MATCH($K253,SN_Limit[BB_ID],0)),"#N/A"),
IF(ISNUMBER($L253),INDEX(SN_Limit[UTILIZATION],MATCH($L253,SN_Limit[BB_ID],0)),"#N/A"))</f>
        <v>0.48010000000000003</v>
      </c>
      <c r="AS253" s="6">
        <f>_xlfn.IFNA(IF(ISNUMBER($K253),INDEX(SN_Limit[REMAINING],MATCH($K253,SN_Limit[BB_ID],0)),"#N/A"),
IF(ISNUMBER($L253),INDEX(SN_Limit[REMAINING],MATCH($L253,SN_Limit[BB_ID],0)),"#N/A"))</f>
        <v>524865935.24000001</v>
      </c>
      <c r="AT253" s="3" t="str">
        <f>INDEX(Table11[Z_category],MATCH(MAX(BuyTable[[#This Row],[Yld_Z_BB]:[Yld_Z_RBCI]]),Table11[Z_score_Vale],1))</f>
        <v>75 to 90</v>
      </c>
      <c r="AU253" s="3">
        <f>INDEX(Table12[TRAC_Category],MATCH(BuyTable[[#This Row],[Perc_Traded]],Table12[TRAC_Value],1))</f>
        <v>0</v>
      </c>
      <c r="AV253" s="27">
        <f>INDEX(Table13[NetDlrInv_Category],MATCH(BuyTable[[#This Row],[DealerClient Net]],Table13[NetDlrInv_Value],1))</f>
        <v>0</v>
      </c>
      <c r="AW253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53" s="3">
        <f>INDEX(Table15[XCCY_Cat],MATCH(BuyTable[[#This Row],[XCCY_sprd]],Table15[XCCY_Value],1))</f>
        <v>0</v>
      </c>
      <c r="AY253" s="3" t="str">
        <f>INDEX(Group_RTG[RTG_Value],MATCH($R253,Group_RTG[RTG_Key],0))&amp;":"&amp;INDEX(Map_DurBQNT[Dur_Val],MATCH($X253,Map_DurBQNT[Dur_Key],0))&amp;":"&amp;$M253&amp;":"&amp;$O253</f>
        <v>AA:8:CAD:Govt</v>
      </c>
      <c r="AZ253" s="3" t="str">
        <f>INDEX(Table9[LQA_Bucket],MATCH(BuyTable[[#This Row],[LQA_LIQUIDITY_SCORE]],Table9[LQA_Val],1))</f>
        <v>80-100</v>
      </c>
      <c r="BA253" s="27" t="str">
        <f>INDEX(Table10[Utilization_Bucket],MATCH(_xlfn.IFNA(ROUND(BuyTable[[#This Row],[Remaining]]/1000000,0),-1),Table10[Utilization_Val],1))</f>
        <v>100MM+</v>
      </c>
      <c r="BB25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54" spans="1:54" x14ac:dyDescent="0.3">
      <c r="A254" t="s">
        <v>876</v>
      </c>
      <c r="B254" t="str">
        <f>IF(ISNUMBER(MATCH(I254,Buyside_PastID!A:A,0)),"","NEW")</f>
        <v/>
      </c>
      <c r="C254" s="8" t="s">
        <v>1088</v>
      </c>
      <c r="D254" s="8">
        <v>0.93521438012018465</v>
      </c>
      <c r="E254" s="8">
        <v>1.0400297702328669</v>
      </c>
      <c r="F254" s="8" t="s">
        <v>2025</v>
      </c>
      <c r="G254" s="8">
        <v>1400000</v>
      </c>
      <c r="H254" s="8">
        <v>5000000</v>
      </c>
      <c r="I254" s="8" t="str" cm="1">
        <f t="array" ref="I254">_xll.BDP($C254,I$1)</f>
        <v>92976GAJ0</v>
      </c>
      <c r="J254" s="8" t="str" cm="1">
        <f t="array" ref="J254">_xll.BDP($C254,J$1)</f>
        <v>WFC 6.6 01/15/38</v>
      </c>
      <c r="K254" s="8" cm="1">
        <f t="array" ref="K254">_xll.BDP($C254,K$1)</f>
        <v>101092</v>
      </c>
      <c r="L254" s="8" cm="1">
        <f t="array" ref="L254">_xll.BDP($C254,L$1)</f>
        <v>223031</v>
      </c>
      <c r="M254" s="8" t="str" cm="1">
        <f t="array" ref="M254">_xll.BDP($C254,M$1)</f>
        <v>USD</v>
      </c>
      <c r="N254" s="8" t="str" cm="1">
        <f t="array" ref="N254">_xll.BDP($C254,N$1)</f>
        <v>US</v>
      </c>
      <c r="O254" s="8" t="str" cm="1">
        <f t="array" ref="O254">_xll.BDP($C254,O$1)</f>
        <v>Corp</v>
      </c>
      <c r="P254" s="8" t="str" cm="1">
        <f t="array" ref="P254">_xll.BDP($C254,P$1)</f>
        <v>Financials</v>
      </c>
      <c r="Q254" s="8" t="str" cm="1">
        <f t="array" ref="Q254">_xll.BDP($C254,Q$1)</f>
        <v>WELLS FARGO BANK NA</v>
      </c>
      <c r="R254" s="8" t="str" cm="1">
        <f t="array" ref="R254">_xll.BDP($C254,R$1)</f>
        <v>A</v>
      </c>
      <c r="S254" s="8" cm="1">
        <f t="array" ref="S254">_xlfn.IFNA(MATCH(_xll.BDP($C254,S$1),Convert_RBCIRTG[RTG_MDY],0),0)</f>
        <v>7</v>
      </c>
      <c r="T254" s="8" cm="1">
        <f t="array" ref="T254">_xlfn.IFNA(MATCH(_xll.BDP($C254,T$1),Convert_RBCIRTG[RTG_FITCH_SP],0),0)</f>
        <v>5</v>
      </c>
      <c r="U254" s="8" cm="1">
        <f t="array" ref="U254">_xlfn.IFNA(MATCH(_xll.BDP($C254,U$1),Convert_RBCIRTG[RTG_FITCH_SP],0),0)</f>
        <v>3</v>
      </c>
      <c r="V254" s="20" t="str" cm="1">
        <f t="array" ref="V254">INDEX(Convert_RBCIRTG[RTG_FITCH_SP],IF(MEDIAN($S254:$U254)&gt;0,MEDIAN($S254:$U254),MAX($S254:$U254)))</f>
        <v>A</v>
      </c>
      <c r="W254" s="15" cm="1">
        <f t="array" ref="W254">_xll.BDP($C254,W$1,"YAS_YLD_FLAG = 15")</f>
        <v>11.016259835806352</v>
      </c>
      <c r="X254" s="3" t="str">
        <f>INDEX(Convert_DurBins[Dur_Bucket],MATCH($W254,Convert_DurBins[Dur_Val],1))</f>
        <v>10-12</v>
      </c>
      <c r="Y254" s="14">
        <f t="shared" si="20"/>
        <v>3.7424769803332478</v>
      </c>
      <c r="Z254" s="3">
        <f>-INDEX(DefProv[Default],MATCH($O254&amp;$R254,DefProv[KEY],0))</f>
        <v>-13</v>
      </c>
      <c r="AA254" s="9" cm="1">
        <f t="array" ref="AA254">IF($M254="CAD",AB254,_xll.BDP($C254,AA$1,"YAS_XCCY_FOREIGN_CURRENCY=CAD","YAS_YLD_FLAG = 15","PRICING_SOURCE=BVAL"))</f>
        <v>3.8724769803332477</v>
      </c>
      <c r="AB254" s="9" cm="1">
        <f t="array" ref="AB254">_xll.BDP($C254,AB$1,"YAS_YLD_FLAG = 15","PRICING_SOURCE=BVAL")</f>
        <v>3.0408059999999999</v>
      </c>
      <c r="AC254" s="14">
        <f t="shared" si="21"/>
        <v>0.83167098033324782</v>
      </c>
      <c r="AD254" s="9" cm="1">
        <f t="array" ref="AD254">_xll.BDP($C254,AD$1,"YAS_YLD_FLAG = 15","PRICING_SOURCE=BVAL")</f>
        <v>104.80160000000001</v>
      </c>
      <c r="AE254" s="14">
        <f>INDEX([1]credit_yield!$C$1:$C$108,MATCH($AY254,[1]credit_yield!$A$1:$A$108,0))</f>
        <v>97.700504166739321</v>
      </c>
      <c r="AF254" s="9" cm="1">
        <f t="array" ref="AF254">_xll.BDP($C254,AF$1,"YAS_YLD_FLAG = 15","YAS_XCCY_FOREIGN_CURRENCY=CAD","PRICING_SOURCE=BVAL")</f>
        <v>200.41965263402224</v>
      </c>
      <c r="AG254" s="9" cm="1">
        <f t="array" ref="AG254">_xll.BDP($C254,AG$1,"YAS_YLD_FLAG = 15","PRICING_SOURCE=BVAL")</f>
        <v>1.9927899999999998</v>
      </c>
      <c r="AH254" s="9" t="str" cm="1">
        <f t="array" ref="AH254">_xll.BDP($C254,AH$1,"YAS_YLD_FLAG = 15","PRICING_SOURCE=BVAL")</f>
        <v>T 1 3/4 08/15/41</v>
      </c>
      <c r="AI254" s="9" t="str" cm="1">
        <f t="array" ref="AI254">_xll.BDP($C254,AI$1,"YAS_YLD_FLAG = 15","YAS_XCCY_FOREIGN_CURRENCY=CAD","PRICING_SOURCE=BVAL")</f>
        <v>CAN 4 06/01/41</v>
      </c>
      <c r="AJ254" s="9" cm="1">
        <f t="array" ref="AJ254">_xll.BQL($C254, "yield(fill=PREV, pricing_source=BVN4, side=Bid, yield_type=YTW) - yield(fill=PREV, pricing_source=BVN4, side=Ask, yield_type=YTW)")</f>
        <v>1.6448643500699855E-2</v>
      </c>
      <c r="AK254" s="16" cm="1">
        <f t="array" ref="AK254">_xll.BDP($C254,AK$1,"YAS_YLD_FLAG = 1")</f>
        <v>1413633000</v>
      </c>
      <c r="AL254" s="5">
        <f t="shared" si="22"/>
        <v>4.8584038431474082E-2</v>
      </c>
      <c r="AM254" s="17" cm="1">
        <f t="array" ref="AM254">_xll.BDP($C254&amp;"@"&amp;Settings!$B$1&amp;" "&amp;$O254,"INTERVAL_SUM","MARKET_DATA_OVERRIDE="&amp;AM$1,"CALC_INTERVAL="&amp;Settings!$B$2,"FILL=0")*1000</f>
        <v>68680000</v>
      </c>
      <c r="AN254" s="18">
        <f t="shared" si="23"/>
        <v>-25680000</v>
      </c>
      <c r="AO254" s="17" cm="1">
        <f t="array" ref="AO254">_xll.BDP($I254&amp;"@"&amp;Settings!$B$1&amp;" "&amp;$O254,"INTERVAL_SUM","MARKET_DATA_OVERRIDE="&amp;AO$1,"CALC_INTERVAL="&amp;Settings!$B$2,"FILL=0")*1000</f>
        <v>21000000</v>
      </c>
      <c r="AP254" s="17" cm="1">
        <f t="array" ref="AP254">_xll.BDP($I254&amp;"@"&amp;Settings!$B$1&amp;" "&amp;$O254,"INTERVAL_SUM","MARKET_DATA_OVERRIDE="&amp;AP$1,"CALC_INTERVAL="&amp;Settings!$B$2,"FILL=0")*1000</f>
        <v>46680000</v>
      </c>
      <c r="AQ254" s="8" cm="1">
        <f t="array" ref="AQ254">_xll.BDP($C254,AQ$1)</f>
        <v>96</v>
      </c>
      <c r="AR254" s="21">
        <f>_xlfn.IFNA(IF(ISNUMBER($K254),INDEX(SN_Limit[UTILIZATION],MATCH($K254,SN_Limit[BB_ID],0)),"#N/A"),
IF(ISNUMBER($L254),INDEX(SN_Limit[UTILIZATION],MATCH($L254,SN_Limit[BB_ID],0)),"#N/A"))</f>
        <v>0.7853</v>
      </c>
      <c r="AS254" s="6">
        <f>_xlfn.IFNA(IF(ISNUMBER($K254),INDEX(SN_Limit[REMAINING],MATCH($K254,SN_Limit[BB_ID],0)),"#N/A"),
IF(ISNUMBER($L254),INDEX(SN_Limit[REMAINING],MATCH($L254,SN_Limit[BB_ID],0)),"#N/A"))</f>
        <v>14333895.959999993</v>
      </c>
      <c r="AT254" s="3" t="str">
        <f>INDEX(Table11[Z_category],MATCH(MAX(BuyTable[[#This Row],[Yld_Z_BB]:[Yld_Z_RBCI]]),Table11[Z_score_Vale],1))</f>
        <v>75 to 90</v>
      </c>
      <c r="AU254" s="3" t="str">
        <f>INDEX(Table12[TRAC_Category],MATCH(BuyTable[[#This Row],[Perc_Traded]],Table12[TRAC_Value],1))</f>
        <v>0-5%</v>
      </c>
      <c r="AV254" s="27" t="str">
        <f>INDEX(Table13[NetDlrInv_Category],MATCH(BuyTable[[#This Row],[DealerClient Net]],Table13[NetDlrInv_Value],1))</f>
        <v>-50 to -20MM</v>
      </c>
      <c r="AW254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254" s="3" t="str">
        <f>INDEX(Table15[XCCY_Cat],MATCH(BuyTable[[#This Row],[XCCY_sprd]],Table15[XCCY_Value],1))</f>
        <v>0.8 to 1</v>
      </c>
      <c r="AY254" s="3" t="str">
        <f>INDEX(Group_RTG[RTG_Value],MATCH($R254,Group_RTG[RTG_Key],0))&amp;":"&amp;INDEX(Map_DurBQNT[Dur_Val],MATCH($X254,Map_DurBQNT[Dur_Key],0))&amp;":"&amp;$M254&amp;":"&amp;$O254</f>
        <v>A:6:USD:Corp</v>
      </c>
      <c r="AZ254" s="3" t="str">
        <f>INDEX(Table9[LQA_Bucket],MATCH(BuyTable[[#This Row],[LQA_LIQUIDITY_SCORE]],Table9[LQA_Val],1))</f>
        <v>80-100</v>
      </c>
      <c r="BA254" s="27" t="str">
        <f>INDEX(Table10[Utilization_Bucket],MATCH(_xlfn.IFNA(ROUND(BuyTable[[#This Row],[Remaining]]/1000000,0),-1),Table10[Utilization_Val],1))</f>
        <v>10-50MM</v>
      </c>
      <c r="BB25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55" spans="1:54" x14ac:dyDescent="0.3">
      <c r="A255" t="s">
        <v>876</v>
      </c>
      <c r="B255" t="str">
        <f>IF(ISNUMBER(MATCH(I255,Buyside_PastID!A:A,0)),"","NEW")</f>
        <v/>
      </c>
      <c r="C255" s="8" t="s">
        <v>1673</v>
      </c>
      <c r="D255" s="8">
        <v>0.69504384338864678</v>
      </c>
      <c r="E255" s="8">
        <v>0.8134012902253448</v>
      </c>
      <c r="F255" s="8" t="s">
        <v>2082</v>
      </c>
      <c r="G255" s="8">
        <v>0</v>
      </c>
      <c r="H255" s="8">
        <v>570000</v>
      </c>
      <c r="I255" s="8" t="str" cm="1">
        <f t="array" ref="I255">_xll.BDP($C255,I$1)</f>
        <v>46647PAJ5</v>
      </c>
      <c r="J255" s="8" t="str" cm="1">
        <f t="array" ref="J255">_xll.BDP($C255,J$1)</f>
        <v>JPM 3.882 07/24/38</v>
      </c>
      <c r="K255" s="8" cm="1">
        <f t="array" ref="K255">_xll.BDP($C255,K$1)</f>
        <v>100312</v>
      </c>
      <c r="L255" s="8" cm="1">
        <f t="array" ref="L255">_xll.BDP($C255,L$1)</f>
        <v>100312</v>
      </c>
      <c r="M255" s="8" t="str" cm="1">
        <f t="array" ref="M255">_xll.BDP($C255,M$1)</f>
        <v>USD</v>
      </c>
      <c r="N255" s="8" t="str" cm="1">
        <f t="array" ref="N255">_xll.BDP($C255,N$1)</f>
        <v>US</v>
      </c>
      <c r="O255" s="8" t="str" cm="1">
        <f t="array" ref="O255">_xll.BDP($C255,O$1)</f>
        <v>Corp</v>
      </c>
      <c r="P255" s="8" t="str" cm="1">
        <f t="array" ref="P255">_xll.BDP($C255,P$1)</f>
        <v>Financials</v>
      </c>
      <c r="Q255" s="8" t="str" cm="1">
        <f t="array" ref="Q255">_xll.BDP($C255,Q$1)</f>
        <v>JPMORGAN CHASE &amp; CO</v>
      </c>
      <c r="R255" s="8" t="str" cm="1">
        <f t="array" ref="R255">_xll.BDP($C255,R$1)</f>
        <v>A</v>
      </c>
      <c r="S255" s="8" cm="1">
        <f t="array" ref="S255">_xlfn.IFNA(MATCH(_xll.BDP($C255,S$1),Convert_RBCIRTG[RTG_MDY],0),0)</f>
        <v>5</v>
      </c>
      <c r="T255" s="8" cm="1">
        <f t="array" ref="T255">_xlfn.IFNA(MATCH(_xll.BDP($C255,T$1),Convert_RBCIRTG[RTG_FITCH_SP],0),0)</f>
        <v>7</v>
      </c>
      <c r="U255" s="8" cm="1">
        <f t="array" ref="U255">_xlfn.IFNA(MATCH(_xll.BDP($C255,U$1),Convert_RBCIRTG[RTG_FITCH_SP],0),0)</f>
        <v>4</v>
      </c>
      <c r="V255" s="20" t="str" cm="1">
        <f t="array" ref="V255">INDEX(Convert_RBCIRTG[RTG_FITCH_SP],IF(MEDIAN($S255:$U255)&gt;0,MEDIAN($S255:$U255),MAX($S255:$U255)))</f>
        <v>A</v>
      </c>
      <c r="W255" s="15" cm="1">
        <f t="array" ref="W255">_xll.BDP($C255,W$1,"YAS_YLD_FLAG = 15")</f>
        <v>11.944413019537393</v>
      </c>
      <c r="X255" s="3" t="str">
        <f>INDEX(Convert_DurBins[Dur_Bucket],MATCH($W255,Convert_DurBins[Dur_Val],1))</f>
        <v>10-12</v>
      </c>
      <c r="Y255" s="14">
        <f t="shared" si="20"/>
        <v>3.1995224252191892</v>
      </c>
      <c r="Z255" s="3">
        <f>-INDEX(DefProv[Default],MATCH($O255&amp;$R255,DefProv[KEY],0))</f>
        <v>-13</v>
      </c>
      <c r="AA255" s="9" cm="1">
        <f t="array" ref="AA255">IF($M255="CAD",AB255,_xll.BDP($C255,AA$1,"YAS_XCCY_FOREIGN_CURRENCY=CAD","YAS_YLD_FLAG = 15","PRICING_SOURCE=BVAL"))</f>
        <v>3.3295224252191891</v>
      </c>
      <c r="AB255" s="9" cm="1">
        <f t="array" ref="AB255">_xll.BDP($C255,AB$1,"YAS_YLD_FLAG = 15","PRICING_SOURCE=BVAL")</f>
        <v>2.8090600000000001</v>
      </c>
      <c r="AC255" s="14">
        <f t="shared" si="21"/>
        <v>0.52046242521918895</v>
      </c>
      <c r="AD255" s="9" cm="1">
        <f t="array" ref="AD255">_xll.BDP($C255,AD$1,"YAS_YLD_FLAG = 15","PRICING_SOURCE=BVAL")</f>
        <v>81.627000000000024</v>
      </c>
      <c r="AE255" s="14">
        <f>INDEX([1]credit_yield!$C$1:$C$108,MATCH($AY255,[1]credit_yield!$A$1:$A$108,0))</f>
        <v>97.700504166739321</v>
      </c>
      <c r="AF255" s="9" cm="1">
        <f t="array" ref="AF255">_xll.BDP($C255,AF$1,"YAS_YLD_FLAG = 15","YAS_XCCY_FOREIGN_CURRENCY=CAD","PRICING_SOURCE=BVAL")</f>
        <v>146.12165027953102</v>
      </c>
      <c r="AG255" s="9" cm="1">
        <f t="array" ref="AG255">_xll.BDP($C255,AG$1,"YAS_YLD_FLAG = 15","PRICING_SOURCE=BVAL")</f>
        <v>1.9927899999999998</v>
      </c>
      <c r="AH255" s="9" t="str" cm="1">
        <f t="array" ref="AH255">_xll.BDP($C255,AH$1,"YAS_YLD_FLAG = 15","PRICING_SOURCE=BVAL")</f>
        <v>T 1 3/4 08/15/41</v>
      </c>
      <c r="AI255" s="9" t="str" cm="1">
        <f t="array" ref="AI255">_xll.BDP($C255,AI$1,"YAS_YLD_FLAG = 15","YAS_XCCY_FOREIGN_CURRENCY=CAD","PRICING_SOURCE=BVAL")</f>
        <v>CAN 4 06/01/41</v>
      </c>
      <c r="AJ255" s="9" cm="1">
        <f t="array" ref="AJ255">_xll.BQL($C255, "yield(fill=PREV, pricing_source=BVN4, side=Bid, yield_type=YTW) - yield(fill=PREV, pricing_source=BVN4, side=Ask, yield_type=YTW)")</f>
        <v>2.7276379657692917E-2</v>
      </c>
      <c r="AK255" s="16" cm="1">
        <f t="array" ref="AK255">_xll.BDP($C255,AK$1,"YAS_YLD_FLAG = 1")</f>
        <v>2500000000</v>
      </c>
      <c r="AL255" s="5">
        <f t="shared" si="22"/>
        <v>1.1346E-2</v>
      </c>
      <c r="AM255" s="17" cm="1">
        <f t="array" ref="AM255">_xll.BDP($C255&amp;"@"&amp;Settings!$B$1&amp;" "&amp;$O255,"INTERVAL_SUM","MARKET_DATA_OVERRIDE="&amp;AM$1,"CALC_INTERVAL="&amp;Settings!$B$2,"FILL=0")*1000</f>
        <v>28365000</v>
      </c>
      <c r="AN255" s="18">
        <f t="shared" si="23"/>
        <v>3105000</v>
      </c>
      <c r="AO255" s="17" cm="1">
        <f t="array" ref="AO255">_xll.BDP($I255&amp;"@"&amp;Settings!$B$1&amp;" "&amp;$O255,"INTERVAL_SUM","MARKET_DATA_OVERRIDE="&amp;AO$1,"CALC_INTERVAL="&amp;Settings!$B$2,"FILL=0")*1000</f>
        <v>9920000</v>
      </c>
      <c r="AP255" s="17" cm="1">
        <f t="array" ref="AP255">_xll.BDP($I255&amp;"@"&amp;Settings!$B$1&amp;" "&amp;$O255,"INTERVAL_SUM","MARKET_DATA_OVERRIDE="&amp;AP$1,"CALC_INTERVAL="&amp;Settings!$B$2,"FILL=0")*1000</f>
        <v>6815000</v>
      </c>
      <c r="AQ255" s="8" cm="1">
        <f t="array" ref="AQ255">_xll.BDP($C255,AQ$1)</f>
        <v>94</v>
      </c>
      <c r="AR255" s="21">
        <f>_xlfn.IFNA(IF(ISNUMBER($K255),INDEX(SN_Limit[UTILIZATION],MATCH($K255,SN_Limit[BB_ID],0)),"#N/A"),
IF(ISNUMBER($L255),INDEX(SN_Limit[UTILIZATION],MATCH($L255,SN_Limit[BB_ID],0)),"#N/A"))</f>
        <v>0.52710000000000001</v>
      </c>
      <c r="AS255" s="6">
        <f>_xlfn.IFNA(IF(ISNUMBER($K255),INDEX(SN_Limit[REMAINING],MATCH($K255,SN_Limit[BB_ID],0)),"#N/A"),
IF(ISNUMBER($L255),INDEX(SN_Limit[REMAINING],MATCH($L255,SN_Limit[BB_ID],0)),"#N/A"))</f>
        <v>37288330.020000003</v>
      </c>
      <c r="AT255" s="3" t="str">
        <f>INDEX(Table11[Z_category],MATCH(MAX(BuyTable[[#This Row],[Yld_Z_BB]:[Yld_Z_RBCI]]),Table11[Z_score_Vale],1))</f>
        <v>75 to 90</v>
      </c>
      <c r="AU255" s="3" t="str">
        <f>INDEX(Table12[TRAC_Category],MATCH(BuyTable[[#This Row],[Perc_Traded]],Table12[TRAC_Value],1))</f>
        <v>0-5%</v>
      </c>
      <c r="AV255" s="27" t="str">
        <f>INDEX(Table13[NetDlrInv_Category],MATCH(BuyTable[[#This Row],[DealerClient Net]],Table13[NetDlrInv_Value],1))</f>
        <v>0 to 5MM</v>
      </c>
      <c r="AW255" s="3">
        <f>IF(OR(ISBLANK(BuyTable[[#This Row],[MSG_AskSize]]),NOT(ISNUMBER(BuyTable[[#This Row],[MSG_AskSize]]))),"NA",INDEX(Table14[AskSize_Category],MATCH(BuyTable[[#This Row],[MSG_AskSize]],Table14[AskSize_Value],1)))</f>
        <v>0</v>
      </c>
      <c r="AX255" s="3" t="str">
        <f>INDEX(Table15[XCCY_Cat],MATCH(BuyTable[[#This Row],[XCCY_sprd]],Table15[XCCY_Value],1))</f>
        <v>0.5 to 0.8</v>
      </c>
      <c r="AY255" s="3" t="str">
        <f>INDEX(Group_RTG[RTG_Value],MATCH($R255,Group_RTG[RTG_Key],0))&amp;":"&amp;INDEX(Map_DurBQNT[Dur_Val],MATCH($X255,Map_DurBQNT[Dur_Key],0))&amp;":"&amp;$M255&amp;":"&amp;$O255</f>
        <v>A:6:USD:Corp</v>
      </c>
      <c r="AZ255" s="3" t="str">
        <f>INDEX(Table9[LQA_Bucket],MATCH(BuyTable[[#This Row],[LQA_LIQUIDITY_SCORE]],Table9[LQA_Val],1))</f>
        <v>80-100</v>
      </c>
      <c r="BA255" s="27" t="str">
        <f>INDEX(Table10[Utilization_Bucket],MATCH(_xlfn.IFNA(ROUND(BuyTable[[#This Row],[Remaining]]/1000000,0),-1),Table10[Utilization_Val],1))</f>
        <v>10-50MM</v>
      </c>
      <c r="BB25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56" spans="1:54" x14ac:dyDescent="0.3">
      <c r="A256" t="s">
        <v>876</v>
      </c>
      <c r="B256" t="str">
        <f>IF(ISNUMBER(MATCH(I256,Buyside_PastID!A:A,0)),"","NEW")</f>
        <v/>
      </c>
      <c r="C256" s="8" t="s">
        <v>990</v>
      </c>
      <c r="D256" s="8">
        <v>0.88242602941223747</v>
      </c>
      <c r="E256" s="8">
        <v>1.0013703613224731</v>
      </c>
      <c r="F256" s="8" t="s">
        <v>2053</v>
      </c>
      <c r="G256" s="8">
        <v>5000000</v>
      </c>
      <c r="H256" s="8">
        <v>5000000</v>
      </c>
      <c r="I256" s="8" t="str" cm="1">
        <f t="array" ref="I256">_xll.BDP($C256,I$1)</f>
        <v>35137LAJ4</v>
      </c>
      <c r="J256" s="8" t="str" cm="1">
        <f t="array" ref="J256">_xll.BDP($C256,J$1)</f>
        <v>FOXA 5.476 01/25/39</v>
      </c>
      <c r="K256" s="8" cm="1">
        <f t="array" ref="K256">_xll.BDP($C256,K$1)</f>
        <v>57673944</v>
      </c>
      <c r="L256" s="8" cm="1">
        <f t="array" ref="L256">_xll.BDP($C256,L$1)</f>
        <v>57673944</v>
      </c>
      <c r="M256" s="8" t="str" cm="1">
        <f t="array" ref="M256">_xll.BDP($C256,M$1)</f>
        <v>USD</v>
      </c>
      <c r="N256" s="8" t="str" cm="1">
        <f t="array" ref="N256">_xll.BDP($C256,N$1)</f>
        <v>US</v>
      </c>
      <c r="O256" s="8" t="str" cm="1">
        <f t="array" ref="O256">_xll.BDP($C256,O$1)</f>
        <v>Corp</v>
      </c>
      <c r="P256" s="8" t="str" cm="1">
        <f t="array" ref="P256">_xll.BDP($C256,P$1)</f>
        <v>Communications</v>
      </c>
      <c r="Q256" s="8" t="str" cm="1">
        <f t="array" ref="Q256">_xll.BDP($C256,Q$1)</f>
        <v>FOX CORP</v>
      </c>
      <c r="R256" s="8" t="str" cm="1">
        <f t="array" ref="R256">_xll.BDP($C256,R$1)</f>
        <v>BBB</v>
      </c>
      <c r="S256" s="8" cm="1">
        <f t="array" ref="S256">_xlfn.IFNA(MATCH(_xll.BDP($C256,S$1),Convert_RBCIRTG[RTG_MDY],0),0)</f>
        <v>2</v>
      </c>
      <c r="T256" s="8" cm="1">
        <f t="array" ref="T256">_xlfn.IFNA(MATCH(_xll.BDP($C256,T$1),Convert_RBCIRTG[RTG_FITCH_SP],0),0)</f>
        <v>0</v>
      </c>
      <c r="U256" s="8" cm="1">
        <f t="array" ref="U256">_xlfn.IFNA(MATCH(_xll.BDP($C256,U$1),Convert_RBCIRTG[RTG_FITCH_SP],0),0)</f>
        <v>2</v>
      </c>
      <c r="V256" s="20" t="str" cm="1">
        <f t="array" ref="V256">INDEX(Convert_RBCIRTG[RTG_FITCH_SP],IF(MEDIAN($S256:$U256)&gt;0,MEDIAN($S256:$U256),MAX($S256:$U256)))</f>
        <v>BBB</v>
      </c>
      <c r="W256" s="15" cm="1">
        <f t="array" ref="W256">_xll.BDP($C256,W$1,"YAS_YLD_FLAG = 15")</f>
        <v>11.605157788233228</v>
      </c>
      <c r="X256" s="3" t="str">
        <f>INDEX(Convert_DurBins[Dur_Bucket],MATCH($W256,Convert_DurBins[Dur_Val],1))</f>
        <v>10-12</v>
      </c>
      <c r="Y256" s="14">
        <f t="shared" si="20"/>
        <v>3.60763481728018</v>
      </c>
      <c r="Z256" s="3">
        <f>-INDEX(DefProv[Default],MATCH($O256&amp;$R256,DefProv[KEY],0))</f>
        <v>-36</v>
      </c>
      <c r="AA256" s="9" cm="1">
        <f t="array" ref="AA256">IF($M256="CAD",AB256,_xll.BDP($C256,AA$1,"YAS_XCCY_FOREIGN_CURRENCY=CAD","YAS_YLD_FLAG = 15","PRICING_SOURCE=BVAL"))</f>
        <v>3.9676348172801799</v>
      </c>
      <c r="AB256" s="9" cm="1">
        <f t="array" ref="AB256">_xll.BDP($C256,AB$1,"YAS_YLD_FLAG = 15","PRICING_SOURCE=BVAL")</f>
        <v>3.2351730000000001</v>
      </c>
      <c r="AC256" s="14">
        <f t="shared" si="21"/>
        <v>0.73246181728017978</v>
      </c>
      <c r="AD256" s="9" cm="1">
        <f t="array" ref="AD256">_xll.BDP($C256,AD$1,"YAS_YLD_FLAG = 15","PRICING_SOURCE=BVAL")</f>
        <v>124.23830000000002</v>
      </c>
      <c r="AE256" s="14" t="e">
        <f>INDEX([1]credit_yield!$C$1:$C$108,MATCH($AY256,[1]credit_yield!$A$1:$A$108,0))</f>
        <v>#N/A</v>
      </c>
      <c r="AF256" s="9" cm="1">
        <f t="array" ref="AF256">_xll.BDP($C256,AF$1,"YAS_YLD_FLAG = 15","YAS_XCCY_FOREIGN_CURRENCY=CAD","PRICING_SOURCE=BVAL")</f>
        <v>209.9354363287155</v>
      </c>
      <c r="AG256" s="9" cm="1">
        <f t="array" ref="AG256">_xll.BDP($C256,AG$1,"YAS_YLD_FLAG = 15","PRICING_SOURCE=BVAL")</f>
        <v>1.9927899999999998</v>
      </c>
      <c r="AH256" s="9" t="str" cm="1">
        <f t="array" ref="AH256">_xll.BDP($C256,AH$1,"YAS_YLD_FLAG = 15","PRICING_SOURCE=BVAL")</f>
        <v>T 1 3/4 08/15/41</v>
      </c>
      <c r="AI256" s="9" t="str" cm="1">
        <f t="array" ref="AI256">_xll.BDP($C256,AI$1,"YAS_YLD_FLAG = 15","YAS_XCCY_FOREIGN_CURRENCY=CAD","PRICING_SOURCE=BVAL")</f>
        <v>CAN 4 06/01/41</v>
      </c>
      <c r="AJ256" s="9" cm="1">
        <f t="array" ref="AJ256">_xll.BQL($C256, "yield(fill=PREV, pricing_source=BVN4, side=Bid, yield_type=YTW) - yield(fill=PREV, pricing_source=BVN4, side=Ask, yield_type=YTW)")</f>
        <v>1.968564000000006E-2</v>
      </c>
      <c r="AK256" s="16" cm="1">
        <f t="array" ref="AK256">_xll.BDP($C256,AK$1,"YAS_YLD_FLAG = 1")</f>
        <v>1249775000</v>
      </c>
      <c r="AL256" s="5">
        <f t="shared" si="22"/>
        <v>3.1087195695225139E-2</v>
      </c>
      <c r="AM256" s="17" cm="1">
        <f t="array" ref="AM256">_xll.BDP($C256&amp;"@"&amp;Settings!$B$1&amp;" "&amp;$O256,"INTERVAL_SUM","MARKET_DATA_OVERRIDE="&amp;AM$1,"CALC_INTERVAL="&amp;Settings!$B$2,"FILL=0")*1000</f>
        <v>38852000</v>
      </c>
      <c r="AN256" s="18">
        <f t="shared" si="23"/>
        <v>-8594000</v>
      </c>
      <c r="AO256" s="17" cm="1">
        <f t="array" ref="AO256">_xll.BDP($I256&amp;"@"&amp;Settings!$B$1&amp;" "&amp;$O256,"INTERVAL_SUM","MARKET_DATA_OVERRIDE="&amp;AO$1,"CALC_INTERVAL="&amp;Settings!$B$2,"FILL=0")*1000</f>
        <v>11146000</v>
      </c>
      <c r="AP256" s="17" cm="1">
        <f t="array" ref="AP256">_xll.BDP($I256&amp;"@"&amp;Settings!$B$1&amp;" "&amp;$O256,"INTERVAL_SUM","MARKET_DATA_OVERRIDE="&amp;AP$1,"CALC_INTERVAL="&amp;Settings!$B$2,"FILL=0")*1000</f>
        <v>19740000</v>
      </c>
      <c r="AQ256" s="8" cm="1">
        <f t="array" ref="AQ256">_xll.BDP($C256,AQ$1)</f>
        <v>95</v>
      </c>
      <c r="AR256" s="21" t="e">
        <f>_xlfn.IFNA(IF(ISNUMBER($K256),INDEX(SN_Limit[UTILIZATION],MATCH($K256,SN_Limit[BB_ID],0)),"#N/A"),
IF(ISNUMBER($L256),INDEX(SN_Limit[UTILIZATION],MATCH($L256,SN_Limit[BB_ID],0)),"#N/A"))</f>
        <v>#N/A</v>
      </c>
      <c r="AS256" s="6" t="e">
        <f>_xlfn.IFNA(IF(ISNUMBER($K256),INDEX(SN_Limit[REMAINING],MATCH($K256,SN_Limit[BB_ID],0)),"#N/A"),
IF(ISNUMBER($L256),INDEX(SN_Limit[REMAINING],MATCH($L256,SN_Limit[BB_ID],0)),"#N/A"))</f>
        <v>#N/A</v>
      </c>
      <c r="AT256" s="3" t="str">
        <f>INDEX(Table11[Z_category],MATCH(MAX(BuyTable[[#This Row],[Yld_Z_BB]:[Yld_Z_RBCI]]),Table11[Z_score_Vale],1))</f>
        <v>75 to 90</v>
      </c>
      <c r="AU256" s="3" t="str">
        <f>INDEX(Table12[TRAC_Category],MATCH(BuyTable[[#This Row],[Perc_Traded]],Table12[TRAC_Value],1))</f>
        <v>0-5%</v>
      </c>
      <c r="AV256" s="27" t="str">
        <f>INDEX(Table13[NetDlrInv_Category],MATCH(BuyTable[[#This Row],[DealerClient Net]],Table13[NetDlrInv_Value],1))</f>
        <v>-10MM to -5MM</v>
      </c>
      <c r="AW256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56" s="3" t="str">
        <f>INDEX(Table15[XCCY_Cat],MATCH(BuyTable[[#This Row],[XCCY_sprd]],Table15[XCCY_Value],1))</f>
        <v>0.5 to 0.8</v>
      </c>
      <c r="AY256" s="3" t="str">
        <f>INDEX(Group_RTG[RTG_Value],MATCH($R256,Group_RTG[RTG_Key],0))&amp;":"&amp;INDEX(Map_DurBQNT[Dur_Val],MATCH($X256,Map_DurBQNT[Dur_Key],0))&amp;":"&amp;$M256&amp;":"&amp;$O256</f>
        <v>BBB:6:USD:Corp</v>
      </c>
      <c r="AZ256" s="3" t="str">
        <f>INDEX(Table9[LQA_Bucket],MATCH(BuyTable[[#This Row],[LQA_LIQUIDITY_SCORE]],Table9[LQA_Val],1))</f>
        <v>80-100</v>
      </c>
      <c r="BA256" s="27" t="str">
        <f>INDEX(Table10[Utilization_Bucket],MATCH(_xlfn.IFNA(ROUND(BuyTable[[#This Row],[Remaining]]/1000000,0),-1),Table10[Utilization_Val],1))</f>
        <v>NR</v>
      </c>
      <c r="BB25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57" spans="1:54" x14ac:dyDescent="0.3">
      <c r="A257" t="s">
        <v>876</v>
      </c>
      <c r="B257" t="str">
        <f>IF(ISNUMBER(MATCH(I257,Buyside_PastID!A:A,0)),"","NEW")</f>
        <v/>
      </c>
      <c r="C257" s="8" t="s">
        <v>1677</v>
      </c>
      <c r="D257" s="8">
        <v>1.3677521985080714</v>
      </c>
      <c r="E257" s="8">
        <v>0.74068405353520184</v>
      </c>
      <c r="F257" s="8" t="s">
        <v>2087</v>
      </c>
      <c r="G257" s="8">
        <v>10000000</v>
      </c>
      <c r="H257" s="8">
        <v>5000000</v>
      </c>
      <c r="I257" s="8" t="str" cm="1">
        <f t="array" ref="I257">_xll.BDP($C257,I$1)</f>
        <v>68321ZAJ0</v>
      </c>
      <c r="J257" s="8" t="str" cm="1">
        <f t="array" ref="J257">_xll.BDP($C257,J$1)</f>
        <v>ONTPOW 2.947 02/21/51</v>
      </c>
      <c r="K257" s="8" cm="1">
        <f t="array" ref="K257">_xll.BDP($C257,K$1)</f>
        <v>186288</v>
      </c>
      <c r="L257" s="8" cm="1">
        <f t="array" ref="L257">_xll.BDP($C257,L$1)</f>
        <v>395724</v>
      </c>
      <c r="M257" s="8" t="str" cm="1">
        <f t="array" ref="M257">_xll.BDP($C257,M$1)</f>
        <v>CAD</v>
      </c>
      <c r="N257" s="8" t="str" cm="1">
        <f t="array" ref="N257">_xll.BDP($C257,N$1)</f>
        <v>CA</v>
      </c>
      <c r="O257" s="8" t="str" cm="1">
        <f t="array" ref="O257">_xll.BDP($C257,O$1)</f>
        <v>Corp</v>
      </c>
      <c r="P257" s="8" t="str" cm="1">
        <f t="array" ref="P257">_xll.BDP($C257,P$1)</f>
        <v>Utilities</v>
      </c>
      <c r="Q257" s="8" t="str" cm="1">
        <f t="array" ref="Q257">_xll.BDP($C257,Q$1)</f>
        <v>ONTARIO POWER GENERATION</v>
      </c>
      <c r="R257" s="8" t="str" cm="1">
        <f t="array" ref="R257">_xll.BDP($C257,R$1)</f>
        <v>BBB+</v>
      </c>
      <c r="S257" s="8" cm="1">
        <f t="array" ref="S257">_xlfn.IFNA(MATCH(_xll.BDP($C257,S$1),Convert_RBCIRTG[RTG_MDY],0),0)</f>
        <v>4</v>
      </c>
      <c r="T257" s="8" cm="1">
        <f t="array" ref="T257">_xlfn.IFNA(MATCH(_xll.BDP($C257,T$1),Convert_RBCIRTG[RTG_FITCH_SP],0),0)</f>
        <v>0</v>
      </c>
      <c r="U257" s="8" cm="1">
        <f t="array" ref="U257">_xlfn.IFNA(MATCH(_xll.BDP($C257,U$1),Convert_RBCIRTG[RTG_FITCH_SP],0),0)</f>
        <v>3</v>
      </c>
      <c r="V257" s="20" t="str" cm="1">
        <f t="array" ref="V257">INDEX(Convert_RBCIRTG[RTG_FITCH_SP],IF(MEDIAN($S257:$U257)&gt;0,MEDIAN($S257:$U257),MAX($S257:$U257)))</f>
        <v>BBB+</v>
      </c>
      <c r="W257" s="15" cm="1">
        <f t="array" ref="W257">_xll.BDP($C257,W$1,"YAS_YLD_FLAG = 15")</f>
        <v>18.890052825939303</v>
      </c>
      <c r="X257" s="3" t="str">
        <f>INDEX(Convert_DurBins[Dur_Bucket],MATCH($W257,Convert_DurBins[Dur_Val],1))</f>
        <v>18-20</v>
      </c>
      <c r="Y257" s="14">
        <f t="shared" si="20"/>
        <v>3.096908</v>
      </c>
      <c r="Z257" s="3">
        <f>-INDEX(DefProv[Default],MATCH($O257&amp;$R257,DefProv[KEY],0))</f>
        <v>-36</v>
      </c>
      <c r="AA257" s="9" cm="1">
        <f t="array" ref="AA257">IF($M257="CAD",AB257,_xll.BDP($C257,AA$1,"YAS_XCCY_FOREIGN_CURRENCY=CAD","YAS_YLD_FLAG = 15","PRICING_SOURCE=BVAL"))</f>
        <v>3.4569079999999999</v>
      </c>
      <c r="AB257" s="9" cm="1">
        <f t="array" ref="AB257">_xll.BDP($C257,AB$1,"YAS_YLD_FLAG = 15","PRICING_SOURCE=BVAL")</f>
        <v>3.4569079999999999</v>
      </c>
      <c r="AC257" s="14">
        <f t="shared" si="21"/>
        <v>0</v>
      </c>
      <c r="AD257" s="9" cm="1">
        <f t="array" ref="AD257">_xll.BDP($C257,AD$1,"YAS_YLD_FLAG = 15","PRICING_SOURCE=BVAL")</f>
        <v>148.85739999999998</v>
      </c>
      <c r="AE257" s="14" t="e">
        <f>INDEX([1]credit_yield!$C$1:$C$108,MATCH($AY257,[1]credit_yield!$A$1:$A$108,0))</f>
        <v>#N/A</v>
      </c>
      <c r="AF257" s="9" cm="1">
        <f t="array" ref="AF257">_xll.BDP($C257,AF$1,"YAS_YLD_FLAG = 15","YAS_XCCY_FOREIGN_CURRENCY=CAD","PRICING_SOURCE=BVAL")</f>
        <v>141.6137936451577</v>
      </c>
      <c r="AG257" s="9" cm="1">
        <f t="array" ref="AG257">_xll.BDP($C257,AG$1,"YAS_YLD_FLAG = 15","PRICING_SOURCE=BVAL")</f>
        <v>1.968334</v>
      </c>
      <c r="AH257" s="9" t="str" cm="1">
        <f t="array" ref="AH257">_xll.BDP($C257,AH$1,"YAS_YLD_FLAG = 15","PRICING_SOURCE=BVAL")</f>
        <v>CAN 2 12/01/51</v>
      </c>
      <c r="AI257" s="9" t="str" cm="1">
        <f t="array" ref="AI257">_xll.BDP($C257,AI$1,"YAS_YLD_FLAG = 15","YAS_XCCY_FOREIGN_CURRENCY=CAD","PRICING_SOURCE=BVAL")</f>
        <v>CAN 2 12/01/51</v>
      </c>
      <c r="AJ257" s="9" cm="1">
        <f t="array" ref="AJ257">_xll.BQL($C257, "yield(fill=PREV, pricing_source=BVN4, side=Bid, yield_type=YTW) - yield(fill=PREV, pricing_source=BVN4, side=Ask, yield_type=YTW)")</f>
        <v>1.9611136369763305E-2</v>
      </c>
      <c r="AK257" s="16" cm="1">
        <f t="array" ref="AK257">_xll.BDP($C257,AK$1,"YAS_YLD_FLAG = 1")</f>
        <v>500000000</v>
      </c>
      <c r="AL257" s="5">
        <f t="shared" si="22"/>
        <v>0</v>
      </c>
      <c r="AM257" s="17" cm="1">
        <f t="array" ref="AM257">_xll.BDP($C257&amp;"@"&amp;Settings!$B$1&amp;" "&amp;$O257,"INTERVAL_SUM","MARKET_DATA_OVERRIDE="&amp;AM$1,"CALC_INTERVAL="&amp;Settings!$B$2,"FILL=0")*1000</f>
        <v>0</v>
      </c>
      <c r="AN257" s="18">
        <f t="shared" si="23"/>
        <v>0</v>
      </c>
      <c r="AO257" s="17" cm="1">
        <f t="array" ref="AO257">_xll.BDP($I257&amp;"@"&amp;Settings!$B$1&amp;" "&amp;$O257,"INTERVAL_SUM","MARKET_DATA_OVERRIDE="&amp;AO$1,"CALC_INTERVAL="&amp;Settings!$B$2,"FILL=0")*1000</f>
        <v>0</v>
      </c>
      <c r="AP257" s="17" cm="1">
        <f t="array" ref="AP257">_xll.BDP($I257&amp;"@"&amp;Settings!$B$1&amp;" "&amp;$O257,"INTERVAL_SUM","MARKET_DATA_OVERRIDE="&amp;AP$1,"CALC_INTERVAL="&amp;Settings!$B$2,"FILL=0")*1000</f>
        <v>0</v>
      </c>
      <c r="AQ257" s="8" cm="1">
        <f t="array" ref="AQ257">_xll.BDP($C257,AQ$1)</f>
        <v>87</v>
      </c>
      <c r="AR257" s="21">
        <f>_xlfn.IFNA(IF(ISNUMBER($K257),INDEX(SN_Limit[UTILIZATION],MATCH($K257,SN_Limit[BB_ID],0)),"#N/A"),
IF(ISNUMBER($L257),INDEX(SN_Limit[UTILIZATION],MATCH($L257,SN_Limit[BB_ID],0)),"#N/A"))</f>
        <v>0.49890000000000001</v>
      </c>
      <c r="AS257" s="6">
        <f>_xlfn.IFNA(IF(ISNUMBER($K257),INDEX(SN_Limit[REMAINING],MATCH($K257,SN_Limit[BB_ID],0)),"#N/A"),
IF(ISNUMBER($L257),INDEX(SN_Limit[REMAINING],MATCH($L257,SN_Limit[BB_ID],0)),"#N/A"))</f>
        <v>601633864.02999997</v>
      </c>
      <c r="AT257" s="3" t="str">
        <f>INDEX(Table11[Z_category],MATCH(MAX(BuyTable[[#This Row],[Yld_Z_BB]:[Yld_Z_RBCI]]),Table11[Z_score_Vale],1))</f>
        <v>90+</v>
      </c>
      <c r="AU257" s="3">
        <f>INDEX(Table12[TRAC_Category],MATCH(BuyTable[[#This Row],[Perc_Traded]],Table12[TRAC_Value],1))</f>
        <v>0</v>
      </c>
      <c r="AV257" s="27">
        <f>INDEX(Table13[NetDlrInv_Category],MATCH(BuyTable[[#This Row],[DealerClient Net]],Table13[NetDlrInv_Value],1))</f>
        <v>0</v>
      </c>
      <c r="AW257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57" s="3">
        <f>INDEX(Table15[XCCY_Cat],MATCH(BuyTable[[#This Row],[XCCY_sprd]],Table15[XCCY_Value],1))</f>
        <v>0</v>
      </c>
      <c r="AY257" s="3" t="str">
        <f>INDEX(Group_RTG[RTG_Value],MATCH($R257,Group_RTG[RTG_Key],0))&amp;":"&amp;INDEX(Map_DurBQNT[Dur_Val],MATCH($X257,Map_DurBQNT[Dur_Key],0))&amp;":"&amp;$M257&amp;":"&amp;$O257</f>
        <v>BBB:10:CAD:Corp</v>
      </c>
      <c r="AZ257" s="3" t="str">
        <f>INDEX(Table9[LQA_Bucket],MATCH(BuyTable[[#This Row],[LQA_LIQUIDITY_SCORE]],Table9[LQA_Val],1))</f>
        <v>80-100</v>
      </c>
      <c r="BA257" s="27" t="str">
        <f>INDEX(Table10[Utilization_Bucket],MATCH(_xlfn.IFNA(ROUND(BuyTable[[#This Row],[Remaining]]/1000000,0),-1),Table10[Utilization_Val],1))</f>
        <v>100MM+</v>
      </c>
      <c r="BB25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58" spans="1:54" x14ac:dyDescent="0.3">
      <c r="A258" t="s">
        <v>876</v>
      </c>
      <c r="B258" t="str">
        <f>IF(ISNUMBER(MATCH(I258,Buyside_PastID!A:A,0)),"","NEW")</f>
        <v/>
      </c>
      <c r="C258" s="8" t="s">
        <v>1665</v>
      </c>
      <c r="D258" s="8">
        <v>0.73076450108667734</v>
      </c>
      <c r="E258" s="8">
        <v>0.86169396863757231</v>
      </c>
      <c r="F258" s="8" t="s">
        <v>2071</v>
      </c>
      <c r="G258" s="8">
        <v>5000000</v>
      </c>
      <c r="H258" s="8">
        <v>5000000</v>
      </c>
      <c r="I258" s="8" t="str" cm="1">
        <f t="array" ref="I258">_xll.BDP($C258,I$1)</f>
        <v>25156PBC6</v>
      </c>
      <c r="J258" s="8" t="str" cm="1">
        <f t="array" ref="J258">_xll.BDP($C258,J$1)</f>
        <v>DT 4 3/4 06/21/38</v>
      </c>
      <c r="K258" s="8" cm="1">
        <f t="array" ref="K258">_xll.BDP($C258,K$1)</f>
        <v>180556</v>
      </c>
      <c r="L258" s="8" cm="1">
        <f t="array" ref="L258">_xll.BDP($C258,L$1)</f>
        <v>301327</v>
      </c>
      <c r="M258" s="8" t="str" cm="1">
        <f t="array" ref="M258">_xll.BDP($C258,M$1)</f>
        <v>USD</v>
      </c>
      <c r="N258" s="8" t="str" cm="1">
        <f t="array" ref="N258">_xll.BDP($C258,N$1)</f>
        <v>NE</v>
      </c>
      <c r="O258" s="8" t="str" cm="1">
        <f t="array" ref="O258">_xll.BDP($C258,O$1)</f>
        <v>Corp</v>
      </c>
      <c r="P258" s="8" t="str" cm="1">
        <f t="array" ref="P258">_xll.BDP($C258,P$1)</f>
        <v>Communications</v>
      </c>
      <c r="Q258" s="8" t="str" cm="1">
        <f t="array" ref="Q258">_xll.BDP($C258,Q$1)</f>
        <v>DEUTSCHE TELEKOM INT FIN</v>
      </c>
      <c r="R258" s="8" t="str" cm="1">
        <f t="array" ref="R258">_xll.BDP($C258,R$1)</f>
        <v>BBB</v>
      </c>
      <c r="S258" s="8" cm="1">
        <f t="array" ref="S258">_xlfn.IFNA(MATCH(_xll.BDP($C258,S$1),Convert_RBCIRTG[RTG_MDY],0),0)</f>
        <v>3</v>
      </c>
      <c r="T258" s="8" cm="1">
        <f t="array" ref="T258">_xlfn.IFNA(MATCH(_xll.BDP($C258,T$1),Convert_RBCIRTG[RTG_FITCH_SP],0),0)</f>
        <v>3</v>
      </c>
      <c r="U258" s="8" cm="1">
        <f t="array" ref="U258">_xlfn.IFNA(MATCH(_xll.BDP($C258,U$1),Convert_RBCIRTG[RTG_FITCH_SP],0),0)</f>
        <v>2</v>
      </c>
      <c r="V258" s="20" t="str" cm="1">
        <f t="array" ref="V258">INDEX(Convert_RBCIRTG[RTG_FITCH_SP],IF(MEDIAN($S258:$U258)&gt;0,MEDIAN($S258:$U258),MAX($S258:$U258)))</f>
        <v>BBB+</v>
      </c>
      <c r="W258" s="15" cm="1">
        <f t="array" ref="W258">_xll.BDP($C258,W$1,"YAS_YLD_FLAG = 15")</f>
        <v>11.625549673567095</v>
      </c>
      <c r="X258" s="3" t="str">
        <f>INDEX(Convert_DurBins[Dur_Bucket],MATCH($W258,Convert_DurBins[Dur_Val],1))</f>
        <v>10-12</v>
      </c>
      <c r="Y258" s="14">
        <f t="shared" si="20"/>
        <v>3.342300997885213</v>
      </c>
      <c r="Z258" s="3">
        <f>-INDEX(DefProv[Default],MATCH($O258&amp;$R258,DefProv[KEY],0))</f>
        <v>-36</v>
      </c>
      <c r="AA258" s="9" cm="1">
        <f t="array" ref="AA258">IF($M258="CAD",AB258,_xll.BDP($C258,AA$1,"YAS_XCCY_FOREIGN_CURRENCY=CAD","YAS_YLD_FLAG = 15","PRICING_SOURCE=BVAL"))</f>
        <v>3.7023009978852128</v>
      </c>
      <c r="AB258" s="9" cm="1">
        <f t="array" ref="AB258">_xll.BDP($C258,AB$1,"YAS_YLD_FLAG = 15","PRICING_SOURCE=BVAL")</f>
        <v>3.0790259999999998</v>
      </c>
      <c r="AC258" s="14">
        <f t="shared" si="21"/>
        <v>0.62327499788521301</v>
      </c>
      <c r="AD258" s="9" cm="1">
        <f t="array" ref="AD258">_xll.BDP($C258,AD$1,"YAS_YLD_FLAG = 15","PRICING_SOURCE=BVAL")</f>
        <v>108.6236</v>
      </c>
      <c r="AE258" s="14" t="e">
        <f>INDEX([1]credit_yield!$C$1:$C$108,MATCH($AY258,[1]credit_yield!$A$1:$A$108,0))</f>
        <v>#N/A</v>
      </c>
      <c r="AF258" s="9" cm="1">
        <f t="array" ref="AF258">_xll.BDP($C258,AF$1,"YAS_YLD_FLAG = 15","YAS_XCCY_FOREIGN_CURRENCY=CAD","PRICING_SOURCE=BVAL")</f>
        <v>183.39950754613338</v>
      </c>
      <c r="AG258" s="9" cm="1">
        <f t="array" ref="AG258">_xll.BDP($C258,AG$1,"YAS_YLD_FLAG = 15","PRICING_SOURCE=BVAL")</f>
        <v>1.9927899999999998</v>
      </c>
      <c r="AH258" s="9" t="str" cm="1">
        <f t="array" ref="AH258">_xll.BDP($C258,AH$1,"YAS_YLD_FLAG = 15","PRICING_SOURCE=BVAL")</f>
        <v>T 1 3/4 08/15/41</v>
      </c>
      <c r="AI258" s="9" t="str" cm="1">
        <f t="array" ref="AI258">_xll.BDP($C258,AI$1,"YAS_YLD_FLAG = 15","YAS_XCCY_FOREIGN_CURRENCY=CAD","PRICING_SOURCE=BVAL")</f>
        <v>CAN 4 06/01/41</v>
      </c>
      <c r="AJ258" s="9" cm="1">
        <f t="array" ref="AJ258">_xll.BQL($C258, "yield(fill=PREV, pricing_source=BVN4, side=Bid, yield_type=YTW) - yield(fill=PREV, pricing_source=BVN4, side=Ask, yield_type=YTW)")</f>
        <v>4.2241970000000073E-2</v>
      </c>
      <c r="AK258" s="16" cm="1">
        <f t="array" ref="AK258">_xll.BDP($C258,AK$1,"YAS_YLD_FLAG = 1")</f>
        <v>550000000</v>
      </c>
      <c r="AL258" s="5">
        <f t="shared" si="22"/>
        <v>3.4627272727272729E-2</v>
      </c>
      <c r="AM258" s="17" cm="1">
        <f t="array" ref="AM258">_xll.BDP($C258&amp;"@"&amp;Settings!$B$1&amp;" "&amp;$O258,"INTERVAL_SUM","MARKET_DATA_OVERRIDE="&amp;AM$1,"CALC_INTERVAL="&amp;Settings!$B$2,"FILL=0")*1000</f>
        <v>19045000</v>
      </c>
      <c r="AN258" s="18">
        <f t="shared" si="23"/>
        <v>5835000</v>
      </c>
      <c r="AO258" s="17" cm="1">
        <f t="array" ref="AO258">_xll.BDP($I258&amp;"@"&amp;Settings!$B$1&amp;" "&amp;$O258,"INTERVAL_SUM","MARKET_DATA_OVERRIDE="&amp;AO$1,"CALC_INTERVAL="&amp;Settings!$B$2,"FILL=0")*1000</f>
        <v>12440000</v>
      </c>
      <c r="AP258" s="17" cm="1">
        <f t="array" ref="AP258">_xll.BDP($I258&amp;"@"&amp;Settings!$B$1&amp;" "&amp;$O258,"INTERVAL_SUM","MARKET_DATA_OVERRIDE="&amp;AP$1,"CALC_INTERVAL="&amp;Settings!$B$2,"FILL=0")*1000</f>
        <v>6605000</v>
      </c>
      <c r="AQ258" s="8" cm="1">
        <f t="array" ref="AQ258">_xll.BDP($C258,AQ$1)</f>
        <v>83</v>
      </c>
      <c r="AR258" s="21">
        <f>_xlfn.IFNA(IF(ISNUMBER($K258),INDEX(SN_Limit[UTILIZATION],MATCH($K258,SN_Limit[BB_ID],0)),"#N/A"),
IF(ISNUMBER($L258),INDEX(SN_Limit[UTILIZATION],MATCH($L258,SN_Limit[BB_ID],0)),"#N/A"))</f>
        <v>0.71609999999999996</v>
      </c>
      <c r="AS258" s="6">
        <f>_xlfn.IFNA(IF(ISNUMBER($K258),INDEX(SN_Limit[REMAINING],MATCH($K258,SN_Limit[BB_ID],0)),"#N/A"),
IF(ISNUMBER($L258),INDEX(SN_Limit[REMAINING],MATCH($L258,SN_Limit[BB_ID],0)),"#N/A"))</f>
        <v>7357793.6900000013</v>
      </c>
      <c r="AT258" s="3" t="str">
        <f>INDEX(Table11[Z_category],MATCH(MAX(BuyTable[[#This Row],[Yld_Z_BB]:[Yld_Z_RBCI]]),Table11[Z_score_Vale],1))</f>
        <v>75 to 90</v>
      </c>
      <c r="AU258" s="3" t="str">
        <f>INDEX(Table12[TRAC_Category],MATCH(BuyTable[[#This Row],[Perc_Traded]],Table12[TRAC_Value],1))</f>
        <v>0-5%</v>
      </c>
      <c r="AV258" s="27" t="str">
        <f>INDEX(Table13[NetDlrInv_Category],MATCH(BuyTable[[#This Row],[DealerClient Net]],Table13[NetDlrInv_Value],1))</f>
        <v>5 to 10MM</v>
      </c>
      <c r="AW258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58" s="3" t="str">
        <f>INDEX(Table15[XCCY_Cat],MATCH(BuyTable[[#This Row],[XCCY_sprd]],Table15[XCCY_Value],1))</f>
        <v>0.5 to 0.8</v>
      </c>
      <c r="AY258" s="3" t="str">
        <f>INDEX(Group_RTG[RTG_Value],MATCH($R258,Group_RTG[RTG_Key],0))&amp;":"&amp;INDEX(Map_DurBQNT[Dur_Val],MATCH($X258,Map_DurBQNT[Dur_Key],0))&amp;":"&amp;$M258&amp;":"&amp;$O258</f>
        <v>BBB:6:USD:Corp</v>
      </c>
      <c r="AZ258" s="3" t="str">
        <f>INDEX(Table9[LQA_Bucket],MATCH(BuyTable[[#This Row],[LQA_LIQUIDITY_SCORE]],Table9[LQA_Val],1))</f>
        <v>80-100</v>
      </c>
      <c r="BA258" s="27" t="str">
        <f>INDEX(Table10[Utilization_Bucket],MATCH(_xlfn.IFNA(ROUND(BuyTable[[#This Row],[Remaining]]/1000000,0),-1),Table10[Utilization_Val],1))</f>
        <v>1-10MM</v>
      </c>
      <c r="BB25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59" spans="1:54" x14ac:dyDescent="0.3">
      <c r="A259" t="s">
        <v>876</v>
      </c>
      <c r="B259" t="str">
        <f>IF(ISNUMBER(MATCH(I259,Buyside_PastID!A:A,0)),"","NEW")</f>
        <v/>
      </c>
      <c r="C259" s="8" t="s">
        <v>1643</v>
      </c>
      <c r="D259" s="8">
        <v>2.1177359570463903</v>
      </c>
      <c r="E259" s="8">
        <v>1.6306704624838138</v>
      </c>
      <c r="F259" s="8" t="s">
        <v>2031</v>
      </c>
      <c r="G259" s="8">
        <v>15000000</v>
      </c>
      <c r="H259" s="8">
        <v>25000000</v>
      </c>
      <c r="I259" s="8" t="str" cm="1">
        <f t="array" ref="I259">_xll.BDP($C259,I$1)</f>
        <v>683234YD4</v>
      </c>
      <c r="J259" s="8" t="str" cm="1">
        <f t="array" ref="J259">_xll.BDP($C259,J$1)</f>
        <v>ONT 4.7 06/02/37</v>
      </c>
      <c r="K259" s="8" cm="1">
        <f t="array" ref="K259">_xll.BDP($C259,K$1)</f>
        <v>186288</v>
      </c>
      <c r="L259" s="8" cm="1">
        <f t="array" ref="L259">_xll.BDP($C259,L$1)</f>
        <v>186288</v>
      </c>
      <c r="M259" s="8" t="str" cm="1">
        <f t="array" ref="M259">_xll.BDP($C259,M$1)</f>
        <v>CAD</v>
      </c>
      <c r="N259" s="8" t="str" cm="1">
        <f t="array" ref="N259">_xll.BDP($C259,N$1)</f>
        <v>CA</v>
      </c>
      <c r="O259" s="8" t="str" cm="1">
        <f t="array" ref="O259">_xll.BDP($C259,O$1)</f>
        <v>Govt</v>
      </c>
      <c r="P259" s="8" t="str" cm="1">
        <f t="array" ref="P259">_xll.BDP($C259,P$1)</f>
        <v>Government</v>
      </c>
      <c r="Q259" s="8" t="str" cm="1">
        <f t="array" ref="Q259">_xll.BDP($C259,Q$1)</f>
        <v>ONTARIO (PROVINCE OF)</v>
      </c>
      <c r="R259" s="8" t="str" cm="1">
        <f t="array" ref="R259">_xll.BDP($C259,R$1)</f>
        <v>A+</v>
      </c>
      <c r="S259" s="8" cm="1">
        <f t="array" ref="S259">_xlfn.IFNA(MATCH(_xll.BDP($C259,S$1),Convert_RBCIRTG[RTG_MDY],0),0)</f>
        <v>7</v>
      </c>
      <c r="T259" s="8" cm="1">
        <f t="array" ref="T259">_xlfn.IFNA(MATCH(_xll.BDP($C259,T$1),Convert_RBCIRTG[RTG_FITCH_SP],0),0)</f>
        <v>7</v>
      </c>
      <c r="U259" s="8" cm="1">
        <f t="array" ref="U259">_xlfn.IFNA(MATCH(_xll.BDP($C259,U$1),Convert_RBCIRTG[RTG_FITCH_SP],0),0)</f>
        <v>6</v>
      </c>
      <c r="V259" s="20" t="str" cm="1">
        <f t="array" ref="V259">INDEX(Convert_RBCIRTG[RTG_FITCH_SP],IF(MEDIAN($S259:$U259)&gt;0,MEDIAN($S259:$U259),MAX($S259:$U259)))</f>
        <v>AA-</v>
      </c>
      <c r="W259" s="15" cm="1">
        <f t="array" ref="W259">_xll.BDP($C259,W$1,"YAS_YLD_FLAG = 15")</f>
        <v>11.509660433847387</v>
      </c>
      <c r="X259" s="3" t="str">
        <f>INDEX(Convert_DurBins[Dur_Bucket],MATCH($W259,Convert_DurBins[Dur_Val],1))</f>
        <v>10-12</v>
      </c>
      <c r="Y259" s="14">
        <f t="shared" si="20"/>
        <v>2.488661</v>
      </c>
      <c r="Z259" s="3">
        <f>-INDEX(DefProv[Default],MATCH($O259&amp;$R259,DefProv[KEY],0))</f>
        <v>-3</v>
      </c>
      <c r="AA259" s="9" cm="1">
        <f t="array" ref="AA259">IF($M259="CAD",AB259,_xll.BDP($C259,AA$1,"YAS_XCCY_FOREIGN_CURRENCY=CAD","YAS_YLD_FLAG = 15","PRICING_SOURCE=BVAL"))</f>
        <v>2.5186609999999998</v>
      </c>
      <c r="AB259" s="9" cm="1">
        <f t="array" ref="AB259">_xll.BDP($C259,AB$1,"YAS_YLD_FLAG = 15","PRICING_SOURCE=BVAL")</f>
        <v>2.5186609999999998</v>
      </c>
      <c r="AC259" s="14">
        <f t="shared" si="21"/>
        <v>0</v>
      </c>
      <c r="AD259" s="9" cm="1">
        <f t="array" ref="AD259">_xll.BDP($C259,AD$1,"YAS_YLD_FLAG = 15","PRICING_SOURCE=BVAL")</f>
        <v>81.97029999999998</v>
      </c>
      <c r="AE259" s="14">
        <f>INDEX([1]credit_yield!$C$1:$C$108,MATCH($AY259,[1]credit_yield!$A$1:$A$108,0))</f>
        <v>86.119502476283486</v>
      </c>
      <c r="AF259" s="9" cm="1">
        <f t="array" ref="AF259">_xll.BDP($C259,AF$1,"YAS_YLD_FLAG = 15","YAS_XCCY_FOREIGN_CURRENCY=CAD","PRICING_SOURCE=BVAL")</f>
        <v>73.005959075359613</v>
      </c>
      <c r="AG259" s="9" cm="1">
        <f t="array" ref="AG259">_xll.BDP($C259,AG$1,"YAS_YLD_FLAG = 15","PRICING_SOURCE=BVAL")</f>
        <v>1.698958</v>
      </c>
      <c r="AH259" s="9" t="str" cm="1">
        <f t="array" ref="AH259">_xll.BDP($C259,AH$1,"YAS_YLD_FLAG = 15","PRICING_SOURCE=BVAL")</f>
        <v>CAN 5 3/4 06/01/33</v>
      </c>
      <c r="AI259" s="9" t="str" cm="1">
        <f t="array" ref="AI259">_xll.BDP($C259,AI$1,"YAS_YLD_FLAG = 15","YAS_XCCY_FOREIGN_CURRENCY=CAD","PRICING_SOURCE=BVAL")</f>
        <v>CAN 4 06/01/41</v>
      </c>
      <c r="AJ259" s="9" cm="1">
        <f t="array" ref="AJ259">_xll.BQL($C259, "yield(fill=PREV, pricing_source=BVN4, side=Bid, yield_type=YTW) - yield(fill=PREV, pricing_source=BVN4, side=Ask, yield_type=YTW)")</f>
        <v>6.503691032891723E-3</v>
      </c>
      <c r="AK259" s="16" cm="1">
        <f t="array" ref="AK259">_xll.BDP($C259,AK$1,"YAS_YLD_FLAG = 1")</f>
        <v>9100000000</v>
      </c>
      <c r="AL259" s="5">
        <f t="shared" si="22"/>
        <v>0</v>
      </c>
      <c r="AM259" s="17" cm="1">
        <f t="array" ref="AM259">_xll.BDP($C259&amp;"@"&amp;Settings!$B$1&amp;" "&amp;$O259,"INTERVAL_SUM","MARKET_DATA_OVERRIDE="&amp;AM$1,"CALC_INTERVAL="&amp;Settings!$B$2,"FILL=0")*1000</f>
        <v>0</v>
      </c>
      <c r="AN259" s="18">
        <f t="shared" si="23"/>
        <v>0</v>
      </c>
      <c r="AO259" s="17" cm="1">
        <f t="array" ref="AO259">_xll.BDP($I259&amp;"@"&amp;Settings!$B$1&amp;" "&amp;$O259,"INTERVAL_SUM","MARKET_DATA_OVERRIDE="&amp;AO$1,"CALC_INTERVAL="&amp;Settings!$B$2,"FILL=0")*1000</f>
        <v>0</v>
      </c>
      <c r="AP259" s="17" cm="1">
        <f t="array" ref="AP259">_xll.BDP($I259&amp;"@"&amp;Settings!$B$1&amp;" "&amp;$O259,"INTERVAL_SUM","MARKET_DATA_OVERRIDE="&amp;AP$1,"CALC_INTERVAL="&amp;Settings!$B$2,"FILL=0")*1000</f>
        <v>0</v>
      </c>
      <c r="AQ259" s="8" cm="1">
        <f t="array" ref="AQ259">_xll.BDP($C259,AQ$1)</f>
        <v>100</v>
      </c>
      <c r="AR259" s="21">
        <f>_xlfn.IFNA(IF(ISNUMBER($K259),INDEX(SN_Limit[UTILIZATION],MATCH($K259,SN_Limit[BB_ID],0)),"#N/A"),
IF(ISNUMBER($L259),INDEX(SN_Limit[UTILIZATION],MATCH($L259,SN_Limit[BB_ID],0)),"#N/A"))</f>
        <v>0.49890000000000001</v>
      </c>
      <c r="AS259" s="6">
        <f>_xlfn.IFNA(IF(ISNUMBER($K259),INDEX(SN_Limit[REMAINING],MATCH($K259,SN_Limit[BB_ID],0)),"#N/A"),
IF(ISNUMBER($L259),INDEX(SN_Limit[REMAINING],MATCH($L259,SN_Limit[BB_ID],0)),"#N/A"))</f>
        <v>601633864.02999997</v>
      </c>
      <c r="AT259" s="3" t="str">
        <f>INDEX(Table11[Z_category],MATCH(MAX(BuyTable[[#This Row],[Yld_Z_BB]:[Yld_Z_RBCI]]),Table11[Z_score_Vale],1))</f>
        <v>90+</v>
      </c>
      <c r="AU259" s="3">
        <f>INDEX(Table12[TRAC_Category],MATCH(BuyTable[[#This Row],[Perc_Traded]],Table12[TRAC_Value],1))</f>
        <v>0</v>
      </c>
      <c r="AV259" s="27">
        <f>INDEX(Table13[NetDlrInv_Category],MATCH(BuyTable[[#This Row],[DealerClient Net]],Table13[NetDlrInv_Value],1))</f>
        <v>0</v>
      </c>
      <c r="AW259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59" s="3">
        <f>INDEX(Table15[XCCY_Cat],MATCH(BuyTable[[#This Row],[XCCY_sprd]],Table15[XCCY_Value],1))</f>
        <v>0</v>
      </c>
      <c r="AY259" s="3" t="str">
        <f>INDEX(Group_RTG[RTG_Value],MATCH($R259,Group_RTG[RTG_Key],0))&amp;":"&amp;INDEX(Map_DurBQNT[Dur_Val],MATCH($X259,Map_DurBQNT[Dur_Key],0))&amp;":"&amp;$M259&amp;":"&amp;$O259</f>
        <v>A:6:CAD:Govt</v>
      </c>
      <c r="AZ259" s="3" t="str">
        <f>INDEX(Table9[LQA_Bucket],MATCH(BuyTable[[#This Row],[LQA_LIQUIDITY_SCORE]],Table9[LQA_Val],1))</f>
        <v>80-100</v>
      </c>
      <c r="BA259" s="27" t="str">
        <f>INDEX(Table10[Utilization_Bucket],MATCH(_xlfn.IFNA(ROUND(BuyTable[[#This Row],[Remaining]]/1000000,0),-1),Table10[Utilization_Val],1))</f>
        <v>100MM+</v>
      </c>
      <c r="BB25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60" spans="1:54" x14ac:dyDescent="0.3">
      <c r="A260" t="s">
        <v>876</v>
      </c>
      <c r="B260" t="str">
        <f>IF(ISNUMBER(MATCH(I260,Buyside_PastID!A:A,0)),"","NEW")</f>
        <v/>
      </c>
      <c r="C260" s="8" t="s">
        <v>1131</v>
      </c>
      <c r="D260" s="8">
        <v>0.76469407157220404</v>
      </c>
      <c r="E260" s="8">
        <v>0.83603378700115372</v>
      </c>
      <c r="F260" s="8" t="s">
        <v>1544</v>
      </c>
      <c r="G260" s="8">
        <v>10000000</v>
      </c>
      <c r="H260" s="8">
        <v>0</v>
      </c>
      <c r="I260" s="8" t="str" cm="1">
        <f t="array" ref="I260">_xll.BDP($C260,I$1)</f>
        <v>06051GEN5</v>
      </c>
      <c r="J260" s="8" t="str" cm="1">
        <f t="array" ref="J260">_xll.BDP($C260,J$1)</f>
        <v>BAC 5 7/8 02/07/42</v>
      </c>
      <c r="K260" s="8" cm="1">
        <f t="array" ref="K260">_xll.BDP($C260,K$1)</f>
        <v>101032</v>
      </c>
      <c r="L260" s="8" cm="1">
        <f t="array" ref="L260">_xll.BDP($C260,L$1)</f>
        <v>101032</v>
      </c>
      <c r="M260" s="8" t="str" cm="1">
        <f t="array" ref="M260">_xll.BDP($C260,M$1)</f>
        <v>USD</v>
      </c>
      <c r="N260" s="8" t="str" cm="1">
        <f t="array" ref="N260">_xll.BDP($C260,N$1)</f>
        <v>US</v>
      </c>
      <c r="O260" s="8" t="str" cm="1">
        <f t="array" ref="O260">_xll.BDP($C260,O$1)</f>
        <v>Corp</v>
      </c>
      <c r="P260" s="8" t="str" cm="1">
        <f t="array" ref="P260">_xll.BDP($C260,P$1)</f>
        <v>Financials</v>
      </c>
      <c r="Q260" s="8" t="str" cm="1">
        <f t="array" ref="Q260">_xll.BDP($C260,Q$1)</f>
        <v>BANK OF AMERICA CORP</v>
      </c>
      <c r="R260" s="8" t="str" cm="1">
        <f t="array" ref="R260">_xll.BDP($C260,R$1)</f>
        <v>A</v>
      </c>
      <c r="S260" s="8" cm="1">
        <f t="array" ref="S260">_xlfn.IFNA(MATCH(_xll.BDP($C260,S$1),Convert_RBCIRTG[RTG_MDY],0),0)</f>
        <v>5</v>
      </c>
      <c r="T260" s="8" cm="1">
        <f t="array" ref="T260">_xlfn.IFNA(MATCH(_xll.BDP($C260,T$1),Convert_RBCIRTG[RTG_FITCH_SP],0),0)</f>
        <v>7</v>
      </c>
      <c r="U260" s="8" cm="1">
        <f t="array" ref="U260">_xlfn.IFNA(MATCH(_xll.BDP($C260,U$1),Convert_RBCIRTG[RTG_FITCH_SP],0),0)</f>
        <v>4</v>
      </c>
      <c r="V260" s="20" t="str" cm="1">
        <f t="array" ref="V260">INDEX(Convert_RBCIRTG[RTG_FITCH_SP],IF(MEDIAN($S260:$U260)&gt;0,MEDIAN($S260:$U260),MAX($S260:$U260)))</f>
        <v>A</v>
      </c>
      <c r="W260" s="15" cm="1">
        <f t="array" ref="W260">_xll.BDP($C260,W$1,"YAS_YLD_FLAG = 15")</f>
        <v>13.193420640757708</v>
      </c>
      <c r="X260" s="3" t="str">
        <f>INDEX(Convert_DurBins[Dur_Bucket],MATCH($W260,Convert_DurBins[Dur_Val],1))</f>
        <v>12-14</v>
      </c>
      <c r="Y260" s="14">
        <f t="shared" si="20"/>
        <v>3.780247178563152</v>
      </c>
      <c r="Z260" s="3">
        <f>-INDEX(DefProv[Default],MATCH($O260&amp;$R260,DefProv[KEY],0))</f>
        <v>-13</v>
      </c>
      <c r="AA260" s="9" cm="1">
        <f t="array" ref="AA260">IF($M260="CAD",AB260,_xll.BDP($C260,AA$1,"YAS_XCCY_FOREIGN_CURRENCY=CAD","YAS_YLD_FLAG = 15","PRICING_SOURCE=BVAL"))</f>
        <v>3.9102471785631518</v>
      </c>
      <c r="AB260" s="9" cm="1">
        <f t="array" ref="AB260">_xll.BDP($C260,AB$1,"YAS_YLD_FLAG = 15","PRICING_SOURCE=BVAL")</f>
        <v>3.0691310000000001</v>
      </c>
      <c r="AC260" s="14">
        <f t="shared" si="21"/>
        <v>0.8411161785631518</v>
      </c>
      <c r="AD260" s="9" cm="1">
        <f t="array" ref="AD260">_xll.BDP($C260,AD$1,"YAS_YLD_FLAG = 15","PRICING_SOURCE=BVAL")</f>
        <v>107.63410000000002</v>
      </c>
      <c r="AE260" s="14">
        <f>INDEX([1]credit_yield!$C$1:$C$108,MATCH($AY260,[1]credit_yield!$A$1:$A$108,0))</f>
        <v>93.300624564841939</v>
      </c>
      <c r="AF260" s="9" cm="1">
        <f t="array" ref="AF260">_xll.BDP($C260,AF$1,"YAS_YLD_FLAG = 15","YAS_XCCY_FOREIGN_CURRENCY=CAD","PRICING_SOURCE=BVAL")</f>
        <v>204.19667245701271</v>
      </c>
      <c r="AG260" s="9" cm="1">
        <f t="array" ref="AG260">_xll.BDP($C260,AG$1,"YAS_YLD_FLAG = 15","PRICING_SOURCE=BVAL")</f>
        <v>1.9927899999999998</v>
      </c>
      <c r="AH260" s="9" t="str" cm="1">
        <f t="array" ref="AH260">_xll.BDP($C260,AH$1,"YAS_YLD_FLAG = 15","PRICING_SOURCE=BVAL")</f>
        <v>T 1 3/4 08/15/41</v>
      </c>
      <c r="AI260" s="9" t="str" cm="1">
        <f t="array" ref="AI260">_xll.BDP($C260,AI$1,"YAS_YLD_FLAG = 15","YAS_XCCY_FOREIGN_CURRENCY=CAD","PRICING_SOURCE=BVAL")</f>
        <v>CAN 4 06/01/41</v>
      </c>
      <c r="AJ260" s="9" cm="1">
        <f t="array" ref="AJ260">_xll.BQL($C260, "yield(fill=PREV, pricing_source=BVN4, side=Bid, yield_type=YTW) - yield(fill=PREV, pricing_source=BVN4, side=Ask, yield_type=YTW)")</f>
        <v>3.1923708240189086E-2</v>
      </c>
      <c r="AK260" s="16" cm="1">
        <f t="array" ref="AK260">_xll.BDP($C260,AK$1,"YAS_YLD_FLAG = 1")</f>
        <v>1500000000</v>
      </c>
      <c r="AL260" s="5">
        <f t="shared" si="22"/>
        <v>4.2924666666666667E-2</v>
      </c>
      <c r="AM260" s="17" cm="1">
        <f t="array" ref="AM260">_xll.BDP($C260&amp;"@"&amp;Settings!$B$1&amp;" "&amp;$O260,"INTERVAL_SUM","MARKET_DATA_OVERRIDE="&amp;AM$1,"CALC_INTERVAL="&amp;Settings!$B$2,"FILL=0")*1000</f>
        <v>64387000</v>
      </c>
      <c r="AN260" s="18">
        <f t="shared" si="23"/>
        <v>5061000</v>
      </c>
      <c r="AO260" s="17" cm="1">
        <f t="array" ref="AO260">_xll.BDP($I260&amp;"@"&amp;Settings!$B$1&amp;" "&amp;$O260,"INTERVAL_SUM","MARKET_DATA_OVERRIDE="&amp;AO$1,"CALC_INTERVAL="&amp;Settings!$B$2,"FILL=0")*1000</f>
        <v>19418000</v>
      </c>
      <c r="AP260" s="17" cm="1">
        <f t="array" ref="AP260">_xll.BDP($I260&amp;"@"&amp;Settings!$B$1&amp;" "&amp;$O260,"INTERVAL_SUM","MARKET_DATA_OVERRIDE="&amp;AP$1,"CALC_INTERVAL="&amp;Settings!$B$2,"FILL=0")*1000</f>
        <v>14357000</v>
      </c>
      <c r="AQ260" s="8" cm="1">
        <f t="array" ref="AQ260">_xll.BDP($C260,AQ$1)</f>
        <v>96</v>
      </c>
      <c r="AR260" s="21">
        <f>_xlfn.IFNA(IF(ISNUMBER($K260),INDEX(SN_Limit[UTILIZATION],MATCH($K260,SN_Limit[BB_ID],0)),"#N/A"),
IF(ISNUMBER($L260),INDEX(SN_Limit[UTILIZATION],MATCH($L260,SN_Limit[BB_ID],0)),"#N/A"))</f>
        <v>0.54359999999999997</v>
      </c>
      <c r="AS260" s="6">
        <f>_xlfn.IFNA(IF(ISNUMBER($K260),INDEX(SN_Limit[REMAINING],MATCH($K260,SN_Limit[BB_ID],0)),"#N/A"),
IF(ISNUMBER($L260),INDEX(SN_Limit[REMAINING],MATCH($L260,SN_Limit[BB_ID],0)),"#N/A"))</f>
        <v>35635786.450000003</v>
      </c>
      <c r="AT260" s="3" t="str">
        <f>INDEX(Table11[Z_category],MATCH(MAX(BuyTable[[#This Row],[Yld_Z_BB]:[Yld_Z_RBCI]]),Table11[Z_score_Vale],1))</f>
        <v>75 to 90</v>
      </c>
      <c r="AU260" s="3" t="str">
        <f>INDEX(Table12[TRAC_Category],MATCH(BuyTable[[#This Row],[Perc_Traded]],Table12[TRAC_Value],1))</f>
        <v>0-5%</v>
      </c>
      <c r="AV260" s="27" t="str">
        <f>INDEX(Table13[NetDlrInv_Category],MATCH(BuyTable[[#This Row],[DealerClient Net]],Table13[NetDlrInv_Value],1))</f>
        <v>5 to 10MM</v>
      </c>
      <c r="AW260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60" s="3" t="str">
        <f>INDEX(Table15[XCCY_Cat],MATCH(BuyTable[[#This Row],[XCCY_sprd]],Table15[XCCY_Value],1))</f>
        <v>0.8 to 1</v>
      </c>
      <c r="AY260" s="3" t="str">
        <f>INDEX(Group_RTG[RTG_Value],MATCH($R260,Group_RTG[RTG_Key],0))&amp;":"&amp;INDEX(Map_DurBQNT[Dur_Val],MATCH($X260,Map_DurBQNT[Dur_Key],0))&amp;":"&amp;$M260&amp;":"&amp;$O260</f>
        <v>A:7:USD:Corp</v>
      </c>
      <c r="AZ260" s="3" t="str">
        <f>INDEX(Table9[LQA_Bucket],MATCH(BuyTable[[#This Row],[LQA_LIQUIDITY_SCORE]],Table9[LQA_Val],1))</f>
        <v>80-100</v>
      </c>
      <c r="BA260" s="27" t="str">
        <f>INDEX(Table10[Utilization_Bucket],MATCH(_xlfn.IFNA(ROUND(BuyTable[[#This Row],[Remaining]]/1000000,0),-1),Table10[Utilization_Val],1))</f>
        <v>10-50MM</v>
      </c>
      <c r="BB26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61" spans="1:54" x14ac:dyDescent="0.3">
      <c r="A261" t="s">
        <v>876</v>
      </c>
      <c r="B261" t="str">
        <f>IF(ISNUMBER(MATCH(I261,Buyside_PastID!A:A,0)),"","NEW")</f>
        <v/>
      </c>
      <c r="C261" s="8" t="s">
        <v>1637</v>
      </c>
      <c r="D261" s="8">
        <v>1.079705749072988</v>
      </c>
      <c r="E261" s="8">
        <v>0.80582557534591481</v>
      </c>
      <c r="F261" s="8" t="s">
        <v>2026</v>
      </c>
      <c r="G261" s="8">
        <v>5000000</v>
      </c>
      <c r="H261" s="8">
        <v>5000000</v>
      </c>
      <c r="I261" s="8" t="str" cm="1">
        <f t="array" ref="I261">_xll.BDP($C261,I$1)</f>
        <v>44810ZCD0</v>
      </c>
      <c r="J261" s="8" t="str" cm="1">
        <f t="array" ref="J261">_xll.BDP($C261,J$1)</f>
        <v>HYDONE 2.71 02/28/50</v>
      </c>
      <c r="K261" s="8" cm="1">
        <f t="array" ref="K261">_xll.BDP($C261,K$1)</f>
        <v>47287703</v>
      </c>
      <c r="L261" s="8" cm="1">
        <f t="array" ref="L261">_xll.BDP($C261,L$1)</f>
        <v>1180521</v>
      </c>
      <c r="M261" s="8" t="str" cm="1">
        <f t="array" ref="M261">_xll.BDP($C261,M$1)</f>
        <v>CAD</v>
      </c>
      <c r="N261" s="8" t="str" cm="1">
        <f t="array" ref="N261">_xll.BDP($C261,N$1)</f>
        <v>CA</v>
      </c>
      <c r="O261" s="8" t="str" cm="1">
        <f t="array" ref="O261">_xll.BDP($C261,O$1)</f>
        <v>Corp</v>
      </c>
      <c r="P261" s="8" t="str" cm="1">
        <f t="array" ref="P261">_xll.BDP($C261,P$1)</f>
        <v>Utilities</v>
      </c>
      <c r="Q261" s="8" t="str" cm="1">
        <f t="array" ref="Q261">_xll.BDP($C261,Q$1)</f>
        <v>HYDRO ONE INC</v>
      </c>
      <c r="R261" s="8" t="str" cm="1">
        <f t="array" ref="R261">_xll.BDP($C261,R$1)</f>
        <v>A-</v>
      </c>
      <c r="S261" s="8" cm="1">
        <f t="array" ref="S261">_xlfn.IFNA(MATCH(_xll.BDP($C261,S$1),Convert_RBCIRTG[RTG_MDY],0),0)</f>
        <v>4</v>
      </c>
      <c r="T261" s="8" cm="1">
        <f t="array" ref="T261">_xlfn.IFNA(MATCH(_xll.BDP($C261,T$1),Convert_RBCIRTG[RTG_FITCH_SP],0),0)</f>
        <v>0</v>
      </c>
      <c r="U261" s="8" cm="1">
        <f t="array" ref="U261">_xlfn.IFNA(MATCH(_xll.BDP($C261,U$1),Convert_RBCIRTG[RTG_FITCH_SP],0),0)</f>
        <v>4</v>
      </c>
      <c r="V261" s="20" t="str" cm="1">
        <f t="array" ref="V261">INDEX(Convert_RBCIRTG[RTG_FITCH_SP],IF(MEDIAN($S261:$U261)&gt;0,MEDIAN($S261:$U261),MAX($S261:$U261)))</f>
        <v>A-</v>
      </c>
      <c r="W261" s="15" cm="1">
        <f t="array" ref="W261">_xll.BDP($C261,W$1,"YAS_YLD_FLAG = 15")</f>
        <v>19.044979516278879</v>
      </c>
      <c r="X261" s="3" t="str">
        <f>INDEX(Convert_DurBins[Dur_Bucket],MATCH($W261,Convert_DurBins[Dur_Val],1))</f>
        <v>18-20</v>
      </c>
      <c r="Y261" s="14">
        <f t="shared" si="20"/>
        <v>3.1417160000000002</v>
      </c>
      <c r="Z261" s="3">
        <f>-INDEX(DefProv[Default],MATCH($O261&amp;$R261,DefProv[KEY],0))</f>
        <v>-13</v>
      </c>
      <c r="AA261" s="9" cm="1">
        <f t="array" ref="AA261">IF($M261="CAD",AB261,_xll.BDP($C261,AA$1,"YAS_XCCY_FOREIGN_CURRENCY=CAD","YAS_YLD_FLAG = 15","PRICING_SOURCE=BVAL"))</f>
        <v>3.2717160000000001</v>
      </c>
      <c r="AB261" s="9" cm="1">
        <f t="array" ref="AB261">_xll.BDP($C261,AB$1,"YAS_YLD_FLAG = 15","PRICING_SOURCE=BVAL")</f>
        <v>3.2717160000000001</v>
      </c>
      <c r="AC261" s="14">
        <f t="shared" si="21"/>
        <v>0</v>
      </c>
      <c r="AD261" s="9" cm="1">
        <f t="array" ref="AD261">_xll.BDP($C261,AD$1,"YAS_YLD_FLAG = 15","PRICING_SOURCE=BVAL")</f>
        <v>131.92210000000003</v>
      </c>
      <c r="AE261" s="14">
        <f>INDEX([1]credit_yield!$C$1:$C$108,MATCH($AY261,[1]credit_yield!$A$1:$A$108,0))</f>
        <v>135.27205810546869</v>
      </c>
      <c r="AF261" s="9" cm="1">
        <f t="array" ref="AF261">_xll.BDP($C261,AF$1,"YAS_YLD_FLAG = 15","YAS_XCCY_FOREIGN_CURRENCY=CAD","PRICING_SOURCE=BVAL")</f>
        <v>123.64131695122585</v>
      </c>
      <c r="AG261" s="9" cm="1">
        <f t="array" ref="AG261">_xll.BDP($C261,AG$1,"YAS_YLD_FLAG = 15","PRICING_SOURCE=BVAL")</f>
        <v>1.9524949999999999</v>
      </c>
      <c r="AH261" s="9" t="str" cm="1">
        <f t="array" ref="AH261">_xll.BDP($C261,AH$1,"YAS_YLD_FLAG = 15","PRICING_SOURCE=BVAL")</f>
        <v>CAN 2 3/4 12/01/48</v>
      </c>
      <c r="AI261" s="9" t="str" cm="1">
        <f t="array" ref="AI261">_xll.BDP($C261,AI$1,"YAS_YLD_FLAG = 15","YAS_XCCY_FOREIGN_CURRENCY=CAD","PRICING_SOURCE=BVAL")</f>
        <v>CAN 2 12/01/51</v>
      </c>
      <c r="AJ261" s="9" cm="1">
        <f t="array" ref="AJ261">_xll.BQL($C261, "yield(fill=PREV, pricing_source=BVN4, side=Bid, yield_type=YTW) - yield(fill=PREV, pricing_source=BVN4, side=Ask, yield_type=YTW)")</f>
        <v>1.9584971985921129E-2</v>
      </c>
      <c r="AK261" s="16" cm="1">
        <f t="array" ref="AK261">_xll.BDP($C261,AK$1,"YAS_YLD_FLAG = 1")</f>
        <v>500000000</v>
      </c>
      <c r="AL261" s="5">
        <f t="shared" si="22"/>
        <v>0</v>
      </c>
      <c r="AM261" s="17" cm="1">
        <f t="array" ref="AM261">_xll.BDP($C261&amp;"@"&amp;Settings!$B$1&amp;" "&amp;$O261,"INTERVAL_SUM","MARKET_DATA_OVERRIDE="&amp;AM$1,"CALC_INTERVAL="&amp;Settings!$B$2,"FILL=0")*1000</f>
        <v>0</v>
      </c>
      <c r="AN261" s="18">
        <f t="shared" si="23"/>
        <v>0</v>
      </c>
      <c r="AO261" s="17" cm="1">
        <f t="array" ref="AO261">_xll.BDP($I261&amp;"@"&amp;Settings!$B$1&amp;" "&amp;$O261,"INTERVAL_SUM","MARKET_DATA_OVERRIDE="&amp;AO$1,"CALC_INTERVAL="&amp;Settings!$B$2,"FILL=0")*1000</f>
        <v>0</v>
      </c>
      <c r="AP261" s="17" cm="1">
        <f t="array" ref="AP261">_xll.BDP($I261&amp;"@"&amp;Settings!$B$1&amp;" "&amp;$O261,"INTERVAL_SUM","MARKET_DATA_OVERRIDE="&amp;AP$1,"CALC_INTERVAL="&amp;Settings!$B$2,"FILL=0")*1000</f>
        <v>0</v>
      </c>
      <c r="AQ261" s="8" cm="1">
        <f t="array" ref="AQ261">_xll.BDP($C261,AQ$1)</f>
        <v>86</v>
      </c>
      <c r="AR261" s="21">
        <f>_xlfn.IFNA(IF(ISNUMBER($K261),INDEX(SN_Limit[UTILIZATION],MATCH($K261,SN_Limit[BB_ID],0)),"#N/A"),
IF(ISNUMBER($L261),INDEX(SN_Limit[UTILIZATION],MATCH($L261,SN_Limit[BB_ID],0)),"#N/A"))</f>
        <v>0.15909999999999999</v>
      </c>
      <c r="AS261" s="6">
        <f>_xlfn.IFNA(IF(ISNUMBER($K261),INDEX(SN_Limit[REMAINING],MATCH($K261,SN_Limit[BB_ID],0)),"#N/A"),
IF(ISNUMBER($L261),INDEX(SN_Limit[REMAINING],MATCH($L261,SN_Limit[BB_ID],0)),"#N/A"))</f>
        <v>111128831.42</v>
      </c>
      <c r="AT261" s="3" t="str">
        <f>INDEX(Table11[Z_category],MATCH(MAX(BuyTable[[#This Row],[Yld_Z_BB]:[Yld_Z_RBCI]]),Table11[Z_score_Vale],1))</f>
        <v>75 to 90</v>
      </c>
      <c r="AU261" s="3">
        <f>INDEX(Table12[TRAC_Category],MATCH(BuyTable[[#This Row],[Perc_Traded]],Table12[TRAC_Value],1))</f>
        <v>0</v>
      </c>
      <c r="AV261" s="27">
        <f>INDEX(Table13[NetDlrInv_Category],MATCH(BuyTable[[#This Row],[DealerClient Net]],Table13[NetDlrInv_Value],1))</f>
        <v>0</v>
      </c>
      <c r="AW261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61" s="3">
        <f>INDEX(Table15[XCCY_Cat],MATCH(BuyTable[[#This Row],[XCCY_sprd]],Table15[XCCY_Value],1))</f>
        <v>0</v>
      </c>
      <c r="AY261" s="3" t="str">
        <f>INDEX(Group_RTG[RTG_Value],MATCH($R261,Group_RTG[RTG_Key],0))&amp;":"&amp;INDEX(Map_DurBQNT[Dur_Val],MATCH($X261,Map_DurBQNT[Dur_Key],0))&amp;":"&amp;$M261&amp;":"&amp;$O261</f>
        <v>A:10:CAD:Corp</v>
      </c>
      <c r="AZ261" s="3" t="str">
        <f>INDEX(Table9[LQA_Bucket],MATCH(BuyTable[[#This Row],[LQA_LIQUIDITY_SCORE]],Table9[LQA_Val],1))</f>
        <v>80-100</v>
      </c>
      <c r="BA261" s="27" t="str">
        <f>INDEX(Table10[Utilization_Bucket],MATCH(_xlfn.IFNA(ROUND(BuyTable[[#This Row],[Remaining]]/1000000,0),-1),Table10[Utilization_Val],1))</f>
        <v>100MM+</v>
      </c>
      <c r="BB26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62" spans="1:54" x14ac:dyDescent="0.3">
      <c r="A262" t="s">
        <v>876</v>
      </c>
      <c r="B262" t="str">
        <f>IF(ISNUMBER(MATCH(I262,Buyside_PastID!A:A,0)),"","NEW")</f>
        <v/>
      </c>
      <c r="C262" s="8" t="s">
        <v>972</v>
      </c>
      <c r="D262" s="8">
        <v>1.5585009767839262</v>
      </c>
      <c r="E262" s="8">
        <v>1.2542858731301676</v>
      </c>
      <c r="F262" s="8" t="s">
        <v>2128</v>
      </c>
      <c r="G262" s="8">
        <v>7500000</v>
      </c>
      <c r="H262" s="8">
        <v>10000</v>
      </c>
      <c r="I262" s="8" t="str" cm="1">
        <f t="array" ref="I262">_xll.BDP($C262,I$1)</f>
        <v>651333GD2</v>
      </c>
      <c r="J262" s="8" t="str" cm="1">
        <f t="array" ref="J262">_xll.BDP($C262,J$1)</f>
        <v>NF 2.65 10/17/50</v>
      </c>
      <c r="K262" s="8" cm="1">
        <f t="array" ref="K262">_xll.BDP($C262,K$1)</f>
        <v>186509</v>
      </c>
      <c r="L262" s="8" cm="1">
        <f t="array" ref="L262">_xll.BDP($C262,L$1)</f>
        <v>186509</v>
      </c>
      <c r="M262" s="8" t="str" cm="1">
        <f t="array" ref="M262">_xll.BDP($C262,M$1)</f>
        <v>CAD</v>
      </c>
      <c r="N262" s="8" t="str" cm="1">
        <f t="array" ref="N262">_xll.BDP($C262,N$1)</f>
        <v>CA</v>
      </c>
      <c r="O262" s="8" t="str" cm="1">
        <f t="array" ref="O262">_xll.BDP($C262,O$1)</f>
        <v>Govt</v>
      </c>
      <c r="P262" s="8" t="str" cm="1">
        <f t="array" ref="P262">_xll.BDP($C262,P$1)</f>
        <v>Government</v>
      </c>
      <c r="Q262" s="8" t="str" cm="1">
        <f t="array" ref="Q262">_xll.BDP($C262,Q$1)</f>
        <v>PROVINCE OF NEWFOUNDLAND</v>
      </c>
      <c r="R262" s="8" t="str" cm="1">
        <f t="array" ref="R262">_xll.BDP($C262,R$1)</f>
        <v>A</v>
      </c>
      <c r="S262" s="8" cm="1">
        <f t="array" ref="S262">_xlfn.IFNA(MATCH(_xll.BDP($C262,S$1),Convert_RBCIRTG[RTG_MDY],0),0)</f>
        <v>6</v>
      </c>
      <c r="T262" s="8" cm="1">
        <f t="array" ref="T262">_xlfn.IFNA(MATCH(_xll.BDP($C262,T$1),Convert_RBCIRTG[RTG_FITCH_SP],0),0)</f>
        <v>0</v>
      </c>
      <c r="U262" s="8" cm="1">
        <f t="array" ref="U262">_xlfn.IFNA(MATCH(_xll.BDP($C262,U$1),Convert_RBCIRTG[RTG_FITCH_SP],0),0)</f>
        <v>5</v>
      </c>
      <c r="V262" s="20" t="str" cm="1">
        <f t="array" ref="V262">INDEX(Convert_RBCIRTG[RTG_FITCH_SP],IF(MEDIAN($S262:$U262)&gt;0,MEDIAN($S262:$U262),MAX($S262:$U262)))</f>
        <v>A</v>
      </c>
      <c r="W262" s="15" cm="1">
        <f t="array" ref="W262">_xll.BDP($C262,W$1,"YAS_YLD_FLAG = 15")</f>
        <v>19.658695550247593</v>
      </c>
      <c r="X262" s="3" t="str">
        <f>INDEX(Convert_DurBins[Dur_Bucket],MATCH($W262,Convert_DurBins[Dur_Val],1))</f>
        <v>18-20</v>
      </c>
      <c r="Y262" s="14">
        <f t="shared" si="20"/>
        <v>3.0561590000000001</v>
      </c>
      <c r="Z262" s="3">
        <f>-INDEX(DefProv[Default],MATCH($O262&amp;$R262,DefProv[KEY],0))</f>
        <v>-3</v>
      </c>
      <c r="AA262" s="9" cm="1">
        <f t="array" ref="AA262">IF($M262="CAD",AB262,_xll.BDP($C262,AA$1,"YAS_XCCY_FOREIGN_CURRENCY=CAD","YAS_YLD_FLAG = 15","PRICING_SOURCE=BVAL"))</f>
        <v>3.0861589999999999</v>
      </c>
      <c r="AB262" s="9" cm="1">
        <f t="array" ref="AB262">_xll.BDP($C262,AB$1,"YAS_YLD_FLAG = 15","PRICING_SOURCE=BVAL")</f>
        <v>3.0861589999999999</v>
      </c>
      <c r="AC262" s="14">
        <f t="shared" si="21"/>
        <v>0</v>
      </c>
      <c r="AD262" s="9" cm="1">
        <f t="array" ref="AD262">_xll.BDP($C262,AD$1,"YAS_YLD_FLAG = 15","PRICING_SOURCE=BVAL")</f>
        <v>113.3664</v>
      </c>
      <c r="AE262" s="14">
        <f>INDEX([1]credit_yield!$C$1:$C$108,MATCH($AY262,[1]credit_yield!$A$1:$A$108,0))</f>
        <v>86.340196228027338</v>
      </c>
      <c r="AF262" s="9" cm="1">
        <f t="array" ref="AF262">_xll.BDP($C262,AF$1,"YAS_YLD_FLAG = 15","YAS_XCCY_FOREIGN_CURRENCY=CAD","PRICING_SOURCE=BVAL")</f>
        <v>107.36646174551365</v>
      </c>
      <c r="AG262" s="9" cm="1">
        <f t="array" ref="AG262">_xll.BDP($C262,AG$1,"YAS_YLD_FLAG = 15","PRICING_SOURCE=BVAL")</f>
        <v>1.9524949999999999</v>
      </c>
      <c r="AH262" s="9" t="str" cm="1">
        <f t="array" ref="AH262">_xll.BDP($C262,AH$1,"YAS_YLD_FLAG = 15","PRICING_SOURCE=BVAL")</f>
        <v>CAN 2 3/4 12/01/48</v>
      </c>
      <c r="AI262" s="9" t="str" cm="1">
        <f t="array" ref="AI262">_xll.BDP($C262,AI$1,"YAS_YLD_FLAG = 15","YAS_XCCY_FOREIGN_CURRENCY=CAD","PRICING_SOURCE=BVAL")</f>
        <v>CAN 2 12/01/51</v>
      </c>
      <c r="AJ262" s="9" cm="1">
        <f t="array" ref="AJ262">_xll.BQL($C262, "yield(fill=PREV, pricing_source=BVN4, side=Bid, yield_type=YTW) - yield(fill=PREV, pricing_source=BVN4, side=Ask, yield_type=YTW)")</f>
        <v>2.7334188234596102E-2</v>
      </c>
      <c r="AK262" s="16" cm="1">
        <f t="array" ref="AK262">_xll.BDP($C262,AK$1,"YAS_YLD_FLAG = 1")</f>
        <v>1900000000</v>
      </c>
      <c r="AL262" s="5">
        <f t="shared" si="22"/>
        <v>0</v>
      </c>
      <c r="AM262" s="17" cm="1">
        <f t="array" ref="AM262">_xll.BDP($C262&amp;"@"&amp;Settings!$B$1&amp;" "&amp;$O262,"INTERVAL_SUM","MARKET_DATA_OVERRIDE="&amp;AM$1,"CALC_INTERVAL="&amp;Settings!$B$2,"FILL=0")*1000</f>
        <v>0</v>
      </c>
      <c r="AN262" s="18">
        <f t="shared" si="23"/>
        <v>0</v>
      </c>
      <c r="AO262" s="17" cm="1">
        <f t="array" ref="AO262">_xll.BDP($I262&amp;"@"&amp;Settings!$B$1&amp;" "&amp;$O262,"INTERVAL_SUM","MARKET_DATA_OVERRIDE="&amp;AO$1,"CALC_INTERVAL="&amp;Settings!$B$2,"FILL=0")*1000</f>
        <v>0</v>
      </c>
      <c r="AP262" s="17" cm="1">
        <f t="array" ref="AP262">_xll.BDP($I262&amp;"@"&amp;Settings!$B$1&amp;" "&amp;$O262,"INTERVAL_SUM","MARKET_DATA_OVERRIDE="&amp;AP$1,"CALC_INTERVAL="&amp;Settings!$B$2,"FILL=0")*1000</f>
        <v>0</v>
      </c>
      <c r="AQ262" s="8" cm="1">
        <f t="array" ref="AQ262">_xll.BDP($C262,AQ$1)</f>
        <v>93</v>
      </c>
      <c r="AR262" s="21">
        <f>_xlfn.IFNA(IF(ISNUMBER($K262),INDEX(SN_Limit[UTILIZATION],MATCH($K262,SN_Limit[BB_ID],0)),"#N/A"),
IF(ISNUMBER($L262),INDEX(SN_Limit[UTILIZATION],MATCH($L262,SN_Limit[BB_ID],0)),"#N/A"))</f>
        <v>0.8669</v>
      </c>
      <c r="AS262" s="6">
        <f>_xlfn.IFNA(IF(ISNUMBER($K262),INDEX(SN_Limit[REMAINING],MATCH($K262,SN_Limit[BB_ID],0)),"#N/A"),
IF(ISNUMBER($L262),INDEX(SN_Limit[REMAINING],MATCH($L262,SN_Limit[BB_ID],0)),"#N/A"))</f>
        <v>23182771.799999952</v>
      </c>
      <c r="AT262" s="3" t="str">
        <f>INDEX(Table11[Z_category],MATCH(MAX(BuyTable[[#This Row],[Yld_Z_BB]:[Yld_Z_RBCI]]),Table11[Z_score_Vale],1))</f>
        <v>90+</v>
      </c>
      <c r="AU262" s="3">
        <f>INDEX(Table12[TRAC_Category],MATCH(BuyTable[[#This Row],[Perc_Traded]],Table12[TRAC_Value],1))</f>
        <v>0</v>
      </c>
      <c r="AV262" s="27">
        <f>INDEX(Table13[NetDlrInv_Category],MATCH(BuyTable[[#This Row],[DealerClient Net]],Table13[NetDlrInv_Value],1))</f>
        <v>0</v>
      </c>
      <c r="AW262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62" s="3">
        <f>INDEX(Table15[XCCY_Cat],MATCH(BuyTable[[#This Row],[XCCY_sprd]],Table15[XCCY_Value],1))</f>
        <v>0</v>
      </c>
      <c r="AY262" s="3" t="str">
        <f>INDEX(Group_RTG[RTG_Value],MATCH($R262,Group_RTG[RTG_Key],0))&amp;":"&amp;INDEX(Map_DurBQNT[Dur_Val],MATCH($X262,Map_DurBQNT[Dur_Key],0))&amp;":"&amp;$M262&amp;":"&amp;$O262</f>
        <v>A:10:CAD:Govt</v>
      </c>
      <c r="AZ262" s="3" t="str">
        <f>INDEX(Table9[LQA_Bucket],MATCH(BuyTable[[#This Row],[LQA_LIQUIDITY_SCORE]],Table9[LQA_Val],1))</f>
        <v>80-100</v>
      </c>
      <c r="BA262" s="27" t="str">
        <f>INDEX(Table10[Utilization_Bucket],MATCH(_xlfn.IFNA(ROUND(BuyTable[[#This Row],[Remaining]]/1000000,0),-1),Table10[Utilization_Val],1))</f>
        <v>10-50MM</v>
      </c>
      <c r="BB26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63" spans="1:54" x14ac:dyDescent="0.3">
      <c r="A263" t="s">
        <v>876</v>
      </c>
      <c r="B263" t="str">
        <f>IF(ISNUMBER(MATCH(I263,Buyside_PastID!A:A,0)),"","NEW")</f>
        <v/>
      </c>
      <c r="C263" s="8" t="s">
        <v>1092</v>
      </c>
      <c r="D263" s="8">
        <v>1.023122586525526</v>
      </c>
      <c r="E263" s="8">
        <v>1.1309482956723356</v>
      </c>
      <c r="F263" s="8" t="s">
        <v>1522</v>
      </c>
      <c r="G263" s="8">
        <v>5000000</v>
      </c>
      <c r="H263" s="8">
        <v>5000000</v>
      </c>
      <c r="I263" s="8" t="str" cm="1">
        <f t="array" ref="I263">_xll.BDP($C263,I$1)</f>
        <v>68389XAE5</v>
      </c>
      <c r="J263" s="8" t="str" cm="1">
        <f t="array" ref="J263">_xll.BDP($C263,J$1)</f>
        <v>ORCL 6 1/2 04/15/38</v>
      </c>
      <c r="K263" s="8" cm="1">
        <f t="array" ref="K263">_xll.BDP($C263,K$1)</f>
        <v>101752</v>
      </c>
      <c r="L263" s="8" cm="1">
        <f t="array" ref="L263">_xll.BDP($C263,L$1)</f>
        <v>101752</v>
      </c>
      <c r="M263" s="8" t="str" cm="1">
        <f t="array" ref="M263">_xll.BDP($C263,M$1)</f>
        <v>USD</v>
      </c>
      <c r="N263" s="8" t="str" cm="1">
        <f t="array" ref="N263">_xll.BDP($C263,N$1)</f>
        <v>US</v>
      </c>
      <c r="O263" s="8" t="str" cm="1">
        <f t="array" ref="O263">_xll.BDP($C263,O$1)</f>
        <v>Corp</v>
      </c>
      <c r="P263" s="8" t="str" cm="1">
        <f t="array" ref="P263">_xll.BDP($C263,P$1)</f>
        <v>Technology</v>
      </c>
      <c r="Q263" s="8" t="str" cm="1">
        <f t="array" ref="Q263">_xll.BDP($C263,Q$1)</f>
        <v>ORACLE CORP</v>
      </c>
      <c r="R263" s="8" t="str" cm="1">
        <f t="array" ref="R263">_xll.BDP($C263,R$1)</f>
        <v>BBB</v>
      </c>
      <c r="S263" s="8" cm="1">
        <f t="array" ref="S263">_xlfn.IFNA(MATCH(_xll.BDP($C263,S$1),Convert_RBCIRTG[RTG_MDY],0),0)</f>
        <v>2</v>
      </c>
      <c r="T263" s="8" cm="1">
        <f t="array" ref="T263">_xlfn.IFNA(MATCH(_xll.BDP($C263,T$1),Convert_RBCIRTG[RTG_FITCH_SP],0),0)</f>
        <v>3</v>
      </c>
      <c r="U263" s="8" cm="1">
        <f t="array" ref="U263">_xlfn.IFNA(MATCH(_xll.BDP($C263,U$1),Convert_RBCIRTG[RTG_FITCH_SP],0),0)</f>
        <v>3</v>
      </c>
      <c r="V263" s="20" t="str" cm="1">
        <f t="array" ref="V263">INDEX(Convert_RBCIRTG[RTG_FITCH_SP],IF(MEDIAN($S263:$U263)&gt;0,MEDIAN($S263:$U263),MAX($S263:$U263)))</f>
        <v>BBB+</v>
      </c>
      <c r="W263" s="15" cm="1">
        <f t="array" ref="W263">_xll.BDP($C263,W$1,"YAS_YLD_FLAG = 15")</f>
        <v>11.16318510740369</v>
      </c>
      <c r="X263" s="3" t="str">
        <f>INDEX(Convert_DurBins[Dur_Bucket],MATCH($W263,Convert_DurBins[Dur_Val],1))</f>
        <v>10-12</v>
      </c>
      <c r="Y263" s="14">
        <f t="shared" si="20"/>
        <v>3.8790844431240958</v>
      </c>
      <c r="Z263" s="3">
        <f>-INDEX(DefProv[Default],MATCH($O263&amp;$R263,DefProv[KEY],0))</f>
        <v>-36</v>
      </c>
      <c r="AA263" s="9" cm="1">
        <f t="array" ref="AA263">IF($M263="CAD",AB263,_xll.BDP($C263,AA$1,"YAS_XCCY_FOREIGN_CURRENCY=CAD","YAS_YLD_FLAG = 15","PRICING_SOURCE=BVAL"))</f>
        <v>4.2390844431240957</v>
      </c>
      <c r="AB263" s="9" cm="1">
        <f t="array" ref="AB263">_xll.BDP($C263,AB$1,"YAS_YLD_FLAG = 15","PRICING_SOURCE=BVAL")</f>
        <v>3.3695189999999999</v>
      </c>
      <c r="AC263" s="14">
        <f t="shared" si="21"/>
        <v>0.86956544312409578</v>
      </c>
      <c r="AD263" s="9" cm="1">
        <f t="array" ref="AD263">_xll.BDP($C263,AD$1,"YAS_YLD_FLAG = 15","PRICING_SOURCE=BVAL")</f>
        <v>137.6729</v>
      </c>
      <c r="AE263" s="14" t="e">
        <f>INDEX([1]credit_yield!$C$1:$C$108,MATCH($AY263,[1]credit_yield!$A$1:$A$108,0))</f>
        <v>#N/A</v>
      </c>
      <c r="AF263" s="9" cm="1">
        <f t="array" ref="AF263">_xll.BDP($C263,AF$1,"YAS_YLD_FLAG = 15","YAS_XCCY_FOREIGN_CURRENCY=CAD","PRICING_SOURCE=BVAL")</f>
        <v>237.08039891310708</v>
      </c>
      <c r="AG263" s="9" cm="1">
        <f t="array" ref="AG263">_xll.BDP($C263,AG$1,"YAS_YLD_FLAG = 15","PRICING_SOURCE=BVAL")</f>
        <v>1.9927899999999998</v>
      </c>
      <c r="AH263" s="9" t="str" cm="1">
        <f t="array" ref="AH263">_xll.BDP($C263,AH$1,"YAS_YLD_FLAG = 15","PRICING_SOURCE=BVAL")</f>
        <v>T 1 3/4 08/15/41</v>
      </c>
      <c r="AI263" s="9" t="str" cm="1">
        <f t="array" ref="AI263">_xll.BDP($C263,AI$1,"YAS_YLD_FLAG = 15","YAS_XCCY_FOREIGN_CURRENCY=CAD","PRICING_SOURCE=BVAL")</f>
        <v>CAN 4 06/01/41</v>
      </c>
      <c r="AJ263" s="9" cm="1">
        <f t="array" ref="AJ263">_xll.BQL($C263, "yield(fill=PREV, pricing_source=BVN4, side=Bid, yield_type=YTW) - yield(fill=PREV, pricing_source=BVN4, side=Ask, yield_type=YTW)")</f>
        <v>1.2771306123215087E-2</v>
      </c>
      <c r="AK263" s="16" cm="1">
        <f t="array" ref="AK263">_xll.BDP($C263,AK$1,"YAS_YLD_FLAG = 1")</f>
        <v>1250000000</v>
      </c>
      <c r="AL263" s="5">
        <f t="shared" si="22"/>
        <v>2.1308000000000001E-2</v>
      </c>
      <c r="AM263" s="17" cm="1">
        <f t="array" ref="AM263">_xll.BDP($C263&amp;"@"&amp;Settings!$B$1&amp;" "&amp;$O263,"INTERVAL_SUM","MARKET_DATA_OVERRIDE="&amp;AM$1,"CALC_INTERVAL="&amp;Settings!$B$2,"FILL=0")*1000</f>
        <v>26635000</v>
      </c>
      <c r="AN263" s="18">
        <f t="shared" si="23"/>
        <v>-855000</v>
      </c>
      <c r="AO263" s="17" cm="1">
        <f t="array" ref="AO263">_xll.BDP($I263&amp;"@"&amp;Settings!$B$1&amp;" "&amp;$O263,"INTERVAL_SUM","MARKET_DATA_OVERRIDE="&amp;AO$1,"CALC_INTERVAL="&amp;Settings!$B$2,"FILL=0")*1000</f>
        <v>7390000</v>
      </c>
      <c r="AP263" s="17" cm="1">
        <f t="array" ref="AP263">_xll.BDP($I263&amp;"@"&amp;Settings!$B$1&amp;" "&amp;$O263,"INTERVAL_SUM","MARKET_DATA_OVERRIDE="&amp;AP$1,"CALC_INTERVAL="&amp;Settings!$B$2,"FILL=0")*1000</f>
        <v>8245000</v>
      </c>
      <c r="AQ263" s="8" cm="1">
        <f t="array" ref="AQ263">_xll.BDP($C263,AQ$1)</f>
        <v>95</v>
      </c>
      <c r="AR263" s="21">
        <f>_xlfn.IFNA(IF(ISNUMBER($K263),INDEX(SN_Limit[UTILIZATION],MATCH($K263,SN_Limit[BB_ID],0)),"#N/A"),
IF(ISNUMBER($L263),INDEX(SN_Limit[UTILIZATION],MATCH($L263,SN_Limit[BB_ID],0)),"#N/A"))</f>
        <v>0.80210000000000004</v>
      </c>
      <c r="AS263" s="6">
        <f>_xlfn.IFNA(IF(ISNUMBER($K263),INDEX(SN_Limit[REMAINING],MATCH($K263,SN_Limit[BB_ID],0)),"#N/A"),
IF(ISNUMBER($L263),INDEX(SN_Limit[REMAINING],MATCH($L263,SN_Limit[BB_ID],0)),"#N/A"))</f>
        <v>14684600</v>
      </c>
      <c r="AT263" s="3" t="str">
        <f>INDEX(Table11[Z_category],MATCH(MAX(BuyTable[[#This Row],[Yld_Z_BB]:[Yld_Z_RBCI]]),Table11[Z_score_Vale],1))</f>
        <v>75 to 90</v>
      </c>
      <c r="AU263" s="3" t="str">
        <f>INDEX(Table12[TRAC_Category],MATCH(BuyTable[[#This Row],[Perc_Traded]],Table12[TRAC_Value],1))</f>
        <v>0-5%</v>
      </c>
      <c r="AV263" s="27">
        <f>INDEX(Table13[NetDlrInv_Category],MATCH(BuyTable[[#This Row],[DealerClient Net]],Table13[NetDlrInv_Value],1))</f>
        <v>0</v>
      </c>
      <c r="AW263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63" s="3" t="str">
        <f>INDEX(Table15[XCCY_Cat],MATCH(BuyTable[[#This Row],[XCCY_sprd]],Table15[XCCY_Value],1))</f>
        <v>0.8 to 1</v>
      </c>
      <c r="AY263" s="3" t="str">
        <f>INDEX(Group_RTG[RTG_Value],MATCH($R263,Group_RTG[RTG_Key],0))&amp;":"&amp;INDEX(Map_DurBQNT[Dur_Val],MATCH($X263,Map_DurBQNT[Dur_Key],0))&amp;":"&amp;$M263&amp;":"&amp;$O263</f>
        <v>BBB:6:USD:Corp</v>
      </c>
      <c r="AZ263" s="3" t="str">
        <f>INDEX(Table9[LQA_Bucket],MATCH(BuyTable[[#This Row],[LQA_LIQUIDITY_SCORE]],Table9[LQA_Val],1))</f>
        <v>80-100</v>
      </c>
      <c r="BA263" s="27" t="str">
        <f>INDEX(Table10[Utilization_Bucket],MATCH(_xlfn.IFNA(ROUND(BuyTable[[#This Row],[Remaining]]/1000000,0),-1),Table10[Utilization_Val],1))</f>
        <v>10-50MM</v>
      </c>
      <c r="BB26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64" spans="1:54" x14ac:dyDescent="0.3">
      <c r="A264" t="s">
        <v>876</v>
      </c>
      <c r="B264" t="str">
        <f>IF(ISNUMBER(MATCH(I264,Buyside_PastID!A:A,0)),"","NEW")</f>
        <v/>
      </c>
      <c r="C264" s="8" t="s">
        <v>1675</v>
      </c>
      <c r="D264" s="8">
        <v>1.5727619102817259</v>
      </c>
      <c r="E264" s="8">
        <v>1.439652090518116</v>
      </c>
      <c r="F264" s="8" t="s">
        <v>2084</v>
      </c>
      <c r="G264" s="8">
        <v>5000000</v>
      </c>
      <c r="H264" s="8">
        <v>5000000</v>
      </c>
      <c r="I264" s="8" t="str" cm="1">
        <f t="array" ref="I264">_xll.BDP($C264,I$1)</f>
        <v>87971MAS2</v>
      </c>
      <c r="J264" s="8" t="str" cm="1">
        <f t="array" ref="J264">_xll.BDP($C264,J$1)</f>
        <v>TCN 4.4 04/01/43</v>
      </c>
      <c r="K264" s="8" cm="1">
        <f t="array" ref="K264">_xll.BDP($C264,K$1)</f>
        <v>108560</v>
      </c>
      <c r="L264" s="8" cm="1">
        <f t="array" ref="L264">_xll.BDP($C264,L$1)</f>
        <v>108560</v>
      </c>
      <c r="M264" s="8" t="str" cm="1">
        <f t="array" ref="M264">_xll.BDP($C264,M$1)</f>
        <v>CAD</v>
      </c>
      <c r="N264" s="8" t="str" cm="1">
        <f t="array" ref="N264">_xll.BDP($C264,N$1)</f>
        <v>CA</v>
      </c>
      <c r="O264" s="8" t="str" cm="1">
        <f t="array" ref="O264">_xll.BDP($C264,O$1)</f>
        <v>Corp</v>
      </c>
      <c r="P264" s="8" t="str" cm="1">
        <f t="array" ref="P264">_xll.BDP($C264,P$1)</f>
        <v>Communications</v>
      </c>
      <c r="Q264" s="8" t="str" cm="1">
        <f t="array" ref="Q264">_xll.BDP($C264,Q$1)</f>
        <v>TELUS CORP</v>
      </c>
      <c r="R264" s="8" t="str" cm="1">
        <f t="array" ref="R264">_xll.BDP($C264,R$1)</f>
        <v>BBB+</v>
      </c>
      <c r="S264" s="8" cm="1">
        <f t="array" ref="S264">_xlfn.IFNA(MATCH(_xll.BDP($C264,S$1),Convert_RBCIRTG[RTG_MDY],0),0)</f>
        <v>3</v>
      </c>
      <c r="T264" s="8" cm="1">
        <f t="array" ref="T264">_xlfn.IFNA(MATCH(_xll.BDP($C264,T$1),Convert_RBCIRTG[RTG_FITCH_SP],0),0)</f>
        <v>3</v>
      </c>
      <c r="U264" s="8" cm="1">
        <f t="array" ref="U264">_xlfn.IFNA(MATCH(_xll.BDP($C264,U$1),Convert_RBCIRTG[RTG_FITCH_SP],0),0)</f>
        <v>3</v>
      </c>
      <c r="V264" s="20" t="str" cm="1">
        <f t="array" ref="V264">INDEX(Convert_RBCIRTG[RTG_FITCH_SP],IF(MEDIAN($S264:$U264)&gt;0,MEDIAN($S264:$U264),MAX($S264:$U264)))</f>
        <v>BBB+</v>
      </c>
      <c r="W264" s="15" cm="1">
        <f t="array" ref="W264">_xll.BDP($C264,W$1,"YAS_YLD_FLAG = 15")</f>
        <v>13.778829362864379</v>
      </c>
      <c r="X264" s="3" t="str">
        <f>INDEX(Convert_DurBins[Dur_Bucket],MATCH($W264,Convert_DurBins[Dur_Val],1))</f>
        <v>12-14</v>
      </c>
      <c r="Y264" s="14">
        <f t="shared" si="20"/>
        <v>3.6845640000000004</v>
      </c>
      <c r="Z264" s="3">
        <f>-INDEX(DefProv[Default],MATCH($O264&amp;$R264,DefProv[KEY],0))</f>
        <v>-36</v>
      </c>
      <c r="AA264" s="9" cm="1">
        <f t="array" ref="AA264">IF($M264="CAD",AB264,_xll.BDP($C264,AA$1,"YAS_XCCY_FOREIGN_CURRENCY=CAD","YAS_YLD_FLAG = 15","PRICING_SOURCE=BVAL"))</f>
        <v>4.0445640000000003</v>
      </c>
      <c r="AB264" s="9" cm="1">
        <f t="array" ref="AB264">_xll.BDP($C264,AB$1,"YAS_YLD_FLAG = 15","PRICING_SOURCE=BVAL")</f>
        <v>4.0445640000000003</v>
      </c>
      <c r="AC264" s="14">
        <f t="shared" si="21"/>
        <v>0</v>
      </c>
      <c r="AD264" s="9" cm="1">
        <f t="array" ref="AD264">_xll.BDP($C264,AD$1,"YAS_YLD_FLAG = 15","PRICING_SOURCE=BVAL")</f>
        <v>217.64620000000002</v>
      </c>
      <c r="AE264" s="14" t="e">
        <f>INDEX([1]credit_yield!$C$1:$C$108,MATCH($AY264,[1]credit_yield!$A$1:$A$108,0))</f>
        <v>#N/A</v>
      </c>
      <c r="AF264" s="9" cm="1">
        <f t="array" ref="AF264">_xll.BDP($C264,AF$1,"YAS_YLD_FLAG = 15","YAS_XCCY_FOREIGN_CURRENCY=CAD","PRICING_SOURCE=BVAL")</f>
        <v>223.48161197768758</v>
      </c>
      <c r="AG264" s="9" cm="1">
        <f t="array" ref="AG264">_xll.BDP($C264,AG$1,"YAS_YLD_FLAG = 15","PRICING_SOURCE=BVAL")</f>
        <v>1.8681019999999999</v>
      </c>
      <c r="AH264" s="9" t="str" cm="1">
        <f t="array" ref="AH264">_xll.BDP($C264,AH$1,"YAS_YLD_FLAG = 15","PRICING_SOURCE=BVAL")</f>
        <v>CAN 4 06/01/41</v>
      </c>
      <c r="AI264" s="9" t="str" cm="1">
        <f t="array" ref="AI264">_xll.BDP($C264,AI$1,"YAS_YLD_FLAG = 15","YAS_XCCY_FOREIGN_CURRENCY=CAD","PRICING_SOURCE=BVAL")</f>
        <v>CAN 4 06/01/41</v>
      </c>
      <c r="AJ264" s="9" cm="1">
        <f t="array" ref="AJ264">_xll.BQL($C264, "yield(fill=PREV, pricing_source=BVN4, side=Bid, yield_type=YTW) - yield(fill=PREV, pricing_source=BVN4, side=Ask, yield_type=YTW)")</f>
        <v>3.6735790000000268E-2</v>
      </c>
      <c r="AK264" s="16" cm="1">
        <f t="array" ref="AK264">_xll.BDP($C264,AK$1,"YAS_YLD_FLAG = 1")</f>
        <v>600000000</v>
      </c>
      <c r="AL264" s="5">
        <f t="shared" si="22"/>
        <v>0</v>
      </c>
      <c r="AM264" s="17" cm="1">
        <f t="array" ref="AM264">_xll.BDP($C264&amp;"@"&amp;Settings!$B$1&amp;" "&amp;$O264,"INTERVAL_SUM","MARKET_DATA_OVERRIDE="&amp;AM$1,"CALC_INTERVAL="&amp;Settings!$B$2,"FILL=0")*1000</f>
        <v>0</v>
      </c>
      <c r="AN264" s="18">
        <f t="shared" si="23"/>
        <v>0</v>
      </c>
      <c r="AO264" s="17" cm="1">
        <f t="array" ref="AO264">_xll.BDP($I264&amp;"@"&amp;Settings!$B$1&amp;" "&amp;$O264,"INTERVAL_SUM","MARKET_DATA_OVERRIDE="&amp;AO$1,"CALC_INTERVAL="&amp;Settings!$B$2,"FILL=0")*1000</f>
        <v>0</v>
      </c>
      <c r="AP264" s="17" cm="1">
        <f t="array" ref="AP264">_xll.BDP($I264&amp;"@"&amp;Settings!$B$1&amp;" "&amp;$O264,"INTERVAL_SUM","MARKET_DATA_OVERRIDE="&amp;AP$1,"CALC_INTERVAL="&amp;Settings!$B$2,"FILL=0")*1000</f>
        <v>0</v>
      </c>
      <c r="AQ264" s="8" cm="1">
        <f t="array" ref="AQ264">_xll.BDP($C264,AQ$1)</f>
        <v>86</v>
      </c>
      <c r="AR264" s="21">
        <f>_xlfn.IFNA(IF(ISNUMBER($K264),INDEX(SN_Limit[UTILIZATION],MATCH($K264,SN_Limit[BB_ID],0)),"#N/A"),
IF(ISNUMBER($L264),INDEX(SN_Limit[UTILIZATION],MATCH($L264,SN_Limit[BB_ID],0)),"#N/A"))</f>
        <v>0.90949999999999998</v>
      </c>
      <c r="AS264" s="6">
        <f>_xlfn.IFNA(IF(ISNUMBER($K264),INDEX(SN_Limit[REMAINING],MATCH($K264,SN_Limit[BB_ID],0)),"#N/A"),
IF(ISNUMBER($L264),INDEX(SN_Limit[REMAINING],MATCH($L264,SN_Limit[BB_ID],0)),"#N/A"))</f>
        <v>0</v>
      </c>
      <c r="AT264" s="3" t="str">
        <f>INDEX(Table11[Z_category],MATCH(MAX(BuyTable[[#This Row],[Yld_Z_BB]:[Yld_Z_RBCI]]),Table11[Z_score_Vale],1))</f>
        <v>90+</v>
      </c>
      <c r="AU264" s="3">
        <f>INDEX(Table12[TRAC_Category],MATCH(BuyTable[[#This Row],[Perc_Traded]],Table12[TRAC_Value],1))</f>
        <v>0</v>
      </c>
      <c r="AV264" s="27">
        <f>INDEX(Table13[NetDlrInv_Category],MATCH(BuyTable[[#This Row],[DealerClient Net]],Table13[NetDlrInv_Value],1))</f>
        <v>0</v>
      </c>
      <c r="AW264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64" s="3">
        <f>INDEX(Table15[XCCY_Cat],MATCH(BuyTable[[#This Row],[XCCY_sprd]],Table15[XCCY_Value],1))</f>
        <v>0</v>
      </c>
      <c r="AY264" s="3" t="str">
        <f>INDEX(Group_RTG[RTG_Value],MATCH($R264,Group_RTG[RTG_Key],0))&amp;":"&amp;INDEX(Map_DurBQNT[Dur_Val],MATCH($X264,Map_DurBQNT[Dur_Key],0))&amp;":"&amp;$M264&amp;":"&amp;$O264</f>
        <v>BBB:7:CAD:Corp</v>
      </c>
      <c r="AZ264" s="3" t="str">
        <f>INDEX(Table9[LQA_Bucket],MATCH(BuyTable[[#This Row],[LQA_LIQUIDITY_SCORE]],Table9[LQA_Val],1))</f>
        <v>80-100</v>
      </c>
      <c r="BA264" s="27" t="str">
        <f>INDEX(Table10[Utilization_Bucket],MATCH(_xlfn.IFNA(ROUND(BuyTable[[#This Row],[Remaining]]/1000000,0),-1),Table10[Utilization_Val],1))</f>
        <v>0MM</v>
      </c>
      <c r="BB26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65" spans="1:54" x14ac:dyDescent="0.3">
      <c r="A265" t="s">
        <v>876</v>
      </c>
      <c r="B265" t="str">
        <f>IF(ISNUMBER(MATCH(I265,Buyside_PastID!A:A,0)),"","NEW")</f>
        <v/>
      </c>
      <c r="C265" s="8" t="s">
        <v>1648</v>
      </c>
      <c r="D265" s="8">
        <v>0.91519621349777847</v>
      </c>
      <c r="E265" s="8">
        <v>1.0777307064461925</v>
      </c>
      <c r="F265" s="8" t="s">
        <v>2039</v>
      </c>
      <c r="G265" s="8">
        <v>15000000</v>
      </c>
      <c r="H265" s="8">
        <v>25000000</v>
      </c>
      <c r="I265" s="8" t="str" cm="1">
        <f t="array" ref="I265">_xll.BDP($C265,I$1)</f>
        <v>74814ZER0</v>
      </c>
      <c r="J265" s="8" t="str" cm="1">
        <f t="array" ref="J265">_xll.BDP($C265,J$1)</f>
        <v>Q 3 1/2 12/01/45</v>
      </c>
      <c r="K265" s="8" cm="1">
        <f t="array" ref="K265">_xll.BDP($C265,K$1)</f>
        <v>227189</v>
      </c>
      <c r="L265" s="8" cm="1">
        <f t="array" ref="L265">_xll.BDP($C265,L$1)</f>
        <v>227189</v>
      </c>
      <c r="M265" s="8" t="str" cm="1">
        <f t="array" ref="M265">_xll.BDP($C265,M$1)</f>
        <v>CAD</v>
      </c>
      <c r="N265" s="8" t="str" cm="1">
        <f t="array" ref="N265">_xll.BDP($C265,N$1)</f>
        <v>CA</v>
      </c>
      <c r="O265" s="8" t="str" cm="1">
        <f t="array" ref="O265">_xll.BDP($C265,O$1)</f>
        <v>Govt</v>
      </c>
      <c r="P265" s="8" t="str" cm="1">
        <f t="array" ref="P265">_xll.BDP($C265,P$1)</f>
        <v>Government</v>
      </c>
      <c r="Q265" s="8" t="str" cm="1">
        <f t="array" ref="Q265">_xll.BDP($C265,Q$1)</f>
        <v>PROVINCE OF QUEBEC</v>
      </c>
      <c r="R265" s="8" t="str" cm="1">
        <f t="array" ref="R265">_xll.BDP($C265,R$1)</f>
        <v>AA-</v>
      </c>
      <c r="S265" s="8" cm="1">
        <f t="array" ref="S265">_xlfn.IFNA(MATCH(_xll.BDP($C265,S$1),Convert_RBCIRTG[RTG_MDY],0),0)</f>
        <v>8</v>
      </c>
      <c r="T265" s="8" cm="1">
        <f t="array" ref="T265">_xlfn.IFNA(MATCH(_xll.BDP($C265,T$1),Convert_RBCIRTG[RTG_FITCH_SP],0),0)</f>
        <v>7</v>
      </c>
      <c r="U265" s="8" cm="1">
        <f t="array" ref="U265">_xlfn.IFNA(MATCH(_xll.BDP($C265,U$1),Convert_RBCIRTG[RTG_FITCH_SP],0),0)</f>
        <v>7</v>
      </c>
      <c r="V265" s="20" t="str" cm="1">
        <f t="array" ref="V265">INDEX(Convert_RBCIRTG[RTG_FITCH_SP],IF(MEDIAN($S265:$U265)&gt;0,MEDIAN($S265:$U265),MAX($S265:$U265)))</f>
        <v>AA-</v>
      </c>
      <c r="W265" s="15" cm="1">
        <f t="array" ref="W265">_xll.BDP($C265,W$1,"YAS_YLD_FLAG = 15")</f>
        <v>16.630901702085684</v>
      </c>
      <c r="X265" s="3" t="str">
        <f>INDEX(Convert_DurBins[Dur_Bucket],MATCH($W265,Convert_DurBins[Dur_Val],1))</f>
        <v>16-18</v>
      </c>
      <c r="Y265" s="14">
        <f t="shared" si="20"/>
        <v>2.6524860000000001</v>
      </c>
      <c r="Z265" s="3">
        <f>-INDEX(DefProv[Default],MATCH($O265&amp;$R265,DefProv[KEY],0))</f>
        <v>-3</v>
      </c>
      <c r="AA265" s="9" cm="1">
        <f t="array" ref="AA265">IF($M265="CAD",AB265,_xll.BDP($C265,AA$1,"YAS_XCCY_FOREIGN_CURRENCY=CAD","YAS_YLD_FLAG = 15","PRICING_SOURCE=BVAL"))</f>
        <v>2.6824859999999999</v>
      </c>
      <c r="AB265" s="9" cm="1">
        <f t="array" ref="AB265">_xll.BDP($C265,AB$1,"YAS_YLD_FLAG = 15","PRICING_SOURCE=BVAL")</f>
        <v>2.6824859999999999</v>
      </c>
      <c r="AC265" s="14">
        <f t="shared" si="21"/>
        <v>0</v>
      </c>
      <c r="AD265" s="9" cm="1">
        <f t="array" ref="AD265">_xll.BDP($C265,AD$1,"YAS_YLD_FLAG = 15","PRICING_SOURCE=BVAL")</f>
        <v>74.656600000000012</v>
      </c>
      <c r="AE265" s="14" t="e">
        <f>INDEX([1]credit_yield!$C$1:$C$108,MATCH($AY265,[1]credit_yield!$A$1:$A$108,0))</f>
        <v>#N/A</v>
      </c>
      <c r="AF265" s="9" cm="1">
        <f t="array" ref="AF265">_xll.BDP($C265,AF$1,"YAS_YLD_FLAG = 15","YAS_XCCY_FOREIGN_CURRENCY=CAD","PRICING_SOURCE=BVAL")</f>
        <v>85.61171576443644</v>
      </c>
      <c r="AG265" s="9" cm="1">
        <f t="array" ref="AG265">_xll.BDP($C265,AG$1,"YAS_YLD_FLAG = 15","PRICING_SOURCE=BVAL")</f>
        <v>1.9359199999999999</v>
      </c>
      <c r="AH265" s="9" t="str" cm="1">
        <f t="array" ref="AH265">_xll.BDP($C265,AH$1,"YAS_YLD_FLAG = 15","PRICING_SOURCE=BVAL")</f>
        <v>CAN 3 1/2 12/01/45</v>
      </c>
      <c r="AI265" s="9" t="str" cm="1">
        <f t="array" ref="AI265">_xll.BDP($C265,AI$1,"YAS_YLD_FLAG = 15","YAS_XCCY_FOREIGN_CURRENCY=CAD","PRICING_SOURCE=BVAL")</f>
        <v>CAN 4 06/01/41</v>
      </c>
      <c r="AJ265" s="9" cm="1">
        <f t="array" ref="AJ265">_xll.BQL($C265, "yield(fill=PREV, pricing_source=BVN4, side=Bid, yield_type=YTW) - yield(fill=PREV, pricing_source=BVN4, side=Ask, yield_type=YTW)")</f>
        <v>7.0658408715198462E-3</v>
      </c>
      <c r="AK265" s="16" cm="1">
        <f t="array" ref="AK265">_xll.BDP($C265,AK$1,"YAS_YLD_FLAG = 1")</f>
        <v>10000000000</v>
      </c>
      <c r="AL265" s="5">
        <f t="shared" si="22"/>
        <v>0</v>
      </c>
      <c r="AM265" s="17" cm="1">
        <f t="array" ref="AM265">_xll.BDP($C265&amp;"@"&amp;Settings!$B$1&amp;" "&amp;$O265,"INTERVAL_SUM","MARKET_DATA_OVERRIDE="&amp;AM$1,"CALC_INTERVAL="&amp;Settings!$B$2,"FILL=0")*1000</f>
        <v>0</v>
      </c>
      <c r="AN265" s="18">
        <f t="shared" si="23"/>
        <v>0</v>
      </c>
      <c r="AO265" s="17" cm="1">
        <f t="array" ref="AO265">_xll.BDP($I265&amp;"@"&amp;Settings!$B$1&amp;" "&amp;$O265,"INTERVAL_SUM","MARKET_DATA_OVERRIDE="&amp;AO$1,"CALC_INTERVAL="&amp;Settings!$B$2,"FILL=0")*1000</f>
        <v>0</v>
      </c>
      <c r="AP265" s="17" cm="1">
        <f t="array" ref="AP265">_xll.BDP($I265&amp;"@"&amp;Settings!$B$1&amp;" "&amp;$O265,"INTERVAL_SUM","MARKET_DATA_OVERRIDE="&amp;AP$1,"CALC_INTERVAL="&amp;Settings!$B$2,"FILL=0")*1000</f>
        <v>0</v>
      </c>
      <c r="AQ265" s="8" cm="1">
        <f t="array" ref="AQ265">_xll.BDP($C265,AQ$1)</f>
        <v>100</v>
      </c>
      <c r="AR265" s="21">
        <f>_xlfn.IFNA(IF(ISNUMBER($K265),INDEX(SN_Limit[UTILIZATION],MATCH($K265,SN_Limit[BB_ID],0)),"#N/A"),
IF(ISNUMBER($L265),INDEX(SN_Limit[UTILIZATION],MATCH($L265,SN_Limit[BB_ID],0)),"#N/A"))</f>
        <v>0.48010000000000003</v>
      </c>
      <c r="AS265" s="6">
        <f>_xlfn.IFNA(IF(ISNUMBER($K265),INDEX(SN_Limit[REMAINING],MATCH($K265,SN_Limit[BB_ID],0)),"#N/A"),
IF(ISNUMBER($L265),INDEX(SN_Limit[REMAINING],MATCH($L265,SN_Limit[BB_ID],0)),"#N/A"))</f>
        <v>524865935.24000001</v>
      </c>
      <c r="AT265" s="3" t="str">
        <f>INDEX(Table11[Z_category],MATCH(MAX(BuyTable[[#This Row],[Yld_Z_BB]:[Yld_Z_RBCI]]),Table11[Z_score_Vale],1))</f>
        <v>75 to 90</v>
      </c>
      <c r="AU265" s="3">
        <f>INDEX(Table12[TRAC_Category],MATCH(BuyTable[[#This Row],[Perc_Traded]],Table12[TRAC_Value],1))</f>
        <v>0</v>
      </c>
      <c r="AV265" s="27">
        <f>INDEX(Table13[NetDlrInv_Category],MATCH(BuyTable[[#This Row],[DealerClient Net]],Table13[NetDlrInv_Value],1))</f>
        <v>0</v>
      </c>
      <c r="AW265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65" s="3">
        <f>INDEX(Table15[XCCY_Cat],MATCH(BuyTable[[#This Row],[XCCY_sprd]],Table15[XCCY_Value],1))</f>
        <v>0</v>
      </c>
      <c r="AY265" s="3" t="str">
        <f>INDEX(Group_RTG[RTG_Value],MATCH($R265,Group_RTG[RTG_Key],0))&amp;":"&amp;INDEX(Map_DurBQNT[Dur_Val],MATCH($X265,Map_DurBQNT[Dur_Key],0))&amp;":"&amp;$M265&amp;":"&amp;$O265</f>
        <v>AA:9:CAD:Govt</v>
      </c>
      <c r="AZ265" s="3" t="str">
        <f>INDEX(Table9[LQA_Bucket],MATCH(BuyTable[[#This Row],[LQA_LIQUIDITY_SCORE]],Table9[LQA_Val],1))</f>
        <v>80-100</v>
      </c>
      <c r="BA265" s="27" t="str">
        <f>INDEX(Table10[Utilization_Bucket],MATCH(_xlfn.IFNA(ROUND(BuyTable[[#This Row],[Remaining]]/1000000,0),-1),Table10[Utilization_Val],1))</f>
        <v>100MM+</v>
      </c>
      <c r="BB26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66" spans="1:54" x14ac:dyDescent="0.3">
      <c r="A266" t="s">
        <v>876</v>
      </c>
      <c r="B266" t="str">
        <f>IF(ISNUMBER(MATCH(I266,Buyside_PastID!A:A,0)),"","NEW")</f>
        <v/>
      </c>
      <c r="C266" s="8" t="s">
        <v>1616</v>
      </c>
      <c r="D266" s="8">
        <v>0.78064070338453573</v>
      </c>
      <c r="E266" s="8">
        <v>1.1893922834283521</v>
      </c>
      <c r="F266" s="8" t="s">
        <v>1989</v>
      </c>
      <c r="G266" s="8">
        <v>10000</v>
      </c>
      <c r="H266" s="8">
        <v>10000</v>
      </c>
      <c r="I266" s="8" t="str" cm="1">
        <f t="array" ref="I266">_xll.BDP($C266,I$1)</f>
        <v>803854KN7</v>
      </c>
      <c r="J266" s="8" t="str" cm="1">
        <f t="array" ref="J266">_xll.BDP($C266,J$1)</f>
        <v>SCDA 2.8 12/02/52</v>
      </c>
      <c r="K266" s="8" cm="1">
        <f t="array" ref="K266">_xll.BDP($C266,K$1)</f>
        <v>186291</v>
      </c>
      <c r="L266" s="8" cm="1">
        <f t="array" ref="L266">_xll.BDP($C266,L$1)</f>
        <v>186291</v>
      </c>
      <c r="M266" s="8" t="str" cm="1">
        <f t="array" ref="M266">_xll.BDP($C266,M$1)</f>
        <v>CAD</v>
      </c>
      <c r="N266" s="8" t="str" cm="1">
        <f t="array" ref="N266">_xll.BDP($C266,N$1)</f>
        <v>CA</v>
      </c>
      <c r="O266" s="8" t="str" cm="1">
        <f t="array" ref="O266">_xll.BDP($C266,O$1)</f>
        <v>Govt</v>
      </c>
      <c r="P266" s="8" t="str" cm="1">
        <f t="array" ref="P266">_xll.BDP($C266,P$1)</f>
        <v>Government</v>
      </c>
      <c r="Q266" s="8" t="str" cm="1">
        <f t="array" ref="Q266">_xll.BDP($C266,Q$1)</f>
        <v>PROVINCE OF SASKATCHEWAN</v>
      </c>
      <c r="R266" s="8" t="str" cm="1">
        <f t="array" ref="R266">_xll.BDP($C266,R$1)</f>
        <v>AA</v>
      </c>
      <c r="S266" s="8" cm="1">
        <f t="array" ref="S266">_xlfn.IFNA(MATCH(_xll.BDP($C266,S$1),Convert_RBCIRTG[RTG_MDY],0),0)</f>
        <v>9</v>
      </c>
      <c r="T266" s="8" cm="1">
        <f t="array" ref="T266">_xlfn.IFNA(MATCH(_xll.BDP($C266,T$1),Convert_RBCIRTG[RTG_FITCH_SP],0),0)</f>
        <v>0</v>
      </c>
      <c r="U266" s="8" cm="1">
        <f t="array" ref="U266">_xlfn.IFNA(MATCH(_xll.BDP($C266,U$1),Convert_RBCIRTG[RTG_FITCH_SP],0),0)</f>
        <v>8</v>
      </c>
      <c r="V266" s="20" t="str" cm="1">
        <f t="array" ref="V266">INDEX(Convert_RBCIRTG[RTG_FITCH_SP],IF(MEDIAN($S266:$U266)&gt;0,MEDIAN($S266:$U266),MAX($S266:$U266)))</f>
        <v>AA</v>
      </c>
      <c r="W266" s="15" cm="1">
        <f t="array" ref="W266">_xll.BDP($C266,W$1,"YAS_YLD_FLAG = 15")</f>
        <v>20.511638645192022</v>
      </c>
      <c r="X266" s="3" t="str">
        <f>INDEX(Convert_DurBins[Dur_Bucket],MATCH($W266,Convert_DurBins[Dur_Val],1))</f>
        <v>20-22</v>
      </c>
      <c r="Y266" s="14">
        <f t="shared" si="20"/>
        <v>2.7472350000000003</v>
      </c>
      <c r="Z266" s="3">
        <f>-INDEX(DefProv[Default],MATCH($O266&amp;$R266,DefProv[KEY],0))</f>
        <v>-3</v>
      </c>
      <c r="AA266" s="9" cm="1">
        <f t="array" ref="AA266">IF($M266="CAD",AB266,_xll.BDP($C266,AA$1,"YAS_XCCY_FOREIGN_CURRENCY=CAD","YAS_YLD_FLAG = 15","PRICING_SOURCE=BVAL"))</f>
        <v>2.7772350000000001</v>
      </c>
      <c r="AB266" s="9" cm="1">
        <f t="array" ref="AB266">_xll.BDP($C266,AB$1,"YAS_YLD_FLAG = 15","PRICING_SOURCE=BVAL")</f>
        <v>2.7772350000000001</v>
      </c>
      <c r="AC266" s="14">
        <f t="shared" si="21"/>
        <v>0</v>
      </c>
      <c r="AD266" s="9" cm="1">
        <f t="array" ref="AD266">_xll.BDP($C266,AD$1,"YAS_YLD_FLAG = 15","PRICING_SOURCE=BVAL")</f>
        <v>80.890100000000004</v>
      </c>
      <c r="AE266" s="14">
        <f>INDEX([1]credit_yield!$C$1:$C$108,MATCH($AY266,[1]credit_yield!$A$1:$A$108,0))</f>
        <v>80.673288981119796</v>
      </c>
      <c r="AF266" s="9" cm="1">
        <f t="array" ref="AF266">_xll.BDP($C266,AF$1,"YAS_YLD_FLAG = 15","YAS_XCCY_FOREIGN_CURRENCY=CAD","PRICING_SOURCE=BVAL")</f>
        <v>81.008543828846925</v>
      </c>
      <c r="AG266" s="9" cm="1">
        <f t="array" ref="AG266">_xll.BDP($C266,AG$1,"YAS_YLD_FLAG = 15","PRICING_SOURCE=BVAL")</f>
        <v>1.968334</v>
      </c>
      <c r="AH266" s="9" t="str" cm="1">
        <f t="array" ref="AH266">_xll.BDP($C266,AH$1,"YAS_YLD_FLAG = 15","PRICING_SOURCE=BVAL")</f>
        <v>CAN 2 12/01/51</v>
      </c>
      <c r="AI266" s="9" t="str" cm="1">
        <f t="array" ref="AI266">_xll.BDP($C266,AI$1,"YAS_YLD_FLAG = 15","YAS_XCCY_FOREIGN_CURRENCY=CAD","PRICING_SOURCE=BVAL")</f>
        <v>CAN 2 12/01/51</v>
      </c>
      <c r="AJ266" s="9" cm="1">
        <f t="array" ref="AJ266">_xll.BQL($C266, "yield(fill=PREV, pricing_source=BVN4, side=Bid, yield_type=YTW) - yield(fill=PREV, pricing_source=BVN4, side=Ask, yield_type=YTW)")</f>
        <v>1.0373046461121138E-2</v>
      </c>
      <c r="AK266" s="16" cm="1">
        <f t="array" ref="AK266">_xll.BDP($C266,AK$1,"YAS_YLD_FLAG = 1")</f>
        <v>700000000</v>
      </c>
      <c r="AL266" s="5">
        <f t="shared" si="22"/>
        <v>0</v>
      </c>
      <c r="AM266" s="17" cm="1">
        <f t="array" ref="AM266">_xll.BDP($C266&amp;"@"&amp;Settings!$B$1&amp;" "&amp;$O266,"INTERVAL_SUM","MARKET_DATA_OVERRIDE="&amp;AM$1,"CALC_INTERVAL="&amp;Settings!$B$2,"FILL=0")*1000</f>
        <v>0</v>
      </c>
      <c r="AN266" s="18">
        <f t="shared" si="23"/>
        <v>0</v>
      </c>
      <c r="AO266" s="17" cm="1">
        <f t="array" ref="AO266">_xll.BDP($I266&amp;"@"&amp;Settings!$B$1&amp;" "&amp;$O266,"INTERVAL_SUM","MARKET_DATA_OVERRIDE="&amp;AO$1,"CALC_INTERVAL="&amp;Settings!$B$2,"FILL=0")*1000</f>
        <v>0</v>
      </c>
      <c r="AP266" s="17" cm="1">
        <f t="array" ref="AP266">_xll.BDP($I266&amp;"@"&amp;Settings!$B$1&amp;" "&amp;$O266,"INTERVAL_SUM","MARKET_DATA_OVERRIDE="&amp;AP$1,"CALC_INTERVAL="&amp;Settings!$B$2,"FILL=0")*1000</f>
        <v>0</v>
      </c>
      <c r="AQ266" s="8" cm="1">
        <f t="array" ref="AQ266">_xll.BDP($C266,AQ$1)</f>
        <v>99</v>
      </c>
      <c r="AR266" s="21">
        <f>_xlfn.IFNA(IF(ISNUMBER($K266),INDEX(SN_Limit[UTILIZATION],MATCH($K266,SN_Limit[BB_ID],0)),"#N/A"),
IF(ISNUMBER($L266),INDEX(SN_Limit[UTILIZATION],MATCH($L266,SN_Limit[BB_ID],0)),"#N/A"))</f>
        <v>0.38619999999999999</v>
      </c>
      <c r="AS266" s="6">
        <f>_xlfn.IFNA(IF(ISNUMBER($K266),INDEX(SN_Limit[REMAINING],MATCH($K266,SN_Limit[BB_ID],0)),"#N/A"),
IF(ISNUMBER($L266),INDEX(SN_Limit[REMAINING],MATCH($L266,SN_Limit[BB_ID],0)),"#N/A"))</f>
        <v>205518765.75</v>
      </c>
      <c r="AT266" s="3" t="str">
        <f>INDEX(Table11[Z_category],MATCH(MAX(BuyTable[[#This Row],[Yld_Z_BB]:[Yld_Z_RBCI]]),Table11[Z_score_Vale],1))</f>
        <v>75 to 90</v>
      </c>
      <c r="AU266" s="3">
        <f>INDEX(Table12[TRAC_Category],MATCH(BuyTable[[#This Row],[Perc_Traded]],Table12[TRAC_Value],1))</f>
        <v>0</v>
      </c>
      <c r="AV266" s="27">
        <f>INDEX(Table13[NetDlrInv_Category],MATCH(BuyTable[[#This Row],[DealerClient Net]],Table13[NetDlrInv_Value],1))</f>
        <v>0</v>
      </c>
      <c r="AW266" s="3">
        <f>IF(OR(ISBLANK(BuyTable[[#This Row],[MSG_AskSize]]),NOT(ISNUMBER(BuyTable[[#This Row],[MSG_AskSize]]))),"NA",INDEX(Table14[AskSize_Category],MATCH(BuyTable[[#This Row],[MSG_AskSize]],Table14[AskSize_Value],1)))</f>
        <v>0</v>
      </c>
      <c r="AX266" s="3">
        <f>INDEX(Table15[XCCY_Cat],MATCH(BuyTable[[#This Row],[XCCY_sprd]],Table15[XCCY_Value],1))</f>
        <v>0</v>
      </c>
      <c r="AY266" s="3" t="str">
        <f>INDEX(Group_RTG[RTG_Value],MATCH($R266,Group_RTG[RTG_Key],0))&amp;":"&amp;INDEX(Map_DurBQNT[Dur_Val],MATCH($X266,Map_DurBQNT[Dur_Key],0))&amp;":"&amp;$M266&amp;":"&amp;$O266</f>
        <v>AA:11:CAD:Govt</v>
      </c>
      <c r="AZ266" s="3" t="str">
        <f>INDEX(Table9[LQA_Bucket],MATCH(BuyTable[[#This Row],[LQA_LIQUIDITY_SCORE]],Table9[LQA_Val],1))</f>
        <v>80-100</v>
      </c>
      <c r="BA266" s="27" t="str">
        <f>INDEX(Table10[Utilization_Bucket],MATCH(_xlfn.IFNA(ROUND(BuyTable[[#This Row],[Remaining]]/1000000,0),-1),Table10[Utilization_Val],1))</f>
        <v>100MM+</v>
      </c>
      <c r="BB26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67" spans="1:54" x14ac:dyDescent="0.3">
      <c r="A267" t="s">
        <v>876</v>
      </c>
      <c r="B267" t="str">
        <f>IF(ISNUMBER(MATCH(I267,Buyside_PastID!A:A,0)),"","NEW")</f>
        <v/>
      </c>
      <c r="C267" s="8" t="s">
        <v>1663</v>
      </c>
      <c r="D267" s="8">
        <v>1.1405420631215448</v>
      </c>
      <c r="E267" s="8">
        <v>0.83861166196329184</v>
      </c>
      <c r="F267" s="8" t="s">
        <v>2068</v>
      </c>
      <c r="G267" s="8">
        <v>5000000</v>
      </c>
      <c r="H267" s="8">
        <v>5000000</v>
      </c>
      <c r="I267" s="8" t="str" cm="1">
        <f t="array" ref="I267">_xll.BDP($C267,I$1)</f>
        <v>007863AM5</v>
      </c>
      <c r="J267" s="8" t="str" cm="1">
        <f t="array" ref="J267">_xll.BDP($C267,J$1)</f>
        <v>AERMON 3.441 04/26/51</v>
      </c>
      <c r="K267" s="8" cm="1">
        <f t="array" ref="K267">_xll.BDP($C267,K$1)</f>
        <v>901296</v>
      </c>
      <c r="L267" s="8" cm="1">
        <f t="array" ref="L267">_xll.BDP($C267,L$1)</f>
        <v>901296</v>
      </c>
      <c r="M267" s="8" t="str" cm="1">
        <f t="array" ref="M267">_xll.BDP($C267,M$1)</f>
        <v>CAD</v>
      </c>
      <c r="N267" s="8" t="str" cm="1">
        <f t="array" ref="N267">_xll.BDP($C267,N$1)</f>
        <v>CA</v>
      </c>
      <c r="O267" s="8" t="str" cm="1">
        <f t="array" ref="O267">_xll.BDP($C267,O$1)</f>
        <v>Corp</v>
      </c>
      <c r="P267" s="8" t="str" cm="1">
        <f t="array" ref="P267">_xll.BDP($C267,P$1)</f>
        <v>Industrials</v>
      </c>
      <c r="Q267" s="8" t="str" cm="1">
        <f t="array" ref="Q267">_xll.BDP($C267,Q$1)</f>
        <v>AEROPORTS DE MONTREAL</v>
      </c>
      <c r="R267" s="8" t="str" cm="1">
        <f t="array" ref="R267">_xll.BDP($C267,R$1)</f>
        <v>A</v>
      </c>
      <c r="S267" s="8" cm="1">
        <f t="array" ref="S267">_xlfn.IFNA(MATCH(_xll.BDP($C267,S$1),Convert_RBCIRTG[RTG_MDY],0),0)</f>
        <v>6</v>
      </c>
      <c r="T267" s="8" cm="1">
        <f t="array" ref="T267">_xlfn.IFNA(MATCH(_xll.BDP($C267,T$1),Convert_RBCIRTG[RTG_FITCH_SP],0),0)</f>
        <v>0</v>
      </c>
      <c r="U267" s="8" cm="1">
        <f t="array" ref="U267">_xlfn.IFNA(MATCH(_xll.BDP($C267,U$1),Convert_RBCIRTG[RTG_FITCH_SP],0),0)</f>
        <v>0</v>
      </c>
      <c r="V267" s="20" t="str" cm="1">
        <f t="array" ref="V267">INDEX(Convert_RBCIRTG[RTG_FITCH_SP],IF(MEDIAN($S267:$U267)&gt;0,MEDIAN($S267:$U267),MAX($S267:$U267)))</f>
        <v>A+</v>
      </c>
      <c r="W267" s="15" cm="1">
        <f t="array" ref="W267">_xll.BDP($C267,W$1,"YAS_YLD_FLAG = 15")</f>
        <v>18.152940885924213</v>
      </c>
      <c r="X267" s="3" t="str">
        <f>INDEX(Convert_DurBins[Dur_Bucket],MATCH($W267,Convert_DurBins[Dur_Val],1))</f>
        <v>18-20</v>
      </c>
      <c r="Y267" s="14">
        <f t="shared" si="20"/>
        <v>3.1642320000000002</v>
      </c>
      <c r="Z267" s="3">
        <f>-INDEX(DefProv[Default],MATCH($O267&amp;$R267,DefProv[KEY],0))</f>
        <v>-13</v>
      </c>
      <c r="AA267" s="9" cm="1">
        <f t="array" ref="AA267">IF($M267="CAD",AB267,_xll.BDP($C267,AA$1,"YAS_XCCY_FOREIGN_CURRENCY=CAD","YAS_YLD_FLAG = 15","PRICING_SOURCE=BVAL"))</f>
        <v>3.294232</v>
      </c>
      <c r="AB267" s="9" cm="1">
        <f t="array" ref="AB267">_xll.BDP($C267,AB$1,"YAS_YLD_FLAG = 15","PRICING_SOURCE=BVAL")</f>
        <v>3.294232</v>
      </c>
      <c r="AC267" s="14">
        <f t="shared" si="21"/>
        <v>0</v>
      </c>
      <c r="AD267" s="9" cm="1">
        <f t="array" ref="AD267">_xll.BDP($C267,AD$1,"YAS_YLD_FLAG = 15","PRICING_SOURCE=BVAL")</f>
        <v>132.5898</v>
      </c>
      <c r="AE267" s="14">
        <f>INDEX([1]credit_yield!$C$1:$C$108,MATCH($AY267,[1]credit_yield!$A$1:$A$108,0))</f>
        <v>135.27205810546869</v>
      </c>
      <c r="AF267" s="9" cm="1">
        <f t="array" ref="AF267">_xll.BDP($C267,AF$1,"YAS_YLD_FLAG = 15","YAS_XCCY_FOREIGN_CURRENCY=CAD","PRICING_SOURCE=BVAL")</f>
        <v>134.3561186225333</v>
      </c>
      <c r="AG267" s="9" cm="1">
        <f t="array" ref="AG267">_xll.BDP($C267,AG$1,"YAS_YLD_FLAG = 15","PRICING_SOURCE=BVAL")</f>
        <v>1.968334</v>
      </c>
      <c r="AH267" s="9" t="str" cm="1">
        <f t="array" ref="AH267">_xll.BDP($C267,AH$1,"YAS_YLD_FLAG = 15","PRICING_SOURCE=BVAL")</f>
        <v>CAN 2 12/01/51</v>
      </c>
      <c r="AI267" s="9" t="str" cm="1">
        <f t="array" ref="AI267">_xll.BDP($C267,AI$1,"YAS_YLD_FLAG = 15","YAS_XCCY_FOREIGN_CURRENCY=CAD","PRICING_SOURCE=BVAL")</f>
        <v>CAN 2 12/01/51</v>
      </c>
      <c r="AJ267" s="9" cm="1">
        <f t="array" ref="AJ267">_xll.BQL($C267, "yield(fill=PREV, pricing_source=BVN4, side=Bid, yield_type=YTW) - yield(fill=PREV, pricing_source=BVN4, side=Ask, yield_type=YTW)")</f>
        <v>2.7974240000000261E-2</v>
      </c>
      <c r="AK267" s="16" cm="1">
        <f t="array" ref="AK267">_xll.BDP($C267,AK$1,"YAS_YLD_FLAG = 1")</f>
        <v>400000000</v>
      </c>
      <c r="AL267" s="5">
        <f t="shared" si="22"/>
        <v>0</v>
      </c>
      <c r="AM267" s="17" cm="1">
        <f t="array" ref="AM267">_xll.BDP($C267&amp;"@"&amp;Settings!$B$1&amp;" "&amp;$O267,"INTERVAL_SUM","MARKET_DATA_OVERRIDE="&amp;AM$1,"CALC_INTERVAL="&amp;Settings!$B$2,"FILL=0")*1000</f>
        <v>0</v>
      </c>
      <c r="AN267" s="18">
        <f t="shared" si="23"/>
        <v>0</v>
      </c>
      <c r="AO267" s="17" cm="1">
        <f t="array" ref="AO267">_xll.BDP($I267&amp;"@"&amp;Settings!$B$1&amp;" "&amp;$O267,"INTERVAL_SUM","MARKET_DATA_OVERRIDE="&amp;AO$1,"CALC_INTERVAL="&amp;Settings!$B$2,"FILL=0")*1000</f>
        <v>0</v>
      </c>
      <c r="AP267" s="17" cm="1">
        <f t="array" ref="AP267">_xll.BDP($I267&amp;"@"&amp;Settings!$B$1&amp;" "&amp;$O267,"INTERVAL_SUM","MARKET_DATA_OVERRIDE="&amp;AP$1,"CALC_INTERVAL="&amp;Settings!$B$2,"FILL=0")*1000</f>
        <v>0</v>
      </c>
      <c r="AQ267" s="8" cm="1">
        <f t="array" ref="AQ267">_xll.BDP($C267,AQ$1)</f>
        <v>79</v>
      </c>
      <c r="AR267" s="21">
        <f>_xlfn.IFNA(IF(ISNUMBER($K267),INDEX(SN_Limit[UTILIZATION],MATCH($K267,SN_Limit[BB_ID],0)),"#N/A"),
IF(ISNUMBER($L267),INDEX(SN_Limit[UTILIZATION],MATCH($L267,SN_Limit[BB_ID],0)),"#N/A"))</f>
        <v>0.19600000000000001</v>
      </c>
      <c r="AS267" s="6">
        <f>_xlfn.IFNA(IF(ISNUMBER($K267),INDEX(SN_Limit[REMAINING],MATCH($K267,SN_Limit[BB_ID],0)),"#N/A"),
IF(ISNUMBER($L267),INDEX(SN_Limit[REMAINING],MATCH($L267,SN_Limit[BB_ID],0)),"#N/A"))</f>
        <v>52800774.689999998</v>
      </c>
      <c r="AT267" s="3" t="str">
        <f>INDEX(Table11[Z_category],MATCH(MAX(BuyTable[[#This Row],[Yld_Z_BB]:[Yld_Z_RBCI]]),Table11[Z_score_Vale],1))</f>
        <v>75 to 90</v>
      </c>
      <c r="AU267" s="3">
        <f>INDEX(Table12[TRAC_Category],MATCH(BuyTable[[#This Row],[Perc_Traded]],Table12[TRAC_Value],1))</f>
        <v>0</v>
      </c>
      <c r="AV267" s="27">
        <f>INDEX(Table13[NetDlrInv_Category],MATCH(BuyTable[[#This Row],[DealerClient Net]],Table13[NetDlrInv_Value],1))</f>
        <v>0</v>
      </c>
      <c r="AW267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67" s="3">
        <f>INDEX(Table15[XCCY_Cat],MATCH(BuyTable[[#This Row],[XCCY_sprd]],Table15[XCCY_Value],1))</f>
        <v>0</v>
      </c>
      <c r="AY267" s="3" t="str">
        <f>INDEX(Group_RTG[RTG_Value],MATCH($R267,Group_RTG[RTG_Key],0))&amp;":"&amp;INDEX(Map_DurBQNT[Dur_Val],MATCH($X267,Map_DurBQNT[Dur_Key],0))&amp;":"&amp;$M267&amp;":"&amp;$O267</f>
        <v>A:10:CAD:Corp</v>
      </c>
      <c r="AZ267" s="3" t="str">
        <f>INDEX(Table9[LQA_Bucket],MATCH(BuyTable[[#This Row],[LQA_LIQUIDITY_SCORE]],Table9[LQA_Val],1))</f>
        <v>60-80</v>
      </c>
      <c r="BA267" s="27" t="str">
        <f>INDEX(Table10[Utilization_Bucket],MATCH(_xlfn.IFNA(ROUND(BuyTable[[#This Row],[Remaining]]/1000000,0),-1),Table10[Utilization_Val],1))</f>
        <v>50-100MM</v>
      </c>
      <c r="BB26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68" spans="1:54" x14ac:dyDescent="0.3">
      <c r="A268" t="s">
        <v>876</v>
      </c>
      <c r="B268" t="str">
        <f>IF(ISNUMBER(MATCH(I268,Buyside_PastID!A:A,0)),"","NEW")</f>
        <v>NEW</v>
      </c>
      <c r="C268" s="8" t="s">
        <v>2887</v>
      </c>
      <c r="D268" s="8">
        <v>0.68909784206790237</v>
      </c>
      <c r="E268" s="8">
        <v>0.77700944875021472</v>
      </c>
      <c r="F268" s="8" t="s">
        <v>2825</v>
      </c>
      <c r="G268" s="8">
        <v>630000</v>
      </c>
      <c r="H268" s="8">
        <v>4850000</v>
      </c>
      <c r="I268" s="8" t="str" cm="1">
        <f t="array" ref="I268">_xll.BDP($C268,I$1)</f>
        <v>48126BAA1</v>
      </c>
      <c r="J268" s="8" t="str" cm="1">
        <f t="array" ref="J268">_xll.BDP($C268,J$1)</f>
        <v>JPM 5.4 01/06/42</v>
      </c>
      <c r="K268" s="8" cm="1">
        <f t="array" ref="K268">_xll.BDP($C268,K$1)</f>
        <v>100312</v>
      </c>
      <c r="L268" s="8" cm="1">
        <f t="array" ref="L268">_xll.BDP($C268,L$1)</f>
        <v>100312</v>
      </c>
      <c r="M268" s="8" t="str" cm="1">
        <f t="array" ref="M268">_xll.BDP($C268,M$1)</f>
        <v>USD</v>
      </c>
      <c r="N268" s="8" t="str" cm="1">
        <f t="array" ref="N268">_xll.BDP($C268,N$1)</f>
        <v>US</v>
      </c>
      <c r="O268" s="8" t="str" cm="1">
        <f t="array" ref="O268">_xll.BDP($C268,O$1)</f>
        <v>Corp</v>
      </c>
      <c r="P268" s="8" t="str" cm="1">
        <f t="array" ref="P268">_xll.BDP($C268,P$1)</f>
        <v>Financials</v>
      </c>
      <c r="Q268" s="8" t="str" cm="1">
        <f t="array" ref="Q268">_xll.BDP($C268,Q$1)</f>
        <v>JPMORGAN CHASE &amp; CO</v>
      </c>
      <c r="R268" s="8" t="str" cm="1">
        <f t="array" ref="R268">_xll.BDP($C268,R$1)</f>
        <v>A</v>
      </c>
      <c r="S268" s="8" cm="1">
        <f t="array" ref="S268">_xlfn.IFNA(MATCH(_xll.BDP($C268,S$1),Convert_RBCIRTG[RTG_MDY],0),0)</f>
        <v>5</v>
      </c>
      <c r="T268" s="8" cm="1">
        <f t="array" ref="T268">_xlfn.IFNA(MATCH(_xll.BDP($C268,T$1),Convert_RBCIRTG[RTG_FITCH_SP],0),0)</f>
        <v>7</v>
      </c>
      <c r="U268" s="8" cm="1">
        <f t="array" ref="U268">_xlfn.IFNA(MATCH(_xll.BDP($C268,U$1),Convert_RBCIRTG[RTG_FITCH_SP],0),0)</f>
        <v>4</v>
      </c>
      <c r="V268" s="20" t="str" cm="1">
        <f t="array" ref="V268">INDEX(Convert_RBCIRTG[RTG_FITCH_SP],IF(MEDIAN($S268:$U268)&gt;0,MEDIAN($S268:$U268),MAX($S268:$U268)))</f>
        <v>A</v>
      </c>
      <c r="W268" s="15" cm="1">
        <f t="array" ref="W268">_xll.BDP($C268,W$1,"YAS_YLD_FLAG = 15")</f>
        <v>13.357190319541735</v>
      </c>
      <c r="X268" s="3" t="str">
        <f>INDEX(Convert_DurBins[Dur_Bucket],MATCH($W268,Convert_DurBins[Dur_Val],1))</f>
        <v>12-14</v>
      </c>
      <c r="Y268" s="14">
        <f t="shared" si="20"/>
        <v>3.6620573178781335</v>
      </c>
      <c r="Z268" s="3">
        <f>-INDEX(DefProv[Default],MATCH($O268&amp;$R268,DefProv[KEY],0))</f>
        <v>-13</v>
      </c>
      <c r="AA268" s="9" cm="1">
        <f t="array" ref="AA268">IF($M268="CAD",AB268,_xll.BDP($C268,AA$1,"YAS_XCCY_FOREIGN_CURRENCY=CAD","YAS_YLD_FLAG = 15","PRICING_SOURCE=BVAL"))</f>
        <v>3.7920573178781334</v>
      </c>
      <c r="AB268" s="9" cm="1">
        <f t="array" ref="AB268">_xll.BDP($C268,AB$1,"YAS_YLD_FLAG = 15","PRICING_SOURCE=BVAL")</f>
        <v>3.012807</v>
      </c>
      <c r="AC268" s="14">
        <f t="shared" si="21"/>
        <v>0.77925031787813337</v>
      </c>
      <c r="AD268" s="9" cm="1">
        <f t="array" ref="AD268">_xll.BDP($C268,AD$1,"YAS_YLD_FLAG = 15","PRICING_SOURCE=BVAL")</f>
        <v>102.00170000000001</v>
      </c>
      <c r="AE268" s="14">
        <f>INDEX([1]credit_yield!$C$1:$C$108,MATCH($AY268,[1]credit_yield!$A$1:$A$108,0))</f>
        <v>93.300624564841939</v>
      </c>
      <c r="AF268" s="9" cm="1">
        <f t="array" ref="AF268">_xll.BDP($C268,AF$1,"YAS_YLD_FLAG = 15","YAS_XCCY_FOREIGN_CURRENCY=CAD","PRICING_SOURCE=BVAL")</f>
        <v>192.37768638851082</v>
      </c>
      <c r="AG268" s="9" cm="1">
        <f t="array" ref="AG268">_xll.BDP($C268,AG$1,"YAS_YLD_FLAG = 15","PRICING_SOURCE=BVAL")</f>
        <v>1.9927899999999998</v>
      </c>
      <c r="AH268" s="9" t="str" cm="1">
        <f t="array" ref="AH268">_xll.BDP($C268,AH$1,"YAS_YLD_FLAG = 15","PRICING_SOURCE=BVAL")</f>
        <v>T 1 3/4 08/15/41</v>
      </c>
      <c r="AI268" s="9" t="str" cm="1">
        <f t="array" ref="AI268">_xll.BDP($C268,AI$1,"YAS_YLD_FLAG = 15","YAS_XCCY_FOREIGN_CURRENCY=CAD","PRICING_SOURCE=BVAL")</f>
        <v>CAN 4 06/01/41</v>
      </c>
      <c r="AJ268" s="9" cm="1">
        <f t="array" ref="AJ268">_xll.BQL($C268, "yield(fill=PREV, pricing_source=BVN4, side=Bid, yield_type=YTW) - yield(fill=PREV, pricing_source=BVN4, side=Ask, yield_type=YTW)")</f>
        <v>1.0467686234199913E-2</v>
      </c>
      <c r="AK268" s="16" cm="1">
        <f t="array" ref="AK268">_xll.BDP($C268,AK$1,"YAS_YLD_FLAG = 1")</f>
        <v>1250000000</v>
      </c>
      <c r="AL268" s="5">
        <f t="shared" si="22"/>
        <v>3.1298399999999997E-2</v>
      </c>
      <c r="AM268" s="17" cm="1">
        <f t="array" ref="AM268">_xll.BDP($C268&amp;"@"&amp;Settings!$B$1&amp;" "&amp;$O268,"INTERVAL_SUM","MARKET_DATA_OVERRIDE="&amp;AM$1,"CALC_INTERVAL="&amp;Settings!$B$2,"FILL=0")*1000</f>
        <v>39123000</v>
      </c>
      <c r="AN268" s="18">
        <f t="shared" si="23"/>
        <v>-2530000</v>
      </c>
      <c r="AO268" s="17" cm="1">
        <f t="array" ref="AO268">_xll.BDP($I268&amp;"@"&amp;Settings!$B$1&amp;" "&amp;$O268,"INTERVAL_SUM","MARKET_DATA_OVERRIDE="&amp;AO$1,"CALC_INTERVAL="&amp;Settings!$B$2,"FILL=0")*1000</f>
        <v>7470000</v>
      </c>
      <c r="AP268" s="17" cm="1">
        <f t="array" ref="AP268">_xll.BDP($I268&amp;"@"&amp;Settings!$B$1&amp;" "&amp;$O268,"INTERVAL_SUM","MARKET_DATA_OVERRIDE="&amp;AP$1,"CALC_INTERVAL="&amp;Settings!$B$2,"FILL=0")*1000</f>
        <v>10000000</v>
      </c>
      <c r="AQ268" s="8" cm="1">
        <f t="array" ref="AQ268">_xll.BDP($C268,AQ$1)</f>
        <v>95</v>
      </c>
      <c r="AR268" s="21">
        <f>_xlfn.IFNA(IF(ISNUMBER($K268),INDEX(SN_Limit[UTILIZATION],MATCH($K268,SN_Limit[BB_ID],0)),"#N/A"),
IF(ISNUMBER($L268),INDEX(SN_Limit[UTILIZATION],MATCH($L268,SN_Limit[BB_ID],0)),"#N/A"))</f>
        <v>0.52710000000000001</v>
      </c>
      <c r="AS268" s="6">
        <f>_xlfn.IFNA(IF(ISNUMBER($K268),INDEX(SN_Limit[REMAINING],MATCH($K268,SN_Limit[BB_ID],0)),"#N/A"),
IF(ISNUMBER($L268),INDEX(SN_Limit[REMAINING],MATCH($L268,SN_Limit[BB_ID],0)),"#N/A"))</f>
        <v>37288330.020000003</v>
      </c>
      <c r="AT268" s="3" t="str">
        <f>INDEX(Table11[Z_category],MATCH(MAX(BuyTable[[#This Row],[Yld_Z_BB]:[Yld_Z_RBCI]]),Table11[Z_score_Vale],1))</f>
        <v>75 to 90</v>
      </c>
      <c r="AU268" s="3" t="str">
        <f>INDEX(Table12[TRAC_Category],MATCH(BuyTable[[#This Row],[Perc_Traded]],Table12[TRAC_Value],1))</f>
        <v>0-5%</v>
      </c>
      <c r="AV268" s="27" t="str">
        <f>INDEX(Table13[NetDlrInv_Category],MATCH(BuyTable[[#This Row],[DealerClient Net]],Table13[NetDlrInv_Value],1))</f>
        <v>-5MM to 0MM</v>
      </c>
      <c r="AW268" s="3">
        <f>IF(OR(ISBLANK(BuyTable[[#This Row],[MSG_AskSize]]),NOT(ISNUMBER(BuyTable[[#This Row],[MSG_AskSize]]))),"NA",INDEX(Table14[AskSize_Category],MATCH(BuyTable[[#This Row],[MSG_AskSize]],Table14[AskSize_Value],1)))</f>
        <v>0</v>
      </c>
      <c r="AX268" s="3" t="str">
        <f>INDEX(Table15[XCCY_Cat],MATCH(BuyTable[[#This Row],[XCCY_sprd]],Table15[XCCY_Value],1))</f>
        <v>0.5 to 0.8</v>
      </c>
      <c r="AY268" s="3" t="str">
        <f>INDEX(Group_RTG[RTG_Value],MATCH($R268,Group_RTG[RTG_Key],0))&amp;":"&amp;INDEX(Map_DurBQNT[Dur_Val],MATCH($X268,Map_DurBQNT[Dur_Key],0))&amp;":"&amp;$M268&amp;":"&amp;$O268</f>
        <v>A:7:USD:Corp</v>
      </c>
      <c r="AZ268" s="3" t="str">
        <f>INDEX(Table9[LQA_Bucket],MATCH(BuyTable[[#This Row],[LQA_LIQUIDITY_SCORE]],Table9[LQA_Val],1))</f>
        <v>80-100</v>
      </c>
      <c r="BA268" s="27" t="str">
        <f>INDEX(Table10[Utilization_Bucket],MATCH(_xlfn.IFNA(ROUND(BuyTable[[#This Row],[Remaining]]/1000000,0),-1),Table10[Utilization_Val],1))</f>
        <v>10-50MM</v>
      </c>
      <c r="BB26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69" spans="1:54" x14ac:dyDescent="0.3">
      <c r="A269" t="s">
        <v>876</v>
      </c>
      <c r="B269" t="str">
        <f>IF(ISNUMBER(MATCH(I269,Buyside_PastID!A:A,0)),"","NEW")</f>
        <v/>
      </c>
      <c r="C269" s="8" t="s">
        <v>1680</v>
      </c>
      <c r="D269" s="8">
        <v>0.83906977235875346</v>
      </c>
      <c r="E269" s="8">
        <v>0.96144035631454317</v>
      </c>
      <c r="F269" s="8" t="s">
        <v>2094</v>
      </c>
      <c r="G269" s="8">
        <v>0</v>
      </c>
      <c r="H269" s="8">
        <v>5000000</v>
      </c>
      <c r="I269" s="8" t="str" cm="1">
        <f t="array" ref="I269">_xll.BDP($C269,I$1)</f>
        <v>07274NAN3</v>
      </c>
      <c r="J269" s="8" t="str" cm="1">
        <f t="array" ref="J269">_xll.BDP($C269,J$1)</f>
        <v>BAYNGR 4 5/8 06/25/38</v>
      </c>
      <c r="K269" s="8" cm="1">
        <f t="array" ref="K269">_xll.BDP($C269,K$1)</f>
        <v>115679</v>
      </c>
      <c r="L269" s="8" cm="1">
        <f t="array" ref="L269">_xll.BDP($C269,L$1)</f>
        <v>51781115</v>
      </c>
      <c r="M269" s="8" t="str" cm="1">
        <f t="array" ref="M269">_xll.BDP($C269,M$1)</f>
        <v>USD</v>
      </c>
      <c r="N269" s="8" t="str" cm="1">
        <f t="array" ref="N269">_xll.BDP($C269,N$1)</f>
        <v>US</v>
      </c>
      <c r="O269" s="8" t="str" cm="1">
        <f t="array" ref="O269">_xll.BDP($C269,O$1)</f>
        <v>Corp</v>
      </c>
      <c r="P269" s="8" t="str" cm="1">
        <f t="array" ref="P269">_xll.BDP($C269,P$1)</f>
        <v>Health Care</v>
      </c>
      <c r="Q269" s="8" t="str" cm="1">
        <f t="array" ref="Q269">_xll.BDP($C269,Q$1)</f>
        <v>BAYER US FINANCE II LLC</v>
      </c>
      <c r="R269" s="8" t="str" cm="1">
        <f t="array" ref="R269">_xll.BDP($C269,R$1)</f>
        <v>BBB</v>
      </c>
      <c r="S269" s="8" cm="1">
        <f t="array" ref="S269">_xlfn.IFNA(MATCH(_xll.BDP($C269,S$1),Convert_RBCIRTG[RTG_MDY],0),0)</f>
        <v>2</v>
      </c>
      <c r="T269" s="8" cm="1">
        <f t="array" ref="T269">_xlfn.IFNA(MATCH(_xll.BDP($C269,T$1),Convert_RBCIRTG[RTG_FITCH_SP],0),0)</f>
        <v>3</v>
      </c>
      <c r="U269" s="8" cm="1">
        <f t="array" ref="U269">_xlfn.IFNA(MATCH(_xll.BDP($C269,U$1),Convert_RBCIRTG[RTG_FITCH_SP],0),0)</f>
        <v>2</v>
      </c>
      <c r="V269" s="20" t="str" cm="1">
        <f t="array" ref="V269">INDEX(Convert_RBCIRTG[RTG_FITCH_SP],IF(MEDIAN($S269:$U269)&gt;0,MEDIAN($S269:$U269),MAX($S269:$U269)))</f>
        <v>BBB</v>
      </c>
      <c r="W269" s="15" cm="1">
        <f t="array" ref="W269">_xll.BDP($C269,W$1,"YAS_YLD_FLAG = 15")</f>
        <v>11.650070609506489</v>
      </c>
      <c r="X269" s="3" t="str">
        <f>INDEX(Convert_DurBins[Dur_Bucket],MATCH($W269,Convert_DurBins[Dur_Val],1))</f>
        <v>10-12</v>
      </c>
      <c r="Y269" s="14">
        <f t="shared" si="20"/>
        <v>3.4410483635400504</v>
      </c>
      <c r="Z269" s="3">
        <f>-INDEX(DefProv[Default],MATCH($O269&amp;$R269,DefProv[KEY],0))</f>
        <v>-36</v>
      </c>
      <c r="AA269" s="9" cm="1">
        <f t="array" ref="AA269">IF($M269="CAD",AB269,_xll.BDP($C269,AA$1,"YAS_XCCY_FOREIGN_CURRENCY=CAD","YAS_YLD_FLAG = 15","PRICING_SOURCE=BVAL"))</f>
        <v>3.8010483635400503</v>
      </c>
      <c r="AB269" s="9" cm="1">
        <f t="array" ref="AB269">_xll.BDP($C269,AB$1,"YAS_YLD_FLAG = 15","PRICING_SOURCE=BVAL")</f>
        <v>3.1902530000000002</v>
      </c>
      <c r="AC269" s="14">
        <f t="shared" si="21"/>
        <v>0.61079536354005004</v>
      </c>
      <c r="AD269" s="9" cm="1">
        <f t="array" ref="AD269">_xll.BDP($C269,AD$1,"YAS_YLD_FLAG = 15","PRICING_SOURCE=BVAL")</f>
        <v>119.74630000000003</v>
      </c>
      <c r="AE269" s="14" t="e">
        <f>INDEX([1]credit_yield!$C$1:$C$108,MATCH($AY269,[1]credit_yield!$A$1:$A$108,0))</f>
        <v>#N/A</v>
      </c>
      <c r="AF269" s="9" cm="1">
        <f t="array" ref="AF269">_xll.BDP($C269,AF$1,"YAS_YLD_FLAG = 15","YAS_XCCY_FOREIGN_CURRENCY=CAD","PRICING_SOURCE=BVAL")</f>
        <v>193.20547497686317</v>
      </c>
      <c r="AG269" s="9" cm="1">
        <f t="array" ref="AG269">_xll.BDP($C269,AG$1,"YAS_YLD_FLAG = 15","PRICING_SOURCE=BVAL")</f>
        <v>1.9927899999999998</v>
      </c>
      <c r="AH269" s="9" t="str" cm="1">
        <f t="array" ref="AH269">_xll.BDP($C269,AH$1,"YAS_YLD_FLAG = 15","PRICING_SOURCE=BVAL")</f>
        <v>T 1 3/4 08/15/41</v>
      </c>
      <c r="AI269" s="9" t="str" cm="1">
        <f t="array" ref="AI269">_xll.BDP($C269,AI$1,"YAS_YLD_FLAG = 15","YAS_XCCY_FOREIGN_CURRENCY=CAD","PRICING_SOURCE=BVAL")</f>
        <v>CAN 4 06/01/41</v>
      </c>
      <c r="AJ269" s="9" cm="1">
        <f t="array" ref="AJ269">_xll.BQL($C269, "yield(fill=PREV, pricing_source=BVN4, side=Bid, yield_type=YTW) - yield(fill=PREV, pricing_source=BVN4, side=Ask, yield_type=YTW)")</f>
        <v>2.4321849999999756E-2</v>
      </c>
      <c r="AK269" s="16" cm="1">
        <f t="array" ref="AK269">_xll.BDP($C269,AK$1,"YAS_YLD_FLAG = 1")</f>
        <v>1000000000</v>
      </c>
      <c r="AL269" s="5">
        <f t="shared" si="22"/>
        <v>1.7585E-2</v>
      </c>
      <c r="AM269" s="17" cm="1">
        <f t="array" ref="AM269">_xll.BDP($C269&amp;"@"&amp;Settings!$B$1&amp;" "&amp;$O269,"INTERVAL_SUM","MARKET_DATA_OVERRIDE="&amp;AM$1,"CALC_INTERVAL="&amp;Settings!$B$2,"FILL=0")*1000</f>
        <v>17585000</v>
      </c>
      <c r="AN269" s="18">
        <f t="shared" si="23"/>
        <v>-3185000</v>
      </c>
      <c r="AO269" s="17" cm="1">
        <f t="array" ref="AO269">_xll.BDP($I269&amp;"@"&amp;Settings!$B$1&amp;" "&amp;$O269,"INTERVAL_SUM","MARKET_DATA_OVERRIDE="&amp;AO$1,"CALC_INTERVAL="&amp;Settings!$B$2,"FILL=0")*1000</f>
        <v>6000000</v>
      </c>
      <c r="AP269" s="17" cm="1">
        <f t="array" ref="AP269">_xll.BDP($I269&amp;"@"&amp;Settings!$B$1&amp;" "&amp;$O269,"INTERVAL_SUM","MARKET_DATA_OVERRIDE="&amp;AP$1,"CALC_INTERVAL="&amp;Settings!$B$2,"FILL=0")*1000</f>
        <v>9185000</v>
      </c>
      <c r="AQ269" s="8" cm="1">
        <f t="array" ref="AQ269">_xll.BDP($C269,AQ$1)</f>
        <v>90</v>
      </c>
      <c r="AR269" s="21">
        <f>_xlfn.IFNA(IF(ISNUMBER($K269),INDEX(SN_Limit[UTILIZATION],MATCH($K269,SN_Limit[BB_ID],0)),"#N/A"),
IF(ISNUMBER($L269),INDEX(SN_Limit[UTILIZATION],MATCH($L269,SN_Limit[BB_ID],0)),"#N/A"))</f>
        <v>0.84809999999999997</v>
      </c>
      <c r="AS269" s="6">
        <f>_xlfn.IFNA(IF(ISNUMBER($K269),INDEX(SN_Limit[REMAINING],MATCH($K269,SN_Limit[BB_ID],0)),"#N/A"),
IF(ISNUMBER($L269),INDEX(SN_Limit[REMAINING],MATCH($L269,SN_Limit[BB_ID],0)),"#N/A"))</f>
        <v>5186353.0300000012</v>
      </c>
      <c r="AT269" s="3" t="str">
        <f>INDEX(Table11[Z_category],MATCH(MAX(BuyTable[[#This Row],[Yld_Z_BB]:[Yld_Z_RBCI]]),Table11[Z_score_Vale],1))</f>
        <v>75 to 90</v>
      </c>
      <c r="AU269" s="3" t="str">
        <f>INDEX(Table12[TRAC_Category],MATCH(BuyTable[[#This Row],[Perc_Traded]],Table12[TRAC_Value],1))</f>
        <v>0-5%</v>
      </c>
      <c r="AV269" s="27" t="str">
        <f>INDEX(Table13[NetDlrInv_Category],MATCH(BuyTable[[#This Row],[DealerClient Net]],Table13[NetDlrInv_Value],1))</f>
        <v>-5MM to 0MM</v>
      </c>
      <c r="AW269" s="3">
        <f>IF(OR(ISBLANK(BuyTable[[#This Row],[MSG_AskSize]]),NOT(ISNUMBER(BuyTable[[#This Row],[MSG_AskSize]]))),"NA",INDEX(Table14[AskSize_Category],MATCH(BuyTable[[#This Row],[MSG_AskSize]],Table14[AskSize_Value],1)))</f>
        <v>0</v>
      </c>
      <c r="AX269" s="3" t="str">
        <f>INDEX(Table15[XCCY_Cat],MATCH(BuyTable[[#This Row],[XCCY_sprd]],Table15[XCCY_Value],1))</f>
        <v>0.5 to 0.8</v>
      </c>
      <c r="AY269" s="3" t="str">
        <f>INDEX(Group_RTG[RTG_Value],MATCH($R269,Group_RTG[RTG_Key],0))&amp;":"&amp;INDEX(Map_DurBQNT[Dur_Val],MATCH($X269,Map_DurBQNT[Dur_Key],0))&amp;":"&amp;$M269&amp;":"&amp;$O269</f>
        <v>BBB:6:USD:Corp</v>
      </c>
      <c r="AZ269" s="3" t="str">
        <f>INDEX(Table9[LQA_Bucket],MATCH(BuyTable[[#This Row],[LQA_LIQUIDITY_SCORE]],Table9[LQA_Val],1))</f>
        <v>80-100</v>
      </c>
      <c r="BA269" s="27" t="str">
        <f>INDEX(Table10[Utilization_Bucket],MATCH(_xlfn.IFNA(ROUND(BuyTable[[#This Row],[Remaining]]/1000000,0),-1),Table10[Utilization_Val],1))</f>
        <v>1-10MM</v>
      </c>
      <c r="BB26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70" spans="1:54" x14ac:dyDescent="0.3">
      <c r="A270" t="s">
        <v>876</v>
      </c>
      <c r="B270" t="str">
        <f>IF(ISNUMBER(MATCH(I270,Buyside_PastID!A:A,0)),"","NEW")</f>
        <v/>
      </c>
      <c r="C270" s="8" t="s">
        <v>1638</v>
      </c>
      <c r="D270" s="8">
        <v>1.9124243767492508</v>
      </c>
      <c r="E270" s="8">
        <v>1.4474759834445607</v>
      </c>
      <c r="F270" s="8" t="s">
        <v>2027</v>
      </c>
      <c r="G270" s="8">
        <v>10000000</v>
      </c>
      <c r="H270" s="8">
        <v>10000000</v>
      </c>
      <c r="I270" s="8" t="str" cm="1">
        <f t="array" ref="I270">_xll.BDP($C270,I$1)</f>
        <v>683234SL3</v>
      </c>
      <c r="J270" s="8" t="str" cm="1">
        <f t="array" ref="J270">_xll.BDP($C270,J$1)</f>
        <v>ONT 5.85 03/08/33</v>
      </c>
      <c r="K270" s="8" cm="1">
        <f t="array" ref="K270">_xll.BDP($C270,K$1)</f>
        <v>186288</v>
      </c>
      <c r="L270" s="8" cm="1">
        <f t="array" ref="L270">_xll.BDP($C270,L$1)</f>
        <v>186288</v>
      </c>
      <c r="M270" s="8" t="str" cm="1">
        <f t="array" ref="M270">_xll.BDP($C270,M$1)</f>
        <v>CAD</v>
      </c>
      <c r="N270" s="8" t="str" cm="1">
        <f t="array" ref="N270">_xll.BDP($C270,N$1)</f>
        <v>CA</v>
      </c>
      <c r="O270" s="8" t="str" cm="1">
        <f t="array" ref="O270">_xll.BDP($C270,O$1)</f>
        <v>Govt</v>
      </c>
      <c r="P270" s="8" t="str" cm="1">
        <f t="array" ref="P270">_xll.BDP($C270,P$1)</f>
        <v>Government</v>
      </c>
      <c r="Q270" s="8" t="str" cm="1">
        <f t="array" ref="Q270">_xll.BDP($C270,Q$1)</f>
        <v>ONTARIO (PROVINCE OF)</v>
      </c>
      <c r="R270" s="8" t="str" cm="1">
        <f t="array" ref="R270">_xll.BDP($C270,R$1)</f>
        <v>A+</v>
      </c>
      <c r="S270" s="8" cm="1">
        <f t="array" ref="S270">_xlfn.IFNA(MATCH(_xll.BDP($C270,S$1),Convert_RBCIRTG[RTG_MDY],0),0)</f>
        <v>7</v>
      </c>
      <c r="T270" s="8" cm="1">
        <f t="array" ref="T270">_xlfn.IFNA(MATCH(_xll.BDP($C270,T$1),Convert_RBCIRTG[RTG_FITCH_SP],0),0)</f>
        <v>7</v>
      </c>
      <c r="U270" s="8" cm="1">
        <f t="array" ref="U270">_xlfn.IFNA(MATCH(_xll.BDP($C270,U$1),Convert_RBCIRTG[RTG_FITCH_SP],0),0)</f>
        <v>6</v>
      </c>
      <c r="V270" s="20" t="str" cm="1">
        <f t="array" ref="V270">INDEX(Convert_RBCIRTG[RTG_FITCH_SP],IF(MEDIAN($S270:$U270)&gt;0,MEDIAN($S270:$U270),MAX($S270:$U270)))</f>
        <v>AA-</v>
      </c>
      <c r="W270" s="15" cm="1">
        <f t="array" ref="W270">_xll.BDP($C270,W$1,"YAS_YLD_FLAG = 15")</f>
        <v>8.7863188461946073</v>
      </c>
      <c r="X270" s="3" t="str">
        <f>INDEX(Convert_DurBins[Dur_Bucket],MATCH($W270,Convert_DurBins[Dur_Val],1))</f>
        <v>0-10</v>
      </c>
      <c r="Y270" s="14">
        <f t="shared" si="20"/>
        <v>2.3054680000000003</v>
      </c>
      <c r="Z270" s="3">
        <f>-INDEX(DefProv[Default],MATCH($O270&amp;$R270,DefProv[KEY],0))</f>
        <v>-3</v>
      </c>
      <c r="AA270" s="9" cm="1">
        <f t="array" ref="AA270">IF($M270="CAD",AB270,_xll.BDP($C270,AA$1,"YAS_XCCY_FOREIGN_CURRENCY=CAD","YAS_YLD_FLAG = 15","PRICING_SOURCE=BVAL"))</f>
        <v>2.3354680000000001</v>
      </c>
      <c r="AB270" s="9" cm="1">
        <f t="array" ref="AB270">_xll.BDP($C270,AB$1,"YAS_YLD_FLAG = 15","PRICING_SOURCE=BVAL")</f>
        <v>2.3354680000000001</v>
      </c>
      <c r="AC270" s="14">
        <f t="shared" si="21"/>
        <v>0</v>
      </c>
      <c r="AD270" s="9" cm="1">
        <f t="array" ref="AD270">_xll.BDP($C270,AD$1,"YAS_YLD_FLAG = 15","PRICING_SOURCE=BVAL")</f>
        <v>90.075500000000019</v>
      </c>
      <c r="AE270" s="14">
        <f>INDEX([1]credit_yield!$C$1:$C$108,MATCH($AY270,[1]credit_yield!$A$1:$A$108,0))</f>
        <v>68.781405228834885</v>
      </c>
      <c r="AF270" s="9" cm="1">
        <f t="array" ref="AF270">_xll.BDP($C270,AF$1,"YAS_YLD_FLAG = 15","YAS_XCCY_FOREIGN_CURRENCY=CAD","PRICING_SOURCE=BVAL")</f>
        <v>83.988270890570149</v>
      </c>
      <c r="AG270" s="9" cm="1">
        <f t="array" ref="AG270">_xll.BDP($C270,AG$1,"YAS_YLD_FLAG = 15","PRICING_SOURCE=BVAL")</f>
        <v>1.4347129999999999</v>
      </c>
      <c r="AH270" s="9" t="str" cm="1">
        <f t="array" ref="AH270">_xll.BDP($C270,AH$1,"YAS_YLD_FLAG = 15","PRICING_SOURCE=BVAL")</f>
        <v>CAN 5 3/4 06/01/29</v>
      </c>
      <c r="AI270" s="9" t="str" cm="1">
        <f t="array" ref="AI270">_xll.BDP($C270,AI$1,"YAS_YLD_FLAG = 15","YAS_XCCY_FOREIGN_CURRENCY=CAD","PRICING_SOURCE=BVAL")</f>
        <v>CAN 1 ½ 06/01/31</v>
      </c>
      <c r="AJ270" s="9" cm="1">
        <f t="array" ref="AJ270">_xll.BQL($C270, "yield(fill=PREV, pricing_source=BVN4, side=Bid, yield_type=YTW) - yield(fill=PREV, pricing_source=BVN4, side=Ask, yield_type=YTW)")</f>
        <v>7.7146780561410111E-3</v>
      </c>
      <c r="AK270" s="16" cm="1">
        <f t="array" ref="AK270">_xll.BDP($C270,AK$1,"YAS_YLD_FLAG = 1")</f>
        <v>4674610000</v>
      </c>
      <c r="AL270" s="5">
        <f t="shared" si="22"/>
        <v>0</v>
      </c>
      <c r="AM270" s="17" cm="1">
        <f t="array" ref="AM270">_xll.BDP($C270&amp;"@"&amp;Settings!$B$1&amp;" "&amp;$O270,"INTERVAL_SUM","MARKET_DATA_OVERRIDE="&amp;AM$1,"CALC_INTERVAL="&amp;Settings!$B$2,"FILL=0")*1000</f>
        <v>0</v>
      </c>
      <c r="AN270" s="18">
        <f t="shared" si="23"/>
        <v>0</v>
      </c>
      <c r="AO270" s="17" cm="1">
        <f t="array" ref="AO270">_xll.BDP($I270&amp;"@"&amp;Settings!$B$1&amp;" "&amp;$O270,"INTERVAL_SUM","MARKET_DATA_OVERRIDE="&amp;AO$1,"CALC_INTERVAL="&amp;Settings!$B$2,"FILL=0")*1000</f>
        <v>0</v>
      </c>
      <c r="AP270" s="17" cm="1">
        <f t="array" ref="AP270">_xll.BDP($I270&amp;"@"&amp;Settings!$B$1&amp;" "&amp;$O270,"INTERVAL_SUM","MARKET_DATA_OVERRIDE="&amp;AP$1,"CALC_INTERVAL="&amp;Settings!$B$2,"FILL=0")*1000</f>
        <v>0</v>
      </c>
      <c r="AQ270" s="8" cm="1">
        <f t="array" ref="AQ270">_xll.BDP($C270,AQ$1)</f>
        <v>100</v>
      </c>
      <c r="AR270" s="21">
        <f>_xlfn.IFNA(IF(ISNUMBER($K270),INDEX(SN_Limit[UTILIZATION],MATCH($K270,SN_Limit[BB_ID],0)),"#N/A"),
IF(ISNUMBER($L270),INDEX(SN_Limit[UTILIZATION],MATCH($L270,SN_Limit[BB_ID],0)),"#N/A"))</f>
        <v>0.49890000000000001</v>
      </c>
      <c r="AS270" s="6">
        <f>_xlfn.IFNA(IF(ISNUMBER($K270),INDEX(SN_Limit[REMAINING],MATCH($K270,SN_Limit[BB_ID],0)),"#N/A"),
IF(ISNUMBER($L270),INDEX(SN_Limit[REMAINING],MATCH($L270,SN_Limit[BB_ID],0)),"#N/A"))</f>
        <v>601633864.02999997</v>
      </c>
      <c r="AT270" s="3" t="str">
        <f>INDEX(Table11[Z_category],MATCH(MAX(BuyTable[[#This Row],[Yld_Z_BB]:[Yld_Z_RBCI]]),Table11[Z_score_Vale],1))</f>
        <v>90+</v>
      </c>
      <c r="AU270" s="3">
        <f>INDEX(Table12[TRAC_Category],MATCH(BuyTable[[#This Row],[Perc_Traded]],Table12[TRAC_Value],1))</f>
        <v>0</v>
      </c>
      <c r="AV270" s="27">
        <f>INDEX(Table13[NetDlrInv_Category],MATCH(BuyTable[[#This Row],[DealerClient Net]],Table13[NetDlrInv_Value],1))</f>
        <v>0</v>
      </c>
      <c r="AW270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70" s="3">
        <f>INDEX(Table15[XCCY_Cat],MATCH(BuyTable[[#This Row],[XCCY_sprd]],Table15[XCCY_Value],1))</f>
        <v>0</v>
      </c>
      <c r="AY270" s="3" t="str">
        <f>INDEX(Group_RTG[RTG_Value],MATCH($R270,Group_RTG[RTG_Key],0))&amp;":"&amp;INDEX(Map_DurBQNT[Dur_Val],MATCH($X270,Map_DurBQNT[Dur_Key],0))&amp;":"&amp;$M270&amp;":"&amp;$O270</f>
        <v>A:5:CAD:Govt</v>
      </c>
      <c r="AZ270" s="3" t="str">
        <f>INDEX(Table9[LQA_Bucket],MATCH(BuyTable[[#This Row],[LQA_LIQUIDITY_SCORE]],Table9[LQA_Val],1))</f>
        <v>80-100</v>
      </c>
      <c r="BA270" s="27" t="str">
        <f>INDEX(Table10[Utilization_Bucket],MATCH(_xlfn.IFNA(ROUND(BuyTable[[#This Row],[Remaining]]/1000000,0),-1),Table10[Utilization_Val],1))</f>
        <v>100MM+</v>
      </c>
      <c r="BB27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71" spans="1:54" x14ac:dyDescent="0.3">
      <c r="A271" t="s">
        <v>876</v>
      </c>
      <c r="B271" t="str">
        <f>IF(ISNUMBER(MATCH(I271,Buyside_PastID!A:A,0)),"","NEW")</f>
        <v/>
      </c>
      <c r="C271" s="8" t="s">
        <v>1075</v>
      </c>
      <c r="D271" s="8">
        <v>0.93203156397239995</v>
      </c>
      <c r="E271" s="8">
        <v>1.0370264177170581</v>
      </c>
      <c r="F271" s="8" t="s">
        <v>2203</v>
      </c>
      <c r="G271" s="8">
        <v>0</v>
      </c>
      <c r="H271" s="8">
        <v>0</v>
      </c>
      <c r="I271" s="8" t="str" cm="1">
        <f t="array" ref="I271">_xll.BDP($C271,I$1)</f>
        <v>94980VAG3</v>
      </c>
      <c r="J271" s="8" t="str" cm="1">
        <f t="array" ref="J271">_xll.BDP($C271,J$1)</f>
        <v>WFC 5.95 08/26/36</v>
      </c>
      <c r="K271" s="8" cm="1">
        <f t="array" ref="K271">_xll.BDP($C271,K$1)</f>
        <v>101092</v>
      </c>
      <c r="L271" s="8" cm="1">
        <f t="array" ref="L271">_xll.BDP($C271,L$1)</f>
        <v>223031</v>
      </c>
      <c r="M271" s="8" t="str" cm="1">
        <f t="array" ref="M271">_xll.BDP($C271,M$1)</f>
        <v>USD</v>
      </c>
      <c r="N271" s="8" t="str" cm="1">
        <f t="array" ref="N271">_xll.BDP($C271,N$1)</f>
        <v>US</v>
      </c>
      <c r="O271" s="8" t="str" cm="1">
        <f t="array" ref="O271">_xll.BDP($C271,O$1)</f>
        <v>Corp</v>
      </c>
      <c r="P271" s="8" t="str" cm="1">
        <f t="array" ref="P271">_xll.BDP($C271,P$1)</f>
        <v>Financials</v>
      </c>
      <c r="Q271" s="8" t="str" cm="1">
        <f t="array" ref="Q271">_xll.BDP($C271,Q$1)</f>
        <v>WELLS FARGO BANK NA</v>
      </c>
      <c r="R271" s="8" t="str" cm="1">
        <f t="array" ref="R271">_xll.BDP($C271,R$1)</f>
        <v>A</v>
      </c>
      <c r="S271" s="8" cm="1">
        <f t="array" ref="S271">_xlfn.IFNA(MATCH(_xll.BDP($C271,S$1),Convert_RBCIRTG[RTG_MDY],0),0)</f>
        <v>7</v>
      </c>
      <c r="T271" s="8" cm="1">
        <f t="array" ref="T271">_xlfn.IFNA(MATCH(_xll.BDP($C271,T$1),Convert_RBCIRTG[RTG_FITCH_SP],0),0)</f>
        <v>5</v>
      </c>
      <c r="U271" s="8" cm="1">
        <f t="array" ref="U271">_xlfn.IFNA(MATCH(_xll.BDP($C271,U$1),Convert_RBCIRTG[RTG_FITCH_SP],0),0)</f>
        <v>3</v>
      </c>
      <c r="V271" s="20" t="str" cm="1">
        <f t="array" ref="V271">INDEX(Convert_RBCIRTG[RTG_FITCH_SP],IF(MEDIAN($S271:$U271)&gt;0,MEDIAN($S271:$U271),MAX($S271:$U271)))</f>
        <v>A</v>
      </c>
      <c r="W271" s="15" cm="1">
        <f t="array" ref="W271">_xll.BDP($C271,W$1,"YAS_YLD_FLAG = 15")</f>
        <v>10.561624702137248</v>
      </c>
      <c r="X271" s="3" t="str">
        <f>INDEX(Convert_DurBins[Dur_Bucket],MATCH($W271,Convert_DurBins[Dur_Val],1))</f>
        <v>10-12</v>
      </c>
      <c r="Y271" s="14">
        <f t="shared" si="20"/>
        <v>3.630133339228534</v>
      </c>
      <c r="Z271" s="3">
        <f>-INDEX(DefProv[Default],MATCH($O271&amp;$R271,DefProv[KEY],0))</f>
        <v>-13</v>
      </c>
      <c r="AA271" s="9" cm="1">
        <f t="array" ref="AA271">IF($M271="CAD",AB271,_xll.BDP($C271,AA$1,"YAS_XCCY_FOREIGN_CURRENCY=CAD","YAS_YLD_FLAG = 15","PRICING_SOURCE=BVAL"))</f>
        <v>3.7601333392285339</v>
      </c>
      <c r="AB271" s="9" cm="1">
        <f t="array" ref="AB271">_xll.BDP($C271,AB$1,"YAS_YLD_FLAG = 15","PRICING_SOURCE=BVAL")</f>
        <v>3.0391840000000001</v>
      </c>
      <c r="AC271" s="14">
        <f t="shared" si="21"/>
        <v>0.72094933922853377</v>
      </c>
      <c r="AD271" s="9" cm="1">
        <f t="array" ref="AD271">_xll.BDP($C271,AD$1,"YAS_YLD_FLAG = 15","PRICING_SOURCE=BVAL")</f>
        <v>145.91990000000001</v>
      </c>
      <c r="AE271" s="14">
        <f>INDEX([1]credit_yield!$C$1:$C$108,MATCH($AY271,[1]credit_yield!$A$1:$A$108,0))</f>
        <v>97.700504166739321</v>
      </c>
      <c r="AF271" s="9" cm="1">
        <f t="array" ref="AF271">_xll.BDP($C271,AF$1,"YAS_YLD_FLAG = 15","YAS_XCCY_FOREIGN_CURRENCY=CAD","PRICING_SOURCE=BVAL")</f>
        <v>189.18528852355087</v>
      </c>
      <c r="AG271" s="9" cm="1">
        <f t="array" ref="AG271">_xll.BDP($C271,AG$1,"YAS_YLD_FLAG = 15","PRICING_SOURCE=BVAL")</f>
        <v>1.579985</v>
      </c>
      <c r="AH271" s="9" t="str" cm="1">
        <f t="array" ref="AH271">_xll.BDP($C271,AH$1,"YAS_YLD_FLAG = 15","PRICING_SOURCE=BVAL")</f>
        <v>T 1 1/4 08/15/31</v>
      </c>
      <c r="AI271" s="9" t="str" cm="1">
        <f t="array" ref="AI271">_xll.BDP($C271,AI$1,"YAS_YLD_FLAG = 15","YAS_XCCY_FOREIGN_CURRENCY=CAD","PRICING_SOURCE=BVAL")</f>
        <v>CAN 4 06/01/41</v>
      </c>
      <c r="AJ271" s="9" cm="1">
        <f t="array" ref="AJ271">_xll.BQL($C271, "yield(fill=PREV, pricing_source=BVN4, side=Bid, yield_type=YTW) - yield(fill=PREV, pricing_source=BVN4, side=Ask, yield_type=YTW)")</f>
        <v>2.3891765281953692E-2</v>
      </c>
      <c r="AK271" s="16" cm="1">
        <f t="array" ref="AK271">_xll.BDP($C271,AK$1,"YAS_YLD_FLAG = 1")</f>
        <v>661041000</v>
      </c>
      <c r="AL271" s="5">
        <f t="shared" si="22"/>
        <v>7.4201146373674247E-3</v>
      </c>
      <c r="AM271" s="17" cm="1">
        <f t="array" ref="AM271">_xll.BDP($C271&amp;"@"&amp;Settings!$B$1&amp;" "&amp;$O271,"INTERVAL_SUM","MARKET_DATA_OVERRIDE="&amp;AM$1,"CALC_INTERVAL="&amp;Settings!$B$2,"FILL=0")*1000</f>
        <v>4905000</v>
      </c>
      <c r="AN271" s="18">
        <f t="shared" si="23"/>
        <v>-300000</v>
      </c>
      <c r="AO271" s="17" cm="1">
        <f t="array" ref="AO271">_xll.BDP($I271&amp;"@"&amp;Settings!$B$1&amp;" "&amp;$O271,"INTERVAL_SUM","MARKET_DATA_OVERRIDE="&amp;AO$1,"CALC_INTERVAL="&amp;Settings!$B$2,"FILL=0")*1000</f>
        <v>1635000</v>
      </c>
      <c r="AP271" s="17" cm="1">
        <f t="array" ref="AP271">_xll.BDP($I271&amp;"@"&amp;Settings!$B$1&amp;" "&amp;$O271,"INTERVAL_SUM","MARKET_DATA_OVERRIDE="&amp;AP$1,"CALC_INTERVAL="&amp;Settings!$B$2,"FILL=0")*1000</f>
        <v>1935000</v>
      </c>
      <c r="AQ271" s="8" cm="1">
        <f t="array" ref="AQ271">_xll.BDP($C271,AQ$1)</f>
        <v>84</v>
      </c>
      <c r="AR271" s="21">
        <f>_xlfn.IFNA(IF(ISNUMBER($K271),INDEX(SN_Limit[UTILIZATION],MATCH($K271,SN_Limit[BB_ID],0)),"#N/A"),
IF(ISNUMBER($L271),INDEX(SN_Limit[UTILIZATION],MATCH($L271,SN_Limit[BB_ID],0)),"#N/A"))</f>
        <v>0.7853</v>
      </c>
      <c r="AS271" s="6">
        <f>_xlfn.IFNA(IF(ISNUMBER($K271),INDEX(SN_Limit[REMAINING],MATCH($K271,SN_Limit[BB_ID],0)),"#N/A"),
IF(ISNUMBER($L271),INDEX(SN_Limit[REMAINING],MATCH($L271,SN_Limit[BB_ID],0)),"#N/A"))</f>
        <v>14333895.959999993</v>
      </c>
      <c r="AT271" s="3" t="str">
        <f>INDEX(Table11[Z_category],MATCH(MAX(BuyTable[[#This Row],[Yld_Z_BB]:[Yld_Z_RBCI]]),Table11[Z_score_Vale],1))</f>
        <v>75 to 90</v>
      </c>
      <c r="AU271" s="3">
        <f>INDEX(Table12[TRAC_Category],MATCH(BuyTable[[#This Row],[Perc_Traded]],Table12[TRAC_Value],1))</f>
        <v>0</v>
      </c>
      <c r="AV271" s="27">
        <f>INDEX(Table13[NetDlrInv_Category],MATCH(BuyTable[[#This Row],[DealerClient Net]],Table13[NetDlrInv_Value],1))</f>
        <v>0</v>
      </c>
      <c r="AW271" s="3">
        <f>IF(OR(ISBLANK(BuyTable[[#This Row],[MSG_AskSize]]),NOT(ISNUMBER(BuyTable[[#This Row],[MSG_AskSize]]))),"NA",INDEX(Table14[AskSize_Category],MATCH(BuyTable[[#This Row],[MSG_AskSize]],Table14[AskSize_Value],1)))</f>
        <v>0</v>
      </c>
      <c r="AX271" s="3" t="str">
        <f>INDEX(Table15[XCCY_Cat],MATCH(BuyTable[[#This Row],[XCCY_sprd]],Table15[XCCY_Value],1))</f>
        <v>0.5 to 0.8</v>
      </c>
      <c r="AY271" s="3" t="str">
        <f>INDEX(Group_RTG[RTG_Value],MATCH($R271,Group_RTG[RTG_Key],0))&amp;":"&amp;INDEX(Map_DurBQNT[Dur_Val],MATCH($X271,Map_DurBQNT[Dur_Key],0))&amp;":"&amp;$M271&amp;":"&amp;$O271</f>
        <v>A:6:USD:Corp</v>
      </c>
      <c r="AZ271" s="3" t="str">
        <f>INDEX(Table9[LQA_Bucket],MATCH(BuyTable[[#This Row],[LQA_LIQUIDITY_SCORE]],Table9[LQA_Val],1))</f>
        <v>80-100</v>
      </c>
      <c r="BA271" s="27" t="str">
        <f>INDEX(Table10[Utilization_Bucket],MATCH(_xlfn.IFNA(ROUND(BuyTable[[#This Row],[Remaining]]/1000000,0),-1),Table10[Utilization_Val],1))</f>
        <v>10-50MM</v>
      </c>
      <c r="BB27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72" spans="1:54" x14ac:dyDescent="0.3">
      <c r="A272" t="s">
        <v>876</v>
      </c>
      <c r="B272" t="str">
        <f>IF(ISNUMBER(MATCH(I272,Buyside_PastID!A:A,0)),"","NEW")</f>
        <v>NEW</v>
      </c>
      <c r="C272" s="8" t="s">
        <v>2888</v>
      </c>
      <c r="D272" s="8">
        <v>0.70368629737817723</v>
      </c>
      <c r="E272" s="8">
        <v>0.78839988351711499</v>
      </c>
      <c r="F272" s="8" t="s">
        <v>2826</v>
      </c>
      <c r="G272" s="8">
        <v>0</v>
      </c>
      <c r="H272" s="8">
        <v>0</v>
      </c>
      <c r="I272" s="8" t="str" cm="1">
        <f t="array" ref="I272">_xll.BDP($C272,I$1)</f>
        <v>46625HHV5</v>
      </c>
      <c r="J272" s="8" t="str" cm="1">
        <f t="array" ref="J272">_xll.BDP($C272,J$1)</f>
        <v>JPM 5 1/2 10/15/40</v>
      </c>
      <c r="K272" s="8" cm="1">
        <f t="array" ref="K272">_xll.BDP($C272,K$1)</f>
        <v>100312</v>
      </c>
      <c r="L272" s="8" cm="1">
        <f t="array" ref="L272">_xll.BDP($C272,L$1)</f>
        <v>100312</v>
      </c>
      <c r="M272" s="8" t="str" cm="1">
        <f t="array" ref="M272">_xll.BDP($C272,M$1)</f>
        <v>USD</v>
      </c>
      <c r="N272" s="8" t="str" cm="1">
        <f t="array" ref="N272">_xll.BDP($C272,N$1)</f>
        <v>US</v>
      </c>
      <c r="O272" s="8" t="str" cm="1">
        <f t="array" ref="O272">_xll.BDP($C272,O$1)</f>
        <v>Corp</v>
      </c>
      <c r="P272" s="8" t="str" cm="1">
        <f t="array" ref="P272">_xll.BDP($C272,P$1)</f>
        <v>Financials</v>
      </c>
      <c r="Q272" s="8" t="str" cm="1">
        <f t="array" ref="Q272">_xll.BDP($C272,Q$1)</f>
        <v>JPMORGAN CHASE &amp; CO</v>
      </c>
      <c r="R272" s="8" t="str" cm="1">
        <f t="array" ref="R272">_xll.BDP($C272,R$1)</f>
        <v>A</v>
      </c>
      <c r="S272" s="8" cm="1">
        <f t="array" ref="S272">_xlfn.IFNA(MATCH(_xll.BDP($C272,S$1),Convert_RBCIRTG[RTG_MDY],0),0)</f>
        <v>5</v>
      </c>
      <c r="T272" s="8" cm="1">
        <f t="array" ref="T272">_xlfn.IFNA(MATCH(_xll.BDP($C272,T$1),Convert_RBCIRTG[RTG_FITCH_SP],0),0)</f>
        <v>7</v>
      </c>
      <c r="U272" s="8" cm="1">
        <f t="array" ref="U272">_xlfn.IFNA(MATCH(_xll.BDP($C272,U$1),Convert_RBCIRTG[RTG_FITCH_SP],0),0)</f>
        <v>4</v>
      </c>
      <c r="V272" s="20" t="str" cm="1">
        <f t="array" ref="V272">INDEX(Convert_RBCIRTG[RTG_FITCH_SP],IF(MEDIAN($S272:$U272)&gt;0,MEDIAN($S272:$U272),MAX($S272:$U272)))</f>
        <v>A</v>
      </c>
      <c r="W272" s="15" cm="1">
        <f t="array" ref="W272">_xll.BDP($C272,W$1,"YAS_YLD_FLAG = 15")</f>
        <v>12.885022436251026</v>
      </c>
      <c r="X272" s="3" t="str">
        <f>INDEX(Convert_DurBins[Dur_Bucket],MATCH($W272,Convert_DurBins[Dur_Val],1))</f>
        <v>12-14</v>
      </c>
      <c r="Y272" s="14">
        <f t="shared" si="20"/>
        <v>3.6573664447834902</v>
      </c>
      <c r="Z272" s="3">
        <f>-INDEX(DefProv[Default],MATCH($O272&amp;$R272,DefProv[KEY],0))</f>
        <v>-13</v>
      </c>
      <c r="AA272" s="9" cm="1">
        <f t="array" ref="AA272">IF($M272="CAD",AB272,_xll.BDP($C272,AA$1,"YAS_XCCY_FOREIGN_CURRENCY=CAD","YAS_YLD_FLAG = 15","PRICING_SOURCE=BVAL"))</f>
        <v>3.78736644478349</v>
      </c>
      <c r="AB272" s="9" cm="1">
        <f t="array" ref="AB272">_xll.BDP($C272,AB$1,"YAS_YLD_FLAG = 15","PRICING_SOURCE=BVAL")</f>
        <v>3.0194610000000002</v>
      </c>
      <c r="AC272" s="14">
        <f t="shared" si="21"/>
        <v>0.76790544478348988</v>
      </c>
      <c r="AD272" s="9" cm="1">
        <f t="array" ref="AD272">_xll.BDP($C272,AD$1,"YAS_YLD_FLAG = 15","PRICING_SOURCE=BVAL")</f>
        <v>102.66710000000003</v>
      </c>
      <c r="AE272" s="14">
        <f>INDEX([1]credit_yield!$C$1:$C$108,MATCH($AY272,[1]credit_yield!$A$1:$A$108,0))</f>
        <v>93.300624564841939</v>
      </c>
      <c r="AF272" s="9" cm="1">
        <f t="array" ref="AF272">_xll.BDP($C272,AF$1,"YAS_YLD_FLAG = 15","YAS_XCCY_FOREIGN_CURRENCY=CAD","PRICING_SOURCE=BVAL")</f>
        <v>191.9085990790465</v>
      </c>
      <c r="AG272" s="9" cm="1">
        <f t="array" ref="AG272">_xll.BDP($C272,AG$1,"YAS_YLD_FLAG = 15","PRICING_SOURCE=BVAL")</f>
        <v>1.9927899999999998</v>
      </c>
      <c r="AH272" s="9" t="str" cm="1">
        <f t="array" ref="AH272">_xll.BDP($C272,AH$1,"YAS_YLD_FLAG = 15","PRICING_SOURCE=BVAL")</f>
        <v>T 1 3/4 08/15/41</v>
      </c>
      <c r="AI272" s="9" t="str" cm="1">
        <f t="array" ref="AI272">_xll.BDP($C272,AI$1,"YAS_YLD_FLAG = 15","YAS_XCCY_FOREIGN_CURRENCY=CAD","PRICING_SOURCE=BVAL")</f>
        <v>CAN 4 06/01/41</v>
      </c>
      <c r="AJ272" s="9" cm="1">
        <f t="array" ref="AJ272">_xll.BQL($C272, "yield(fill=PREV, pricing_source=BVN4, side=Bid, yield_type=YTW) - yield(fill=PREV, pricing_source=BVN4, side=Ask, yield_type=YTW)")</f>
        <v>2.7151534122216159E-2</v>
      </c>
      <c r="AK272" s="16" cm="1">
        <f t="array" ref="AK272">_xll.BDP($C272,AK$1,"YAS_YLD_FLAG = 1")</f>
        <v>1250000000</v>
      </c>
      <c r="AL272" s="5">
        <f t="shared" si="22"/>
        <v>1.45384E-2</v>
      </c>
      <c r="AM272" s="17" cm="1">
        <f t="array" ref="AM272">_xll.BDP($C272&amp;"@"&amp;Settings!$B$1&amp;" "&amp;$O272,"INTERVAL_SUM","MARKET_DATA_OVERRIDE="&amp;AM$1,"CALC_INTERVAL="&amp;Settings!$B$2,"FILL=0")*1000</f>
        <v>18173000</v>
      </c>
      <c r="AN272" s="18">
        <f t="shared" si="23"/>
        <v>3473000</v>
      </c>
      <c r="AO272" s="17" cm="1">
        <f t="array" ref="AO272">_xll.BDP($I272&amp;"@"&amp;Settings!$B$1&amp;" "&amp;$O272,"INTERVAL_SUM","MARKET_DATA_OVERRIDE="&amp;AO$1,"CALC_INTERVAL="&amp;Settings!$B$2,"FILL=0")*1000</f>
        <v>8473000</v>
      </c>
      <c r="AP272" s="17" cm="1">
        <f t="array" ref="AP272">_xll.BDP($I272&amp;"@"&amp;Settings!$B$1&amp;" "&amp;$O272,"INTERVAL_SUM","MARKET_DATA_OVERRIDE="&amp;AP$1,"CALC_INTERVAL="&amp;Settings!$B$2,"FILL=0")*1000</f>
        <v>5000000</v>
      </c>
      <c r="AQ272" s="8" cm="1">
        <f t="array" ref="AQ272">_xll.BDP($C272,AQ$1)</f>
        <v>89</v>
      </c>
      <c r="AR272" s="21">
        <f>_xlfn.IFNA(IF(ISNUMBER($K272),INDEX(SN_Limit[UTILIZATION],MATCH($K272,SN_Limit[BB_ID],0)),"#N/A"),
IF(ISNUMBER($L272),INDEX(SN_Limit[UTILIZATION],MATCH($L272,SN_Limit[BB_ID],0)),"#N/A"))</f>
        <v>0.52710000000000001</v>
      </c>
      <c r="AS272" s="6">
        <f>_xlfn.IFNA(IF(ISNUMBER($K272),INDEX(SN_Limit[REMAINING],MATCH($K272,SN_Limit[BB_ID],0)),"#N/A"),
IF(ISNUMBER($L272),INDEX(SN_Limit[REMAINING],MATCH($L272,SN_Limit[BB_ID],0)),"#N/A"))</f>
        <v>37288330.020000003</v>
      </c>
      <c r="AT272" s="3" t="str">
        <f>INDEX(Table11[Z_category],MATCH(MAX(BuyTable[[#This Row],[Yld_Z_BB]:[Yld_Z_RBCI]]),Table11[Z_score_Vale],1))</f>
        <v>75 to 90</v>
      </c>
      <c r="AU272" s="3" t="str">
        <f>INDEX(Table12[TRAC_Category],MATCH(BuyTable[[#This Row],[Perc_Traded]],Table12[TRAC_Value],1))</f>
        <v>0-5%</v>
      </c>
      <c r="AV272" s="27" t="str">
        <f>INDEX(Table13[NetDlrInv_Category],MATCH(BuyTable[[#This Row],[DealerClient Net]],Table13[NetDlrInv_Value],1))</f>
        <v>0 to 5MM</v>
      </c>
      <c r="AW272" s="3">
        <f>IF(OR(ISBLANK(BuyTable[[#This Row],[MSG_AskSize]]),NOT(ISNUMBER(BuyTable[[#This Row],[MSG_AskSize]]))),"NA",INDEX(Table14[AskSize_Category],MATCH(BuyTable[[#This Row],[MSG_AskSize]],Table14[AskSize_Value],1)))</f>
        <v>0</v>
      </c>
      <c r="AX272" s="3" t="str">
        <f>INDEX(Table15[XCCY_Cat],MATCH(BuyTable[[#This Row],[XCCY_sprd]],Table15[XCCY_Value],1))</f>
        <v>0.5 to 0.8</v>
      </c>
      <c r="AY272" s="3" t="str">
        <f>INDEX(Group_RTG[RTG_Value],MATCH($R272,Group_RTG[RTG_Key],0))&amp;":"&amp;INDEX(Map_DurBQNT[Dur_Val],MATCH($X272,Map_DurBQNT[Dur_Key],0))&amp;":"&amp;$M272&amp;":"&amp;$O272</f>
        <v>A:7:USD:Corp</v>
      </c>
      <c r="AZ272" s="3" t="str">
        <f>INDEX(Table9[LQA_Bucket],MATCH(BuyTable[[#This Row],[LQA_LIQUIDITY_SCORE]],Table9[LQA_Val],1))</f>
        <v>80-100</v>
      </c>
      <c r="BA272" s="27" t="str">
        <f>INDEX(Table10[Utilization_Bucket],MATCH(_xlfn.IFNA(ROUND(BuyTable[[#This Row],[Remaining]]/1000000,0),-1),Table10[Utilization_Val],1))</f>
        <v>10-50MM</v>
      </c>
      <c r="BB27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73" spans="1:54" x14ac:dyDescent="0.3">
      <c r="A273" t="s">
        <v>876</v>
      </c>
      <c r="B273" t="str">
        <f>IF(ISNUMBER(MATCH(I273,Buyside_PastID!A:A,0)),"","NEW")</f>
        <v/>
      </c>
      <c r="C273" s="8" t="s">
        <v>979</v>
      </c>
      <c r="D273" s="8">
        <v>0.78694153347296492</v>
      </c>
      <c r="E273" s="8">
        <v>0.86641506374093269</v>
      </c>
      <c r="F273" s="8" t="s">
        <v>2065</v>
      </c>
      <c r="G273" s="8">
        <v>0</v>
      </c>
      <c r="H273" s="8">
        <v>0</v>
      </c>
      <c r="I273" s="8" t="str" cm="1">
        <f t="array" ref="I273">_xll.BDP($C273,I$1)</f>
        <v>225313AK1</v>
      </c>
      <c r="J273" s="8" t="str" cm="1">
        <f t="array" ref="J273">_xll.BDP($C273,J$1)</f>
        <v>ACAFP 4 01/10/33</v>
      </c>
      <c r="K273" s="8" cm="1">
        <f t="array" ref="K273">_xll.BDP($C273,K$1)</f>
        <v>20696265</v>
      </c>
      <c r="L273" s="8" cm="1">
        <f t="array" ref="L273">_xll.BDP($C273,L$1)</f>
        <v>7365323</v>
      </c>
      <c r="M273" s="8" t="str" cm="1">
        <f t="array" ref="M273">_xll.BDP($C273,M$1)</f>
        <v>USD</v>
      </c>
      <c r="N273" s="8" t="str" cm="1">
        <f t="array" ref="N273">_xll.BDP($C273,N$1)</f>
        <v>FR</v>
      </c>
      <c r="O273" s="8" t="str" cm="1">
        <f t="array" ref="O273">_xll.BDP($C273,O$1)</f>
        <v>Corp</v>
      </c>
      <c r="P273" s="8" t="str" cm="1">
        <f t="array" ref="P273">_xll.BDP($C273,P$1)</f>
        <v>Financials</v>
      </c>
      <c r="Q273" s="8" t="str" cm="1">
        <f t="array" ref="Q273">_xll.BDP($C273,Q$1)</f>
        <v>CREDIT AGRICOLE SA</v>
      </c>
      <c r="R273" s="8" t="str" cm="1">
        <f t="array" ref="R273">_xll.BDP($C273,R$1)</f>
        <v>BBB+</v>
      </c>
      <c r="S273" s="8" cm="1">
        <f t="array" ref="S273">_xlfn.IFNA(MATCH(_xll.BDP($C273,S$1),Convert_RBCIRTG[RTG_MDY],0),0)</f>
        <v>3</v>
      </c>
      <c r="T273" s="8" cm="1">
        <f t="array" ref="T273">_xlfn.IFNA(MATCH(_xll.BDP($C273,T$1),Convert_RBCIRTG[RTG_FITCH_SP],0),0)</f>
        <v>4</v>
      </c>
      <c r="U273" s="8" cm="1">
        <f t="array" ref="U273">_xlfn.IFNA(MATCH(_xll.BDP($C273,U$1),Convert_RBCIRTG[RTG_FITCH_SP],0),0)</f>
        <v>3</v>
      </c>
      <c r="V273" s="20" t="str" cm="1">
        <f t="array" ref="V273">INDEX(Convert_RBCIRTG[RTG_FITCH_SP],IF(MEDIAN($S273:$U273)&gt;0,MEDIAN($S273:$U273),MAX($S273:$U273)))</f>
        <v>BBB+</v>
      </c>
      <c r="W273" s="15" cm="1">
        <f t="array" ref="W273">_xll.BDP($C273,W$1,"YAS_YLD_FLAG = 15")</f>
        <v>5.465179046603021</v>
      </c>
      <c r="X273" s="3" t="str">
        <f>INDEX(Convert_DurBins[Dur_Bucket],MATCH($W273,Convert_DurBins[Dur_Val],1))</f>
        <v>0-10</v>
      </c>
      <c r="Y273" s="14">
        <f t="shared" si="20"/>
        <v>2.7657822717235354</v>
      </c>
      <c r="Z273" s="3">
        <f>-INDEX(DefProv[Default],MATCH($O273&amp;$R273,DefProv[KEY],0))</f>
        <v>-36</v>
      </c>
      <c r="AA273" s="9" cm="1">
        <f t="array" ref="AA273">IF($M273="CAD",AB273,_xll.BDP($C273,AA$1,"YAS_XCCY_FOREIGN_CURRENCY=CAD","YAS_YLD_FLAG = 15","PRICING_SOURCE=BVAL"))</f>
        <v>3.1257822717235353</v>
      </c>
      <c r="AB273" s="9" cm="1">
        <f t="array" ref="AB273">_xll.BDP($C273,AB$1,"YAS_YLD_FLAG = 15","PRICING_SOURCE=BVAL")</f>
        <v>2.7313559999999999</v>
      </c>
      <c r="AC273" s="14">
        <f t="shared" si="21"/>
        <v>0.39442627172353539</v>
      </c>
      <c r="AD273" s="9" cm="1">
        <f t="array" ref="AD273">_xll.BDP($C273,AD$1,"YAS_YLD_FLAG = 15","PRICING_SOURCE=BVAL")</f>
        <v>115.13709999999999</v>
      </c>
      <c r="AE273" s="14" t="e">
        <f>INDEX([1]credit_yield!$C$1:$C$108,MATCH($AY273,[1]credit_yield!$A$1:$A$108,0))</f>
        <v>#N/A</v>
      </c>
      <c r="AF273" s="9" cm="1">
        <f t="array" ref="AF273">_xll.BDP($C273,AF$1,"YAS_YLD_FLAG = 15","YAS_XCCY_FOREIGN_CURRENCY=CAD","PRICING_SOURCE=BVAL")</f>
        <v>173.83897612367474</v>
      </c>
      <c r="AG273" s="9" cm="1">
        <f t="array" ref="AG273">_xll.BDP($C273,AG$1,"YAS_YLD_FLAG = 15","PRICING_SOURCE=BVAL")</f>
        <v>1.579985</v>
      </c>
      <c r="AH273" s="9" t="str" cm="1">
        <f t="array" ref="AH273">_xll.BDP($C273,AH$1,"YAS_YLD_FLAG = 15","PRICING_SOURCE=BVAL")</f>
        <v>T 1 1/4 08/15/31</v>
      </c>
      <c r="AI273" s="9" t="str" cm="1">
        <f t="array" ref="AI273">_xll.BDP($C273,AI$1,"YAS_YLD_FLAG = 15","YAS_XCCY_FOREIGN_CURRENCY=CAD","PRICING_SOURCE=BVAL")</f>
        <v>CAN 2 06/01/28</v>
      </c>
      <c r="AJ273" s="9" cm="1">
        <f t="array" ref="AJ273">_xll.BQL($C273, "yield(fill=PREV, pricing_source=BVN4, side=Bid, yield_type=YTW) - yield(fill=PREV, pricing_source=BVN4, side=Ask, yield_type=YTW)")</f>
        <v>4.6631796421396032E-2</v>
      </c>
      <c r="AK273" s="16" cm="1">
        <f t="array" ref="AK273">_xll.BDP($C273,AK$1,"YAS_YLD_FLAG = 1")</f>
        <v>1250000000</v>
      </c>
      <c r="AL273" s="5">
        <f t="shared" si="22"/>
        <v>9.9552000000000009E-3</v>
      </c>
      <c r="AM273" s="17" cm="1">
        <f t="array" ref="AM273">_xll.BDP($C273&amp;"@"&amp;Settings!$B$1&amp;" "&amp;$O273,"INTERVAL_SUM","MARKET_DATA_OVERRIDE="&amp;AM$1,"CALC_INTERVAL="&amp;Settings!$B$2,"FILL=0")*1000</f>
        <v>12444000</v>
      </c>
      <c r="AN273" s="18">
        <f t="shared" si="23"/>
        <v>552000</v>
      </c>
      <c r="AO273" s="17" cm="1">
        <f t="array" ref="AO273">_xll.BDP($I273&amp;"@"&amp;Settings!$B$1&amp;" "&amp;$O273,"INTERVAL_SUM","MARKET_DATA_OVERRIDE="&amp;AO$1,"CALC_INTERVAL="&amp;Settings!$B$2,"FILL=0")*1000</f>
        <v>2527000</v>
      </c>
      <c r="AP273" s="17" cm="1">
        <f t="array" ref="AP273">_xll.BDP($I273&amp;"@"&amp;Settings!$B$1&amp;" "&amp;$O273,"INTERVAL_SUM","MARKET_DATA_OVERRIDE="&amp;AP$1,"CALC_INTERVAL="&amp;Settings!$B$2,"FILL=0")*1000</f>
        <v>1975000</v>
      </c>
      <c r="AQ273" s="8" cm="1">
        <f t="array" ref="AQ273">_xll.BDP($C273,AQ$1)</f>
        <v>75</v>
      </c>
      <c r="AR273" s="21">
        <f>_xlfn.IFNA(IF(ISNUMBER($K273),INDEX(SN_Limit[UTILIZATION],MATCH($K273,SN_Limit[BB_ID],0)),"#N/A"),
IF(ISNUMBER($L273),INDEX(SN_Limit[UTILIZATION],MATCH($L273,SN_Limit[BB_ID],0)),"#N/A"))</f>
        <v>0.1469</v>
      </c>
      <c r="AS273" s="6">
        <f>_xlfn.IFNA(IF(ISNUMBER($K273),INDEX(SN_Limit[REMAINING],MATCH($K273,SN_Limit[BB_ID],0)),"#N/A"),
IF(ISNUMBER($L273),INDEX(SN_Limit[REMAINING],MATCH($L273,SN_Limit[BB_ID],0)),"#N/A"))</f>
        <v>37653450.759999998</v>
      </c>
      <c r="AT273" s="3" t="str">
        <f>INDEX(Table11[Z_category],MATCH(MAX(BuyTable[[#This Row],[Yld_Z_BB]:[Yld_Z_RBCI]]),Table11[Z_score_Vale],1))</f>
        <v>75 to 90</v>
      </c>
      <c r="AU273" s="3">
        <f>INDEX(Table12[TRAC_Category],MATCH(BuyTable[[#This Row],[Perc_Traded]],Table12[TRAC_Value],1))</f>
        <v>0</v>
      </c>
      <c r="AV273" s="27">
        <f>INDEX(Table13[NetDlrInv_Category],MATCH(BuyTable[[#This Row],[DealerClient Net]],Table13[NetDlrInv_Value],1))</f>
        <v>0</v>
      </c>
      <c r="AW273" s="3">
        <f>IF(OR(ISBLANK(BuyTable[[#This Row],[MSG_AskSize]]),NOT(ISNUMBER(BuyTable[[#This Row],[MSG_AskSize]]))),"NA",INDEX(Table14[AskSize_Category],MATCH(BuyTable[[#This Row],[MSG_AskSize]],Table14[AskSize_Value],1)))</f>
        <v>0</v>
      </c>
      <c r="AX273" s="3" t="str">
        <f>INDEX(Table15[XCCY_Cat],MATCH(BuyTable[[#This Row],[XCCY_sprd]],Table15[XCCY_Value],1))</f>
        <v>0.3 to 0.5</v>
      </c>
      <c r="AY273" s="3" t="str">
        <f>INDEX(Group_RTG[RTG_Value],MATCH($R273,Group_RTG[RTG_Key],0))&amp;":"&amp;INDEX(Map_DurBQNT[Dur_Val],MATCH($X273,Map_DurBQNT[Dur_Key],0))&amp;":"&amp;$M273&amp;":"&amp;$O273</f>
        <v>BBB:5:USD:Corp</v>
      </c>
      <c r="AZ273" s="3" t="str">
        <f>INDEX(Table9[LQA_Bucket],MATCH(BuyTable[[#This Row],[LQA_LIQUIDITY_SCORE]],Table9[LQA_Val],1))</f>
        <v>60-80</v>
      </c>
      <c r="BA273" s="27" t="str">
        <f>INDEX(Table10[Utilization_Bucket],MATCH(_xlfn.IFNA(ROUND(BuyTable[[#This Row],[Remaining]]/1000000,0),-1),Table10[Utilization_Val],1))</f>
        <v>10-50MM</v>
      </c>
      <c r="BB27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74" spans="1:54" x14ac:dyDescent="0.3">
      <c r="A274" t="s">
        <v>876</v>
      </c>
      <c r="B274" t="str">
        <f>IF(ISNUMBER(MATCH(I274,Buyside_PastID!A:A,0)),"","NEW")</f>
        <v/>
      </c>
      <c r="C274" s="8" t="s">
        <v>968</v>
      </c>
      <c r="D274" s="8">
        <v>0.81207227050445729</v>
      </c>
      <c r="E274" s="8">
        <v>0.87342038513819475</v>
      </c>
      <c r="F274" s="8" t="s">
        <v>2789</v>
      </c>
      <c r="I274" s="8" t="str" cm="1">
        <f t="array" ref="I274">_xll.BDP($C274,I$1)</f>
        <v>00206RCU4</v>
      </c>
      <c r="J274" s="8" t="str" cm="1">
        <f t="array" ref="J274">_xll.BDP($C274,J$1)</f>
        <v>T 5.65 02/15/47</v>
      </c>
      <c r="K274" s="8" cm="1">
        <f t="array" ref="K274">_xll.BDP($C274,K$1)</f>
        <v>101376</v>
      </c>
      <c r="L274" s="8" cm="1">
        <f t="array" ref="L274">_xll.BDP($C274,L$1)</f>
        <v>101376</v>
      </c>
      <c r="M274" s="8" t="str" cm="1">
        <f t="array" ref="M274">_xll.BDP($C274,M$1)</f>
        <v>USD</v>
      </c>
      <c r="N274" s="8" t="str" cm="1">
        <f t="array" ref="N274">_xll.BDP($C274,N$1)</f>
        <v>US</v>
      </c>
      <c r="O274" s="8" t="str" cm="1">
        <f t="array" ref="O274">_xll.BDP($C274,O$1)</f>
        <v>Corp</v>
      </c>
      <c r="P274" s="8" t="str" cm="1">
        <f t="array" ref="P274">_xll.BDP($C274,P$1)</f>
        <v>Communications</v>
      </c>
      <c r="Q274" s="8" t="str" cm="1">
        <f t="array" ref="Q274">_xll.BDP($C274,Q$1)</f>
        <v>AT&amp;T INC</v>
      </c>
      <c r="R274" s="8" t="str" cm="1">
        <f t="array" ref="R274">_xll.BDP($C274,R$1)</f>
        <v>BBB</v>
      </c>
      <c r="S274" s="8" cm="1">
        <f t="array" ref="S274">_xlfn.IFNA(MATCH(_xll.BDP($C274,S$1),Convert_RBCIRTG[RTG_MDY],0),0)</f>
        <v>2</v>
      </c>
      <c r="T274" s="8" cm="1">
        <f t="array" ref="T274">_xlfn.IFNA(MATCH(_xll.BDP($C274,T$1),Convert_RBCIRTG[RTG_FITCH_SP],0),0)</f>
        <v>3</v>
      </c>
      <c r="U274" s="8" cm="1">
        <f t="array" ref="U274">_xlfn.IFNA(MATCH(_xll.BDP($C274,U$1),Convert_RBCIRTG[RTG_FITCH_SP],0),0)</f>
        <v>2</v>
      </c>
      <c r="V274" s="20" t="str" cm="1">
        <f t="array" ref="V274">INDEX(Convert_RBCIRTG[RTG_FITCH_SP],IF(MEDIAN($S274:$U274)&gt;0,MEDIAN($S274:$U274),MAX($S274:$U274)))</f>
        <v>BBB</v>
      </c>
      <c r="W274" s="15" cm="1">
        <f t="array" ref="W274">_xll.BDP($C274,W$1,"YAS_YLD_FLAG = 15")</f>
        <v>14.80163376976566</v>
      </c>
      <c r="X274" s="3" t="str">
        <f>INDEX(Convert_DurBins[Dur_Bucket],MATCH($W274,Convert_DurBins[Dur_Val],1))</f>
        <v>14-16</v>
      </c>
      <c r="Y274" s="14">
        <f t="shared" si="20"/>
        <v>4.1492947364194119</v>
      </c>
      <c r="Z274" s="3">
        <f>-INDEX(DefProv[Default],MATCH($O274&amp;$R274,DefProv[KEY],0))</f>
        <v>-36</v>
      </c>
      <c r="AA274" s="9" cm="1">
        <f t="array" ref="AA274">IF($M274="CAD",AB274,_xll.BDP($C274,AA$1,"YAS_XCCY_FOREIGN_CURRENCY=CAD","YAS_YLD_FLAG = 15","PRICING_SOURCE=BVAL"))</f>
        <v>4.5092947364194123</v>
      </c>
      <c r="AB274" s="9" cm="1">
        <f t="array" ref="AB274">_xll.BDP($C274,AB$1,"YAS_YLD_FLAG = 15","PRICING_SOURCE=BVAL")</f>
        <v>3.5856089999999998</v>
      </c>
      <c r="AC274" s="14">
        <f t="shared" si="21"/>
        <v>0.92368573641941243</v>
      </c>
      <c r="AD274" s="9" cm="1">
        <f t="array" ref="AD274">_xll.BDP($C274,AD$1,"YAS_YLD_FLAG = 15","PRICING_SOURCE=BVAL")</f>
        <v>158.34139999999999</v>
      </c>
      <c r="AE274" s="14" t="e">
        <f>INDEX([1]credit_yield!$C$1:$C$108,MATCH($AY274,[1]credit_yield!$A$1:$A$108,0))</f>
        <v>#N/A</v>
      </c>
      <c r="AF274" s="9" cm="1">
        <f t="array" ref="AF274">_xll.BDP($C274,AF$1,"YAS_YLD_FLAG = 15","YAS_XCCY_FOREIGN_CURRENCY=CAD","PRICING_SOURCE=BVAL")</f>
        <v>264.10142824263875</v>
      </c>
      <c r="AG274" s="9" cm="1">
        <f t="array" ref="AG274">_xll.BDP($C274,AG$1,"YAS_YLD_FLAG = 15","PRICING_SOURCE=BVAL")</f>
        <v>2.0021949999999999</v>
      </c>
      <c r="AH274" s="9" t="str" cm="1">
        <f t="array" ref="AH274">_xll.BDP($C274,AH$1,"YAS_YLD_FLAG = 15","PRICING_SOURCE=BVAL")</f>
        <v>T 2 3/8 05/15/51</v>
      </c>
      <c r="AI274" s="9" t="str" cm="1">
        <f t="array" ref="AI274">_xll.BDP($C274,AI$1,"YAS_YLD_FLAG = 15","YAS_XCCY_FOREIGN_CURRENCY=CAD","PRICING_SOURCE=BVAL")</f>
        <v>CAN 4 06/01/41</v>
      </c>
      <c r="AJ274" s="9" cm="1">
        <f t="array" ref="AJ274">_xll.BQL($C274, "yield(fill=PREV, pricing_source=BVN4, side=Bid, yield_type=YTW) - yield(fill=PREV, pricing_source=BVN4, side=Ask, yield_type=YTW)")</f>
        <v>2.2935640000000035E-2</v>
      </c>
      <c r="AK274" s="16" cm="1">
        <f t="array" ref="AK274">_xll.BDP($C274,AK$1,"YAS_YLD_FLAG = 1")</f>
        <v>959435000</v>
      </c>
      <c r="AL274" s="5">
        <f t="shared" si="22"/>
        <v>4.8935050316071434E-3</v>
      </c>
      <c r="AM274" s="17" cm="1">
        <f t="array" ref="AM274">_xll.BDP($C274&amp;"@"&amp;Settings!$B$1&amp;" "&amp;$O274,"INTERVAL_SUM","MARKET_DATA_OVERRIDE="&amp;AM$1,"CALC_INTERVAL="&amp;Settings!$B$2,"FILL=0")*1000</f>
        <v>4695000</v>
      </c>
      <c r="AN274" s="18">
        <f t="shared" si="23"/>
        <v>1300000</v>
      </c>
      <c r="AO274" s="17" cm="1">
        <f t="array" ref="AO274">_xll.BDP($I274&amp;"@"&amp;Settings!$B$1&amp;" "&amp;$O274,"INTERVAL_SUM","MARKET_DATA_OVERRIDE="&amp;AO$1,"CALC_INTERVAL="&amp;Settings!$B$2,"FILL=0")*1000</f>
        <v>1300000</v>
      </c>
      <c r="AP274" s="17" cm="1">
        <f t="array" ref="AP274">_xll.BDP($I274&amp;"@"&amp;Settings!$B$1&amp;" "&amp;$O274,"INTERVAL_SUM","MARKET_DATA_OVERRIDE="&amp;AP$1,"CALC_INTERVAL="&amp;Settings!$B$2,"FILL=0")*1000</f>
        <v>0</v>
      </c>
      <c r="AQ274" s="8" cm="1">
        <f t="array" ref="AQ274">_xll.BDP($C274,AQ$1)</f>
        <v>92</v>
      </c>
      <c r="AR274" s="21">
        <f>_xlfn.IFNA(IF(ISNUMBER($K274),INDEX(SN_Limit[UTILIZATION],MATCH($K274,SN_Limit[BB_ID],0)),"#N/A"),
IF(ISNUMBER($L274),INDEX(SN_Limit[UTILIZATION],MATCH($L274,SN_Limit[BB_ID],0)),"#N/A"))</f>
        <v>0.89100000000000001</v>
      </c>
      <c r="AS274" s="6">
        <f>_xlfn.IFNA(IF(ISNUMBER($K274),INDEX(SN_Limit[REMAINING],MATCH($K274,SN_Limit[BB_ID],0)),"#N/A"),
IF(ISNUMBER($L274),INDEX(SN_Limit[REMAINING],MATCH($L274,SN_Limit[BB_ID],0)),"#N/A"))</f>
        <v>811912.5</v>
      </c>
      <c r="AT274" s="3" t="str">
        <f>INDEX(Table11[Z_category],MATCH(MAX(BuyTable[[#This Row],[Yld_Z_BB]:[Yld_Z_RBCI]]),Table11[Z_score_Vale],1))</f>
        <v>75 to 90</v>
      </c>
      <c r="AU274" s="3">
        <f>INDEX(Table12[TRAC_Category],MATCH(BuyTable[[#This Row],[Perc_Traded]],Table12[TRAC_Value],1))</f>
        <v>0</v>
      </c>
      <c r="AV274" s="27" t="str">
        <f>INDEX(Table13[NetDlrInv_Category],MATCH(BuyTable[[#This Row],[DealerClient Net]],Table13[NetDlrInv_Value],1))</f>
        <v>0 to 5MM</v>
      </c>
      <c r="AW274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274" s="3" t="str">
        <f>INDEX(Table15[XCCY_Cat],MATCH(BuyTable[[#This Row],[XCCY_sprd]],Table15[XCCY_Value],1))</f>
        <v>0.8 to 1</v>
      </c>
      <c r="AY274" s="3" t="str">
        <f>INDEX(Group_RTG[RTG_Value],MATCH($R274,Group_RTG[RTG_Key],0))&amp;":"&amp;INDEX(Map_DurBQNT[Dur_Val],MATCH($X274,Map_DurBQNT[Dur_Key],0))&amp;":"&amp;$M274&amp;":"&amp;$O274</f>
        <v>BBB:8:USD:Corp</v>
      </c>
      <c r="AZ274" s="3" t="str">
        <f>INDEX(Table9[LQA_Bucket],MATCH(BuyTable[[#This Row],[LQA_LIQUIDITY_SCORE]],Table9[LQA_Val],1))</f>
        <v>80-100</v>
      </c>
      <c r="BA274" s="27" t="str">
        <f>INDEX(Table10[Utilization_Bucket],MATCH(_xlfn.IFNA(ROUND(BuyTable[[#This Row],[Remaining]]/1000000,0),-1),Table10[Utilization_Val],1))</f>
        <v>1-10MM</v>
      </c>
      <c r="BB27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75" spans="1:54" x14ac:dyDescent="0.3">
      <c r="A275" t="s">
        <v>876</v>
      </c>
      <c r="B275" t="str">
        <f>IF(ISNUMBER(MATCH(I275,Buyside_PastID!A:A,0)),"","NEW")</f>
        <v/>
      </c>
      <c r="C275" s="8" t="s">
        <v>991</v>
      </c>
      <c r="D275" s="8">
        <v>2.1960109873301743</v>
      </c>
      <c r="E275" s="8">
        <v>0.98996617610401938</v>
      </c>
      <c r="F275" s="8" t="s">
        <v>2005</v>
      </c>
      <c r="G275" s="8">
        <v>3000000</v>
      </c>
      <c r="H275" s="8">
        <v>2000000</v>
      </c>
      <c r="I275" s="8" t="str" cm="1">
        <f t="array" ref="I275">_xll.BDP($C275,I$1)</f>
        <v>13645RBA1</v>
      </c>
      <c r="J275" s="8" t="str" cm="1">
        <f t="array" ref="J275">_xll.BDP($C275,J$1)</f>
        <v>CP 3.05 03/09/50</v>
      </c>
      <c r="K275" s="8" cm="1">
        <f t="array" ref="K275">_xll.BDP($C275,K$1)</f>
        <v>1402263</v>
      </c>
      <c r="L275" s="8" cm="1">
        <f t="array" ref="L275">_xll.BDP($C275,L$1)</f>
        <v>8163311</v>
      </c>
      <c r="M275" s="8" t="str" cm="1">
        <f t="array" ref="M275">_xll.BDP($C275,M$1)</f>
        <v>CAD</v>
      </c>
      <c r="N275" s="8" t="str" cm="1">
        <f t="array" ref="N275">_xll.BDP($C275,N$1)</f>
        <v>CA</v>
      </c>
      <c r="O275" s="8" t="str" cm="1">
        <f t="array" ref="O275">_xll.BDP($C275,O$1)</f>
        <v>Corp</v>
      </c>
      <c r="P275" s="8" t="str" cm="1">
        <f t="array" ref="P275">_xll.BDP($C275,P$1)</f>
        <v>Industrials</v>
      </c>
      <c r="Q275" s="8" t="str" cm="1">
        <f t="array" ref="Q275">_xll.BDP($C275,Q$1)</f>
        <v>CANADIAN PACIFIC RAILWAY</v>
      </c>
      <c r="R275" s="8" t="str" cm="1">
        <f t="array" ref="R275">_xll.BDP($C275,R$1)</f>
        <v>BBB</v>
      </c>
      <c r="S275" s="8" cm="1">
        <f t="array" ref="S275">_xlfn.IFNA(MATCH(_xll.BDP($C275,S$1),Convert_RBCIRTG[RTG_MDY],0),0)</f>
        <v>2</v>
      </c>
      <c r="T275" s="8" cm="1">
        <f t="array" ref="T275">_xlfn.IFNA(MATCH(_xll.BDP($C275,T$1),Convert_RBCIRTG[RTG_FITCH_SP],0),0)</f>
        <v>0</v>
      </c>
      <c r="U275" s="8" cm="1">
        <f t="array" ref="U275">_xlfn.IFNA(MATCH(_xll.BDP($C275,U$1),Convert_RBCIRTG[RTG_FITCH_SP],0),0)</f>
        <v>3</v>
      </c>
      <c r="V275" s="20" t="str" cm="1">
        <f t="array" ref="V275">INDEX(Convert_RBCIRTG[RTG_FITCH_SP],IF(MEDIAN($S275:$U275)&gt;0,MEDIAN($S275:$U275),MAX($S275:$U275)))</f>
        <v>BBB</v>
      </c>
      <c r="W275" s="15" cm="1">
        <f t="array" ref="W275">_xll.BDP($C275,W$1,"YAS_YLD_FLAG = 15")</f>
        <v>18.226134570156109</v>
      </c>
      <c r="X275" s="3" t="str">
        <f>INDEX(Convert_DurBins[Dur_Bucket],MATCH($W275,Convert_DurBins[Dur_Val],1))</f>
        <v>18-20</v>
      </c>
      <c r="Y275" s="14">
        <f t="shared" si="20"/>
        <v>3.2654830000000001</v>
      </c>
      <c r="Z275" s="3">
        <f>-INDEX(DefProv[Default],MATCH($O275&amp;$R275,DefProv[KEY],0))</f>
        <v>-36</v>
      </c>
      <c r="AA275" s="9" cm="1">
        <f t="array" ref="AA275">IF($M275="CAD",AB275,_xll.BDP($C275,AA$1,"YAS_XCCY_FOREIGN_CURRENCY=CAD","YAS_YLD_FLAG = 15","PRICING_SOURCE=BVAL"))</f>
        <v>3.625483</v>
      </c>
      <c r="AB275" s="9" cm="1">
        <f t="array" ref="AB275">_xll.BDP($C275,AB$1,"YAS_YLD_FLAG = 15","PRICING_SOURCE=BVAL")</f>
        <v>3.625483</v>
      </c>
      <c r="AC275" s="14">
        <f t="shared" si="21"/>
        <v>0</v>
      </c>
      <c r="AD275" s="9" cm="1">
        <f t="array" ref="AD275">_xll.BDP($C275,AD$1,"YAS_YLD_FLAG = 15","PRICING_SOURCE=BVAL")</f>
        <v>167.29880000000003</v>
      </c>
      <c r="AE275" s="14" t="e">
        <f>INDEX([1]credit_yield!$C$1:$C$108,MATCH($AY275,[1]credit_yield!$A$1:$A$108,0))</f>
        <v>#N/A</v>
      </c>
      <c r="AF275" s="9" cm="1">
        <f t="array" ref="AF275">_xll.BDP($C275,AF$1,"YAS_YLD_FLAG = 15","YAS_XCCY_FOREIGN_CURRENCY=CAD","PRICING_SOURCE=BVAL")</f>
        <v>156.74792810567271</v>
      </c>
      <c r="AG275" s="9" cm="1">
        <f t="array" ref="AG275">_xll.BDP($C275,AG$1,"YAS_YLD_FLAG = 15","PRICING_SOURCE=BVAL")</f>
        <v>1.9524949999999999</v>
      </c>
      <c r="AH275" s="9" t="str" cm="1">
        <f t="array" ref="AH275">_xll.BDP($C275,AH$1,"YAS_YLD_FLAG = 15","PRICING_SOURCE=BVAL")</f>
        <v>CAN 2 3/4 12/01/48</v>
      </c>
      <c r="AI275" s="9" t="str" cm="1">
        <f t="array" ref="AI275">_xll.BDP($C275,AI$1,"YAS_YLD_FLAG = 15","YAS_XCCY_FOREIGN_CURRENCY=CAD","PRICING_SOURCE=BVAL")</f>
        <v>CAN 2 12/01/51</v>
      </c>
      <c r="AJ275" s="9" cm="1">
        <f t="array" ref="AJ275">_xll.BQL($C275, "yield(fill=PREV, pricing_source=BVN4, side=Bid, yield_type=YTW) - yield(fill=PREV, pricing_source=BVN4, side=Ask, yield_type=YTW)")</f>
        <v>3.11470094028099E-2</v>
      </c>
      <c r="AK275" s="16" cm="1">
        <f t="array" ref="AK275">_xll.BDP($C275,AK$1,"YAS_YLD_FLAG = 1")</f>
        <v>300000000</v>
      </c>
      <c r="AL275" s="5">
        <f t="shared" si="22"/>
        <v>0</v>
      </c>
      <c r="AM275" s="17" cm="1">
        <f t="array" ref="AM275">_xll.BDP($C275&amp;"@"&amp;Settings!$B$1&amp;" "&amp;$O275,"INTERVAL_SUM","MARKET_DATA_OVERRIDE="&amp;AM$1,"CALC_INTERVAL="&amp;Settings!$B$2,"FILL=0")*1000</f>
        <v>0</v>
      </c>
      <c r="AN275" s="18">
        <f t="shared" si="23"/>
        <v>0</v>
      </c>
      <c r="AO275" s="17" cm="1">
        <f t="array" ref="AO275">_xll.BDP($I275&amp;"@"&amp;Settings!$B$1&amp;" "&amp;$O275,"INTERVAL_SUM","MARKET_DATA_OVERRIDE="&amp;AO$1,"CALC_INTERVAL="&amp;Settings!$B$2,"FILL=0")*1000</f>
        <v>0</v>
      </c>
      <c r="AP275" s="17" cm="1">
        <f t="array" ref="AP275">_xll.BDP($I275&amp;"@"&amp;Settings!$B$1&amp;" "&amp;$O275,"INTERVAL_SUM","MARKET_DATA_OVERRIDE="&amp;AP$1,"CALC_INTERVAL="&amp;Settings!$B$2,"FILL=0")*1000</f>
        <v>0</v>
      </c>
      <c r="AQ275" s="8" cm="1">
        <f t="array" ref="AQ275">_xll.BDP($C275,AQ$1)</f>
        <v>70</v>
      </c>
      <c r="AR275" s="21">
        <f>_xlfn.IFNA(IF(ISNUMBER($K275),INDEX(SN_Limit[UTILIZATION],MATCH($K275,SN_Limit[BB_ID],0)),"#N/A"),
IF(ISNUMBER($L275),INDEX(SN_Limit[UTILIZATION],MATCH($L275,SN_Limit[BB_ID],0)),"#N/A"))</f>
        <v>9.4100000000000003E-2</v>
      </c>
      <c r="AS275" s="6">
        <f>_xlfn.IFNA(IF(ISNUMBER($K275),INDEX(SN_Limit[REMAINING],MATCH($K275,SN_Limit[BB_ID],0)),"#N/A"),
IF(ISNUMBER($L275),INDEX(SN_Limit[REMAINING],MATCH($L275,SN_Limit[BB_ID],0)),"#N/A"))</f>
        <v>60443952.049999997</v>
      </c>
      <c r="AT275" s="3" t="str">
        <f>INDEX(Table11[Z_category],MATCH(MAX(BuyTable[[#This Row],[Yld_Z_BB]:[Yld_Z_RBCI]]),Table11[Z_score_Vale],1))</f>
        <v>90+</v>
      </c>
      <c r="AU275" s="3">
        <f>INDEX(Table12[TRAC_Category],MATCH(BuyTable[[#This Row],[Perc_Traded]],Table12[TRAC_Value],1))</f>
        <v>0</v>
      </c>
      <c r="AV275" s="27">
        <f>INDEX(Table13[NetDlrInv_Category],MATCH(BuyTable[[#This Row],[DealerClient Net]],Table13[NetDlrInv_Value],1))</f>
        <v>0</v>
      </c>
      <c r="AW275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275" s="3">
        <f>INDEX(Table15[XCCY_Cat],MATCH(BuyTable[[#This Row],[XCCY_sprd]],Table15[XCCY_Value],1))</f>
        <v>0</v>
      </c>
      <c r="AY275" s="3" t="str">
        <f>INDEX(Group_RTG[RTG_Value],MATCH($R275,Group_RTG[RTG_Key],0))&amp;":"&amp;INDEX(Map_DurBQNT[Dur_Val],MATCH($X275,Map_DurBQNT[Dur_Key],0))&amp;":"&amp;$M275&amp;":"&amp;$O275</f>
        <v>BBB:10:CAD:Corp</v>
      </c>
      <c r="AZ275" s="3" t="str">
        <f>INDEX(Table9[LQA_Bucket],MATCH(BuyTable[[#This Row],[LQA_LIQUIDITY_SCORE]],Table9[LQA_Val],1))</f>
        <v>60-80</v>
      </c>
      <c r="BA275" s="27" t="str">
        <f>INDEX(Table10[Utilization_Bucket],MATCH(_xlfn.IFNA(ROUND(BuyTable[[#This Row],[Remaining]]/1000000,0),-1),Table10[Utilization_Val],1))</f>
        <v>50-100MM</v>
      </c>
      <c r="BB27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76" spans="1:54" x14ac:dyDescent="0.3">
      <c r="A276" t="s">
        <v>876</v>
      </c>
      <c r="B276" t="str">
        <f>IF(ISNUMBER(MATCH(I276,Buyside_PastID!A:A,0)),"","NEW")</f>
        <v/>
      </c>
      <c r="C276" s="8" t="s">
        <v>1690</v>
      </c>
      <c r="D276" s="8">
        <v>0.8089988013404813</v>
      </c>
      <c r="E276" s="8">
        <v>1.2257271397960605</v>
      </c>
      <c r="F276" s="8" t="s">
        <v>2106</v>
      </c>
      <c r="G276" s="8">
        <v>7400000</v>
      </c>
      <c r="H276" s="8">
        <v>2000</v>
      </c>
      <c r="I276" s="8" t="str" cm="1">
        <f t="array" ref="I276">_xll.BDP($C276,I$1)</f>
        <v>614852NZ0</v>
      </c>
      <c r="J276" s="8" t="str" cm="1">
        <f t="array" ref="J276">_xll.BDP($C276,J$1)</f>
        <v>MNTRL 3 1/2 12/01/38</v>
      </c>
      <c r="K276" s="8" cm="1">
        <f t="array" ref="K276">_xll.BDP($C276,K$1)</f>
        <v>186376</v>
      </c>
      <c r="L276" s="8" cm="1">
        <f t="array" ref="L276">_xll.BDP($C276,L$1)</f>
        <v>186376</v>
      </c>
      <c r="M276" s="8" t="str" cm="1">
        <f t="array" ref="M276">_xll.BDP($C276,M$1)</f>
        <v>CAD</v>
      </c>
      <c r="N276" s="8" t="str" cm="1">
        <f t="array" ref="N276">_xll.BDP($C276,N$1)</f>
        <v>CA</v>
      </c>
      <c r="O276" s="8" t="str" cm="1">
        <f t="array" ref="O276">_xll.BDP($C276,O$1)</f>
        <v>Govt</v>
      </c>
      <c r="P276" s="8" t="str" cm="1">
        <f t="array" ref="P276">_xll.BDP($C276,P$1)</f>
        <v>Government</v>
      </c>
      <c r="Q276" s="8" t="str" cm="1">
        <f t="array" ref="Q276">_xll.BDP($C276,Q$1)</f>
        <v>CITY OF MONTREAL</v>
      </c>
      <c r="R276" s="8" t="str" cm="1">
        <f t="array" ref="R276">_xll.BDP($C276,R$1)</f>
        <v>AA-</v>
      </c>
      <c r="S276" s="8" cm="1">
        <f t="array" ref="S276">_xlfn.IFNA(MATCH(_xll.BDP($C276,S$1),Convert_RBCIRTG[RTG_MDY],0),0)</f>
        <v>8</v>
      </c>
      <c r="T276" s="8" cm="1">
        <f t="array" ref="T276">_xlfn.IFNA(MATCH(_xll.BDP($C276,T$1),Convert_RBCIRTG[RTG_FITCH_SP],0),0)</f>
        <v>0</v>
      </c>
      <c r="U276" s="8" cm="1">
        <f t="array" ref="U276">_xlfn.IFNA(MATCH(_xll.BDP($C276,U$1),Convert_RBCIRTG[RTG_FITCH_SP],0),0)</f>
        <v>7</v>
      </c>
      <c r="V276" s="20" t="str" cm="1">
        <f t="array" ref="V276">INDEX(Convert_RBCIRTG[RTG_FITCH_SP],IF(MEDIAN($S276:$U276)&gt;0,MEDIAN($S276:$U276),MAX($S276:$U276)))</f>
        <v>AA-</v>
      </c>
      <c r="W276" s="15" cm="1">
        <f t="array" ref="W276">_xll.BDP($C276,W$1,"YAS_YLD_FLAG = 15")</f>
        <v>12.909587673922877</v>
      </c>
      <c r="X276" s="3" t="str">
        <f>INDEX(Convert_DurBins[Dur_Bucket],MATCH($W276,Convert_DurBins[Dur_Val],1))</f>
        <v>12-14</v>
      </c>
      <c r="Y276" s="14">
        <f t="shared" si="20"/>
        <v>2.7193790000000004</v>
      </c>
      <c r="Z276" s="3">
        <f>-INDEX(DefProv[Default],MATCH($O276&amp;$R276,DefProv[KEY],0))</f>
        <v>-3</v>
      </c>
      <c r="AA276" s="9" cm="1">
        <f t="array" ref="AA276">IF($M276="CAD",AB276,_xll.BDP($C276,AA$1,"YAS_XCCY_FOREIGN_CURRENCY=CAD","YAS_YLD_FLAG = 15","PRICING_SOURCE=BVAL"))</f>
        <v>2.7493790000000002</v>
      </c>
      <c r="AB276" s="9" cm="1">
        <f t="array" ref="AB276">_xll.BDP($C276,AB$1,"YAS_YLD_FLAG = 15","PRICING_SOURCE=BVAL")</f>
        <v>2.7493790000000002</v>
      </c>
      <c r="AC276" s="14">
        <f t="shared" si="21"/>
        <v>0</v>
      </c>
      <c r="AD276" s="9" cm="1">
        <f t="array" ref="AD276">_xll.BDP($C276,AD$1,"YAS_YLD_FLAG = 15","PRICING_SOURCE=BVAL")</f>
        <v>97.089500000000029</v>
      </c>
      <c r="AE276" s="14" t="e">
        <f>INDEX([1]credit_yield!$C$1:$C$108,MATCH($AY276,[1]credit_yield!$A$1:$A$108,0))</f>
        <v>#N/A</v>
      </c>
      <c r="AF276" s="9" cm="1">
        <f t="array" ref="AF276">_xll.BDP($C276,AF$1,"YAS_YLD_FLAG = 15","YAS_XCCY_FOREIGN_CURRENCY=CAD","PRICING_SOURCE=BVAL")</f>
        <v>92.205825362509188</v>
      </c>
      <c r="AG276" s="9" cm="1">
        <f t="array" ref="AG276">_xll.BDP($C276,AG$1,"YAS_YLD_FLAG = 15","PRICING_SOURCE=BVAL")</f>
        <v>1.778484</v>
      </c>
      <c r="AH276" s="9" t="str" cm="1">
        <f t="array" ref="AH276">_xll.BDP($C276,AH$1,"YAS_YLD_FLAG = 15","PRICING_SOURCE=BVAL")</f>
        <v>CAN 5 06/01/37</v>
      </c>
      <c r="AI276" s="9" t="str" cm="1">
        <f t="array" ref="AI276">_xll.BDP($C276,AI$1,"YAS_YLD_FLAG = 15","YAS_XCCY_FOREIGN_CURRENCY=CAD","PRICING_SOURCE=BVAL")</f>
        <v>CAN 4 06/01/41</v>
      </c>
      <c r="AJ276" s="9" cm="1">
        <f t="array" ref="AJ276">_xll.BQL($C276, "yield(fill=PREV, pricing_source=BVN4, side=Bid, yield_type=YTW) - yield(fill=PREV, pricing_source=BVN4, side=Ask, yield_type=YTW)")</f>
        <v>1.5676652034859018E-2</v>
      </c>
      <c r="AK276" s="16" cm="1">
        <f t="array" ref="AK276">_xll.BDP($C276,AK$1,"YAS_YLD_FLAG = 1")</f>
        <v>1050000000</v>
      </c>
      <c r="AL276" s="5">
        <f t="shared" si="22"/>
        <v>0</v>
      </c>
      <c r="AM276" s="17" cm="1">
        <f t="array" ref="AM276">_xll.BDP($C276&amp;"@"&amp;Settings!$B$1&amp;" "&amp;$O276,"INTERVAL_SUM","MARKET_DATA_OVERRIDE="&amp;AM$1,"CALC_INTERVAL="&amp;Settings!$B$2,"FILL=0")*1000</f>
        <v>0</v>
      </c>
      <c r="AN276" s="18">
        <f t="shared" si="23"/>
        <v>0</v>
      </c>
      <c r="AO276" s="17" cm="1">
        <f t="array" ref="AO276">_xll.BDP($I276&amp;"@"&amp;Settings!$B$1&amp;" "&amp;$O276,"INTERVAL_SUM","MARKET_DATA_OVERRIDE="&amp;AO$1,"CALC_INTERVAL="&amp;Settings!$B$2,"FILL=0")*1000</f>
        <v>0</v>
      </c>
      <c r="AP276" s="17" cm="1">
        <f t="array" ref="AP276">_xll.BDP($I276&amp;"@"&amp;Settings!$B$1&amp;" "&amp;$O276,"INTERVAL_SUM","MARKET_DATA_OVERRIDE="&amp;AP$1,"CALC_INTERVAL="&amp;Settings!$B$2,"FILL=0")*1000</f>
        <v>0</v>
      </c>
      <c r="AQ276" s="8" cm="1">
        <f t="array" ref="AQ276">_xll.BDP($C276,AQ$1)</f>
        <v>98</v>
      </c>
      <c r="AR276" s="21">
        <f>_xlfn.IFNA(IF(ISNUMBER($K276),INDEX(SN_Limit[UTILIZATION],MATCH($K276,SN_Limit[BB_ID],0)),"#N/A"),
IF(ISNUMBER($L276),INDEX(SN_Limit[UTILIZATION],MATCH($L276,SN_Limit[BB_ID],0)),"#N/A"))</f>
        <v>0.4995</v>
      </c>
      <c r="AS276" s="6">
        <f>_xlfn.IFNA(IF(ISNUMBER($K276),INDEX(SN_Limit[REMAINING],MATCH($K276,SN_Limit[BB_ID],0)),"#N/A"),
IF(ISNUMBER($L276),INDEX(SN_Limit[REMAINING],MATCH($L276,SN_Limit[BB_ID],0)),"#N/A"))</f>
        <v>40048812.200000003</v>
      </c>
      <c r="AT276" s="3" t="str">
        <f>INDEX(Table11[Z_category],MATCH(MAX(BuyTable[[#This Row],[Yld_Z_BB]:[Yld_Z_RBCI]]),Table11[Z_score_Vale],1))</f>
        <v>75 to 90</v>
      </c>
      <c r="AU276" s="3">
        <f>INDEX(Table12[TRAC_Category],MATCH(BuyTable[[#This Row],[Perc_Traded]],Table12[TRAC_Value],1))</f>
        <v>0</v>
      </c>
      <c r="AV276" s="27">
        <f>INDEX(Table13[NetDlrInv_Category],MATCH(BuyTable[[#This Row],[DealerClient Net]],Table13[NetDlrInv_Value],1))</f>
        <v>0</v>
      </c>
      <c r="AW276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76" s="3">
        <f>INDEX(Table15[XCCY_Cat],MATCH(BuyTable[[#This Row],[XCCY_sprd]],Table15[XCCY_Value],1))</f>
        <v>0</v>
      </c>
      <c r="AY276" s="3" t="str">
        <f>INDEX(Group_RTG[RTG_Value],MATCH($R276,Group_RTG[RTG_Key],0))&amp;":"&amp;INDEX(Map_DurBQNT[Dur_Val],MATCH($X276,Map_DurBQNT[Dur_Key],0))&amp;":"&amp;$M276&amp;":"&amp;$O276</f>
        <v>AA:7:CAD:Govt</v>
      </c>
      <c r="AZ276" s="3" t="str">
        <f>INDEX(Table9[LQA_Bucket],MATCH(BuyTable[[#This Row],[LQA_LIQUIDITY_SCORE]],Table9[LQA_Val],1))</f>
        <v>80-100</v>
      </c>
      <c r="BA276" s="27" t="str">
        <f>INDEX(Table10[Utilization_Bucket],MATCH(_xlfn.IFNA(ROUND(BuyTable[[#This Row],[Remaining]]/1000000,0),-1),Table10[Utilization_Val],1))</f>
        <v>10-50MM</v>
      </c>
      <c r="BB27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77" spans="1:54" x14ac:dyDescent="0.3">
      <c r="A277" t="s">
        <v>876</v>
      </c>
      <c r="B277" t="str">
        <f>IF(ISNUMBER(MATCH(I277,Buyside_PastID!A:A,0)),"","NEW")</f>
        <v/>
      </c>
      <c r="C277" s="8" t="s">
        <v>1651</v>
      </c>
      <c r="D277" s="8">
        <v>0.73895964537314562</v>
      </c>
      <c r="E277" s="8">
        <v>0.85484089221608883</v>
      </c>
      <c r="F277" s="8" t="s">
        <v>2042</v>
      </c>
      <c r="G277" s="8">
        <v>0</v>
      </c>
      <c r="H277" s="8">
        <v>10000000</v>
      </c>
      <c r="I277" s="8" t="str" cm="1">
        <f t="array" ref="I277">_xll.BDP($C277,I$1)</f>
        <v>61744YAL2</v>
      </c>
      <c r="J277" s="8" t="str" cm="1">
        <f t="array" ref="J277">_xll.BDP($C277,J$1)</f>
        <v>MS 3.971 07/22/38</v>
      </c>
      <c r="K277" s="8" cm="1">
        <f t="array" ref="K277">_xll.BDP($C277,K$1)</f>
        <v>116646</v>
      </c>
      <c r="L277" s="8" cm="1">
        <f t="array" ref="L277">_xll.BDP($C277,L$1)</f>
        <v>116646</v>
      </c>
      <c r="M277" s="8" t="str" cm="1">
        <f t="array" ref="M277">_xll.BDP($C277,M$1)</f>
        <v>USD</v>
      </c>
      <c r="N277" s="8" t="str" cm="1">
        <f t="array" ref="N277">_xll.BDP($C277,N$1)</f>
        <v>US</v>
      </c>
      <c r="O277" s="8" t="str" cm="1">
        <f t="array" ref="O277">_xll.BDP($C277,O$1)</f>
        <v>Corp</v>
      </c>
      <c r="P277" s="8" t="str" cm="1">
        <f t="array" ref="P277">_xll.BDP($C277,P$1)</f>
        <v>Financials</v>
      </c>
      <c r="Q277" s="8" t="str" cm="1">
        <f t="array" ref="Q277">_xll.BDP($C277,Q$1)</f>
        <v>MORGAN STANLEY</v>
      </c>
      <c r="R277" s="8" t="str" cm="1">
        <f t="array" ref="R277">_xll.BDP($C277,R$1)</f>
        <v>A</v>
      </c>
      <c r="S277" s="8" cm="1">
        <f t="array" ref="S277">_xlfn.IFNA(MATCH(_xll.BDP($C277,S$1),Convert_RBCIRTG[RTG_MDY],0),0)</f>
        <v>6</v>
      </c>
      <c r="T277" s="8" cm="1">
        <f t="array" ref="T277">_xlfn.IFNA(MATCH(_xll.BDP($C277,T$1),Convert_RBCIRTG[RTG_FITCH_SP],0),0)</f>
        <v>5</v>
      </c>
      <c r="U277" s="8" cm="1">
        <f t="array" ref="U277">_xlfn.IFNA(MATCH(_xll.BDP($C277,U$1),Convert_RBCIRTG[RTG_FITCH_SP],0),0)</f>
        <v>3</v>
      </c>
      <c r="V277" s="20" t="str" cm="1">
        <f t="array" ref="V277">INDEX(Convert_RBCIRTG[RTG_FITCH_SP],IF(MEDIAN($S277:$U277)&gt;0,MEDIAN($S277:$U277),MAX($S277:$U277)))</f>
        <v>A</v>
      </c>
      <c r="W277" s="15" cm="1">
        <f t="array" ref="W277">_xll.BDP($C277,W$1,"YAS_YLD_FLAG = 15")</f>
        <v>11.880121696669368</v>
      </c>
      <c r="X277" s="3" t="str">
        <f>INDEX(Convert_DurBins[Dur_Bucket],MATCH($W277,Convert_DurBins[Dur_Val],1))</f>
        <v>10-12</v>
      </c>
      <c r="Y277" s="14">
        <f t="shared" si="20"/>
        <v>3.2485908691651004</v>
      </c>
      <c r="Z277" s="3">
        <f>-INDEX(DefProv[Default],MATCH($O277&amp;$R277,DefProv[KEY],0))</f>
        <v>-13</v>
      </c>
      <c r="AA277" s="9" cm="1">
        <f t="array" ref="AA277">IF($M277="CAD",AB277,_xll.BDP($C277,AA$1,"YAS_XCCY_FOREIGN_CURRENCY=CAD","YAS_YLD_FLAG = 15","PRICING_SOURCE=BVAL"))</f>
        <v>3.3785908691651003</v>
      </c>
      <c r="AB277" s="9" cm="1">
        <f t="array" ref="AB277">_xll.BDP($C277,AB$1,"YAS_YLD_FLAG = 15","PRICING_SOURCE=BVAL")</f>
        <v>2.8496589999999999</v>
      </c>
      <c r="AC277" s="14">
        <f t="shared" si="21"/>
        <v>0.52893186916510038</v>
      </c>
      <c r="AD277" s="9" cm="1">
        <f t="array" ref="AD277">_xll.BDP($C277,AD$1,"YAS_YLD_FLAG = 15","PRICING_SOURCE=BVAL")</f>
        <v>85.686900000000009</v>
      </c>
      <c r="AE277" s="14">
        <f>INDEX([1]credit_yield!$C$1:$C$108,MATCH($AY277,[1]credit_yield!$A$1:$A$108,0))</f>
        <v>97.700504166739321</v>
      </c>
      <c r="AF277" s="9" cm="1">
        <f t="array" ref="AF277">_xll.BDP($C277,AF$1,"YAS_YLD_FLAG = 15","YAS_XCCY_FOREIGN_CURRENCY=CAD","PRICING_SOURCE=BVAL")</f>
        <v>151.03104151720751</v>
      </c>
      <c r="AG277" s="9" cm="1">
        <f t="array" ref="AG277">_xll.BDP($C277,AG$1,"YAS_YLD_FLAG = 15","PRICING_SOURCE=BVAL")</f>
        <v>1.9927899999999998</v>
      </c>
      <c r="AH277" s="9" t="str" cm="1">
        <f t="array" ref="AH277">_xll.BDP($C277,AH$1,"YAS_YLD_FLAG = 15","PRICING_SOURCE=BVAL")</f>
        <v>T 1 3/4 08/15/41</v>
      </c>
      <c r="AI277" s="9" t="str" cm="1">
        <f t="array" ref="AI277">_xll.BDP($C277,AI$1,"YAS_YLD_FLAG = 15","YAS_XCCY_FOREIGN_CURRENCY=CAD","PRICING_SOURCE=BVAL")</f>
        <v>CAN 4 06/01/41</v>
      </c>
      <c r="AJ277" s="9" cm="1">
        <f t="array" ref="AJ277">_xll.BQL($C277, "yield(fill=PREV, pricing_source=BVN4, side=Bid, yield_type=YTW) - yield(fill=PREV, pricing_source=BVN4, side=Ask, yield_type=YTW)")</f>
        <v>3.377195803320987E-2</v>
      </c>
      <c r="AK277" s="16" cm="1">
        <f t="array" ref="AK277">_xll.BDP($C277,AK$1,"YAS_YLD_FLAG = 1")</f>
        <v>2000000000</v>
      </c>
      <c r="AL277" s="5">
        <f t="shared" si="22"/>
        <v>3.5289000000000001E-2</v>
      </c>
      <c r="AM277" s="17" cm="1">
        <f t="array" ref="AM277">_xll.BDP($C277&amp;"@"&amp;Settings!$B$1&amp;" "&amp;$O277,"INTERVAL_SUM","MARKET_DATA_OVERRIDE="&amp;AM$1,"CALC_INTERVAL="&amp;Settings!$B$2,"FILL=0")*1000</f>
        <v>70578000</v>
      </c>
      <c r="AN277" s="18">
        <f t="shared" si="23"/>
        <v>-10266000</v>
      </c>
      <c r="AO277" s="17" cm="1">
        <f t="array" ref="AO277">_xll.BDP($I277&amp;"@"&amp;Settings!$B$1&amp;" "&amp;$O277,"INTERVAL_SUM","MARKET_DATA_OVERRIDE="&amp;AO$1,"CALC_INTERVAL="&amp;Settings!$B$2,"FILL=0")*1000</f>
        <v>20746000</v>
      </c>
      <c r="AP277" s="17" cm="1">
        <f t="array" ref="AP277">_xll.BDP($I277&amp;"@"&amp;Settings!$B$1&amp;" "&amp;$O277,"INTERVAL_SUM","MARKET_DATA_OVERRIDE="&amp;AP$1,"CALC_INTERVAL="&amp;Settings!$B$2,"FILL=0")*1000</f>
        <v>31012000</v>
      </c>
      <c r="AQ277" s="8" cm="1">
        <f t="array" ref="AQ277">_xll.BDP($C277,AQ$1)</f>
        <v>89</v>
      </c>
      <c r="AR277" s="21">
        <f>_xlfn.IFNA(IF(ISNUMBER($K277),INDEX(SN_Limit[UTILIZATION],MATCH($K277,SN_Limit[BB_ID],0)),"#N/A"),
IF(ISNUMBER($L277),INDEX(SN_Limit[UTILIZATION],MATCH($L277,SN_Limit[BB_ID],0)),"#N/A"))</f>
        <v>0.54359999999999997</v>
      </c>
      <c r="AS277" s="6">
        <f>_xlfn.IFNA(IF(ISNUMBER($K277),INDEX(SN_Limit[REMAINING],MATCH($K277,SN_Limit[BB_ID],0)),"#N/A"),
IF(ISNUMBER($L277),INDEX(SN_Limit[REMAINING],MATCH($L277,SN_Limit[BB_ID],0)),"#N/A"))</f>
        <v>35638340.450000003</v>
      </c>
      <c r="AT277" s="3" t="str">
        <f>INDEX(Table11[Z_category],MATCH(MAX(BuyTable[[#This Row],[Yld_Z_BB]:[Yld_Z_RBCI]]),Table11[Z_score_Vale],1))</f>
        <v>75 to 90</v>
      </c>
      <c r="AU277" s="3" t="str">
        <f>INDEX(Table12[TRAC_Category],MATCH(BuyTable[[#This Row],[Perc_Traded]],Table12[TRAC_Value],1))</f>
        <v>0-5%</v>
      </c>
      <c r="AV277" s="27" t="str">
        <f>INDEX(Table13[NetDlrInv_Category],MATCH(BuyTable[[#This Row],[DealerClient Net]],Table13[NetDlrInv_Value],1))</f>
        <v>-20 to -10MM</v>
      </c>
      <c r="AW277" s="3">
        <f>IF(OR(ISBLANK(BuyTable[[#This Row],[MSG_AskSize]]),NOT(ISNUMBER(BuyTable[[#This Row],[MSG_AskSize]]))),"NA",INDEX(Table14[AskSize_Category],MATCH(BuyTable[[#This Row],[MSG_AskSize]],Table14[AskSize_Value],1)))</f>
        <v>0</v>
      </c>
      <c r="AX277" s="3" t="str">
        <f>INDEX(Table15[XCCY_Cat],MATCH(BuyTable[[#This Row],[XCCY_sprd]],Table15[XCCY_Value],1))</f>
        <v>0.5 to 0.8</v>
      </c>
      <c r="AY277" s="3" t="str">
        <f>INDEX(Group_RTG[RTG_Value],MATCH($R277,Group_RTG[RTG_Key],0))&amp;":"&amp;INDEX(Map_DurBQNT[Dur_Val],MATCH($X277,Map_DurBQNT[Dur_Key],0))&amp;":"&amp;$M277&amp;":"&amp;$O277</f>
        <v>A:6:USD:Corp</v>
      </c>
      <c r="AZ277" s="3" t="str">
        <f>INDEX(Table9[LQA_Bucket],MATCH(BuyTable[[#This Row],[LQA_LIQUIDITY_SCORE]],Table9[LQA_Val],1))</f>
        <v>80-100</v>
      </c>
      <c r="BA277" s="27" t="str">
        <f>INDEX(Table10[Utilization_Bucket],MATCH(_xlfn.IFNA(ROUND(BuyTable[[#This Row],[Remaining]]/1000000,0),-1),Table10[Utilization_Val],1))</f>
        <v>10-50MM</v>
      </c>
      <c r="BB27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78" spans="1:54" x14ac:dyDescent="0.3">
      <c r="A278" t="s">
        <v>876</v>
      </c>
      <c r="B278" t="str">
        <f>IF(ISNUMBER(MATCH(I278,Buyside_PastID!A:A,0)),"","NEW")</f>
        <v/>
      </c>
      <c r="C278" s="8" t="s">
        <v>973</v>
      </c>
      <c r="D278" s="8">
        <v>0.7266419399498959</v>
      </c>
      <c r="E278" s="8">
        <v>0.79984707124059407</v>
      </c>
      <c r="F278" s="8" t="s">
        <v>2017</v>
      </c>
      <c r="G278" s="8">
        <v>0</v>
      </c>
      <c r="H278" s="8">
        <v>0</v>
      </c>
      <c r="I278" s="8" t="str" cm="1">
        <f t="array" ref="I278">_xll.BDP($C278,I$1)</f>
        <v>775109BN0</v>
      </c>
      <c r="J278" s="8" t="str" cm="1">
        <f t="array" ref="J278">_xll.BDP($C278,J$1)</f>
        <v>RCICN 4.35 05/01/49</v>
      </c>
      <c r="K278" s="8" cm="1">
        <f t="array" ref="K278">_xll.BDP($C278,K$1)</f>
        <v>110401</v>
      </c>
      <c r="L278" s="8" cm="1">
        <f t="array" ref="L278">_xll.BDP($C278,L$1)</f>
        <v>110401</v>
      </c>
      <c r="M278" s="8" t="str" cm="1">
        <f t="array" ref="M278">_xll.BDP($C278,M$1)</f>
        <v>USD</v>
      </c>
      <c r="N278" s="8" t="str" cm="1">
        <f t="array" ref="N278">_xll.BDP($C278,N$1)</f>
        <v>CA</v>
      </c>
      <c r="O278" s="8" t="str" cm="1">
        <f t="array" ref="O278">_xll.BDP($C278,O$1)</f>
        <v>Corp</v>
      </c>
      <c r="P278" s="8" t="str" cm="1">
        <f t="array" ref="P278">_xll.BDP($C278,P$1)</f>
        <v>Communications</v>
      </c>
      <c r="Q278" s="8" t="str" cm="1">
        <f t="array" ref="Q278">_xll.BDP($C278,Q$1)</f>
        <v>ROGERS COMMUNICATIONS IN</v>
      </c>
      <c r="R278" s="8" t="str" cm="1">
        <f t="array" ref="R278">_xll.BDP($C278,R$1)</f>
        <v>BBB+</v>
      </c>
      <c r="S278" s="8" cm="1">
        <f t="array" ref="S278">_xlfn.IFNA(MATCH(_xll.BDP($C278,S$1),Convert_RBCIRTG[RTG_MDY],0),0)</f>
        <v>3</v>
      </c>
      <c r="T278" s="8" cm="1">
        <f t="array" ref="T278">_xlfn.IFNA(MATCH(_xll.BDP($C278,T$1),Convert_RBCIRTG[RTG_FITCH_SP],0),0)</f>
        <v>3</v>
      </c>
      <c r="U278" s="8" cm="1">
        <f t="array" ref="U278">_xlfn.IFNA(MATCH(_xll.BDP($C278,U$1),Convert_RBCIRTG[RTG_FITCH_SP],0),0)</f>
        <v>3</v>
      </c>
      <c r="V278" s="20" t="str" cm="1">
        <f t="array" ref="V278">INDEX(Convert_RBCIRTG[RTG_FITCH_SP],IF(MEDIAN($S278:$U278)&gt;0,MEDIAN($S278:$U278),MAX($S278:$U278)))</f>
        <v>BBB+</v>
      </c>
      <c r="W278" s="15" cm="1">
        <f t="array" ref="W278">_xll.BDP($C278,W$1,"YAS_YLD_FLAG = 15")</f>
        <v>16.314796374040657</v>
      </c>
      <c r="X278" s="3" t="str">
        <f>INDEX(Convert_DurBins[Dur_Bucket],MATCH($W278,Convert_DurBins[Dur_Val],1))</f>
        <v>16-18</v>
      </c>
      <c r="Y278" s="14">
        <f t="shared" si="20"/>
        <v>3.8509199542368218</v>
      </c>
      <c r="Z278" s="3">
        <f>-INDEX(DefProv[Default],MATCH($O278&amp;$R278,DefProv[KEY],0))</f>
        <v>-36</v>
      </c>
      <c r="AA278" s="9" cm="1">
        <f t="array" ref="AA278">IF($M278="CAD",AB278,_xll.BDP($C278,AA$1,"YAS_XCCY_FOREIGN_CURRENCY=CAD","YAS_YLD_FLAG = 15","PRICING_SOURCE=BVAL"))</f>
        <v>4.2109199542368216</v>
      </c>
      <c r="AB278" s="9" cm="1">
        <f t="array" ref="AB278">_xll.BDP($C278,AB$1,"YAS_YLD_FLAG = 15","PRICING_SOURCE=BVAL")</f>
        <v>3.5218980000000002</v>
      </c>
      <c r="AC278" s="14">
        <f t="shared" si="21"/>
        <v>0.68902195423682144</v>
      </c>
      <c r="AD278" s="9" cm="1">
        <f t="array" ref="AD278">_xll.BDP($C278,AD$1,"YAS_YLD_FLAG = 15","PRICING_SOURCE=BVAL")</f>
        <v>151.97030000000004</v>
      </c>
      <c r="AE278" s="14" t="e">
        <f>INDEX([1]credit_yield!$C$1:$C$108,MATCH($AY278,[1]credit_yield!$A$1:$A$108,0))</f>
        <v>#N/A</v>
      </c>
      <c r="AF278" s="9" cm="1">
        <f t="array" ref="AF278">_xll.BDP($C278,AF$1,"YAS_YLD_FLAG = 15","YAS_XCCY_FOREIGN_CURRENCY=CAD","PRICING_SOURCE=BVAL")</f>
        <v>224.25847024161314</v>
      </c>
      <c r="AG278" s="9" cm="1">
        <f t="array" ref="AG278">_xll.BDP($C278,AG$1,"YAS_YLD_FLAG = 15","PRICING_SOURCE=BVAL")</f>
        <v>2.0021949999999999</v>
      </c>
      <c r="AH278" s="9" t="str" cm="1">
        <f t="array" ref="AH278">_xll.BDP($C278,AH$1,"YAS_YLD_FLAG = 15","PRICING_SOURCE=BVAL")</f>
        <v>T 2 3/8 05/15/51</v>
      </c>
      <c r="AI278" s="9" t="str" cm="1">
        <f t="array" ref="AI278">_xll.BDP($C278,AI$1,"YAS_YLD_FLAG = 15","YAS_XCCY_FOREIGN_CURRENCY=CAD","PRICING_SOURCE=BVAL")</f>
        <v>CAN 2 12/01/51</v>
      </c>
      <c r="AJ278" s="9" cm="1">
        <f t="array" ref="AJ278">_xll.BQL($C278, "yield(fill=PREV, pricing_source=BVN4, side=Bid, yield_type=YTW) - yield(fill=PREV, pricing_source=BVN4, side=Ask, yield_type=YTW)")</f>
        <v>2.3578259999999851E-2</v>
      </c>
      <c r="AK278" s="16" cm="1">
        <f t="array" ref="AK278">_xll.BDP($C278,AK$1,"YAS_YLD_FLAG = 1")</f>
        <v>1250000000</v>
      </c>
      <c r="AL278" s="5">
        <f t="shared" si="22"/>
        <v>4.2411200000000003E-2</v>
      </c>
      <c r="AM278" s="17" cm="1">
        <f t="array" ref="AM278">_xll.BDP($C278&amp;"@"&amp;Settings!$B$1&amp;" "&amp;$O278,"INTERVAL_SUM","MARKET_DATA_OVERRIDE="&amp;AM$1,"CALC_INTERVAL="&amp;Settings!$B$2,"FILL=0")*1000</f>
        <v>53014000</v>
      </c>
      <c r="AN278" s="18">
        <f t="shared" si="23"/>
        <v>-4423000</v>
      </c>
      <c r="AO278" s="17" cm="1">
        <f t="array" ref="AO278">_xll.BDP($I278&amp;"@"&amp;Settings!$B$1&amp;" "&amp;$O278,"INTERVAL_SUM","MARKET_DATA_OVERRIDE="&amp;AO$1,"CALC_INTERVAL="&amp;Settings!$B$2,"FILL=0")*1000</f>
        <v>20600000</v>
      </c>
      <c r="AP278" s="17" cm="1">
        <f t="array" ref="AP278">_xll.BDP($I278&amp;"@"&amp;Settings!$B$1&amp;" "&amp;$O278,"INTERVAL_SUM","MARKET_DATA_OVERRIDE="&amp;AP$1,"CALC_INTERVAL="&amp;Settings!$B$2,"FILL=0")*1000</f>
        <v>25023000</v>
      </c>
      <c r="AQ278" s="8" cm="1">
        <f t="array" ref="AQ278">_xll.BDP($C278,AQ$1)</f>
        <v>96</v>
      </c>
      <c r="AR278" s="21">
        <f>_xlfn.IFNA(IF(ISNUMBER($K278),INDEX(SN_Limit[UTILIZATION],MATCH($K278,SN_Limit[BB_ID],0)),"#N/A"),
IF(ISNUMBER($L278),INDEX(SN_Limit[UTILIZATION],MATCH($L278,SN_Limit[BB_ID],0)),"#N/A"))</f>
        <v>0.61170000000000002</v>
      </c>
      <c r="AS278" s="6">
        <f>_xlfn.IFNA(IF(ISNUMBER($K278),INDEX(SN_Limit[REMAINING],MATCH($K278,SN_Limit[BB_ID],0)),"#N/A"),
IF(ISNUMBER($L278),INDEX(SN_Limit[REMAINING],MATCH($L278,SN_Limit[BB_ID],0)),"#N/A"))</f>
        <v>28829741.200000003</v>
      </c>
      <c r="AT278" s="3" t="str">
        <f>INDEX(Table11[Z_category],MATCH(MAX(BuyTable[[#This Row],[Yld_Z_BB]:[Yld_Z_RBCI]]),Table11[Z_score_Vale],1))</f>
        <v>75 to 90</v>
      </c>
      <c r="AU278" s="3" t="str">
        <f>INDEX(Table12[TRAC_Category],MATCH(BuyTable[[#This Row],[Perc_Traded]],Table12[TRAC_Value],1))</f>
        <v>0-5%</v>
      </c>
      <c r="AV278" s="27" t="str">
        <f>INDEX(Table13[NetDlrInv_Category],MATCH(BuyTable[[#This Row],[DealerClient Net]],Table13[NetDlrInv_Value],1))</f>
        <v>-5MM to 0MM</v>
      </c>
      <c r="AW278" s="3">
        <f>IF(OR(ISBLANK(BuyTable[[#This Row],[MSG_AskSize]]),NOT(ISNUMBER(BuyTable[[#This Row],[MSG_AskSize]]))),"NA",INDEX(Table14[AskSize_Category],MATCH(BuyTable[[#This Row],[MSG_AskSize]],Table14[AskSize_Value],1)))</f>
        <v>0</v>
      </c>
      <c r="AX278" s="3" t="str">
        <f>INDEX(Table15[XCCY_Cat],MATCH(BuyTable[[#This Row],[XCCY_sprd]],Table15[XCCY_Value],1))</f>
        <v>0.5 to 0.8</v>
      </c>
      <c r="AY278" s="3" t="str">
        <f>INDEX(Group_RTG[RTG_Value],MATCH($R278,Group_RTG[RTG_Key],0))&amp;":"&amp;INDEX(Map_DurBQNT[Dur_Val],MATCH($X278,Map_DurBQNT[Dur_Key],0))&amp;":"&amp;$M278&amp;":"&amp;$O278</f>
        <v>BBB:9:USD:Corp</v>
      </c>
      <c r="AZ278" s="3" t="str">
        <f>INDEX(Table9[LQA_Bucket],MATCH(BuyTable[[#This Row],[LQA_LIQUIDITY_SCORE]],Table9[LQA_Val],1))</f>
        <v>80-100</v>
      </c>
      <c r="BA278" s="27" t="str">
        <f>INDEX(Table10[Utilization_Bucket],MATCH(_xlfn.IFNA(ROUND(BuyTable[[#This Row],[Remaining]]/1000000,0),-1),Table10[Utilization_Val],1))</f>
        <v>10-50MM</v>
      </c>
      <c r="BB27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79" spans="1:54" x14ac:dyDescent="0.3">
      <c r="A279" t="s">
        <v>876</v>
      </c>
      <c r="B279" t="str">
        <f>IF(ISNUMBER(MATCH(I279,Buyside_PastID!A:A,0)),"","NEW")</f>
        <v/>
      </c>
      <c r="C279" s="8" t="s">
        <v>947</v>
      </c>
      <c r="D279" s="8">
        <v>1.8070489667278133</v>
      </c>
      <c r="E279" s="8">
        <v>1.7318701390881426</v>
      </c>
      <c r="F279" s="8" t="s">
        <v>2058</v>
      </c>
      <c r="G279" s="8">
        <v>5000000</v>
      </c>
      <c r="H279" s="8">
        <v>5000000</v>
      </c>
      <c r="I279" s="8" t="str" cm="1">
        <f t="array" ref="I279">_xll.BDP($C279,I$1)</f>
        <v>87971MBT9</v>
      </c>
      <c r="J279" s="8" t="str" cm="1">
        <f t="array" ref="J279">_xll.BDP($C279,J$1)</f>
        <v>TCN 4.1 04/05/51</v>
      </c>
      <c r="K279" s="8" cm="1">
        <f t="array" ref="K279">_xll.BDP($C279,K$1)</f>
        <v>108560</v>
      </c>
      <c r="L279" s="8" cm="1">
        <f t="array" ref="L279">_xll.BDP($C279,L$1)</f>
        <v>108560</v>
      </c>
      <c r="M279" s="8" t="str" cm="1">
        <f t="array" ref="M279">_xll.BDP($C279,M$1)</f>
        <v>CAD</v>
      </c>
      <c r="N279" s="8" t="str" cm="1">
        <f t="array" ref="N279">_xll.BDP($C279,N$1)</f>
        <v>CA</v>
      </c>
      <c r="O279" s="8" t="str" cm="1">
        <f t="array" ref="O279">_xll.BDP($C279,O$1)</f>
        <v>Corp</v>
      </c>
      <c r="P279" s="8" t="str" cm="1">
        <f t="array" ref="P279">_xll.BDP($C279,P$1)</f>
        <v>Communications</v>
      </c>
      <c r="Q279" s="8" t="str" cm="1">
        <f t="array" ref="Q279">_xll.BDP($C279,Q$1)</f>
        <v>TELUS CORP</v>
      </c>
      <c r="R279" s="8" t="str" cm="1">
        <f t="array" ref="R279">_xll.BDP($C279,R$1)</f>
        <v>BBB+</v>
      </c>
      <c r="S279" s="8" cm="1">
        <f t="array" ref="S279">_xlfn.IFNA(MATCH(_xll.BDP($C279,S$1),Convert_RBCIRTG[RTG_MDY],0),0)</f>
        <v>3</v>
      </c>
      <c r="T279" s="8" cm="1">
        <f t="array" ref="T279">_xlfn.IFNA(MATCH(_xll.BDP($C279,T$1),Convert_RBCIRTG[RTG_FITCH_SP],0),0)</f>
        <v>3</v>
      </c>
      <c r="U279" s="8" cm="1">
        <f t="array" ref="U279">_xlfn.IFNA(MATCH(_xll.BDP($C279,U$1),Convert_RBCIRTG[RTG_FITCH_SP],0),0)</f>
        <v>3</v>
      </c>
      <c r="V279" s="20" t="str" cm="1">
        <f t="array" ref="V279">INDEX(Convert_RBCIRTG[RTG_FITCH_SP],IF(MEDIAN($S279:$U279)&gt;0,MEDIAN($S279:$U279),MAX($S279:$U279)))</f>
        <v>BBB+</v>
      </c>
      <c r="W279" s="15" cm="1">
        <f t="array" ref="W279">_xll.BDP($C279,W$1,"YAS_YLD_FLAG = 15")</f>
        <v>16.875296781950123</v>
      </c>
      <c r="X279" s="3" t="str">
        <f>INDEX(Convert_DurBins[Dur_Bucket],MATCH($W279,Convert_DurBins[Dur_Val],1))</f>
        <v>16-18</v>
      </c>
      <c r="Y279" s="14">
        <f t="shared" si="20"/>
        <v>3.7241010000000005</v>
      </c>
      <c r="Z279" s="3">
        <f>-INDEX(DefProv[Default],MATCH($O279&amp;$R279,DefProv[KEY],0))</f>
        <v>-36</v>
      </c>
      <c r="AA279" s="9" cm="1">
        <f t="array" ref="AA279">IF($M279="CAD",AB279,_xll.BDP($C279,AA$1,"YAS_XCCY_FOREIGN_CURRENCY=CAD","YAS_YLD_FLAG = 15","PRICING_SOURCE=BVAL"))</f>
        <v>4.0841010000000004</v>
      </c>
      <c r="AB279" s="9" cm="1">
        <f t="array" ref="AB279">_xll.BDP($C279,AB$1,"YAS_YLD_FLAG = 15","PRICING_SOURCE=BVAL")</f>
        <v>4.0841010000000004</v>
      </c>
      <c r="AC279" s="14">
        <f t="shared" si="21"/>
        <v>0</v>
      </c>
      <c r="AD279" s="9" cm="1">
        <f t="array" ref="AD279">_xll.BDP($C279,AD$1,"YAS_YLD_FLAG = 15","PRICING_SOURCE=BVAL")</f>
        <v>211.57670000000005</v>
      </c>
      <c r="AE279" s="14" t="e">
        <f>INDEX([1]credit_yield!$C$1:$C$108,MATCH($AY279,[1]credit_yield!$A$1:$A$108,0))</f>
        <v>#N/A</v>
      </c>
      <c r="AF279" s="9" cm="1">
        <f t="array" ref="AF279">_xll.BDP($C279,AF$1,"YAS_YLD_FLAG = 15","YAS_XCCY_FOREIGN_CURRENCY=CAD","PRICING_SOURCE=BVAL")</f>
        <v>211.88812247066738</v>
      </c>
      <c r="AG279" s="9" cm="1">
        <f t="array" ref="AG279">_xll.BDP($C279,AG$1,"YAS_YLD_FLAG = 15","PRICING_SOURCE=BVAL")</f>
        <v>1.968334</v>
      </c>
      <c r="AH279" s="9" t="str" cm="1">
        <f t="array" ref="AH279">_xll.BDP($C279,AH$1,"YAS_YLD_FLAG = 15","PRICING_SOURCE=BVAL")</f>
        <v>CAN 2 12/01/51</v>
      </c>
      <c r="AI279" s="9" t="str" cm="1">
        <f t="array" ref="AI279">_xll.BDP($C279,AI$1,"YAS_YLD_FLAG = 15","YAS_XCCY_FOREIGN_CURRENCY=CAD","PRICING_SOURCE=BVAL")</f>
        <v>CAN 2 12/01/51</v>
      </c>
      <c r="AJ279" s="9" cm="1">
        <f t="array" ref="AJ279">_xll.BQL($C279, "yield(fill=PREV, pricing_source=BVN4, side=Bid, yield_type=YTW) - yield(fill=PREV, pricing_source=BVN4, side=Ask, yield_type=YTW)")</f>
        <v>2.4004339999999402E-2</v>
      </c>
      <c r="AK279" s="16" cm="1">
        <f t="array" ref="AK279">_xll.BDP($C279,AK$1,"YAS_YLD_FLAG = 1")</f>
        <v>500000000</v>
      </c>
      <c r="AL279" s="5">
        <f t="shared" si="22"/>
        <v>0</v>
      </c>
      <c r="AM279" s="17" cm="1">
        <f t="array" ref="AM279">_xll.BDP($C279&amp;"@"&amp;Settings!$B$1&amp;" "&amp;$O279,"INTERVAL_SUM","MARKET_DATA_OVERRIDE="&amp;AM$1,"CALC_INTERVAL="&amp;Settings!$B$2,"FILL=0")*1000</f>
        <v>0</v>
      </c>
      <c r="AN279" s="18">
        <f t="shared" si="23"/>
        <v>0</v>
      </c>
      <c r="AO279" s="17" cm="1">
        <f t="array" ref="AO279">_xll.BDP($I279&amp;"@"&amp;Settings!$B$1&amp;" "&amp;$O279,"INTERVAL_SUM","MARKET_DATA_OVERRIDE="&amp;AO$1,"CALC_INTERVAL="&amp;Settings!$B$2,"FILL=0")*1000</f>
        <v>0</v>
      </c>
      <c r="AP279" s="17" cm="1">
        <f t="array" ref="AP279">_xll.BDP($I279&amp;"@"&amp;Settings!$B$1&amp;" "&amp;$O279,"INTERVAL_SUM","MARKET_DATA_OVERRIDE="&amp;AP$1,"CALC_INTERVAL="&amp;Settings!$B$2,"FILL=0")*1000</f>
        <v>0</v>
      </c>
      <c r="AQ279" s="8" cm="1">
        <f t="array" ref="AQ279">_xll.BDP($C279,AQ$1)</f>
        <v>91</v>
      </c>
      <c r="AR279" s="21">
        <f>_xlfn.IFNA(IF(ISNUMBER($K279),INDEX(SN_Limit[UTILIZATION],MATCH($K279,SN_Limit[BB_ID],0)),"#N/A"),
IF(ISNUMBER($L279),INDEX(SN_Limit[UTILIZATION],MATCH($L279,SN_Limit[BB_ID],0)),"#N/A"))</f>
        <v>0.90949999999999998</v>
      </c>
      <c r="AS279" s="6">
        <f>_xlfn.IFNA(IF(ISNUMBER($K279),INDEX(SN_Limit[REMAINING],MATCH($K279,SN_Limit[BB_ID],0)),"#N/A"),
IF(ISNUMBER($L279),INDEX(SN_Limit[REMAINING],MATCH($L279,SN_Limit[BB_ID],0)),"#N/A"))</f>
        <v>0</v>
      </c>
      <c r="AT279" s="3" t="str">
        <f>INDEX(Table11[Z_category],MATCH(MAX(BuyTable[[#This Row],[Yld_Z_BB]:[Yld_Z_RBCI]]),Table11[Z_score_Vale],1))</f>
        <v>90+</v>
      </c>
      <c r="AU279" s="3">
        <f>INDEX(Table12[TRAC_Category],MATCH(BuyTable[[#This Row],[Perc_Traded]],Table12[TRAC_Value],1))</f>
        <v>0</v>
      </c>
      <c r="AV279" s="27">
        <f>INDEX(Table13[NetDlrInv_Category],MATCH(BuyTable[[#This Row],[DealerClient Net]],Table13[NetDlrInv_Value],1))</f>
        <v>0</v>
      </c>
      <c r="AW279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79" s="3">
        <f>INDEX(Table15[XCCY_Cat],MATCH(BuyTable[[#This Row],[XCCY_sprd]],Table15[XCCY_Value],1))</f>
        <v>0</v>
      </c>
      <c r="AY279" s="3" t="str">
        <f>INDEX(Group_RTG[RTG_Value],MATCH($R279,Group_RTG[RTG_Key],0))&amp;":"&amp;INDEX(Map_DurBQNT[Dur_Val],MATCH($X279,Map_DurBQNT[Dur_Key],0))&amp;":"&amp;$M279&amp;":"&amp;$O279</f>
        <v>BBB:9:CAD:Corp</v>
      </c>
      <c r="AZ279" s="3" t="str">
        <f>INDEX(Table9[LQA_Bucket],MATCH(BuyTable[[#This Row],[LQA_LIQUIDITY_SCORE]],Table9[LQA_Val],1))</f>
        <v>80-100</v>
      </c>
      <c r="BA279" s="27" t="str">
        <f>INDEX(Table10[Utilization_Bucket],MATCH(_xlfn.IFNA(ROUND(BuyTable[[#This Row],[Remaining]]/1000000,0),-1),Table10[Utilization_Val],1))</f>
        <v>0MM</v>
      </c>
      <c r="BB27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80" spans="1:54" x14ac:dyDescent="0.3">
      <c r="A280" t="s">
        <v>876</v>
      </c>
      <c r="B280" t="str">
        <f>IF(ISNUMBER(MATCH(I280,Buyside_PastID!A:A,0)),"","NEW")</f>
        <v/>
      </c>
      <c r="C280" s="8" t="s">
        <v>33</v>
      </c>
      <c r="D280" s="8">
        <v>0.79831094247677425</v>
      </c>
      <c r="E280" s="8">
        <v>0.86317691680373843</v>
      </c>
      <c r="F280" s="8" t="s">
        <v>2088</v>
      </c>
      <c r="G280" s="8">
        <v>0</v>
      </c>
      <c r="H280" s="8">
        <v>0</v>
      </c>
      <c r="I280" s="8" t="str" cm="1">
        <f t="array" ref="I280">_xll.BDP($C280,I$1)</f>
        <v>14149YBM9</v>
      </c>
      <c r="J280" s="8" t="str" cm="1">
        <f t="array" ref="J280">_xll.BDP($C280,J$1)</f>
        <v>CAH 4.368 06/15/47</v>
      </c>
      <c r="K280" s="8" cm="1">
        <f t="array" ref="K280">_xll.BDP($C280,K$1)</f>
        <v>102782</v>
      </c>
      <c r="L280" s="8" cm="1">
        <f t="array" ref="L280">_xll.BDP($C280,L$1)</f>
        <v>102782</v>
      </c>
      <c r="M280" s="8" t="str" cm="1">
        <f t="array" ref="M280">_xll.BDP($C280,M$1)</f>
        <v>USD</v>
      </c>
      <c r="N280" s="8" t="str" cm="1">
        <f t="array" ref="N280">_xll.BDP($C280,N$1)</f>
        <v>US</v>
      </c>
      <c r="O280" s="8" t="str" cm="1">
        <f t="array" ref="O280">_xll.BDP($C280,O$1)</f>
        <v>Corp</v>
      </c>
      <c r="P280" s="8" t="str" cm="1">
        <f t="array" ref="P280">_xll.BDP($C280,P$1)</f>
        <v>Health Care</v>
      </c>
      <c r="Q280" s="8" t="str" cm="1">
        <f t="array" ref="Q280">_xll.BDP($C280,Q$1)</f>
        <v>CARDINAL HEALTH INC</v>
      </c>
      <c r="R280" s="8" t="str" cm="1">
        <f t="array" ref="R280">_xll.BDP($C280,R$1)</f>
        <v>BBB</v>
      </c>
      <c r="S280" s="8" cm="1">
        <f t="array" ref="S280">_xlfn.IFNA(MATCH(_xll.BDP($C280,S$1),Convert_RBCIRTG[RTG_MDY],0),0)</f>
        <v>2</v>
      </c>
      <c r="T280" s="8" cm="1">
        <f t="array" ref="T280">_xlfn.IFNA(MATCH(_xll.BDP($C280,T$1),Convert_RBCIRTG[RTG_FITCH_SP],0),0)</f>
        <v>2</v>
      </c>
      <c r="U280" s="8" cm="1">
        <f t="array" ref="U280">_xlfn.IFNA(MATCH(_xll.BDP($C280,U$1),Convert_RBCIRTG[RTG_FITCH_SP],0),0)</f>
        <v>2</v>
      </c>
      <c r="V280" s="20" t="str" cm="1">
        <f t="array" ref="V280">INDEX(Convert_RBCIRTG[RTG_FITCH_SP],IF(MEDIAN($S280:$U280)&gt;0,MEDIAN($S280:$U280),MAX($S280:$U280)))</f>
        <v>BBB</v>
      </c>
      <c r="W280" s="15" cm="1">
        <f t="array" ref="W280">_xll.BDP($C280,W$1,"YAS_YLD_FLAG = 15")</f>
        <v>15.629730832834097</v>
      </c>
      <c r="X280" s="3" t="str">
        <f>INDEX(Convert_DurBins[Dur_Bucket],MATCH($W280,Convert_DurBins[Dur_Val],1))</f>
        <v>14-16</v>
      </c>
      <c r="Y280" s="14">
        <f t="shared" si="20"/>
        <v>3.8872134152661215</v>
      </c>
      <c r="Z280" s="3">
        <f>-INDEX(DefProv[Default],MATCH($O280&amp;$R280,DefProv[KEY],0))</f>
        <v>-36</v>
      </c>
      <c r="AA280" s="9" cm="1">
        <f t="array" ref="AA280">IF($M280="CAD",AB280,_xll.BDP($C280,AA$1,"YAS_XCCY_FOREIGN_CURRENCY=CAD","YAS_YLD_FLAG = 15","PRICING_SOURCE=BVAL"))</f>
        <v>4.2472134152661214</v>
      </c>
      <c r="AB280" s="9" cm="1">
        <f t="array" ref="AB280">_xll.BDP($C280,AB$1,"YAS_YLD_FLAG = 15","PRICING_SOURCE=BVAL")</f>
        <v>3.5765729999999998</v>
      </c>
      <c r="AC280" s="14">
        <f t="shared" si="21"/>
        <v>0.67064041526612161</v>
      </c>
      <c r="AD280" s="9" cm="1">
        <f t="array" ref="AD280">_xll.BDP($C280,AD$1,"YAS_YLD_FLAG = 15","PRICING_SOURCE=BVAL")</f>
        <v>157.43779999999998</v>
      </c>
      <c r="AE280" s="14" t="e">
        <f>INDEX([1]credit_yield!$C$1:$C$108,MATCH($AY280,[1]credit_yield!$A$1:$A$108,0))</f>
        <v>#N/A</v>
      </c>
      <c r="AF280" s="9" cm="1">
        <f t="array" ref="AF280">_xll.BDP($C280,AF$1,"YAS_YLD_FLAG = 15","YAS_XCCY_FOREIGN_CURRENCY=CAD","PRICING_SOURCE=BVAL")</f>
        <v>227.84603439954569</v>
      </c>
      <c r="AG280" s="9" cm="1">
        <f t="array" ref="AG280">_xll.BDP($C280,AG$1,"YAS_YLD_FLAG = 15","PRICING_SOURCE=BVAL")</f>
        <v>2.0021949999999999</v>
      </c>
      <c r="AH280" s="9" t="str" cm="1">
        <f t="array" ref="AH280">_xll.BDP($C280,AH$1,"YAS_YLD_FLAG = 15","PRICING_SOURCE=BVAL")</f>
        <v>T 2 3/8 05/15/51</v>
      </c>
      <c r="AI280" s="9" t="str" cm="1">
        <f t="array" ref="AI280">_xll.BDP($C280,AI$1,"YAS_YLD_FLAG = 15","YAS_XCCY_FOREIGN_CURRENCY=CAD","PRICING_SOURCE=BVAL")</f>
        <v>CAN 2 12/01/51</v>
      </c>
      <c r="AJ280" s="9" cm="1">
        <f t="array" ref="AJ280">_xll.BQL($C280, "yield(fill=PREV, pricing_source=BVN4, side=Bid, yield_type=YTW) - yield(fill=PREV, pricing_source=BVN4, side=Ask, yield_type=YTW)")</f>
        <v>2.7023129999999895E-2</v>
      </c>
      <c r="AK280" s="16" cm="1">
        <f t="array" ref="AK280">_xll.BDP($C280,AK$1,"YAS_YLD_FLAG = 1")</f>
        <v>590000000</v>
      </c>
      <c r="AL280" s="5">
        <f t="shared" si="22"/>
        <v>0.12080847457627118</v>
      </c>
      <c r="AM280" s="17" cm="1">
        <f t="array" ref="AM280">_xll.BDP($C280&amp;"@"&amp;Settings!$B$1&amp;" "&amp;$O280,"INTERVAL_SUM","MARKET_DATA_OVERRIDE="&amp;AM$1,"CALC_INTERVAL="&amp;Settings!$B$2,"FILL=0")*1000</f>
        <v>71277000</v>
      </c>
      <c r="AN280" s="18">
        <f t="shared" si="23"/>
        <v>-5240000</v>
      </c>
      <c r="AO280" s="17" cm="1">
        <f t="array" ref="AO280">_xll.BDP($I280&amp;"@"&amp;Settings!$B$1&amp;" "&amp;$O280,"INTERVAL_SUM","MARKET_DATA_OVERRIDE="&amp;AO$1,"CALC_INTERVAL="&amp;Settings!$B$2,"FILL=0")*1000</f>
        <v>18237000</v>
      </c>
      <c r="AP280" s="17" cm="1">
        <f t="array" ref="AP280">_xll.BDP($I280&amp;"@"&amp;Settings!$B$1&amp;" "&amp;$O280,"INTERVAL_SUM","MARKET_DATA_OVERRIDE="&amp;AP$1,"CALC_INTERVAL="&amp;Settings!$B$2,"FILL=0")*1000</f>
        <v>23477000</v>
      </c>
      <c r="AQ280" s="8" cm="1">
        <f t="array" ref="AQ280">_xll.BDP($C280,AQ$1)</f>
        <v>92</v>
      </c>
      <c r="AR280" s="21">
        <f>_xlfn.IFNA(IF(ISNUMBER($K280),INDEX(SN_Limit[UTILIZATION],MATCH($K280,SN_Limit[BB_ID],0)),"#N/A"),
IF(ISNUMBER($L280),INDEX(SN_Limit[UTILIZATION],MATCH($L280,SN_Limit[BB_ID],0)),"#N/A"))</f>
        <v>0</v>
      </c>
      <c r="AS280" s="6">
        <f>_xlfn.IFNA(IF(ISNUMBER($K280),INDEX(SN_Limit[REMAINING],MATCH($K280,SN_Limit[BB_ID],0)),"#N/A"),
IF(ISNUMBER($L280),INDEX(SN_Limit[REMAINING],MATCH($L280,SN_Limit[BB_ID],0)),"#N/A"))</f>
        <v>45000000</v>
      </c>
      <c r="AT280" s="3" t="str">
        <f>INDEX(Table11[Z_category],MATCH(MAX(BuyTable[[#This Row],[Yld_Z_BB]:[Yld_Z_RBCI]]),Table11[Z_score_Vale],1))</f>
        <v>75 to 90</v>
      </c>
      <c r="AU280" s="3" t="str">
        <f>INDEX(Table12[TRAC_Category],MATCH(BuyTable[[#This Row],[Perc_Traded]],Table12[TRAC_Value],1))</f>
        <v>10-15%</v>
      </c>
      <c r="AV280" s="27" t="str">
        <f>INDEX(Table13[NetDlrInv_Category],MATCH(BuyTable[[#This Row],[DealerClient Net]],Table13[NetDlrInv_Value],1))</f>
        <v>-10MM to -5MM</v>
      </c>
      <c r="AW280" s="3">
        <f>IF(OR(ISBLANK(BuyTable[[#This Row],[MSG_AskSize]]),NOT(ISNUMBER(BuyTable[[#This Row],[MSG_AskSize]]))),"NA",INDEX(Table14[AskSize_Category],MATCH(BuyTable[[#This Row],[MSG_AskSize]],Table14[AskSize_Value],1)))</f>
        <v>0</v>
      </c>
      <c r="AX280" s="3" t="str">
        <f>INDEX(Table15[XCCY_Cat],MATCH(BuyTable[[#This Row],[XCCY_sprd]],Table15[XCCY_Value],1))</f>
        <v>0.5 to 0.8</v>
      </c>
      <c r="AY280" s="3" t="str">
        <f>INDEX(Group_RTG[RTG_Value],MATCH($R280,Group_RTG[RTG_Key],0))&amp;":"&amp;INDEX(Map_DurBQNT[Dur_Val],MATCH($X280,Map_DurBQNT[Dur_Key],0))&amp;":"&amp;$M280&amp;":"&amp;$O280</f>
        <v>BBB:8:USD:Corp</v>
      </c>
      <c r="AZ280" s="3" t="str">
        <f>INDEX(Table9[LQA_Bucket],MATCH(BuyTable[[#This Row],[LQA_LIQUIDITY_SCORE]],Table9[LQA_Val],1))</f>
        <v>80-100</v>
      </c>
      <c r="BA280" s="27" t="str">
        <f>INDEX(Table10[Utilization_Bucket],MATCH(_xlfn.IFNA(ROUND(BuyTable[[#This Row],[Remaining]]/1000000,0),-1),Table10[Utilization_Val],1))</f>
        <v>10-50MM</v>
      </c>
      <c r="BB28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81" spans="1:54" x14ac:dyDescent="0.3">
      <c r="A281" t="s">
        <v>876</v>
      </c>
      <c r="B281" t="str">
        <f>IF(ISNUMBER(MATCH(I281,Buyside_PastID!A:A,0)),"","NEW")</f>
        <v>NEW</v>
      </c>
      <c r="C281" s="8" t="s">
        <v>2738</v>
      </c>
      <c r="D281" s="8">
        <v>0.76880991469745485</v>
      </c>
      <c r="E281" s="8">
        <v>0.86660293761739327</v>
      </c>
      <c r="F281" s="8" t="s">
        <v>2754</v>
      </c>
      <c r="G281" s="8">
        <v>0</v>
      </c>
      <c r="H281" s="8">
        <v>0</v>
      </c>
      <c r="I281" s="8" t="str" cm="1">
        <f t="array" ref="I281">_xll.BDP($C281,I$1)</f>
        <v>617446HD4</v>
      </c>
      <c r="J281" s="8" t="str" cm="1">
        <f t="array" ref="J281">_xll.BDP($C281,J$1)</f>
        <v>MS 7 1/4 04/01/32</v>
      </c>
      <c r="K281" s="8" cm="1">
        <f t="array" ref="K281">_xll.BDP($C281,K$1)</f>
        <v>116646</v>
      </c>
      <c r="L281" s="8" cm="1">
        <f t="array" ref="L281">_xll.BDP($C281,L$1)</f>
        <v>116646</v>
      </c>
      <c r="M281" s="8" t="str" cm="1">
        <f t="array" ref="M281">_xll.BDP($C281,M$1)</f>
        <v>USD</v>
      </c>
      <c r="N281" s="8" t="str" cm="1">
        <f t="array" ref="N281">_xll.BDP($C281,N$1)</f>
        <v>US</v>
      </c>
      <c r="O281" s="8" t="str" cm="1">
        <f t="array" ref="O281">_xll.BDP($C281,O$1)</f>
        <v>Corp</v>
      </c>
      <c r="P281" s="8" t="str" cm="1">
        <f t="array" ref="P281">_xll.BDP($C281,P$1)</f>
        <v>Financials</v>
      </c>
      <c r="Q281" s="8" t="str" cm="1">
        <f t="array" ref="Q281">_xll.BDP($C281,Q$1)</f>
        <v>MORGAN STANLEY</v>
      </c>
      <c r="R281" s="8" t="str" cm="1">
        <f t="array" ref="R281">_xll.BDP($C281,R$1)</f>
        <v>A</v>
      </c>
      <c r="S281" s="8" cm="1">
        <f t="array" ref="S281">_xlfn.IFNA(MATCH(_xll.BDP($C281,S$1),Convert_RBCIRTG[RTG_MDY],0),0)</f>
        <v>6</v>
      </c>
      <c r="T281" s="8" cm="1">
        <f t="array" ref="T281">_xlfn.IFNA(MATCH(_xll.BDP($C281,T$1),Convert_RBCIRTG[RTG_FITCH_SP],0),0)</f>
        <v>5</v>
      </c>
      <c r="U281" s="8" cm="1">
        <f t="array" ref="U281">_xlfn.IFNA(MATCH(_xll.BDP($C281,U$1),Convert_RBCIRTG[RTG_FITCH_SP],0),0)</f>
        <v>3</v>
      </c>
      <c r="V281" s="20" t="str" cm="1">
        <f t="array" ref="V281">INDEX(Convert_RBCIRTG[RTG_FITCH_SP],IF(MEDIAN($S281:$U281)&gt;0,MEDIAN($S281:$U281),MAX($S281:$U281)))</f>
        <v>A</v>
      </c>
      <c r="W281" s="15" cm="1">
        <f t="array" ref="W281">_xll.BDP($C281,W$1,"YAS_YLD_FLAG = 15")</f>
        <v>7.9226653406009975</v>
      </c>
      <c r="X281" s="3" t="str">
        <f>INDEX(Convert_DurBins[Dur_Bucket],MATCH($W281,Convert_DurBins[Dur_Val],1))</f>
        <v>0-10</v>
      </c>
      <c r="Y281" s="14">
        <f t="shared" si="20"/>
        <v>3.0032733149816822</v>
      </c>
      <c r="Z281" s="3">
        <f>-INDEX(DefProv[Default],MATCH($O281&amp;$R281,DefProv[KEY],0))</f>
        <v>-13</v>
      </c>
      <c r="AA281" s="9" cm="1">
        <f t="array" ref="AA281">IF($M281="CAD",AB281,_xll.BDP($C281,AA$1,"YAS_XCCY_FOREIGN_CURRENCY=CAD","YAS_YLD_FLAG = 15","PRICING_SOURCE=BVAL"))</f>
        <v>3.133273314981682</v>
      </c>
      <c r="AB281" s="9" cm="1">
        <f t="array" ref="AB281">_xll.BDP($C281,AB$1,"YAS_YLD_FLAG = 15","PRICING_SOURCE=BVAL")</f>
        <v>2.5128490000000001</v>
      </c>
      <c r="AC281" s="14">
        <f t="shared" si="21"/>
        <v>0.62042431498168193</v>
      </c>
      <c r="AD281" s="9" cm="1">
        <f t="array" ref="AD281">_xll.BDP($C281,AD$1,"YAS_YLD_FLAG = 15","PRICING_SOURCE=BVAL")</f>
        <v>93.286400000000015</v>
      </c>
      <c r="AE281" s="14">
        <f>INDEX([1]credit_yield!$C$1:$C$108,MATCH($AY281,[1]credit_yield!$A$1:$A$108,0))</f>
        <v>73.928243448068429</v>
      </c>
      <c r="AF281" s="9" cm="1">
        <f t="array" ref="AF281">_xll.BDP($C281,AF$1,"YAS_YLD_FLAG = 15","YAS_XCCY_FOREIGN_CURRENCY=CAD","PRICING_SOURCE=BVAL")</f>
        <v>154.48259939047952</v>
      </c>
      <c r="AG281" s="9" cm="1">
        <f t="array" ref="AG281">_xll.BDP($C281,AG$1,"YAS_YLD_FLAG = 15","PRICING_SOURCE=BVAL")</f>
        <v>1.579985</v>
      </c>
      <c r="AH281" s="9" t="str" cm="1">
        <f t="array" ref="AH281">_xll.BDP($C281,AH$1,"YAS_YLD_FLAG = 15","PRICING_SOURCE=BVAL")</f>
        <v>T 1 1/4 08/15/31</v>
      </c>
      <c r="AI281" s="9" t="str" cm="1">
        <f t="array" ref="AI281">_xll.BDP($C281,AI$1,"YAS_YLD_FLAG = 15","YAS_XCCY_FOREIGN_CURRENCY=CAD","PRICING_SOURCE=BVAL")</f>
        <v>CAN 1 ½ 06/01/31</v>
      </c>
      <c r="AJ281" s="9" cm="1">
        <f t="array" ref="AJ281">_xll.BQL($C281, "yield(fill=PREV, pricing_source=BVN4, side=Bid, yield_type=YTW) - yield(fill=PREV, pricing_source=BVN4, side=Ask, yield_type=YTW)")</f>
        <v>2.3495638623745041E-2</v>
      </c>
      <c r="AK281" s="16" cm="1">
        <f t="array" ref="AK281">_xll.BDP($C281,AK$1,"YAS_YLD_FLAG = 1")</f>
        <v>984550000</v>
      </c>
      <c r="AL281" s="5">
        <f t="shared" si="22"/>
        <v>3.5265857498349498E-2</v>
      </c>
      <c r="AM281" s="17" cm="1">
        <f t="array" ref="AM281">_xll.BDP($C281&amp;"@"&amp;Settings!$B$1&amp;" "&amp;$O281,"INTERVAL_SUM","MARKET_DATA_OVERRIDE="&amp;AM$1,"CALC_INTERVAL="&amp;Settings!$B$2,"FILL=0")*1000</f>
        <v>34721000</v>
      </c>
      <c r="AN281" s="18">
        <f t="shared" si="23"/>
        <v>5627000</v>
      </c>
      <c r="AO281" s="17" cm="1">
        <f t="array" ref="AO281">_xll.BDP($I281&amp;"@"&amp;Settings!$B$1&amp;" "&amp;$O281,"INTERVAL_SUM","MARKET_DATA_OVERRIDE="&amp;AO$1,"CALC_INTERVAL="&amp;Settings!$B$2,"FILL=0")*1000</f>
        <v>16134000</v>
      </c>
      <c r="AP281" s="17" cm="1">
        <f t="array" ref="AP281">_xll.BDP($I281&amp;"@"&amp;Settings!$B$1&amp;" "&amp;$O281,"INTERVAL_SUM","MARKET_DATA_OVERRIDE="&amp;AP$1,"CALC_INTERVAL="&amp;Settings!$B$2,"FILL=0")*1000</f>
        <v>10507000</v>
      </c>
      <c r="AQ281" s="8" cm="1">
        <f t="array" ref="AQ281">_xll.BDP($C281,AQ$1)</f>
        <v>93</v>
      </c>
      <c r="AR281" s="21">
        <f>_xlfn.IFNA(IF(ISNUMBER($K281),INDEX(SN_Limit[UTILIZATION],MATCH($K281,SN_Limit[BB_ID],0)),"#N/A"),
IF(ISNUMBER($L281),INDEX(SN_Limit[UTILIZATION],MATCH($L281,SN_Limit[BB_ID],0)),"#N/A"))</f>
        <v>0.54359999999999997</v>
      </c>
      <c r="AS281" s="6">
        <f>_xlfn.IFNA(IF(ISNUMBER($K281),INDEX(SN_Limit[REMAINING],MATCH($K281,SN_Limit[BB_ID],0)),"#N/A"),
IF(ISNUMBER($L281),INDEX(SN_Limit[REMAINING],MATCH($L281,SN_Limit[BB_ID],0)),"#N/A"))</f>
        <v>35638340.450000003</v>
      </c>
      <c r="AT281" s="3" t="str">
        <f>INDEX(Table11[Z_category],MATCH(MAX(BuyTable[[#This Row],[Yld_Z_BB]:[Yld_Z_RBCI]]),Table11[Z_score_Vale],1))</f>
        <v>75 to 90</v>
      </c>
      <c r="AU281" s="3" t="str">
        <f>INDEX(Table12[TRAC_Category],MATCH(BuyTable[[#This Row],[Perc_Traded]],Table12[TRAC_Value],1))</f>
        <v>0-5%</v>
      </c>
      <c r="AV281" s="27" t="str">
        <f>INDEX(Table13[NetDlrInv_Category],MATCH(BuyTable[[#This Row],[DealerClient Net]],Table13[NetDlrInv_Value],1))</f>
        <v>5 to 10MM</v>
      </c>
      <c r="AW281" s="3">
        <f>IF(OR(ISBLANK(BuyTable[[#This Row],[MSG_AskSize]]),NOT(ISNUMBER(BuyTable[[#This Row],[MSG_AskSize]]))),"NA",INDEX(Table14[AskSize_Category],MATCH(BuyTable[[#This Row],[MSG_AskSize]],Table14[AskSize_Value],1)))</f>
        <v>0</v>
      </c>
      <c r="AX281" s="3" t="str">
        <f>INDEX(Table15[XCCY_Cat],MATCH(BuyTable[[#This Row],[XCCY_sprd]],Table15[XCCY_Value],1))</f>
        <v>0.5 to 0.8</v>
      </c>
      <c r="AY281" s="3" t="str">
        <f>INDEX(Group_RTG[RTG_Value],MATCH($R281,Group_RTG[RTG_Key],0))&amp;":"&amp;INDEX(Map_DurBQNT[Dur_Val],MATCH($X281,Map_DurBQNT[Dur_Key],0))&amp;":"&amp;$M281&amp;":"&amp;$O281</f>
        <v>A:5:USD:Corp</v>
      </c>
      <c r="AZ281" s="3" t="str">
        <f>INDEX(Table9[LQA_Bucket],MATCH(BuyTable[[#This Row],[LQA_LIQUIDITY_SCORE]],Table9[LQA_Val],1))</f>
        <v>80-100</v>
      </c>
      <c r="BA281" s="27" t="str">
        <f>INDEX(Table10[Utilization_Bucket],MATCH(_xlfn.IFNA(ROUND(BuyTable[[#This Row],[Remaining]]/1000000,0),-1),Table10[Utilization_Val],1))</f>
        <v>10-50MM</v>
      </c>
      <c r="BB28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82" spans="1:54" x14ac:dyDescent="0.3">
      <c r="A282" t="s">
        <v>876</v>
      </c>
      <c r="B282" t="str">
        <f>IF(ISNUMBER(MATCH(I282,Buyside_PastID!A:A,0)),"","NEW")</f>
        <v/>
      </c>
      <c r="C282" s="8" t="s">
        <v>1682</v>
      </c>
      <c r="D282" s="8">
        <v>0.69872610392574075</v>
      </c>
      <c r="E282" s="8">
        <v>0.81687592587328894</v>
      </c>
      <c r="F282" s="8" t="s">
        <v>2097</v>
      </c>
      <c r="G282" s="8">
        <v>0</v>
      </c>
      <c r="H282" s="8">
        <v>0</v>
      </c>
      <c r="I282" s="8" t="str" cm="1">
        <f t="array" ref="I282">_xll.BDP($C282,I$1)</f>
        <v>254687EH5</v>
      </c>
      <c r="J282" s="8" t="str" cm="1">
        <f t="array" ref="J282">_xll.BDP($C282,J$1)</f>
        <v>DIS 6.65 11/15/37</v>
      </c>
      <c r="K282" s="8" cm="1">
        <f t="array" ref="K282">_xll.BDP($C282,K$1)</f>
        <v>60854400</v>
      </c>
      <c r="L282" s="8" cm="1">
        <f t="array" ref="L282">_xll.BDP($C282,L$1)</f>
        <v>60854400</v>
      </c>
      <c r="M282" s="8" t="str" cm="1">
        <f t="array" ref="M282">_xll.BDP($C282,M$1)</f>
        <v>USD</v>
      </c>
      <c r="N282" s="8" t="str" cm="1">
        <f t="array" ref="N282">_xll.BDP($C282,N$1)</f>
        <v>US</v>
      </c>
      <c r="O282" s="8" t="str" cm="1">
        <f t="array" ref="O282">_xll.BDP($C282,O$1)</f>
        <v>Corp</v>
      </c>
      <c r="P282" s="8" t="str" cm="1">
        <f t="array" ref="P282">_xll.BDP($C282,P$1)</f>
        <v>Communications</v>
      </c>
      <c r="Q282" s="8" t="str" cm="1">
        <f t="array" ref="Q282">_xll.BDP($C282,Q$1)</f>
        <v>WALT DISNEY COMPANY/THE</v>
      </c>
      <c r="R282" s="8" t="str" cm="1">
        <f t="array" ref="R282">_xll.BDP($C282,R$1)</f>
        <v>A-</v>
      </c>
      <c r="S282" s="8" cm="1">
        <f t="array" ref="S282">_xlfn.IFNA(MATCH(_xll.BDP($C282,S$1),Convert_RBCIRTG[RTG_MDY],0),0)</f>
        <v>5</v>
      </c>
      <c r="T282" s="8" cm="1">
        <f t="array" ref="T282">_xlfn.IFNA(MATCH(_xll.BDP($C282,T$1),Convert_RBCIRTG[RTG_FITCH_SP],0),0)</f>
        <v>4</v>
      </c>
      <c r="U282" s="8" cm="1">
        <f t="array" ref="U282">_xlfn.IFNA(MATCH(_xll.BDP($C282,U$1),Convert_RBCIRTG[RTG_FITCH_SP],0),0)</f>
        <v>3</v>
      </c>
      <c r="V282" s="20" t="str" cm="1">
        <f t="array" ref="V282">INDEX(Convert_RBCIRTG[RTG_FITCH_SP],IF(MEDIAN($S282:$U282)&gt;0,MEDIAN($S282:$U282),MAX($S282:$U282)))</f>
        <v>A-</v>
      </c>
      <c r="W282" s="15" cm="1">
        <f t="array" ref="W282">_xll.BDP($C282,W$1,"YAS_YLD_FLAG = 15")</f>
        <v>10.906055116609087</v>
      </c>
      <c r="X282" s="3" t="str">
        <f>INDEX(Convert_DurBins[Dur_Bucket],MATCH($W282,Convert_DurBins[Dur_Val],1))</f>
        <v>10-12</v>
      </c>
      <c r="Y282" s="14">
        <f t="shared" si="20"/>
        <v>3.4716362257726048</v>
      </c>
      <c r="Z282" s="3">
        <f>-INDEX(DefProv[Default],MATCH($O282&amp;$R282,DefProv[KEY],0))</f>
        <v>-13</v>
      </c>
      <c r="AA282" s="9" cm="1">
        <f t="array" ref="AA282">IF($M282="CAD",AB282,_xll.BDP($C282,AA$1,"YAS_XCCY_FOREIGN_CURRENCY=CAD","YAS_YLD_FLAG = 15","PRICING_SOURCE=BVAL"))</f>
        <v>3.6016362257726047</v>
      </c>
      <c r="AB282" s="9" cm="1">
        <f t="array" ref="AB282">_xll.BDP($C282,AB$1,"YAS_YLD_FLAG = 15","PRICING_SOURCE=BVAL")</f>
        <v>2.810651</v>
      </c>
      <c r="AC282" s="14">
        <f t="shared" si="21"/>
        <v>0.79098522577260466</v>
      </c>
      <c r="AD282" s="9" cm="1">
        <f t="array" ref="AD282">_xll.BDP($C282,AD$1,"YAS_YLD_FLAG = 15","PRICING_SOURCE=BVAL")</f>
        <v>81.786100000000019</v>
      </c>
      <c r="AE282" s="14">
        <f>INDEX([1]credit_yield!$C$1:$C$108,MATCH($AY282,[1]credit_yield!$A$1:$A$108,0))</f>
        <v>97.700504166739321</v>
      </c>
      <c r="AF282" s="9" cm="1">
        <f t="array" ref="AF282">_xll.BDP($C282,AF$1,"YAS_YLD_FLAG = 15","YAS_XCCY_FOREIGN_CURRENCY=CAD","PRICING_SOURCE=BVAL")</f>
        <v>173.33557717795796</v>
      </c>
      <c r="AG282" s="9" cm="1">
        <f t="array" ref="AG282">_xll.BDP($C282,AG$1,"YAS_YLD_FLAG = 15","PRICING_SOURCE=BVAL")</f>
        <v>1.9927899999999998</v>
      </c>
      <c r="AH282" s="9" t="str" cm="1">
        <f t="array" ref="AH282">_xll.BDP($C282,AH$1,"YAS_YLD_FLAG = 15","PRICING_SOURCE=BVAL")</f>
        <v>T 1 3/4 08/15/41</v>
      </c>
      <c r="AI282" s="9" t="str" cm="1">
        <f t="array" ref="AI282">_xll.BDP($C282,AI$1,"YAS_YLD_FLAG = 15","YAS_XCCY_FOREIGN_CURRENCY=CAD","PRICING_SOURCE=BVAL")</f>
        <v>CAN 4 06/01/41</v>
      </c>
      <c r="AJ282" s="9" cm="1">
        <f t="array" ref="AJ282">_xll.BQL($C282, "yield(fill=PREV, pricing_source=BVN4, side=Bid, yield_type=YTW) - yield(fill=PREV, pricing_source=BVN4, side=Ask, yield_type=YTW)")</f>
        <v>2.7009448044716944E-2</v>
      </c>
      <c r="AK282" s="16" cm="1">
        <f t="array" ref="AK282">_xll.BDP($C282,AK$1,"YAS_YLD_FLAG = 1")</f>
        <v>1223938000</v>
      </c>
      <c r="AL282" s="5">
        <f t="shared" si="22"/>
        <v>1.5237699948853618E-2</v>
      </c>
      <c r="AM282" s="17" cm="1">
        <f t="array" ref="AM282">_xll.BDP($C282&amp;"@"&amp;Settings!$B$1&amp;" "&amp;$O282,"INTERVAL_SUM","MARKET_DATA_OVERRIDE="&amp;AM$1,"CALC_INTERVAL="&amp;Settings!$B$2,"FILL=0")*1000</f>
        <v>18650000</v>
      </c>
      <c r="AN282" s="18">
        <f t="shared" si="23"/>
        <v>1925000</v>
      </c>
      <c r="AO282" s="17" cm="1">
        <f t="array" ref="AO282">_xll.BDP($I282&amp;"@"&amp;Settings!$B$1&amp;" "&amp;$O282,"INTERVAL_SUM","MARKET_DATA_OVERRIDE="&amp;AO$1,"CALC_INTERVAL="&amp;Settings!$B$2,"FILL=0")*1000</f>
        <v>9000000</v>
      </c>
      <c r="AP282" s="17" cm="1">
        <f t="array" ref="AP282">_xll.BDP($I282&amp;"@"&amp;Settings!$B$1&amp;" "&amp;$O282,"INTERVAL_SUM","MARKET_DATA_OVERRIDE="&amp;AP$1,"CALC_INTERVAL="&amp;Settings!$B$2,"FILL=0")*1000</f>
        <v>7075000</v>
      </c>
      <c r="AQ282" s="8" cm="1">
        <f t="array" ref="AQ282">_xll.BDP($C282,AQ$1)</f>
        <v>94</v>
      </c>
      <c r="AR282" s="21">
        <f>_xlfn.IFNA(IF(ISNUMBER($K282),INDEX(SN_Limit[UTILIZATION],MATCH($K282,SN_Limit[BB_ID],0)),"#N/A"),
IF(ISNUMBER($L282),INDEX(SN_Limit[UTILIZATION],MATCH($L282,SN_Limit[BB_ID],0)),"#N/A"))</f>
        <v>0.55269999999999997</v>
      </c>
      <c r="AS282" s="6">
        <f>_xlfn.IFNA(IF(ISNUMBER($K282),INDEX(SN_Limit[REMAINING],MATCH($K282,SN_Limit[BB_ID],0)),"#N/A"),
IF(ISNUMBER($L282),INDEX(SN_Limit[REMAINING],MATCH($L282,SN_Limit[BB_ID],0)),"#N/A"))</f>
        <v>26045941.189999998</v>
      </c>
      <c r="AT282" s="3" t="str">
        <f>INDEX(Table11[Z_category],MATCH(MAX(BuyTable[[#This Row],[Yld_Z_BB]:[Yld_Z_RBCI]]),Table11[Z_score_Vale],1))</f>
        <v>75 to 90</v>
      </c>
      <c r="AU282" s="3" t="str">
        <f>INDEX(Table12[TRAC_Category],MATCH(BuyTable[[#This Row],[Perc_Traded]],Table12[TRAC_Value],1))</f>
        <v>0-5%</v>
      </c>
      <c r="AV282" s="27" t="str">
        <f>INDEX(Table13[NetDlrInv_Category],MATCH(BuyTable[[#This Row],[DealerClient Net]],Table13[NetDlrInv_Value],1))</f>
        <v>0 to 5MM</v>
      </c>
      <c r="AW282" s="3">
        <f>IF(OR(ISBLANK(BuyTable[[#This Row],[MSG_AskSize]]),NOT(ISNUMBER(BuyTable[[#This Row],[MSG_AskSize]]))),"NA",INDEX(Table14[AskSize_Category],MATCH(BuyTable[[#This Row],[MSG_AskSize]],Table14[AskSize_Value],1)))</f>
        <v>0</v>
      </c>
      <c r="AX282" s="3" t="str">
        <f>INDEX(Table15[XCCY_Cat],MATCH(BuyTable[[#This Row],[XCCY_sprd]],Table15[XCCY_Value],1))</f>
        <v>0.5 to 0.8</v>
      </c>
      <c r="AY282" s="3" t="str">
        <f>INDEX(Group_RTG[RTG_Value],MATCH($R282,Group_RTG[RTG_Key],0))&amp;":"&amp;INDEX(Map_DurBQNT[Dur_Val],MATCH($X282,Map_DurBQNT[Dur_Key],0))&amp;":"&amp;$M282&amp;":"&amp;$O282</f>
        <v>A:6:USD:Corp</v>
      </c>
      <c r="AZ282" s="3" t="str">
        <f>INDEX(Table9[LQA_Bucket],MATCH(BuyTable[[#This Row],[LQA_LIQUIDITY_SCORE]],Table9[LQA_Val],1))</f>
        <v>80-100</v>
      </c>
      <c r="BA282" s="27" t="str">
        <f>INDEX(Table10[Utilization_Bucket],MATCH(_xlfn.IFNA(ROUND(BuyTable[[#This Row],[Remaining]]/1000000,0),-1),Table10[Utilization_Val],1))</f>
        <v>10-50MM</v>
      </c>
      <c r="BB28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83" spans="1:54" x14ac:dyDescent="0.3">
      <c r="A283" t="s">
        <v>876</v>
      </c>
      <c r="B283" t="str">
        <f>IF(ISNUMBER(MATCH(I283,Buyside_PastID!A:A,0)),"","NEW")</f>
        <v/>
      </c>
      <c r="C283" s="8" t="s">
        <v>1656</v>
      </c>
      <c r="D283" s="8">
        <v>2.0257934760435323</v>
      </c>
      <c r="E283" s="8">
        <v>1.5453529174158191</v>
      </c>
      <c r="F283" s="8" t="s">
        <v>2059</v>
      </c>
      <c r="G283" s="8">
        <v>15000000</v>
      </c>
      <c r="H283" s="8">
        <v>15000000</v>
      </c>
      <c r="I283" s="8" t="str" cm="1">
        <f t="array" ref="I283">_xll.BDP($C283,I$1)</f>
        <v>683234VR6</v>
      </c>
      <c r="J283" s="8" t="str" cm="1">
        <f t="array" ref="J283">_xll.BDP($C283,J$1)</f>
        <v>ONT 5.6 06/02/35</v>
      </c>
      <c r="K283" s="8" cm="1">
        <f t="array" ref="K283">_xll.BDP($C283,K$1)</f>
        <v>186288</v>
      </c>
      <c r="L283" s="8" cm="1">
        <f t="array" ref="L283">_xll.BDP($C283,L$1)</f>
        <v>186288</v>
      </c>
      <c r="M283" s="8" t="str" cm="1">
        <f t="array" ref="M283">_xll.BDP($C283,M$1)</f>
        <v>CAD</v>
      </c>
      <c r="N283" s="8" t="str" cm="1">
        <f t="array" ref="N283">_xll.BDP($C283,N$1)</f>
        <v>CA</v>
      </c>
      <c r="O283" s="8" t="str" cm="1">
        <f t="array" ref="O283">_xll.BDP($C283,O$1)</f>
        <v>Govt</v>
      </c>
      <c r="P283" s="8" t="str" cm="1">
        <f t="array" ref="P283">_xll.BDP($C283,P$1)</f>
        <v>Government</v>
      </c>
      <c r="Q283" s="8" t="str" cm="1">
        <f t="array" ref="Q283">_xll.BDP($C283,Q$1)</f>
        <v>ONTARIO (PROVINCE OF)</v>
      </c>
      <c r="R283" s="8" t="str" cm="1">
        <f t="array" ref="R283">_xll.BDP($C283,R$1)</f>
        <v>A+</v>
      </c>
      <c r="S283" s="8" cm="1">
        <f t="array" ref="S283">_xlfn.IFNA(MATCH(_xll.BDP($C283,S$1),Convert_RBCIRTG[RTG_MDY],0),0)</f>
        <v>7</v>
      </c>
      <c r="T283" s="8" cm="1">
        <f t="array" ref="T283">_xlfn.IFNA(MATCH(_xll.BDP($C283,T$1),Convert_RBCIRTG[RTG_FITCH_SP],0),0)</f>
        <v>7</v>
      </c>
      <c r="U283" s="8" cm="1">
        <f t="array" ref="U283">_xlfn.IFNA(MATCH(_xll.BDP($C283,U$1),Convert_RBCIRTG[RTG_FITCH_SP],0),0)</f>
        <v>6</v>
      </c>
      <c r="V283" s="20" t="str" cm="1">
        <f t="array" ref="V283">INDEX(Convert_RBCIRTG[RTG_FITCH_SP],IF(MEDIAN($S283:$U283)&gt;0,MEDIAN($S283:$U283),MAX($S283:$U283)))</f>
        <v>AA-</v>
      </c>
      <c r="W283" s="15" cm="1">
        <f t="array" ref="W283">_xll.BDP($C283,W$1,"YAS_YLD_FLAG = 15")</f>
        <v>10.059969149742559</v>
      </c>
      <c r="X283" s="3" t="str">
        <f>INDEX(Convert_DurBins[Dur_Bucket],MATCH($W283,Convert_DurBins[Dur_Val],1))</f>
        <v>10-12</v>
      </c>
      <c r="Y283" s="14">
        <f t="shared" si="20"/>
        <v>2.4068050000000003</v>
      </c>
      <c r="Z283" s="3">
        <f>-INDEX(DefProv[Default],MATCH($O283&amp;$R283,DefProv[KEY],0))</f>
        <v>-3</v>
      </c>
      <c r="AA283" s="9" cm="1">
        <f t="array" ref="AA283">IF($M283="CAD",AB283,_xll.BDP($C283,AA$1,"YAS_XCCY_FOREIGN_CURRENCY=CAD","YAS_YLD_FLAG = 15","PRICING_SOURCE=BVAL"))</f>
        <v>2.4368050000000001</v>
      </c>
      <c r="AB283" s="9" cm="1">
        <f t="array" ref="AB283">_xll.BDP($C283,AB$1,"YAS_YLD_FLAG = 15","PRICING_SOURCE=BVAL")</f>
        <v>2.4368050000000001</v>
      </c>
      <c r="AC283" s="14">
        <f t="shared" si="21"/>
        <v>0</v>
      </c>
      <c r="AD283" s="9" cm="1">
        <f t="array" ref="AD283">_xll.BDP($C283,AD$1,"YAS_YLD_FLAG = 15","PRICING_SOURCE=BVAL")</f>
        <v>73.788500000000013</v>
      </c>
      <c r="AE283" s="14">
        <f>INDEX([1]credit_yield!$C$1:$C$108,MATCH($AY283,[1]credit_yield!$A$1:$A$108,0))</f>
        <v>86.119502476283486</v>
      </c>
      <c r="AF283" s="9" cm="1">
        <f t="array" ref="AF283">_xll.BDP($C283,AF$1,"YAS_YLD_FLAG = 15","YAS_XCCY_FOREIGN_CURRENCY=CAD","PRICING_SOURCE=BVAL")</f>
        <v>94.847674296030874</v>
      </c>
      <c r="AG283" s="9" cm="1">
        <f t="array" ref="AG283">_xll.BDP($C283,AG$1,"YAS_YLD_FLAG = 15","PRICING_SOURCE=BVAL")</f>
        <v>1.69892</v>
      </c>
      <c r="AH283" s="9" t="str" cm="1">
        <f t="array" ref="AH283">_xll.BDP($C283,AH$1,"YAS_YLD_FLAG = 15","PRICING_SOURCE=BVAL")</f>
        <v>CAN 5 3/4 06/01/33</v>
      </c>
      <c r="AI283" s="9" t="str" cm="1">
        <f t="array" ref="AI283">_xll.BDP($C283,AI$1,"YAS_YLD_FLAG = 15","YAS_XCCY_FOREIGN_CURRENCY=CAD","PRICING_SOURCE=BVAL")</f>
        <v>CAN 1 ½ 06/01/31</v>
      </c>
      <c r="AJ283" s="9" cm="1">
        <f t="array" ref="AJ283">_xll.BQL($C283, "yield(fill=PREV, pricing_source=BVN4, side=Bid, yield_type=YTW) - yield(fill=PREV, pricing_source=BVN4, side=Ask, yield_type=YTW)")</f>
        <v>2.7259516742050849E-3</v>
      </c>
      <c r="AK283" s="16" cm="1">
        <f t="array" ref="AK283">_xll.BDP($C283,AK$1,"YAS_YLD_FLAG = 1")</f>
        <v>7338509000</v>
      </c>
      <c r="AL283" s="5">
        <f t="shared" si="22"/>
        <v>0</v>
      </c>
      <c r="AM283" s="17" cm="1">
        <f t="array" ref="AM283">_xll.BDP($C283&amp;"@"&amp;Settings!$B$1&amp;" "&amp;$O283,"INTERVAL_SUM","MARKET_DATA_OVERRIDE="&amp;AM$1,"CALC_INTERVAL="&amp;Settings!$B$2,"FILL=0")*1000</f>
        <v>0</v>
      </c>
      <c r="AN283" s="18">
        <f t="shared" si="23"/>
        <v>0</v>
      </c>
      <c r="AO283" s="17" cm="1">
        <f t="array" ref="AO283">_xll.BDP($I283&amp;"@"&amp;Settings!$B$1&amp;" "&amp;$O283,"INTERVAL_SUM","MARKET_DATA_OVERRIDE="&amp;AO$1,"CALC_INTERVAL="&amp;Settings!$B$2,"FILL=0")*1000</f>
        <v>0</v>
      </c>
      <c r="AP283" s="17" cm="1">
        <f t="array" ref="AP283">_xll.BDP($I283&amp;"@"&amp;Settings!$B$1&amp;" "&amp;$O283,"INTERVAL_SUM","MARKET_DATA_OVERRIDE="&amp;AP$1,"CALC_INTERVAL="&amp;Settings!$B$2,"FILL=0")*1000</f>
        <v>0</v>
      </c>
      <c r="AQ283" s="8" cm="1">
        <f t="array" ref="AQ283">_xll.BDP($C283,AQ$1)</f>
        <v>100</v>
      </c>
      <c r="AR283" s="21">
        <f>_xlfn.IFNA(IF(ISNUMBER($K283),INDEX(SN_Limit[UTILIZATION],MATCH($K283,SN_Limit[BB_ID],0)),"#N/A"),
IF(ISNUMBER($L283),INDEX(SN_Limit[UTILIZATION],MATCH($L283,SN_Limit[BB_ID],0)),"#N/A"))</f>
        <v>0.49890000000000001</v>
      </c>
      <c r="AS283" s="6">
        <f>_xlfn.IFNA(IF(ISNUMBER($K283),INDEX(SN_Limit[REMAINING],MATCH($K283,SN_Limit[BB_ID],0)),"#N/A"),
IF(ISNUMBER($L283),INDEX(SN_Limit[REMAINING],MATCH($L283,SN_Limit[BB_ID],0)),"#N/A"))</f>
        <v>601633864.02999997</v>
      </c>
      <c r="AT283" s="3" t="str">
        <f>INDEX(Table11[Z_category],MATCH(MAX(BuyTable[[#This Row],[Yld_Z_BB]:[Yld_Z_RBCI]]),Table11[Z_score_Vale],1))</f>
        <v>90+</v>
      </c>
      <c r="AU283" s="3">
        <f>INDEX(Table12[TRAC_Category],MATCH(BuyTable[[#This Row],[Perc_Traded]],Table12[TRAC_Value],1))</f>
        <v>0</v>
      </c>
      <c r="AV283" s="27">
        <f>INDEX(Table13[NetDlrInv_Category],MATCH(BuyTable[[#This Row],[DealerClient Net]],Table13[NetDlrInv_Value],1))</f>
        <v>0</v>
      </c>
      <c r="AW283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83" s="3">
        <f>INDEX(Table15[XCCY_Cat],MATCH(BuyTable[[#This Row],[XCCY_sprd]],Table15[XCCY_Value],1))</f>
        <v>0</v>
      </c>
      <c r="AY283" s="3" t="str">
        <f>INDEX(Group_RTG[RTG_Value],MATCH($R283,Group_RTG[RTG_Key],0))&amp;":"&amp;INDEX(Map_DurBQNT[Dur_Val],MATCH($X283,Map_DurBQNT[Dur_Key],0))&amp;":"&amp;$M283&amp;":"&amp;$O283</f>
        <v>A:6:CAD:Govt</v>
      </c>
      <c r="AZ283" s="3" t="str">
        <f>INDEX(Table9[LQA_Bucket],MATCH(BuyTable[[#This Row],[LQA_LIQUIDITY_SCORE]],Table9[LQA_Val],1))</f>
        <v>80-100</v>
      </c>
      <c r="BA283" s="27" t="str">
        <f>INDEX(Table10[Utilization_Bucket],MATCH(_xlfn.IFNA(ROUND(BuyTable[[#This Row],[Remaining]]/1000000,0),-1),Table10[Utilization_Val],1))</f>
        <v>100MM+</v>
      </c>
      <c r="BB28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84" spans="1:54" x14ac:dyDescent="0.3">
      <c r="A284" t="s">
        <v>876</v>
      </c>
      <c r="B284" t="str">
        <f>IF(ISNUMBER(MATCH(I284,Buyside_PastID!A:A,0)),"","NEW")</f>
        <v/>
      </c>
      <c r="C284" s="8" t="s">
        <v>44</v>
      </c>
      <c r="D284" s="8">
        <v>1.455015847114971</v>
      </c>
      <c r="E284" s="8">
        <v>1.0080888053792048</v>
      </c>
      <c r="F284" s="8" t="s">
        <v>1953</v>
      </c>
      <c r="G284" s="8">
        <v>3000000</v>
      </c>
      <c r="H284" s="8">
        <v>5000000</v>
      </c>
      <c r="I284" s="8" t="str" cm="1">
        <f t="array" ref="I284">_xll.BDP($C284,I$1)</f>
        <v>136375CX8</v>
      </c>
      <c r="J284" s="8" t="str" cm="1">
        <f t="array" ref="J284">_xll.BDP($C284,J$1)</f>
        <v>CNRCN 3.05 02/08/50</v>
      </c>
      <c r="K284" s="8" cm="1">
        <f t="array" ref="K284">_xll.BDP($C284,K$1)</f>
        <v>179551</v>
      </c>
      <c r="L284" s="8" cm="1">
        <f t="array" ref="L284">_xll.BDP($C284,L$1)</f>
        <v>179551</v>
      </c>
      <c r="M284" s="8" t="str" cm="1">
        <f t="array" ref="M284">_xll.BDP($C284,M$1)</f>
        <v>CAD</v>
      </c>
      <c r="N284" s="8" t="str" cm="1">
        <f t="array" ref="N284">_xll.BDP($C284,N$1)</f>
        <v>CA</v>
      </c>
      <c r="O284" s="8" t="str" cm="1">
        <f t="array" ref="O284">_xll.BDP($C284,O$1)</f>
        <v>Corp</v>
      </c>
      <c r="P284" s="8" t="str" cm="1">
        <f t="array" ref="P284">_xll.BDP($C284,P$1)</f>
        <v>Industrials</v>
      </c>
      <c r="Q284" s="8" t="str" cm="1">
        <f t="array" ref="Q284">_xll.BDP($C284,Q$1)</f>
        <v>CANADIAN NATL RAILWAY</v>
      </c>
      <c r="R284" s="8" t="str" cm="1">
        <f t="array" ref="R284">_xll.BDP($C284,R$1)</f>
        <v>A</v>
      </c>
      <c r="S284" s="8" cm="1">
        <f t="array" ref="S284">_xlfn.IFNA(MATCH(_xll.BDP($C284,S$1),Convert_RBCIRTG[RTG_MDY],0),0)</f>
        <v>5</v>
      </c>
      <c r="T284" s="8" cm="1">
        <f t="array" ref="T284">_xlfn.IFNA(MATCH(_xll.BDP($C284,T$1),Convert_RBCIRTG[RTG_FITCH_SP],0),0)</f>
        <v>0</v>
      </c>
      <c r="U284" s="8" cm="1">
        <f t="array" ref="U284">_xlfn.IFNA(MATCH(_xll.BDP($C284,U$1),Convert_RBCIRTG[RTG_FITCH_SP],0),0)</f>
        <v>5</v>
      </c>
      <c r="V284" s="20" t="str" cm="1">
        <f t="array" ref="V284">INDEX(Convert_RBCIRTG[RTG_FITCH_SP],IF(MEDIAN($S284:$U284)&gt;0,MEDIAN($S284:$U284),MAX($S284:$U284)))</f>
        <v>A</v>
      </c>
      <c r="W284" s="15" cm="1">
        <f t="array" ref="W284">_xll.BDP($C284,W$1,"YAS_YLD_FLAG = 15")</f>
        <v>18.397364408636918</v>
      </c>
      <c r="X284" s="3" t="str">
        <f>INDEX(Convert_DurBins[Dur_Bucket],MATCH($W284,Convert_DurBins[Dur_Val],1))</f>
        <v>18-20</v>
      </c>
      <c r="Y284" s="14">
        <f t="shared" si="20"/>
        <v>3.279239</v>
      </c>
      <c r="Z284" s="3">
        <f>-INDEX(DefProv[Default],MATCH($O284&amp;$R284,DefProv[KEY],0))</f>
        <v>-13</v>
      </c>
      <c r="AA284" s="9" cm="1">
        <f t="array" ref="AA284">IF($M284="CAD",AB284,_xll.BDP($C284,AA$1,"YAS_XCCY_FOREIGN_CURRENCY=CAD","YAS_YLD_FLAG = 15","PRICING_SOURCE=BVAL"))</f>
        <v>3.4092389999999999</v>
      </c>
      <c r="AB284" s="9" cm="1">
        <f t="array" ref="AB284">_xll.BDP($C284,AB$1,"YAS_YLD_FLAG = 15","PRICING_SOURCE=BVAL")</f>
        <v>3.4092389999999999</v>
      </c>
      <c r="AC284" s="14">
        <f t="shared" si="21"/>
        <v>0</v>
      </c>
      <c r="AD284" s="9" cm="1">
        <f t="array" ref="AD284">_xll.BDP($C284,AD$1,"YAS_YLD_FLAG = 15","PRICING_SOURCE=BVAL")</f>
        <v>145.67439999999999</v>
      </c>
      <c r="AE284" s="14">
        <f>INDEX([1]credit_yield!$C$1:$C$108,MATCH($AY284,[1]credit_yield!$A$1:$A$108,0))</f>
        <v>135.27205810546869</v>
      </c>
      <c r="AF284" s="9" cm="1">
        <f t="array" ref="AF284">_xll.BDP($C284,AF$1,"YAS_YLD_FLAG = 15","YAS_XCCY_FOREIGN_CURRENCY=CAD","PRICING_SOURCE=BVAL")</f>
        <v>139.2716765114009</v>
      </c>
      <c r="AG284" s="9" cm="1">
        <f t="array" ref="AG284">_xll.BDP($C284,AG$1,"YAS_YLD_FLAG = 15","PRICING_SOURCE=BVAL")</f>
        <v>1.9524949999999999</v>
      </c>
      <c r="AH284" s="9" t="str" cm="1">
        <f t="array" ref="AH284">_xll.BDP($C284,AH$1,"YAS_YLD_FLAG = 15","PRICING_SOURCE=BVAL")</f>
        <v>CAN 2 3/4 12/01/48</v>
      </c>
      <c r="AI284" s="9" t="str" cm="1">
        <f t="array" ref="AI284">_xll.BDP($C284,AI$1,"YAS_YLD_FLAG = 15","YAS_XCCY_FOREIGN_CURRENCY=CAD","PRICING_SOURCE=BVAL")</f>
        <v>CAN 2 12/01/51</v>
      </c>
      <c r="AJ284" s="9" cm="1">
        <f t="array" ref="AJ284">_xll.BQL($C284, "yield(fill=PREV, pricing_source=BVN4, side=Bid, yield_type=YTW) - yield(fill=PREV, pricing_source=BVN4, side=Ask, yield_type=YTW)")</f>
        <v>2.8142655111423664E-2</v>
      </c>
      <c r="AK284" s="16" cm="1">
        <f t="array" ref="AK284">_xll.BDP($C284,AK$1,"YAS_YLD_FLAG = 1")</f>
        <v>450000000</v>
      </c>
      <c r="AL284" s="5">
        <f t="shared" si="22"/>
        <v>0</v>
      </c>
      <c r="AM284" s="17" cm="1">
        <f t="array" ref="AM284">_xll.BDP($C284&amp;"@"&amp;Settings!$B$1&amp;" "&amp;$O284,"INTERVAL_SUM","MARKET_DATA_OVERRIDE="&amp;AM$1,"CALC_INTERVAL="&amp;Settings!$B$2,"FILL=0")*1000</f>
        <v>0</v>
      </c>
      <c r="AN284" s="18">
        <f t="shared" si="23"/>
        <v>0</v>
      </c>
      <c r="AO284" s="17" cm="1">
        <f t="array" ref="AO284">_xll.BDP($I284&amp;"@"&amp;Settings!$B$1&amp;" "&amp;$O284,"INTERVAL_SUM","MARKET_DATA_OVERRIDE="&amp;AO$1,"CALC_INTERVAL="&amp;Settings!$B$2,"FILL=0")*1000</f>
        <v>0</v>
      </c>
      <c r="AP284" s="17" cm="1">
        <f t="array" ref="AP284">_xll.BDP($I284&amp;"@"&amp;Settings!$B$1&amp;" "&amp;$O284,"INTERVAL_SUM","MARKET_DATA_OVERRIDE="&amp;AP$1,"CALC_INTERVAL="&amp;Settings!$B$2,"FILL=0")*1000</f>
        <v>0</v>
      </c>
      <c r="AQ284" s="8" cm="1">
        <f t="array" ref="AQ284">_xll.BDP($C284,AQ$1)</f>
        <v>82</v>
      </c>
      <c r="AR284" s="21">
        <f>_xlfn.IFNA(IF(ISNUMBER($K284),INDEX(SN_Limit[UTILIZATION],MATCH($K284,SN_Limit[BB_ID],0)),"#N/A"),
IF(ISNUMBER($L284),INDEX(SN_Limit[UTILIZATION],MATCH($L284,SN_Limit[BB_ID],0)),"#N/A"))</f>
        <v>0.53180000000000005</v>
      </c>
      <c r="AS284" s="6">
        <f>_xlfn.IFNA(IF(ISNUMBER($K284),INDEX(SN_Limit[REMAINING],MATCH($K284,SN_Limit[BB_ID],0)),"#N/A"),
IF(ISNUMBER($L284),INDEX(SN_Limit[REMAINING],MATCH($L284,SN_Limit[BB_ID],0)),"#N/A"))</f>
        <v>36818125.560000002</v>
      </c>
      <c r="AT284" s="3" t="str">
        <f>INDEX(Table11[Z_category],MATCH(MAX(BuyTable[[#This Row],[Yld_Z_BB]:[Yld_Z_RBCI]]),Table11[Z_score_Vale],1))</f>
        <v>90+</v>
      </c>
      <c r="AU284" s="3">
        <f>INDEX(Table12[TRAC_Category],MATCH(BuyTable[[#This Row],[Perc_Traded]],Table12[TRAC_Value],1))</f>
        <v>0</v>
      </c>
      <c r="AV284" s="27">
        <f>INDEX(Table13[NetDlrInv_Category],MATCH(BuyTable[[#This Row],[DealerClient Net]],Table13[NetDlrInv_Value],1))</f>
        <v>0</v>
      </c>
      <c r="AW284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284" s="3">
        <f>INDEX(Table15[XCCY_Cat],MATCH(BuyTable[[#This Row],[XCCY_sprd]],Table15[XCCY_Value],1))</f>
        <v>0</v>
      </c>
      <c r="AY284" s="3" t="str">
        <f>INDEX(Group_RTG[RTG_Value],MATCH($R284,Group_RTG[RTG_Key],0))&amp;":"&amp;INDEX(Map_DurBQNT[Dur_Val],MATCH($X284,Map_DurBQNT[Dur_Key],0))&amp;":"&amp;$M284&amp;":"&amp;$O284</f>
        <v>A:10:CAD:Corp</v>
      </c>
      <c r="AZ284" s="3" t="str">
        <f>INDEX(Table9[LQA_Bucket],MATCH(BuyTable[[#This Row],[LQA_LIQUIDITY_SCORE]],Table9[LQA_Val],1))</f>
        <v>80-100</v>
      </c>
      <c r="BA284" s="27" t="str">
        <f>INDEX(Table10[Utilization_Bucket],MATCH(_xlfn.IFNA(ROUND(BuyTable[[#This Row],[Remaining]]/1000000,0),-1),Table10[Utilization_Val],1))</f>
        <v>10-50MM</v>
      </c>
      <c r="BB28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85" spans="1:54" x14ac:dyDescent="0.3">
      <c r="A285" t="s">
        <v>876</v>
      </c>
      <c r="B285" t="str">
        <f>IF(ISNUMBER(MATCH(I285,Buyside_PastID!A:A,0)),"","NEW")</f>
        <v/>
      </c>
      <c r="C285" s="8" t="s">
        <v>986</v>
      </c>
      <c r="D285" s="8">
        <v>1.396486050497862</v>
      </c>
      <c r="E285" s="8">
        <v>1.4337171362498835</v>
      </c>
      <c r="F285" s="8" t="s">
        <v>2789</v>
      </c>
      <c r="I285" s="8" t="str" cm="1">
        <f t="array" ref="I285">_xll.BDP($C285,I$1)</f>
        <v>532522AB5</v>
      </c>
      <c r="J285" s="8" t="str" cm="1">
        <f t="array" ref="J285">_xll.BDP($C285,J$1)</f>
        <v>LIMAMT 4.35 04/05/36</v>
      </c>
      <c r="K285" s="8" cm="1">
        <f t="array" ref="K285">_xll.BDP($C285,K$1)</f>
        <v>45090965</v>
      </c>
      <c r="L285" s="8" cm="1">
        <f t="array" ref="L285">_xll.BDP($C285,L$1)</f>
        <v>45090965</v>
      </c>
      <c r="M285" s="8" t="str" cm="1">
        <f t="array" ref="M285">_xll.BDP($C285,M$1)</f>
        <v>USD</v>
      </c>
      <c r="N285" s="8" t="str" cm="1">
        <f t="array" ref="N285">_xll.BDP($C285,N$1)</f>
        <v>CI</v>
      </c>
      <c r="O285" s="8" t="str" cm="1">
        <f t="array" ref="O285">_xll.BDP($C285,O$1)</f>
        <v>Corp</v>
      </c>
      <c r="P285" s="8" t="str" cm="1">
        <f t="array" ref="P285">_xll.BDP($C285,P$1)</f>
        <v>Industrials</v>
      </c>
      <c r="Q285" s="8" t="str" cm="1">
        <f t="array" ref="Q285">_xll.BDP($C285,Q$1)</f>
        <v>LIMA METRO LINE 2 FIN LT</v>
      </c>
      <c r="R285" s="8" t="str" cm="1">
        <f t="array" ref="R285">_xll.BDP($C285,R$1)</f>
        <v>BBB</v>
      </c>
      <c r="S285" s="8" cm="1">
        <f t="array" ref="S285">_xlfn.IFNA(MATCH(_xll.BDP($C285,S$1),Convert_RBCIRTG[RTG_MDY],0),0)</f>
        <v>3</v>
      </c>
      <c r="T285" s="8" cm="1">
        <f t="array" ref="T285">_xlfn.IFNA(MATCH(_xll.BDP($C285,T$1),Convert_RBCIRTG[RTG_FITCH_SP],0),0)</f>
        <v>2</v>
      </c>
      <c r="U285" s="8" cm="1">
        <f t="array" ref="U285">_xlfn.IFNA(MATCH(_xll.BDP($C285,U$1),Convert_RBCIRTG[RTG_FITCH_SP],0),0)</f>
        <v>2</v>
      </c>
      <c r="V285" s="20" t="str" cm="1">
        <f t="array" ref="V285">INDEX(Convert_RBCIRTG[RTG_FITCH_SP],IF(MEDIAN($S285:$U285)&gt;0,MEDIAN($S285:$U285),MAX($S285:$U285)))</f>
        <v>BBB</v>
      </c>
      <c r="W285" s="15" cm="1">
        <f t="array" ref="W285">_xll.BDP($C285,W$1,"YAS_YLD_FLAG = 15")</f>
        <v>10.861273823449798</v>
      </c>
      <c r="X285" s="3" t="str">
        <f>INDEX(Convert_DurBins[Dur_Bucket],MATCH($W285,Convert_DurBins[Dur_Val],1))</f>
        <v>10-12</v>
      </c>
      <c r="Y285" s="14">
        <f t="shared" ref="Y285:Y348" si="24">AA285+Z285/100</f>
        <v>3.8322645726633495</v>
      </c>
      <c r="Z285" s="3">
        <f>-INDEX(DefProv[Default],MATCH($O285&amp;$R285,DefProv[KEY],0))</f>
        <v>-36</v>
      </c>
      <c r="AA285" s="9" cm="1">
        <f t="array" ref="AA285">IF($M285="CAD",AB285,_xll.BDP($C285,AA$1,"YAS_XCCY_FOREIGN_CURRENCY=CAD","YAS_YLD_FLAG = 15","PRICING_SOURCE=BVAL"))</f>
        <v>4.1922645726633494</v>
      </c>
      <c r="AB285" s="9" cm="1">
        <f t="array" ref="AB285">_xll.BDP($C285,AB$1,"YAS_YLD_FLAG = 15","PRICING_SOURCE=BVAL")</f>
        <v>3.680428</v>
      </c>
      <c r="AC285" s="14">
        <f t="shared" ref="AC285:AC348" si="25">AA285-AB285</f>
        <v>0.51183657266334937</v>
      </c>
      <c r="AD285" s="9" cm="1">
        <f t="array" ref="AD285">_xll.BDP($C285,AD$1,"YAS_YLD_FLAG = 15","PRICING_SOURCE=BVAL")</f>
        <v>210.04430000000002</v>
      </c>
      <c r="AE285" s="14" t="e">
        <f>INDEX([1]credit_yield!$C$1:$C$108,MATCH($AY285,[1]credit_yield!$A$1:$A$108,0))</f>
        <v>#N/A</v>
      </c>
      <c r="AF285" s="9" cm="1">
        <f t="array" ref="AF285">_xll.BDP($C285,AF$1,"YAS_YLD_FLAG = 15","YAS_XCCY_FOREIGN_CURRENCY=CAD","PRICING_SOURCE=BVAL")</f>
        <v>260.37607421317455</v>
      </c>
      <c r="AG285" s="9" cm="1">
        <f t="array" ref="AG285">_xll.BDP($C285,AG$1,"YAS_YLD_FLAG = 15","PRICING_SOURCE=BVAL")</f>
        <v>1.579985</v>
      </c>
      <c r="AH285" s="9" t="str" cm="1">
        <f t="array" ref="AH285">_xll.BDP($C285,AH$1,"YAS_YLD_FLAG = 15","PRICING_SOURCE=BVAL")</f>
        <v>T 1 1/4 08/15/31</v>
      </c>
      <c r="AI285" s="9" t="str" cm="1">
        <f t="array" ref="AI285">_xll.BDP($C285,AI$1,"YAS_YLD_FLAG = 15","YAS_XCCY_FOREIGN_CURRENCY=CAD","PRICING_SOURCE=BVAL")</f>
        <v>CAN 1 ½ 06/01/31</v>
      </c>
      <c r="AJ285" s="9" cm="1">
        <f t="array" ref="AJ285">_xll.BQL($C285, "yield(fill=PREV, pricing_source=BVN4, side=Bid, yield_type=YTW) - yield(fill=PREV, pricing_source=BVN4, side=Ask, yield_type=YTW)")</f>
        <v>4.7887967175228141E-2</v>
      </c>
      <c r="AK285" s="16" cm="1">
        <f t="array" ref="AK285">_xll.BDP($C285,AK$1,"YAS_YLD_FLAG = 1")</f>
        <v>549694361.12199998</v>
      </c>
      <c r="AL285" s="5">
        <f t="shared" ref="AL285:AL348" si="26">AM285/AK285</f>
        <v>0</v>
      </c>
      <c r="AM285" s="17" cm="1">
        <f t="array" ref="AM285">_xll.BDP($C285&amp;"@"&amp;Settings!$B$1&amp;" "&amp;$O285,"INTERVAL_SUM","MARKET_DATA_OVERRIDE="&amp;AM$1,"CALC_INTERVAL="&amp;Settings!$B$2,"FILL=0")*1000</f>
        <v>0</v>
      </c>
      <c r="AN285" s="18">
        <f t="shared" ref="AN285:AN348" si="27">AO285-AP285</f>
        <v>0</v>
      </c>
      <c r="AO285" s="17" cm="1">
        <f t="array" ref="AO285">_xll.BDP($I285&amp;"@"&amp;Settings!$B$1&amp;" "&amp;$O285,"INTERVAL_SUM","MARKET_DATA_OVERRIDE="&amp;AO$1,"CALC_INTERVAL="&amp;Settings!$B$2,"FILL=0")*1000</f>
        <v>0</v>
      </c>
      <c r="AP285" s="17" cm="1">
        <f t="array" ref="AP285">_xll.BDP($I285&amp;"@"&amp;Settings!$B$1&amp;" "&amp;$O285,"INTERVAL_SUM","MARKET_DATA_OVERRIDE="&amp;AP$1,"CALC_INTERVAL="&amp;Settings!$B$2,"FILL=0")*1000</f>
        <v>0</v>
      </c>
      <c r="AQ285" s="8" cm="1">
        <f t="array" ref="AQ285">_xll.BDP($C285,AQ$1)</f>
        <v>65</v>
      </c>
      <c r="AR285" s="21" t="e">
        <f>_xlfn.IFNA(IF(ISNUMBER($K285),INDEX(SN_Limit[UTILIZATION],MATCH($K285,SN_Limit[BB_ID],0)),"#N/A"),
IF(ISNUMBER($L285),INDEX(SN_Limit[UTILIZATION],MATCH($L285,SN_Limit[BB_ID],0)),"#N/A"))</f>
        <v>#N/A</v>
      </c>
      <c r="AS285" s="6" t="e">
        <f>_xlfn.IFNA(IF(ISNUMBER($K285),INDEX(SN_Limit[REMAINING],MATCH($K285,SN_Limit[BB_ID],0)),"#N/A"),
IF(ISNUMBER($L285),INDEX(SN_Limit[REMAINING],MATCH($L285,SN_Limit[BB_ID],0)),"#N/A"))</f>
        <v>#N/A</v>
      </c>
      <c r="AT285" s="3" t="str">
        <f>INDEX(Table11[Z_category],MATCH(MAX(BuyTable[[#This Row],[Yld_Z_BB]:[Yld_Z_RBCI]]),Table11[Z_score_Vale],1))</f>
        <v>90+</v>
      </c>
      <c r="AU285" s="3">
        <f>INDEX(Table12[TRAC_Category],MATCH(BuyTable[[#This Row],[Perc_Traded]],Table12[TRAC_Value],1))</f>
        <v>0</v>
      </c>
      <c r="AV285" s="27">
        <f>INDEX(Table13[NetDlrInv_Category],MATCH(BuyTable[[#This Row],[DealerClient Net]],Table13[NetDlrInv_Value],1))</f>
        <v>0</v>
      </c>
      <c r="AW285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285" s="3" t="str">
        <f>INDEX(Table15[XCCY_Cat],MATCH(BuyTable[[#This Row],[XCCY_sprd]],Table15[XCCY_Value],1))</f>
        <v>0.5 to 0.8</v>
      </c>
      <c r="AY285" s="3" t="str">
        <f>INDEX(Group_RTG[RTG_Value],MATCH($R285,Group_RTG[RTG_Key],0))&amp;":"&amp;INDEX(Map_DurBQNT[Dur_Val],MATCH($X285,Map_DurBQNT[Dur_Key],0))&amp;":"&amp;$M285&amp;":"&amp;$O285</f>
        <v>BBB:6:USD:Corp</v>
      </c>
      <c r="AZ285" s="3" t="str">
        <f>INDEX(Table9[LQA_Bucket],MATCH(BuyTable[[#This Row],[LQA_LIQUIDITY_SCORE]],Table9[LQA_Val],1))</f>
        <v>60-80</v>
      </c>
      <c r="BA285" s="27" t="str">
        <f>INDEX(Table10[Utilization_Bucket],MATCH(_xlfn.IFNA(ROUND(BuyTable[[#This Row],[Remaining]]/1000000,0),-1),Table10[Utilization_Val],1))</f>
        <v>NR</v>
      </c>
      <c r="BB28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86" spans="1:54" x14ac:dyDescent="0.3">
      <c r="A286" t="s">
        <v>876</v>
      </c>
      <c r="B286" t="str">
        <f>IF(ISNUMBER(MATCH(I286,Buyside_PastID!A:A,0)),"","NEW")</f>
        <v/>
      </c>
      <c r="C286" s="8" t="s">
        <v>1661</v>
      </c>
      <c r="D286" s="8">
        <v>0.87421502766865322</v>
      </c>
      <c r="E286" s="8">
        <v>0.81341913636402829</v>
      </c>
      <c r="F286" s="8" t="s">
        <v>2064</v>
      </c>
      <c r="G286" s="8">
        <v>1000000</v>
      </c>
      <c r="H286" s="8">
        <v>3000000</v>
      </c>
      <c r="I286" s="8" t="str" cm="1">
        <f t="array" ref="I286">_xll.BDP($C286,I$1)</f>
        <v>BP8811534</v>
      </c>
      <c r="J286" s="8" t="str" cm="1">
        <f t="array" ref="J286">_xll.BDP($C286,J$1)</f>
        <v>CBGLN 2 09/11/31</v>
      </c>
      <c r="K286" s="8" cm="1">
        <f t="array" ref="K286">_xll.BDP($C286,K$1)</f>
        <v>111387</v>
      </c>
      <c r="L286" s="8" cm="1">
        <f t="array" ref="L286">_xll.BDP($C286,L$1)</f>
        <v>111387</v>
      </c>
      <c r="M286" s="8" t="str" cm="1">
        <f t="array" ref="M286">_xll.BDP($C286,M$1)</f>
        <v>GBP</v>
      </c>
      <c r="N286" s="8" t="str" cm="1">
        <f t="array" ref="N286">_xll.BDP($C286,N$1)</f>
        <v>EN</v>
      </c>
      <c r="O286" s="8" t="str" cm="1">
        <f t="array" ref="O286">_xll.BDP($C286,O$1)</f>
        <v>Corp</v>
      </c>
      <c r="P286" s="8" t="str" cm="1">
        <f t="array" ref="P286">_xll.BDP($C286,P$1)</f>
        <v>Financials</v>
      </c>
      <c r="Q286" s="8" t="str" cm="1">
        <f t="array" ref="Q286">_xll.BDP($C286,Q$1)</f>
        <v>CLOSE BROTHERS GROUP PLC</v>
      </c>
      <c r="R286" s="8" t="str" cm="1">
        <f t="array" ref="R286">_xll.BDP($C286,R$1)</f>
        <v>BBB+</v>
      </c>
      <c r="S286" s="8" cm="1">
        <f t="array" ref="S286">_xlfn.IFNA(MATCH(_xll.BDP($C286,S$1),Convert_RBCIRTG[RTG_MDY],0),0)</f>
        <v>4</v>
      </c>
      <c r="T286" s="8" cm="1">
        <f t="array" ref="T286">_xlfn.IFNA(MATCH(_xll.BDP($C286,T$1),Convert_RBCIRTG[RTG_FITCH_SP],0),0)</f>
        <v>2</v>
      </c>
      <c r="U286" s="8" cm="1">
        <f t="array" ref="U286">_xlfn.IFNA(MATCH(_xll.BDP($C286,U$1),Convert_RBCIRTG[RTG_FITCH_SP],0),0)</f>
        <v>0</v>
      </c>
      <c r="V286" s="20" t="str" cm="1">
        <f t="array" ref="V286">INDEX(Convert_RBCIRTG[RTG_FITCH_SP],IF(MEDIAN($S286:$U286)&gt;0,MEDIAN($S286:$U286),MAX($S286:$U286)))</f>
        <v>BBB</v>
      </c>
      <c r="W286" s="15" cm="1">
        <f t="array" ref="W286">_xll.BDP($C286,W$1,"YAS_YLD_FLAG = 15")</f>
        <v>4.5146495762108927</v>
      </c>
      <c r="X286" s="3" t="str">
        <f>INDEX(Convert_DurBins[Dur_Bucket],MATCH($W286,Convert_DurBins[Dur_Val],1))</f>
        <v>0-10</v>
      </c>
      <c r="Y286" s="14">
        <f t="shared" si="24"/>
        <v>2.3641219963507751</v>
      </c>
      <c r="Z286" s="3">
        <f>-INDEX(DefProv[Default],MATCH($O286&amp;$R286,DefProv[KEY],0))</f>
        <v>-36</v>
      </c>
      <c r="AA286" s="9" cm="1">
        <f t="array" ref="AA286">IF($M286="CAD",AB286,_xll.BDP($C286,AA$1,"YAS_XCCY_FOREIGN_CURRENCY=CAD","YAS_YLD_FLAG = 15","PRICING_SOURCE=BVAL"))</f>
        <v>2.724121996350775</v>
      </c>
      <c r="AB286" s="9" cm="1">
        <f t="array" ref="AB286">_xll.BDP($C286,AB$1,"YAS_YLD_FLAG = 15","PRICING_SOURCE=BVAL")</f>
        <v>2.296646</v>
      </c>
      <c r="AC286" s="14">
        <f t="shared" si="25"/>
        <v>0.42747599635077504</v>
      </c>
      <c r="AD286" s="9" cm="1">
        <f t="array" ref="AD286">_xll.BDP($C286,AD$1,"YAS_YLD_FLAG = 15","PRICING_SOURCE=BVAL")</f>
        <v>153.2158</v>
      </c>
      <c r="AE286" s="14" t="e">
        <f>INDEX([1]credit_yield!$C$1:$C$108,MATCH($AY286,[1]credit_yield!$A$1:$A$108,0))</f>
        <v>#N/A</v>
      </c>
      <c r="AF286" s="9" cm="1">
        <f t="array" ref="AF286">_xll.BDP($C286,AF$1,"YAS_YLD_FLAG = 15","YAS_XCCY_FOREIGN_CURRENCY=CAD","PRICING_SOURCE=BVAL")</f>
        <v>144.15554186303484</v>
      </c>
      <c r="AG286" s="9" cm="1">
        <f t="array" ref="AG286">_xll.BDP($C286,AG$1,"YAS_YLD_FLAG = 15","PRICING_SOURCE=BVAL")</f>
        <v>0.76448799999999995</v>
      </c>
      <c r="AH286" s="9" t="str" cm="1">
        <f t="array" ref="AH286">_xll.BDP($C286,AH$1,"YAS_YLD_FLAG = 15","PRICING_SOURCE=BVAL")</f>
        <v>UKT 1 1/2 07/22/26</v>
      </c>
      <c r="AI286" s="9" t="str" cm="1">
        <f t="array" ref="AI286">_xll.BDP($C286,AI$1,"YAS_YLD_FLAG = 15","YAS_XCCY_FOREIGN_CURRENCY=CAD","PRICING_SOURCE=BVAL")</f>
        <v>CAN 1 09/01/26</v>
      </c>
      <c r="AJ286" s="9" cm="1">
        <f t="array" ref="AJ286">_xll.BQL($C286, "yield(fill=PREV, pricing_source=BVN4, side=Bid, yield_type=YTW) - yield(fill=PREV, pricing_source=BVN4, side=Ask, yield_type=YTW)")</f>
        <v>2.8235367941068734E-2</v>
      </c>
      <c r="AK286" s="16" cm="1">
        <f t="array" ref="AK286">_xll.BDP($C286,AK$1,"YAS_YLD_FLAG = 1")</f>
        <v>200000000</v>
      </c>
      <c r="AL286" s="5">
        <f t="shared" si="26"/>
        <v>0</v>
      </c>
      <c r="AM286" s="17" cm="1">
        <f t="array" ref="AM286">_xll.BDP($C286&amp;"@"&amp;Settings!$B$1&amp;" "&amp;$O286,"INTERVAL_SUM","MARKET_DATA_OVERRIDE="&amp;AM$1,"CALC_INTERVAL="&amp;Settings!$B$2,"FILL=0")*1000</f>
        <v>0</v>
      </c>
      <c r="AN286" s="18">
        <f t="shared" si="27"/>
        <v>0</v>
      </c>
      <c r="AO286" s="17" cm="1">
        <f t="array" ref="AO286">_xll.BDP($I286&amp;"@"&amp;Settings!$B$1&amp;" "&amp;$O286,"INTERVAL_SUM","MARKET_DATA_OVERRIDE="&amp;AO$1,"CALC_INTERVAL="&amp;Settings!$B$2,"FILL=0")*1000</f>
        <v>0</v>
      </c>
      <c r="AP286" s="17" cm="1">
        <f t="array" ref="AP286">_xll.BDP($I286&amp;"@"&amp;Settings!$B$1&amp;" "&amp;$O286,"INTERVAL_SUM","MARKET_DATA_OVERRIDE="&amp;AP$1,"CALC_INTERVAL="&amp;Settings!$B$2,"FILL=0")*1000</f>
        <v>0</v>
      </c>
      <c r="AQ286" s="8" cm="1">
        <f t="array" ref="AQ286">_xll.BDP($C286,AQ$1)</f>
        <v>70</v>
      </c>
      <c r="AR286" s="21" t="e">
        <f>_xlfn.IFNA(IF(ISNUMBER($K286),INDEX(SN_Limit[UTILIZATION],MATCH($K286,SN_Limit[BB_ID],0)),"#N/A"),
IF(ISNUMBER($L286),INDEX(SN_Limit[UTILIZATION],MATCH($L286,SN_Limit[BB_ID],0)),"#N/A"))</f>
        <v>#N/A</v>
      </c>
      <c r="AS286" s="6" t="e">
        <f>_xlfn.IFNA(IF(ISNUMBER($K286),INDEX(SN_Limit[REMAINING],MATCH($K286,SN_Limit[BB_ID],0)),"#N/A"),
IF(ISNUMBER($L286),INDEX(SN_Limit[REMAINING],MATCH($L286,SN_Limit[BB_ID],0)),"#N/A"))</f>
        <v>#N/A</v>
      </c>
      <c r="AT286" s="3" t="str">
        <f>INDEX(Table11[Z_category],MATCH(MAX(BuyTable[[#This Row],[Yld_Z_BB]:[Yld_Z_RBCI]]),Table11[Z_score_Vale],1))</f>
        <v>75 to 90</v>
      </c>
      <c r="AU286" s="3">
        <f>INDEX(Table12[TRAC_Category],MATCH(BuyTable[[#This Row],[Perc_Traded]],Table12[TRAC_Value],1))</f>
        <v>0</v>
      </c>
      <c r="AV286" s="27">
        <f>INDEX(Table13[NetDlrInv_Category],MATCH(BuyTable[[#This Row],[DealerClient Net]],Table13[NetDlrInv_Value],1))</f>
        <v>0</v>
      </c>
      <c r="AW286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286" s="3" t="str">
        <f>INDEX(Table15[XCCY_Cat],MATCH(BuyTable[[#This Row],[XCCY_sprd]],Table15[XCCY_Value],1))</f>
        <v>0.3 to 0.5</v>
      </c>
      <c r="AY286" s="3" t="str">
        <f>INDEX(Group_RTG[RTG_Value],MATCH($R286,Group_RTG[RTG_Key],0))&amp;":"&amp;INDEX(Map_DurBQNT[Dur_Val],MATCH($X286,Map_DurBQNT[Dur_Key],0))&amp;":"&amp;$M286&amp;":"&amp;$O286</f>
        <v>BBB:5:GBP:Corp</v>
      </c>
      <c r="AZ286" s="3" t="str">
        <f>INDEX(Table9[LQA_Bucket],MATCH(BuyTable[[#This Row],[LQA_LIQUIDITY_SCORE]],Table9[LQA_Val],1))</f>
        <v>60-80</v>
      </c>
      <c r="BA286" s="27" t="str">
        <f>INDEX(Table10[Utilization_Bucket],MATCH(_xlfn.IFNA(ROUND(BuyTable[[#This Row],[Remaining]]/1000000,0),-1),Table10[Utilization_Val],1))</f>
        <v>NR</v>
      </c>
      <c r="BB28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87" spans="1:54" x14ac:dyDescent="0.3">
      <c r="A287" t="s">
        <v>876</v>
      </c>
      <c r="B287" t="str">
        <f>IF(ISNUMBER(MATCH(I287,Buyside_PastID!A:A,0)),"","NEW")</f>
        <v/>
      </c>
      <c r="C287" s="8" t="s">
        <v>1696</v>
      </c>
      <c r="D287" s="8">
        <v>0.87755395840036843</v>
      </c>
      <c r="E287" s="8">
        <v>0.95074789755473943</v>
      </c>
      <c r="F287" s="8" t="s">
        <v>2112</v>
      </c>
      <c r="G287" s="8">
        <v>3000000</v>
      </c>
      <c r="H287" s="8">
        <v>3000000</v>
      </c>
      <c r="I287" s="8" t="str" cm="1">
        <f t="array" ref="I287">_xll.BDP($C287,I$1)</f>
        <v>01585PAK1</v>
      </c>
      <c r="J287" s="8" t="str" cm="1">
        <f t="array" ref="J287">_xll.BDP($C287,J$1)</f>
        <v>AQNCN 2.85 07/15/31</v>
      </c>
      <c r="K287" s="8" cm="1">
        <f t="array" ref="K287">_xll.BDP($C287,K$1)</f>
        <v>310116</v>
      </c>
      <c r="L287" s="8" cm="1">
        <f t="array" ref="L287">_xll.BDP($C287,L$1)</f>
        <v>17341255</v>
      </c>
      <c r="M287" s="8" t="str" cm="1">
        <f t="array" ref="M287">_xll.BDP($C287,M$1)</f>
        <v>CAD</v>
      </c>
      <c r="N287" s="8" t="str" cm="1">
        <f t="array" ref="N287">_xll.BDP($C287,N$1)</f>
        <v>CA</v>
      </c>
      <c r="O287" s="8" t="str" cm="1">
        <f t="array" ref="O287">_xll.BDP($C287,O$1)</f>
        <v>Corp</v>
      </c>
      <c r="P287" s="8" t="str" cm="1">
        <f t="array" ref="P287">_xll.BDP($C287,P$1)</f>
        <v>Utilities</v>
      </c>
      <c r="Q287" s="8" t="str" cm="1">
        <f t="array" ref="Q287">_xll.BDP($C287,Q$1)</f>
        <v>ALGONQUIN POWER CO</v>
      </c>
      <c r="R287" s="8" t="str" cm="1">
        <f t="array" ref="R287">_xll.BDP($C287,R$1)</f>
        <v>BBB</v>
      </c>
      <c r="S287" s="8" cm="1">
        <f t="array" ref="S287">_xlfn.IFNA(MATCH(_xll.BDP($C287,S$1),Convert_RBCIRTG[RTG_MDY],0),0)</f>
        <v>0</v>
      </c>
      <c r="T287" s="8" cm="1">
        <f t="array" ref="T287">_xlfn.IFNA(MATCH(_xll.BDP($C287,T$1),Convert_RBCIRTG[RTG_FITCH_SP],0),0)</f>
        <v>2</v>
      </c>
      <c r="U287" s="8" cm="1">
        <f t="array" ref="U287">_xlfn.IFNA(MATCH(_xll.BDP($C287,U$1),Convert_RBCIRTG[RTG_FITCH_SP],0),0)</f>
        <v>2</v>
      </c>
      <c r="V287" s="20" t="str" cm="1">
        <f t="array" ref="V287">INDEX(Convert_RBCIRTG[RTG_FITCH_SP],IF(MEDIAN($S287:$U287)&gt;0,MEDIAN($S287:$U287),MAX($S287:$U287)))</f>
        <v>BBB</v>
      </c>
      <c r="W287" s="15" cm="1">
        <f t="array" ref="W287">_xll.BDP($C287,W$1,"YAS_YLD_FLAG = 15")</f>
        <v>8.1445723715575564</v>
      </c>
      <c r="X287" s="3" t="str">
        <f>INDEX(Convert_DurBins[Dur_Bucket],MATCH($W287,Convert_DurBins[Dur_Val],1))</f>
        <v>0-10</v>
      </c>
      <c r="Y287" s="14">
        <f t="shared" si="24"/>
        <v>2.4593410000000002</v>
      </c>
      <c r="Z287" s="3">
        <f>-INDEX(DefProv[Default],MATCH($O287&amp;$R287,DefProv[KEY],0))</f>
        <v>-36</v>
      </c>
      <c r="AA287" s="9" cm="1">
        <f t="array" ref="AA287">IF($M287="CAD",AB287,_xll.BDP($C287,AA$1,"YAS_XCCY_FOREIGN_CURRENCY=CAD","YAS_YLD_FLAG = 15","PRICING_SOURCE=BVAL"))</f>
        <v>2.8193410000000001</v>
      </c>
      <c r="AB287" s="9" cm="1">
        <f t="array" ref="AB287">_xll.BDP($C287,AB$1,"YAS_YLD_FLAG = 15","PRICING_SOURCE=BVAL")</f>
        <v>2.8193410000000001</v>
      </c>
      <c r="AC287" s="14">
        <f t="shared" si="25"/>
        <v>0</v>
      </c>
      <c r="AD287" s="9" cm="1">
        <f t="array" ref="AD287">_xll.BDP($C287,AD$1,"YAS_YLD_FLAG = 15","PRICING_SOURCE=BVAL")</f>
        <v>127.22350000000003</v>
      </c>
      <c r="AE287" s="14" t="e">
        <f>INDEX([1]credit_yield!$C$1:$C$108,MATCH($AY287,[1]credit_yield!$A$1:$A$108,0))</f>
        <v>#N/A</v>
      </c>
      <c r="AF287" s="9" cm="1">
        <f t="array" ref="AF287">_xll.BDP($C287,AF$1,"YAS_YLD_FLAG = 15","YAS_XCCY_FOREIGN_CURRENCY=CAD","PRICING_SOURCE=BVAL")</f>
        <v>123.29430586232743</v>
      </c>
      <c r="AG287" s="9" cm="1">
        <f t="array" ref="AG287">_xll.BDP($C287,AG$1,"YAS_YLD_FLAG = 15","PRICING_SOURCE=BVAL")</f>
        <v>1.5471059999999999</v>
      </c>
      <c r="AH287" s="9" t="str" cm="1">
        <f t="array" ref="AH287">_xll.BDP($C287,AH$1,"YAS_YLD_FLAG = 15","PRICING_SOURCE=BVAL")</f>
        <v>CAN 0 1/2 12/01/30</v>
      </c>
      <c r="AI287" s="9" t="str" cm="1">
        <f t="array" ref="AI287">_xll.BDP($C287,AI$1,"YAS_YLD_FLAG = 15","YAS_XCCY_FOREIGN_CURRENCY=CAD","PRICING_SOURCE=BVAL")</f>
        <v>CAN 1 ½ 06/01/31</v>
      </c>
      <c r="AJ287" s="9" cm="1">
        <f t="array" ref="AJ287">_xll.BQL($C287, "yield(fill=PREV, pricing_source=BVN4, side=Bid, yield_type=YTW) - yield(fill=PREV, pricing_source=BVN4, side=Ask, yield_type=YTW)")</f>
        <v>2.0154919999999965E-2</v>
      </c>
      <c r="AK287" s="16" cm="1">
        <f t="array" ref="AK287">_xll.BDP($C287,AK$1,"YAS_YLD_FLAG = 1")</f>
        <v>400000000</v>
      </c>
      <c r="AL287" s="5">
        <f t="shared" si="26"/>
        <v>0</v>
      </c>
      <c r="AM287" s="17" cm="1">
        <f t="array" ref="AM287">_xll.BDP($C287&amp;"@"&amp;Settings!$B$1&amp;" "&amp;$O287,"INTERVAL_SUM","MARKET_DATA_OVERRIDE="&amp;AM$1,"CALC_INTERVAL="&amp;Settings!$B$2,"FILL=0")*1000</f>
        <v>0</v>
      </c>
      <c r="AN287" s="18">
        <f t="shared" si="27"/>
        <v>0</v>
      </c>
      <c r="AO287" s="17" cm="1">
        <f t="array" ref="AO287">_xll.BDP($I287&amp;"@"&amp;Settings!$B$1&amp;" "&amp;$O287,"INTERVAL_SUM","MARKET_DATA_OVERRIDE="&amp;AO$1,"CALC_INTERVAL="&amp;Settings!$B$2,"FILL=0")*1000</f>
        <v>0</v>
      </c>
      <c r="AP287" s="17" cm="1">
        <f t="array" ref="AP287">_xll.BDP($I287&amp;"@"&amp;Settings!$B$1&amp;" "&amp;$O287,"INTERVAL_SUM","MARKET_DATA_OVERRIDE="&amp;AP$1,"CALC_INTERVAL="&amp;Settings!$B$2,"FILL=0")*1000</f>
        <v>0</v>
      </c>
      <c r="AQ287" s="8" cm="1">
        <f t="array" ref="AQ287">_xll.BDP($C287,AQ$1)</f>
        <v>71</v>
      </c>
      <c r="AR287" s="21">
        <f>_xlfn.IFNA(IF(ISNUMBER($K287),INDEX(SN_Limit[UTILIZATION],MATCH($K287,SN_Limit[BB_ID],0)),"#N/A"),
IF(ISNUMBER($L287),INDEX(SN_Limit[UTILIZATION],MATCH($L287,SN_Limit[BB_ID],0)),"#N/A"))</f>
        <v>0</v>
      </c>
      <c r="AS287" s="6">
        <f>_xlfn.IFNA(IF(ISNUMBER($K287),INDEX(SN_Limit[REMAINING],MATCH($K287,SN_Limit[BB_ID],0)),"#N/A"),
IF(ISNUMBER($L287),INDEX(SN_Limit[REMAINING],MATCH($L287,SN_Limit[BB_ID],0)),"#N/A"))</f>
        <v>45000000</v>
      </c>
      <c r="AT287" s="3" t="str">
        <f>INDEX(Table11[Z_category],MATCH(MAX(BuyTable[[#This Row],[Yld_Z_BB]:[Yld_Z_RBCI]]),Table11[Z_score_Vale],1))</f>
        <v>75 to 90</v>
      </c>
      <c r="AU287" s="3">
        <f>INDEX(Table12[TRAC_Category],MATCH(BuyTable[[#This Row],[Perc_Traded]],Table12[TRAC_Value],1))</f>
        <v>0</v>
      </c>
      <c r="AV287" s="27">
        <f>INDEX(Table13[NetDlrInv_Category],MATCH(BuyTable[[#This Row],[DealerClient Net]],Table13[NetDlrInv_Value],1))</f>
        <v>0</v>
      </c>
      <c r="AW287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287" s="3">
        <f>INDEX(Table15[XCCY_Cat],MATCH(BuyTable[[#This Row],[XCCY_sprd]],Table15[XCCY_Value],1))</f>
        <v>0</v>
      </c>
      <c r="AY287" s="3" t="str">
        <f>INDEX(Group_RTG[RTG_Value],MATCH($R287,Group_RTG[RTG_Key],0))&amp;":"&amp;INDEX(Map_DurBQNT[Dur_Val],MATCH($X287,Map_DurBQNT[Dur_Key],0))&amp;":"&amp;$M287&amp;":"&amp;$O287</f>
        <v>BBB:5:CAD:Corp</v>
      </c>
      <c r="AZ287" s="3" t="str">
        <f>INDEX(Table9[LQA_Bucket],MATCH(BuyTable[[#This Row],[LQA_LIQUIDITY_SCORE]],Table9[LQA_Val],1))</f>
        <v>60-80</v>
      </c>
      <c r="BA287" s="27" t="str">
        <f>INDEX(Table10[Utilization_Bucket],MATCH(_xlfn.IFNA(ROUND(BuyTable[[#This Row],[Remaining]]/1000000,0),-1),Table10[Utilization_Val],1))</f>
        <v>10-50MM</v>
      </c>
      <c r="BB28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88" spans="1:54" x14ac:dyDescent="0.3">
      <c r="A288" t="s">
        <v>876</v>
      </c>
      <c r="B288" t="str">
        <f>IF(ISNUMBER(MATCH(I288,Buyside_PastID!A:A,0)),"","NEW")</f>
        <v>NEW</v>
      </c>
      <c r="C288" s="8" t="s">
        <v>2889</v>
      </c>
      <c r="D288" s="8">
        <v>0.70802764119957406</v>
      </c>
      <c r="E288" s="8">
        <v>0.84075390160095798</v>
      </c>
      <c r="F288" s="8" t="s">
        <v>2827</v>
      </c>
      <c r="G288" s="8">
        <v>5000000</v>
      </c>
      <c r="H288" s="8">
        <v>5000000</v>
      </c>
      <c r="I288" s="8" t="str" cm="1">
        <f t="array" ref="I288">_xll.BDP($C288,I$1)</f>
        <v>68389XBE4</v>
      </c>
      <c r="J288" s="8" t="str" cm="1">
        <f t="array" ref="J288">_xll.BDP($C288,J$1)</f>
        <v>ORCL 3.9 05/15/35</v>
      </c>
      <c r="K288" s="8" cm="1">
        <f t="array" ref="K288">_xll.BDP($C288,K$1)</f>
        <v>101752</v>
      </c>
      <c r="L288" s="8" cm="1">
        <f t="array" ref="L288">_xll.BDP($C288,L$1)</f>
        <v>101752</v>
      </c>
      <c r="M288" s="8" t="str" cm="1">
        <f t="array" ref="M288">_xll.BDP($C288,M$1)</f>
        <v>USD</v>
      </c>
      <c r="N288" s="8" t="str" cm="1">
        <f t="array" ref="N288">_xll.BDP($C288,N$1)</f>
        <v>US</v>
      </c>
      <c r="O288" s="8" t="str" cm="1">
        <f t="array" ref="O288">_xll.BDP($C288,O$1)</f>
        <v>Corp</v>
      </c>
      <c r="P288" s="8" t="str" cm="1">
        <f t="array" ref="P288">_xll.BDP($C288,P$1)</f>
        <v>Technology</v>
      </c>
      <c r="Q288" s="8" t="str" cm="1">
        <f t="array" ref="Q288">_xll.BDP($C288,Q$1)</f>
        <v>ORACLE CORP</v>
      </c>
      <c r="R288" s="8" t="str" cm="1">
        <f t="array" ref="R288">_xll.BDP($C288,R$1)</f>
        <v>BBB</v>
      </c>
      <c r="S288" s="8" cm="1">
        <f t="array" ref="S288">_xlfn.IFNA(MATCH(_xll.BDP($C288,S$1),Convert_RBCIRTG[RTG_MDY],0),0)</f>
        <v>2</v>
      </c>
      <c r="T288" s="8" cm="1">
        <f t="array" ref="T288">_xlfn.IFNA(MATCH(_xll.BDP($C288,T$1),Convert_RBCIRTG[RTG_FITCH_SP],0),0)</f>
        <v>3</v>
      </c>
      <c r="U288" s="8" cm="1">
        <f t="array" ref="U288">_xlfn.IFNA(MATCH(_xll.BDP($C288,U$1),Convert_RBCIRTG[RTG_FITCH_SP],0),0)</f>
        <v>3</v>
      </c>
      <c r="V288" s="20" t="str" cm="1">
        <f t="array" ref="V288">INDEX(Convert_RBCIRTG[RTG_FITCH_SP],IF(MEDIAN($S288:$U288)&gt;0,MEDIAN($S288:$U288),MAX($S288:$U288)))</f>
        <v>BBB+</v>
      </c>
      <c r="W288" s="15" cm="1">
        <f t="array" ref="W288">_xll.BDP($C288,W$1,"YAS_YLD_FLAG = 15")</f>
        <v>10.181366551323363</v>
      </c>
      <c r="X288" s="3" t="str">
        <f>INDEX(Convert_DurBins[Dur_Bucket],MATCH($W288,Convert_DurBins[Dur_Val],1))</f>
        <v>10-12</v>
      </c>
      <c r="Y288" s="14">
        <f t="shared" si="24"/>
        <v>3.1785176577336665</v>
      </c>
      <c r="Z288" s="3">
        <f>-INDEX(DefProv[Default],MATCH($O288&amp;$R288,DefProv[KEY],0))</f>
        <v>-36</v>
      </c>
      <c r="AA288" s="9" cm="1">
        <f t="array" ref="AA288">IF($M288="CAD",AB288,_xll.BDP($C288,AA$1,"YAS_XCCY_FOREIGN_CURRENCY=CAD","YAS_YLD_FLAG = 15","PRICING_SOURCE=BVAL"))</f>
        <v>3.5385176577336663</v>
      </c>
      <c r="AB288" s="9" cm="1">
        <f t="array" ref="AB288">_xll.BDP($C288,AB$1,"YAS_YLD_FLAG = 15","PRICING_SOURCE=BVAL")</f>
        <v>3.06582</v>
      </c>
      <c r="AC288" s="14">
        <f t="shared" si="25"/>
        <v>0.47269765773366634</v>
      </c>
      <c r="AD288" s="9" cm="1">
        <f t="array" ref="AD288">_xll.BDP($C288,AD$1,"YAS_YLD_FLAG = 15","PRICING_SOURCE=BVAL")</f>
        <v>148.58350000000002</v>
      </c>
      <c r="AE288" s="14" t="e">
        <f>INDEX([1]credit_yield!$C$1:$C$108,MATCH($AY288,[1]credit_yield!$A$1:$A$108,0))</f>
        <v>#N/A</v>
      </c>
      <c r="AF288" s="9" cm="1">
        <f t="array" ref="AF288">_xll.BDP($C288,AF$1,"YAS_YLD_FLAG = 15","YAS_XCCY_FOREIGN_CURRENCY=CAD","PRICING_SOURCE=BVAL")</f>
        <v>195.00703366567797</v>
      </c>
      <c r="AG288" s="9" cm="1">
        <f t="array" ref="AG288">_xll.BDP($C288,AG$1,"YAS_YLD_FLAG = 15","PRICING_SOURCE=BVAL")</f>
        <v>1.579985</v>
      </c>
      <c r="AH288" s="9" t="str" cm="1">
        <f t="array" ref="AH288">_xll.BDP($C288,AH$1,"YAS_YLD_FLAG = 15","PRICING_SOURCE=BVAL")</f>
        <v>T 1 1/4 08/15/31</v>
      </c>
      <c r="AI288" s="9" t="str" cm="1">
        <f t="array" ref="AI288">_xll.BDP($C288,AI$1,"YAS_YLD_FLAG = 15","YAS_XCCY_FOREIGN_CURRENCY=CAD","PRICING_SOURCE=BVAL")</f>
        <v>CAN 1 ½ 06/01/31</v>
      </c>
      <c r="AJ288" s="9" cm="1">
        <f t="array" ref="AJ288">_xll.BQL($C288, "yield(fill=PREV, pricing_source=BVN4, side=Bid, yield_type=YTW) - yield(fill=PREV, pricing_source=BVN4, side=Ask, yield_type=YTW)")</f>
        <v>2.5175449999999877E-2</v>
      </c>
      <c r="AK288" s="16" cm="1">
        <f t="array" ref="AK288">_xll.BDP($C288,AK$1,"YAS_YLD_FLAG = 1")</f>
        <v>1250000000</v>
      </c>
      <c r="AL288" s="5">
        <f t="shared" si="26"/>
        <v>1.3072E-2</v>
      </c>
      <c r="AM288" s="17" cm="1">
        <f t="array" ref="AM288">_xll.BDP($C288&amp;"@"&amp;Settings!$B$1&amp;" "&amp;$O288,"INTERVAL_SUM","MARKET_DATA_OVERRIDE="&amp;AM$1,"CALC_INTERVAL="&amp;Settings!$B$2,"FILL=0")*1000</f>
        <v>16340000</v>
      </c>
      <c r="AN288" s="18">
        <f t="shared" si="27"/>
        <v>-590000</v>
      </c>
      <c r="AO288" s="17" cm="1">
        <f t="array" ref="AO288">_xll.BDP($I288&amp;"@"&amp;Settings!$B$1&amp;" "&amp;$O288,"INTERVAL_SUM","MARKET_DATA_OVERRIDE="&amp;AO$1,"CALC_INTERVAL="&amp;Settings!$B$2,"FILL=0")*1000</f>
        <v>5900000</v>
      </c>
      <c r="AP288" s="17" cm="1">
        <f t="array" ref="AP288">_xll.BDP($I288&amp;"@"&amp;Settings!$B$1&amp;" "&amp;$O288,"INTERVAL_SUM","MARKET_DATA_OVERRIDE="&amp;AP$1,"CALC_INTERVAL="&amp;Settings!$B$2,"FILL=0")*1000</f>
        <v>6490000</v>
      </c>
      <c r="AQ288" s="8" cm="1">
        <f t="array" ref="AQ288">_xll.BDP($C288,AQ$1)</f>
        <v>93</v>
      </c>
      <c r="AR288" s="21">
        <f>_xlfn.IFNA(IF(ISNUMBER($K288),INDEX(SN_Limit[UTILIZATION],MATCH($K288,SN_Limit[BB_ID],0)),"#N/A"),
IF(ISNUMBER($L288),INDEX(SN_Limit[UTILIZATION],MATCH($L288,SN_Limit[BB_ID],0)),"#N/A"))</f>
        <v>0.80210000000000004</v>
      </c>
      <c r="AS288" s="6">
        <f>_xlfn.IFNA(IF(ISNUMBER($K288),INDEX(SN_Limit[REMAINING],MATCH($K288,SN_Limit[BB_ID],0)),"#N/A"),
IF(ISNUMBER($L288),INDEX(SN_Limit[REMAINING],MATCH($L288,SN_Limit[BB_ID],0)),"#N/A"))</f>
        <v>14684600</v>
      </c>
      <c r="AT288" s="3" t="str">
        <f>INDEX(Table11[Z_category],MATCH(MAX(BuyTable[[#This Row],[Yld_Z_BB]:[Yld_Z_RBCI]]),Table11[Z_score_Vale],1))</f>
        <v>75 to 90</v>
      </c>
      <c r="AU288" s="3" t="str">
        <f>INDEX(Table12[TRAC_Category],MATCH(BuyTable[[#This Row],[Perc_Traded]],Table12[TRAC_Value],1))</f>
        <v>0-5%</v>
      </c>
      <c r="AV288" s="27">
        <f>INDEX(Table13[NetDlrInv_Category],MATCH(BuyTable[[#This Row],[DealerClient Net]],Table13[NetDlrInv_Value],1))</f>
        <v>0</v>
      </c>
      <c r="AW288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288" s="3" t="str">
        <f>INDEX(Table15[XCCY_Cat],MATCH(BuyTable[[#This Row],[XCCY_sprd]],Table15[XCCY_Value],1))</f>
        <v>0.3 to 0.5</v>
      </c>
      <c r="AY288" s="3" t="str">
        <f>INDEX(Group_RTG[RTG_Value],MATCH($R288,Group_RTG[RTG_Key],0))&amp;":"&amp;INDEX(Map_DurBQNT[Dur_Val],MATCH($X288,Map_DurBQNT[Dur_Key],0))&amp;":"&amp;$M288&amp;":"&amp;$O288</f>
        <v>BBB:6:USD:Corp</v>
      </c>
      <c r="AZ288" s="3" t="str">
        <f>INDEX(Table9[LQA_Bucket],MATCH(BuyTable[[#This Row],[LQA_LIQUIDITY_SCORE]],Table9[LQA_Val],1))</f>
        <v>80-100</v>
      </c>
      <c r="BA288" s="27" t="str">
        <f>INDEX(Table10[Utilization_Bucket],MATCH(_xlfn.IFNA(ROUND(BuyTable[[#This Row],[Remaining]]/1000000,0),-1),Table10[Utilization_Val],1))</f>
        <v>10-50MM</v>
      </c>
      <c r="BB28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89" spans="1:54" x14ac:dyDescent="0.3">
      <c r="A289" t="s">
        <v>876</v>
      </c>
      <c r="B289" t="str">
        <f>IF(ISNUMBER(MATCH(I289,Buyside_PastID!A:A,0)),"","NEW")</f>
        <v/>
      </c>
      <c r="C289" s="8" t="s">
        <v>1575</v>
      </c>
      <c r="D289" s="8">
        <v>1.9423695402337362</v>
      </c>
      <c r="E289" s="8">
        <v>1.4750502246890824</v>
      </c>
      <c r="F289" s="8" t="s">
        <v>1912</v>
      </c>
      <c r="G289" s="8">
        <v>10000</v>
      </c>
      <c r="H289" s="8">
        <v>10000</v>
      </c>
      <c r="I289" s="8" t="str" cm="1">
        <f t="array" ref="I289">_xll.BDP($C289,I$1)</f>
        <v>651333GG5</v>
      </c>
      <c r="J289" s="8" t="str" cm="1">
        <f t="array" ref="J289">_xll.BDP($C289,J$1)</f>
        <v>NF 2.05 06/02/31</v>
      </c>
      <c r="K289" s="8" cm="1">
        <f t="array" ref="K289">_xll.BDP($C289,K$1)</f>
        <v>186509</v>
      </c>
      <c r="L289" s="8" cm="1">
        <f t="array" ref="L289">_xll.BDP($C289,L$1)</f>
        <v>186509</v>
      </c>
      <c r="M289" s="8" t="str" cm="1">
        <f t="array" ref="M289">_xll.BDP($C289,M$1)</f>
        <v>CAD</v>
      </c>
      <c r="N289" s="8" t="str" cm="1">
        <f t="array" ref="N289">_xll.BDP($C289,N$1)</f>
        <v>CA</v>
      </c>
      <c r="O289" s="8" t="str" cm="1">
        <f t="array" ref="O289">_xll.BDP($C289,O$1)</f>
        <v>Govt</v>
      </c>
      <c r="P289" s="8" t="str" cm="1">
        <f t="array" ref="P289">_xll.BDP($C289,P$1)</f>
        <v>Government</v>
      </c>
      <c r="Q289" s="8" t="str" cm="1">
        <f t="array" ref="Q289">_xll.BDP($C289,Q$1)</f>
        <v>PROVINCE OF NEWFOUNDLAND</v>
      </c>
      <c r="R289" s="8" t="str" cm="1">
        <f t="array" ref="R289">_xll.BDP($C289,R$1)</f>
        <v>A</v>
      </c>
      <c r="S289" s="8" cm="1">
        <f t="array" ref="S289">_xlfn.IFNA(MATCH(_xll.BDP($C289,S$1),Convert_RBCIRTG[RTG_MDY],0),0)</f>
        <v>6</v>
      </c>
      <c r="T289" s="8" cm="1">
        <f t="array" ref="T289">_xlfn.IFNA(MATCH(_xll.BDP($C289,T$1),Convert_RBCIRTG[RTG_FITCH_SP],0),0)</f>
        <v>0</v>
      </c>
      <c r="U289" s="8" cm="1">
        <f t="array" ref="U289">_xlfn.IFNA(MATCH(_xll.BDP($C289,U$1),Convert_RBCIRTG[RTG_FITCH_SP],0),0)</f>
        <v>0</v>
      </c>
      <c r="V289" s="20" t="str" cm="1">
        <f t="array" ref="V289">INDEX(Convert_RBCIRTG[RTG_FITCH_SP],IF(MEDIAN($S289:$U289)&gt;0,MEDIAN($S289:$U289),MAX($S289:$U289)))</f>
        <v>A+</v>
      </c>
      <c r="W289" s="15" cm="1">
        <f t="array" ref="W289">_xll.BDP($C289,W$1,"YAS_YLD_FLAG = 15")</f>
        <v>8.5947348726733672</v>
      </c>
      <c r="X289" s="3" t="str">
        <f>INDEX(Convert_DurBins[Dur_Bucket],MATCH($W289,Convert_DurBins[Dur_Val],1))</f>
        <v>0-10</v>
      </c>
      <c r="Y289" s="14">
        <f t="shared" si="24"/>
        <v>2.3301250000000002</v>
      </c>
      <c r="Z289" s="3">
        <f>-INDEX(DefProv[Default],MATCH($O289&amp;$R289,DefProv[KEY],0))</f>
        <v>-3</v>
      </c>
      <c r="AA289" s="9" cm="1">
        <f t="array" ref="AA289">IF($M289="CAD",AB289,_xll.BDP($C289,AA$1,"YAS_XCCY_FOREIGN_CURRENCY=CAD","YAS_YLD_FLAG = 15","PRICING_SOURCE=BVAL"))</f>
        <v>2.360125</v>
      </c>
      <c r="AB289" s="9" cm="1">
        <f t="array" ref="AB289">_xll.BDP($C289,AB$1,"YAS_YLD_FLAG = 15","PRICING_SOURCE=BVAL")</f>
        <v>2.360125</v>
      </c>
      <c r="AC289" s="14">
        <f t="shared" si="25"/>
        <v>0</v>
      </c>
      <c r="AD289" s="9" cm="1">
        <f t="array" ref="AD289">_xll.BDP($C289,AD$1,"YAS_YLD_FLAG = 15","PRICING_SOURCE=BVAL")</f>
        <v>77.165300000000016</v>
      </c>
      <c r="AE289" s="14">
        <f>INDEX([1]credit_yield!$C$1:$C$108,MATCH($AY289,[1]credit_yield!$A$1:$A$108,0))</f>
        <v>68.781405228834885</v>
      </c>
      <c r="AF289" s="9" cm="1">
        <f t="array" ref="AF289">_xll.BDP($C289,AF$1,"YAS_YLD_FLAG = 15","YAS_XCCY_FOREIGN_CURRENCY=CAD","PRICING_SOURCE=BVAL")</f>
        <v>76.33054666419045</v>
      </c>
      <c r="AG289" s="9" cm="1">
        <f t="array" ref="AG289">_xll.BDP($C289,AG$1,"YAS_YLD_FLAG = 15","PRICING_SOURCE=BVAL")</f>
        <v>1.5884719999999999</v>
      </c>
      <c r="AH289" s="9" t="str" cm="1">
        <f t="array" ref="AH289">_xll.BDP($C289,AH$1,"YAS_YLD_FLAG = 15","PRICING_SOURCE=BVAL")</f>
        <v>CAN 1 1/2 06/01/31</v>
      </c>
      <c r="AI289" s="9" t="str" cm="1">
        <f t="array" ref="AI289">_xll.BDP($C289,AI$1,"YAS_YLD_FLAG = 15","YAS_XCCY_FOREIGN_CURRENCY=CAD","PRICING_SOURCE=BVAL")</f>
        <v>CAN 1 ½ 06/01/31</v>
      </c>
      <c r="AJ289" s="9" cm="1">
        <f t="array" ref="AJ289">_xll.BQL($C289, "yield(fill=PREV, pricing_source=BVN4, side=Bid, yield_type=YTW) - yield(fill=PREV, pricing_source=BVN4, side=Ask, yield_type=YTW)")</f>
        <v>1.5830542998775954E-2</v>
      </c>
      <c r="AK289" s="16" cm="1">
        <f t="array" ref="AK289">_xll.BDP($C289,AK$1,"YAS_YLD_FLAG = 1")</f>
        <v>300000000</v>
      </c>
      <c r="AL289" s="5">
        <f t="shared" si="26"/>
        <v>0</v>
      </c>
      <c r="AM289" s="17" cm="1">
        <f t="array" ref="AM289">_xll.BDP($C289&amp;"@"&amp;Settings!$B$1&amp;" "&amp;$O289,"INTERVAL_SUM","MARKET_DATA_OVERRIDE="&amp;AM$1,"CALC_INTERVAL="&amp;Settings!$B$2,"FILL=0")*1000</f>
        <v>0</v>
      </c>
      <c r="AN289" s="18">
        <f t="shared" si="27"/>
        <v>0</v>
      </c>
      <c r="AO289" s="17" cm="1">
        <f t="array" ref="AO289">_xll.BDP($I289&amp;"@"&amp;Settings!$B$1&amp;" "&amp;$O289,"INTERVAL_SUM","MARKET_DATA_OVERRIDE="&amp;AO$1,"CALC_INTERVAL="&amp;Settings!$B$2,"FILL=0")*1000</f>
        <v>0</v>
      </c>
      <c r="AP289" s="17" cm="1">
        <f t="array" ref="AP289">_xll.BDP($I289&amp;"@"&amp;Settings!$B$1&amp;" "&amp;$O289,"INTERVAL_SUM","MARKET_DATA_OVERRIDE="&amp;AP$1,"CALC_INTERVAL="&amp;Settings!$B$2,"FILL=0")*1000</f>
        <v>0</v>
      </c>
      <c r="AQ289" s="8" cm="1">
        <f t="array" ref="AQ289">_xll.BDP($C289,AQ$1)</f>
        <v>99</v>
      </c>
      <c r="AR289" s="21">
        <f>_xlfn.IFNA(IF(ISNUMBER($K289),INDEX(SN_Limit[UTILIZATION],MATCH($K289,SN_Limit[BB_ID],0)),"#N/A"),
IF(ISNUMBER($L289),INDEX(SN_Limit[UTILIZATION],MATCH($L289,SN_Limit[BB_ID],0)),"#N/A"))</f>
        <v>0.8669</v>
      </c>
      <c r="AS289" s="6">
        <f>_xlfn.IFNA(IF(ISNUMBER($K289),INDEX(SN_Limit[REMAINING],MATCH($K289,SN_Limit[BB_ID],0)),"#N/A"),
IF(ISNUMBER($L289),INDEX(SN_Limit[REMAINING],MATCH($L289,SN_Limit[BB_ID],0)),"#N/A"))</f>
        <v>23182771.799999952</v>
      </c>
      <c r="AT289" s="3" t="str">
        <f>INDEX(Table11[Z_category],MATCH(MAX(BuyTable[[#This Row],[Yld_Z_BB]:[Yld_Z_RBCI]]),Table11[Z_score_Vale],1))</f>
        <v>90+</v>
      </c>
      <c r="AU289" s="3">
        <f>INDEX(Table12[TRAC_Category],MATCH(BuyTable[[#This Row],[Perc_Traded]],Table12[TRAC_Value],1))</f>
        <v>0</v>
      </c>
      <c r="AV289" s="27">
        <f>INDEX(Table13[NetDlrInv_Category],MATCH(BuyTable[[#This Row],[DealerClient Net]],Table13[NetDlrInv_Value],1))</f>
        <v>0</v>
      </c>
      <c r="AW289" s="3">
        <f>IF(OR(ISBLANK(BuyTable[[#This Row],[MSG_AskSize]]),NOT(ISNUMBER(BuyTable[[#This Row],[MSG_AskSize]]))),"NA",INDEX(Table14[AskSize_Category],MATCH(BuyTable[[#This Row],[MSG_AskSize]],Table14[AskSize_Value],1)))</f>
        <v>0</v>
      </c>
      <c r="AX289" s="3">
        <f>INDEX(Table15[XCCY_Cat],MATCH(BuyTable[[#This Row],[XCCY_sprd]],Table15[XCCY_Value],1))</f>
        <v>0</v>
      </c>
      <c r="AY289" s="3" t="str">
        <f>INDEX(Group_RTG[RTG_Value],MATCH($R289,Group_RTG[RTG_Key],0))&amp;":"&amp;INDEX(Map_DurBQNT[Dur_Val],MATCH($X289,Map_DurBQNT[Dur_Key],0))&amp;":"&amp;$M289&amp;":"&amp;$O289</f>
        <v>A:5:CAD:Govt</v>
      </c>
      <c r="AZ289" s="3" t="str">
        <f>INDEX(Table9[LQA_Bucket],MATCH(BuyTable[[#This Row],[LQA_LIQUIDITY_SCORE]],Table9[LQA_Val],1))</f>
        <v>80-100</v>
      </c>
      <c r="BA289" s="27" t="str">
        <f>INDEX(Table10[Utilization_Bucket],MATCH(_xlfn.IFNA(ROUND(BuyTable[[#This Row],[Remaining]]/1000000,0),-1),Table10[Utilization_Val],1))</f>
        <v>10-50MM</v>
      </c>
      <c r="BB28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90" spans="1:54" x14ac:dyDescent="0.3">
      <c r="A290" t="s">
        <v>876</v>
      </c>
      <c r="B290" t="str">
        <f>IF(ISNUMBER(MATCH(I290,Buyside_PastID!A:A,0)),"","NEW")</f>
        <v/>
      </c>
      <c r="C290" s="8" t="s">
        <v>1653</v>
      </c>
      <c r="D290" s="8">
        <v>1.7467686103924531</v>
      </c>
      <c r="E290" s="8">
        <v>1.2949360894000672</v>
      </c>
      <c r="F290" s="8" t="s">
        <v>2046</v>
      </c>
      <c r="G290" s="8">
        <v>10000</v>
      </c>
      <c r="H290" s="8">
        <v>15000000</v>
      </c>
      <c r="I290" s="8" t="str" cm="1">
        <f t="array" ref="I290">_xll.BDP($C290,I$1)</f>
        <v>563469UX1</v>
      </c>
      <c r="J290" s="8" t="str" cm="1">
        <f t="array" ref="J290">_xll.BDP($C290,J$1)</f>
        <v>MP 2.05 06/02/31</v>
      </c>
      <c r="K290" s="8" cm="1">
        <f t="array" ref="K290">_xll.BDP($C290,K$1)</f>
        <v>191112</v>
      </c>
      <c r="L290" s="8" cm="1">
        <f t="array" ref="L290">_xll.BDP($C290,L$1)</f>
        <v>191112</v>
      </c>
      <c r="M290" s="8" t="str" cm="1">
        <f t="array" ref="M290">_xll.BDP($C290,M$1)</f>
        <v>CAD</v>
      </c>
      <c r="N290" s="8" t="str" cm="1">
        <f t="array" ref="N290">_xll.BDP($C290,N$1)</f>
        <v>CA</v>
      </c>
      <c r="O290" s="8" t="str" cm="1">
        <f t="array" ref="O290">_xll.BDP($C290,O$1)</f>
        <v>Govt</v>
      </c>
      <c r="P290" s="8" t="str" cm="1">
        <f t="array" ref="P290">_xll.BDP($C290,P$1)</f>
        <v>Government</v>
      </c>
      <c r="Q290" s="8" t="str" cm="1">
        <f t="array" ref="Q290">_xll.BDP($C290,Q$1)</f>
        <v>MANITOBA (PROVINCE OF)</v>
      </c>
      <c r="R290" s="8" t="str" cm="1">
        <f t="array" ref="R290">_xll.BDP($C290,R$1)</f>
        <v>A+</v>
      </c>
      <c r="S290" s="8" cm="1">
        <f t="array" ref="S290">_xlfn.IFNA(MATCH(_xll.BDP($C290,S$1),Convert_RBCIRTG[RTG_MDY],0),0)</f>
        <v>8</v>
      </c>
      <c r="T290" s="8" cm="1">
        <f t="array" ref="T290">_xlfn.IFNA(MATCH(_xll.BDP($C290,T$1),Convert_RBCIRTG[RTG_FITCH_SP],0),0)</f>
        <v>0</v>
      </c>
      <c r="U290" s="8" cm="1">
        <f t="array" ref="U290">_xlfn.IFNA(MATCH(_xll.BDP($C290,U$1),Convert_RBCIRTG[RTG_FITCH_SP],0),0)</f>
        <v>6</v>
      </c>
      <c r="V290" s="20" t="str" cm="1">
        <f t="array" ref="V290">INDEX(Convert_RBCIRTG[RTG_FITCH_SP],IF(MEDIAN($S290:$U290)&gt;0,MEDIAN($S290:$U290),MAX($S290:$U290)))</f>
        <v>A+</v>
      </c>
      <c r="W290" s="15" cm="1">
        <f t="array" ref="W290">_xll.BDP($C290,W$1,"YAS_YLD_FLAG = 15")</f>
        <v>8.6101633617159106</v>
      </c>
      <c r="X290" s="3" t="str">
        <f>INDEX(Convert_DurBins[Dur_Bucket],MATCH($W290,Convert_DurBins[Dur_Val],1))</f>
        <v>0-10</v>
      </c>
      <c r="Y290" s="14">
        <f t="shared" si="24"/>
        <v>2.1612040000000001</v>
      </c>
      <c r="Z290" s="3">
        <f>-INDEX(DefProv[Default],MATCH($O290&amp;$R290,DefProv[KEY],0))</f>
        <v>-3</v>
      </c>
      <c r="AA290" s="9" cm="1">
        <f t="array" ref="AA290">IF($M290="CAD",AB290,_xll.BDP($C290,AA$1,"YAS_XCCY_FOREIGN_CURRENCY=CAD","YAS_YLD_FLAG = 15","PRICING_SOURCE=BVAL"))</f>
        <v>2.1912039999999999</v>
      </c>
      <c r="AB290" s="9" cm="1">
        <f t="array" ref="AB290">_xll.BDP($C290,AB$1,"YAS_YLD_FLAG = 15","PRICING_SOURCE=BVAL")</f>
        <v>2.1912039999999999</v>
      </c>
      <c r="AC290" s="14">
        <f t="shared" si="25"/>
        <v>0</v>
      </c>
      <c r="AD290" s="9" cm="1">
        <f t="array" ref="AD290">_xll.BDP($C290,AD$1,"YAS_YLD_FLAG = 15","PRICING_SOURCE=BVAL")</f>
        <v>64.409800000000004</v>
      </c>
      <c r="AE290" s="14">
        <f>INDEX([1]credit_yield!$C$1:$C$108,MATCH($AY290,[1]credit_yield!$A$1:$A$108,0))</f>
        <v>68.781405228834885</v>
      </c>
      <c r="AF290" s="9" cm="1">
        <f t="array" ref="AF290">_xll.BDP($C290,AF$1,"YAS_YLD_FLAG = 15","YAS_XCCY_FOREIGN_CURRENCY=CAD","PRICING_SOURCE=BVAL")</f>
        <v>60.011511729194169</v>
      </c>
      <c r="AG290" s="9" cm="1">
        <f t="array" ref="AG290">_xll.BDP($C290,AG$1,"YAS_YLD_FLAG = 15","PRICING_SOURCE=BVAL")</f>
        <v>1.5471059999999999</v>
      </c>
      <c r="AH290" s="9" t="str" cm="1">
        <f t="array" ref="AH290">_xll.BDP($C290,AH$1,"YAS_YLD_FLAG = 15","PRICING_SOURCE=BVAL")</f>
        <v>CAN 0 1/2 12/01/30</v>
      </c>
      <c r="AI290" s="9" t="str" cm="1">
        <f t="array" ref="AI290">_xll.BDP($C290,AI$1,"YAS_YLD_FLAG = 15","YAS_XCCY_FOREIGN_CURRENCY=CAD","PRICING_SOURCE=BVAL")</f>
        <v>CAN 1 ½ 06/01/31</v>
      </c>
      <c r="AJ290" s="9" cm="1">
        <f t="array" ref="AJ290">_xll.BQL($C290, "yield(fill=PREV, pricing_source=BVN4, side=Bid, yield_type=YTW) - yield(fill=PREV, pricing_source=BVN4, side=Ask, yield_type=YTW)")</f>
        <v>7.4196263228749615E-3</v>
      </c>
      <c r="AK290" s="16" cm="1">
        <f t="array" ref="AK290">_xll.BDP($C290,AK$1,"YAS_YLD_FLAG = 1")</f>
        <v>1600000000</v>
      </c>
      <c r="AL290" s="5">
        <f t="shared" si="26"/>
        <v>0</v>
      </c>
      <c r="AM290" s="17" cm="1">
        <f t="array" ref="AM290">_xll.BDP($C290&amp;"@"&amp;Settings!$B$1&amp;" "&amp;$O290,"INTERVAL_SUM","MARKET_DATA_OVERRIDE="&amp;AM$1,"CALC_INTERVAL="&amp;Settings!$B$2,"FILL=0")*1000</f>
        <v>0</v>
      </c>
      <c r="AN290" s="18">
        <f t="shared" si="27"/>
        <v>0</v>
      </c>
      <c r="AO290" s="17" cm="1">
        <f t="array" ref="AO290">_xll.BDP($I290&amp;"@"&amp;Settings!$B$1&amp;" "&amp;$O290,"INTERVAL_SUM","MARKET_DATA_OVERRIDE="&amp;AO$1,"CALC_INTERVAL="&amp;Settings!$B$2,"FILL=0")*1000</f>
        <v>0</v>
      </c>
      <c r="AP290" s="17" cm="1">
        <f t="array" ref="AP290">_xll.BDP($I290&amp;"@"&amp;Settings!$B$1&amp;" "&amp;$O290,"INTERVAL_SUM","MARKET_DATA_OVERRIDE="&amp;AP$1,"CALC_INTERVAL="&amp;Settings!$B$2,"FILL=0")*1000</f>
        <v>0</v>
      </c>
      <c r="AQ290" s="8" cm="1">
        <f t="array" ref="AQ290">_xll.BDP($C290,AQ$1)</f>
        <v>99</v>
      </c>
      <c r="AR290" s="21">
        <f>_xlfn.IFNA(IF(ISNUMBER($K290),INDEX(SN_Limit[UTILIZATION],MATCH($K290,SN_Limit[BB_ID],0)),"#N/A"),
IF(ISNUMBER($L290),INDEX(SN_Limit[UTILIZATION],MATCH($L290,SN_Limit[BB_ID],0)),"#N/A"))</f>
        <v>0.31430000000000002</v>
      </c>
      <c r="AS290" s="6">
        <f>_xlfn.IFNA(IF(ISNUMBER($K290),INDEX(SN_Limit[REMAINING],MATCH($K290,SN_Limit[BB_ID],0)),"#N/A"),
IF(ISNUMBER($L290),INDEX(SN_Limit[REMAINING],MATCH($L290,SN_Limit[BB_ID],0)),"#N/A"))</f>
        <v>409992300.91999996</v>
      </c>
      <c r="AT290" s="3" t="str">
        <f>INDEX(Table11[Z_category],MATCH(MAX(BuyTable[[#This Row],[Yld_Z_BB]:[Yld_Z_RBCI]]),Table11[Z_score_Vale],1))</f>
        <v>90+</v>
      </c>
      <c r="AU290" s="3">
        <f>INDEX(Table12[TRAC_Category],MATCH(BuyTable[[#This Row],[Perc_Traded]],Table12[TRAC_Value],1))</f>
        <v>0</v>
      </c>
      <c r="AV290" s="27">
        <f>INDEX(Table13[NetDlrInv_Category],MATCH(BuyTable[[#This Row],[DealerClient Net]],Table13[NetDlrInv_Value],1))</f>
        <v>0</v>
      </c>
      <c r="AW290" s="3">
        <f>IF(OR(ISBLANK(BuyTable[[#This Row],[MSG_AskSize]]),NOT(ISNUMBER(BuyTable[[#This Row],[MSG_AskSize]]))),"NA",INDEX(Table14[AskSize_Category],MATCH(BuyTable[[#This Row],[MSG_AskSize]],Table14[AskSize_Value],1)))</f>
        <v>0</v>
      </c>
      <c r="AX290" s="3">
        <f>INDEX(Table15[XCCY_Cat],MATCH(BuyTable[[#This Row],[XCCY_sprd]],Table15[XCCY_Value],1))</f>
        <v>0</v>
      </c>
      <c r="AY290" s="3" t="str">
        <f>INDEX(Group_RTG[RTG_Value],MATCH($R290,Group_RTG[RTG_Key],0))&amp;":"&amp;INDEX(Map_DurBQNT[Dur_Val],MATCH($X290,Map_DurBQNT[Dur_Key],0))&amp;":"&amp;$M290&amp;":"&amp;$O290</f>
        <v>A:5:CAD:Govt</v>
      </c>
      <c r="AZ290" s="3" t="str">
        <f>INDEX(Table9[LQA_Bucket],MATCH(BuyTable[[#This Row],[LQA_LIQUIDITY_SCORE]],Table9[LQA_Val],1))</f>
        <v>80-100</v>
      </c>
      <c r="BA290" s="27" t="str">
        <f>INDEX(Table10[Utilization_Bucket],MATCH(_xlfn.IFNA(ROUND(BuyTable[[#This Row],[Remaining]]/1000000,0),-1),Table10[Utilization_Val],1))</f>
        <v>100MM+</v>
      </c>
      <c r="BB29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91" spans="1:54" x14ac:dyDescent="0.3">
      <c r="A291" t="s">
        <v>876</v>
      </c>
      <c r="B291" t="str">
        <f>IF(ISNUMBER(MATCH(I291,Buyside_PastID!A:A,0)),"","NEW")</f>
        <v/>
      </c>
      <c r="C291" s="8" t="s">
        <v>996</v>
      </c>
      <c r="D291" s="8">
        <v>1.4880450126357534</v>
      </c>
      <c r="E291" s="8">
        <v>1.8269746456882607</v>
      </c>
      <c r="F291" s="8" t="s">
        <v>2789</v>
      </c>
      <c r="I291" s="8" t="str" cm="1">
        <f t="array" ref="I291">_xll.BDP($C291,I$1)</f>
        <v>BK7917150</v>
      </c>
      <c r="J291" s="8" t="str" cm="1">
        <f t="array" ref="J291">_xll.BDP($C291,J$1)</f>
        <v>HYDEH 1 3/4 08/18/55</v>
      </c>
      <c r="K291" s="8" cm="1">
        <f t="array" ref="K291">_xll.BDP($C291,K$1)</f>
        <v>20187312</v>
      </c>
      <c r="L291" s="8" cm="1">
        <f t="array" ref="L291">_xll.BDP($C291,L$1)</f>
        <v>20187312</v>
      </c>
      <c r="M291" s="8" t="str" cm="1">
        <f t="array" ref="M291">_xll.BDP($C291,M$1)</f>
        <v>GBP</v>
      </c>
      <c r="N291" s="8" t="str" cm="1">
        <f t="array" ref="N291">_xll.BDP($C291,N$1)</f>
        <v>EN</v>
      </c>
      <c r="O291" s="8" t="str" cm="1">
        <f t="array" ref="O291">_xll.BDP($C291,O$1)</f>
        <v>Corp</v>
      </c>
      <c r="P291" s="8" t="str" cm="1">
        <f t="array" ref="P291">_xll.BDP($C291,P$1)</f>
        <v>Financials</v>
      </c>
      <c r="Q291" s="8" t="str" cm="1">
        <f t="array" ref="Q291">_xll.BDP($C291,Q$1)</f>
        <v>HYDE HOUSING ASSOC LTD</v>
      </c>
      <c r="R291" s="8" t="str" cm="1">
        <f t="array" ref="R291">_xll.BDP($C291,R$1)</f>
        <v>A</v>
      </c>
      <c r="S291" s="8" cm="1">
        <f t="array" ref="S291">_xlfn.IFNA(MATCH(_xll.BDP($C291,S$1),Convert_RBCIRTG[RTG_MDY],0),0)</f>
        <v>0</v>
      </c>
      <c r="T291" s="8" cm="1">
        <f t="array" ref="T291">_xlfn.IFNA(MATCH(_xll.BDP($C291,T$1),Convert_RBCIRTG[RTG_FITCH_SP],0),0)</f>
        <v>6</v>
      </c>
      <c r="U291" s="8" cm="1">
        <f t="array" ref="U291">_xlfn.IFNA(MATCH(_xll.BDP($C291,U$1),Convert_RBCIRTG[RTG_FITCH_SP],0),0)</f>
        <v>6</v>
      </c>
      <c r="V291" s="20" t="str" cm="1">
        <f t="array" ref="V291">INDEX(Convert_RBCIRTG[RTG_FITCH_SP],IF(MEDIAN($S291:$U291)&gt;0,MEDIAN($S291:$U291),MAX($S291:$U291)))</f>
        <v>A+</v>
      </c>
      <c r="W291" s="15" cm="1">
        <f t="array" ref="W291">_xll.BDP($C291,W$1,"YAS_YLD_FLAG = 15")</f>
        <v>24.711280078619456</v>
      </c>
      <c r="X291" s="3" t="str">
        <f>INDEX(Convert_DurBins[Dur_Bucket],MATCH($W291,Convert_DurBins[Dur_Val],1))</f>
        <v>24-26</v>
      </c>
      <c r="Y291" s="14">
        <f t="shared" si="24"/>
        <v>3.2713328242753419</v>
      </c>
      <c r="Z291" s="3">
        <f>-INDEX(DefProv[Default],MATCH($O291&amp;$R291,DefProv[KEY],0))</f>
        <v>-13</v>
      </c>
      <c r="AA291" s="9" cm="1">
        <f t="array" ref="AA291">IF($M291="CAD",AB291,_xll.BDP($C291,AA$1,"YAS_XCCY_FOREIGN_CURRENCY=CAD","YAS_YLD_FLAG = 15","PRICING_SOURCE=BVAL"))</f>
        <v>3.4013328242753418</v>
      </c>
      <c r="AB291" s="9" cm="1">
        <f t="array" ref="AB291">_xll.BDP($C291,AB$1,"YAS_YLD_FLAG = 15","PRICING_SOURCE=BVAL")</f>
        <v>2.2164959999999998</v>
      </c>
      <c r="AC291" s="14">
        <f t="shared" si="25"/>
        <v>1.184836824275342</v>
      </c>
      <c r="AD291" s="9" cm="1">
        <f t="array" ref="AD291">_xll.BDP($C291,AD$1,"YAS_YLD_FLAG = 15","PRICING_SOURCE=BVAL")</f>
        <v>89.460799999999978</v>
      </c>
      <c r="AE291" s="14" t="e">
        <f>INDEX([1]credit_yield!$C$1:$C$108,MATCH($AY291,[1]credit_yield!$A$1:$A$108,0))</f>
        <v>#N/A</v>
      </c>
      <c r="AF291" s="9" cm="1">
        <f t="array" ref="AF291">_xll.BDP($C291,AF$1,"YAS_YLD_FLAG = 15","YAS_XCCY_FOREIGN_CURRENCY=CAD","PRICING_SOURCE=BVAL")</f>
        <v>143.25797530046771</v>
      </c>
      <c r="AG291" s="9" cm="1">
        <f t="array" ref="AG291">_xll.BDP($C291,AG$1,"YAS_YLD_FLAG = 15","PRICING_SOURCE=BVAL")</f>
        <v>1.321888</v>
      </c>
      <c r="AH291" s="9" t="str" cm="1">
        <f t="array" ref="AH291">_xll.BDP($C291,AH$1,"YAS_YLD_FLAG = 15","PRICING_SOURCE=BVAL")</f>
        <v>UKT 4 1/4 12/07/55</v>
      </c>
      <c r="AI291" s="9" t="str" cm="1">
        <f t="array" ref="AI291">_xll.BDP($C291,AI$1,"YAS_YLD_FLAG = 15","YAS_XCCY_FOREIGN_CURRENCY=CAD","PRICING_SOURCE=BVAL")</f>
        <v>CAN 2 12/01/51</v>
      </c>
      <c r="AJ291" s="9" cm="1">
        <f t="array" ref="AJ291">_xll.BQL($C291, "yield(fill=PREV, pricing_source=BVN4, side=Bid, yield_type=YTW) - yield(fill=PREV, pricing_source=BVN4, side=Ask, yield_type=YTW)")</f>
        <v>3.0485251976638761E-2</v>
      </c>
      <c r="AK291" s="16" cm="1">
        <f t="array" ref="AK291">_xll.BDP($C291,AK$1,"YAS_YLD_FLAG = 1")</f>
        <v>400000000</v>
      </c>
      <c r="AL291" s="5">
        <f t="shared" si="26"/>
        <v>0</v>
      </c>
      <c r="AM291" s="17" cm="1">
        <f t="array" ref="AM291">_xll.BDP($C291&amp;"@"&amp;Settings!$B$1&amp;" "&amp;$O291,"INTERVAL_SUM","MARKET_DATA_OVERRIDE="&amp;AM$1,"CALC_INTERVAL="&amp;Settings!$B$2,"FILL=0")*1000</f>
        <v>0</v>
      </c>
      <c r="AN291" s="18">
        <f t="shared" si="27"/>
        <v>0</v>
      </c>
      <c r="AO291" s="17" cm="1">
        <f t="array" ref="AO291">_xll.BDP($I291&amp;"@"&amp;Settings!$B$1&amp;" "&amp;$O291,"INTERVAL_SUM","MARKET_DATA_OVERRIDE="&amp;AO$1,"CALC_INTERVAL="&amp;Settings!$B$2,"FILL=0")*1000</f>
        <v>0</v>
      </c>
      <c r="AP291" s="17" cm="1">
        <f t="array" ref="AP291">_xll.BDP($I291&amp;"@"&amp;Settings!$B$1&amp;" "&amp;$O291,"INTERVAL_SUM","MARKET_DATA_OVERRIDE="&amp;AP$1,"CALC_INTERVAL="&amp;Settings!$B$2,"FILL=0")*1000</f>
        <v>0</v>
      </c>
      <c r="AQ291" s="8" cm="1">
        <f t="array" ref="AQ291">_xll.BDP($C291,AQ$1)</f>
        <v>80</v>
      </c>
      <c r="AR291" s="21" t="e">
        <f>_xlfn.IFNA(IF(ISNUMBER($K291),INDEX(SN_Limit[UTILIZATION],MATCH($K291,SN_Limit[BB_ID],0)),"#N/A"),
IF(ISNUMBER($L291),INDEX(SN_Limit[UTILIZATION],MATCH($L291,SN_Limit[BB_ID],0)),"#N/A"))</f>
        <v>#N/A</v>
      </c>
      <c r="AS291" s="6" t="e">
        <f>_xlfn.IFNA(IF(ISNUMBER($K291),INDEX(SN_Limit[REMAINING],MATCH($K291,SN_Limit[BB_ID],0)),"#N/A"),
IF(ISNUMBER($L291),INDEX(SN_Limit[REMAINING],MATCH($L291,SN_Limit[BB_ID],0)),"#N/A"))</f>
        <v>#N/A</v>
      </c>
      <c r="AT291" s="3" t="str">
        <f>INDEX(Table11[Z_category],MATCH(MAX(BuyTable[[#This Row],[Yld_Z_BB]:[Yld_Z_RBCI]]),Table11[Z_score_Vale],1))</f>
        <v>90+</v>
      </c>
      <c r="AU291" s="3">
        <f>INDEX(Table12[TRAC_Category],MATCH(BuyTable[[#This Row],[Perc_Traded]],Table12[TRAC_Value],1))</f>
        <v>0</v>
      </c>
      <c r="AV291" s="27">
        <f>INDEX(Table13[NetDlrInv_Category],MATCH(BuyTable[[#This Row],[DealerClient Net]],Table13[NetDlrInv_Value],1))</f>
        <v>0</v>
      </c>
      <c r="AW291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291" s="3" t="str">
        <f>INDEX(Table15[XCCY_Cat],MATCH(BuyTable[[#This Row],[XCCY_sprd]],Table15[XCCY_Value],1))</f>
        <v>1 to 1.5</v>
      </c>
      <c r="AY291" s="3" t="str">
        <f>INDEX(Group_RTG[RTG_Value],MATCH($R291,Group_RTG[RTG_Key],0))&amp;":"&amp;INDEX(Map_DurBQNT[Dur_Val],MATCH($X291,Map_DurBQNT[Dur_Key],0))&amp;":"&amp;$M291&amp;":"&amp;$O291</f>
        <v>A:13:GBP:Corp</v>
      </c>
      <c r="AZ291" s="3" t="str">
        <f>INDEX(Table9[LQA_Bucket],MATCH(BuyTable[[#This Row],[LQA_LIQUIDITY_SCORE]],Table9[LQA_Val],1))</f>
        <v>80-100</v>
      </c>
      <c r="BA291" s="27" t="str">
        <f>INDEX(Table10[Utilization_Bucket],MATCH(_xlfn.IFNA(ROUND(BuyTable[[#This Row],[Remaining]]/1000000,0),-1),Table10[Utilization_Val],1))</f>
        <v>NR</v>
      </c>
      <c r="BB29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92" spans="1:54" x14ac:dyDescent="0.3">
      <c r="A292" t="s">
        <v>876</v>
      </c>
      <c r="B292" t="str">
        <f>IF(ISNUMBER(MATCH(I292,Buyside_PastID!A:A,0)),"","NEW")</f>
        <v/>
      </c>
      <c r="C292" s="8" t="s">
        <v>1687</v>
      </c>
      <c r="D292" s="8">
        <v>0.71362648290366726</v>
      </c>
      <c r="E292" s="8">
        <v>0.8309361444382255</v>
      </c>
      <c r="F292" s="8" t="s">
        <v>2789</v>
      </c>
      <c r="I292" s="8" t="str" cm="1">
        <f t="array" ref="I292">_xll.BDP($C292,I$1)</f>
        <v>927804FA7</v>
      </c>
      <c r="J292" s="8" t="str" cm="1">
        <f t="array" ref="J292">_xll.BDP($C292,J$1)</f>
        <v>D 6 01/15/36</v>
      </c>
      <c r="K292" s="8" cm="1">
        <f t="array" ref="K292">_xll.BDP($C292,K$1)</f>
        <v>100466</v>
      </c>
      <c r="L292" s="8" cm="1">
        <f t="array" ref="L292">_xll.BDP($C292,L$1)</f>
        <v>171164</v>
      </c>
      <c r="M292" s="8" t="str" cm="1">
        <f t="array" ref="M292">_xll.BDP($C292,M$1)</f>
        <v>USD</v>
      </c>
      <c r="N292" s="8" t="str" cm="1">
        <f t="array" ref="N292">_xll.BDP($C292,N$1)</f>
        <v>US</v>
      </c>
      <c r="O292" s="8" t="str" cm="1">
        <f t="array" ref="O292">_xll.BDP($C292,O$1)</f>
        <v>Corp</v>
      </c>
      <c r="P292" s="8" t="str" cm="1">
        <f t="array" ref="P292">_xll.BDP($C292,P$1)</f>
        <v>Utilities</v>
      </c>
      <c r="Q292" s="8" t="str" cm="1">
        <f t="array" ref="Q292">_xll.BDP($C292,Q$1)</f>
        <v>VIRGINIA ELEC &amp; POWER CO</v>
      </c>
      <c r="R292" s="8" t="str" cm="1">
        <f t="array" ref="R292">_xll.BDP($C292,R$1)</f>
        <v>A-</v>
      </c>
      <c r="S292" s="8" cm="1">
        <f t="array" ref="S292">_xlfn.IFNA(MATCH(_xll.BDP($C292,S$1),Convert_RBCIRTG[RTG_MDY],0),0)</f>
        <v>5</v>
      </c>
      <c r="T292" s="8" cm="1">
        <f t="array" ref="T292">_xlfn.IFNA(MATCH(_xll.BDP($C292,T$1),Convert_RBCIRTG[RTG_FITCH_SP],0),0)</f>
        <v>5</v>
      </c>
      <c r="U292" s="8" cm="1">
        <f t="array" ref="U292">_xlfn.IFNA(MATCH(_xll.BDP($C292,U$1),Convert_RBCIRTG[RTG_FITCH_SP],0),0)</f>
        <v>3</v>
      </c>
      <c r="V292" s="20" t="str" cm="1">
        <f t="array" ref="V292">INDEX(Convert_RBCIRTG[RTG_FITCH_SP],IF(MEDIAN($S292:$U292)&gt;0,MEDIAN($S292:$U292),MAX($S292:$U292)))</f>
        <v>A</v>
      </c>
      <c r="W292" s="15" cm="1">
        <f t="array" ref="W292">_xll.BDP($C292,W$1,"YAS_YLD_FLAG = 15")</f>
        <v>10.222529557687389</v>
      </c>
      <c r="X292" s="3" t="str">
        <f>INDEX(Convert_DurBins[Dur_Bucket],MATCH($W292,Convert_DurBins[Dur_Val],1))</f>
        <v>10-12</v>
      </c>
      <c r="Y292" s="14">
        <f t="shared" si="24"/>
        <v>3.3821682689242896</v>
      </c>
      <c r="Z292" s="3">
        <f>-INDEX(DefProv[Default],MATCH($O292&amp;$R292,DefProv[KEY],0))</f>
        <v>-13</v>
      </c>
      <c r="AA292" s="9" cm="1">
        <f t="array" ref="AA292">IF($M292="CAD",AB292,_xll.BDP($C292,AA$1,"YAS_XCCY_FOREIGN_CURRENCY=CAD","YAS_YLD_FLAG = 15","PRICING_SOURCE=BVAL"))</f>
        <v>3.5121682689242895</v>
      </c>
      <c r="AB292" s="9" cm="1">
        <f t="array" ref="AB292">_xll.BDP($C292,AB$1,"YAS_YLD_FLAG = 15","PRICING_SOURCE=BVAL")</f>
        <v>2.826889</v>
      </c>
      <c r="AC292" s="14">
        <f t="shared" si="25"/>
        <v>0.68527926892428948</v>
      </c>
      <c r="AD292" s="9" cm="1">
        <f t="array" ref="AD292">_xll.BDP($C292,AD$1,"YAS_YLD_FLAG = 15","PRICING_SOURCE=BVAL")</f>
        <v>124.6904</v>
      </c>
      <c r="AE292" s="14">
        <f>INDEX([1]credit_yield!$C$1:$C$108,MATCH($AY292,[1]credit_yield!$A$1:$A$108,0))</f>
        <v>97.700504166739321</v>
      </c>
      <c r="AF292" s="9" cm="1">
        <f t="array" ref="AF292">_xll.BDP($C292,AF$1,"YAS_YLD_FLAG = 15","YAS_XCCY_FOREIGN_CURRENCY=CAD","PRICING_SOURCE=BVAL")</f>
        <v>192.37209478474026</v>
      </c>
      <c r="AG292" s="9" cm="1">
        <f t="array" ref="AG292">_xll.BDP($C292,AG$1,"YAS_YLD_FLAG = 15","PRICING_SOURCE=BVAL")</f>
        <v>1.579985</v>
      </c>
      <c r="AH292" s="9" t="str" cm="1">
        <f t="array" ref="AH292">_xll.BDP($C292,AH$1,"YAS_YLD_FLAG = 15","PRICING_SOURCE=BVAL")</f>
        <v>T 1 1/4 08/15/31</v>
      </c>
      <c r="AI292" s="9" t="str" cm="1">
        <f t="array" ref="AI292">_xll.BDP($C292,AI$1,"YAS_YLD_FLAG = 15","YAS_XCCY_FOREIGN_CURRENCY=CAD","PRICING_SOURCE=BVAL")</f>
        <v>CAN 1 ½ 06/01/31</v>
      </c>
      <c r="AJ292" s="9" cm="1">
        <f t="array" ref="AJ292">_xll.BQL($C292, "yield(fill=PREV, pricing_source=BVN4, side=Bid, yield_type=YTW) - yield(fill=PREV, pricing_source=BVN4, side=Ask, yield_type=YTW)")</f>
        <v>2.1262899584517214E-2</v>
      </c>
      <c r="AK292" s="16" cm="1">
        <f t="array" ref="AK292">_xll.BDP($C292,AK$1,"YAS_YLD_FLAG = 1")</f>
        <v>550000000</v>
      </c>
      <c r="AL292" s="5">
        <f t="shared" si="26"/>
        <v>3.3363636363636364E-3</v>
      </c>
      <c r="AM292" s="17" cm="1">
        <f t="array" ref="AM292">_xll.BDP($C292&amp;"@"&amp;Settings!$B$1&amp;" "&amp;$O292,"INTERVAL_SUM","MARKET_DATA_OVERRIDE="&amp;AM$1,"CALC_INTERVAL="&amp;Settings!$B$2,"FILL=0")*1000</f>
        <v>1835000</v>
      </c>
      <c r="AN292" s="18">
        <f t="shared" si="27"/>
        <v>1835000</v>
      </c>
      <c r="AO292" s="17" cm="1">
        <f t="array" ref="AO292">_xll.BDP($I292&amp;"@"&amp;Settings!$B$1&amp;" "&amp;$O292,"INTERVAL_SUM","MARKET_DATA_OVERRIDE="&amp;AO$1,"CALC_INTERVAL="&amp;Settings!$B$2,"FILL=0")*1000</f>
        <v>1835000</v>
      </c>
      <c r="AP292" s="17" cm="1">
        <f t="array" ref="AP292">_xll.BDP($I292&amp;"@"&amp;Settings!$B$1&amp;" "&amp;$O292,"INTERVAL_SUM","MARKET_DATA_OVERRIDE="&amp;AP$1,"CALC_INTERVAL="&amp;Settings!$B$2,"FILL=0")*1000</f>
        <v>0</v>
      </c>
      <c r="AQ292" s="8" cm="1">
        <f t="array" ref="AQ292">_xll.BDP($C292,AQ$1)</f>
        <v>90</v>
      </c>
      <c r="AR292" s="21">
        <f>_xlfn.IFNA(IF(ISNUMBER($K292),INDEX(SN_Limit[UTILIZATION],MATCH($K292,SN_Limit[BB_ID],0)),"#N/A"),
IF(ISNUMBER($L292),INDEX(SN_Limit[UTILIZATION],MATCH($L292,SN_Limit[BB_ID],0)),"#N/A"))</f>
        <v>0</v>
      </c>
      <c r="AS292" s="6">
        <f>_xlfn.IFNA(IF(ISNUMBER($K292),INDEX(SN_Limit[REMAINING],MATCH($K292,SN_Limit[BB_ID],0)),"#N/A"),
IF(ISNUMBER($L292),INDEX(SN_Limit[REMAINING],MATCH($L292,SN_Limit[BB_ID],0)),"#N/A"))</f>
        <v>45000000</v>
      </c>
      <c r="AT292" s="3" t="str">
        <f>INDEX(Table11[Z_category],MATCH(MAX(BuyTable[[#This Row],[Yld_Z_BB]:[Yld_Z_RBCI]]),Table11[Z_score_Vale],1))</f>
        <v>75 to 90</v>
      </c>
      <c r="AU292" s="3">
        <f>INDEX(Table12[TRAC_Category],MATCH(BuyTable[[#This Row],[Perc_Traded]],Table12[TRAC_Value],1))</f>
        <v>0</v>
      </c>
      <c r="AV292" s="27" t="str">
        <f>INDEX(Table13[NetDlrInv_Category],MATCH(BuyTable[[#This Row],[DealerClient Net]],Table13[NetDlrInv_Value],1))</f>
        <v>0 to 5MM</v>
      </c>
      <c r="AW292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292" s="3" t="str">
        <f>INDEX(Table15[XCCY_Cat],MATCH(BuyTable[[#This Row],[XCCY_sprd]],Table15[XCCY_Value],1))</f>
        <v>0.5 to 0.8</v>
      </c>
      <c r="AY292" s="3" t="str">
        <f>INDEX(Group_RTG[RTG_Value],MATCH($R292,Group_RTG[RTG_Key],0))&amp;":"&amp;INDEX(Map_DurBQNT[Dur_Val],MATCH($X292,Map_DurBQNT[Dur_Key],0))&amp;":"&amp;$M292&amp;":"&amp;$O292</f>
        <v>A:6:USD:Corp</v>
      </c>
      <c r="AZ292" s="3" t="str">
        <f>INDEX(Table9[LQA_Bucket],MATCH(BuyTable[[#This Row],[LQA_LIQUIDITY_SCORE]],Table9[LQA_Val],1))</f>
        <v>80-100</v>
      </c>
      <c r="BA292" s="27" t="str">
        <f>INDEX(Table10[Utilization_Bucket],MATCH(_xlfn.IFNA(ROUND(BuyTable[[#This Row],[Remaining]]/1000000,0),-1),Table10[Utilization_Val],1))</f>
        <v>10-50MM</v>
      </c>
      <c r="BB29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93" spans="1:54" x14ac:dyDescent="0.3">
      <c r="A293" t="s">
        <v>876</v>
      </c>
      <c r="B293" t="str">
        <f>IF(ISNUMBER(MATCH(I293,Buyside_PastID!A:A,0)),"","NEW")</f>
        <v/>
      </c>
      <c r="C293" s="8" t="s">
        <v>1083</v>
      </c>
      <c r="D293" s="8">
        <v>0.88513934006130246</v>
      </c>
      <c r="E293" s="8">
        <v>0.99277821985828663</v>
      </c>
      <c r="F293" s="8" t="s">
        <v>2789</v>
      </c>
      <c r="I293" s="8" t="str" cm="1">
        <f t="array" ref="I293">_xll.BDP($C293,I$1)</f>
        <v>59562VAP2</v>
      </c>
      <c r="J293" s="8" t="str" cm="1">
        <f t="array" ref="J293">_xll.BDP($C293,J$1)</f>
        <v>BRKHEC 5.95 05/15/37</v>
      </c>
      <c r="K293" s="8" cm="1">
        <f t="array" ref="K293">_xll.BDP($C293,K$1)</f>
        <v>100193</v>
      </c>
      <c r="L293" s="8" cm="1">
        <f t="array" ref="L293">_xll.BDP($C293,L$1)</f>
        <v>102793</v>
      </c>
      <c r="M293" s="8" t="str" cm="1">
        <f t="array" ref="M293">_xll.BDP($C293,M$1)</f>
        <v>USD</v>
      </c>
      <c r="N293" s="8" t="str" cm="1">
        <f t="array" ref="N293">_xll.BDP($C293,N$1)</f>
        <v>US</v>
      </c>
      <c r="O293" s="8" t="str" cm="1">
        <f t="array" ref="O293">_xll.BDP($C293,O$1)</f>
        <v>Corp</v>
      </c>
      <c r="P293" s="8" t="str" cm="1">
        <f t="array" ref="P293">_xll.BDP($C293,P$1)</f>
        <v>Utilities</v>
      </c>
      <c r="Q293" s="8" t="str" cm="1">
        <f t="array" ref="Q293">_xll.BDP($C293,Q$1)</f>
        <v>BERKSHIRE HATHAWAY ENERG</v>
      </c>
      <c r="R293" s="8" t="str" cm="1">
        <f t="array" ref="R293">_xll.BDP($C293,R$1)</f>
        <v>A-</v>
      </c>
      <c r="S293" s="8" cm="1">
        <f t="array" ref="S293">_xlfn.IFNA(MATCH(_xll.BDP($C293,S$1),Convert_RBCIRTG[RTG_MDY],0),0)</f>
        <v>4</v>
      </c>
      <c r="T293" s="8" cm="1">
        <f t="array" ref="T293">_xlfn.IFNA(MATCH(_xll.BDP($C293,T$1),Convert_RBCIRTG[RTG_FITCH_SP],0),0)</f>
        <v>0</v>
      </c>
      <c r="U293" s="8" cm="1">
        <f t="array" ref="U293">_xlfn.IFNA(MATCH(_xll.BDP($C293,U$1),Convert_RBCIRTG[RTG_FITCH_SP],0),0)</f>
        <v>4</v>
      </c>
      <c r="V293" s="20" t="str" cm="1">
        <f t="array" ref="V293">INDEX(Convert_RBCIRTG[RTG_FITCH_SP],IF(MEDIAN($S293:$U293)&gt;0,MEDIAN($S293:$U293),MAX($S293:$U293)))</f>
        <v>A-</v>
      </c>
      <c r="W293" s="15" cm="1">
        <f t="array" ref="W293">_xll.BDP($C293,W$1,"YAS_YLD_FLAG = 15")</f>
        <v>10.821824472124479</v>
      </c>
      <c r="X293" s="3" t="str">
        <f>INDEX(Convert_DurBins[Dur_Bucket],MATCH($W293,Convert_DurBins[Dur_Val],1))</f>
        <v>10-12</v>
      </c>
      <c r="Y293" s="14">
        <f t="shared" si="24"/>
        <v>3.5906959266751071</v>
      </c>
      <c r="Z293" s="3">
        <f>-INDEX(DefProv[Default],MATCH($O293&amp;$R293,DefProv[KEY],0))</f>
        <v>-13</v>
      </c>
      <c r="AA293" s="9" cm="1">
        <f t="array" ref="AA293">IF($M293="CAD",AB293,_xll.BDP($C293,AA$1,"YAS_XCCY_FOREIGN_CURRENCY=CAD","YAS_YLD_FLAG = 15","PRICING_SOURCE=BVAL"))</f>
        <v>3.720695926675107</v>
      </c>
      <c r="AB293" s="9" cm="1">
        <f t="array" ref="AB293">_xll.BDP($C293,AB$1,"YAS_YLD_FLAG = 15","PRICING_SOURCE=BVAL")</f>
        <v>2.9855830000000001</v>
      </c>
      <c r="AC293" s="14">
        <f t="shared" si="25"/>
        <v>0.73511292667510686</v>
      </c>
      <c r="AD293" s="9" cm="1">
        <f t="array" ref="AD293">_xll.BDP($C293,AD$1,"YAS_YLD_FLAG = 15","PRICING_SOURCE=BVAL")</f>
        <v>99.279300000000021</v>
      </c>
      <c r="AE293" s="14">
        <f>INDEX([1]credit_yield!$C$1:$C$108,MATCH($AY293,[1]credit_yield!$A$1:$A$108,0))</f>
        <v>97.700504166739321</v>
      </c>
      <c r="AF293" s="9" cm="1">
        <f t="array" ref="AF293">_xll.BDP($C293,AF$1,"YAS_YLD_FLAG = 15","YAS_XCCY_FOREIGN_CURRENCY=CAD","PRICING_SOURCE=BVAL")</f>
        <v>185.24154726820819</v>
      </c>
      <c r="AG293" s="9" cm="1">
        <f t="array" ref="AG293">_xll.BDP($C293,AG$1,"YAS_YLD_FLAG = 15","PRICING_SOURCE=BVAL")</f>
        <v>1.9927899999999998</v>
      </c>
      <c r="AH293" s="9" t="str" cm="1">
        <f t="array" ref="AH293">_xll.BDP($C293,AH$1,"YAS_YLD_FLAG = 15","PRICING_SOURCE=BVAL")</f>
        <v>T 1 3/4 08/15/41</v>
      </c>
      <c r="AI293" s="9" t="str" cm="1">
        <f t="array" ref="AI293">_xll.BDP($C293,AI$1,"YAS_YLD_FLAG = 15","YAS_XCCY_FOREIGN_CURRENCY=CAD","PRICING_SOURCE=BVAL")</f>
        <v>CAN 4 06/01/41</v>
      </c>
      <c r="AJ293" s="9" cm="1">
        <f t="array" ref="AJ293">_xll.BQL($C293, "yield(fill=PREV, pricing_source=BVN4, side=Bid, yield_type=YTW) - yield(fill=PREV, pricing_source=BVN4, side=Ask, yield_type=YTW)")</f>
        <v>3.2683221108874339E-2</v>
      </c>
      <c r="AK293" s="16" cm="1">
        <f t="array" ref="AK293">_xll.BDP($C293,AK$1,"YAS_YLD_FLAG = 1")</f>
        <v>550000000</v>
      </c>
      <c r="AL293" s="5">
        <f t="shared" si="26"/>
        <v>1.7778181818181818E-2</v>
      </c>
      <c r="AM293" s="17" cm="1">
        <f t="array" ref="AM293">_xll.BDP($C293&amp;"@"&amp;Settings!$B$1&amp;" "&amp;$O293,"INTERVAL_SUM","MARKET_DATA_OVERRIDE="&amp;AM$1,"CALC_INTERVAL="&amp;Settings!$B$2,"FILL=0")*1000</f>
        <v>9778000</v>
      </c>
      <c r="AN293" s="18">
        <f t="shared" si="27"/>
        <v>-168000</v>
      </c>
      <c r="AO293" s="17" cm="1">
        <f t="array" ref="AO293">_xll.BDP($I293&amp;"@"&amp;Settings!$B$1&amp;" "&amp;$O293,"INTERVAL_SUM","MARKET_DATA_OVERRIDE="&amp;AO$1,"CALC_INTERVAL="&amp;Settings!$B$2,"FILL=0")*1000</f>
        <v>4805000</v>
      </c>
      <c r="AP293" s="17" cm="1">
        <f t="array" ref="AP293">_xll.BDP($I293&amp;"@"&amp;Settings!$B$1&amp;" "&amp;$O293,"INTERVAL_SUM","MARKET_DATA_OVERRIDE="&amp;AP$1,"CALC_INTERVAL="&amp;Settings!$B$2,"FILL=0")*1000</f>
        <v>4973000</v>
      </c>
      <c r="AQ293" s="8" cm="1">
        <f t="array" ref="AQ293">_xll.BDP($C293,AQ$1)</f>
        <v>82</v>
      </c>
      <c r="AR293" s="21">
        <f>_xlfn.IFNA(IF(ISNUMBER($K293),INDEX(SN_Limit[UTILIZATION],MATCH($K293,SN_Limit[BB_ID],0)),"#N/A"),
IF(ISNUMBER($L293),INDEX(SN_Limit[UTILIZATION],MATCH($L293,SN_Limit[BB_ID],0)),"#N/A"))</f>
        <v>0.39810000000000001</v>
      </c>
      <c r="AS293" s="6">
        <f>_xlfn.IFNA(IF(ISNUMBER($K293),INDEX(SN_Limit[REMAINING],MATCH($K293,SN_Limit[BB_ID],0)),"#N/A"),
IF(ISNUMBER($L293),INDEX(SN_Limit[REMAINING],MATCH($L293,SN_Limit[BB_ID],0)),"#N/A"))</f>
        <v>75292254.789999992</v>
      </c>
      <c r="AT293" s="3" t="str">
        <f>INDEX(Table11[Z_category],MATCH(MAX(BuyTable[[#This Row],[Yld_Z_BB]:[Yld_Z_RBCI]]),Table11[Z_score_Vale],1))</f>
        <v>75 to 90</v>
      </c>
      <c r="AU293" s="3" t="str">
        <f>INDEX(Table12[TRAC_Category],MATCH(BuyTable[[#This Row],[Perc_Traded]],Table12[TRAC_Value],1))</f>
        <v>0-5%</v>
      </c>
      <c r="AV293" s="27">
        <f>INDEX(Table13[NetDlrInv_Category],MATCH(BuyTable[[#This Row],[DealerClient Net]],Table13[NetDlrInv_Value],1))</f>
        <v>0</v>
      </c>
      <c r="AW293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293" s="3" t="str">
        <f>INDEX(Table15[XCCY_Cat],MATCH(BuyTable[[#This Row],[XCCY_sprd]],Table15[XCCY_Value],1))</f>
        <v>0.5 to 0.8</v>
      </c>
      <c r="AY293" s="3" t="str">
        <f>INDEX(Group_RTG[RTG_Value],MATCH($R293,Group_RTG[RTG_Key],0))&amp;":"&amp;INDEX(Map_DurBQNT[Dur_Val],MATCH($X293,Map_DurBQNT[Dur_Key],0))&amp;":"&amp;$M293&amp;":"&amp;$O293</f>
        <v>A:6:USD:Corp</v>
      </c>
      <c r="AZ293" s="3" t="str">
        <f>INDEX(Table9[LQA_Bucket],MATCH(BuyTable[[#This Row],[LQA_LIQUIDITY_SCORE]],Table9[LQA_Val],1))</f>
        <v>80-100</v>
      </c>
      <c r="BA293" s="27" t="str">
        <f>INDEX(Table10[Utilization_Bucket],MATCH(_xlfn.IFNA(ROUND(BuyTable[[#This Row],[Remaining]]/1000000,0),-1),Table10[Utilization_Val],1))</f>
        <v>50-100MM</v>
      </c>
      <c r="BB29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94" spans="1:54" x14ac:dyDescent="0.3">
      <c r="A294" t="s">
        <v>876</v>
      </c>
      <c r="B294" t="str">
        <f>IF(ISNUMBER(MATCH(I294,Buyside_PastID!A:A,0)),"","NEW")</f>
        <v/>
      </c>
      <c r="C294" s="8" t="s">
        <v>1678</v>
      </c>
      <c r="D294" s="8">
        <v>0.7763515630336284</v>
      </c>
      <c r="E294" s="8">
        <v>0.8901244602144146</v>
      </c>
      <c r="F294" s="8" t="s">
        <v>2090</v>
      </c>
      <c r="G294" s="8">
        <v>0</v>
      </c>
      <c r="H294" s="8">
        <v>0</v>
      </c>
      <c r="I294" s="8" t="str" cm="1">
        <f t="array" ref="I294">_xll.BDP($C294,I$1)</f>
        <v>38148YAA6</v>
      </c>
      <c r="J294" s="8" t="str" cm="1">
        <f t="array" ref="J294">_xll.BDP($C294,J$1)</f>
        <v>GS 4.017 10/31/38</v>
      </c>
      <c r="K294" s="8" cm="1">
        <f t="array" ref="K294">_xll.BDP($C294,K$1)</f>
        <v>348768</v>
      </c>
      <c r="L294" s="8" cm="1">
        <f t="array" ref="L294">_xll.BDP($C294,L$1)</f>
        <v>348768</v>
      </c>
      <c r="M294" s="8" t="str" cm="1">
        <f t="array" ref="M294">_xll.BDP($C294,M$1)</f>
        <v>USD</v>
      </c>
      <c r="N294" s="8" t="str" cm="1">
        <f t="array" ref="N294">_xll.BDP($C294,N$1)</f>
        <v>US</v>
      </c>
      <c r="O294" s="8" t="str" cm="1">
        <f t="array" ref="O294">_xll.BDP($C294,O$1)</f>
        <v>Corp</v>
      </c>
      <c r="P294" s="8" t="str" cm="1">
        <f t="array" ref="P294">_xll.BDP($C294,P$1)</f>
        <v>Financials</v>
      </c>
      <c r="Q294" s="8" t="str" cm="1">
        <f t="array" ref="Q294">_xll.BDP($C294,Q$1)</f>
        <v>GOLDMAN SACHS GROUP INC</v>
      </c>
      <c r="R294" s="8" t="str" cm="1">
        <f t="array" ref="R294">_xll.BDP($C294,R$1)</f>
        <v>A-</v>
      </c>
      <c r="S294" s="8" cm="1">
        <f t="array" ref="S294">_xlfn.IFNA(MATCH(_xll.BDP($C294,S$1),Convert_RBCIRTG[RTG_MDY],0),0)</f>
        <v>5</v>
      </c>
      <c r="T294" s="8" cm="1">
        <f t="array" ref="T294">_xlfn.IFNA(MATCH(_xll.BDP($C294,T$1),Convert_RBCIRTG[RTG_FITCH_SP],0),0)</f>
        <v>5</v>
      </c>
      <c r="U294" s="8" cm="1">
        <f t="array" ref="U294">_xlfn.IFNA(MATCH(_xll.BDP($C294,U$1),Convert_RBCIRTG[RTG_FITCH_SP],0),0)</f>
        <v>3</v>
      </c>
      <c r="V294" s="20" t="str" cm="1">
        <f t="array" ref="V294">INDEX(Convert_RBCIRTG[RTG_FITCH_SP],IF(MEDIAN($S294:$U294)&gt;0,MEDIAN($S294:$U294),MAX($S294:$U294)))</f>
        <v>A</v>
      </c>
      <c r="W294" s="15" cm="1">
        <f t="array" ref="W294">_xll.BDP($C294,W$1,"YAS_YLD_FLAG = 15")</f>
        <v>11.903753820979798</v>
      </c>
      <c r="X294" s="3" t="str">
        <f>INDEX(Convert_DurBins[Dur_Bucket],MATCH($W294,Convert_DurBins[Dur_Val],1))</f>
        <v>10-12</v>
      </c>
      <c r="Y294" s="14">
        <f t="shared" si="24"/>
        <v>3.2979010933949215</v>
      </c>
      <c r="Z294" s="3">
        <f>-INDEX(DefProv[Default],MATCH($O294&amp;$R294,DefProv[KEY],0))</f>
        <v>-13</v>
      </c>
      <c r="AA294" s="9" cm="1">
        <f t="array" ref="AA294">IF($M294="CAD",AB294,_xll.BDP($C294,AA$1,"YAS_XCCY_FOREIGN_CURRENCY=CAD","YAS_YLD_FLAG = 15","PRICING_SOURCE=BVAL"))</f>
        <v>3.4279010933949214</v>
      </c>
      <c r="AB294" s="9" cm="1">
        <f t="array" ref="AB294">_xll.BDP($C294,AB$1,"YAS_YLD_FLAG = 15","PRICING_SOURCE=BVAL")</f>
        <v>2.8896489999999999</v>
      </c>
      <c r="AC294" s="14">
        <f t="shared" si="25"/>
        <v>0.53825209339492153</v>
      </c>
      <c r="AD294" s="9" cm="1">
        <f t="array" ref="AD294">_xll.BDP($C294,AD$1,"YAS_YLD_FLAG = 15","PRICING_SOURCE=BVAL")</f>
        <v>89.685900000000004</v>
      </c>
      <c r="AE294" s="14">
        <f>INDEX([1]credit_yield!$C$1:$C$108,MATCH($AY294,[1]credit_yield!$A$1:$A$108,0))</f>
        <v>97.700504166739321</v>
      </c>
      <c r="AF294" s="9" cm="1">
        <f t="array" ref="AF294">_xll.BDP($C294,AF$1,"YAS_YLD_FLAG = 15","YAS_XCCY_FOREIGN_CURRENCY=CAD","PRICING_SOURCE=BVAL")</f>
        <v>155.96206394018964</v>
      </c>
      <c r="AG294" s="9" cm="1">
        <f t="array" ref="AG294">_xll.BDP($C294,AG$1,"YAS_YLD_FLAG = 15","PRICING_SOURCE=BVAL")</f>
        <v>1.9927899999999998</v>
      </c>
      <c r="AH294" s="9" t="str" cm="1">
        <f t="array" ref="AH294">_xll.BDP($C294,AH$1,"YAS_YLD_FLAG = 15","PRICING_SOURCE=BVAL")</f>
        <v>T 1 3/4 08/15/41</v>
      </c>
      <c r="AI294" s="9" t="str" cm="1">
        <f t="array" ref="AI294">_xll.BDP($C294,AI$1,"YAS_YLD_FLAG = 15","YAS_XCCY_FOREIGN_CURRENCY=CAD","PRICING_SOURCE=BVAL")</f>
        <v>CAN 4 06/01/41</v>
      </c>
      <c r="AJ294" s="9" cm="1">
        <f t="array" ref="AJ294">_xll.BQL($C294, "yield(fill=PREV, pricing_source=BVN4, side=Bid, yield_type=YTW) - yield(fill=PREV, pricing_source=BVN4, side=Ask, yield_type=YTW)")</f>
        <v>3.1943685288527757E-2</v>
      </c>
      <c r="AK294" s="16" cm="1">
        <f t="array" ref="AK294">_xll.BDP($C294,AK$1,"YAS_YLD_FLAG = 1")</f>
        <v>2500000000</v>
      </c>
      <c r="AL294" s="5">
        <f t="shared" si="26"/>
        <v>2.9162E-2</v>
      </c>
      <c r="AM294" s="17" cm="1">
        <f t="array" ref="AM294">_xll.BDP($C294&amp;"@"&amp;Settings!$B$1&amp;" "&amp;$O294,"INTERVAL_SUM","MARKET_DATA_OVERRIDE="&amp;AM$1,"CALC_INTERVAL="&amp;Settings!$B$2,"FILL=0")*1000</f>
        <v>72905000</v>
      </c>
      <c r="AN294" s="18">
        <f t="shared" si="27"/>
        <v>5512000</v>
      </c>
      <c r="AO294" s="17" cm="1">
        <f t="array" ref="AO294">_xll.BDP($I294&amp;"@"&amp;Settings!$B$1&amp;" "&amp;$O294,"INTERVAL_SUM","MARKET_DATA_OVERRIDE="&amp;AO$1,"CALC_INTERVAL="&amp;Settings!$B$2,"FILL=0")*1000</f>
        <v>21186000</v>
      </c>
      <c r="AP294" s="17" cm="1">
        <f t="array" ref="AP294">_xll.BDP($I294&amp;"@"&amp;Settings!$B$1&amp;" "&amp;$O294,"INTERVAL_SUM","MARKET_DATA_OVERRIDE="&amp;AP$1,"CALC_INTERVAL="&amp;Settings!$B$2,"FILL=0")*1000</f>
        <v>15674000</v>
      </c>
      <c r="AQ294" s="8" cm="1">
        <f t="array" ref="AQ294">_xll.BDP($C294,AQ$1)</f>
        <v>94</v>
      </c>
      <c r="AR294" s="21">
        <f>_xlfn.IFNA(IF(ISNUMBER($K294),INDEX(SN_Limit[UTILIZATION],MATCH($K294,SN_Limit[BB_ID],0)),"#N/A"),
IF(ISNUMBER($L294),INDEX(SN_Limit[UTILIZATION],MATCH($L294,SN_Limit[BB_ID],0)),"#N/A"))</f>
        <v>0.74180000000000001</v>
      </c>
      <c r="AS294" s="6">
        <f>_xlfn.IFNA(IF(ISNUMBER($K294),INDEX(SN_Limit[REMAINING],MATCH($K294,SN_Limit[BB_ID],0)),"#N/A"),
IF(ISNUMBER($L294),INDEX(SN_Limit[REMAINING],MATCH($L294,SN_Limit[BB_ID],0)),"#N/A"))</f>
        <v>11862695.119999997</v>
      </c>
      <c r="AT294" s="3" t="str">
        <f>INDEX(Table11[Z_category],MATCH(MAX(BuyTable[[#This Row],[Yld_Z_BB]:[Yld_Z_RBCI]]),Table11[Z_score_Vale],1))</f>
        <v>75 to 90</v>
      </c>
      <c r="AU294" s="3" t="str">
        <f>INDEX(Table12[TRAC_Category],MATCH(BuyTable[[#This Row],[Perc_Traded]],Table12[TRAC_Value],1))</f>
        <v>0-5%</v>
      </c>
      <c r="AV294" s="27" t="str">
        <f>INDEX(Table13[NetDlrInv_Category],MATCH(BuyTable[[#This Row],[DealerClient Net]],Table13[NetDlrInv_Value],1))</f>
        <v>5 to 10MM</v>
      </c>
      <c r="AW294" s="3">
        <f>IF(OR(ISBLANK(BuyTable[[#This Row],[MSG_AskSize]]),NOT(ISNUMBER(BuyTable[[#This Row],[MSG_AskSize]]))),"NA",INDEX(Table14[AskSize_Category],MATCH(BuyTable[[#This Row],[MSG_AskSize]],Table14[AskSize_Value],1)))</f>
        <v>0</v>
      </c>
      <c r="AX294" s="3" t="str">
        <f>INDEX(Table15[XCCY_Cat],MATCH(BuyTable[[#This Row],[XCCY_sprd]],Table15[XCCY_Value],1))</f>
        <v>0.5 to 0.8</v>
      </c>
      <c r="AY294" s="3" t="str">
        <f>INDEX(Group_RTG[RTG_Value],MATCH($R294,Group_RTG[RTG_Key],0))&amp;":"&amp;INDEX(Map_DurBQNT[Dur_Val],MATCH($X294,Map_DurBQNT[Dur_Key],0))&amp;":"&amp;$M294&amp;":"&amp;$O294</f>
        <v>A:6:USD:Corp</v>
      </c>
      <c r="AZ294" s="3" t="str">
        <f>INDEX(Table9[LQA_Bucket],MATCH(BuyTable[[#This Row],[LQA_LIQUIDITY_SCORE]],Table9[LQA_Val],1))</f>
        <v>80-100</v>
      </c>
      <c r="BA294" s="27" t="str">
        <f>INDEX(Table10[Utilization_Bucket],MATCH(_xlfn.IFNA(ROUND(BuyTable[[#This Row],[Remaining]]/1000000,0),-1),Table10[Utilization_Val],1))</f>
        <v>10-50MM</v>
      </c>
      <c r="BB29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95" spans="1:54" x14ac:dyDescent="0.3">
      <c r="A295" t="s">
        <v>876</v>
      </c>
      <c r="B295" t="str">
        <f>IF(ISNUMBER(MATCH(I295,Buyside_PastID!A:A,0)),"","NEW")</f>
        <v/>
      </c>
      <c r="C295" s="8" t="s">
        <v>2890</v>
      </c>
      <c r="D295" s="8">
        <v>1.1337442361546639</v>
      </c>
      <c r="E295" s="8">
        <v>1.3807976426540083</v>
      </c>
      <c r="F295" s="8" t="s">
        <v>2828</v>
      </c>
      <c r="G295" s="8">
        <v>0</v>
      </c>
      <c r="H295" s="8">
        <v>0</v>
      </c>
      <c r="I295" s="8" t="str" cm="1">
        <f t="array" ref="I295">_xll.BDP($C295,I$1)</f>
        <v>803854HN1</v>
      </c>
      <c r="J295" s="8" t="str" cm="1">
        <f t="array" ref="J295">_xll.BDP($C295,J$1)</f>
        <v>SCDA 6.4 09/05/31</v>
      </c>
      <c r="K295" s="8" cm="1">
        <f t="array" ref="K295">_xll.BDP($C295,K$1)</f>
        <v>186291</v>
      </c>
      <c r="L295" s="8" cm="1">
        <f t="array" ref="L295">_xll.BDP($C295,L$1)</f>
        <v>186291</v>
      </c>
      <c r="M295" s="8" t="str" cm="1">
        <f t="array" ref="M295">_xll.BDP($C295,M$1)</f>
        <v>CAD</v>
      </c>
      <c r="N295" s="8" t="str" cm="1">
        <f t="array" ref="N295">_xll.BDP($C295,N$1)</f>
        <v>CA</v>
      </c>
      <c r="O295" s="8" t="str" cm="1">
        <f t="array" ref="O295">_xll.BDP($C295,O$1)</f>
        <v>Govt</v>
      </c>
      <c r="P295" s="8" t="str" cm="1">
        <f t="array" ref="P295">_xll.BDP($C295,P$1)</f>
        <v>Government</v>
      </c>
      <c r="Q295" s="8" t="str" cm="1">
        <f t="array" ref="Q295">_xll.BDP($C295,Q$1)</f>
        <v>PROVINCE OF SASKATCHEWAN</v>
      </c>
      <c r="R295" s="8" t="str" cm="1">
        <f t="array" ref="R295">_xll.BDP($C295,R$1)</f>
        <v>AA</v>
      </c>
      <c r="S295" s="8" cm="1">
        <f t="array" ref="S295">_xlfn.IFNA(MATCH(_xll.BDP($C295,S$1),Convert_RBCIRTG[RTG_MDY],0),0)</f>
        <v>9</v>
      </c>
      <c r="T295" s="8" cm="1">
        <f t="array" ref="T295">_xlfn.IFNA(MATCH(_xll.BDP($C295,T$1),Convert_RBCIRTG[RTG_FITCH_SP],0),0)</f>
        <v>0</v>
      </c>
      <c r="U295" s="8" cm="1">
        <f t="array" ref="U295">_xlfn.IFNA(MATCH(_xll.BDP($C295,U$1),Convert_RBCIRTG[RTG_FITCH_SP],0),0)</f>
        <v>8</v>
      </c>
      <c r="V295" s="20" t="str" cm="1">
        <f t="array" ref="V295">INDEX(Convert_RBCIRTG[RTG_FITCH_SP],IF(MEDIAN($S295:$U295)&gt;0,MEDIAN($S295:$U295),MAX($S295:$U295)))</f>
        <v>AA</v>
      </c>
      <c r="W295" s="15" cm="1">
        <f t="array" ref="W295">_xll.BDP($C295,W$1,"YAS_YLD_FLAG = 15")</f>
        <v>7.7420458414193574</v>
      </c>
      <c r="X295" s="3" t="str">
        <f>INDEX(Convert_DurBins[Dur_Bucket],MATCH($W295,Convert_DurBins[Dur_Val],1))</f>
        <v>0-10</v>
      </c>
      <c r="Y295" s="14">
        <f t="shared" si="24"/>
        <v>2.1810400000000003</v>
      </c>
      <c r="Z295" s="3">
        <f>-INDEX(DefProv[Default],MATCH($O295&amp;$R295,DefProv[KEY],0))</f>
        <v>-3</v>
      </c>
      <c r="AA295" s="9" cm="1">
        <f t="array" ref="AA295">IF($M295="CAD",AB295,_xll.BDP($C295,AA$1,"YAS_XCCY_FOREIGN_CURRENCY=CAD","YAS_YLD_FLAG = 15","PRICING_SOURCE=BVAL"))</f>
        <v>2.2110400000000001</v>
      </c>
      <c r="AB295" s="9" cm="1">
        <f t="array" ref="AB295">_xll.BDP($C295,AB$1,"YAS_YLD_FLAG = 15","PRICING_SOURCE=BVAL")</f>
        <v>2.2110400000000001</v>
      </c>
      <c r="AC295" s="14">
        <f t="shared" si="25"/>
        <v>0</v>
      </c>
      <c r="AD295" s="9" cm="1">
        <f t="array" ref="AD295">_xll.BDP($C295,AD$1,"YAS_YLD_FLAG = 15","PRICING_SOURCE=BVAL")</f>
        <v>77.632700000000028</v>
      </c>
      <c r="AE295" s="14" t="e">
        <f>INDEX([1]credit_yield!$C$1:$C$108,MATCH($AY295,[1]credit_yield!$A$1:$A$108,0))</f>
        <v>#N/A</v>
      </c>
      <c r="AF295" s="9" cm="1">
        <f t="array" ref="AF295">_xll.BDP($C295,AF$1,"YAS_YLD_FLAG = 15","YAS_XCCY_FOREIGN_CURRENCY=CAD","PRICING_SOURCE=BVAL")</f>
        <v>71.100697591692835</v>
      </c>
      <c r="AG295" s="9" cm="1">
        <f t="array" ref="AG295">_xll.BDP($C295,AG$1,"YAS_YLD_FLAG = 15","PRICING_SOURCE=BVAL")</f>
        <v>1.4347129999999999</v>
      </c>
      <c r="AH295" s="9" t="str" cm="1">
        <f t="array" ref="AH295">_xll.BDP($C295,AH$1,"YAS_YLD_FLAG = 15","PRICING_SOURCE=BVAL")</f>
        <v>CAN 5 3/4 06/01/29</v>
      </c>
      <c r="AI295" s="9" t="str" cm="1">
        <f t="array" ref="AI295">_xll.BDP($C295,AI$1,"YAS_YLD_FLAG = 15","YAS_XCCY_FOREIGN_CURRENCY=CAD","PRICING_SOURCE=BVAL")</f>
        <v>CAN 1 ½ 06/01/31</v>
      </c>
      <c r="AJ295" s="9" cm="1">
        <f t="array" ref="AJ295">_xll.BQL($C295, "yield(fill=PREV, pricing_source=BVN4, side=Bid, yield_type=YTW) - yield(fill=PREV, pricing_source=BVN4, side=Ask, yield_type=YTW)")</f>
        <v>1.2229876612991131E-2</v>
      </c>
      <c r="AK295" s="16" cm="1">
        <f t="array" ref="AK295">_xll.BDP($C295,AK$1,"YAS_YLD_FLAG = 1")</f>
        <v>550000000</v>
      </c>
      <c r="AL295" s="5">
        <f t="shared" si="26"/>
        <v>0</v>
      </c>
      <c r="AM295" s="17" cm="1">
        <f t="array" ref="AM295">_xll.BDP($C295&amp;"@"&amp;Settings!$B$1&amp;" "&amp;$O295,"INTERVAL_SUM","MARKET_DATA_OVERRIDE="&amp;AM$1,"CALC_INTERVAL="&amp;Settings!$B$2,"FILL=0")*1000</f>
        <v>0</v>
      </c>
      <c r="AN295" s="18">
        <f t="shared" si="27"/>
        <v>0</v>
      </c>
      <c r="AO295" s="17" cm="1">
        <f t="array" ref="AO295">_xll.BDP($I295&amp;"@"&amp;Settings!$B$1&amp;" "&amp;$O295,"INTERVAL_SUM","MARKET_DATA_OVERRIDE="&amp;AO$1,"CALC_INTERVAL="&amp;Settings!$B$2,"FILL=0")*1000</f>
        <v>0</v>
      </c>
      <c r="AP295" s="17" cm="1">
        <f t="array" ref="AP295">_xll.BDP($I295&amp;"@"&amp;Settings!$B$1&amp;" "&amp;$O295,"INTERVAL_SUM","MARKET_DATA_OVERRIDE="&amp;AP$1,"CALC_INTERVAL="&amp;Settings!$B$2,"FILL=0")*1000</f>
        <v>0</v>
      </c>
      <c r="AQ295" s="8" cm="1">
        <f t="array" ref="AQ295">_xll.BDP($C295,AQ$1)</f>
        <v>98</v>
      </c>
      <c r="AR295" s="21">
        <f>_xlfn.IFNA(IF(ISNUMBER($K295),INDEX(SN_Limit[UTILIZATION],MATCH($K295,SN_Limit[BB_ID],0)),"#N/A"),
IF(ISNUMBER($L295),INDEX(SN_Limit[UTILIZATION],MATCH($L295,SN_Limit[BB_ID],0)),"#N/A"))</f>
        <v>0.38619999999999999</v>
      </c>
      <c r="AS295" s="6">
        <f>_xlfn.IFNA(IF(ISNUMBER($K295),INDEX(SN_Limit[REMAINING],MATCH($K295,SN_Limit[BB_ID],0)),"#N/A"),
IF(ISNUMBER($L295),INDEX(SN_Limit[REMAINING],MATCH($L295,SN_Limit[BB_ID],0)),"#N/A"))</f>
        <v>205518765.75</v>
      </c>
      <c r="AT295" s="3" t="str">
        <f>INDEX(Table11[Z_category],MATCH(MAX(BuyTable[[#This Row],[Yld_Z_BB]:[Yld_Z_RBCI]]),Table11[Z_score_Vale],1))</f>
        <v>90+</v>
      </c>
      <c r="AU295" s="3">
        <f>INDEX(Table12[TRAC_Category],MATCH(BuyTable[[#This Row],[Perc_Traded]],Table12[TRAC_Value],1))</f>
        <v>0</v>
      </c>
      <c r="AV295" s="27">
        <f>INDEX(Table13[NetDlrInv_Category],MATCH(BuyTable[[#This Row],[DealerClient Net]],Table13[NetDlrInv_Value],1))</f>
        <v>0</v>
      </c>
      <c r="AW295" s="3">
        <f>IF(OR(ISBLANK(BuyTable[[#This Row],[MSG_AskSize]]),NOT(ISNUMBER(BuyTable[[#This Row],[MSG_AskSize]]))),"NA",INDEX(Table14[AskSize_Category],MATCH(BuyTable[[#This Row],[MSG_AskSize]],Table14[AskSize_Value],1)))</f>
        <v>0</v>
      </c>
      <c r="AX295" s="3">
        <f>INDEX(Table15[XCCY_Cat],MATCH(BuyTable[[#This Row],[XCCY_sprd]],Table15[XCCY_Value],1))</f>
        <v>0</v>
      </c>
      <c r="AY295" s="3" t="str">
        <f>INDEX(Group_RTG[RTG_Value],MATCH($R295,Group_RTG[RTG_Key],0))&amp;":"&amp;INDEX(Map_DurBQNT[Dur_Val],MATCH($X295,Map_DurBQNT[Dur_Key],0))&amp;":"&amp;$M295&amp;":"&amp;$O295</f>
        <v>AA:5:CAD:Govt</v>
      </c>
      <c r="AZ295" s="3" t="str">
        <f>INDEX(Table9[LQA_Bucket],MATCH(BuyTable[[#This Row],[LQA_LIQUIDITY_SCORE]],Table9[LQA_Val],1))</f>
        <v>80-100</v>
      </c>
      <c r="BA295" s="27" t="str">
        <f>INDEX(Table10[Utilization_Bucket],MATCH(_xlfn.IFNA(ROUND(BuyTable[[#This Row],[Remaining]]/1000000,0),-1),Table10[Utilization_Val],1))</f>
        <v>100MM+</v>
      </c>
      <c r="BB29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296" spans="1:54" x14ac:dyDescent="0.3">
      <c r="A296" t="s">
        <v>876</v>
      </c>
      <c r="B296" t="str">
        <f>IF(ISNUMBER(MATCH(I296,Buyside_PastID!A:A,0)),"","NEW")</f>
        <v/>
      </c>
      <c r="C296" s="8" t="s">
        <v>1683</v>
      </c>
      <c r="D296" s="8">
        <v>0.77133026289327244</v>
      </c>
      <c r="E296" s="8">
        <v>1.1139020809584934</v>
      </c>
      <c r="F296" s="8" t="s">
        <v>2789</v>
      </c>
      <c r="I296" s="8" t="str" cm="1">
        <f t="array" ref="I296">_xll.BDP($C296,I$1)</f>
        <v>31398AFD9</v>
      </c>
      <c r="J296" s="8" t="str" cm="1">
        <f t="array" ref="J296">_xll.BDP($C296,J$1)</f>
        <v>FNMA 5 5/8 07/15/37</v>
      </c>
      <c r="K296" s="8" cm="1">
        <f t="array" ref="K296">_xll.BDP($C296,K$1)</f>
        <v>218252</v>
      </c>
      <c r="L296" s="8" cm="1">
        <f t="array" ref="L296">_xll.BDP($C296,L$1)</f>
        <v>100556</v>
      </c>
      <c r="M296" s="8" t="str" cm="1">
        <f t="array" ref="M296">_xll.BDP($C296,M$1)</f>
        <v>USD</v>
      </c>
      <c r="N296" s="8" t="str" cm="1">
        <f t="array" ref="N296">_xll.BDP($C296,N$1)</f>
        <v>US</v>
      </c>
      <c r="O296" s="8" t="str" cm="1">
        <f t="array" ref="O296">_xll.BDP($C296,O$1)</f>
        <v>Govt</v>
      </c>
      <c r="P296" s="8" t="str" cm="1">
        <f t="array" ref="P296">_xll.BDP($C296,P$1)</f>
        <v>Government</v>
      </c>
      <c r="Q296" s="8" t="str" cm="1">
        <f t="array" ref="Q296">_xll.BDP($C296,Q$1)</f>
        <v>FANNIE MAE</v>
      </c>
      <c r="R296" s="8" t="str" cm="1">
        <f t="array" ref="R296">_xll.BDP($C296,R$1)</f>
        <v>AA+</v>
      </c>
      <c r="S296" s="8" cm="1">
        <f t="array" ref="S296">_xlfn.IFNA(MATCH(_xll.BDP($C296,S$1),Convert_RBCIRTG[RTG_MDY],0),0)</f>
        <v>10</v>
      </c>
      <c r="T296" s="8" cm="1">
        <f t="array" ref="T296">_xlfn.IFNA(MATCH(_xll.BDP($C296,T$1),Convert_RBCIRTG[RTG_FITCH_SP],0),0)</f>
        <v>10</v>
      </c>
      <c r="U296" s="8" cm="1">
        <f t="array" ref="U296">_xlfn.IFNA(MATCH(_xll.BDP($C296,U$1),Convert_RBCIRTG[RTG_FITCH_SP],0),0)</f>
        <v>9</v>
      </c>
      <c r="V296" s="20" t="str" cm="1">
        <f t="array" ref="V296">INDEX(Convert_RBCIRTG[RTG_FITCH_SP],IF(MEDIAN($S296:$U296)&gt;0,MEDIAN($S296:$U296),MAX($S296:$U296)))</f>
        <v>AAA</v>
      </c>
      <c r="W296" s="15" cm="1">
        <f t="array" ref="W296">_xll.BDP($C296,W$1,"YAS_YLD_FLAG = 15")</f>
        <v>11.455077551811954</v>
      </c>
      <c r="X296" s="3" t="str">
        <f>INDEX(Convert_DurBins[Dur_Bucket],MATCH($W296,Convert_DurBins[Dur_Val],1))</f>
        <v>10-12</v>
      </c>
      <c r="Y296" s="14">
        <f t="shared" si="24"/>
        <v>2.4291332831870118</v>
      </c>
      <c r="Z296" s="3">
        <f>-INDEX(DefProv[Default],MATCH($O296&amp;$R296,DefProv[KEY],0))</f>
        <v>-3</v>
      </c>
      <c r="AA296" s="9" cm="1">
        <f t="array" ref="AA296">IF($M296="CAD",AB296,_xll.BDP($C296,AA$1,"YAS_XCCY_FOREIGN_CURRENCY=CAD","YAS_YLD_FLAG = 15","PRICING_SOURCE=BVAL"))</f>
        <v>2.4591332831870116</v>
      </c>
      <c r="AB296" s="9" cm="1">
        <f t="array" ref="AB296">_xll.BDP($C296,AB$1,"YAS_YLD_FLAG = 15","PRICING_SOURCE=BVAL")</f>
        <v>1.9475899999999999</v>
      </c>
      <c r="AC296" s="14">
        <f t="shared" si="25"/>
        <v>0.5115432831870117</v>
      </c>
      <c r="AD296" s="9" cm="1">
        <f t="array" ref="AD296">_xll.BDP($C296,AD$1,"YAS_YLD_FLAG = 15","PRICING_SOURCE=BVAL")</f>
        <v>-4.5199999999999907</v>
      </c>
      <c r="AE296" s="14" t="e">
        <f>INDEX([1]credit_yield!$C$1:$C$108,MATCH($AY296,[1]credit_yield!$A$1:$A$108,0))</f>
        <v>#N/A</v>
      </c>
      <c r="AF296" s="9" cm="1">
        <f t="array" ref="AF296">_xll.BDP($C296,AF$1,"YAS_YLD_FLAG = 15","YAS_XCCY_FOREIGN_CURRENCY=CAD","PRICING_SOURCE=BVAL")</f>
        <v>59.085282919398651</v>
      </c>
      <c r="AG296" s="9" cm="1">
        <f t="array" ref="AG296">_xll.BDP($C296,AG$1,"YAS_YLD_FLAG = 15","PRICING_SOURCE=BVAL")</f>
        <v>1.9927899999999998</v>
      </c>
      <c r="AH296" s="9" t="str" cm="1">
        <f t="array" ref="AH296">_xll.BDP($C296,AH$1,"YAS_YLD_FLAG = 15","PRICING_SOURCE=BVAL")</f>
        <v>T 1 3/4 08/15/41</v>
      </c>
      <c r="AI296" s="9" t="str" cm="1">
        <f t="array" ref="AI296">_xll.BDP($C296,AI$1,"YAS_YLD_FLAG = 15","YAS_XCCY_FOREIGN_CURRENCY=CAD","PRICING_SOURCE=BVAL")</f>
        <v>CAN 4 06/01/41</v>
      </c>
      <c r="AJ296" s="9" cm="1">
        <f t="array" ref="AJ296">_xll.BQL($C296, "yield(fill=PREV, pricing_source=BVN4, side=Bid, yield_type=YTW) - yield(fill=PREV, pricing_source=BVN4, side=Ask, yield_type=YTW)")</f>
        <v>3.21967399682761E-2</v>
      </c>
      <c r="AK296" s="16" cm="1">
        <f t="array" ref="AK296">_xll.BDP($C296,AK$1,"YAS_YLD_FLAG = 1")</f>
        <v>1000000000</v>
      </c>
      <c r="AL296" s="5">
        <f t="shared" si="26"/>
        <v>2.3500000000000001E-3</v>
      </c>
      <c r="AM296" s="17" cm="1">
        <f t="array" ref="AM296">_xll.BDP($C296&amp;"@"&amp;Settings!$B$1&amp;" "&amp;$O296,"INTERVAL_SUM","MARKET_DATA_OVERRIDE="&amp;AM$1,"CALC_INTERVAL="&amp;Settings!$B$2,"FILL=0")*1000</f>
        <v>2350000</v>
      </c>
      <c r="AN296" s="18">
        <f t="shared" si="27"/>
        <v>-2350000</v>
      </c>
      <c r="AO296" s="17" cm="1">
        <f t="array" ref="AO296">_xll.BDP($I296&amp;"@"&amp;Settings!$B$1&amp;" "&amp;$O296,"INTERVAL_SUM","MARKET_DATA_OVERRIDE="&amp;AO$1,"CALC_INTERVAL="&amp;Settings!$B$2,"FILL=0")*1000</f>
        <v>0</v>
      </c>
      <c r="AP296" s="17" cm="1">
        <f t="array" ref="AP296">_xll.BDP($I296&amp;"@"&amp;Settings!$B$1&amp;" "&amp;$O296,"INTERVAL_SUM","MARKET_DATA_OVERRIDE="&amp;AP$1,"CALC_INTERVAL="&amp;Settings!$B$2,"FILL=0")*1000</f>
        <v>2350000</v>
      </c>
      <c r="AQ296" s="8" cm="1">
        <f t="array" ref="AQ296">_xll.BDP($C296,AQ$1)</f>
        <v>92</v>
      </c>
      <c r="AR296" s="21" t="e">
        <f>_xlfn.IFNA(IF(ISNUMBER($K296),INDEX(SN_Limit[UTILIZATION],MATCH($K296,SN_Limit[BB_ID],0)),"#N/A"),
IF(ISNUMBER($L296),INDEX(SN_Limit[UTILIZATION],MATCH($L296,SN_Limit[BB_ID],0)),"#N/A"))</f>
        <v>#N/A</v>
      </c>
      <c r="AS296" s="6" t="e">
        <f>_xlfn.IFNA(IF(ISNUMBER($K296),INDEX(SN_Limit[REMAINING],MATCH($K296,SN_Limit[BB_ID],0)),"#N/A"),
IF(ISNUMBER($L296),INDEX(SN_Limit[REMAINING],MATCH($L296,SN_Limit[BB_ID],0)),"#N/A"))</f>
        <v>#N/A</v>
      </c>
      <c r="AT296" s="3" t="str">
        <f>INDEX(Table11[Z_category],MATCH(MAX(BuyTable[[#This Row],[Yld_Z_BB]:[Yld_Z_RBCI]]),Table11[Z_score_Vale],1))</f>
        <v>75 to 90</v>
      </c>
      <c r="AU296" s="3">
        <f>INDEX(Table12[TRAC_Category],MATCH(BuyTable[[#This Row],[Perc_Traded]],Table12[TRAC_Value],1))</f>
        <v>0</v>
      </c>
      <c r="AV296" s="27" t="str">
        <f>INDEX(Table13[NetDlrInv_Category],MATCH(BuyTable[[#This Row],[DealerClient Net]],Table13[NetDlrInv_Value],1))</f>
        <v>-5MM to 0MM</v>
      </c>
      <c r="AW296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296" s="3" t="str">
        <f>INDEX(Table15[XCCY_Cat],MATCH(BuyTable[[#This Row],[XCCY_sprd]],Table15[XCCY_Value],1))</f>
        <v>0.5 to 0.8</v>
      </c>
      <c r="AY296" s="3" t="str">
        <f>INDEX(Group_RTG[RTG_Value],MATCH($R296,Group_RTG[RTG_Key],0))&amp;":"&amp;INDEX(Map_DurBQNT[Dur_Val],MATCH($X296,Map_DurBQNT[Dur_Key],0))&amp;":"&amp;$M296&amp;":"&amp;$O296</f>
        <v>AA:6:USD:Govt</v>
      </c>
      <c r="AZ296" s="3" t="str">
        <f>INDEX(Table9[LQA_Bucket],MATCH(BuyTable[[#This Row],[LQA_LIQUIDITY_SCORE]],Table9[LQA_Val],1))</f>
        <v>80-100</v>
      </c>
      <c r="BA296" s="27" t="str">
        <f>INDEX(Table10[Utilization_Bucket],MATCH(_xlfn.IFNA(ROUND(BuyTable[[#This Row],[Remaining]]/1000000,0),-1),Table10[Utilization_Val],1))</f>
        <v>NR</v>
      </c>
      <c r="BB29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97" spans="1:54" x14ac:dyDescent="0.3">
      <c r="A297" t="s">
        <v>876</v>
      </c>
      <c r="B297" t="str">
        <f>IF(ISNUMBER(MATCH(I297,Buyside_PastID!A:A,0)),"","NEW")</f>
        <v/>
      </c>
      <c r="C297" s="8" t="s">
        <v>1641</v>
      </c>
      <c r="D297" s="8">
        <v>0.74796651426584349</v>
      </c>
      <c r="E297" s="8">
        <v>0.87753658326971762</v>
      </c>
      <c r="F297" s="8" t="s">
        <v>2029</v>
      </c>
      <c r="G297" s="8">
        <v>2000000</v>
      </c>
      <c r="H297" s="8">
        <v>3000000</v>
      </c>
      <c r="I297" s="8" t="str" cm="1">
        <f t="array" ref="I297">_xll.BDP($C297,I$1)</f>
        <v>268317AC8</v>
      </c>
      <c r="J297" s="8" t="str" cm="1">
        <f t="array" ref="J297">_xll.BDP($C297,J$1)</f>
        <v>EDF 6.95 01/26/39</v>
      </c>
      <c r="K297" s="8" cm="1">
        <f t="array" ref="K297">_xll.BDP($C297,K$1)</f>
        <v>180969</v>
      </c>
      <c r="L297" s="8" cm="1">
        <f t="array" ref="L297">_xll.BDP($C297,L$1)</f>
        <v>162060</v>
      </c>
      <c r="M297" s="8" t="str" cm="1">
        <f t="array" ref="M297">_xll.BDP($C297,M$1)</f>
        <v>USD</v>
      </c>
      <c r="N297" s="8" t="str" cm="1">
        <f t="array" ref="N297">_xll.BDP($C297,N$1)</f>
        <v>FR</v>
      </c>
      <c r="O297" s="8" t="str" cm="1">
        <f t="array" ref="O297">_xll.BDP($C297,O$1)</f>
        <v>Corp</v>
      </c>
      <c r="P297" s="8" t="str" cm="1">
        <f t="array" ref="P297">_xll.BDP($C297,P$1)</f>
        <v>Utilities</v>
      </c>
      <c r="Q297" s="8" t="str" cm="1">
        <f t="array" ref="Q297">_xll.BDP($C297,Q$1)</f>
        <v>ELECTRICITE DE FRANCE SA</v>
      </c>
      <c r="R297" s="8" t="str" cm="1">
        <f t="array" ref="R297">_xll.BDP($C297,R$1)</f>
        <v>BBB+</v>
      </c>
      <c r="S297" s="8" cm="1">
        <f t="array" ref="S297">_xlfn.IFNA(MATCH(_xll.BDP($C297,S$1),Convert_RBCIRTG[RTG_MDY],0),0)</f>
        <v>4</v>
      </c>
      <c r="T297" s="8" cm="1">
        <f t="array" ref="T297">_xlfn.IFNA(MATCH(_xll.BDP($C297,T$1),Convert_RBCIRTG[RTG_FITCH_SP],0),0)</f>
        <v>4</v>
      </c>
      <c r="U297" s="8" cm="1">
        <f t="array" ref="U297">_xlfn.IFNA(MATCH(_xll.BDP($C297,U$1),Convert_RBCIRTG[RTG_FITCH_SP],0),0)</f>
        <v>3</v>
      </c>
      <c r="V297" s="20" t="str" cm="1">
        <f t="array" ref="V297">INDEX(Convert_RBCIRTG[RTG_FITCH_SP],IF(MEDIAN($S297:$U297)&gt;0,MEDIAN($S297:$U297),MAX($S297:$U297)))</f>
        <v>A-</v>
      </c>
      <c r="W297" s="15" cm="1">
        <f t="array" ref="W297">_xll.BDP($C297,W$1,"YAS_YLD_FLAG = 15")</f>
        <v>11.367691852260258</v>
      </c>
      <c r="X297" s="3" t="str">
        <f>INDEX(Convert_DurBins[Dur_Bucket],MATCH($W297,Convert_DurBins[Dur_Val],1))</f>
        <v>10-12</v>
      </c>
      <c r="Y297" s="14">
        <f t="shared" si="24"/>
        <v>3.662676561257546</v>
      </c>
      <c r="Z297" s="3">
        <f>-INDEX(DefProv[Default],MATCH($O297&amp;$R297,DefProv[KEY],0))</f>
        <v>-36</v>
      </c>
      <c r="AA297" s="9" cm="1">
        <f t="array" ref="AA297">IF($M297="CAD",AB297,_xll.BDP($C297,AA$1,"YAS_XCCY_FOREIGN_CURRENCY=CAD","YAS_YLD_FLAG = 15","PRICING_SOURCE=BVAL"))</f>
        <v>4.0226765612575459</v>
      </c>
      <c r="AB297" s="9" cm="1">
        <f t="array" ref="AB297">_xll.BDP($C297,AB$1,"YAS_YLD_FLAG = 15","PRICING_SOURCE=BVAL")</f>
        <v>3.1077539999999999</v>
      </c>
      <c r="AC297" s="14">
        <f t="shared" si="25"/>
        <v>0.91492256125754601</v>
      </c>
      <c r="AD297" s="9" cm="1">
        <f t="array" ref="AD297">_xll.BDP($C297,AD$1,"YAS_YLD_FLAG = 15","PRICING_SOURCE=BVAL")</f>
        <v>111.49640000000001</v>
      </c>
      <c r="AE297" s="14" t="e">
        <f>INDEX([1]credit_yield!$C$1:$C$108,MATCH($AY297,[1]credit_yield!$A$1:$A$108,0))</f>
        <v>#N/A</v>
      </c>
      <c r="AF297" s="9" cm="1">
        <f t="array" ref="AF297">_xll.BDP($C297,AF$1,"YAS_YLD_FLAG = 15","YAS_XCCY_FOREIGN_CURRENCY=CAD","PRICING_SOURCE=BVAL")</f>
        <v>215.43961072645209</v>
      </c>
      <c r="AG297" s="9" cm="1">
        <f t="array" ref="AG297">_xll.BDP($C297,AG$1,"YAS_YLD_FLAG = 15","PRICING_SOURCE=BVAL")</f>
        <v>1.9927899999999998</v>
      </c>
      <c r="AH297" s="9" t="str" cm="1">
        <f t="array" ref="AH297">_xll.BDP($C297,AH$1,"YAS_YLD_FLAG = 15","PRICING_SOURCE=BVAL")</f>
        <v>T 1 3/4 08/15/41</v>
      </c>
      <c r="AI297" s="9" t="str" cm="1">
        <f t="array" ref="AI297">_xll.BDP($C297,AI$1,"YAS_YLD_FLAG = 15","YAS_XCCY_FOREIGN_CURRENCY=CAD","PRICING_SOURCE=BVAL")</f>
        <v>CAN 4 06/01/41</v>
      </c>
      <c r="AJ297" s="9" cm="1">
        <f t="array" ref="AJ297">_xll.BQL($C297, "yield(fill=PREV, pricing_source=BVN4, side=Bid, yield_type=YTW) - yield(fill=PREV, pricing_source=BVN4, side=Ask, yield_type=YTW)")</f>
        <v>2.3322431161215018E-2</v>
      </c>
      <c r="AK297" s="16" cm="1">
        <f t="array" ref="AK297">_xll.BDP($C297,AK$1,"YAS_YLD_FLAG = 1")</f>
        <v>1750000000</v>
      </c>
      <c r="AL297" s="5">
        <f t="shared" si="26"/>
        <v>2.6148571428571427E-3</v>
      </c>
      <c r="AM297" s="17" cm="1">
        <f t="array" ref="AM297">_xll.BDP($C297&amp;"@"&amp;Settings!$B$1&amp;" "&amp;$O297,"INTERVAL_SUM","MARKET_DATA_OVERRIDE="&amp;AM$1,"CALC_INTERVAL="&amp;Settings!$B$2,"FILL=0")*1000</f>
        <v>4576000</v>
      </c>
      <c r="AN297" s="18">
        <f t="shared" si="27"/>
        <v>-2000000</v>
      </c>
      <c r="AO297" s="17" cm="1">
        <f t="array" ref="AO297">_xll.BDP($I297&amp;"@"&amp;Settings!$B$1&amp;" "&amp;$O297,"INTERVAL_SUM","MARKET_DATA_OVERRIDE="&amp;AO$1,"CALC_INTERVAL="&amp;Settings!$B$2,"FILL=0")*1000</f>
        <v>0</v>
      </c>
      <c r="AP297" s="17" cm="1">
        <f t="array" ref="AP297">_xll.BDP($I297&amp;"@"&amp;Settings!$B$1&amp;" "&amp;$O297,"INTERVAL_SUM","MARKET_DATA_OVERRIDE="&amp;AP$1,"CALC_INTERVAL="&amp;Settings!$B$2,"FILL=0")*1000</f>
        <v>2000000</v>
      </c>
      <c r="AQ297" s="8" cm="1">
        <f t="array" ref="AQ297">_xll.BDP($C297,AQ$1)</f>
        <v>85</v>
      </c>
      <c r="AR297" s="21">
        <f>_xlfn.IFNA(IF(ISNUMBER($K297),INDEX(SN_Limit[UTILIZATION],MATCH($K297,SN_Limit[BB_ID],0)),"#N/A"),
IF(ISNUMBER($L297),INDEX(SN_Limit[UTILIZATION],MATCH($L297,SN_Limit[BB_ID],0)),"#N/A"))</f>
        <v>0.8407</v>
      </c>
      <c r="AS297" s="6">
        <f>_xlfn.IFNA(IF(ISNUMBER($K297),INDEX(SN_Limit[REMAINING],MATCH($K297,SN_Limit[BB_ID],0)),"#N/A"),
IF(ISNUMBER($L297),INDEX(SN_Limit[REMAINING],MATCH($L297,SN_Limit[BB_ID],0)),"#N/A"))</f>
        <v>8888128.2399999946</v>
      </c>
      <c r="AT297" s="3" t="str">
        <f>INDEX(Table11[Z_category],MATCH(MAX(BuyTable[[#This Row],[Yld_Z_BB]:[Yld_Z_RBCI]]),Table11[Z_score_Vale],1))</f>
        <v>75 to 90</v>
      </c>
      <c r="AU297" s="3">
        <f>INDEX(Table12[TRAC_Category],MATCH(BuyTable[[#This Row],[Perc_Traded]],Table12[TRAC_Value],1))</f>
        <v>0</v>
      </c>
      <c r="AV297" s="27" t="str">
        <f>INDEX(Table13[NetDlrInv_Category],MATCH(BuyTable[[#This Row],[DealerClient Net]],Table13[NetDlrInv_Value],1))</f>
        <v>-5MM to 0MM</v>
      </c>
      <c r="AW297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297" s="3" t="str">
        <f>INDEX(Table15[XCCY_Cat],MATCH(BuyTable[[#This Row],[XCCY_sprd]],Table15[XCCY_Value],1))</f>
        <v>0.8 to 1</v>
      </c>
      <c r="AY297" s="3" t="str">
        <f>INDEX(Group_RTG[RTG_Value],MATCH($R297,Group_RTG[RTG_Key],0))&amp;":"&amp;INDEX(Map_DurBQNT[Dur_Val],MATCH($X297,Map_DurBQNT[Dur_Key],0))&amp;":"&amp;$M297&amp;":"&amp;$O297</f>
        <v>BBB:6:USD:Corp</v>
      </c>
      <c r="AZ297" s="3" t="str">
        <f>INDEX(Table9[LQA_Bucket],MATCH(BuyTable[[#This Row],[LQA_LIQUIDITY_SCORE]],Table9[LQA_Val],1))</f>
        <v>80-100</v>
      </c>
      <c r="BA297" s="27" t="str">
        <f>INDEX(Table10[Utilization_Bucket],MATCH(_xlfn.IFNA(ROUND(BuyTable[[#This Row],[Remaining]]/1000000,0),-1),Table10[Utilization_Val],1))</f>
        <v>1-10MM</v>
      </c>
      <c r="BB29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298" spans="1:54" x14ac:dyDescent="0.3">
      <c r="A298" t="s">
        <v>876</v>
      </c>
      <c r="B298" t="str">
        <f>IF(ISNUMBER(MATCH(I298,Buyside_PastID!A:A,0)),"","NEW")</f>
        <v/>
      </c>
      <c r="C298" s="8" t="s">
        <v>1672</v>
      </c>
      <c r="D298" s="8">
        <v>1.2604821879310477</v>
      </c>
      <c r="E298" s="8">
        <v>1.6263235606313613</v>
      </c>
      <c r="F298" s="8" t="s">
        <v>2081</v>
      </c>
      <c r="G298" s="8">
        <v>15000000</v>
      </c>
      <c r="H298" s="8">
        <v>15000000</v>
      </c>
      <c r="I298" s="8" t="str" cm="1">
        <f t="array" ref="I298">_xll.BDP($C298,I$1)</f>
        <v>748148RL9</v>
      </c>
      <c r="J298" s="8" t="str" cm="1">
        <f t="array" ref="J298">_xll.BDP($C298,J$1)</f>
        <v>Q 5 3/4 12/01/36</v>
      </c>
      <c r="K298" s="8" cm="1">
        <f t="array" ref="K298">_xll.BDP($C298,K$1)</f>
        <v>227189</v>
      </c>
      <c r="L298" s="8" cm="1">
        <f t="array" ref="L298">_xll.BDP($C298,L$1)</f>
        <v>227189</v>
      </c>
      <c r="M298" s="8" t="str" cm="1">
        <f t="array" ref="M298">_xll.BDP($C298,M$1)</f>
        <v>CAD</v>
      </c>
      <c r="N298" s="8" t="str" cm="1">
        <f t="array" ref="N298">_xll.BDP($C298,N$1)</f>
        <v>CA</v>
      </c>
      <c r="O298" s="8" t="str" cm="1">
        <f t="array" ref="O298">_xll.BDP($C298,O$1)</f>
        <v>Govt</v>
      </c>
      <c r="P298" s="8" t="str" cm="1">
        <f t="array" ref="P298">_xll.BDP($C298,P$1)</f>
        <v>Government</v>
      </c>
      <c r="Q298" s="8" t="str" cm="1">
        <f t="array" ref="Q298">_xll.BDP($C298,Q$1)</f>
        <v>PROVINCE OF QUEBEC</v>
      </c>
      <c r="R298" s="8" t="str" cm="1">
        <f t="array" ref="R298">_xll.BDP($C298,R$1)</f>
        <v>AA-</v>
      </c>
      <c r="S298" s="8" cm="1">
        <f t="array" ref="S298">_xlfn.IFNA(MATCH(_xll.BDP($C298,S$1),Convert_RBCIRTG[RTG_MDY],0),0)</f>
        <v>8</v>
      </c>
      <c r="T298" s="8" cm="1">
        <f t="array" ref="T298">_xlfn.IFNA(MATCH(_xll.BDP($C298,T$1),Convert_RBCIRTG[RTG_FITCH_SP],0),0)</f>
        <v>7</v>
      </c>
      <c r="U298" s="8" cm="1">
        <f t="array" ref="U298">_xlfn.IFNA(MATCH(_xll.BDP($C298,U$1),Convert_RBCIRTG[RTG_FITCH_SP],0),0)</f>
        <v>7</v>
      </c>
      <c r="V298" s="20" t="str" cm="1">
        <f t="array" ref="V298">INDEX(Convert_RBCIRTG[RTG_FITCH_SP],IF(MEDIAN($S298:$U298)&gt;0,MEDIAN($S298:$U298),MAX($S298:$U298)))</f>
        <v>AA-</v>
      </c>
      <c r="W298" s="15" cm="1">
        <f t="array" ref="W298">_xll.BDP($C298,W$1,"YAS_YLD_FLAG = 15")</f>
        <v>10.844608055637872</v>
      </c>
      <c r="X298" s="3" t="str">
        <f>INDEX(Convert_DurBins[Dur_Bucket],MATCH($W298,Convert_DurBins[Dur_Val],1))</f>
        <v>10-12</v>
      </c>
      <c r="Y298" s="14">
        <f t="shared" si="24"/>
        <v>2.4274230000000001</v>
      </c>
      <c r="Z298" s="3">
        <f>-INDEX(DefProv[Default],MATCH($O298&amp;$R298,DefProv[KEY],0))</f>
        <v>-3</v>
      </c>
      <c r="AA298" s="9" cm="1">
        <f t="array" ref="AA298">IF($M298="CAD",AB298,_xll.BDP($C298,AA$1,"YAS_XCCY_FOREIGN_CURRENCY=CAD","YAS_YLD_FLAG = 15","PRICING_SOURCE=BVAL"))</f>
        <v>2.4574229999999999</v>
      </c>
      <c r="AB298" s="9" cm="1">
        <f t="array" ref="AB298">_xll.BDP($C298,AB$1,"YAS_YLD_FLAG = 15","PRICING_SOURCE=BVAL")</f>
        <v>2.4574229999999999</v>
      </c>
      <c r="AC298" s="14">
        <f t="shared" si="25"/>
        <v>0</v>
      </c>
      <c r="AD298" s="9" cm="1">
        <f t="array" ref="AD298">_xll.BDP($C298,AD$1,"YAS_YLD_FLAG = 15","PRICING_SOURCE=BVAL")</f>
        <v>75.85029999999999</v>
      </c>
      <c r="AE298" s="14" t="e">
        <f>INDEX([1]credit_yield!$C$1:$C$108,MATCH($AY298,[1]credit_yield!$A$1:$A$108,0))</f>
        <v>#N/A</v>
      </c>
      <c r="AF298" s="9" cm="1">
        <f t="array" ref="AF298">_xll.BDP($C298,AF$1,"YAS_YLD_FLAG = 15","YAS_XCCY_FOREIGN_CURRENCY=CAD","PRICING_SOURCE=BVAL")</f>
        <v>69.645116895357432</v>
      </c>
      <c r="AG298" s="9" cm="1">
        <f t="array" ref="AG298">_xll.BDP($C298,AG$1,"YAS_YLD_FLAG = 15","PRICING_SOURCE=BVAL")</f>
        <v>1.69892</v>
      </c>
      <c r="AH298" s="9" t="str" cm="1">
        <f t="array" ref="AH298">_xll.BDP($C298,AH$1,"YAS_YLD_FLAG = 15","PRICING_SOURCE=BVAL")</f>
        <v>CAN 5 3/4 06/01/33</v>
      </c>
      <c r="AI298" s="9" t="str" cm="1">
        <f t="array" ref="AI298">_xll.BDP($C298,AI$1,"YAS_YLD_FLAG = 15","YAS_XCCY_FOREIGN_CURRENCY=CAD","PRICING_SOURCE=BVAL")</f>
        <v>CAN 4 06/01/41</v>
      </c>
      <c r="AJ298" s="9" cm="1">
        <f t="array" ref="AJ298">_xll.BQL($C298, "yield(fill=PREV, pricing_source=BVN4, side=Bid, yield_type=YTW) - yield(fill=PREV, pricing_source=BVN4, side=Ask, yield_type=YTW)")</f>
        <v>7.9142427099987422E-3</v>
      </c>
      <c r="AK298" s="16" cm="1">
        <f t="array" ref="AK298">_xll.BDP($C298,AK$1,"YAS_YLD_FLAG = 1")</f>
        <v>4082900000</v>
      </c>
      <c r="AL298" s="5">
        <f t="shared" si="26"/>
        <v>0</v>
      </c>
      <c r="AM298" s="17" cm="1">
        <f t="array" ref="AM298">_xll.BDP($C298&amp;"@"&amp;Settings!$B$1&amp;" "&amp;$O298,"INTERVAL_SUM","MARKET_DATA_OVERRIDE="&amp;AM$1,"CALC_INTERVAL="&amp;Settings!$B$2,"FILL=0")*1000</f>
        <v>0</v>
      </c>
      <c r="AN298" s="18">
        <f t="shared" si="27"/>
        <v>0</v>
      </c>
      <c r="AO298" s="17" cm="1">
        <f t="array" ref="AO298">_xll.BDP($I298&amp;"@"&amp;Settings!$B$1&amp;" "&amp;$O298,"INTERVAL_SUM","MARKET_DATA_OVERRIDE="&amp;AO$1,"CALC_INTERVAL="&amp;Settings!$B$2,"FILL=0")*1000</f>
        <v>0</v>
      </c>
      <c r="AP298" s="17" cm="1">
        <f t="array" ref="AP298">_xll.BDP($I298&amp;"@"&amp;Settings!$B$1&amp;" "&amp;$O298,"INTERVAL_SUM","MARKET_DATA_OVERRIDE="&amp;AP$1,"CALC_INTERVAL="&amp;Settings!$B$2,"FILL=0")*1000</f>
        <v>0</v>
      </c>
      <c r="AQ298" s="8" cm="1">
        <f t="array" ref="AQ298">_xll.BDP($C298,AQ$1)</f>
        <v>100</v>
      </c>
      <c r="AR298" s="21">
        <f>_xlfn.IFNA(IF(ISNUMBER($K298),INDEX(SN_Limit[UTILIZATION],MATCH($K298,SN_Limit[BB_ID],0)),"#N/A"),
IF(ISNUMBER($L298),INDEX(SN_Limit[UTILIZATION],MATCH($L298,SN_Limit[BB_ID],0)),"#N/A"))</f>
        <v>0.48010000000000003</v>
      </c>
      <c r="AS298" s="6">
        <f>_xlfn.IFNA(IF(ISNUMBER($K298),INDEX(SN_Limit[REMAINING],MATCH($K298,SN_Limit[BB_ID],0)),"#N/A"),
IF(ISNUMBER($L298),INDEX(SN_Limit[REMAINING],MATCH($L298,SN_Limit[BB_ID],0)),"#N/A"))</f>
        <v>524865935.24000001</v>
      </c>
      <c r="AT298" s="3" t="str">
        <f>INDEX(Table11[Z_category],MATCH(MAX(BuyTable[[#This Row],[Yld_Z_BB]:[Yld_Z_RBCI]]),Table11[Z_score_Vale],1))</f>
        <v>90+</v>
      </c>
      <c r="AU298" s="3">
        <f>INDEX(Table12[TRAC_Category],MATCH(BuyTable[[#This Row],[Perc_Traded]],Table12[TRAC_Value],1))</f>
        <v>0</v>
      </c>
      <c r="AV298" s="27">
        <f>INDEX(Table13[NetDlrInv_Category],MATCH(BuyTable[[#This Row],[DealerClient Net]],Table13[NetDlrInv_Value],1))</f>
        <v>0</v>
      </c>
      <c r="AW298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298" s="3">
        <f>INDEX(Table15[XCCY_Cat],MATCH(BuyTable[[#This Row],[XCCY_sprd]],Table15[XCCY_Value],1))</f>
        <v>0</v>
      </c>
      <c r="AY298" s="3" t="str">
        <f>INDEX(Group_RTG[RTG_Value],MATCH($R298,Group_RTG[RTG_Key],0))&amp;":"&amp;INDEX(Map_DurBQNT[Dur_Val],MATCH($X298,Map_DurBQNT[Dur_Key],0))&amp;":"&amp;$M298&amp;":"&amp;$O298</f>
        <v>AA:6:CAD:Govt</v>
      </c>
      <c r="AZ298" s="3" t="str">
        <f>INDEX(Table9[LQA_Bucket],MATCH(BuyTable[[#This Row],[LQA_LIQUIDITY_SCORE]],Table9[LQA_Val],1))</f>
        <v>80-100</v>
      </c>
      <c r="BA298" s="27" t="str">
        <f>INDEX(Table10[Utilization_Bucket],MATCH(_xlfn.IFNA(ROUND(BuyTable[[#This Row],[Remaining]]/1000000,0),-1),Table10[Utilization_Val],1))</f>
        <v>100MM+</v>
      </c>
      <c r="BB29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299" spans="1:54" x14ac:dyDescent="0.3">
      <c r="A299" t="s">
        <v>876</v>
      </c>
      <c r="B299" t="str">
        <f>IF(ISNUMBER(MATCH(I299,Buyside_PastID!A:A,0)),"","NEW")</f>
        <v/>
      </c>
      <c r="C299" s="8" t="s">
        <v>1702</v>
      </c>
      <c r="D299" s="8">
        <v>1.2209848667164516</v>
      </c>
      <c r="E299" s="8">
        <v>1.2703784751576344</v>
      </c>
      <c r="F299" s="8" t="s">
        <v>2120</v>
      </c>
      <c r="G299" s="8">
        <v>1209000</v>
      </c>
      <c r="H299" s="8">
        <v>3000000</v>
      </c>
      <c r="I299" s="8" t="str" cm="1">
        <f t="array" ref="I299">_xll.BDP($C299,I$1)</f>
        <v>42246QAF5</v>
      </c>
      <c r="J299" s="8" t="str" cm="1">
        <f t="array" ref="J299">_xll.BDP($C299,J$1)</f>
        <v>HTHROW 3.661 01/13/31</v>
      </c>
      <c r="K299" s="8" cm="1">
        <f t="array" ref="K299">_xll.BDP($C299,K$1)</f>
        <v>13717296</v>
      </c>
      <c r="L299" s="8" cm="1">
        <f t="array" ref="L299">_xll.BDP($C299,L$1)</f>
        <v>15111514</v>
      </c>
      <c r="M299" s="8" t="str" cm="1">
        <f t="array" ref="M299">_xll.BDP($C299,M$1)</f>
        <v>CAD</v>
      </c>
      <c r="N299" s="8" t="str" cm="1">
        <f t="array" ref="N299">_xll.BDP($C299,N$1)</f>
        <v>JE</v>
      </c>
      <c r="O299" s="8" t="str" cm="1">
        <f t="array" ref="O299">_xll.BDP($C299,O$1)</f>
        <v>Corp</v>
      </c>
      <c r="P299" s="8" t="str" cm="1">
        <f t="array" ref="P299">_xll.BDP($C299,P$1)</f>
        <v>Industrials</v>
      </c>
      <c r="Q299" s="8" t="str" cm="1">
        <f t="array" ref="Q299">_xll.BDP($C299,Q$1)</f>
        <v>HEATHROW FUNDING LTD</v>
      </c>
      <c r="R299" s="8" t="str" cm="1">
        <f t="array" ref="R299">_xll.BDP($C299,R$1)</f>
        <v>BBB+</v>
      </c>
      <c r="S299" s="8" cm="1">
        <f t="array" ref="S299">_xlfn.IFNA(MATCH(_xll.BDP($C299,S$1),Convert_RBCIRTG[RTG_MDY],0),0)</f>
        <v>0</v>
      </c>
      <c r="T299" s="8" cm="1">
        <f t="array" ref="T299">_xlfn.IFNA(MATCH(_xll.BDP($C299,T$1),Convert_RBCIRTG[RTG_FITCH_SP],0),0)</f>
        <v>4</v>
      </c>
      <c r="U299" s="8" cm="1">
        <f t="array" ref="U299">_xlfn.IFNA(MATCH(_xll.BDP($C299,U$1),Convert_RBCIRTG[RTG_FITCH_SP],0),0)</f>
        <v>3</v>
      </c>
      <c r="V299" s="20" t="str" cm="1">
        <f t="array" ref="V299">INDEX(Convert_RBCIRTG[RTG_FITCH_SP],IF(MEDIAN($S299:$U299)&gt;0,MEDIAN($S299:$U299),MAX($S299:$U299)))</f>
        <v>BBB+</v>
      </c>
      <c r="W299" s="15" cm="1">
        <f t="array" ref="W299">_xll.BDP($C299,W$1,"YAS_YLD_FLAG = 15")</f>
        <v>7.5773238988269194</v>
      </c>
      <c r="X299" s="3" t="str">
        <f>INDEX(Convert_DurBins[Dur_Bucket],MATCH($W299,Convert_DurBins[Dur_Val],1))</f>
        <v>0-10</v>
      </c>
      <c r="Y299" s="14">
        <f t="shared" si="24"/>
        <v>2.7279990000000001</v>
      </c>
      <c r="Z299" s="3">
        <f>-INDEX(DefProv[Default],MATCH($O299&amp;$R299,DefProv[KEY],0))</f>
        <v>-36</v>
      </c>
      <c r="AA299" s="9" cm="1">
        <f t="array" ref="AA299">IF($M299="CAD",AB299,_xll.BDP($C299,AA$1,"YAS_XCCY_FOREIGN_CURRENCY=CAD","YAS_YLD_FLAG = 15","PRICING_SOURCE=BVAL"))</f>
        <v>3.0879989999999999</v>
      </c>
      <c r="AB299" s="9" cm="1">
        <f t="array" ref="AB299">_xll.BDP($C299,AB$1,"YAS_YLD_FLAG = 15","PRICING_SOURCE=BVAL")</f>
        <v>3.0879989999999999</v>
      </c>
      <c r="AC299" s="14">
        <f t="shared" si="25"/>
        <v>0</v>
      </c>
      <c r="AD299" s="9" cm="1">
        <f t="array" ref="AD299">_xll.BDP($C299,AD$1,"YAS_YLD_FLAG = 15","PRICING_SOURCE=BVAL")</f>
        <v>158.6893</v>
      </c>
      <c r="AE299" s="14" t="e">
        <f>INDEX([1]credit_yield!$C$1:$C$108,MATCH($AY299,[1]credit_yield!$A$1:$A$108,0))</f>
        <v>#N/A</v>
      </c>
      <c r="AF299" s="9" cm="1">
        <f t="array" ref="AF299">_xll.BDP($C299,AF$1,"YAS_YLD_FLAG = 15","YAS_XCCY_FOREIGN_CURRENCY=CAD","PRICING_SOURCE=BVAL")</f>
        <v>162.04399938191079</v>
      </c>
      <c r="AG299" s="9" cm="1">
        <f t="array" ref="AG299">_xll.BDP($C299,AG$1,"YAS_YLD_FLAG = 15","PRICING_SOURCE=BVAL")</f>
        <v>1.5011060000000001</v>
      </c>
      <c r="AH299" s="9" t="str" cm="1">
        <f t="array" ref="AH299">_xll.BDP($C299,AH$1,"YAS_YLD_FLAG = 15","PRICING_SOURCE=BVAL")</f>
        <v>CAN 1 1/4 06/01/30</v>
      </c>
      <c r="AI299" s="9" t="str" cm="1">
        <f t="array" ref="AI299">_xll.BDP($C299,AI$1,"YAS_YLD_FLAG = 15","YAS_XCCY_FOREIGN_CURRENCY=CAD","PRICING_SOURCE=BVAL")</f>
        <v>CAN 1 ¼ 06/01/30</v>
      </c>
      <c r="AJ299" s="9" cm="1">
        <f t="array" ref="AJ299">_xll.BQL($C299, "yield(fill=PREV, pricing_source=BVN4, side=Bid, yield_type=YTW) - yield(fill=PREV, pricing_source=BVN4, side=Ask, yield_type=YTW)")</f>
        <v>3.5538380000000203E-2</v>
      </c>
      <c r="AK299" s="16" cm="1">
        <f t="array" ref="AK299">_xll.BDP($C299,AK$1,"YAS_YLD_FLAG = 1")</f>
        <v>500000000</v>
      </c>
      <c r="AL299" s="5">
        <f t="shared" si="26"/>
        <v>0</v>
      </c>
      <c r="AM299" s="17" cm="1">
        <f t="array" ref="AM299">_xll.BDP($C299&amp;"@"&amp;Settings!$B$1&amp;" "&amp;$O299,"INTERVAL_SUM","MARKET_DATA_OVERRIDE="&amp;AM$1,"CALC_INTERVAL="&amp;Settings!$B$2,"FILL=0")*1000</f>
        <v>0</v>
      </c>
      <c r="AN299" s="18">
        <f t="shared" si="27"/>
        <v>0</v>
      </c>
      <c r="AO299" s="17" cm="1">
        <f t="array" ref="AO299">_xll.BDP($I299&amp;"@"&amp;Settings!$B$1&amp;" "&amp;$O299,"INTERVAL_SUM","MARKET_DATA_OVERRIDE="&amp;AO$1,"CALC_INTERVAL="&amp;Settings!$B$2,"FILL=0")*1000</f>
        <v>0</v>
      </c>
      <c r="AP299" s="17" cm="1">
        <f t="array" ref="AP299">_xll.BDP($I299&amp;"@"&amp;Settings!$B$1&amp;" "&amp;$O299,"INTERVAL_SUM","MARKET_DATA_OVERRIDE="&amp;AP$1,"CALC_INTERVAL="&amp;Settings!$B$2,"FILL=0")*1000</f>
        <v>0</v>
      </c>
      <c r="AQ299" s="8" cm="1">
        <f t="array" ref="AQ299">_xll.BDP($C299,AQ$1)</f>
        <v>66</v>
      </c>
      <c r="AR299" s="21">
        <f>_xlfn.IFNA(IF(ISNUMBER($K299),INDEX(SN_Limit[UTILIZATION],MATCH($K299,SN_Limit[BB_ID],0)),"#N/A"),
IF(ISNUMBER($L299),INDEX(SN_Limit[UTILIZATION],MATCH($L299,SN_Limit[BB_ID],0)),"#N/A"))</f>
        <v>6.4000000000000001E-2</v>
      </c>
      <c r="AS299" s="6">
        <f>_xlfn.IFNA(IF(ISNUMBER($K299),INDEX(SN_Limit[REMAINING],MATCH($K299,SN_Limit[BB_ID],0)),"#N/A"),
IF(ISNUMBER($L299),INDEX(SN_Limit[REMAINING],MATCH($L299,SN_Limit[BB_ID],0)),"#N/A"))</f>
        <v>41801707.07</v>
      </c>
      <c r="AT299" s="3" t="str">
        <f>INDEX(Table11[Z_category],MATCH(MAX(BuyTable[[#This Row],[Yld_Z_BB]:[Yld_Z_RBCI]]),Table11[Z_score_Vale],1))</f>
        <v>75 to 90</v>
      </c>
      <c r="AU299" s="3">
        <f>INDEX(Table12[TRAC_Category],MATCH(BuyTable[[#This Row],[Perc_Traded]],Table12[TRAC_Value],1))</f>
        <v>0</v>
      </c>
      <c r="AV299" s="27">
        <f>INDEX(Table13[NetDlrInv_Category],MATCH(BuyTable[[#This Row],[DealerClient Net]],Table13[NetDlrInv_Value],1))</f>
        <v>0</v>
      </c>
      <c r="AW299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299" s="3">
        <f>INDEX(Table15[XCCY_Cat],MATCH(BuyTable[[#This Row],[XCCY_sprd]],Table15[XCCY_Value],1))</f>
        <v>0</v>
      </c>
      <c r="AY299" s="3" t="str">
        <f>INDEX(Group_RTG[RTG_Value],MATCH($R299,Group_RTG[RTG_Key],0))&amp;":"&amp;INDEX(Map_DurBQNT[Dur_Val],MATCH($X299,Map_DurBQNT[Dur_Key],0))&amp;":"&amp;$M299&amp;":"&amp;$O299</f>
        <v>BBB:5:CAD:Corp</v>
      </c>
      <c r="AZ299" s="3" t="str">
        <f>INDEX(Table9[LQA_Bucket],MATCH(BuyTable[[#This Row],[LQA_LIQUIDITY_SCORE]],Table9[LQA_Val],1))</f>
        <v>60-80</v>
      </c>
      <c r="BA299" s="27" t="str">
        <f>INDEX(Table10[Utilization_Bucket],MATCH(_xlfn.IFNA(ROUND(BuyTable[[#This Row],[Remaining]]/1000000,0),-1),Table10[Utilization_Val],1))</f>
        <v>10-50MM</v>
      </c>
      <c r="BB29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00" spans="1:54" x14ac:dyDescent="0.3">
      <c r="A300" t="s">
        <v>876</v>
      </c>
      <c r="B300" t="str">
        <f>IF(ISNUMBER(MATCH(I300,Buyside_PastID!A:A,0)),"","NEW")</f>
        <v/>
      </c>
      <c r="C300" s="8" t="s">
        <v>1691</v>
      </c>
      <c r="D300" s="8">
        <v>2.6599132663680392</v>
      </c>
      <c r="E300" s="8">
        <v>1.1359565646826011</v>
      </c>
      <c r="F300" s="8" t="s">
        <v>2789</v>
      </c>
      <c r="I300" s="8" t="str" cm="1">
        <f t="array" ref="I300">_xll.BDP($C300,I$1)</f>
        <v>BM0976894</v>
      </c>
      <c r="J300" s="8" t="str" cm="1">
        <f t="array" ref="J300">_xll.BDP($C300,J$1)</f>
        <v>SNCF 0 7/8 02/28/51</v>
      </c>
      <c r="K300" s="8" cm="1">
        <f t="array" ref="K300">_xll.BDP($C300,K$1)</f>
        <v>180969</v>
      </c>
      <c r="L300" s="8" cm="1">
        <f t="array" ref="L300">_xll.BDP($C300,L$1)</f>
        <v>182055</v>
      </c>
      <c r="M300" s="8" t="str" cm="1">
        <f t="array" ref="M300">_xll.BDP($C300,M$1)</f>
        <v>EUR</v>
      </c>
      <c r="N300" s="8" t="str" cm="1">
        <f t="array" ref="N300">_xll.BDP($C300,N$1)</f>
        <v>FR</v>
      </c>
      <c r="O300" s="8" t="str" cm="1">
        <f t="array" ref="O300">_xll.BDP($C300,O$1)</f>
        <v>Govt</v>
      </c>
      <c r="P300" s="8" t="str" cm="1">
        <f t="array" ref="P300">_xll.BDP($C300,P$1)</f>
        <v>Government</v>
      </c>
      <c r="Q300" s="8" t="str" cm="1">
        <f t="array" ref="Q300">_xll.BDP($C300,Q$1)</f>
        <v>SOCIETE NATIONALE SNCF</v>
      </c>
      <c r="R300" s="8" t="str" cm="1">
        <f t="array" ref="R300">_xll.BDP($C300,R$1)</f>
        <v>A+</v>
      </c>
      <c r="S300" s="8" cm="1">
        <f t="array" ref="S300">_xlfn.IFNA(MATCH(_xll.BDP($C300,S$1),Convert_RBCIRTG[RTG_MDY],0),0)</f>
        <v>7</v>
      </c>
      <c r="T300" s="8" cm="1">
        <f t="array" ref="T300">_xlfn.IFNA(MATCH(_xll.BDP($C300,T$1),Convert_RBCIRTG[RTG_FITCH_SP],0),0)</f>
        <v>6</v>
      </c>
      <c r="U300" s="8" cm="1">
        <f t="array" ref="U300">_xlfn.IFNA(MATCH(_xll.BDP($C300,U$1),Convert_RBCIRTG[RTG_FITCH_SP],0),0)</f>
        <v>7</v>
      </c>
      <c r="V300" s="20" t="str" cm="1">
        <f t="array" ref="V300">INDEX(Convert_RBCIRTG[RTG_FITCH_SP],IF(MEDIAN($S300:$U300)&gt;0,MEDIAN($S300:$U300),MAX($S300:$U300)))</f>
        <v>AA-</v>
      </c>
      <c r="W300" s="15" cm="1">
        <f t="array" ref="W300">_xll.BDP($C300,W$1,"YAS_YLD_FLAG = 15")</f>
        <v>25.287188060192403</v>
      </c>
      <c r="X300" s="3" t="str">
        <f>INDEX(Convert_DurBins[Dur_Bucket],MATCH($W300,Convert_DurBins[Dur_Val],1))</f>
        <v>24-26</v>
      </c>
      <c r="Y300" s="14">
        <f t="shared" si="24"/>
        <v>3.3222508299308093</v>
      </c>
      <c r="Z300" s="3">
        <f>-INDEX(DefProv[Default],MATCH($O300&amp;$R300,DefProv[KEY],0))</f>
        <v>-3</v>
      </c>
      <c r="AA300" s="9" cm="1">
        <f t="array" ref="AA300">IF($M300="CAD",AB300,_xll.BDP($C300,AA$1,"YAS_XCCY_FOREIGN_CURRENCY=CAD","YAS_YLD_FLAG = 15","PRICING_SOURCE=BVAL"))</f>
        <v>3.3522508299308091</v>
      </c>
      <c r="AB300" s="9" cm="1">
        <f t="array" ref="AB300">_xll.BDP($C300,AB$1,"YAS_YLD_FLAG = 15","PRICING_SOURCE=BVAL")</f>
        <v>1.3070010000000001</v>
      </c>
      <c r="AC300" s="14">
        <f t="shared" si="25"/>
        <v>2.0452498299308091</v>
      </c>
      <c r="AD300" s="9" cm="1">
        <f t="array" ref="AD300">_xll.BDP($C300,AD$1,"YAS_YLD_FLAG = 15","PRICING_SOURCE=BVAL")</f>
        <v>49.186000000000007</v>
      </c>
      <c r="AE300" s="14" t="e">
        <f>INDEX([1]credit_yield!$C$1:$C$108,MATCH($AY300,[1]credit_yield!$A$1:$A$108,0))</f>
        <v>#N/A</v>
      </c>
      <c r="AF300" s="9" cm="1">
        <f t="array" ref="AF300">_xll.BDP($C300,AF$1,"YAS_YLD_FLAG = 15","YAS_XCCY_FOREIGN_CURRENCY=CAD","PRICING_SOURCE=BVAL")</f>
        <v>138.34991998165094</v>
      </c>
      <c r="AG300" s="9" cm="1">
        <f t="array" ref="AG300">_xll.BDP($C300,AG$1,"YAS_YLD_FLAG = 15","PRICING_SOURCE=BVAL")</f>
        <v>0.815141</v>
      </c>
      <c r="AH300" s="9" t="str" cm="1">
        <f t="array" ref="AH300">_xll.BDP($C300,AH$1,"YAS_YLD_FLAG = 15","PRICING_SOURCE=BVAL")</f>
        <v>FRTR 1 1/2 05/25/50</v>
      </c>
      <c r="AI300" s="9" t="str" cm="1">
        <f t="array" ref="AI300">_xll.BDP($C300,AI$1,"YAS_YLD_FLAG = 15","YAS_XCCY_FOREIGN_CURRENCY=CAD","PRICING_SOURCE=BVAL")</f>
        <v>CAN 2 12/01/51</v>
      </c>
      <c r="AJ300" s="9" cm="1">
        <f t="array" ref="AJ300">_xll.BQL($C300, "yield(fill=PREV, pricing_source=BVN4, side=Bid, yield_type=YTW) - yield(fill=PREV, pricing_source=BVN4, side=Ask, yield_type=YTW)")</f>
        <v>4.2564057174510062E-3</v>
      </c>
      <c r="AK300" s="16" cm="1">
        <f t="array" ref="AK300">_xll.BDP($C300,AK$1,"YAS_YLD_FLAG = 1")</f>
        <v>2000000000</v>
      </c>
      <c r="AL300" s="5">
        <f t="shared" si="26"/>
        <v>0</v>
      </c>
      <c r="AM300" s="17" cm="1">
        <f t="array" ref="AM300">_xll.BDP($C300&amp;"@"&amp;Settings!$B$1&amp;" "&amp;$O300,"INTERVAL_SUM","MARKET_DATA_OVERRIDE="&amp;AM$1,"CALC_INTERVAL="&amp;Settings!$B$2,"FILL=0")*1000</f>
        <v>0</v>
      </c>
      <c r="AN300" s="18">
        <f t="shared" si="27"/>
        <v>0</v>
      </c>
      <c r="AO300" s="17" cm="1">
        <f t="array" ref="AO300">_xll.BDP($I300&amp;"@"&amp;Settings!$B$1&amp;" "&amp;$O300,"INTERVAL_SUM","MARKET_DATA_OVERRIDE="&amp;AO$1,"CALC_INTERVAL="&amp;Settings!$B$2,"FILL=0")*1000</f>
        <v>0</v>
      </c>
      <c r="AP300" s="17" cm="1">
        <f t="array" ref="AP300">_xll.BDP($I300&amp;"@"&amp;Settings!$B$1&amp;" "&amp;$O300,"INTERVAL_SUM","MARKET_DATA_OVERRIDE="&amp;AP$1,"CALC_INTERVAL="&amp;Settings!$B$2,"FILL=0")*1000</f>
        <v>0</v>
      </c>
      <c r="AQ300" s="8" cm="1">
        <f t="array" ref="AQ300">_xll.BDP($C300,AQ$1)</f>
        <v>99</v>
      </c>
      <c r="AR300" s="21">
        <f>_xlfn.IFNA(IF(ISNUMBER($K300),INDEX(SN_Limit[UTILIZATION],MATCH($K300,SN_Limit[BB_ID],0)),"#N/A"),
IF(ISNUMBER($L300),INDEX(SN_Limit[UTILIZATION],MATCH($L300,SN_Limit[BB_ID],0)),"#N/A"))</f>
        <v>0.8407</v>
      </c>
      <c r="AS300" s="6">
        <f>_xlfn.IFNA(IF(ISNUMBER($K300),INDEX(SN_Limit[REMAINING],MATCH($K300,SN_Limit[BB_ID],0)),"#N/A"),
IF(ISNUMBER($L300),INDEX(SN_Limit[REMAINING],MATCH($L300,SN_Limit[BB_ID],0)),"#N/A"))</f>
        <v>8888128.2399999946</v>
      </c>
      <c r="AT300" s="3" t="str">
        <f>INDEX(Table11[Z_category],MATCH(MAX(BuyTable[[#This Row],[Yld_Z_BB]:[Yld_Z_RBCI]]),Table11[Z_score_Vale],1))</f>
        <v>90+</v>
      </c>
      <c r="AU300" s="3">
        <f>INDEX(Table12[TRAC_Category],MATCH(BuyTable[[#This Row],[Perc_Traded]],Table12[TRAC_Value],1))</f>
        <v>0</v>
      </c>
      <c r="AV300" s="27">
        <f>INDEX(Table13[NetDlrInv_Category],MATCH(BuyTable[[#This Row],[DealerClient Net]],Table13[NetDlrInv_Value],1))</f>
        <v>0</v>
      </c>
      <c r="AW300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00" s="3" t="str">
        <f>INDEX(Table15[XCCY_Cat],MATCH(BuyTable[[#This Row],[XCCY_sprd]],Table15[XCCY_Value],1))</f>
        <v>2 to 2.5</v>
      </c>
      <c r="AY300" s="3" t="str">
        <f>INDEX(Group_RTG[RTG_Value],MATCH($R300,Group_RTG[RTG_Key],0))&amp;":"&amp;INDEX(Map_DurBQNT[Dur_Val],MATCH($X300,Map_DurBQNT[Dur_Key],0))&amp;":"&amp;$M300&amp;":"&amp;$O300</f>
        <v>A:13:EUR:Govt</v>
      </c>
      <c r="AZ300" s="3" t="str">
        <f>INDEX(Table9[LQA_Bucket],MATCH(BuyTable[[#This Row],[LQA_LIQUIDITY_SCORE]],Table9[LQA_Val],1))</f>
        <v>80-100</v>
      </c>
      <c r="BA300" s="27" t="str">
        <f>INDEX(Table10[Utilization_Bucket],MATCH(_xlfn.IFNA(ROUND(BuyTable[[#This Row],[Remaining]]/1000000,0),-1),Table10[Utilization_Val],1))</f>
        <v>1-10MM</v>
      </c>
      <c r="BB30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01" spans="1:54" x14ac:dyDescent="0.3">
      <c r="A301" t="s">
        <v>876</v>
      </c>
      <c r="B301" t="str">
        <f>IF(ISNUMBER(MATCH(I301,Buyside_PastID!A:A,0)),"","NEW")</f>
        <v/>
      </c>
      <c r="C301" s="8" t="s">
        <v>980</v>
      </c>
      <c r="D301" s="8">
        <v>0.7968182870086844</v>
      </c>
      <c r="E301" s="8">
        <v>0.89295947780200802</v>
      </c>
      <c r="F301" s="8" t="s">
        <v>2121</v>
      </c>
      <c r="G301" s="8">
        <v>1220000</v>
      </c>
      <c r="H301" s="8">
        <v>10000000</v>
      </c>
      <c r="I301" s="8" t="str" cm="1">
        <f t="array" ref="I301">_xll.BDP($C301,I$1)</f>
        <v>29364WBA5</v>
      </c>
      <c r="J301" s="8" t="str" cm="1">
        <f t="array" ref="J301">_xll.BDP($C301,J$1)</f>
        <v>ETR 4 03/15/33</v>
      </c>
      <c r="K301" s="8" cm="1">
        <f t="array" ref="K301">_xll.BDP($C301,K$1)</f>
        <v>100532</v>
      </c>
      <c r="L301" s="8" cm="1">
        <f t="array" ref="L301">_xll.BDP($C301,L$1)</f>
        <v>47307675</v>
      </c>
      <c r="M301" s="8" t="str" cm="1">
        <f t="array" ref="M301">_xll.BDP($C301,M$1)</f>
        <v>USD</v>
      </c>
      <c r="N301" s="8" t="str" cm="1">
        <f t="array" ref="N301">_xll.BDP($C301,N$1)</f>
        <v>US</v>
      </c>
      <c r="O301" s="8" t="str" cm="1">
        <f t="array" ref="O301">_xll.BDP($C301,O$1)</f>
        <v>Corp</v>
      </c>
      <c r="P301" s="8" t="str" cm="1">
        <f t="array" ref="P301">_xll.BDP($C301,P$1)</f>
        <v>Utilities</v>
      </c>
      <c r="Q301" s="8" t="str" cm="1">
        <f t="array" ref="Q301">_xll.BDP($C301,Q$1)</f>
        <v>ENTERGY LOUISIANA LLC</v>
      </c>
      <c r="R301" s="8" t="str" cm="1">
        <f t="array" ref="R301">_xll.BDP($C301,R$1)</f>
        <v>A</v>
      </c>
      <c r="S301" s="8" cm="1">
        <f t="array" ref="S301">_xlfn.IFNA(MATCH(_xll.BDP($C301,S$1),Convert_RBCIRTG[RTG_MDY],0),0)</f>
        <v>5</v>
      </c>
      <c r="T301" s="8" cm="1">
        <f t="array" ref="T301">_xlfn.IFNA(MATCH(_xll.BDP($C301,T$1),Convert_RBCIRTG[RTG_FITCH_SP],0),0)</f>
        <v>0</v>
      </c>
      <c r="U301" s="8" cm="1">
        <f t="array" ref="U301">_xlfn.IFNA(MATCH(_xll.BDP($C301,U$1),Convert_RBCIRTG[RTG_FITCH_SP],0),0)</f>
        <v>5</v>
      </c>
      <c r="V301" s="20" t="str" cm="1">
        <f t="array" ref="V301">INDEX(Convert_RBCIRTG[RTG_FITCH_SP],IF(MEDIAN($S301:$U301)&gt;0,MEDIAN($S301:$U301),MAX($S301:$U301)))</f>
        <v>A</v>
      </c>
      <c r="W301" s="15" cm="1">
        <f t="array" ref="W301">_xll.BDP($C301,W$1,"YAS_YLD_FLAG = 15")</f>
        <v>9.1127159689973176</v>
      </c>
      <c r="X301" s="3" t="str">
        <f>INDEX(Convert_DurBins[Dur_Bucket],MATCH($W301,Convert_DurBins[Dur_Val],1))</f>
        <v>0-10</v>
      </c>
      <c r="Y301" s="14">
        <f t="shared" si="24"/>
        <v>2.836992475953739</v>
      </c>
      <c r="Z301" s="3">
        <f>-INDEX(DefProv[Default],MATCH($O301&amp;$R301,DefProv[KEY],0))</f>
        <v>-13</v>
      </c>
      <c r="AA301" s="9" cm="1">
        <f t="array" ref="AA301">IF($M301="CAD",AB301,_xll.BDP($C301,AA$1,"YAS_XCCY_FOREIGN_CURRENCY=CAD","YAS_YLD_FLAG = 15","PRICING_SOURCE=BVAL"))</f>
        <v>2.9669924759537389</v>
      </c>
      <c r="AB301" s="9" cm="1">
        <f t="array" ref="AB301">_xll.BDP($C301,AB$1,"YAS_YLD_FLAG = 15","PRICING_SOURCE=BVAL")</f>
        <v>2.5296089999999998</v>
      </c>
      <c r="AC301" s="14">
        <f t="shared" si="25"/>
        <v>0.43738347595373916</v>
      </c>
      <c r="AD301" s="9" cm="1">
        <f t="array" ref="AD301">_xll.BDP($C301,AD$1,"YAS_YLD_FLAG = 15","PRICING_SOURCE=BVAL")</f>
        <v>94.962399999999974</v>
      </c>
      <c r="AE301" s="14">
        <f>INDEX([1]credit_yield!$C$1:$C$108,MATCH($AY301,[1]credit_yield!$A$1:$A$108,0))</f>
        <v>73.928243448068429</v>
      </c>
      <c r="AF301" s="9" cm="1">
        <f t="array" ref="AF301">_xll.BDP($C301,AF$1,"YAS_YLD_FLAG = 15","YAS_XCCY_FOREIGN_CURRENCY=CAD","PRICING_SOURCE=BVAL")</f>
        <v>137.85451548768521</v>
      </c>
      <c r="AG301" s="9" cm="1">
        <f t="array" ref="AG301">_xll.BDP($C301,AG$1,"YAS_YLD_FLAG = 15","PRICING_SOURCE=BVAL")</f>
        <v>1.579985</v>
      </c>
      <c r="AH301" s="9" t="str" cm="1">
        <f t="array" ref="AH301">_xll.BDP($C301,AH$1,"YAS_YLD_FLAG = 15","PRICING_SOURCE=BVAL")</f>
        <v>T 1 1/4 08/15/31</v>
      </c>
      <c r="AI301" s="9" t="str" cm="1">
        <f t="array" ref="AI301">_xll.BDP($C301,AI$1,"YAS_YLD_FLAG = 15","YAS_XCCY_FOREIGN_CURRENCY=CAD","PRICING_SOURCE=BVAL")</f>
        <v>CAN 1 ½ 06/01/31</v>
      </c>
      <c r="AJ301" s="9" cm="1">
        <f t="array" ref="AJ301">_xll.BQL($C301, "yield(fill=PREV, pricing_source=BVN4, side=Bid, yield_type=YTW) - yield(fill=PREV, pricing_source=BVN4, side=Ask, yield_type=YTW)")</f>
        <v>3.1010529999999648E-2</v>
      </c>
      <c r="AK301" s="16" cm="1">
        <f t="array" ref="AK301">_xll.BDP($C301,AK$1,"YAS_YLD_FLAG = 1")</f>
        <v>750000000</v>
      </c>
      <c r="AL301" s="5">
        <f t="shared" si="26"/>
        <v>1.6833333333333332E-2</v>
      </c>
      <c r="AM301" s="17" cm="1">
        <f t="array" ref="AM301">_xll.BDP($C301&amp;"@"&amp;Settings!$B$1&amp;" "&amp;$O301,"INTERVAL_SUM","MARKET_DATA_OVERRIDE="&amp;AM$1,"CALC_INTERVAL="&amp;Settings!$B$2,"FILL=0")*1000</f>
        <v>12625000</v>
      </c>
      <c r="AN301" s="18">
        <f t="shared" si="27"/>
        <v>-1715000</v>
      </c>
      <c r="AO301" s="17" cm="1">
        <f t="array" ref="AO301">_xll.BDP($I301&amp;"@"&amp;Settings!$B$1&amp;" "&amp;$O301,"INTERVAL_SUM","MARKET_DATA_OVERRIDE="&amp;AO$1,"CALC_INTERVAL="&amp;Settings!$B$2,"FILL=0")*1000</f>
        <v>5455000</v>
      </c>
      <c r="AP301" s="17" cm="1">
        <f t="array" ref="AP301">_xll.BDP($I301&amp;"@"&amp;Settings!$B$1&amp;" "&amp;$O301,"INTERVAL_SUM","MARKET_DATA_OVERRIDE="&amp;AP$1,"CALC_INTERVAL="&amp;Settings!$B$2,"FILL=0")*1000</f>
        <v>7170000</v>
      </c>
      <c r="AQ301" s="8" cm="1">
        <f t="array" ref="AQ301">_xll.BDP($C301,AQ$1)</f>
        <v>85</v>
      </c>
      <c r="AR301" s="21">
        <f>_xlfn.IFNA(IF(ISNUMBER($K301),INDEX(SN_Limit[UTILIZATION],MATCH($K301,SN_Limit[BB_ID],0)),"#N/A"),
IF(ISNUMBER($L301),INDEX(SN_Limit[UTILIZATION],MATCH($L301,SN_Limit[BB_ID],0)),"#N/A"))</f>
        <v>0</v>
      </c>
      <c r="AS301" s="6">
        <f>_xlfn.IFNA(IF(ISNUMBER($K301),INDEX(SN_Limit[REMAINING],MATCH($K301,SN_Limit[BB_ID],0)),"#N/A"),
IF(ISNUMBER($L301),INDEX(SN_Limit[REMAINING],MATCH($L301,SN_Limit[BB_ID],0)),"#N/A"))</f>
        <v>45000000</v>
      </c>
      <c r="AT301" s="3" t="str">
        <f>INDEX(Table11[Z_category],MATCH(MAX(BuyTable[[#This Row],[Yld_Z_BB]:[Yld_Z_RBCI]]),Table11[Z_score_Vale],1))</f>
        <v>75 to 90</v>
      </c>
      <c r="AU301" s="3" t="str">
        <f>INDEX(Table12[TRAC_Category],MATCH(BuyTable[[#This Row],[Perc_Traded]],Table12[TRAC_Value],1))</f>
        <v>0-5%</v>
      </c>
      <c r="AV301" s="27" t="str">
        <f>INDEX(Table13[NetDlrInv_Category],MATCH(BuyTable[[#This Row],[DealerClient Net]],Table13[NetDlrInv_Value],1))</f>
        <v>-5MM to 0MM</v>
      </c>
      <c r="AW301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01" s="3" t="str">
        <f>INDEX(Table15[XCCY_Cat],MATCH(BuyTable[[#This Row],[XCCY_sprd]],Table15[XCCY_Value],1))</f>
        <v>0.3 to 0.5</v>
      </c>
      <c r="AY301" s="3" t="str">
        <f>INDEX(Group_RTG[RTG_Value],MATCH($R301,Group_RTG[RTG_Key],0))&amp;":"&amp;INDEX(Map_DurBQNT[Dur_Val],MATCH($X301,Map_DurBQNT[Dur_Key],0))&amp;":"&amp;$M301&amp;":"&amp;$O301</f>
        <v>A:5:USD:Corp</v>
      </c>
      <c r="AZ301" s="3" t="str">
        <f>INDEX(Table9[LQA_Bucket],MATCH(BuyTable[[#This Row],[LQA_LIQUIDITY_SCORE]],Table9[LQA_Val],1))</f>
        <v>80-100</v>
      </c>
      <c r="BA301" s="27" t="str">
        <f>INDEX(Table10[Utilization_Bucket],MATCH(_xlfn.IFNA(ROUND(BuyTable[[#This Row],[Remaining]]/1000000,0),-1),Table10[Utilization_Val],1))</f>
        <v>10-50MM</v>
      </c>
      <c r="BB30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02" spans="1:54" x14ac:dyDescent="0.3">
      <c r="A302" t="s">
        <v>876</v>
      </c>
      <c r="B302" t="str">
        <f>IF(ISNUMBER(MATCH(I302,Buyside_PastID!A:A,0)),"","NEW")</f>
        <v>NEW</v>
      </c>
      <c r="C302" s="8" t="s">
        <v>2739</v>
      </c>
      <c r="D302" s="8">
        <v>1.132105899879809</v>
      </c>
      <c r="E302" s="8">
        <v>1.1876589679180636</v>
      </c>
      <c r="F302" s="8" t="s">
        <v>2829</v>
      </c>
      <c r="G302" s="8">
        <v>0</v>
      </c>
      <c r="H302" s="8">
        <v>0</v>
      </c>
      <c r="I302" s="8" t="str" cm="1">
        <f t="array" ref="I302">_xll.BDP($C302,I$1)</f>
        <v>224044CF2</v>
      </c>
      <c r="J302" s="8" t="str" cm="1">
        <f t="array" ref="J302">_xll.BDP($C302,J$1)</f>
        <v>COXENT 4.8 02/01/35</v>
      </c>
      <c r="K302" s="8" cm="1">
        <f t="array" ref="K302">_xll.BDP($C302,K$1)</f>
        <v>136993</v>
      </c>
      <c r="L302" s="8" cm="1">
        <f t="array" ref="L302">_xll.BDP($C302,L$1)</f>
        <v>159776</v>
      </c>
      <c r="M302" s="8" t="str" cm="1">
        <f t="array" ref="M302">_xll.BDP($C302,M$1)</f>
        <v>USD</v>
      </c>
      <c r="N302" s="8" t="str" cm="1">
        <f t="array" ref="N302">_xll.BDP($C302,N$1)</f>
        <v>US</v>
      </c>
      <c r="O302" s="8" t="str" cm="1">
        <f t="array" ref="O302">_xll.BDP($C302,O$1)</f>
        <v>Corp</v>
      </c>
      <c r="P302" s="8" t="str" cm="1">
        <f t="array" ref="P302">_xll.BDP($C302,P$1)</f>
        <v>Communications</v>
      </c>
      <c r="Q302" s="8" t="str" cm="1">
        <f t="array" ref="Q302">_xll.BDP($C302,Q$1)</f>
        <v>COX COMMUNICATIONS INC</v>
      </c>
      <c r="R302" s="8" t="str" cm="1">
        <f t="array" ref="R302">_xll.BDP($C302,R$1)</f>
        <v>BBB</v>
      </c>
      <c r="S302" s="8" cm="1">
        <f t="array" ref="S302">_xlfn.IFNA(MATCH(_xll.BDP($C302,S$1),Convert_RBCIRTG[RTG_MDY],0),0)</f>
        <v>2</v>
      </c>
      <c r="T302" s="8" cm="1">
        <f t="array" ref="T302">_xlfn.IFNA(MATCH(_xll.BDP($C302,T$1),Convert_RBCIRTG[RTG_FITCH_SP],0),0)</f>
        <v>3</v>
      </c>
      <c r="U302" s="8" cm="1">
        <f t="array" ref="U302">_xlfn.IFNA(MATCH(_xll.BDP($C302,U$1),Convert_RBCIRTG[RTG_FITCH_SP],0),0)</f>
        <v>2</v>
      </c>
      <c r="V302" s="20" t="str" cm="1">
        <f t="array" ref="V302">INDEX(Convert_RBCIRTG[RTG_FITCH_SP],IF(MEDIAN($S302:$U302)&gt;0,MEDIAN($S302:$U302),MAX($S302:$U302)))</f>
        <v>BBB</v>
      </c>
      <c r="W302" s="15" cm="1">
        <f t="array" ref="W302">_xll.BDP($C302,W$1,"YAS_YLD_FLAG = 15")</f>
        <v>9.7707576140308579</v>
      </c>
      <c r="X302" s="3" t="str">
        <f>INDEX(Convert_DurBins[Dur_Bucket],MATCH($W302,Convert_DurBins[Dur_Val],1))</f>
        <v>0-10</v>
      </c>
      <c r="Y302" s="14">
        <f t="shared" si="24"/>
        <v>3.2204682269296918</v>
      </c>
      <c r="Z302" s="3">
        <f>-INDEX(DefProv[Default],MATCH($O302&amp;$R302,DefProv[KEY],0))</f>
        <v>-36</v>
      </c>
      <c r="AA302" s="9" cm="1">
        <f t="array" ref="AA302">IF($M302="CAD",AB302,_xll.BDP($C302,AA$1,"YAS_XCCY_FOREIGN_CURRENCY=CAD","YAS_YLD_FLAG = 15","PRICING_SOURCE=BVAL"))</f>
        <v>3.5804682269296917</v>
      </c>
      <c r="AB302" s="9" cm="1">
        <f t="array" ref="AB302">_xll.BDP($C302,AB$1,"YAS_YLD_FLAG = 15","PRICING_SOURCE=BVAL")</f>
        <v>3.0260470000000002</v>
      </c>
      <c r="AC302" s="14">
        <f t="shared" si="25"/>
        <v>0.55442122692969154</v>
      </c>
      <c r="AD302" s="9" cm="1">
        <f t="array" ref="AD302">_xll.BDP($C302,AD$1,"YAS_YLD_FLAG = 15","PRICING_SOURCE=BVAL")</f>
        <v>144.60620000000003</v>
      </c>
      <c r="AE302" s="14" t="e">
        <f>INDEX([1]credit_yield!$C$1:$C$108,MATCH($AY302,[1]credit_yield!$A$1:$A$108,0))</f>
        <v>#N/A</v>
      </c>
      <c r="AF302" s="9" cm="1">
        <f t="array" ref="AF302">_xll.BDP($C302,AF$1,"YAS_YLD_FLAG = 15","YAS_XCCY_FOREIGN_CURRENCY=CAD","PRICING_SOURCE=BVAL")</f>
        <v>199.19643963980877</v>
      </c>
      <c r="AG302" s="9" cm="1">
        <f t="array" ref="AG302">_xll.BDP($C302,AG$1,"YAS_YLD_FLAG = 15","PRICING_SOURCE=BVAL")</f>
        <v>1.579985</v>
      </c>
      <c r="AH302" s="9" t="str" cm="1">
        <f t="array" ref="AH302">_xll.BDP($C302,AH$1,"YAS_YLD_FLAG = 15","PRICING_SOURCE=BVAL")</f>
        <v>T 1 1/4 08/15/31</v>
      </c>
      <c r="AI302" s="9" t="str" cm="1">
        <f t="array" ref="AI302">_xll.BDP($C302,AI$1,"YAS_YLD_FLAG = 15","YAS_XCCY_FOREIGN_CURRENCY=CAD","PRICING_SOURCE=BVAL")</f>
        <v>CAN 1 ½ 06/01/31</v>
      </c>
      <c r="AJ302" s="9" cm="1">
        <f t="array" ref="AJ302">_xll.BQL($C302, "yield(fill=PREV, pricing_source=BVN4, side=Bid, yield_type=YTW) - yield(fill=PREV, pricing_source=BVN4, side=Ask, yield_type=YTW)")</f>
        <v>2.7275899999999798E-2</v>
      </c>
      <c r="AK302" s="16" cm="1">
        <f t="array" ref="AK302">_xll.BDP($C302,AK$1,"YAS_YLD_FLAG = 1")</f>
        <v>650000000</v>
      </c>
      <c r="AL302" s="5">
        <f t="shared" si="26"/>
        <v>3.1855384615384619E-2</v>
      </c>
      <c r="AM302" s="17" cm="1">
        <f t="array" ref="AM302">_xll.BDP($C302&amp;"@"&amp;Settings!$B$1&amp;" "&amp;$O302,"INTERVAL_SUM","MARKET_DATA_OVERRIDE="&amp;AM$1,"CALC_INTERVAL="&amp;Settings!$B$2,"FILL=0")*1000</f>
        <v>20706000</v>
      </c>
      <c r="AN302" s="18">
        <f t="shared" si="27"/>
        <v>4038000</v>
      </c>
      <c r="AO302" s="17" cm="1">
        <f t="array" ref="AO302">_xll.BDP($I302&amp;"@"&amp;Settings!$B$1&amp;" "&amp;$O302,"INTERVAL_SUM","MARKET_DATA_OVERRIDE="&amp;AO$1,"CALC_INTERVAL="&amp;Settings!$B$2,"FILL=0")*1000</f>
        <v>10835000</v>
      </c>
      <c r="AP302" s="17" cm="1">
        <f t="array" ref="AP302">_xll.BDP($I302&amp;"@"&amp;Settings!$B$1&amp;" "&amp;$O302,"INTERVAL_SUM","MARKET_DATA_OVERRIDE="&amp;AP$1,"CALC_INTERVAL="&amp;Settings!$B$2,"FILL=0")*1000</f>
        <v>6797000</v>
      </c>
      <c r="AQ302" s="8" cm="1">
        <f t="array" ref="AQ302">_xll.BDP($C302,AQ$1)</f>
        <v>85</v>
      </c>
      <c r="AR302" s="21" t="str">
        <f>_xlfn.IFNA(IF(ISNUMBER($K302),INDEX(SN_Limit[UTILIZATION],MATCH($K302,SN_Limit[BB_ID],0)),"#N/A"),
IF(ISNUMBER($L302),INDEX(SN_Limit[UTILIZATION],MATCH($L302,SN_Limit[BB_ID],0)),"#N/A"))</f>
        <v>N/A</v>
      </c>
      <c r="AS302" s="6">
        <f>_xlfn.IFNA(IF(ISNUMBER($K302),INDEX(SN_Limit[REMAINING],MATCH($K302,SN_Limit[BB_ID],0)),"#N/A"),
IF(ISNUMBER($L302),INDEX(SN_Limit[REMAINING],MATCH($L302,SN_Limit[BB_ID],0)),"#N/A"))</f>
        <v>0</v>
      </c>
      <c r="AT302" s="3" t="str">
        <f>INDEX(Table11[Z_category],MATCH(MAX(BuyTable[[#This Row],[Yld_Z_BB]:[Yld_Z_RBCI]]),Table11[Z_score_Vale],1))</f>
        <v>75 to 90</v>
      </c>
      <c r="AU302" s="3" t="str">
        <f>INDEX(Table12[TRAC_Category],MATCH(BuyTable[[#This Row],[Perc_Traded]],Table12[TRAC_Value],1))</f>
        <v>0-5%</v>
      </c>
      <c r="AV302" s="27" t="str">
        <f>INDEX(Table13[NetDlrInv_Category],MATCH(BuyTable[[#This Row],[DealerClient Net]],Table13[NetDlrInv_Value],1))</f>
        <v>0 to 5MM</v>
      </c>
      <c r="AW302" s="3">
        <f>IF(OR(ISBLANK(BuyTable[[#This Row],[MSG_AskSize]]),NOT(ISNUMBER(BuyTable[[#This Row],[MSG_AskSize]]))),"NA",INDEX(Table14[AskSize_Category],MATCH(BuyTable[[#This Row],[MSG_AskSize]],Table14[AskSize_Value],1)))</f>
        <v>0</v>
      </c>
      <c r="AX302" s="3" t="str">
        <f>INDEX(Table15[XCCY_Cat],MATCH(BuyTable[[#This Row],[XCCY_sprd]],Table15[XCCY_Value],1))</f>
        <v>0.5 to 0.8</v>
      </c>
      <c r="AY302" s="3" t="str">
        <f>INDEX(Group_RTG[RTG_Value],MATCH($R302,Group_RTG[RTG_Key],0))&amp;":"&amp;INDEX(Map_DurBQNT[Dur_Val],MATCH($X302,Map_DurBQNT[Dur_Key],0))&amp;":"&amp;$M302&amp;":"&amp;$O302</f>
        <v>BBB:5:USD:Corp</v>
      </c>
      <c r="AZ302" s="3" t="str">
        <f>INDEX(Table9[LQA_Bucket],MATCH(BuyTable[[#This Row],[LQA_LIQUIDITY_SCORE]],Table9[LQA_Val],1))</f>
        <v>80-100</v>
      </c>
      <c r="BA302" s="27" t="str">
        <f>INDEX(Table10[Utilization_Bucket],MATCH(_xlfn.IFNA(ROUND(BuyTable[[#This Row],[Remaining]]/1000000,0),-1),Table10[Utilization_Val],1))</f>
        <v>0MM</v>
      </c>
      <c r="BB30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03" spans="1:54" x14ac:dyDescent="0.3">
      <c r="A303" t="s">
        <v>876</v>
      </c>
      <c r="B303" t="str">
        <f>IF(ISNUMBER(MATCH(I303,Buyside_PastID!A:A,0)),"","NEW")</f>
        <v/>
      </c>
      <c r="C303" s="8" t="s">
        <v>1674</v>
      </c>
      <c r="D303" s="8">
        <v>0.72792939652506983</v>
      </c>
      <c r="E303" s="8">
        <v>0.80732851122355132</v>
      </c>
      <c r="F303" s="8" t="s">
        <v>2083</v>
      </c>
      <c r="G303" s="8">
        <v>1000000</v>
      </c>
      <c r="H303" s="8">
        <v>3000000</v>
      </c>
      <c r="I303" s="8" t="str" cm="1">
        <f t="array" ref="I303">_xll.BDP($C303,I$1)</f>
        <v>39191ZBB4</v>
      </c>
      <c r="J303" s="8" t="str" cm="1">
        <f t="array" ref="J303">_xll.BDP($C303,J$1)</f>
        <v>GTAAIR 3.26 06/01/37</v>
      </c>
      <c r="K303" s="8" cm="1">
        <f t="array" ref="K303">_xll.BDP($C303,K$1)</f>
        <v>300903</v>
      </c>
      <c r="L303" s="8" cm="1">
        <f t="array" ref="L303">_xll.BDP($C303,L$1)</f>
        <v>300903</v>
      </c>
      <c r="M303" s="8" t="str" cm="1">
        <f t="array" ref="M303">_xll.BDP($C303,M$1)</f>
        <v>CAD</v>
      </c>
      <c r="N303" s="8" t="str" cm="1">
        <f t="array" ref="N303">_xll.BDP($C303,N$1)</f>
        <v>CA</v>
      </c>
      <c r="O303" s="8" t="str" cm="1">
        <f t="array" ref="O303">_xll.BDP($C303,O$1)</f>
        <v>Corp</v>
      </c>
      <c r="P303" s="8" t="str" cm="1">
        <f t="array" ref="P303">_xll.BDP($C303,P$1)</f>
        <v>Industrials</v>
      </c>
      <c r="Q303" s="8" t="str" cm="1">
        <f t="array" ref="Q303">_xll.BDP($C303,Q$1)</f>
        <v>GREATER TORONTO AIRPORTS</v>
      </c>
      <c r="R303" s="8" t="str" cm="1">
        <f t="array" ref="R303">_xll.BDP($C303,R$1)</f>
        <v>A+</v>
      </c>
      <c r="S303" s="8" cm="1">
        <f t="array" ref="S303">_xlfn.IFNA(MATCH(_xll.BDP($C303,S$1),Convert_RBCIRTG[RTG_MDY],0),0)</f>
        <v>7</v>
      </c>
      <c r="T303" s="8" cm="1">
        <f t="array" ref="T303">_xlfn.IFNA(MATCH(_xll.BDP($C303,T$1),Convert_RBCIRTG[RTG_FITCH_SP],0),0)</f>
        <v>0</v>
      </c>
      <c r="U303" s="8" cm="1">
        <f t="array" ref="U303">_xlfn.IFNA(MATCH(_xll.BDP($C303,U$1),Convert_RBCIRTG[RTG_FITCH_SP],0),0)</f>
        <v>6</v>
      </c>
      <c r="V303" s="20" t="str" cm="1">
        <f t="array" ref="V303">INDEX(Convert_RBCIRTG[RTG_FITCH_SP],IF(MEDIAN($S303:$U303)&gt;0,MEDIAN($S303:$U303),MAX($S303:$U303)))</f>
        <v>A+</v>
      </c>
      <c r="W303" s="15" cm="1">
        <f t="array" ref="W303">_xll.BDP($C303,W$1,"YAS_YLD_FLAG = 15")</f>
        <v>11.776241045481795</v>
      </c>
      <c r="X303" s="3" t="str">
        <f>INDEX(Convert_DurBins[Dur_Bucket],MATCH($W303,Convert_DurBins[Dur_Val],1))</f>
        <v>10-12</v>
      </c>
      <c r="Y303" s="14">
        <f t="shared" si="24"/>
        <v>2.9131879999999999</v>
      </c>
      <c r="Z303" s="3">
        <f>-INDEX(DefProv[Default],MATCH($O303&amp;$R303,DefProv[KEY],0))</f>
        <v>-13</v>
      </c>
      <c r="AA303" s="9" cm="1">
        <f t="array" ref="AA303">IF($M303="CAD",AB303,_xll.BDP($C303,AA$1,"YAS_XCCY_FOREIGN_CURRENCY=CAD","YAS_YLD_FLAG = 15","PRICING_SOURCE=BVAL"))</f>
        <v>3.0431879999999998</v>
      </c>
      <c r="AB303" s="9" cm="1">
        <f t="array" ref="AB303">_xll.BDP($C303,AB$1,"YAS_YLD_FLAG = 15","PRICING_SOURCE=BVAL")</f>
        <v>3.0431879999999998</v>
      </c>
      <c r="AC303" s="14">
        <f t="shared" si="25"/>
        <v>0</v>
      </c>
      <c r="AD303" s="9" cm="1">
        <f t="array" ref="AD303">_xll.BDP($C303,AD$1,"YAS_YLD_FLAG = 15","PRICING_SOURCE=BVAL")</f>
        <v>126.47329999999997</v>
      </c>
      <c r="AE303" s="14">
        <f>INDEX([1]credit_yield!$C$1:$C$108,MATCH($AY303,[1]credit_yield!$A$1:$A$108,0))</f>
        <v>140.02370656331379</v>
      </c>
      <c r="AF303" s="9" cm="1">
        <f t="array" ref="AF303">_xll.BDP($C303,AF$1,"YAS_YLD_FLAG = 15","YAS_XCCY_FOREIGN_CURRENCY=CAD","PRICING_SOURCE=BVAL")</f>
        <v>119.09682076924301</v>
      </c>
      <c r="AG303" s="9" cm="1">
        <f t="array" ref="AG303">_xll.BDP($C303,AG$1,"YAS_YLD_FLAG = 15","PRICING_SOURCE=BVAL")</f>
        <v>1.7784550000000001</v>
      </c>
      <c r="AH303" s="9" t="str" cm="1">
        <f t="array" ref="AH303">_xll.BDP($C303,AH$1,"YAS_YLD_FLAG = 15","PRICING_SOURCE=BVAL")</f>
        <v>CAN 5 06/01/37</v>
      </c>
      <c r="AI303" s="9" t="str" cm="1">
        <f t="array" ref="AI303">_xll.BDP($C303,AI$1,"YAS_YLD_FLAG = 15","YAS_XCCY_FOREIGN_CURRENCY=CAD","PRICING_SOURCE=BVAL")</f>
        <v>CAN 4 06/01/41</v>
      </c>
      <c r="AJ303" s="9" cm="1">
        <f t="array" ref="AJ303">_xll.BQL($C303, "yield(fill=PREV, pricing_source=BVN4, side=Bid, yield_type=YTW) - yield(fill=PREV, pricing_source=BVN4, side=Ask, yield_type=YTW)")</f>
        <v>2.0130299999999934E-2</v>
      </c>
      <c r="AK303" s="16" cm="1">
        <f t="array" ref="AK303">_xll.BDP($C303,AK$1,"YAS_YLD_FLAG = 1")</f>
        <v>500000000</v>
      </c>
      <c r="AL303" s="5">
        <f t="shared" si="26"/>
        <v>0</v>
      </c>
      <c r="AM303" s="17" cm="1">
        <f t="array" ref="AM303">_xll.BDP($C303&amp;"@"&amp;Settings!$B$1&amp;" "&amp;$O303,"INTERVAL_SUM","MARKET_DATA_OVERRIDE="&amp;AM$1,"CALC_INTERVAL="&amp;Settings!$B$2,"FILL=0")*1000</f>
        <v>0</v>
      </c>
      <c r="AN303" s="18">
        <f t="shared" si="27"/>
        <v>0</v>
      </c>
      <c r="AO303" s="17" cm="1">
        <f t="array" ref="AO303">_xll.BDP($I303&amp;"@"&amp;Settings!$B$1&amp;" "&amp;$O303,"INTERVAL_SUM","MARKET_DATA_OVERRIDE="&amp;AO$1,"CALC_INTERVAL="&amp;Settings!$B$2,"FILL=0")*1000</f>
        <v>0</v>
      </c>
      <c r="AP303" s="17" cm="1">
        <f t="array" ref="AP303">_xll.BDP($I303&amp;"@"&amp;Settings!$B$1&amp;" "&amp;$O303,"INTERVAL_SUM","MARKET_DATA_OVERRIDE="&amp;AP$1,"CALC_INTERVAL="&amp;Settings!$B$2,"FILL=0")*1000</f>
        <v>0</v>
      </c>
      <c r="AQ303" s="8" cm="1">
        <f t="array" ref="AQ303">_xll.BDP($C303,AQ$1)</f>
        <v>81</v>
      </c>
      <c r="AR303" s="21">
        <f>_xlfn.IFNA(IF(ISNUMBER($K303),INDEX(SN_Limit[UTILIZATION],MATCH($K303,SN_Limit[BB_ID],0)),"#N/A"),
IF(ISNUMBER($L303),INDEX(SN_Limit[UTILIZATION],MATCH($L303,SN_Limit[BB_ID],0)),"#N/A"))</f>
        <v>0.1051</v>
      </c>
      <c r="AS303" s="6">
        <f>_xlfn.IFNA(IF(ISNUMBER($K303),INDEX(SN_Limit[REMAINING],MATCH($K303,SN_Limit[BB_ID],0)),"#N/A"),
IF(ISNUMBER($L303),INDEX(SN_Limit[REMAINING],MATCH($L303,SN_Limit[BB_ID],0)),"#N/A"))</f>
        <v>79491059.239999995</v>
      </c>
      <c r="AT303" s="3" t="str">
        <f>INDEX(Table11[Z_category],MATCH(MAX(BuyTable[[#This Row],[Yld_Z_BB]:[Yld_Z_RBCI]]),Table11[Z_score_Vale],1))</f>
        <v>75 to 90</v>
      </c>
      <c r="AU303" s="3">
        <f>INDEX(Table12[TRAC_Category],MATCH(BuyTable[[#This Row],[Perc_Traded]],Table12[TRAC_Value],1))</f>
        <v>0</v>
      </c>
      <c r="AV303" s="27">
        <f>INDEX(Table13[NetDlrInv_Category],MATCH(BuyTable[[#This Row],[DealerClient Net]],Table13[NetDlrInv_Value],1))</f>
        <v>0</v>
      </c>
      <c r="AW303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03" s="3">
        <f>INDEX(Table15[XCCY_Cat],MATCH(BuyTable[[#This Row],[XCCY_sprd]],Table15[XCCY_Value],1))</f>
        <v>0</v>
      </c>
      <c r="AY303" s="3" t="str">
        <f>INDEX(Group_RTG[RTG_Value],MATCH($R303,Group_RTG[RTG_Key],0))&amp;":"&amp;INDEX(Map_DurBQNT[Dur_Val],MATCH($X303,Map_DurBQNT[Dur_Key],0))&amp;":"&amp;$M303&amp;":"&amp;$O303</f>
        <v>A:6:CAD:Corp</v>
      </c>
      <c r="AZ303" s="3" t="str">
        <f>INDEX(Table9[LQA_Bucket],MATCH(BuyTable[[#This Row],[LQA_LIQUIDITY_SCORE]],Table9[LQA_Val],1))</f>
        <v>80-100</v>
      </c>
      <c r="BA303" s="27" t="str">
        <f>INDEX(Table10[Utilization_Bucket],MATCH(_xlfn.IFNA(ROUND(BuyTable[[#This Row],[Remaining]]/1000000,0),-1),Table10[Utilization_Val],1))</f>
        <v>50-100MM</v>
      </c>
      <c r="BB30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04" spans="1:54" x14ac:dyDescent="0.3">
      <c r="A304" t="s">
        <v>876</v>
      </c>
      <c r="B304" t="str">
        <f>IF(ISNUMBER(MATCH(I304,Buyside_PastID!A:A,0)),"","NEW")</f>
        <v/>
      </c>
      <c r="C304" s="8" t="s">
        <v>1667</v>
      </c>
      <c r="D304" s="8">
        <v>0.73386392418033775</v>
      </c>
      <c r="E304" s="8">
        <v>0.86454845811757719</v>
      </c>
      <c r="F304" s="8" t="s">
        <v>2074</v>
      </c>
      <c r="G304" s="8">
        <v>0</v>
      </c>
      <c r="H304" s="8">
        <v>0</v>
      </c>
      <c r="I304" s="8" t="str" cm="1">
        <f t="array" ref="I304">_xll.BDP($C304,I$1)</f>
        <v>316773CH1</v>
      </c>
      <c r="J304" s="8" t="str" cm="1">
        <f t="array" ref="J304">_xll.BDP($C304,J$1)</f>
        <v>FITB 8 1/4 03/01/38</v>
      </c>
      <c r="K304" s="8" cm="1">
        <f t="array" ref="K304">_xll.BDP($C304,K$1)</f>
        <v>103884</v>
      </c>
      <c r="L304" s="8" cm="1">
        <f t="array" ref="L304">_xll.BDP($C304,L$1)</f>
        <v>103884</v>
      </c>
      <c r="M304" s="8" t="str" cm="1">
        <f t="array" ref="M304">_xll.BDP($C304,M$1)</f>
        <v>USD</v>
      </c>
      <c r="N304" s="8" t="str" cm="1">
        <f t="array" ref="N304">_xll.BDP($C304,N$1)</f>
        <v>US</v>
      </c>
      <c r="O304" s="8" t="str" cm="1">
        <f t="array" ref="O304">_xll.BDP($C304,O$1)</f>
        <v>Corp</v>
      </c>
      <c r="P304" s="8" t="str" cm="1">
        <f t="array" ref="P304">_xll.BDP($C304,P$1)</f>
        <v>Financials</v>
      </c>
      <c r="Q304" s="8" t="str" cm="1">
        <f t="array" ref="Q304">_xll.BDP($C304,Q$1)</f>
        <v>FIFTH THIRD BANCORP</v>
      </c>
      <c r="R304" s="8" t="str" cm="1">
        <f t="array" ref="R304">_xll.BDP($C304,R$1)</f>
        <v>BBB+</v>
      </c>
      <c r="S304" s="8" cm="1">
        <f t="array" ref="S304">_xlfn.IFNA(MATCH(_xll.BDP($C304,S$1),Convert_RBCIRTG[RTG_MDY],0),0)</f>
        <v>3</v>
      </c>
      <c r="T304" s="8" cm="1">
        <f t="array" ref="T304">_xlfn.IFNA(MATCH(_xll.BDP($C304,T$1),Convert_RBCIRTG[RTG_FITCH_SP],0),0)</f>
        <v>3</v>
      </c>
      <c r="U304" s="8" cm="1">
        <f t="array" ref="U304">_xlfn.IFNA(MATCH(_xll.BDP($C304,U$1),Convert_RBCIRTG[RTG_FITCH_SP],0),0)</f>
        <v>2</v>
      </c>
      <c r="V304" s="20" t="str" cm="1">
        <f t="array" ref="V304">INDEX(Convert_RBCIRTG[RTG_FITCH_SP],IF(MEDIAN($S304:$U304)&gt;0,MEDIAN($S304:$U304),MAX($S304:$U304)))</f>
        <v>BBB+</v>
      </c>
      <c r="W304" s="15" cm="1">
        <f t="array" ref="W304">_xll.BDP($C304,W$1,"YAS_YLD_FLAG = 15")</f>
        <v>10.659061782134568</v>
      </c>
      <c r="X304" s="3" t="str">
        <f>INDEX(Convert_DurBins[Dur_Bucket],MATCH($W304,Convert_DurBins[Dur_Val],1))</f>
        <v>10-12</v>
      </c>
      <c r="Y304" s="14">
        <f t="shared" si="24"/>
        <v>3.7611929901562227</v>
      </c>
      <c r="Z304" s="3">
        <f>-INDEX(DefProv[Default],MATCH($O304&amp;$R304,DefProv[KEY],0))</f>
        <v>-36</v>
      </c>
      <c r="AA304" s="9" cm="1">
        <f t="array" ref="AA304">IF($M304="CAD",AB304,_xll.BDP($C304,AA$1,"YAS_XCCY_FOREIGN_CURRENCY=CAD","YAS_YLD_FLAG = 15","PRICING_SOURCE=BVAL"))</f>
        <v>4.1211929901562225</v>
      </c>
      <c r="AB304" s="9" cm="1">
        <f t="array" ref="AB304">_xll.BDP($C304,AB$1,"YAS_YLD_FLAG = 15","PRICING_SOURCE=BVAL")</f>
        <v>3.0881020000000001</v>
      </c>
      <c r="AC304" s="14">
        <f t="shared" si="25"/>
        <v>1.0330909901562224</v>
      </c>
      <c r="AD304" s="9" cm="1">
        <f t="array" ref="AD304">_xll.BDP($C304,AD$1,"YAS_YLD_FLAG = 15","PRICING_SOURCE=BVAL")</f>
        <v>109.53120000000003</v>
      </c>
      <c r="AE304" s="14" t="e">
        <f>INDEX([1]credit_yield!$C$1:$C$108,MATCH($AY304,[1]credit_yield!$A$1:$A$108,0))</f>
        <v>#N/A</v>
      </c>
      <c r="AF304" s="9" cm="1">
        <f t="array" ref="AF304">_xll.BDP($C304,AF$1,"YAS_YLD_FLAG = 15","YAS_XCCY_FOREIGN_CURRENCY=CAD","PRICING_SOURCE=BVAL")</f>
        <v>225.29125361631975</v>
      </c>
      <c r="AG304" s="9" cm="1">
        <f t="array" ref="AG304">_xll.BDP($C304,AG$1,"YAS_YLD_FLAG = 15","PRICING_SOURCE=BVAL")</f>
        <v>1.9927899999999998</v>
      </c>
      <c r="AH304" s="9" t="str" cm="1">
        <f t="array" ref="AH304">_xll.BDP($C304,AH$1,"YAS_YLD_FLAG = 15","PRICING_SOURCE=BVAL")</f>
        <v>T 1 3/4 08/15/41</v>
      </c>
      <c r="AI304" s="9" t="str" cm="1">
        <f t="array" ref="AI304">_xll.BDP($C304,AI$1,"YAS_YLD_FLAG = 15","YAS_XCCY_FOREIGN_CURRENCY=CAD","PRICING_SOURCE=BVAL")</f>
        <v>CAN 4 06/01/41</v>
      </c>
      <c r="AJ304" s="9" cm="1">
        <f t="array" ref="AJ304">_xll.BQL($C304, "yield(fill=PREV, pricing_source=BVN4, side=Bid, yield_type=YTW) - yield(fill=PREV, pricing_source=BVN4, side=Ask, yield_type=YTW)")</f>
        <v>2.5878167730826185E-2</v>
      </c>
      <c r="AK304" s="16" cm="1">
        <f t="array" ref="AK304">_xll.BDP($C304,AK$1,"YAS_YLD_FLAG = 1")</f>
        <v>1000000000</v>
      </c>
      <c r="AL304" s="5">
        <f t="shared" si="26"/>
        <v>6.94E-3</v>
      </c>
      <c r="AM304" s="17" cm="1">
        <f t="array" ref="AM304">_xll.BDP($C304&amp;"@"&amp;Settings!$B$1&amp;" "&amp;$O304,"INTERVAL_SUM","MARKET_DATA_OVERRIDE="&amp;AM$1,"CALC_INTERVAL="&amp;Settings!$B$2,"FILL=0")*1000</f>
        <v>6940000</v>
      </c>
      <c r="AN304" s="18">
        <f t="shared" si="27"/>
        <v>1940000</v>
      </c>
      <c r="AO304" s="17" cm="1">
        <f t="array" ref="AO304">_xll.BDP($I304&amp;"@"&amp;Settings!$B$1&amp;" "&amp;$O304,"INTERVAL_SUM","MARKET_DATA_OVERRIDE="&amp;AO$1,"CALC_INTERVAL="&amp;Settings!$B$2,"FILL=0")*1000</f>
        <v>3940000</v>
      </c>
      <c r="AP304" s="17" cm="1">
        <f t="array" ref="AP304">_xll.BDP($I304&amp;"@"&amp;Settings!$B$1&amp;" "&amp;$O304,"INTERVAL_SUM","MARKET_DATA_OVERRIDE="&amp;AP$1,"CALC_INTERVAL="&amp;Settings!$B$2,"FILL=0")*1000</f>
        <v>2000000</v>
      </c>
      <c r="AQ304" s="8" cm="1">
        <f t="array" ref="AQ304">_xll.BDP($C304,AQ$1)</f>
        <v>91</v>
      </c>
      <c r="AR304" s="21">
        <f>_xlfn.IFNA(IF(ISNUMBER($K304),INDEX(SN_Limit[UTILIZATION],MATCH($K304,SN_Limit[BB_ID],0)),"#N/A"),
IF(ISNUMBER($L304),INDEX(SN_Limit[UTILIZATION],MATCH($L304,SN_Limit[BB_ID],0)),"#N/A"))</f>
        <v>0</v>
      </c>
      <c r="AS304" s="6">
        <f>_xlfn.IFNA(IF(ISNUMBER($K304),INDEX(SN_Limit[REMAINING],MATCH($K304,SN_Limit[BB_ID],0)),"#N/A"),
IF(ISNUMBER($L304),INDEX(SN_Limit[REMAINING],MATCH($L304,SN_Limit[BB_ID],0)),"#N/A"))</f>
        <v>45000000</v>
      </c>
      <c r="AT304" s="3" t="str">
        <f>INDEX(Table11[Z_category],MATCH(MAX(BuyTable[[#This Row],[Yld_Z_BB]:[Yld_Z_RBCI]]),Table11[Z_score_Vale],1))</f>
        <v>75 to 90</v>
      </c>
      <c r="AU304" s="3">
        <f>INDEX(Table12[TRAC_Category],MATCH(BuyTable[[#This Row],[Perc_Traded]],Table12[TRAC_Value],1))</f>
        <v>0</v>
      </c>
      <c r="AV304" s="27" t="str">
        <f>INDEX(Table13[NetDlrInv_Category],MATCH(BuyTable[[#This Row],[DealerClient Net]],Table13[NetDlrInv_Value],1))</f>
        <v>0 to 5MM</v>
      </c>
      <c r="AW304" s="3">
        <f>IF(OR(ISBLANK(BuyTable[[#This Row],[MSG_AskSize]]),NOT(ISNUMBER(BuyTable[[#This Row],[MSG_AskSize]]))),"NA",INDEX(Table14[AskSize_Category],MATCH(BuyTable[[#This Row],[MSG_AskSize]],Table14[AskSize_Value],1)))</f>
        <v>0</v>
      </c>
      <c r="AX304" s="3" t="str">
        <f>INDEX(Table15[XCCY_Cat],MATCH(BuyTable[[#This Row],[XCCY_sprd]],Table15[XCCY_Value],1))</f>
        <v>1 to 1.5</v>
      </c>
      <c r="AY304" s="3" t="str">
        <f>INDEX(Group_RTG[RTG_Value],MATCH($R304,Group_RTG[RTG_Key],0))&amp;":"&amp;INDEX(Map_DurBQNT[Dur_Val],MATCH($X304,Map_DurBQNT[Dur_Key],0))&amp;":"&amp;$M304&amp;":"&amp;$O304</f>
        <v>BBB:6:USD:Corp</v>
      </c>
      <c r="AZ304" s="3" t="str">
        <f>INDEX(Table9[LQA_Bucket],MATCH(BuyTable[[#This Row],[LQA_LIQUIDITY_SCORE]],Table9[LQA_Val],1))</f>
        <v>80-100</v>
      </c>
      <c r="BA304" s="27" t="str">
        <f>INDEX(Table10[Utilization_Bucket],MATCH(_xlfn.IFNA(ROUND(BuyTable[[#This Row],[Remaining]]/1000000,0),-1),Table10[Utilization_Val],1))</f>
        <v>10-50MM</v>
      </c>
      <c r="BB30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05" spans="1:54" x14ac:dyDescent="0.3">
      <c r="A305" t="s">
        <v>876</v>
      </c>
      <c r="B305" t="str">
        <f>IF(ISNUMBER(MATCH(I305,Buyside_PastID!A:A,0)),"","NEW")</f>
        <v/>
      </c>
      <c r="C305" s="8" t="s">
        <v>1632</v>
      </c>
      <c r="D305" s="8">
        <v>1.5572645044142117</v>
      </c>
      <c r="E305" s="8">
        <v>1.5833533770395034</v>
      </c>
      <c r="F305" s="8" t="s">
        <v>2018</v>
      </c>
      <c r="G305" s="8">
        <v>2000000</v>
      </c>
      <c r="H305" s="8">
        <v>10000000</v>
      </c>
      <c r="I305" s="8" t="str" cm="1">
        <f t="array" ref="I305">_xll.BDP($C305,I$1)</f>
        <v>019456AJ1</v>
      </c>
      <c r="J305" s="8" t="str" cm="1">
        <f t="array" ref="J305">_xll.BDP($C305,J$1)</f>
        <v>APUCN 3.095 02/06/32</v>
      </c>
      <c r="K305" s="8" cm="1">
        <f t="array" ref="K305">_xll.BDP($C305,K$1)</f>
        <v>7998307</v>
      </c>
      <c r="L305" s="8" cm="1">
        <f t="array" ref="L305">_xll.BDP($C305,L$1)</f>
        <v>7998307</v>
      </c>
      <c r="M305" s="8" t="str" cm="1">
        <f t="array" ref="M305">_xll.BDP($C305,M$1)</f>
        <v>CAD</v>
      </c>
      <c r="N305" s="8" t="str" cm="1">
        <f t="array" ref="N305">_xll.BDP($C305,N$1)</f>
        <v>CA</v>
      </c>
      <c r="O305" s="8" t="str" cm="1">
        <f t="array" ref="O305">_xll.BDP($C305,O$1)</f>
        <v>Corp</v>
      </c>
      <c r="P305" s="8" t="str" cm="1">
        <f t="array" ref="P305">_xll.BDP($C305,P$1)</f>
        <v>Financials</v>
      </c>
      <c r="Q305" s="8" t="str" cm="1">
        <f t="array" ref="Q305">_xll.BDP($C305,Q$1)</f>
        <v>ALLIED PROPERTIES REIT</v>
      </c>
      <c r="R305" s="8" t="str" cm="1">
        <f t="array" ref="R305">_xll.BDP($C305,R$1)</f>
        <v>BBB</v>
      </c>
      <c r="S305" s="8" cm="1">
        <f t="array" ref="S305">_xlfn.IFNA(MATCH(_xll.BDP($C305,S$1),Convert_RBCIRTG[RTG_MDY],0),0)</f>
        <v>2</v>
      </c>
      <c r="T305" s="8" cm="1">
        <f t="array" ref="T305">_xlfn.IFNA(MATCH(_xll.BDP($C305,T$1),Convert_RBCIRTG[RTG_FITCH_SP],0),0)</f>
        <v>0</v>
      </c>
      <c r="U305" s="8" cm="1">
        <f t="array" ref="U305">_xlfn.IFNA(MATCH(_xll.BDP($C305,U$1),Convert_RBCIRTG[RTG_FITCH_SP],0),0)</f>
        <v>0</v>
      </c>
      <c r="V305" s="20" t="str" cm="1">
        <f t="array" ref="V305">INDEX(Convert_RBCIRTG[RTG_FITCH_SP],IF(MEDIAN($S305:$U305)&gt;0,MEDIAN($S305:$U305),MAX($S305:$U305)))</f>
        <v>BBB</v>
      </c>
      <c r="W305" s="15" cm="1">
        <f t="array" ref="W305">_xll.BDP($C305,W$1,"YAS_YLD_FLAG = 15")</f>
        <v>8.6728225765685405</v>
      </c>
      <c r="X305" s="3" t="str">
        <f>INDEX(Convert_DurBins[Dur_Bucket],MATCH($W305,Convert_DurBins[Dur_Val],1))</f>
        <v>0-10</v>
      </c>
      <c r="Y305" s="14">
        <f t="shared" si="24"/>
        <v>3.018999</v>
      </c>
      <c r="Z305" s="3">
        <f>-INDEX(DefProv[Default],MATCH($O305&amp;$R305,DefProv[KEY],0))</f>
        <v>-36</v>
      </c>
      <c r="AA305" s="9" cm="1">
        <f t="array" ref="AA305">IF($M305="CAD",AB305,_xll.BDP($C305,AA$1,"YAS_XCCY_FOREIGN_CURRENCY=CAD","YAS_YLD_FLAG = 15","PRICING_SOURCE=BVAL"))</f>
        <v>3.3789989999999999</v>
      </c>
      <c r="AB305" s="9" cm="1">
        <f t="array" ref="AB305">_xll.BDP($C305,AB$1,"YAS_YLD_FLAG = 15","PRICING_SOURCE=BVAL")</f>
        <v>3.3789989999999999</v>
      </c>
      <c r="AC305" s="14">
        <f t="shared" si="25"/>
        <v>0</v>
      </c>
      <c r="AD305" s="9" cm="1">
        <f t="array" ref="AD305">_xll.BDP($C305,AD$1,"YAS_YLD_FLAG = 15","PRICING_SOURCE=BVAL")</f>
        <v>179.04709999999997</v>
      </c>
      <c r="AE305" s="14" t="e">
        <f>INDEX([1]credit_yield!$C$1:$C$108,MATCH($AY305,[1]credit_yield!$A$1:$A$108,0))</f>
        <v>#N/A</v>
      </c>
      <c r="AF305" s="9" cm="1">
        <f t="array" ref="AF305">_xll.BDP($C305,AF$1,"YAS_YLD_FLAG = 15","YAS_XCCY_FOREIGN_CURRENCY=CAD","PRICING_SOURCE=BVAL")</f>
        <v>176.91592138214861</v>
      </c>
      <c r="AG305" s="9" cm="1">
        <f t="array" ref="AG305">_xll.BDP($C305,AG$1,"YAS_YLD_FLAG = 15","PRICING_SOURCE=BVAL")</f>
        <v>1.5885280000000002</v>
      </c>
      <c r="AH305" s="9" t="str" cm="1">
        <f t="array" ref="AH305">_xll.BDP($C305,AH$1,"YAS_YLD_FLAG = 15","PRICING_SOURCE=BVAL")</f>
        <v>CAN 1 1/2 06/01/31</v>
      </c>
      <c r="AI305" s="9" t="str" cm="1">
        <f t="array" ref="AI305">_xll.BDP($C305,AI$1,"YAS_YLD_FLAG = 15","YAS_XCCY_FOREIGN_CURRENCY=CAD","PRICING_SOURCE=BVAL")</f>
        <v>CAN 1 ½ 06/01/31</v>
      </c>
      <c r="AJ305" s="9" cm="1">
        <f t="array" ref="AJ305">_xll.BQL($C305, "yield(fill=PREV, pricing_source=BVN4, side=Bid, yield_type=YTW) - yield(fill=PREV, pricing_source=BVN4, side=Ask, yield_type=YTW)")</f>
        <v>2.0189699316000009E-2</v>
      </c>
      <c r="AK305" s="16" cm="1">
        <f t="array" ref="AK305">_xll.BDP($C305,AK$1,"YAS_YLD_FLAG = 1")</f>
        <v>500000000</v>
      </c>
      <c r="AL305" s="5">
        <f t="shared" si="26"/>
        <v>0</v>
      </c>
      <c r="AM305" s="17" cm="1">
        <f t="array" ref="AM305">_xll.BDP($C305&amp;"@"&amp;Settings!$B$1&amp;" "&amp;$O305,"INTERVAL_SUM","MARKET_DATA_OVERRIDE="&amp;AM$1,"CALC_INTERVAL="&amp;Settings!$B$2,"FILL=0")*1000</f>
        <v>0</v>
      </c>
      <c r="AN305" s="18">
        <f t="shared" si="27"/>
        <v>0</v>
      </c>
      <c r="AO305" s="17" cm="1">
        <f t="array" ref="AO305">_xll.BDP($I305&amp;"@"&amp;Settings!$B$1&amp;" "&amp;$O305,"INTERVAL_SUM","MARKET_DATA_OVERRIDE="&amp;AO$1,"CALC_INTERVAL="&amp;Settings!$B$2,"FILL=0")*1000</f>
        <v>0</v>
      </c>
      <c r="AP305" s="17" cm="1">
        <f t="array" ref="AP305">_xll.BDP($I305&amp;"@"&amp;Settings!$B$1&amp;" "&amp;$O305,"INTERVAL_SUM","MARKET_DATA_OVERRIDE="&amp;AP$1,"CALC_INTERVAL="&amp;Settings!$B$2,"FILL=0")*1000</f>
        <v>0</v>
      </c>
      <c r="AQ305" s="8" cm="1">
        <f t="array" ref="AQ305">_xll.BDP($C305,AQ$1)</f>
        <v>84</v>
      </c>
      <c r="AR305" s="21">
        <f>_xlfn.IFNA(IF(ISNUMBER($K305),INDEX(SN_Limit[UTILIZATION],MATCH($K305,SN_Limit[BB_ID],0)),"#N/A"),
IF(ISNUMBER($L305),INDEX(SN_Limit[UTILIZATION],MATCH($L305,SN_Limit[BB_ID],0)),"#N/A"))</f>
        <v>0</v>
      </c>
      <c r="AS305" s="6">
        <f>_xlfn.IFNA(IF(ISNUMBER($K305),INDEX(SN_Limit[REMAINING],MATCH($K305,SN_Limit[BB_ID],0)),"#N/A"),
IF(ISNUMBER($L305),INDEX(SN_Limit[REMAINING],MATCH($L305,SN_Limit[BB_ID],0)),"#N/A"))</f>
        <v>45000000</v>
      </c>
      <c r="AT305" s="3" t="str">
        <f>INDEX(Table11[Z_category],MATCH(MAX(BuyTable[[#This Row],[Yld_Z_BB]:[Yld_Z_RBCI]]),Table11[Z_score_Vale],1))</f>
        <v>90+</v>
      </c>
      <c r="AU305" s="3">
        <f>INDEX(Table12[TRAC_Category],MATCH(BuyTable[[#This Row],[Perc_Traded]],Table12[TRAC_Value],1))</f>
        <v>0</v>
      </c>
      <c r="AV305" s="27">
        <f>INDEX(Table13[NetDlrInv_Category],MATCH(BuyTable[[#This Row],[DealerClient Net]],Table13[NetDlrInv_Value],1))</f>
        <v>0</v>
      </c>
      <c r="AW305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05" s="3">
        <f>INDEX(Table15[XCCY_Cat],MATCH(BuyTable[[#This Row],[XCCY_sprd]],Table15[XCCY_Value],1))</f>
        <v>0</v>
      </c>
      <c r="AY305" s="3" t="str">
        <f>INDEX(Group_RTG[RTG_Value],MATCH($R305,Group_RTG[RTG_Key],0))&amp;":"&amp;INDEX(Map_DurBQNT[Dur_Val],MATCH($X305,Map_DurBQNT[Dur_Key],0))&amp;":"&amp;$M305&amp;":"&amp;$O305</f>
        <v>BBB:5:CAD:Corp</v>
      </c>
      <c r="AZ305" s="3" t="str">
        <f>INDEX(Table9[LQA_Bucket],MATCH(BuyTable[[#This Row],[LQA_LIQUIDITY_SCORE]],Table9[LQA_Val],1))</f>
        <v>80-100</v>
      </c>
      <c r="BA305" s="27" t="str">
        <f>INDEX(Table10[Utilization_Bucket],MATCH(_xlfn.IFNA(ROUND(BuyTable[[#This Row],[Remaining]]/1000000,0),-1),Table10[Utilization_Val],1))</f>
        <v>10-50MM</v>
      </c>
      <c r="BB30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06" spans="1:54" x14ac:dyDescent="0.3">
      <c r="A306" t="s">
        <v>876</v>
      </c>
      <c r="B306" t="str">
        <f>IF(ISNUMBER(MATCH(I306,Buyside_PastID!A:A,0)),"","NEW")</f>
        <v/>
      </c>
      <c r="C306" s="8" t="s">
        <v>1163</v>
      </c>
      <c r="D306" s="8">
        <v>1.0484069341220237</v>
      </c>
      <c r="E306" s="8">
        <v>0.87375688547495678</v>
      </c>
      <c r="F306" s="8" t="s">
        <v>2055</v>
      </c>
      <c r="G306" s="8">
        <v>2000000</v>
      </c>
      <c r="H306" s="8">
        <v>7500000</v>
      </c>
      <c r="I306" s="8" t="str" cm="1">
        <f t="array" ref="I306">_xll.BDP($C306,I$1)</f>
        <v>92157WAE7</v>
      </c>
      <c r="J306" s="8" t="str" cm="1">
        <f t="array" ref="J306">_xll.BDP($C306,J$1)</f>
        <v>VANAIR 2.8 09/21/50</v>
      </c>
      <c r="K306" s="8" cm="1">
        <f t="array" ref="K306">_xll.BDP($C306,K$1)</f>
        <v>218831</v>
      </c>
      <c r="L306" s="8" cm="1">
        <f t="array" ref="L306">_xll.BDP($C306,L$1)</f>
        <v>218831</v>
      </c>
      <c r="M306" s="8" t="str" cm="1">
        <f t="array" ref="M306">_xll.BDP($C306,M$1)</f>
        <v>CAD</v>
      </c>
      <c r="N306" s="8" t="str" cm="1">
        <f t="array" ref="N306">_xll.BDP($C306,N$1)</f>
        <v>CA</v>
      </c>
      <c r="O306" s="8" t="str" cm="1">
        <f t="array" ref="O306">_xll.BDP($C306,O$1)</f>
        <v>Corp</v>
      </c>
      <c r="P306" s="8" t="str" cm="1">
        <f t="array" ref="P306">_xll.BDP($C306,P$1)</f>
        <v>Industrials</v>
      </c>
      <c r="Q306" s="8" t="str" cm="1">
        <f t="array" ref="Q306">_xll.BDP($C306,Q$1)</f>
        <v>VANCOUVER AIRPORT AUTHOR</v>
      </c>
      <c r="R306" s="8" t="str" cm="1">
        <f t="array" ref="R306">_xll.BDP($C306,R$1)</f>
        <v>AA-</v>
      </c>
      <c r="S306" s="8" cm="1">
        <f t="array" ref="S306">_xlfn.IFNA(MATCH(_xll.BDP($C306,S$1),Convert_RBCIRTG[RTG_MDY],0),0)</f>
        <v>0</v>
      </c>
      <c r="T306" s="8" cm="1">
        <f t="array" ref="T306">_xlfn.IFNA(MATCH(_xll.BDP($C306,T$1),Convert_RBCIRTG[RTG_FITCH_SP],0),0)</f>
        <v>0</v>
      </c>
      <c r="U306" s="8" cm="1">
        <f t="array" ref="U306">_xlfn.IFNA(MATCH(_xll.BDP($C306,U$1),Convert_RBCIRTG[RTG_FITCH_SP],0),0)</f>
        <v>7</v>
      </c>
      <c r="V306" s="20" t="str" cm="1">
        <f t="array" ref="V306">INDEX(Convert_RBCIRTG[RTG_FITCH_SP],IF(MEDIAN($S306:$U306)&gt;0,MEDIAN($S306:$U306),MAX($S306:$U306)))</f>
        <v>AA-</v>
      </c>
      <c r="W306" s="15" cm="1">
        <f t="array" ref="W306">_xll.BDP($C306,W$1,"YAS_YLD_FLAG = 15")</f>
        <v>19.208152874350525</v>
      </c>
      <c r="X306" s="3" t="str">
        <f>INDEX(Convert_DurBins[Dur_Bucket],MATCH($W306,Convert_DurBins[Dur_Val],1))</f>
        <v>18-20</v>
      </c>
      <c r="Y306" s="14">
        <f t="shared" si="24"/>
        <v>3.1866780000000001</v>
      </c>
      <c r="Z306" s="3">
        <f>-INDEX(DefProv[Default],MATCH($O306&amp;$R306,DefProv[KEY],0))</f>
        <v>-7</v>
      </c>
      <c r="AA306" s="9" cm="1">
        <f t="array" ref="AA306">IF($M306="CAD",AB306,_xll.BDP($C306,AA$1,"YAS_XCCY_FOREIGN_CURRENCY=CAD","YAS_YLD_FLAG = 15","PRICING_SOURCE=BVAL"))</f>
        <v>3.256678</v>
      </c>
      <c r="AB306" s="9" cm="1">
        <f t="array" ref="AB306">_xll.BDP($C306,AB$1,"YAS_YLD_FLAG = 15","PRICING_SOURCE=BVAL")</f>
        <v>3.256678</v>
      </c>
      <c r="AC306" s="14">
        <f t="shared" si="25"/>
        <v>0</v>
      </c>
      <c r="AD306" s="9" cm="1">
        <f t="array" ref="AD306">_xll.BDP($C306,AD$1,"YAS_YLD_FLAG = 15","PRICING_SOURCE=BVAL")</f>
        <v>128.83439999999999</v>
      </c>
      <c r="AE306" s="14">
        <f>INDEX([1]credit_yield!$C$1:$C$108,MATCH($AY306,[1]credit_yield!$A$1:$A$108,0))</f>
        <v>125.3211669921875</v>
      </c>
      <c r="AF306" s="9" cm="1">
        <f t="array" ref="AF306">_xll.BDP($C306,AF$1,"YAS_YLD_FLAG = 15","YAS_XCCY_FOREIGN_CURRENCY=CAD","PRICING_SOURCE=BVAL")</f>
        <v>123.38293347639852</v>
      </c>
      <c r="AG306" s="9" cm="1">
        <f t="array" ref="AG306">_xll.BDP($C306,AG$1,"YAS_YLD_FLAG = 15","PRICING_SOURCE=BVAL")</f>
        <v>1.968334</v>
      </c>
      <c r="AH306" s="9" t="str" cm="1">
        <f t="array" ref="AH306">_xll.BDP($C306,AH$1,"YAS_YLD_FLAG = 15","PRICING_SOURCE=BVAL")</f>
        <v>CAN 2 12/01/51</v>
      </c>
      <c r="AI306" s="9" t="str" cm="1">
        <f t="array" ref="AI306">_xll.BDP($C306,AI$1,"YAS_YLD_FLAG = 15","YAS_XCCY_FOREIGN_CURRENCY=CAD","PRICING_SOURCE=BVAL")</f>
        <v>CAN 2 12/01/51</v>
      </c>
      <c r="AJ306" s="9" cm="1">
        <f t="array" ref="AJ306">_xll.BQL($C306, "yield(fill=PREV, pricing_source=BVN4, side=Bid, yield_type=YTW) - yield(fill=PREV, pricing_source=BVN4, side=Ask, yield_type=YTW)")</f>
        <v>2.623858201134599E-2</v>
      </c>
      <c r="AK306" s="16" cm="1">
        <f t="array" ref="AK306">_xll.BDP($C306,AK$1,"YAS_YLD_FLAG = 1")</f>
        <v>350000000</v>
      </c>
      <c r="AL306" s="5">
        <f t="shared" si="26"/>
        <v>0</v>
      </c>
      <c r="AM306" s="17" cm="1">
        <f t="array" ref="AM306">_xll.BDP($C306&amp;"@"&amp;Settings!$B$1&amp;" "&amp;$O306,"INTERVAL_SUM","MARKET_DATA_OVERRIDE="&amp;AM$1,"CALC_INTERVAL="&amp;Settings!$B$2,"FILL=0")*1000</f>
        <v>0</v>
      </c>
      <c r="AN306" s="18">
        <f t="shared" si="27"/>
        <v>0</v>
      </c>
      <c r="AO306" s="17" cm="1">
        <f t="array" ref="AO306">_xll.BDP($I306&amp;"@"&amp;Settings!$B$1&amp;" "&amp;$O306,"INTERVAL_SUM","MARKET_DATA_OVERRIDE="&amp;AO$1,"CALC_INTERVAL="&amp;Settings!$B$2,"FILL=0")*1000</f>
        <v>0</v>
      </c>
      <c r="AP306" s="17" cm="1">
        <f t="array" ref="AP306">_xll.BDP($I306&amp;"@"&amp;Settings!$B$1&amp;" "&amp;$O306,"INTERVAL_SUM","MARKET_DATA_OVERRIDE="&amp;AP$1,"CALC_INTERVAL="&amp;Settings!$B$2,"FILL=0")*1000</f>
        <v>0</v>
      </c>
      <c r="AQ306" s="8" cm="1">
        <f t="array" ref="AQ306">_xll.BDP($C306,AQ$1)</f>
        <v>68</v>
      </c>
      <c r="AR306" s="21">
        <f>_xlfn.IFNA(IF(ISNUMBER($K306),INDEX(SN_Limit[UTILIZATION],MATCH($K306,SN_Limit[BB_ID],0)),"#N/A"),
IF(ISNUMBER($L306),INDEX(SN_Limit[UTILIZATION],MATCH($L306,SN_Limit[BB_ID],0)),"#N/A"))</f>
        <v>0</v>
      </c>
      <c r="AS306" s="6">
        <f>_xlfn.IFNA(IF(ISNUMBER($K306),INDEX(SN_Limit[REMAINING],MATCH($K306,SN_Limit[BB_ID],0)),"#N/A"),
IF(ISNUMBER($L306),INDEX(SN_Limit[REMAINING],MATCH($L306,SN_Limit[BB_ID],0)),"#N/A"))</f>
        <v>81000000</v>
      </c>
      <c r="AT306" s="3" t="str">
        <f>INDEX(Table11[Z_category],MATCH(MAX(BuyTable[[#This Row],[Yld_Z_BB]:[Yld_Z_RBCI]]),Table11[Z_score_Vale],1))</f>
        <v>75 to 90</v>
      </c>
      <c r="AU306" s="3">
        <f>INDEX(Table12[TRAC_Category],MATCH(BuyTable[[#This Row],[Perc_Traded]],Table12[TRAC_Value],1))</f>
        <v>0</v>
      </c>
      <c r="AV306" s="27">
        <f>INDEX(Table13[NetDlrInv_Category],MATCH(BuyTable[[#This Row],[DealerClient Net]],Table13[NetDlrInv_Value],1))</f>
        <v>0</v>
      </c>
      <c r="AW306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06" s="3">
        <f>INDEX(Table15[XCCY_Cat],MATCH(BuyTable[[#This Row],[XCCY_sprd]],Table15[XCCY_Value],1))</f>
        <v>0</v>
      </c>
      <c r="AY306" s="3" t="str">
        <f>INDEX(Group_RTG[RTG_Value],MATCH($R306,Group_RTG[RTG_Key],0))&amp;":"&amp;INDEX(Map_DurBQNT[Dur_Val],MATCH($X306,Map_DurBQNT[Dur_Key],0))&amp;":"&amp;$M306&amp;":"&amp;$O306</f>
        <v>AA:10:CAD:Corp</v>
      </c>
      <c r="AZ306" s="3" t="str">
        <f>INDEX(Table9[LQA_Bucket],MATCH(BuyTable[[#This Row],[LQA_LIQUIDITY_SCORE]],Table9[LQA_Val],1))</f>
        <v>60-80</v>
      </c>
      <c r="BA306" s="27" t="str">
        <f>INDEX(Table10[Utilization_Bucket],MATCH(_xlfn.IFNA(ROUND(BuyTable[[#This Row],[Remaining]]/1000000,0),-1),Table10[Utilization_Val],1))</f>
        <v>50-100MM</v>
      </c>
      <c r="BB30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07" spans="1:54" x14ac:dyDescent="0.3">
      <c r="A307" t="s">
        <v>876</v>
      </c>
      <c r="B307" t="str">
        <f>IF(ISNUMBER(MATCH(I307,Buyside_PastID!A:A,0)),"","NEW")</f>
        <v/>
      </c>
      <c r="C307" s="8" t="s">
        <v>1116</v>
      </c>
      <c r="D307" s="8">
        <v>1.7198807066180151</v>
      </c>
      <c r="E307" s="8">
        <v>1.7477423004096559</v>
      </c>
      <c r="F307" s="8" t="s">
        <v>2111</v>
      </c>
      <c r="G307" s="8">
        <v>2000000</v>
      </c>
      <c r="H307" s="8">
        <v>5000000</v>
      </c>
      <c r="I307" s="8" t="str" cm="1">
        <f t="array" ref="I307">_xll.BDP($C307,I$1)</f>
        <v>775109AT8</v>
      </c>
      <c r="J307" s="8" t="str" cm="1">
        <f t="array" ref="J307">_xll.BDP($C307,J$1)</f>
        <v>RCICN 6.56 03/22/41</v>
      </c>
      <c r="K307" s="8" cm="1">
        <f t="array" ref="K307">_xll.BDP($C307,K$1)</f>
        <v>110401</v>
      </c>
      <c r="L307" s="8" cm="1">
        <f t="array" ref="L307">_xll.BDP($C307,L$1)</f>
        <v>110401</v>
      </c>
      <c r="M307" s="8" t="str" cm="1">
        <f t="array" ref="M307">_xll.BDP($C307,M$1)</f>
        <v>CAD</v>
      </c>
      <c r="N307" s="8" t="str" cm="1">
        <f t="array" ref="N307">_xll.BDP($C307,N$1)</f>
        <v>CA</v>
      </c>
      <c r="O307" s="8" t="str" cm="1">
        <f t="array" ref="O307">_xll.BDP($C307,O$1)</f>
        <v>Corp</v>
      </c>
      <c r="P307" s="8" t="str" cm="1">
        <f t="array" ref="P307">_xll.BDP($C307,P$1)</f>
        <v>Communications</v>
      </c>
      <c r="Q307" s="8" t="str" cm="1">
        <f t="array" ref="Q307">_xll.BDP($C307,Q$1)</f>
        <v>ROGERS COMMUNICATIONS IN</v>
      </c>
      <c r="R307" s="8" t="str" cm="1">
        <f t="array" ref="R307">_xll.BDP($C307,R$1)</f>
        <v>BBB+</v>
      </c>
      <c r="S307" s="8" cm="1">
        <f t="array" ref="S307">_xlfn.IFNA(MATCH(_xll.BDP($C307,S$1),Convert_RBCIRTG[RTG_MDY],0),0)</f>
        <v>3</v>
      </c>
      <c r="T307" s="8" cm="1">
        <f t="array" ref="T307">_xlfn.IFNA(MATCH(_xll.BDP($C307,T$1),Convert_RBCIRTG[RTG_FITCH_SP],0),0)</f>
        <v>3</v>
      </c>
      <c r="U307" s="8" cm="1">
        <f t="array" ref="U307">_xlfn.IFNA(MATCH(_xll.BDP($C307,U$1),Convert_RBCIRTG[RTG_FITCH_SP],0),0)</f>
        <v>3</v>
      </c>
      <c r="V307" s="20" t="str" cm="1">
        <f t="array" ref="V307">INDEX(Convert_RBCIRTG[RTG_FITCH_SP],IF(MEDIAN($S307:$U307)&gt;0,MEDIAN($S307:$U307),MAX($S307:$U307)))</f>
        <v>BBB+</v>
      </c>
      <c r="W307" s="15" cm="1">
        <f t="array" ref="W307">_xll.BDP($C307,W$1,"YAS_YLD_FLAG = 15")</f>
        <v>11.831054982455843</v>
      </c>
      <c r="X307" s="3" t="str">
        <f>INDEX(Convert_DurBins[Dur_Bucket],MATCH($W307,Convert_DurBins[Dur_Val],1))</f>
        <v>10-12</v>
      </c>
      <c r="Y307" s="14">
        <f t="shared" si="24"/>
        <v>3.8385760000000002</v>
      </c>
      <c r="Z307" s="3">
        <f>-INDEX(DefProv[Default],MATCH($O307&amp;$R307,DefProv[KEY],0))</f>
        <v>-36</v>
      </c>
      <c r="AA307" s="9" cm="1">
        <f t="array" ref="AA307">IF($M307="CAD",AB307,_xll.BDP($C307,AA$1,"YAS_XCCY_FOREIGN_CURRENCY=CAD","YAS_YLD_FLAG = 15","PRICING_SOURCE=BVAL"))</f>
        <v>4.1985760000000001</v>
      </c>
      <c r="AB307" s="9" cm="1">
        <f t="array" ref="AB307">_xll.BDP($C307,AB$1,"YAS_YLD_FLAG = 15","PRICING_SOURCE=BVAL")</f>
        <v>4.1985760000000001</v>
      </c>
      <c r="AC307" s="14">
        <f t="shared" si="25"/>
        <v>0</v>
      </c>
      <c r="AD307" s="9" cm="1">
        <f t="array" ref="AD307">_xll.BDP($C307,AD$1,"YAS_YLD_FLAG = 15","PRICING_SOURCE=BVAL")</f>
        <v>233.04740000000001</v>
      </c>
      <c r="AE307" s="14" t="e">
        <f>INDEX([1]credit_yield!$C$1:$C$108,MATCH($AY307,[1]credit_yield!$A$1:$A$108,0))</f>
        <v>#N/A</v>
      </c>
      <c r="AF307" s="9" cm="1">
        <f t="array" ref="AF307">_xll.BDP($C307,AF$1,"YAS_YLD_FLAG = 15","YAS_XCCY_FOREIGN_CURRENCY=CAD","PRICING_SOURCE=BVAL")</f>
        <v>272.13412979930769</v>
      </c>
      <c r="AG307" s="9" cm="1">
        <f t="array" ref="AG307">_xll.BDP($C307,AG$1,"YAS_YLD_FLAG = 15","PRICING_SOURCE=BVAL")</f>
        <v>1.8681019999999999</v>
      </c>
      <c r="AH307" s="9" t="str" cm="1">
        <f t="array" ref="AH307">_xll.BDP($C307,AH$1,"YAS_YLD_FLAG = 15","PRICING_SOURCE=BVAL")</f>
        <v>CAN 4 06/01/41</v>
      </c>
      <c r="AI307" s="9" t="str" cm="1">
        <f t="array" ref="AI307">_xll.BDP($C307,AI$1,"YAS_YLD_FLAG = 15","YAS_XCCY_FOREIGN_CURRENCY=CAD","PRICING_SOURCE=BVAL")</f>
        <v>CAN 4 06/01/41</v>
      </c>
      <c r="AJ307" s="9" cm="1">
        <f t="array" ref="AJ307">_xll.BQL($C307, "yield(fill=PREV, pricing_source=BVN4, side=Bid, yield_type=YTW) - yield(fill=PREV, pricing_source=BVN4, side=Ask, yield_type=YTW)")</f>
        <v>3.3304520000000615E-2</v>
      </c>
      <c r="AK307" s="16" cm="1">
        <f t="array" ref="AK307">_xll.BDP($C307,AK$1,"YAS_YLD_FLAG = 1")</f>
        <v>400000000</v>
      </c>
      <c r="AL307" s="5">
        <f t="shared" si="26"/>
        <v>0</v>
      </c>
      <c r="AM307" s="17" cm="1">
        <f t="array" ref="AM307">_xll.BDP($C307&amp;"@"&amp;Settings!$B$1&amp;" "&amp;$O307,"INTERVAL_SUM","MARKET_DATA_OVERRIDE="&amp;AM$1,"CALC_INTERVAL="&amp;Settings!$B$2,"FILL=0")*1000</f>
        <v>0</v>
      </c>
      <c r="AN307" s="18">
        <f t="shared" si="27"/>
        <v>0</v>
      </c>
      <c r="AO307" s="17" cm="1">
        <f t="array" ref="AO307">_xll.BDP($I307&amp;"@"&amp;Settings!$B$1&amp;" "&amp;$O307,"INTERVAL_SUM","MARKET_DATA_OVERRIDE="&amp;AO$1,"CALC_INTERVAL="&amp;Settings!$B$2,"FILL=0")*1000</f>
        <v>0</v>
      </c>
      <c r="AP307" s="17" cm="1">
        <f t="array" ref="AP307">_xll.BDP($I307&amp;"@"&amp;Settings!$B$1&amp;" "&amp;$O307,"INTERVAL_SUM","MARKET_DATA_OVERRIDE="&amp;AP$1,"CALC_INTERVAL="&amp;Settings!$B$2,"FILL=0")*1000</f>
        <v>0</v>
      </c>
      <c r="AQ307" s="8" cm="1">
        <f t="array" ref="AQ307">_xll.BDP($C307,AQ$1)</f>
        <v>70</v>
      </c>
      <c r="AR307" s="21">
        <f>_xlfn.IFNA(IF(ISNUMBER($K307),INDEX(SN_Limit[UTILIZATION],MATCH($K307,SN_Limit[BB_ID],0)),"#N/A"),
IF(ISNUMBER($L307),INDEX(SN_Limit[UTILIZATION],MATCH($L307,SN_Limit[BB_ID],0)),"#N/A"))</f>
        <v>0.61170000000000002</v>
      </c>
      <c r="AS307" s="6">
        <f>_xlfn.IFNA(IF(ISNUMBER($K307),INDEX(SN_Limit[REMAINING],MATCH($K307,SN_Limit[BB_ID],0)),"#N/A"),
IF(ISNUMBER($L307),INDEX(SN_Limit[REMAINING],MATCH($L307,SN_Limit[BB_ID],0)),"#N/A"))</f>
        <v>28829741.200000003</v>
      </c>
      <c r="AT307" s="3" t="str">
        <f>INDEX(Table11[Z_category],MATCH(MAX(BuyTable[[#This Row],[Yld_Z_BB]:[Yld_Z_RBCI]]),Table11[Z_score_Vale],1))</f>
        <v>90+</v>
      </c>
      <c r="AU307" s="3">
        <f>INDEX(Table12[TRAC_Category],MATCH(BuyTable[[#This Row],[Perc_Traded]],Table12[TRAC_Value],1))</f>
        <v>0</v>
      </c>
      <c r="AV307" s="27">
        <f>INDEX(Table13[NetDlrInv_Category],MATCH(BuyTable[[#This Row],[DealerClient Net]],Table13[NetDlrInv_Value],1))</f>
        <v>0</v>
      </c>
      <c r="AW307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07" s="3">
        <f>INDEX(Table15[XCCY_Cat],MATCH(BuyTable[[#This Row],[XCCY_sprd]],Table15[XCCY_Value],1))</f>
        <v>0</v>
      </c>
      <c r="AY307" s="3" t="str">
        <f>INDEX(Group_RTG[RTG_Value],MATCH($R307,Group_RTG[RTG_Key],0))&amp;":"&amp;INDEX(Map_DurBQNT[Dur_Val],MATCH($X307,Map_DurBQNT[Dur_Key],0))&amp;":"&amp;$M307&amp;":"&amp;$O307</f>
        <v>BBB:6:CAD:Corp</v>
      </c>
      <c r="AZ307" s="3" t="str">
        <f>INDEX(Table9[LQA_Bucket],MATCH(BuyTable[[#This Row],[LQA_LIQUIDITY_SCORE]],Table9[LQA_Val],1))</f>
        <v>60-80</v>
      </c>
      <c r="BA307" s="27" t="str">
        <f>INDEX(Table10[Utilization_Bucket],MATCH(_xlfn.IFNA(ROUND(BuyTable[[#This Row],[Remaining]]/1000000,0),-1),Table10[Utilization_Val],1))</f>
        <v>10-50MM</v>
      </c>
      <c r="BB30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08" spans="1:54" x14ac:dyDescent="0.3">
      <c r="A308" t="s">
        <v>876</v>
      </c>
      <c r="B308" t="str">
        <f>IF(ISNUMBER(MATCH(I308,Buyside_PastID!A:A,0)),"","NEW")</f>
        <v/>
      </c>
      <c r="C308" s="8" t="s">
        <v>1686</v>
      </c>
      <c r="D308" s="8">
        <v>0.79107640817032976</v>
      </c>
      <c r="E308" s="8">
        <v>0.90401904244373676</v>
      </c>
      <c r="F308" s="8" t="s">
        <v>2101</v>
      </c>
      <c r="G308" s="8">
        <v>0</v>
      </c>
      <c r="H308" s="8">
        <v>2000000</v>
      </c>
      <c r="I308" s="8" t="str" cm="1">
        <f t="array" ref="I308">_xll.BDP($C308,I$1)</f>
        <v>38141GXA7</v>
      </c>
      <c r="J308" s="8" t="str" cm="1">
        <f t="array" ref="J308">_xll.BDP($C308,J$1)</f>
        <v>GS 4.411 04/23/39</v>
      </c>
      <c r="K308" s="8" cm="1">
        <f t="array" ref="K308">_xll.BDP($C308,K$1)</f>
        <v>348768</v>
      </c>
      <c r="L308" s="8" cm="1">
        <f t="array" ref="L308">_xll.BDP($C308,L$1)</f>
        <v>348768</v>
      </c>
      <c r="M308" s="8" t="str" cm="1">
        <f t="array" ref="M308">_xll.BDP($C308,M$1)</f>
        <v>USD</v>
      </c>
      <c r="N308" s="8" t="str" cm="1">
        <f t="array" ref="N308">_xll.BDP($C308,N$1)</f>
        <v>US</v>
      </c>
      <c r="O308" s="8" t="str" cm="1">
        <f t="array" ref="O308">_xll.BDP($C308,O$1)</f>
        <v>Corp</v>
      </c>
      <c r="P308" s="8" t="str" cm="1">
        <f t="array" ref="P308">_xll.BDP($C308,P$1)</f>
        <v>Financials</v>
      </c>
      <c r="Q308" s="8" t="str" cm="1">
        <f t="array" ref="Q308">_xll.BDP($C308,Q$1)</f>
        <v>GOLDMAN SACHS GROUP INC</v>
      </c>
      <c r="R308" s="8" t="str" cm="1">
        <f t="array" ref="R308">_xll.BDP($C308,R$1)</f>
        <v>A-</v>
      </c>
      <c r="S308" s="8" cm="1">
        <f t="array" ref="S308">_xlfn.IFNA(MATCH(_xll.BDP($C308,S$1),Convert_RBCIRTG[RTG_MDY],0),0)</f>
        <v>5</v>
      </c>
      <c r="T308" s="8" cm="1">
        <f t="array" ref="T308">_xlfn.IFNA(MATCH(_xll.BDP($C308,T$1),Convert_RBCIRTG[RTG_FITCH_SP],0),0)</f>
        <v>5</v>
      </c>
      <c r="U308" s="8" cm="1">
        <f t="array" ref="U308">_xlfn.IFNA(MATCH(_xll.BDP($C308,U$1),Convert_RBCIRTG[RTG_FITCH_SP],0),0)</f>
        <v>3</v>
      </c>
      <c r="V308" s="20" t="str" cm="1">
        <f t="array" ref="V308">INDEX(Convert_RBCIRTG[RTG_FITCH_SP],IF(MEDIAN($S308:$U308)&gt;0,MEDIAN($S308:$U308),MAX($S308:$U308)))</f>
        <v>A</v>
      </c>
      <c r="W308" s="15" cm="1">
        <f t="array" ref="W308">_xll.BDP($C308,W$1,"YAS_YLD_FLAG = 15")</f>
        <v>11.955148800488931</v>
      </c>
      <c r="X308" s="3" t="str">
        <f>INDEX(Convert_DurBins[Dur_Bucket],MATCH($W308,Convert_DurBins[Dur_Val],1))</f>
        <v>10-12</v>
      </c>
      <c r="Y308" s="14">
        <f t="shared" si="24"/>
        <v>3.3560698761675725</v>
      </c>
      <c r="Z308" s="3">
        <f>-INDEX(DefProv[Default],MATCH($O308&amp;$R308,DefProv[KEY],0))</f>
        <v>-13</v>
      </c>
      <c r="AA308" s="9" cm="1">
        <f t="array" ref="AA308">IF($M308="CAD",AB308,_xll.BDP($C308,AA$1,"YAS_XCCY_FOREIGN_CURRENCY=CAD","YAS_YLD_FLAG = 15","PRICING_SOURCE=BVAL"))</f>
        <v>3.4860698761675724</v>
      </c>
      <c r="AB308" s="9" cm="1">
        <f t="array" ref="AB308">_xll.BDP($C308,AB$1,"YAS_YLD_FLAG = 15","PRICING_SOURCE=BVAL")</f>
        <v>2.901316</v>
      </c>
      <c r="AC308" s="14">
        <f t="shared" si="25"/>
        <v>0.58475387616757235</v>
      </c>
      <c r="AD308" s="9" cm="1">
        <f t="array" ref="AD308">_xll.BDP($C308,AD$1,"YAS_YLD_FLAG = 15","PRICING_SOURCE=BVAL")</f>
        <v>90.852600000000024</v>
      </c>
      <c r="AE308" s="14">
        <f>INDEX([1]credit_yield!$C$1:$C$108,MATCH($AY308,[1]credit_yield!$A$1:$A$108,0))</f>
        <v>97.700504166739321</v>
      </c>
      <c r="AF308" s="9" cm="1">
        <f t="array" ref="AF308">_xll.BDP($C308,AF$1,"YAS_YLD_FLAG = 15","YAS_XCCY_FOREIGN_CURRENCY=CAD","PRICING_SOURCE=BVAL")</f>
        <v>161.77894221745473</v>
      </c>
      <c r="AG308" s="9" cm="1">
        <f t="array" ref="AG308">_xll.BDP($C308,AG$1,"YAS_YLD_FLAG = 15","PRICING_SOURCE=BVAL")</f>
        <v>1.9927899999999998</v>
      </c>
      <c r="AH308" s="9" t="str" cm="1">
        <f t="array" ref="AH308">_xll.BDP($C308,AH$1,"YAS_YLD_FLAG = 15","PRICING_SOURCE=BVAL")</f>
        <v>T 1 3/4 08/15/41</v>
      </c>
      <c r="AI308" s="9" t="str" cm="1">
        <f t="array" ref="AI308">_xll.BDP($C308,AI$1,"YAS_YLD_FLAG = 15","YAS_XCCY_FOREIGN_CURRENCY=CAD","PRICING_SOURCE=BVAL")</f>
        <v>CAN 4 06/01/41</v>
      </c>
      <c r="AJ308" s="9" cm="1">
        <f t="array" ref="AJ308">_xll.BQL($C308, "yield(fill=PREV, pricing_source=BVN4, side=Bid, yield_type=YTW) - yield(fill=PREV, pricing_source=BVN4, side=Ask, yield_type=YTW)")</f>
        <v>3.7338379675150968E-2</v>
      </c>
      <c r="AK308" s="16" cm="1">
        <f t="array" ref="AK308">_xll.BDP($C308,AK$1,"YAS_YLD_FLAG = 1")</f>
        <v>1500000000</v>
      </c>
      <c r="AL308" s="5">
        <f t="shared" si="26"/>
        <v>8.9999999999999993E-3</v>
      </c>
      <c r="AM308" s="17" cm="1">
        <f t="array" ref="AM308">_xll.BDP($C308&amp;"@"&amp;Settings!$B$1&amp;" "&amp;$O308,"INTERVAL_SUM","MARKET_DATA_OVERRIDE="&amp;AM$1,"CALC_INTERVAL="&amp;Settings!$B$2,"FILL=0")*1000</f>
        <v>13500000</v>
      </c>
      <c r="AN308" s="18">
        <f t="shared" si="27"/>
        <v>1950000</v>
      </c>
      <c r="AO308" s="17" cm="1">
        <f t="array" ref="AO308">_xll.BDP($I308&amp;"@"&amp;Settings!$B$1&amp;" "&amp;$O308,"INTERVAL_SUM","MARKET_DATA_OVERRIDE="&amp;AO$1,"CALC_INTERVAL="&amp;Settings!$B$2,"FILL=0")*1000</f>
        <v>4200000</v>
      </c>
      <c r="AP308" s="17" cm="1">
        <f t="array" ref="AP308">_xll.BDP($I308&amp;"@"&amp;Settings!$B$1&amp;" "&amp;$O308,"INTERVAL_SUM","MARKET_DATA_OVERRIDE="&amp;AP$1,"CALC_INTERVAL="&amp;Settings!$B$2,"FILL=0")*1000</f>
        <v>2250000</v>
      </c>
      <c r="AQ308" s="8" cm="1">
        <f t="array" ref="AQ308">_xll.BDP($C308,AQ$1)</f>
        <v>88</v>
      </c>
      <c r="AR308" s="21">
        <f>_xlfn.IFNA(IF(ISNUMBER($K308),INDEX(SN_Limit[UTILIZATION],MATCH($K308,SN_Limit[BB_ID],0)),"#N/A"),
IF(ISNUMBER($L308),INDEX(SN_Limit[UTILIZATION],MATCH($L308,SN_Limit[BB_ID],0)),"#N/A"))</f>
        <v>0.74180000000000001</v>
      </c>
      <c r="AS308" s="6">
        <f>_xlfn.IFNA(IF(ISNUMBER($K308),INDEX(SN_Limit[REMAINING],MATCH($K308,SN_Limit[BB_ID],0)),"#N/A"),
IF(ISNUMBER($L308),INDEX(SN_Limit[REMAINING],MATCH($L308,SN_Limit[BB_ID],0)),"#N/A"))</f>
        <v>11862695.119999997</v>
      </c>
      <c r="AT308" s="3" t="str">
        <f>INDEX(Table11[Z_category],MATCH(MAX(BuyTable[[#This Row],[Yld_Z_BB]:[Yld_Z_RBCI]]),Table11[Z_score_Vale],1))</f>
        <v>75 to 90</v>
      </c>
      <c r="AU308" s="3">
        <f>INDEX(Table12[TRAC_Category],MATCH(BuyTable[[#This Row],[Perc_Traded]],Table12[TRAC_Value],1))</f>
        <v>0</v>
      </c>
      <c r="AV308" s="27" t="str">
        <f>INDEX(Table13[NetDlrInv_Category],MATCH(BuyTable[[#This Row],[DealerClient Net]],Table13[NetDlrInv_Value],1))</f>
        <v>0 to 5MM</v>
      </c>
      <c r="AW308" s="3">
        <f>IF(OR(ISBLANK(BuyTable[[#This Row],[MSG_AskSize]]),NOT(ISNUMBER(BuyTable[[#This Row],[MSG_AskSize]]))),"NA",INDEX(Table14[AskSize_Category],MATCH(BuyTable[[#This Row],[MSG_AskSize]],Table14[AskSize_Value],1)))</f>
        <v>0</v>
      </c>
      <c r="AX308" s="3" t="str">
        <f>INDEX(Table15[XCCY_Cat],MATCH(BuyTable[[#This Row],[XCCY_sprd]],Table15[XCCY_Value],1))</f>
        <v>0.5 to 0.8</v>
      </c>
      <c r="AY308" s="3" t="str">
        <f>INDEX(Group_RTG[RTG_Value],MATCH($R308,Group_RTG[RTG_Key],0))&amp;":"&amp;INDEX(Map_DurBQNT[Dur_Val],MATCH($X308,Map_DurBQNT[Dur_Key],0))&amp;":"&amp;$M308&amp;":"&amp;$O308</f>
        <v>A:6:USD:Corp</v>
      </c>
      <c r="AZ308" s="3" t="str">
        <f>INDEX(Table9[LQA_Bucket],MATCH(BuyTable[[#This Row],[LQA_LIQUIDITY_SCORE]],Table9[LQA_Val],1))</f>
        <v>80-100</v>
      </c>
      <c r="BA308" s="27" t="str">
        <f>INDEX(Table10[Utilization_Bucket],MATCH(_xlfn.IFNA(ROUND(BuyTable[[#This Row],[Remaining]]/1000000,0),-1),Table10[Utilization_Val],1))</f>
        <v>10-50MM</v>
      </c>
      <c r="BB30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09" spans="1:54" x14ac:dyDescent="0.3">
      <c r="A309" t="s">
        <v>876</v>
      </c>
      <c r="B309" t="str">
        <f>IF(ISNUMBER(MATCH(I309,Buyside_PastID!A:A,0)),"","NEW")</f>
        <v/>
      </c>
      <c r="C309" s="8" t="s">
        <v>1629</v>
      </c>
      <c r="D309" s="8">
        <v>0.97640484522249127</v>
      </c>
      <c r="E309" s="8">
        <v>1.042748254209982</v>
      </c>
      <c r="F309" s="8" t="s">
        <v>2013</v>
      </c>
      <c r="G309" s="8">
        <v>0</v>
      </c>
      <c r="H309" s="8">
        <v>8000000</v>
      </c>
      <c r="I309" s="8" t="str" cm="1">
        <f t="array" ref="I309">_xll.BDP($C309,I$1)</f>
        <v>202712BK0</v>
      </c>
      <c r="J309" s="8" t="str" cm="1">
        <f t="array" ref="J309">_xll.BDP($C309,J$1)</f>
        <v>CBAAU 3.61 09/12/34</v>
      </c>
      <c r="K309" s="8" cm="1">
        <f t="array" ref="K309">_xll.BDP($C309,K$1)</f>
        <v>112699</v>
      </c>
      <c r="L309" s="8" cm="1">
        <f t="array" ref="L309">_xll.BDP($C309,L$1)</f>
        <v>112699</v>
      </c>
      <c r="M309" s="8" t="str" cm="1">
        <f t="array" ref="M309">_xll.BDP($C309,M$1)</f>
        <v>USD</v>
      </c>
      <c r="N309" s="8" t="str" cm="1">
        <f t="array" ref="N309">_xll.BDP($C309,N$1)</f>
        <v>AU</v>
      </c>
      <c r="O309" s="8" t="str" cm="1">
        <f t="array" ref="O309">_xll.BDP($C309,O$1)</f>
        <v>Corp</v>
      </c>
      <c r="P309" s="8" t="str" cm="1">
        <f t="array" ref="P309">_xll.BDP($C309,P$1)</f>
        <v>Financials</v>
      </c>
      <c r="Q309" s="8" t="str" cm="1">
        <f t="array" ref="Q309">_xll.BDP($C309,Q$1)</f>
        <v>COMMONWEALTH BANK AUST</v>
      </c>
      <c r="R309" s="8" t="str" cm="1">
        <f t="array" ref="R309">_xll.BDP($C309,R$1)</f>
        <v>BBB+</v>
      </c>
      <c r="S309" s="8" cm="1">
        <f t="array" ref="S309">_xlfn.IFNA(MATCH(_xll.BDP($C309,S$1),Convert_RBCIRTG[RTG_MDY],0),0)</f>
        <v>3</v>
      </c>
      <c r="T309" s="8" cm="1">
        <f t="array" ref="T309">_xlfn.IFNA(MATCH(_xll.BDP($C309,T$1),Convert_RBCIRTG[RTG_FITCH_SP],0),0)</f>
        <v>4</v>
      </c>
      <c r="U309" s="8" cm="1">
        <f t="array" ref="U309">_xlfn.IFNA(MATCH(_xll.BDP($C309,U$1),Convert_RBCIRTG[RTG_FITCH_SP],0),0)</f>
        <v>3</v>
      </c>
      <c r="V309" s="20" t="str" cm="1">
        <f t="array" ref="V309">INDEX(Convert_RBCIRTG[RTG_FITCH_SP],IF(MEDIAN($S309:$U309)&gt;0,MEDIAN($S309:$U309),MAX($S309:$U309)))</f>
        <v>BBB+</v>
      </c>
      <c r="W309" s="15" cm="1">
        <f t="array" ref="W309">_xll.BDP($C309,W$1,"YAS_YLD_FLAG = 15")</f>
        <v>6.8435205862659334</v>
      </c>
      <c r="X309" s="3" t="str">
        <f>INDEX(Convert_DurBins[Dur_Bucket],MATCH($W309,Convert_DurBins[Dur_Val],1))</f>
        <v>0-10</v>
      </c>
      <c r="Y309" s="14">
        <f t="shared" si="24"/>
        <v>2.8966145868325981</v>
      </c>
      <c r="Z309" s="3">
        <f>-INDEX(DefProv[Default],MATCH($O309&amp;$R309,DefProv[KEY],0))</f>
        <v>-36</v>
      </c>
      <c r="AA309" s="9" cm="1">
        <f t="array" ref="AA309">IF($M309="CAD",AB309,_xll.BDP($C309,AA$1,"YAS_XCCY_FOREIGN_CURRENCY=CAD","YAS_YLD_FLAG = 15","PRICING_SOURCE=BVAL"))</f>
        <v>3.256614586832598</v>
      </c>
      <c r="AB309" s="9" cm="1">
        <f t="array" ref="AB309">_xll.BDP($C309,AB$1,"YAS_YLD_FLAG = 15","PRICING_SOURCE=BVAL")</f>
        <v>2.8909229999999999</v>
      </c>
      <c r="AC309" s="14">
        <f t="shared" si="25"/>
        <v>0.36569158683259806</v>
      </c>
      <c r="AD309" s="9" cm="1">
        <f t="array" ref="AD309">_xll.BDP($C309,AD$1,"YAS_YLD_FLAG = 15","PRICING_SOURCE=BVAL")</f>
        <v>131.09379999999999</v>
      </c>
      <c r="AE309" s="14" t="e">
        <f>INDEX([1]credit_yield!$C$1:$C$108,MATCH($AY309,[1]credit_yield!$A$1:$A$108,0))</f>
        <v>#N/A</v>
      </c>
      <c r="AF309" s="9" cm="1">
        <f t="array" ref="AF309">_xll.BDP($C309,AF$1,"YAS_YLD_FLAG = 15","YAS_XCCY_FOREIGN_CURRENCY=CAD","PRICING_SOURCE=BVAL")</f>
        <v>183.59014956772324</v>
      </c>
      <c r="AG309" s="9" cm="1">
        <f t="array" ref="AG309">_xll.BDP($C309,AG$1,"YAS_YLD_FLAG = 15","PRICING_SOURCE=BVAL")</f>
        <v>1.579985</v>
      </c>
      <c r="AH309" s="9" t="str" cm="1">
        <f t="array" ref="AH309">_xll.BDP($C309,AH$1,"YAS_YLD_FLAG = 15","PRICING_SOURCE=BVAL")</f>
        <v>T 1 1/4 08/15/31</v>
      </c>
      <c r="AI309" s="9" t="str" cm="1">
        <f t="array" ref="AI309">_xll.BDP($C309,AI$1,"YAS_YLD_FLAG = 15","YAS_XCCY_FOREIGN_CURRENCY=CAD","PRICING_SOURCE=BVAL")</f>
        <v>CAN 2 ¼ 06/01/29</v>
      </c>
      <c r="AJ309" s="9" cm="1">
        <f t="array" ref="AJ309">_xll.BQL($C309, "yield(fill=PREV, pricing_source=BVN4, side=Bid, yield_type=YTW) - yield(fill=PREV, pricing_source=BVN4, side=Ask, yield_type=YTW)")</f>
        <v>3.5997444119187261E-2</v>
      </c>
      <c r="AK309" s="16" cm="1">
        <f t="array" ref="AK309">_xll.BDP($C309,AK$1,"YAS_YLD_FLAG = 1")</f>
        <v>1250000000</v>
      </c>
      <c r="AL309" s="5">
        <f t="shared" si="26"/>
        <v>3.7835199999999999E-2</v>
      </c>
      <c r="AM309" s="17" cm="1">
        <f t="array" ref="AM309">_xll.BDP($C309&amp;"@"&amp;Settings!$B$1&amp;" "&amp;$O309,"INTERVAL_SUM","MARKET_DATA_OVERRIDE="&amp;AM$1,"CALC_INTERVAL="&amp;Settings!$B$2,"FILL=0")*1000</f>
        <v>47294000</v>
      </c>
      <c r="AN309" s="18">
        <f t="shared" si="27"/>
        <v>-30985000</v>
      </c>
      <c r="AO309" s="17" cm="1">
        <f t="array" ref="AO309">_xll.BDP($I309&amp;"@"&amp;Settings!$B$1&amp;" "&amp;$O309,"INTERVAL_SUM","MARKET_DATA_OVERRIDE="&amp;AO$1,"CALC_INTERVAL="&amp;Settings!$B$2,"FILL=0")*1000</f>
        <v>1800000</v>
      </c>
      <c r="AP309" s="17" cm="1">
        <f t="array" ref="AP309">_xll.BDP($I309&amp;"@"&amp;Settings!$B$1&amp;" "&amp;$O309,"INTERVAL_SUM","MARKET_DATA_OVERRIDE="&amp;AP$1,"CALC_INTERVAL="&amp;Settings!$B$2,"FILL=0")*1000</f>
        <v>32785000</v>
      </c>
      <c r="AQ309" s="8" cm="1">
        <f t="array" ref="AQ309">_xll.BDP($C309,AQ$1)</f>
        <v>90</v>
      </c>
      <c r="AR309" s="21">
        <f>_xlfn.IFNA(IF(ISNUMBER($K309),INDEX(SN_Limit[UTILIZATION],MATCH($K309,SN_Limit[BB_ID],0)),"#N/A"),
IF(ISNUMBER($L309),INDEX(SN_Limit[UTILIZATION],MATCH($L309,SN_Limit[BB_ID],0)),"#N/A"))</f>
        <v>0.161</v>
      </c>
      <c r="AS309" s="6">
        <f>_xlfn.IFNA(IF(ISNUMBER($K309),INDEX(SN_Limit[REMAINING],MATCH($K309,SN_Limit[BB_ID],0)),"#N/A"),
IF(ISNUMBER($L309),INDEX(SN_Limit[REMAINING],MATCH($L309,SN_Limit[BB_ID],0)),"#N/A"))</f>
        <v>55427037.670000002</v>
      </c>
      <c r="AT309" s="3" t="str">
        <f>INDEX(Table11[Z_category],MATCH(MAX(BuyTable[[#This Row],[Yld_Z_BB]:[Yld_Z_RBCI]]),Table11[Z_score_Vale],1))</f>
        <v>75 to 90</v>
      </c>
      <c r="AU309" s="3" t="str">
        <f>INDEX(Table12[TRAC_Category],MATCH(BuyTable[[#This Row],[Perc_Traded]],Table12[TRAC_Value],1))</f>
        <v>0-5%</v>
      </c>
      <c r="AV309" s="27" t="str">
        <f>INDEX(Table13[NetDlrInv_Category],MATCH(BuyTable[[#This Row],[DealerClient Net]],Table13[NetDlrInv_Value],1))</f>
        <v>-50 to -20MM</v>
      </c>
      <c r="AW309" s="3">
        <f>IF(OR(ISBLANK(BuyTable[[#This Row],[MSG_AskSize]]),NOT(ISNUMBER(BuyTable[[#This Row],[MSG_AskSize]]))),"NA",INDEX(Table14[AskSize_Category],MATCH(BuyTable[[#This Row],[MSG_AskSize]],Table14[AskSize_Value],1)))</f>
        <v>0</v>
      </c>
      <c r="AX309" s="3" t="str">
        <f>INDEX(Table15[XCCY_Cat],MATCH(BuyTable[[#This Row],[XCCY_sprd]],Table15[XCCY_Value],1))</f>
        <v>0.3 to 0.5</v>
      </c>
      <c r="AY309" s="3" t="str">
        <f>INDEX(Group_RTG[RTG_Value],MATCH($R309,Group_RTG[RTG_Key],0))&amp;":"&amp;INDEX(Map_DurBQNT[Dur_Val],MATCH($X309,Map_DurBQNT[Dur_Key],0))&amp;":"&amp;$M309&amp;":"&amp;$O309</f>
        <v>BBB:5:USD:Corp</v>
      </c>
      <c r="AZ309" s="3" t="str">
        <f>INDEX(Table9[LQA_Bucket],MATCH(BuyTable[[#This Row],[LQA_LIQUIDITY_SCORE]],Table9[LQA_Val],1))</f>
        <v>80-100</v>
      </c>
      <c r="BA309" s="27" t="str">
        <f>INDEX(Table10[Utilization_Bucket],MATCH(_xlfn.IFNA(ROUND(BuyTable[[#This Row],[Remaining]]/1000000,0),-1),Table10[Utilization_Val],1))</f>
        <v>50-100MM</v>
      </c>
      <c r="BB30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10" spans="1:54" x14ac:dyDescent="0.3">
      <c r="A310" t="s">
        <v>876</v>
      </c>
      <c r="B310" t="str">
        <f>IF(ISNUMBER(MATCH(I310,Buyside_PastID!A:A,0)),"","NEW")</f>
        <v/>
      </c>
      <c r="C310" s="8" t="s">
        <v>1123</v>
      </c>
      <c r="D310" s="8">
        <v>0.80560364078902369</v>
      </c>
      <c r="E310" s="8">
        <v>0.97064757779242339</v>
      </c>
      <c r="F310" s="8" t="s">
        <v>2830</v>
      </c>
      <c r="G310" s="8">
        <v>0</v>
      </c>
      <c r="H310" s="8">
        <v>0</v>
      </c>
      <c r="I310" s="8" t="str" cm="1">
        <f t="array" ref="I310">_xll.BDP($C310,I$1)</f>
        <v>00206RBA9</v>
      </c>
      <c r="J310" s="8" t="str" cm="1">
        <f t="array" ref="J310">_xll.BDP($C310,J$1)</f>
        <v>T 5.55 08/15/41</v>
      </c>
      <c r="K310" s="8" cm="1">
        <f t="array" ref="K310">_xll.BDP($C310,K$1)</f>
        <v>101376</v>
      </c>
      <c r="L310" s="8" cm="1">
        <f t="array" ref="L310">_xll.BDP($C310,L$1)</f>
        <v>101376</v>
      </c>
      <c r="M310" s="8" t="str" cm="1">
        <f t="array" ref="M310">_xll.BDP($C310,M$1)</f>
        <v>USD</v>
      </c>
      <c r="N310" s="8" t="str" cm="1">
        <f t="array" ref="N310">_xll.BDP($C310,N$1)</f>
        <v>US</v>
      </c>
      <c r="O310" s="8" t="str" cm="1">
        <f t="array" ref="O310">_xll.BDP($C310,O$1)</f>
        <v>Corp</v>
      </c>
      <c r="P310" s="8" t="str" cm="1">
        <f t="array" ref="P310">_xll.BDP($C310,P$1)</f>
        <v>Communications</v>
      </c>
      <c r="Q310" s="8" t="str" cm="1">
        <f t="array" ref="Q310">_xll.BDP($C310,Q$1)</f>
        <v>AT&amp;T INC</v>
      </c>
      <c r="R310" s="8" t="str" cm="1">
        <f t="array" ref="R310">_xll.BDP($C310,R$1)</f>
        <v>BBB</v>
      </c>
      <c r="S310" s="8" cm="1">
        <f t="array" ref="S310">_xlfn.IFNA(MATCH(_xll.BDP($C310,S$1),Convert_RBCIRTG[RTG_MDY],0),0)</f>
        <v>2</v>
      </c>
      <c r="T310" s="8" cm="1">
        <f t="array" ref="T310">_xlfn.IFNA(MATCH(_xll.BDP($C310,T$1),Convert_RBCIRTG[RTG_FITCH_SP],0),0)</f>
        <v>3</v>
      </c>
      <c r="U310" s="8" cm="1">
        <f t="array" ref="U310">_xlfn.IFNA(MATCH(_xll.BDP($C310,U$1),Convert_RBCIRTG[RTG_FITCH_SP],0),0)</f>
        <v>2</v>
      </c>
      <c r="V310" s="20" t="str" cm="1">
        <f t="array" ref="V310">INDEX(Convert_RBCIRTG[RTG_FITCH_SP],IF(MEDIAN($S310:$U310)&gt;0,MEDIAN($S310:$U310),MAX($S310:$U310)))</f>
        <v>BBB</v>
      </c>
      <c r="W310" s="15" cm="1">
        <f t="array" ref="W310">_xll.BDP($C310,W$1,"YAS_YLD_FLAG = 15")</f>
        <v>12.946449143617285</v>
      </c>
      <c r="X310" s="3" t="str">
        <f>INDEX(Convert_DurBins[Dur_Bucket],MATCH($W310,Convert_DurBins[Dur_Val],1))</f>
        <v>12-14</v>
      </c>
      <c r="Y310" s="14">
        <f t="shared" si="24"/>
        <v>3.8903737265937735</v>
      </c>
      <c r="Z310" s="3">
        <f>-INDEX(DefProv[Default],MATCH($O310&amp;$R310,DefProv[KEY],0))</f>
        <v>-36</v>
      </c>
      <c r="AA310" s="9" cm="1">
        <f t="array" ref="AA310">IF($M310="CAD",AB310,_xll.BDP($C310,AA$1,"YAS_XCCY_FOREIGN_CURRENCY=CAD","YAS_YLD_FLAG = 15","PRICING_SOURCE=BVAL"))</f>
        <v>4.2503737265937733</v>
      </c>
      <c r="AB310" s="9" cm="1">
        <f t="array" ref="AB310">_xll.BDP($C310,AB$1,"YAS_YLD_FLAG = 15","PRICING_SOURCE=BVAL")</f>
        <v>3.425195</v>
      </c>
      <c r="AC310" s="14">
        <f t="shared" si="25"/>
        <v>0.82517872659377334</v>
      </c>
      <c r="AD310" s="9" cm="1">
        <f t="array" ref="AD310">_xll.BDP($C310,AD$1,"YAS_YLD_FLAG = 15","PRICING_SOURCE=BVAL")</f>
        <v>143.24050000000003</v>
      </c>
      <c r="AE310" s="14" t="e">
        <f>INDEX([1]credit_yield!$C$1:$C$108,MATCH($AY310,[1]credit_yield!$A$1:$A$108,0))</f>
        <v>#N/A</v>
      </c>
      <c r="AF310" s="9" cm="1">
        <f t="array" ref="AF310">_xll.BDP($C310,AF$1,"YAS_YLD_FLAG = 15","YAS_XCCY_FOREIGN_CURRENCY=CAD","PRICING_SOURCE=BVAL")</f>
        <v>238.20932726007484</v>
      </c>
      <c r="AG310" s="9" cm="1">
        <f t="array" ref="AG310">_xll.BDP($C310,AG$1,"YAS_YLD_FLAG = 15","PRICING_SOURCE=BVAL")</f>
        <v>1.9927899999999998</v>
      </c>
      <c r="AH310" s="9" t="str" cm="1">
        <f t="array" ref="AH310">_xll.BDP($C310,AH$1,"YAS_YLD_FLAG = 15","PRICING_SOURCE=BVAL")</f>
        <v>T 1 3/4 08/15/41</v>
      </c>
      <c r="AI310" s="9" t="str" cm="1">
        <f t="array" ref="AI310">_xll.BDP($C310,AI$1,"YAS_YLD_FLAG = 15","YAS_XCCY_FOREIGN_CURRENCY=CAD","PRICING_SOURCE=BVAL")</f>
        <v>CAN 4 06/01/41</v>
      </c>
      <c r="AJ310" s="9" cm="1">
        <f t="array" ref="AJ310">_xll.BQL($C310, "yield(fill=PREV, pricing_source=BVN4, side=Bid, yield_type=YTW) - yield(fill=PREV, pricing_source=BVN4, side=Ask, yield_type=YTW)")</f>
        <v>3.2475092204024669E-2</v>
      </c>
      <c r="AK310" s="16" cm="1">
        <f t="array" ref="AK310">_xll.BDP($C310,AK$1,"YAS_YLD_FLAG = 1")</f>
        <v>676151000</v>
      </c>
      <c r="AL310" s="5">
        <f t="shared" si="26"/>
        <v>1.0145662729183274E-2</v>
      </c>
      <c r="AM310" s="17" cm="1">
        <f t="array" ref="AM310">_xll.BDP($C310&amp;"@"&amp;Settings!$B$1&amp;" "&amp;$O310,"INTERVAL_SUM","MARKET_DATA_OVERRIDE="&amp;AM$1,"CALC_INTERVAL="&amp;Settings!$B$2,"FILL=0")*1000</f>
        <v>6860000</v>
      </c>
      <c r="AN310" s="18">
        <f t="shared" si="27"/>
        <v>-1430000</v>
      </c>
      <c r="AO310" s="17" cm="1">
        <f t="array" ref="AO310">_xll.BDP($I310&amp;"@"&amp;Settings!$B$1&amp;" "&amp;$O310,"INTERVAL_SUM","MARKET_DATA_OVERRIDE="&amp;AO$1,"CALC_INTERVAL="&amp;Settings!$B$2,"FILL=0")*1000</f>
        <v>2000000</v>
      </c>
      <c r="AP310" s="17" cm="1">
        <f t="array" ref="AP310">_xll.BDP($I310&amp;"@"&amp;Settings!$B$1&amp;" "&amp;$O310,"INTERVAL_SUM","MARKET_DATA_OVERRIDE="&amp;AP$1,"CALC_INTERVAL="&amp;Settings!$B$2,"FILL=0")*1000</f>
        <v>3430000</v>
      </c>
      <c r="AQ310" s="8" cm="1">
        <f t="array" ref="AQ310">_xll.BDP($C310,AQ$1)</f>
        <v>86</v>
      </c>
      <c r="AR310" s="21">
        <f>_xlfn.IFNA(IF(ISNUMBER($K310),INDEX(SN_Limit[UTILIZATION],MATCH($K310,SN_Limit[BB_ID],0)),"#N/A"),
IF(ISNUMBER($L310),INDEX(SN_Limit[UTILIZATION],MATCH($L310,SN_Limit[BB_ID],0)),"#N/A"))</f>
        <v>0.89100000000000001</v>
      </c>
      <c r="AS310" s="6">
        <f>_xlfn.IFNA(IF(ISNUMBER($K310),INDEX(SN_Limit[REMAINING],MATCH($K310,SN_Limit[BB_ID],0)),"#N/A"),
IF(ISNUMBER($L310),INDEX(SN_Limit[REMAINING],MATCH($L310,SN_Limit[BB_ID],0)),"#N/A"))</f>
        <v>811912.5</v>
      </c>
      <c r="AT310" s="3" t="str">
        <f>INDEX(Table11[Z_category],MATCH(MAX(BuyTable[[#This Row],[Yld_Z_BB]:[Yld_Z_RBCI]]),Table11[Z_score_Vale],1))</f>
        <v>75 to 90</v>
      </c>
      <c r="AU310" s="3" t="str">
        <f>INDEX(Table12[TRAC_Category],MATCH(BuyTable[[#This Row],[Perc_Traded]],Table12[TRAC_Value],1))</f>
        <v>0-5%</v>
      </c>
      <c r="AV310" s="27" t="str">
        <f>INDEX(Table13[NetDlrInv_Category],MATCH(BuyTable[[#This Row],[DealerClient Net]],Table13[NetDlrInv_Value],1))</f>
        <v>-5MM to 0MM</v>
      </c>
      <c r="AW310" s="3">
        <f>IF(OR(ISBLANK(BuyTable[[#This Row],[MSG_AskSize]]),NOT(ISNUMBER(BuyTable[[#This Row],[MSG_AskSize]]))),"NA",INDEX(Table14[AskSize_Category],MATCH(BuyTable[[#This Row],[MSG_AskSize]],Table14[AskSize_Value],1)))</f>
        <v>0</v>
      </c>
      <c r="AX310" s="3" t="str">
        <f>INDEX(Table15[XCCY_Cat],MATCH(BuyTable[[#This Row],[XCCY_sprd]],Table15[XCCY_Value],1))</f>
        <v>0.8 to 1</v>
      </c>
      <c r="AY310" s="3" t="str">
        <f>INDEX(Group_RTG[RTG_Value],MATCH($R310,Group_RTG[RTG_Key],0))&amp;":"&amp;INDEX(Map_DurBQNT[Dur_Val],MATCH($X310,Map_DurBQNT[Dur_Key],0))&amp;":"&amp;$M310&amp;":"&amp;$O310</f>
        <v>BBB:7:USD:Corp</v>
      </c>
      <c r="AZ310" s="3" t="str">
        <f>INDEX(Table9[LQA_Bucket],MATCH(BuyTable[[#This Row],[LQA_LIQUIDITY_SCORE]],Table9[LQA_Val],1))</f>
        <v>80-100</v>
      </c>
      <c r="BA310" s="27" t="str">
        <f>INDEX(Table10[Utilization_Bucket],MATCH(_xlfn.IFNA(ROUND(BuyTable[[#This Row],[Remaining]]/1000000,0),-1),Table10[Utilization_Val],1))</f>
        <v>1-10MM</v>
      </c>
      <c r="BB31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11" spans="1:54" x14ac:dyDescent="0.3">
      <c r="A311" t="s">
        <v>876</v>
      </c>
      <c r="B311" t="str">
        <f>IF(ISNUMBER(MATCH(I311,Buyside_PastID!A:A,0)),"","NEW")</f>
        <v/>
      </c>
      <c r="C311" s="8" t="s">
        <v>1124</v>
      </c>
      <c r="D311" s="8">
        <v>0.89178757271722975</v>
      </c>
      <c r="E311" s="8">
        <v>1.0439000755077479</v>
      </c>
      <c r="F311" s="8" t="s">
        <v>2789</v>
      </c>
      <c r="I311" s="8" t="str" cm="1">
        <f t="array" ref="I311">_xll.BDP($C311,I$1)</f>
        <v>843646AH3</v>
      </c>
      <c r="J311" s="8" t="str" cm="1">
        <f t="array" ref="J311">_xll.BDP($C311,J$1)</f>
        <v>SO 5.15 09/15/41</v>
      </c>
      <c r="K311" s="8" cm="1">
        <f t="array" ref="K311">_xll.BDP($C311,K$1)</f>
        <v>101370</v>
      </c>
      <c r="L311" s="8" cm="1">
        <f t="array" ref="L311">_xll.BDP($C311,L$1)</f>
        <v>7557309</v>
      </c>
      <c r="M311" s="8" t="str" cm="1">
        <f t="array" ref="M311">_xll.BDP($C311,M$1)</f>
        <v>USD</v>
      </c>
      <c r="N311" s="8" t="str" cm="1">
        <f t="array" ref="N311">_xll.BDP($C311,N$1)</f>
        <v>US</v>
      </c>
      <c r="O311" s="8" t="str" cm="1">
        <f t="array" ref="O311">_xll.BDP($C311,O$1)</f>
        <v>Corp</v>
      </c>
      <c r="P311" s="8" t="str" cm="1">
        <f t="array" ref="P311">_xll.BDP($C311,P$1)</f>
        <v>Utilities</v>
      </c>
      <c r="Q311" s="8" t="str" cm="1">
        <f t="array" ref="Q311">_xll.BDP($C311,Q$1)</f>
        <v>SOUTHERN POWER CO</v>
      </c>
      <c r="R311" s="8" t="str" cm="1">
        <f t="array" ref="R311">_xll.BDP($C311,R$1)</f>
        <v>BBB+</v>
      </c>
      <c r="S311" s="8" cm="1">
        <f t="array" ref="S311">_xlfn.IFNA(MATCH(_xll.BDP($C311,S$1),Convert_RBCIRTG[RTG_MDY],0),0)</f>
        <v>3</v>
      </c>
      <c r="T311" s="8" cm="1">
        <f t="array" ref="T311">_xlfn.IFNA(MATCH(_xll.BDP($C311,T$1),Convert_RBCIRTG[RTG_FITCH_SP],0),0)</f>
        <v>3</v>
      </c>
      <c r="U311" s="8" cm="1">
        <f t="array" ref="U311">_xlfn.IFNA(MATCH(_xll.BDP($C311,U$1),Convert_RBCIRTG[RTG_FITCH_SP],0),0)</f>
        <v>3</v>
      </c>
      <c r="V311" s="20" t="str" cm="1">
        <f t="array" ref="V311">INDEX(Convert_RBCIRTG[RTG_FITCH_SP],IF(MEDIAN($S311:$U311)&gt;0,MEDIAN($S311:$U311),MAX($S311:$U311)))</f>
        <v>BBB+</v>
      </c>
      <c r="W311" s="15" cm="1">
        <f t="array" ref="W311">_xll.BDP($C311,W$1,"YAS_YLD_FLAG = 15")</f>
        <v>13.17503090664192</v>
      </c>
      <c r="X311" s="3" t="str">
        <f>INDEX(Convert_DurBins[Dur_Bucket],MATCH($W311,Convert_DurBins[Dur_Val],1))</f>
        <v>12-14</v>
      </c>
      <c r="Y311" s="14">
        <f t="shared" si="24"/>
        <v>3.9004802495060358</v>
      </c>
      <c r="Z311" s="3">
        <f>-INDEX(DefProv[Default],MATCH($O311&amp;$R311,DefProv[KEY],0))</f>
        <v>-36</v>
      </c>
      <c r="AA311" s="9" cm="1">
        <f t="array" ref="AA311">IF($M311="CAD",AB311,_xll.BDP($C311,AA$1,"YAS_XCCY_FOREIGN_CURRENCY=CAD","YAS_YLD_FLAG = 15","PRICING_SOURCE=BVAL"))</f>
        <v>4.2604802495060357</v>
      </c>
      <c r="AB311" s="9" cm="1">
        <f t="array" ref="AB311">_xll.BDP($C311,AB$1,"YAS_YLD_FLAG = 15","PRICING_SOURCE=BVAL")</f>
        <v>3.4971960000000002</v>
      </c>
      <c r="AC311" s="14">
        <f t="shared" si="25"/>
        <v>0.76328424950603546</v>
      </c>
      <c r="AD311" s="9" cm="1">
        <f t="array" ref="AD311">_xll.BDP($C311,AD$1,"YAS_YLD_FLAG = 15","PRICING_SOURCE=BVAL")</f>
        <v>150.44060000000005</v>
      </c>
      <c r="AE311" s="14" t="e">
        <f>INDEX([1]credit_yield!$C$1:$C$108,MATCH($AY311,[1]credit_yield!$A$1:$A$108,0))</f>
        <v>#N/A</v>
      </c>
      <c r="AF311" s="9" cm="1">
        <f t="array" ref="AF311">_xll.BDP($C311,AF$1,"YAS_YLD_FLAG = 15","YAS_XCCY_FOREIGN_CURRENCY=CAD","PRICING_SOURCE=BVAL")</f>
        <v>239.21997955130107</v>
      </c>
      <c r="AG311" s="9" cm="1">
        <f t="array" ref="AG311">_xll.BDP($C311,AG$1,"YAS_YLD_FLAG = 15","PRICING_SOURCE=BVAL")</f>
        <v>1.9927899999999998</v>
      </c>
      <c r="AH311" s="9" t="str" cm="1">
        <f t="array" ref="AH311">_xll.BDP($C311,AH$1,"YAS_YLD_FLAG = 15","PRICING_SOURCE=BVAL")</f>
        <v>T 1 3/4 08/15/41</v>
      </c>
      <c r="AI311" s="9" t="str" cm="1">
        <f t="array" ref="AI311">_xll.BDP($C311,AI$1,"YAS_YLD_FLAG = 15","YAS_XCCY_FOREIGN_CURRENCY=CAD","PRICING_SOURCE=BVAL")</f>
        <v>CAN 4 06/01/41</v>
      </c>
      <c r="AJ311" s="9" cm="1">
        <f t="array" ref="AJ311">_xll.BQL($C311, "yield(fill=PREV, pricing_source=BVN4, side=Bid, yield_type=YTW) - yield(fill=PREV, pricing_source=BVN4, side=Ask, yield_type=YTW)")</f>
        <v>2.6094419639043132E-2</v>
      </c>
      <c r="AK311" s="16" cm="1">
        <f t="array" ref="AK311">_xll.BDP($C311,AK$1,"YAS_YLD_FLAG = 1")</f>
        <v>575000000</v>
      </c>
      <c r="AL311" s="5">
        <f t="shared" si="26"/>
        <v>2.4739130434782607E-2</v>
      </c>
      <c r="AM311" s="17" cm="1">
        <f t="array" ref="AM311">_xll.BDP($C311&amp;"@"&amp;Settings!$B$1&amp;" "&amp;$O311,"INTERVAL_SUM","MARKET_DATA_OVERRIDE="&amp;AM$1,"CALC_INTERVAL="&amp;Settings!$B$2,"FILL=0")*1000</f>
        <v>14225000</v>
      </c>
      <c r="AN311" s="18">
        <f t="shared" si="27"/>
        <v>475000</v>
      </c>
      <c r="AO311" s="17" cm="1">
        <f t="array" ref="AO311">_xll.BDP($I311&amp;"@"&amp;Settings!$B$1&amp;" "&amp;$O311,"INTERVAL_SUM","MARKET_DATA_OVERRIDE="&amp;AO$1,"CALC_INTERVAL="&amp;Settings!$B$2,"FILL=0")*1000</f>
        <v>6600000</v>
      </c>
      <c r="AP311" s="17" cm="1">
        <f t="array" ref="AP311">_xll.BDP($I311&amp;"@"&amp;Settings!$B$1&amp;" "&amp;$O311,"INTERVAL_SUM","MARKET_DATA_OVERRIDE="&amp;AP$1,"CALC_INTERVAL="&amp;Settings!$B$2,"FILL=0")*1000</f>
        <v>6125000</v>
      </c>
      <c r="AQ311" s="8" cm="1">
        <f t="array" ref="AQ311">_xll.BDP($C311,AQ$1)</f>
        <v>87</v>
      </c>
      <c r="AR311" s="21">
        <f>_xlfn.IFNA(IF(ISNUMBER($K311),INDEX(SN_Limit[UTILIZATION],MATCH($K311,SN_Limit[BB_ID],0)),"#N/A"),
IF(ISNUMBER($L311),INDEX(SN_Limit[UTILIZATION],MATCH($L311,SN_Limit[BB_ID],0)),"#N/A"))</f>
        <v>0.20549999999999999</v>
      </c>
      <c r="AS311" s="6">
        <f>_xlfn.IFNA(IF(ISNUMBER($K311),INDEX(SN_Limit[REMAINING],MATCH($K311,SN_Limit[BB_ID],0)),"#N/A"),
IF(ISNUMBER($L311),INDEX(SN_Limit[REMAINING],MATCH($L311,SN_Limit[BB_ID],0)),"#N/A"))</f>
        <v>34725656.890000001</v>
      </c>
      <c r="AT311" s="3" t="str">
        <f>INDEX(Table11[Z_category],MATCH(MAX(BuyTable[[#This Row],[Yld_Z_BB]:[Yld_Z_RBCI]]),Table11[Z_score_Vale],1))</f>
        <v>75 to 90</v>
      </c>
      <c r="AU311" s="3" t="str">
        <f>INDEX(Table12[TRAC_Category],MATCH(BuyTable[[#This Row],[Perc_Traded]],Table12[TRAC_Value],1))</f>
        <v>0-5%</v>
      </c>
      <c r="AV311" s="27">
        <f>INDEX(Table13[NetDlrInv_Category],MATCH(BuyTable[[#This Row],[DealerClient Net]],Table13[NetDlrInv_Value],1))</f>
        <v>0</v>
      </c>
      <c r="AW311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11" s="3" t="str">
        <f>INDEX(Table15[XCCY_Cat],MATCH(BuyTable[[#This Row],[XCCY_sprd]],Table15[XCCY_Value],1))</f>
        <v>0.5 to 0.8</v>
      </c>
      <c r="AY311" s="3" t="str">
        <f>INDEX(Group_RTG[RTG_Value],MATCH($R311,Group_RTG[RTG_Key],0))&amp;":"&amp;INDEX(Map_DurBQNT[Dur_Val],MATCH($X311,Map_DurBQNT[Dur_Key],0))&amp;":"&amp;$M311&amp;":"&amp;$O311</f>
        <v>BBB:7:USD:Corp</v>
      </c>
      <c r="AZ311" s="3" t="str">
        <f>INDEX(Table9[LQA_Bucket],MATCH(BuyTable[[#This Row],[LQA_LIQUIDITY_SCORE]],Table9[LQA_Val],1))</f>
        <v>80-100</v>
      </c>
      <c r="BA311" s="27" t="str">
        <f>INDEX(Table10[Utilization_Bucket],MATCH(_xlfn.IFNA(ROUND(BuyTable[[#This Row],[Remaining]]/1000000,0),-1),Table10[Utilization_Val],1))</f>
        <v>10-50MM</v>
      </c>
      <c r="BB31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12" spans="1:54" x14ac:dyDescent="0.3">
      <c r="A312" t="s">
        <v>876</v>
      </c>
      <c r="B312" t="str">
        <f>IF(ISNUMBER(MATCH(I312,Buyside_PastID!A:A,0)),"","NEW")</f>
        <v/>
      </c>
      <c r="C312" s="8" t="s">
        <v>1644</v>
      </c>
      <c r="D312" s="8">
        <v>0.83982478399209881</v>
      </c>
      <c r="E312" s="8">
        <v>1.3747722859443732</v>
      </c>
      <c r="F312" s="8" t="s">
        <v>2032</v>
      </c>
      <c r="G312" s="8">
        <v>15000</v>
      </c>
      <c r="H312" s="8">
        <v>15000</v>
      </c>
      <c r="I312" s="8" t="str" cm="1">
        <f t="array" ref="I312">_xll.BDP($C312,I$1)</f>
        <v>62620DAL5</v>
      </c>
      <c r="J312" s="8" t="str" cm="1">
        <f t="array" ref="J312">_xll.BDP($C312,J$1)</f>
        <v>BCMFA 2.3 04/15/31</v>
      </c>
      <c r="K312" s="8" cm="1">
        <f t="array" ref="K312">_xll.BDP($C312,K$1)</f>
        <v>191176</v>
      </c>
      <c r="L312" s="8" cm="1">
        <f t="array" ref="L312">_xll.BDP($C312,L$1)</f>
        <v>191176</v>
      </c>
      <c r="M312" s="8" t="str" cm="1">
        <f t="array" ref="M312">_xll.BDP($C312,M$1)</f>
        <v>CAD</v>
      </c>
      <c r="N312" s="8" t="str" cm="1">
        <f t="array" ref="N312">_xll.BDP($C312,N$1)</f>
        <v>CA</v>
      </c>
      <c r="O312" s="8" t="str" cm="1">
        <f t="array" ref="O312">_xll.BDP($C312,O$1)</f>
        <v>Govt</v>
      </c>
      <c r="P312" s="8" t="str" cm="1">
        <f t="array" ref="P312">_xll.BDP($C312,P$1)</f>
        <v>Government</v>
      </c>
      <c r="Q312" s="8" t="str" cm="1">
        <f t="array" ref="Q312">_xll.BDP($C312,Q$1)</f>
        <v>BRIT COL MUNI FIN AUTH</v>
      </c>
      <c r="R312" s="8" t="str" cm="1">
        <f t="array" ref="R312">_xll.BDP($C312,R$1)</f>
        <v>AAA</v>
      </c>
      <c r="S312" s="8" cm="1">
        <f t="array" ref="S312">_xlfn.IFNA(MATCH(_xll.BDP($C312,S$1),Convert_RBCIRTG[RTG_MDY],0),0)</f>
        <v>10</v>
      </c>
      <c r="T312" s="8" cm="1">
        <f t="array" ref="T312">_xlfn.IFNA(MATCH(_xll.BDP($C312,T$1),Convert_RBCIRTG[RTG_FITCH_SP],0),0)</f>
        <v>10</v>
      </c>
      <c r="U312" s="8" cm="1">
        <f t="array" ref="U312">_xlfn.IFNA(MATCH(_xll.BDP($C312,U$1),Convert_RBCIRTG[RTG_FITCH_SP],0),0)</f>
        <v>0</v>
      </c>
      <c r="V312" s="20" t="str" cm="1">
        <f t="array" ref="V312">INDEX(Convert_RBCIRTG[RTG_FITCH_SP],IF(MEDIAN($S312:$U312)&gt;0,MEDIAN($S312:$U312),MAX($S312:$U312)))</f>
        <v>AAA</v>
      </c>
      <c r="W312" s="15" cm="1">
        <f t="array" ref="W312">_xll.BDP($C312,W$1,"YAS_YLD_FLAG = 15")</f>
        <v>8.4888867601280413</v>
      </c>
      <c r="X312" s="3" t="str">
        <f>INDEX(Convert_DurBins[Dur_Bucket],MATCH($W312,Convert_DurBins[Dur_Val],1))</f>
        <v>0-10</v>
      </c>
      <c r="Y312" s="14">
        <f t="shared" si="24"/>
        <v>2.1503710000000003</v>
      </c>
      <c r="Z312" s="3">
        <f>-INDEX(DefProv[Default],MATCH($O312&amp;$R312,DefProv[KEY],0))</f>
        <v>-3</v>
      </c>
      <c r="AA312" s="9" cm="1">
        <f t="array" ref="AA312">IF($M312="CAD",AB312,_xll.BDP($C312,AA$1,"YAS_XCCY_FOREIGN_CURRENCY=CAD","YAS_YLD_FLAG = 15","PRICING_SOURCE=BVAL"))</f>
        <v>2.1803710000000001</v>
      </c>
      <c r="AB312" s="9" cm="1">
        <f t="array" ref="AB312">_xll.BDP($C312,AB$1,"YAS_YLD_FLAG = 15","PRICING_SOURCE=BVAL")</f>
        <v>2.1803710000000001</v>
      </c>
      <c r="AC312" s="14">
        <f t="shared" si="25"/>
        <v>0</v>
      </c>
      <c r="AD312" s="9" cm="1">
        <f t="array" ref="AD312">_xll.BDP($C312,AD$1,"YAS_YLD_FLAG = 15","PRICING_SOURCE=BVAL")</f>
        <v>63.326500000000017</v>
      </c>
      <c r="AE312" s="14" t="e">
        <f>INDEX([1]credit_yield!$C$1:$C$108,MATCH($AY312,[1]credit_yield!$A$1:$A$108,0))</f>
        <v>#N/A</v>
      </c>
      <c r="AF312" s="9" cm="1">
        <f t="array" ref="AF312">_xll.BDP($C312,AF$1,"YAS_YLD_FLAG = 15","YAS_XCCY_FOREIGN_CURRENCY=CAD","PRICING_SOURCE=BVAL")</f>
        <v>59.419194580045833</v>
      </c>
      <c r="AG312" s="9" cm="1">
        <f t="array" ref="AG312">_xll.BDP($C312,AG$1,"YAS_YLD_FLAG = 15","PRICING_SOURCE=BVAL")</f>
        <v>1.5471059999999999</v>
      </c>
      <c r="AH312" s="9" t="str" cm="1">
        <f t="array" ref="AH312">_xll.BDP($C312,AH$1,"YAS_YLD_FLAG = 15","PRICING_SOURCE=BVAL")</f>
        <v>CAN 0 1/2 12/01/30</v>
      </c>
      <c r="AI312" s="9" t="str" cm="1">
        <f t="array" ref="AI312">_xll.BDP($C312,AI$1,"YAS_YLD_FLAG = 15","YAS_XCCY_FOREIGN_CURRENCY=CAD","PRICING_SOURCE=BVAL")</f>
        <v>CAN 1 ½ 06/01/31</v>
      </c>
      <c r="AJ312" s="9" cm="1">
        <f t="array" ref="AJ312">_xll.BQL($C312, "yield(fill=PREV, pricing_source=BVN4, side=Bid, yield_type=YTW) - yield(fill=PREV, pricing_source=BVN4, side=Ask, yield_type=YTW)")</f>
        <v>1.7241660252394819E-2</v>
      </c>
      <c r="AK312" s="16" cm="1">
        <f t="array" ref="AK312">_xll.BDP($C312,AK$1,"YAS_YLD_FLAG = 1")</f>
        <v>700000000</v>
      </c>
      <c r="AL312" s="5">
        <f t="shared" si="26"/>
        <v>0</v>
      </c>
      <c r="AM312" s="17" cm="1">
        <f t="array" ref="AM312">_xll.BDP($C312&amp;"@"&amp;Settings!$B$1&amp;" "&amp;$O312,"INTERVAL_SUM","MARKET_DATA_OVERRIDE="&amp;AM$1,"CALC_INTERVAL="&amp;Settings!$B$2,"FILL=0")*1000</f>
        <v>0</v>
      </c>
      <c r="AN312" s="18">
        <f t="shared" si="27"/>
        <v>0</v>
      </c>
      <c r="AO312" s="17" cm="1">
        <f t="array" ref="AO312">_xll.BDP($I312&amp;"@"&amp;Settings!$B$1&amp;" "&amp;$O312,"INTERVAL_SUM","MARKET_DATA_OVERRIDE="&amp;AO$1,"CALC_INTERVAL="&amp;Settings!$B$2,"FILL=0")*1000</f>
        <v>0</v>
      </c>
      <c r="AP312" s="17" cm="1">
        <f t="array" ref="AP312">_xll.BDP($I312&amp;"@"&amp;Settings!$B$1&amp;" "&amp;$O312,"INTERVAL_SUM","MARKET_DATA_OVERRIDE="&amp;AP$1,"CALC_INTERVAL="&amp;Settings!$B$2,"FILL=0")*1000</f>
        <v>0</v>
      </c>
      <c r="AQ312" s="8" cm="1">
        <f t="array" ref="AQ312">_xll.BDP($C312,AQ$1)</f>
        <v>95</v>
      </c>
      <c r="AR312" s="21">
        <f>_xlfn.IFNA(IF(ISNUMBER($K312),INDEX(SN_Limit[UTILIZATION],MATCH($K312,SN_Limit[BB_ID],0)),"#N/A"),
IF(ISNUMBER($L312),INDEX(SN_Limit[UTILIZATION],MATCH($L312,SN_Limit[BB_ID],0)),"#N/A"))</f>
        <v>9.2499999999999999E-2</v>
      </c>
      <c r="AS312" s="6">
        <f>_xlfn.IFNA(IF(ISNUMBER($K312),INDEX(SN_Limit[REMAINING],MATCH($K312,SN_Limit[BB_ID],0)),"#N/A"),
IF(ISNUMBER($L312),INDEX(SN_Limit[REMAINING],MATCH($L312,SN_Limit[BB_ID],0)),"#N/A"))</f>
        <v>36337403.280000001</v>
      </c>
      <c r="AT312" s="3" t="str">
        <f>INDEX(Table11[Z_category],MATCH(MAX(BuyTable[[#This Row],[Yld_Z_BB]:[Yld_Z_RBCI]]),Table11[Z_score_Vale],1))</f>
        <v>90+</v>
      </c>
      <c r="AU312" s="3">
        <f>INDEX(Table12[TRAC_Category],MATCH(BuyTable[[#This Row],[Perc_Traded]],Table12[TRAC_Value],1))</f>
        <v>0</v>
      </c>
      <c r="AV312" s="27">
        <f>INDEX(Table13[NetDlrInv_Category],MATCH(BuyTable[[#This Row],[DealerClient Net]],Table13[NetDlrInv_Value],1))</f>
        <v>0</v>
      </c>
      <c r="AW312" s="3">
        <f>IF(OR(ISBLANK(BuyTable[[#This Row],[MSG_AskSize]]),NOT(ISNUMBER(BuyTable[[#This Row],[MSG_AskSize]]))),"NA",INDEX(Table14[AskSize_Category],MATCH(BuyTable[[#This Row],[MSG_AskSize]],Table14[AskSize_Value],1)))</f>
        <v>0</v>
      </c>
      <c r="AX312" s="3">
        <f>INDEX(Table15[XCCY_Cat],MATCH(BuyTable[[#This Row],[XCCY_sprd]],Table15[XCCY_Value],1))</f>
        <v>0</v>
      </c>
      <c r="AY312" s="3" t="str">
        <f>INDEX(Group_RTG[RTG_Value],MATCH($R312,Group_RTG[RTG_Key],0))&amp;":"&amp;INDEX(Map_DurBQNT[Dur_Val],MATCH($X312,Map_DurBQNT[Dur_Key],0))&amp;":"&amp;$M312&amp;":"&amp;$O312</f>
        <v>AAA:5:CAD:Govt</v>
      </c>
      <c r="AZ312" s="3" t="str">
        <f>INDEX(Table9[LQA_Bucket],MATCH(BuyTable[[#This Row],[LQA_LIQUIDITY_SCORE]],Table9[LQA_Val],1))</f>
        <v>80-100</v>
      </c>
      <c r="BA312" s="27" t="str">
        <f>INDEX(Table10[Utilization_Bucket],MATCH(_xlfn.IFNA(ROUND(BuyTable[[#This Row],[Remaining]]/1000000,0),-1),Table10[Utilization_Val],1))</f>
        <v>10-50MM</v>
      </c>
      <c r="BB31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13" spans="1:54" x14ac:dyDescent="0.3">
      <c r="A313" t="s">
        <v>876</v>
      </c>
      <c r="B313" t="str">
        <f>IF(ISNUMBER(MATCH(I313,Buyside_PastID!A:A,0)),"","NEW")</f>
        <v>NEW</v>
      </c>
      <c r="C313" s="8" t="s">
        <v>2891</v>
      </c>
      <c r="D313" s="8">
        <v>0.84552666685542388</v>
      </c>
      <c r="E313" s="8">
        <v>0.93879521422012735</v>
      </c>
      <c r="F313" s="8" t="s">
        <v>2789</v>
      </c>
      <c r="I313" s="8" t="str" cm="1">
        <f t="array" ref="I313">_xll.BDP($C313,I$1)</f>
        <v>EF9243025</v>
      </c>
      <c r="J313" s="8" t="str" cm="1">
        <f t="array" ref="J313">_xll.BDP($C313,J$1)</f>
        <v>MEADF 4.986 01/12/32</v>
      </c>
      <c r="K313" s="8" cm="1">
        <f t="array" ref="K313">_xll.BDP($C313,K$1)</f>
        <v>12877274</v>
      </c>
      <c r="L313" s="8" cm="1">
        <f t="array" ref="L313">_xll.BDP($C313,L$1)</f>
        <v>11277854</v>
      </c>
      <c r="M313" s="8" t="str" cm="1">
        <f t="array" ref="M313">_xll.BDP($C313,M$1)</f>
        <v>GBP</v>
      </c>
      <c r="N313" s="8" t="str" cm="1">
        <f t="array" ref="N313">_xll.BDP($C313,N$1)</f>
        <v>EN</v>
      </c>
      <c r="O313" s="8" t="str" cm="1">
        <f t="array" ref="O313">_xll.BDP($C313,O$1)</f>
        <v>Corp</v>
      </c>
      <c r="P313" s="8" t="str" cm="1">
        <f t="array" ref="P313">_xll.BDP($C313,P$1)</f>
        <v>Financials</v>
      </c>
      <c r="Q313" s="8" t="str" cm="1">
        <f t="array" ref="Q313">_xll.BDP($C313,Q$1)</f>
        <v>MEADOWHALL FINANCE</v>
      </c>
      <c r="R313" s="8" t="str" cm="1">
        <f t="array" ref="R313">_xll.BDP($C313,R$1)</f>
        <v>A+</v>
      </c>
      <c r="S313" s="8" cm="1">
        <f t="array" ref="S313">_xlfn.IFNA(MATCH(_xll.BDP($C313,S$1),Convert_RBCIRTG[RTG_MDY],0),0)</f>
        <v>0</v>
      </c>
      <c r="T313" s="8" cm="1">
        <f t="array" ref="T313">_xlfn.IFNA(MATCH(_xll.BDP($C313,T$1),Convert_RBCIRTG[RTG_FITCH_SP],0),0)</f>
        <v>6</v>
      </c>
      <c r="U313" s="8" cm="1">
        <f t="array" ref="U313">_xlfn.IFNA(MATCH(_xll.BDP($C313,U$1),Convert_RBCIRTG[RTG_FITCH_SP],0),0)</f>
        <v>7</v>
      </c>
      <c r="V313" s="20" t="str" cm="1">
        <f t="array" ref="V313">INDEX(Convert_RBCIRTG[RTG_FITCH_SP],IF(MEDIAN($S313:$U313)&gt;0,MEDIAN($S313:$U313),MAX($S313:$U313)))</f>
        <v>A+</v>
      </c>
      <c r="W313" s="15" cm="1">
        <f t="array" ref="W313">_xll.BDP($C313,W$1,"YAS_YLD_FLAG = 15")</f>
        <v>8.1951816822383474</v>
      </c>
      <c r="X313" s="3" t="str">
        <f>INDEX(Convert_DurBins[Dur_Bucket],MATCH($W313,Convert_DurBins[Dur_Val],1))</f>
        <v>0-10</v>
      </c>
      <c r="Y313" s="14">
        <f t="shared" si="24"/>
        <v>4.2108457315474528</v>
      </c>
      <c r="Z313" s="3">
        <f>-INDEX(DefProv[Default],MATCH($O313&amp;$R313,DefProv[KEY],0))</f>
        <v>-13</v>
      </c>
      <c r="AA313" s="9" cm="1">
        <f t="array" ref="AA313">IF($M313="CAD",AB313,_xll.BDP($C313,AA$1,"YAS_XCCY_FOREIGN_CURRENCY=CAD","YAS_YLD_FLAG = 15","PRICING_SOURCE=BVAL"))</f>
        <v>4.3408457315474527</v>
      </c>
      <c r="AB313" s="9" cm="1">
        <f t="array" ref="AB313">_xll.BDP($C313,AB$1,"YAS_YLD_FLAG = 15","PRICING_SOURCE=BVAL")</f>
        <v>3.3572519999999999</v>
      </c>
      <c r="AC313" s="14">
        <f t="shared" si="25"/>
        <v>0.98359373154745278</v>
      </c>
      <c r="AD313" s="9" cm="1">
        <f t="array" ref="AD313">_xll.BDP($C313,AD$1,"YAS_YLD_FLAG = 15","PRICING_SOURCE=BVAL")</f>
        <v>221.25370000000001</v>
      </c>
      <c r="AE313" s="14">
        <f>INDEX([1]credit_yield!$C$1:$C$108,MATCH($AY313,[1]credit_yield!$A$1:$A$108,0))</f>
        <v>90.926376674486249</v>
      </c>
      <c r="AF313" s="9" cm="1">
        <f t="array" ref="AF313">_xll.BDP($C313,AF$1,"YAS_YLD_FLAG = 15","YAS_XCCY_FOREIGN_CURRENCY=CAD","PRICING_SOURCE=BVAL")</f>
        <v>275.23984104705659</v>
      </c>
      <c r="AG313" s="9" cm="1">
        <f t="array" ref="AG313">_xll.BDP($C313,AG$1,"YAS_YLD_FLAG = 15","PRICING_SOURCE=BVAL")</f>
        <v>1.1447149999999999</v>
      </c>
      <c r="AH313" s="9" t="str" cm="1">
        <f t="array" ref="AH313">_xll.BDP($C313,AH$1,"YAS_YLD_FLAG = 15","PRICING_SOURCE=BVAL")</f>
        <v>UKT 4 1/4 06/07/32</v>
      </c>
      <c r="AI313" s="9" t="str" cm="1">
        <f t="array" ref="AI313">_xll.BDP($C313,AI$1,"YAS_YLD_FLAG = 15","YAS_XCCY_FOREIGN_CURRENCY=CAD","PRICING_SOURCE=BVAL")</f>
        <v>CAN 1 ½ 06/01/31</v>
      </c>
      <c r="AJ313" s="9" cm="1">
        <f t="array" ref="AJ313">_xll.BQL($C313, "yield(fill=PREV, pricing_source=BVN4, side=Bid, yield_type=YTW) - yield(fill=PREV, pricing_source=BVN4, side=Ask, yield_type=YTW)")</f>
        <v>4.544761640789563E-2</v>
      </c>
      <c r="AK313" s="16" cm="1">
        <f t="array" ref="AK313">_xll.BDP($C313,AK$1,"YAS_YLD_FLAG = 1")</f>
        <v>372634020</v>
      </c>
      <c r="AL313" s="5">
        <f t="shared" si="26"/>
        <v>0</v>
      </c>
      <c r="AM313" s="17" cm="1">
        <f t="array" ref="AM313">_xll.BDP($C313&amp;"@"&amp;Settings!$B$1&amp;" "&amp;$O313,"INTERVAL_SUM","MARKET_DATA_OVERRIDE="&amp;AM$1,"CALC_INTERVAL="&amp;Settings!$B$2,"FILL=0")*1000</f>
        <v>0</v>
      </c>
      <c r="AN313" s="18">
        <f t="shared" si="27"/>
        <v>0</v>
      </c>
      <c r="AO313" s="17" cm="1">
        <f t="array" ref="AO313">_xll.BDP($I313&amp;"@"&amp;Settings!$B$1&amp;" "&amp;$O313,"INTERVAL_SUM","MARKET_DATA_OVERRIDE="&amp;AO$1,"CALC_INTERVAL="&amp;Settings!$B$2,"FILL=0")*1000</f>
        <v>0</v>
      </c>
      <c r="AP313" s="17" cm="1">
        <f t="array" ref="AP313">_xll.BDP($I313&amp;"@"&amp;Settings!$B$1&amp;" "&amp;$O313,"INTERVAL_SUM","MARKET_DATA_OVERRIDE="&amp;AP$1,"CALC_INTERVAL="&amp;Settings!$B$2,"FILL=0")*1000</f>
        <v>0</v>
      </c>
      <c r="AQ313" s="8" cm="1">
        <f t="array" ref="AQ313">_xll.BDP($C313,AQ$1)</f>
        <v>61</v>
      </c>
      <c r="AR313" s="21" t="e">
        <f>_xlfn.IFNA(IF(ISNUMBER($K313),INDEX(SN_Limit[UTILIZATION],MATCH($K313,SN_Limit[BB_ID],0)),"#N/A"),
IF(ISNUMBER($L313),INDEX(SN_Limit[UTILIZATION],MATCH($L313,SN_Limit[BB_ID],0)),"#N/A"))</f>
        <v>#N/A</v>
      </c>
      <c r="AS313" s="6" t="e">
        <f>_xlfn.IFNA(IF(ISNUMBER($K313),INDEX(SN_Limit[REMAINING],MATCH($K313,SN_Limit[BB_ID],0)),"#N/A"),
IF(ISNUMBER($L313),INDEX(SN_Limit[REMAINING],MATCH($L313,SN_Limit[BB_ID],0)),"#N/A"))</f>
        <v>#N/A</v>
      </c>
      <c r="AT313" s="3" t="str">
        <f>INDEX(Table11[Z_category],MATCH(MAX(BuyTable[[#This Row],[Yld_Z_BB]:[Yld_Z_RBCI]]),Table11[Z_score_Vale],1))</f>
        <v>75 to 90</v>
      </c>
      <c r="AU313" s="3">
        <f>INDEX(Table12[TRAC_Category],MATCH(BuyTable[[#This Row],[Perc_Traded]],Table12[TRAC_Value],1))</f>
        <v>0</v>
      </c>
      <c r="AV313" s="27">
        <f>INDEX(Table13[NetDlrInv_Category],MATCH(BuyTable[[#This Row],[DealerClient Net]],Table13[NetDlrInv_Value],1))</f>
        <v>0</v>
      </c>
      <c r="AW313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13" s="3" t="str">
        <f>INDEX(Table15[XCCY_Cat],MATCH(BuyTable[[#This Row],[XCCY_sprd]],Table15[XCCY_Value],1))</f>
        <v>0.8 to 1</v>
      </c>
      <c r="AY313" s="3" t="str">
        <f>INDEX(Group_RTG[RTG_Value],MATCH($R313,Group_RTG[RTG_Key],0))&amp;":"&amp;INDEX(Map_DurBQNT[Dur_Val],MATCH($X313,Map_DurBQNT[Dur_Key],0))&amp;":"&amp;$M313&amp;":"&amp;$O313</f>
        <v>A:5:GBP:Corp</v>
      </c>
      <c r="AZ313" s="3" t="str">
        <f>INDEX(Table9[LQA_Bucket],MATCH(BuyTable[[#This Row],[LQA_LIQUIDITY_SCORE]],Table9[LQA_Val],1))</f>
        <v>60-80</v>
      </c>
      <c r="BA313" s="27" t="str">
        <f>INDEX(Table10[Utilization_Bucket],MATCH(_xlfn.IFNA(ROUND(BuyTable[[#This Row],[Remaining]]/1000000,0),-1),Table10[Utilization_Val],1))</f>
        <v>NR</v>
      </c>
      <c r="BB31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14" spans="1:54" x14ac:dyDescent="0.3">
      <c r="A314" t="s">
        <v>876</v>
      </c>
      <c r="B314" t="str">
        <f>IF(ISNUMBER(MATCH(I314,Buyside_PastID!A:A,0)),"","NEW")</f>
        <v/>
      </c>
      <c r="C314" s="8" t="s">
        <v>1169</v>
      </c>
      <c r="D314" s="8">
        <v>0.88130341676928481</v>
      </c>
      <c r="E314" s="8">
        <v>0.97246198129611083</v>
      </c>
      <c r="F314" s="8" t="s">
        <v>2015</v>
      </c>
      <c r="G314" s="8">
        <v>0</v>
      </c>
      <c r="H314" s="8">
        <v>0</v>
      </c>
      <c r="I314" s="8" t="str" cm="1">
        <f t="array" ref="I314">_xll.BDP($C314,I$1)</f>
        <v>254687DZ6</v>
      </c>
      <c r="J314" s="8" t="str" cm="1">
        <f t="array" ref="J314">_xll.BDP($C314,J$1)</f>
        <v>DIS 6.2 12/15/34</v>
      </c>
      <c r="K314" s="8" cm="1">
        <f t="array" ref="K314">_xll.BDP($C314,K$1)</f>
        <v>60854400</v>
      </c>
      <c r="L314" s="8" cm="1">
        <f t="array" ref="L314">_xll.BDP($C314,L$1)</f>
        <v>60854400</v>
      </c>
      <c r="M314" s="8" t="str" cm="1">
        <f t="array" ref="M314">_xll.BDP($C314,M$1)</f>
        <v>USD</v>
      </c>
      <c r="N314" s="8" t="str" cm="1">
        <f t="array" ref="N314">_xll.BDP($C314,N$1)</f>
        <v>US</v>
      </c>
      <c r="O314" s="8" t="str" cm="1">
        <f t="array" ref="O314">_xll.BDP($C314,O$1)</f>
        <v>Corp</v>
      </c>
      <c r="P314" s="8" t="str" cm="1">
        <f t="array" ref="P314">_xll.BDP($C314,P$1)</f>
        <v>Communications</v>
      </c>
      <c r="Q314" s="8" t="str" cm="1">
        <f t="array" ref="Q314">_xll.BDP($C314,Q$1)</f>
        <v>WALT DISNEY COMPANY/THE</v>
      </c>
      <c r="R314" s="8" t="str" cm="1">
        <f t="array" ref="R314">_xll.BDP($C314,R$1)</f>
        <v>A-</v>
      </c>
      <c r="S314" s="8" cm="1">
        <f t="array" ref="S314">_xlfn.IFNA(MATCH(_xll.BDP($C314,S$1),Convert_RBCIRTG[RTG_MDY],0),0)</f>
        <v>5</v>
      </c>
      <c r="T314" s="8" cm="1">
        <f t="array" ref="T314">_xlfn.IFNA(MATCH(_xll.BDP($C314,T$1),Convert_RBCIRTG[RTG_FITCH_SP],0),0)</f>
        <v>4</v>
      </c>
      <c r="U314" s="8" cm="1">
        <f t="array" ref="U314">_xlfn.IFNA(MATCH(_xll.BDP($C314,U$1),Convert_RBCIRTG[RTG_FITCH_SP],0),0)</f>
        <v>3</v>
      </c>
      <c r="V314" s="20" t="str" cm="1">
        <f t="array" ref="V314">INDEX(Convert_RBCIRTG[RTG_FITCH_SP],IF(MEDIAN($S314:$U314)&gt;0,MEDIAN($S314:$U314),MAX($S314:$U314)))</f>
        <v>A-</v>
      </c>
      <c r="W314" s="15" cm="1">
        <f t="array" ref="W314">_xll.BDP($C314,W$1,"YAS_YLD_FLAG = 15")</f>
        <v>9.5898103119856444</v>
      </c>
      <c r="X314" s="3" t="str">
        <f>INDEX(Convert_DurBins[Dur_Bucket],MATCH($W314,Convert_DurBins[Dur_Val],1))</f>
        <v>0-10</v>
      </c>
      <c r="Y314" s="14">
        <f t="shared" si="24"/>
        <v>3.1169914762462407</v>
      </c>
      <c r="Z314" s="3">
        <f>-INDEX(DefProv[Default],MATCH($O314&amp;$R314,DefProv[KEY],0))</f>
        <v>-13</v>
      </c>
      <c r="AA314" s="9" cm="1">
        <f t="array" ref="AA314">IF($M314="CAD",AB314,_xll.BDP($C314,AA$1,"YAS_XCCY_FOREIGN_CURRENCY=CAD","YAS_YLD_FLAG = 15","PRICING_SOURCE=BVAL"))</f>
        <v>3.2469914762462406</v>
      </c>
      <c r="AB314" s="9" cm="1">
        <f t="array" ref="AB314">_xll.BDP($C314,AB$1,"YAS_YLD_FLAG = 15","PRICING_SOURCE=BVAL")</f>
        <v>2.6056660000000003</v>
      </c>
      <c r="AC314" s="14">
        <f t="shared" si="25"/>
        <v>0.64132547624624037</v>
      </c>
      <c r="AD314" s="9" cm="1">
        <f t="array" ref="AD314">_xll.BDP($C314,AD$1,"YAS_YLD_FLAG = 15","PRICING_SOURCE=BVAL")</f>
        <v>102.56810000000003</v>
      </c>
      <c r="AE314" s="14">
        <f>INDEX([1]credit_yield!$C$1:$C$108,MATCH($AY314,[1]credit_yield!$A$1:$A$108,0))</f>
        <v>73.928243448068429</v>
      </c>
      <c r="AF314" s="9" cm="1">
        <f t="array" ref="AF314">_xll.BDP($C314,AF$1,"YAS_YLD_FLAG = 15","YAS_XCCY_FOREIGN_CURRENCY=CAD","PRICING_SOURCE=BVAL")</f>
        <v>165.85441551693538</v>
      </c>
      <c r="AG314" s="9" cm="1">
        <f t="array" ref="AG314">_xll.BDP($C314,AG$1,"YAS_YLD_FLAG = 15","PRICING_SOURCE=BVAL")</f>
        <v>1.579985</v>
      </c>
      <c r="AH314" s="9" t="str" cm="1">
        <f t="array" ref="AH314">_xll.BDP($C314,AH$1,"YAS_YLD_FLAG = 15","PRICING_SOURCE=BVAL")</f>
        <v>T 1 1/4 08/15/31</v>
      </c>
      <c r="AI314" s="9" t="str" cm="1">
        <f t="array" ref="AI314">_xll.BDP($C314,AI$1,"YAS_YLD_FLAG = 15","YAS_XCCY_FOREIGN_CURRENCY=CAD","PRICING_SOURCE=BVAL")</f>
        <v>CAN 1 ½ 06/01/31</v>
      </c>
      <c r="AJ314" s="9" cm="1">
        <f t="array" ref="AJ314">_xll.BQL($C314, "yield(fill=PREV, pricing_source=BVN4, side=Bid, yield_type=YTW) - yield(fill=PREV, pricing_source=BVN4, side=Ask, yield_type=YTW)")</f>
        <v>3.4440446751939024E-2</v>
      </c>
      <c r="AK314" s="16" cm="1">
        <f t="array" ref="AK314">_xll.BDP($C314,AK$1,"YAS_YLD_FLAG = 1")</f>
        <v>982472000</v>
      </c>
      <c r="AL314" s="5">
        <f t="shared" si="26"/>
        <v>2.2160427981662581E-2</v>
      </c>
      <c r="AM314" s="17" cm="1">
        <f t="array" ref="AM314">_xll.BDP($C314&amp;"@"&amp;Settings!$B$1&amp;" "&amp;$O314,"INTERVAL_SUM","MARKET_DATA_OVERRIDE="&amp;AM$1,"CALC_INTERVAL="&amp;Settings!$B$2,"FILL=0")*1000</f>
        <v>21772000</v>
      </c>
      <c r="AN314" s="18">
        <f t="shared" si="27"/>
        <v>-1275000</v>
      </c>
      <c r="AO314" s="17" cm="1">
        <f t="array" ref="AO314">_xll.BDP($I314&amp;"@"&amp;Settings!$B$1&amp;" "&amp;$O314,"INTERVAL_SUM","MARKET_DATA_OVERRIDE="&amp;AO$1,"CALC_INTERVAL="&amp;Settings!$B$2,"FILL=0")*1000</f>
        <v>5597000</v>
      </c>
      <c r="AP314" s="17" cm="1">
        <f t="array" ref="AP314">_xll.BDP($I314&amp;"@"&amp;Settings!$B$1&amp;" "&amp;$O314,"INTERVAL_SUM","MARKET_DATA_OVERRIDE="&amp;AP$1,"CALC_INTERVAL="&amp;Settings!$B$2,"FILL=0")*1000</f>
        <v>6872000</v>
      </c>
      <c r="AQ314" s="8" cm="1">
        <f t="array" ref="AQ314">_xll.BDP($C314,AQ$1)</f>
        <v>89</v>
      </c>
      <c r="AR314" s="21">
        <f>_xlfn.IFNA(IF(ISNUMBER($K314),INDEX(SN_Limit[UTILIZATION],MATCH($K314,SN_Limit[BB_ID],0)),"#N/A"),
IF(ISNUMBER($L314),INDEX(SN_Limit[UTILIZATION],MATCH($L314,SN_Limit[BB_ID],0)),"#N/A"))</f>
        <v>0.55269999999999997</v>
      </c>
      <c r="AS314" s="6">
        <f>_xlfn.IFNA(IF(ISNUMBER($K314),INDEX(SN_Limit[REMAINING],MATCH($K314,SN_Limit[BB_ID],0)),"#N/A"),
IF(ISNUMBER($L314),INDEX(SN_Limit[REMAINING],MATCH($L314,SN_Limit[BB_ID],0)),"#N/A"))</f>
        <v>26045941.189999998</v>
      </c>
      <c r="AT314" s="3" t="str">
        <f>INDEX(Table11[Z_category],MATCH(MAX(BuyTable[[#This Row],[Yld_Z_BB]:[Yld_Z_RBCI]]),Table11[Z_score_Vale],1))</f>
        <v>75 to 90</v>
      </c>
      <c r="AU314" s="3" t="str">
        <f>INDEX(Table12[TRAC_Category],MATCH(BuyTable[[#This Row],[Perc_Traded]],Table12[TRAC_Value],1))</f>
        <v>0-5%</v>
      </c>
      <c r="AV314" s="27" t="str">
        <f>INDEX(Table13[NetDlrInv_Category],MATCH(BuyTable[[#This Row],[DealerClient Net]],Table13[NetDlrInv_Value],1))</f>
        <v>-5MM to 0MM</v>
      </c>
      <c r="AW314" s="3">
        <f>IF(OR(ISBLANK(BuyTable[[#This Row],[MSG_AskSize]]),NOT(ISNUMBER(BuyTable[[#This Row],[MSG_AskSize]]))),"NA",INDEX(Table14[AskSize_Category],MATCH(BuyTable[[#This Row],[MSG_AskSize]],Table14[AskSize_Value],1)))</f>
        <v>0</v>
      </c>
      <c r="AX314" s="3" t="str">
        <f>INDEX(Table15[XCCY_Cat],MATCH(BuyTable[[#This Row],[XCCY_sprd]],Table15[XCCY_Value],1))</f>
        <v>0.5 to 0.8</v>
      </c>
      <c r="AY314" s="3" t="str">
        <f>INDEX(Group_RTG[RTG_Value],MATCH($R314,Group_RTG[RTG_Key],0))&amp;":"&amp;INDEX(Map_DurBQNT[Dur_Val],MATCH($X314,Map_DurBQNT[Dur_Key],0))&amp;":"&amp;$M314&amp;":"&amp;$O314</f>
        <v>A:5:USD:Corp</v>
      </c>
      <c r="AZ314" s="3" t="str">
        <f>INDEX(Table9[LQA_Bucket],MATCH(BuyTable[[#This Row],[LQA_LIQUIDITY_SCORE]],Table9[LQA_Val],1))</f>
        <v>80-100</v>
      </c>
      <c r="BA314" s="27" t="str">
        <f>INDEX(Table10[Utilization_Bucket],MATCH(_xlfn.IFNA(ROUND(BuyTable[[#This Row],[Remaining]]/1000000,0),-1),Table10[Utilization_Val],1))</f>
        <v>10-50MM</v>
      </c>
      <c r="BB31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15" spans="1:54" x14ac:dyDescent="0.3">
      <c r="A315" t="s">
        <v>876</v>
      </c>
      <c r="B315" t="str">
        <f>IF(ISNUMBER(MATCH(I315,Buyside_PastID!A:A,0)),"","NEW")</f>
        <v/>
      </c>
      <c r="C315" s="8" t="s">
        <v>1688</v>
      </c>
      <c r="D315" s="8">
        <v>0.87731483496421558</v>
      </c>
      <c r="E315" s="8">
        <v>0.96870863156708054</v>
      </c>
      <c r="F315" s="8" t="s">
        <v>2102</v>
      </c>
      <c r="G315" s="8">
        <v>5000000</v>
      </c>
      <c r="H315" s="8">
        <v>3000000</v>
      </c>
      <c r="I315" s="8" t="str" cm="1">
        <f t="array" ref="I315">_xll.BDP($C315,I$1)</f>
        <v>35085ZBX3</v>
      </c>
      <c r="J315" s="8" t="str" cm="1">
        <f t="array" ref="J315">_xll.BDP($C315,J$1)</f>
        <v>ETRHWY 2.59 05/25/32</v>
      </c>
      <c r="K315" s="8" cm="1">
        <f t="array" ref="K315">_xll.BDP($C315,K$1)</f>
        <v>180963</v>
      </c>
      <c r="L315" s="8" cm="1">
        <f t="array" ref="L315">_xll.BDP($C315,L$1)</f>
        <v>861474</v>
      </c>
      <c r="M315" s="8" t="str" cm="1">
        <f t="array" ref="M315">_xll.BDP($C315,M$1)</f>
        <v>CAD</v>
      </c>
      <c r="N315" s="8" t="str" cm="1">
        <f t="array" ref="N315">_xll.BDP($C315,N$1)</f>
        <v>CA</v>
      </c>
      <c r="O315" s="8" t="str" cm="1">
        <f t="array" ref="O315">_xll.BDP($C315,O$1)</f>
        <v>Corp</v>
      </c>
      <c r="P315" s="8" t="str" cm="1">
        <f t="array" ref="P315">_xll.BDP($C315,P$1)</f>
        <v>Industrials</v>
      </c>
      <c r="Q315" s="8" t="str" cm="1">
        <f t="array" ref="Q315">_xll.BDP($C315,Q$1)</f>
        <v>407 INTERNATIONAL INC</v>
      </c>
      <c r="R315" s="8" t="str" cm="1">
        <f t="array" ref="R315">_xll.BDP($C315,R$1)</f>
        <v>A</v>
      </c>
      <c r="S315" s="8" cm="1">
        <f t="array" ref="S315">_xlfn.IFNA(MATCH(_xll.BDP($C315,S$1),Convert_RBCIRTG[RTG_MDY],0),0)</f>
        <v>0</v>
      </c>
      <c r="T315" s="8" cm="1">
        <f t="array" ref="T315">_xlfn.IFNA(MATCH(_xll.BDP($C315,T$1),Convert_RBCIRTG[RTG_FITCH_SP],0),0)</f>
        <v>0</v>
      </c>
      <c r="U315" s="8" cm="1">
        <f t="array" ref="U315">_xlfn.IFNA(MATCH(_xll.BDP($C315,U$1),Convert_RBCIRTG[RTG_FITCH_SP],0),0)</f>
        <v>5</v>
      </c>
      <c r="V315" s="20" t="str" cm="1">
        <f t="array" ref="V315">INDEX(Convert_RBCIRTG[RTG_FITCH_SP],IF(MEDIAN($S315:$U315)&gt;0,MEDIAN($S315:$U315),MAX($S315:$U315)))</f>
        <v>A</v>
      </c>
      <c r="W315" s="15" cm="1">
        <f t="array" ref="W315">_xll.BDP($C315,W$1,"YAS_YLD_FLAG = 15")</f>
        <v>9.1222564822393633</v>
      </c>
      <c r="X315" s="3" t="str">
        <f>INDEX(Convert_DurBins[Dur_Bucket],MATCH($W315,Convert_DurBins[Dur_Val],1))</f>
        <v>0-10</v>
      </c>
      <c r="Y315" s="14">
        <f t="shared" si="24"/>
        <v>2.4742450000000002</v>
      </c>
      <c r="Z315" s="3">
        <f>-INDEX(DefProv[Default],MATCH($O315&amp;$R315,DefProv[KEY],0))</f>
        <v>-13</v>
      </c>
      <c r="AA315" s="9" cm="1">
        <f t="array" ref="AA315">IF($M315="CAD",AB315,_xll.BDP($C315,AA$1,"YAS_XCCY_FOREIGN_CURRENCY=CAD","YAS_YLD_FLAG = 15","PRICING_SOURCE=BVAL"))</f>
        <v>2.6042450000000001</v>
      </c>
      <c r="AB315" s="9" cm="1">
        <f t="array" ref="AB315">_xll.BDP($C315,AB$1,"YAS_YLD_FLAG = 15","PRICING_SOURCE=BVAL")</f>
        <v>2.6042450000000001</v>
      </c>
      <c r="AC315" s="14">
        <f t="shared" si="25"/>
        <v>0</v>
      </c>
      <c r="AD315" s="9" cm="1">
        <f t="array" ref="AD315">_xll.BDP($C315,AD$1,"YAS_YLD_FLAG = 15","PRICING_SOURCE=BVAL")</f>
        <v>110.30760000000002</v>
      </c>
      <c r="AE315" s="14">
        <f>INDEX([1]credit_yield!$C$1:$C$108,MATCH($AY315,[1]credit_yield!$A$1:$A$108,0))</f>
        <v>111.2829290536734</v>
      </c>
      <c r="AF315" s="9" cm="1">
        <f t="array" ref="AF315">_xll.BDP($C315,AF$1,"YAS_YLD_FLAG = 15","YAS_XCCY_FOREIGN_CURRENCY=CAD","PRICING_SOURCE=BVAL")</f>
        <v>101.52884808663032</v>
      </c>
      <c r="AG315" s="9" cm="1">
        <f t="array" ref="AG315">_xll.BDP($C315,AG$1,"YAS_YLD_FLAG = 15","PRICING_SOURCE=BVAL")</f>
        <v>1.501169</v>
      </c>
      <c r="AH315" s="9" t="str" cm="1">
        <f t="array" ref="AH315">_xll.BDP($C315,AH$1,"YAS_YLD_FLAG = 15","PRICING_SOURCE=BVAL")</f>
        <v>CAN 1 1/4 06/01/30</v>
      </c>
      <c r="AI315" s="9" t="str" cm="1">
        <f t="array" ref="AI315">_xll.BDP($C315,AI$1,"YAS_YLD_FLAG = 15","YAS_XCCY_FOREIGN_CURRENCY=CAD","PRICING_SOURCE=BVAL")</f>
        <v>CAN 1 ½ 06/01/31</v>
      </c>
      <c r="AJ315" s="9" cm="1">
        <f t="array" ref="AJ315">_xll.BQL($C315, "yield(fill=PREV, pricing_source=BVN4, side=Bid, yield_type=YTW) - yield(fill=PREV, pricing_source=BVN4, side=Ask, yield_type=YTW)")</f>
        <v>1.7653271820397887E-2</v>
      </c>
      <c r="AK315" s="16" cm="1">
        <f t="array" ref="AK315">_xll.BDP($C315,AK$1,"YAS_YLD_FLAG = 1")</f>
        <v>400000000</v>
      </c>
      <c r="AL315" s="5">
        <f t="shared" si="26"/>
        <v>0</v>
      </c>
      <c r="AM315" s="17" cm="1">
        <f t="array" ref="AM315">_xll.BDP($C315&amp;"@"&amp;Settings!$B$1&amp;" "&amp;$O315,"INTERVAL_SUM","MARKET_DATA_OVERRIDE="&amp;AM$1,"CALC_INTERVAL="&amp;Settings!$B$2,"FILL=0")*1000</f>
        <v>0</v>
      </c>
      <c r="AN315" s="18">
        <f t="shared" si="27"/>
        <v>0</v>
      </c>
      <c r="AO315" s="17" cm="1">
        <f t="array" ref="AO315">_xll.BDP($I315&amp;"@"&amp;Settings!$B$1&amp;" "&amp;$O315,"INTERVAL_SUM","MARKET_DATA_OVERRIDE="&amp;AO$1,"CALC_INTERVAL="&amp;Settings!$B$2,"FILL=0")*1000</f>
        <v>0</v>
      </c>
      <c r="AP315" s="17" cm="1">
        <f t="array" ref="AP315">_xll.BDP($I315&amp;"@"&amp;Settings!$B$1&amp;" "&amp;$O315,"INTERVAL_SUM","MARKET_DATA_OVERRIDE="&amp;AP$1,"CALC_INTERVAL="&amp;Settings!$B$2,"FILL=0")*1000</f>
        <v>0</v>
      </c>
      <c r="AQ315" s="8" cm="1">
        <f t="array" ref="AQ315">_xll.BDP($C315,AQ$1)</f>
        <v>80</v>
      </c>
      <c r="AR315" s="21">
        <f>_xlfn.IFNA(IF(ISNUMBER($K315),INDEX(SN_Limit[UTILIZATION],MATCH($K315,SN_Limit[BB_ID],0)),"#N/A"),
IF(ISNUMBER($L315),INDEX(SN_Limit[UTILIZATION],MATCH($L315,SN_Limit[BB_ID],0)),"#N/A"))</f>
        <v>0.77949999999999997</v>
      </c>
      <c r="AS315" s="6">
        <f>_xlfn.IFNA(IF(ISNUMBER($K315),INDEX(SN_Limit[REMAINING],MATCH($K315,SN_Limit[BB_ID],0)),"#N/A"),
IF(ISNUMBER($L315),INDEX(SN_Limit[REMAINING],MATCH($L315,SN_Limit[BB_ID],0)),"#N/A"))</f>
        <v>25299638.479999989</v>
      </c>
      <c r="AT315" s="3" t="str">
        <f>INDEX(Table11[Z_category],MATCH(MAX(BuyTable[[#This Row],[Yld_Z_BB]:[Yld_Z_RBCI]]),Table11[Z_score_Vale],1))</f>
        <v>75 to 90</v>
      </c>
      <c r="AU315" s="3">
        <f>INDEX(Table12[TRAC_Category],MATCH(BuyTable[[#This Row],[Perc_Traded]],Table12[TRAC_Value],1))</f>
        <v>0</v>
      </c>
      <c r="AV315" s="27">
        <f>INDEX(Table13[NetDlrInv_Category],MATCH(BuyTable[[#This Row],[DealerClient Net]],Table13[NetDlrInv_Value],1))</f>
        <v>0</v>
      </c>
      <c r="AW315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15" s="3">
        <f>INDEX(Table15[XCCY_Cat],MATCH(BuyTable[[#This Row],[XCCY_sprd]],Table15[XCCY_Value],1))</f>
        <v>0</v>
      </c>
      <c r="AY315" s="3" t="str">
        <f>INDEX(Group_RTG[RTG_Value],MATCH($R315,Group_RTG[RTG_Key],0))&amp;":"&amp;INDEX(Map_DurBQNT[Dur_Val],MATCH($X315,Map_DurBQNT[Dur_Key],0))&amp;":"&amp;$M315&amp;":"&amp;$O315</f>
        <v>A:5:CAD:Corp</v>
      </c>
      <c r="AZ315" s="3" t="str">
        <f>INDEX(Table9[LQA_Bucket],MATCH(BuyTable[[#This Row],[LQA_LIQUIDITY_SCORE]],Table9[LQA_Val],1))</f>
        <v>80-100</v>
      </c>
      <c r="BA315" s="27" t="str">
        <f>INDEX(Table10[Utilization_Bucket],MATCH(_xlfn.IFNA(ROUND(BuyTable[[#This Row],[Remaining]]/1000000,0),-1),Table10[Utilization_Val],1))</f>
        <v>10-50MM</v>
      </c>
      <c r="BB31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316" spans="1:54" x14ac:dyDescent="0.3">
      <c r="A316" t="s">
        <v>876</v>
      </c>
      <c r="B316" t="str">
        <f>IF(ISNUMBER(MATCH(I316,Buyside_PastID!A:A,0)),"","NEW")</f>
        <v/>
      </c>
      <c r="C316" s="8" t="s">
        <v>1662</v>
      </c>
      <c r="D316" s="8">
        <v>0.85940617750138459</v>
      </c>
      <c r="E316" s="8">
        <v>0.76633457240082525</v>
      </c>
      <c r="F316" s="8" t="s">
        <v>2066</v>
      </c>
      <c r="G316" s="8">
        <v>5000000</v>
      </c>
      <c r="H316" s="8">
        <v>5000000</v>
      </c>
      <c r="I316" s="8" t="str" cm="1">
        <f t="array" ref="I316">_xll.BDP($C316,I$1)</f>
        <v>44810ZBX7</v>
      </c>
      <c r="J316" s="8" t="str" cm="1">
        <f t="array" ref="J316">_xll.BDP($C316,J$1)</f>
        <v>HYDONE 3.63 06/25/49</v>
      </c>
      <c r="K316" s="8" cm="1">
        <f t="array" ref="K316">_xll.BDP($C316,K$1)</f>
        <v>47287703</v>
      </c>
      <c r="L316" s="8" cm="1">
        <f t="array" ref="L316">_xll.BDP($C316,L$1)</f>
        <v>1180521</v>
      </c>
      <c r="M316" s="8" t="str" cm="1">
        <f t="array" ref="M316">_xll.BDP($C316,M$1)</f>
        <v>CAD</v>
      </c>
      <c r="N316" s="8" t="str" cm="1">
        <f t="array" ref="N316">_xll.BDP($C316,N$1)</f>
        <v>CA</v>
      </c>
      <c r="O316" s="8" t="str" cm="1">
        <f t="array" ref="O316">_xll.BDP($C316,O$1)</f>
        <v>Corp</v>
      </c>
      <c r="P316" s="8" t="str" cm="1">
        <f t="array" ref="P316">_xll.BDP($C316,P$1)</f>
        <v>Utilities</v>
      </c>
      <c r="Q316" s="8" t="str" cm="1">
        <f t="array" ref="Q316">_xll.BDP($C316,Q$1)</f>
        <v>HYDRO ONE INC</v>
      </c>
      <c r="R316" s="8" t="str" cm="1">
        <f t="array" ref="R316">_xll.BDP($C316,R$1)</f>
        <v>A-</v>
      </c>
      <c r="S316" s="8" cm="1">
        <f t="array" ref="S316">_xlfn.IFNA(MATCH(_xll.BDP($C316,S$1),Convert_RBCIRTG[RTG_MDY],0),0)</f>
        <v>4</v>
      </c>
      <c r="T316" s="8" cm="1">
        <f t="array" ref="T316">_xlfn.IFNA(MATCH(_xll.BDP($C316,T$1),Convert_RBCIRTG[RTG_FITCH_SP],0),0)</f>
        <v>0</v>
      </c>
      <c r="U316" s="8" cm="1">
        <f t="array" ref="U316">_xlfn.IFNA(MATCH(_xll.BDP($C316,U$1),Convert_RBCIRTG[RTG_FITCH_SP],0),0)</f>
        <v>4</v>
      </c>
      <c r="V316" s="20" t="str" cm="1">
        <f t="array" ref="V316">INDEX(Convert_RBCIRTG[RTG_FITCH_SP],IF(MEDIAN($S316:$U316)&gt;0,MEDIAN($S316:$U316),MAX($S316:$U316)))</f>
        <v>A-</v>
      </c>
      <c r="W316" s="15" cm="1">
        <f t="array" ref="W316">_xll.BDP($C316,W$1,"YAS_YLD_FLAG = 15")</f>
        <v>17.359029552757203</v>
      </c>
      <c r="X316" s="3" t="str">
        <f>INDEX(Convert_DurBins[Dur_Bucket],MATCH($W316,Convert_DurBins[Dur_Val],1))</f>
        <v>16-18</v>
      </c>
      <c r="Y316" s="14">
        <f t="shared" si="24"/>
        <v>3.1416180000000002</v>
      </c>
      <c r="Z316" s="3">
        <f>-INDEX(DefProv[Default],MATCH($O316&amp;$R316,DefProv[KEY],0))</f>
        <v>-13</v>
      </c>
      <c r="AA316" s="9" cm="1">
        <f t="array" ref="AA316">IF($M316="CAD",AB316,_xll.BDP($C316,AA$1,"YAS_XCCY_FOREIGN_CURRENCY=CAD","YAS_YLD_FLAG = 15","PRICING_SOURCE=BVAL"))</f>
        <v>3.2716180000000001</v>
      </c>
      <c r="AB316" s="9" cm="1">
        <f t="array" ref="AB316">_xll.BDP($C316,AB$1,"YAS_YLD_FLAG = 15","PRICING_SOURCE=BVAL")</f>
        <v>3.2716180000000001</v>
      </c>
      <c r="AC316" s="14">
        <f t="shared" si="25"/>
        <v>0</v>
      </c>
      <c r="AD316" s="9" cm="1">
        <f t="array" ref="AD316">_xll.BDP($C316,AD$1,"YAS_YLD_FLAG = 15","PRICING_SOURCE=BVAL")</f>
        <v>131.91230000000002</v>
      </c>
      <c r="AE316" s="14">
        <f>INDEX([1]credit_yield!$C$1:$C$108,MATCH($AY316,[1]credit_yield!$A$1:$A$108,0))</f>
        <v>139.83568050986841</v>
      </c>
      <c r="AF316" s="9" cm="1">
        <f t="array" ref="AF316">_xll.BDP($C316,AF$1,"YAS_YLD_FLAG = 15","YAS_XCCY_FOREIGN_CURRENCY=CAD","PRICING_SOURCE=BVAL")</f>
        <v>134.48687768880515</v>
      </c>
      <c r="AG316" s="9" cm="1">
        <f t="array" ref="AG316">_xll.BDP($C316,AG$1,"YAS_YLD_FLAG = 15","PRICING_SOURCE=BVAL")</f>
        <v>1.9524949999999999</v>
      </c>
      <c r="AH316" s="9" t="str" cm="1">
        <f t="array" ref="AH316">_xll.BDP($C316,AH$1,"YAS_YLD_FLAG = 15","PRICING_SOURCE=BVAL")</f>
        <v>CAN 2 3/4 12/01/48</v>
      </c>
      <c r="AI316" s="9" t="str" cm="1">
        <f t="array" ref="AI316">_xll.BDP($C316,AI$1,"YAS_YLD_FLAG = 15","YAS_XCCY_FOREIGN_CURRENCY=CAD","PRICING_SOURCE=BVAL")</f>
        <v>CAN 2 12/01/51</v>
      </c>
      <c r="AJ316" s="9" cm="1">
        <f t="array" ref="AJ316">_xll.BQL($C316, "yield(fill=PREV, pricing_source=BVN4, side=Bid, yield_type=YTW) - yield(fill=PREV, pricing_source=BVN4, side=Ask, yield_type=YTW)")</f>
        <v>1.8988220000000222E-2</v>
      </c>
      <c r="AK316" s="16" cm="1">
        <f t="array" ref="AK316">_xll.BDP($C316,AK$1,"YAS_YLD_FLAG = 1")</f>
        <v>750000000</v>
      </c>
      <c r="AL316" s="5">
        <f t="shared" si="26"/>
        <v>0</v>
      </c>
      <c r="AM316" s="17" cm="1">
        <f t="array" ref="AM316">_xll.BDP($C316&amp;"@"&amp;Settings!$B$1&amp;" "&amp;$O316,"INTERVAL_SUM","MARKET_DATA_OVERRIDE="&amp;AM$1,"CALC_INTERVAL="&amp;Settings!$B$2,"FILL=0")*1000</f>
        <v>0</v>
      </c>
      <c r="AN316" s="18">
        <f t="shared" si="27"/>
        <v>0</v>
      </c>
      <c r="AO316" s="17" cm="1">
        <f t="array" ref="AO316">_xll.BDP($I316&amp;"@"&amp;Settings!$B$1&amp;" "&amp;$O316,"INTERVAL_SUM","MARKET_DATA_OVERRIDE="&amp;AO$1,"CALC_INTERVAL="&amp;Settings!$B$2,"FILL=0")*1000</f>
        <v>0</v>
      </c>
      <c r="AP316" s="17" cm="1">
        <f t="array" ref="AP316">_xll.BDP($I316&amp;"@"&amp;Settings!$B$1&amp;" "&amp;$O316,"INTERVAL_SUM","MARKET_DATA_OVERRIDE="&amp;AP$1,"CALC_INTERVAL="&amp;Settings!$B$2,"FILL=0")*1000</f>
        <v>0</v>
      </c>
      <c r="AQ316" s="8" cm="1">
        <f t="array" ref="AQ316">_xll.BDP($C316,AQ$1)</f>
        <v>92</v>
      </c>
      <c r="AR316" s="21">
        <f>_xlfn.IFNA(IF(ISNUMBER($K316),INDEX(SN_Limit[UTILIZATION],MATCH($K316,SN_Limit[BB_ID],0)),"#N/A"),
IF(ISNUMBER($L316),INDEX(SN_Limit[UTILIZATION],MATCH($L316,SN_Limit[BB_ID],0)),"#N/A"))</f>
        <v>0.15909999999999999</v>
      </c>
      <c r="AS316" s="6">
        <f>_xlfn.IFNA(IF(ISNUMBER($K316),INDEX(SN_Limit[REMAINING],MATCH($K316,SN_Limit[BB_ID],0)),"#N/A"),
IF(ISNUMBER($L316),INDEX(SN_Limit[REMAINING],MATCH($L316,SN_Limit[BB_ID],0)),"#N/A"))</f>
        <v>111128831.42</v>
      </c>
      <c r="AT316" s="3" t="str">
        <f>INDEX(Table11[Z_category],MATCH(MAX(BuyTable[[#This Row],[Yld_Z_BB]:[Yld_Z_RBCI]]),Table11[Z_score_Vale],1))</f>
        <v>75 to 90</v>
      </c>
      <c r="AU316" s="3">
        <f>INDEX(Table12[TRAC_Category],MATCH(BuyTable[[#This Row],[Perc_Traded]],Table12[TRAC_Value],1))</f>
        <v>0</v>
      </c>
      <c r="AV316" s="27">
        <f>INDEX(Table13[NetDlrInv_Category],MATCH(BuyTable[[#This Row],[DealerClient Net]],Table13[NetDlrInv_Value],1))</f>
        <v>0</v>
      </c>
      <c r="AW316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16" s="3">
        <f>INDEX(Table15[XCCY_Cat],MATCH(BuyTable[[#This Row],[XCCY_sprd]],Table15[XCCY_Value],1))</f>
        <v>0</v>
      </c>
      <c r="AY316" s="3" t="str">
        <f>INDEX(Group_RTG[RTG_Value],MATCH($R316,Group_RTG[RTG_Key],0))&amp;":"&amp;INDEX(Map_DurBQNT[Dur_Val],MATCH($X316,Map_DurBQNT[Dur_Key],0))&amp;":"&amp;$M316&amp;":"&amp;$O316</f>
        <v>A:9:CAD:Corp</v>
      </c>
      <c r="AZ316" s="3" t="str">
        <f>INDEX(Table9[LQA_Bucket],MATCH(BuyTable[[#This Row],[LQA_LIQUIDITY_SCORE]],Table9[LQA_Val],1))</f>
        <v>80-100</v>
      </c>
      <c r="BA316" s="27" t="str">
        <f>INDEX(Table10[Utilization_Bucket],MATCH(_xlfn.IFNA(ROUND(BuyTable[[#This Row],[Remaining]]/1000000,0),-1),Table10[Utilization_Val],1))</f>
        <v>100MM+</v>
      </c>
      <c r="BB31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317" spans="1:54" x14ac:dyDescent="0.3">
      <c r="A317" t="s">
        <v>876</v>
      </c>
      <c r="B317" t="str">
        <f>IF(ISNUMBER(MATCH(I317,Buyside_PastID!A:A,0)),"","NEW")</f>
        <v/>
      </c>
      <c r="C317" s="8" t="s">
        <v>962</v>
      </c>
      <c r="D317" s="8">
        <v>0.84635310441359302</v>
      </c>
      <c r="E317" s="8">
        <v>0.75017844019023461</v>
      </c>
      <c r="F317" s="8" t="s">
        <v>1533</v>
      </c>
      <c r="G317" s="8">
        <v>0</v>
      </c>
      <c r="H317" s="8">
        <v>0</v>
      </c>
      <c r="I317" s="8" t="str" cm="1">
        <f t="array" ref="I317">_xll.BDP($C317,I$1)</f>
        <v>48250AAA1</v>
      </c>
      <c r="J317" s="8" t="str" cm="1">
        <f t="array" ref="J317">_xll.BDP($C317,J$1)</f>
        <v>KKR 5 1/8 06/01/44</v>
      </c>
      <c r="K317" s="8" cm="1">
        <f t="array" ref="K317">_xll.BDP($C317,K$1)</f>
        <v>217732</v>
      </c>
      <c r="L317" s="8" cm="1">
        <f t="array" ref="L317">_xll.BDP($C317,L$1)</f>
        <v>40529538</v>
      </c>
      <c r="M317" s="8" t="str" cm="1">
        <f t="array" ref="M317">_xll.BDP($C317,M$1)</f>
        <v>USD</v>
      </c>
      <c r="N317" s="8" t="str" cm="1">
        <f t="array" ref="N317">_xll.BDP($C317,N$1)</f>
        <v>US</v>
      </c>
      <c r="O317" s="8" t="str" cm="1">
        <f t="array" ref="O317">_xll.BDP($C317,O$1)</f>
        <v>Corp</v>
      </c>
      <c r="P317" s="8" t="str" cm="1">
        <f t="array" ref="P317">_xll.BDP($C317,P$1)</f>
        <v>Financials</v>
      </c>
      <c r="Q317" s="8" t="str" cm="1">
        <f t="array" ref="Q317">_xll.BDP($C317,Q$1)</f>
        <v>KKR GROUP FINANCE CO III</v>
      </c>
      <c r="R317" s="8" t="str" cm="1">
        <f t="array" ref="R317">_xll.BDP($C317,R$1)</f>
        <v>A</v>
      </c>
      <c r="S317" s="8" cm="1">
        <f t="array" ref="S317">_xlfn.IFNA(MATCH(_xll.BDP($C317,S$1),Convert_RBCIRTG[RTG_MDY],0),0)</f>
        <v>0</v>
      </c>
      <c r="T317" s="8" cm="1">
        <f t="array" ref="T317">_xlfn.IFNA(MATCH(_xll.BDP($C317,T$1),Convert_RBCIRTG[RTG_FITCH_SP],0),0)</f>
        <v>5</v>
      </c>
      <c r="U317" s="8" cm="1">
        <f t="array" ref="U317">_xlfn.IFNA(MATCH(_xll.BDP($C317,U$1),Convert_RBCIRTG[RTG_FITCH_SP],0),0)</f>
        <v>5</v>
      </c>
      <c r="V317" s="20" t="str" cm="1">
        <f t="array" ref="V317">INDEX(Convert_RBCIRTG[RTG_FITCH_SP],IF(MEDIAN($S317:$U317)&gt;0,MEDIAN($S317:$U317),MAX($S317:$U317)))</f>
        <v>A</v>
      </c>
      <c r="W317" s="15" cm="1">
        <f t="array" ref="W317">_xll.BDP($C317,W$1,"YAS_YLD_FLAG = 15")</f>
        <v>14.139151757805548</v>
      </c>
      <c r="X317" s="3" t="str">
        <f>INDEX(Convert_DurBins[Dur_Bucket],MATCH($W317,Convert_DurBins[Dur_Val],1))</f>
        <v>14-16</v>
      </c>
      <c r="Y317" s="14">
        <f t="shared" si="24"/>
        <v>3.9163893078785748</v>
      </c>
      <c r="Z317" s="3">
        <f>-INDEX(DefProv[Default],MATCH($O317&amp;$R317,DefProv[KEY],0))</f>
        <v>-13</v>
      </c>
      <c r="AA317" s="9" cm="1">
        <f t="array" ref="AA317">IF($M317="CAD",AB317,_xll.BDP($C317,AA$1,"YAS_XCCY_FOREIGN_CURRENCY=CAD","YAS_YLD_FLAG = 15","PRICING_SOURCE=BVAL"))</f>
        <v>4.0463893078785746</v>
      </c>
      <c r="AB317" s="9" cm="1">
        <f t="array" ref="AB317">_xll.BDP($C317,AB$1,"YAS_YLD_FLAG = 15","PRICING_SOURCE=BVAL")</f>
        <v>3.264437</v>
      </c>
      <c r="AC317" s="14">
        <f t="shared" si="25"/>
        <v>0.78195230787857462</v>
      </c>
      <c r="AD317" s="9" cm="1">
        <f t="array" ref="AD317">_xll.BDP($C317,AD$1,"YAS_YLD_FLAG = 15","PRICING_SOURCE=BVAL")</f>
        <v>127.16470000000002</v>
      </c>
      <c r="AE317" s="14">
        <f>INDEX([1]credit_yield!$C$1:$C$108,MATCH($AY317,[1]credit_yield!$A$1:$A$108,0))</f>
        <v>91.128770930426455</v>
      </c>
      <c r="AF317" s="9" cm="1">
        <f t="array" ref="AF317">_xll.BDP($C317,AF$1,"YAS_YLD_FLAG = 15","YAS_XCCY_FOREIGN_CURRENCY=CAD","PRICING_SOURCE=BVAL")</f>
        <v>217.81088538855496</v>
      </c>
      <c r="AG317" s="9" cm="1">
        <f t="array" ref="AG317">_xll.BDP($C317,AG$1,"YAS_YLD_FLAG = 15","PRICING_SOURCE=BVAL")</f>
        <v>1.9927899999999998</v>
      </c>
      <c r="AH317" s="9" t="str" cm="1">
        <f t="array" ref="AH317">_xll.BDP($C317,AH$1,"YAS_YLD_FLAG = 15","PRICING_SOURCE=BVAL")</f>
        <v>T 1 3/4 08/15/41</v>
      </c>
      <c r="AI317" s="9" t="str" cm="1">
        <f t="array" ref="AI317">_xll.BDP($C317,AI$1,"YAS_YLD_FLAG = 15","YAS_XCCY_FOREIGN_CURRENCY=CAD","PRICING_SOURCE=BVAL")</f>
        <v>CAN 4 06/01/41</v>
      </c>
      <c r="AJ317" s="9" cm="1">
        <f t="array" ref="AJ317">_xll.BQL($C317, "yield(fill=PREV, pricing_source=BVN4, side=Bid, yield_type=YTW) - yield(fill=PREV, pricing_source=BVN4, side=Ask, yield_type=YTW)")</f>
        <v>1.5570229999999796E-2</v>
      </c>
      <c r="AK317" s="16" cm="1">
        <f t="array" ref="AK317">_xll.BDP($C317,AK$1,"YAS_YLD_FLAG = 1")</f>
        <v>1000000000</v>
      </c>
      <c r="AL317" s="5">
        <f t="shared" si="26"/>
        <v>9.6299999999999997E-3</v>
      </c>
      <c r="AM317" s="17" cm="1">
        <f t="array" ref="AM317">_xll.BDP($C317&amp;"@"&amp;Settings!$B$1&amp;" "&amp;$O317,"INTERVAL_SUM","MARKET_DATA_OVERRIDE="&amp;AM$1,"CALC_INTERVAL="&amp;Settings!$B$2,"FILL=0")*1000</f>
        <v>9630000</v>
      </c>
      <c r="AN317" s="18">
        <f t="shared" si="27"/>
        <v>500000</v>
      </c>
      <c r="AO317" s="17" cm="1">
        <f t="array" ref="AO317">_xll.BDP($I317&amp;"@"&amp;Settings!$B$1&amp;" "&amp;$O317,"INTERVAL_SUM","MARKET_DATA_OVERRIDE="&amp;AO$1,"CALC_INTERVAL="&amp;Settings!$B$2,"FILL=0")*1000</f>
        <v>4500000</v>
      </c>
      <c r="AP317" s="17" cm="1">
        <f t="array" ref="AP317">_xll.BDP($I317&amp;"@"&amp;Settings!$B$1&amp;" "&amp;$O317,"INTERVAL_SUM","MARKET_DATA_OVERRIDE="&amp;AP$1,"CALC_INTERVAL="&amp;Settings!$B$2,"FILL=0")*1000</f>
        <v>4000000</v>
      </c>
      <c r="AQ317" s="8" cm="1">
        <f t="array" ref="AQ317">_xll.BDP($C317,AQ$1)</f>
        <v>95</v>
      </c>
      <c r="AR317" s="21">
        <f>_xlfn.IFNA(IF(ISNUMBER($K317),INDEX(SN_Limit[UTILIZATION],MATCH($K317,SN_Limit[BB_ID],0)),"#N/A"),
IF(ISNUMBER($L317),INDEX(SN_Limit[UTILIZATION],MATCH($L317,SN_Limit[BB_ID],0)),"#N/A"))</f>
        <v>0.53720000000000001</v>
      </c>
      <c r="AS317" s="6">
        <f>_xlfn.IFNA(IF(ISNUMBER($K317),INDEX(SN_Limit[REMAINING],MATCH($K317,SN_Limit[BB_ID],0)),"#N/A"),
IF(ISNUMBER($L317),INDEX(SN_Limit[REMAINING],MATCH($L317,SN_Limit[BB_ID],0)),"#N/A"))</f>
        <v>45345131.909999996</v>
      </c>
      <c r="AT317" s="3" t="str">
        <f>INDEX(Table11[Z_category],MATCH(MAX(BuyTable[[#This Row],[Yld_Z_BB]:[Yld_Z_RBCI]]),Table11[Z_score_Vale],1))</f>
        <v>75 to 90</v>
      </c>
      <c r="AU317" s="3">
        <f>INDEX(Table12[TRAC_Category],MATCH(BuyTable[[#This Row],[Perc_Traded]],Table12[TRAC_Value],1))</f>
        <v>0</v>
      </c>
      <c r="AV317" s="27">
        <f>INDEX(Table13[NetDlrInv_Category],MATCH(BuyTable[[#This Row],[DealerClient Net]],Table13[NetDlrInv_Value],1))</f>
        <v>0</v>
      </c>
      <c r="AW317" s="3">
        <f>IF(OR(ISBLANK(BuyTable[[#This Row],[MSG_AskSize]]),NOT(ISNUMBER(BuyTable[[#This Row],[MSG_AskSize]]))),"NA",INDEX(Table14[AskSize_Category],MATCH(BuyTable[[#This Row],[MSG_AskSize]],Table14[AskSize_Value],1)))</f>
        <v>0</v>
      </c>
      <c r="AX317" s="3" t="str">
        <f>INDEX(Table15[XCCY_Cat],MATCH(BuyTable[[#This Row],[XCCY_sprd]],Table15[XCCY_Value],1))</f>
        <v>0.5 to 0.8</v>
      </c>
      <c r="AY317" s="3" t="str">
        <f>INDEX(Group_RTG[RTG_Value],MATCH($R317,Group_RTG[RTG_Key],0))&amp;":"&amp;INDEX(Map_DurBQNT[Dur_Val],MATCH($X317,Map_DurBQNT[Dur_Key],0))&amp;":"&amp;$M317&amp;":"&amp;$O317</f>
        <v>A:8:USD:Corp</v>
      </c>
      <c r="AZ317" s="3" t="str">
        <f>INDEX(Table9[LQA_Bucket],MATCH(BuyTable[[#This Row],[LQA_LIQUIDITY_SCORE]],Table9[LQA_Val],1))</f>
        <v>80-100</v>
      </c>
      <c r="BA317" s="27" t="str">
        <f>INDEX(Table10[Utilization_Bucket],MATCH(_xlfn.IFNA(ROUND(BuyTable[[#This Row],[Remaining]]/1000000,0),-1),Table10[Utilization_Val],1))</f>
        <v>10-50MM</v>
      </c>
      <c r="BB31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18" spans="1:54" x14ac:dyDescent="0.3">
      <c r="A318" t="s">
        <v>876</v>
      </c>
      <c r="B318" t="str">
        <f>IF(ISNUMBER(MATCH(I318,Buyside_PastID!A:A,0)),"","NEW")</f>
        <v/>
      </c>
      <c r="C318" s="8" t="s">
        <v>988</v>
      </c>
      <c r="D318" s="8">
        <v>0.92047243660357925</v>
      </c>
      <c r="E318" s="8">
        <v>1.8957373823008787</v>
      </c>
      <c r="F318" s="8" t="s">
        <v>2789</v>
      </c>
      <c r="I318" s="8" t="str" cm="1">
        <f t="array" ref="I318">_xll.BDP($C318,I$1)</f>
        <v>BG1063547</v>
      </c>
      <c r="J318" s="8" t="str" cm="1">
        <f t="array" ref="J318">_xll.BDP($C318,J$1)</f>
        <v>NSWTC 0.609 02/24/50</v>
      </c>
      <c r="K318" s="8" cm="1">
        <f t="array" ref="K318">_xll.BDP($C318,K$1)</f>
        <v>180979</v>
      </c>
      <c r="L318" s="8" cm="1">
        <f t="array" ref="L318">_xll.BDP($C318,L$1)</f>
        <v>219337</v>
      </c>
      <c r="M318" s="8" t="str" cm="1">
        <f t="array" ref="M318">_xll.BDP($C318,M$1)</f>
        <v>EUR</v>
      </c>
      <c r="N318" s="8" t="str" cm="1">
        <f t="array" ref="N318">_xll.BDP($C318,N$1)</f>
        <v>AU</v>
      </c>
      <c r="O318" s="8" t="str" cm="1">
        <f t="array" ref="O318">_xll.BDP($C318,O$1)</f>
        <v>Govt</v>
      </c>
      <c r="P318" s="8" t="str" cm="1">
        <f t="array" ref="P318">_xll.BDP($C318,P$1)</f>
        <v>Government</v>
      </c>
      <c r="Q318" s="8" t="str" cm="1">
        <f t="array" ref="Q318">_xll.BDP($C318,Q$1)</f>
        <v>NEW S WALES TREASURY CRP</v>
      </c>
      <c r="R318" s="8" t="str" cm="1">
        <f t="array" ref="R318">_xll.BDP($C318,R$1)</f>
        <v>AA+</v>
      </c>
      <c r="S318" s="8" cm="1">
        <f t="array" ref="S318">_xlfn.IFNA(MATCH(_xll.BDP($C318,S$1),Convert_RBCIRTG[RTG_MDY],0),0)</f>
        <v>10</v>
      </c>
      <c r="T318" s="8" cm="1">
        <f t="array" ref="T318">_xlfn.IFNA(MATCH(_xll.BDP($C318,T$1),Convert_RBCIRTG[RTG_FITCH_SP],0),0)</f>
        <v>0</v>
      </c>
      <c r="U318" s="8" cm="1">
        <f t="array" ref="U318">_xlfn.IFNA(MATCH(_xll.BDP($C318,U$1),Convert_RBCIRTG[RTG_FITCH_SP],0),0)</f>
        <v>9</v>
      </c>
      <c r="V318" s="20" t="str" cm="1">
        <f t="array" ref="V318">INDEX(Convert_RBCIRTG[RTG_FITCH_SP],IF(MEDIAN($S318:$U318)&gt;0,MEDIAN($S318:$U318),MAX($S318:$U318)))</f>
        <v>AA+</v>
      </c>
      <c r="W318" s="15" cm="1">
        <f t="array" ref="W318">_xll.BDP($C318,W$1,"YAS_YLD_FLAG = 15")</f>
        <v>25.641978339498319</v>
      </c>
      <c r="X318" s="3" t="str">
        <f>INDEX(Convert_DurBins[Dur_Bucket],MATCH($W318,Convert_DurBins[Dur_Val],1))</f>
        <v>24-26</v>
      </c>
      <c r="Y318" s="14">
        <f t="shared" si="24"/>
        <v>2.7998894512097561</v>
      </c>
      <c r="Z318" s="3">
        <f>-INDEX(DefProv[Default],MATCH($O318&amp;$R318,DefProv[KEY],0))</f>
        <v>-3</v>
      </c>
      <c r="AA318" s="9" cm="1">
        <f t="array" ref="AA318">IF($M318="CAD",AB318,_xll.BDP($C318,AA$1,"YAS_XCCY_FOREIGN_CURRENCY=CAD","YAS_YLD_FLAG = 15","PRICING_SOURCE=BVAL"))</f>
        <v>2.8298894512097559</v>
      </c>
      <c r="AB318" s="9" cm="1">
        <f t="array" ref="AB318">_xll.BDP($C318,AB$1,"YAS_YLD_FLAG = 15","PRICING_SOURCE=BVAL")</f>
        <v>0.86721800000000004</v>
      </c>
      <c r="AC318" s="14">
        <f t="shared" si="25"/>
        <v>1.9626714512097558</v>
      </c>
      <c r="AD318" s="9" cm="1">
        <f t="array" ref="AD318">_xll.BDP($C318,AD$1,"YAS_YLD_FLAG = 15","PRICING_SOURCE=BVAL")</f>
        <v>63.304100000000005</v>
      </c>
      <c r="AE318" s="14" t="e">
        <f>INDEX([1]credit_yield!$C$1:$C$108,MATCH($AY318,[1]credit_yield!$A$1:$A$108,0))</f>
        <v>#N/A</v>
      </c>
      <c r="AF318" s="9" cm="1">
        <f t="array" ref="AF318">_xll.BDP($C318,AF$1,"YAS_YLD_FLAG = 15","YAS_XCCY_FOREIGN_CURRENCY=CAD","PRICING_SOURCE=BVAL")</f>
        <v>86.137973855894927</v>
      </c>
      <c r="AG318" s="9" cm="1">
        <f t="array" ref="AG318">_xll.BDP($C318,AG$1,"YAS_YLD_FLAG = 15","PRICING_SOURCE=BVAL")</f>
        <v>0.234177</v>
      </c>
      <c r="AH318" s="9" t="str" cm="1">
        <f t="array" ref="AH318">_xll.BDP($C318,AH$1,"YAS_YLD_FLAG = 15","PRICING_SOURCE=BVAL")</f>
        <v>DBR 0 08/15/52</v>
      </c>
      <c r="AI318" s="9" t="str" cm="1">
        <f t="array" ref="AI318">_xll.BDP($C318,AI$1,"YAS_YLD_FLAG = 15","YAS_XCCY_FOREIGN_CURRENCY=CAD","PRICING_SOURCE=BVAL")</f>
        <v>CAN 2 12/01/51</v>
      </c>
      <c r="AJ318" s="9" cm="1">
        <f t="array" ref="AJ318">_xll.BQL($C318, "yield(fill=PREV, pricing_source=BVN4, side=Bid, yield_type=YTW) - yield(fill=PREV, pricing_source=BVN4, side=Ask, yield_type=YTW)")</f>
        <v>0.10012597117879607</v>
      </c>
      <c r="AK318" s="16" cm="1">
        <f t="array" ref="AK318">_xll.BDP($C318,AK$1,"YAS_YLD_FLAG = 1")</f>
        <v>430000000</v>
      </c>
      <c r="AL318" s="5">
        <f t="shared" si="26"/>
        <v>0</v>
      </c>
      <c r="AM318" s="17" cm="1">
        <f t="array" ref="AM318">_xll.BDP($C318&amp;"@"&amp;Settings!$B$1&amp;" "&amp;$O318,"INTERVAL_SUM","MARKET_DATA_OVERRIDE="&amp;AM$1,"CALC_INTERVAL="&amp;Settings!$B$2,"FILL=0")*1000</f>
        <v>0</v>
      </c>
      <c r="AN318" s="18">
        <f t="shared" si="27"/>
        <v>0</v>
      </c>
      <c r="AO318" s="17" cm="1">
        <f t="array" ref="AO318">_xll.BDP($I318&amp;"@"&amp;Settings!$B$1&amp;" "&amp;$O318,"INTERVAL_SUM","MARKET_DATA_OVERRIDE="&amp;AO$1,"CALC_INTERVAL="&amp;Settings!$B$2,"FILL=0")*1000</f>
        <v>0</v>
      </c>
      <c r="AP318" s="17" cm="1">
        <f t="array" ref="AP318">_xll.BDP($I318&amp;"@"&amp;Settings!$B$1&amp;" "&amp;$O318,"INTERVAL_SUM","MARKET_DATA_OVERRIDE="&amp;AP$1,"CALC_INTERVAL="&amp;Settings!$B$2,"FILL=0")*1000</f>
        <v>0</v>
      </c>
      <c r="AQ318" s="8" cm="1">
        <f t="array" ref="AQ318">_xll.BDP($C318,AQ$1)</f>
        <v>69</v>
      </c>
      <c r="AR318" s="21">
        <f>_xlfn.IFNA(IF(ISNUMBER($K318),INDEX(SN_Limit[UTILIZATION],MATCH($K318,SN_Limit[BB_ID],0)),"#N/A"),
IF(ISNUMBER($L318),INDEX(SN_Limit[UTILIZATION],MATCH($L318,SN_Limit[BB_ID],0)),"#N/A"))</f>
        <v>0</v>
      </c>
      <c r="AS318" s="6">
        <f>_xlfn.IFNA(IF(ISNUMBER($K318),INDEX(SN_Limit[REMAINING],MATCH($K318,SN_Limit[BB_ID],0)),"#N/A"),
IF(ISNUMBER($L318),INDEX(SN_Limit[REMAINING],MATCH($L318,SN_Limit[BB_ID],0)),"#N/A"))</f>
        <v>13500000</v>
      </c>
      <c r="AT318" s="3" t="str">
        <f>INDEX(Table11[Z_category],MATCH(MAX(BuyTable[[#This Row],[Yld_Z_BB]:[Yld_Z_RBCI]]),Table11[Z_score_Vale],1))</f>
        <v>90+</v>
      </c>
      <c r="AU318" s="3">
        <f>INDEX(Table12[TRAC_Category],MATCH(BuyTable[[#This Row],[Perc_Traded]],Table12[TRAC_Value],1))</f>
        <v>0</v>
      </c>
      <c r="AV318" s="27">
        <f>INDEX(Table13[NetDlrInv_Category],MATCH(BuyTable[[#This Row],[DealerClient Net]],Table13[NetDlrInv_Value],1))</f>
        <v>0</v>
      </c>
      <c r="AW318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18" s="3" t="str">
        <f>INDEX(Table15[XCCY_Cat],MATCH(BuyTable[[#This Row],[XCCY_sprd]],Table15[XCCY_Value],1))</f>
        <v>1.5 to 2</v>
      </c>
      <c r="AY318" s="3" t="str">
        <f>INDEX(Group_RTG[RTG_Value],MATCH($R318,Group_RTG[RTG_Key],0))&amp;":"&amp;INDEX(Map_DurBQNT[Dur_Val],MATCH($X318,Map_DurBQNT[Dur_Key],0))&amp;":"&amp;$M318&amp;":"&amp;$O318</f>
        <v>AA:13:EUR:Govt</v>
      </c>
      <c r="AZ318" s="3" t="str">
        <f>INDEX(Table9[LQA_Bucket],MATCH(BuyTable[[#This Row],[LQA_LIQUIDITY_SCORE]],Table9[LQA_Val],1))</f>
        <v>60-80</v>
      </c>
      <c r="BA318" s="27" t="str">
        <f>INDEX(Table10[Utilization_Bucket],MATCH(_xlfn.IFNA(ROUND(BuyTable[[#This Row],[Remaining]]/1000000,0),-1),Table10[Utilization_Val],1))</f>
        <v>10-50MM</v>
      </c>
      <c r="BB31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19" spans="1:54" x14ac:dyDescent="0.3">
      <c r="A319" t="s">
        <v>876</v>
      </c>
      <c r="B319" t="str">
        <f>IF(ISNUMBER(MATCH(I319,Buyside_PastID!A:A,0)),"","NEW")</f>
        <v/>
      </c>
      <c r="C319" s="8" t="s">
        <v>1657</v>
      </c>
      <c r="D319" s="8">
        <v>0.81051425273636402</v>
      </c>
      <c r="E319" s="8">
        <v>0.97482137889902687</v>
      </c>
      <c r="F319" s="8" t="s">
        <v>2831</v>
      </c>
      <c r="G319" s="8">
        <v>0</v>
      </c>
      <c r="H319" s="8">
        <v>0</v>
      </c>
      <c r="I319" s="8" t="str" cm="1">
        <f t="array" ref="I319">_xll.BDP($C319,I$1)</f>
        <v>00206RDG4</v>
      </c>
      <c r="J319" s="8" t="str" cm="1">
        <f t="array" ref="J319">_xll.BDP($C319,J$1)</f>
        <v>T 6 3/8 03/01/41</v>
      </c>
      <c r="K319" s="8" cm="1">
        <f t="array" ref="K319">_xll.BDP($C319,K$1)</f>
        <v>101376</v>
      </c>
      <c r="L319" s="8" cm="1">
        <f t="array" ref="L319">_xll.BDP($C319,L$1)</f>
        <v>101376</v>
      </c>
      <c r="M319" s="8" t="str" cm="1">
        <f t="array" ref="M319">_xll.BDP($C319,M$1)</f>
        <v>USD</v>
      </c>
      <c r="N319" s="8" t="str" cm="1">
        <f t="array" ref="N319">_xll.BDP($C319,N$1)</f>
        <v>US</v>
      </c>
      <c r="O319" s="8" t="str" cm="1">
        <f t="array" ref="O319">_xll.BDP($C319,O$1)</f>
        <v>Corp</v>
      </c>
      <c r="P319" s="8" t="str" cm="1">
        <f t="array" ref="P319">_xll.BDP($C319,P$1)</f>
        <v>Communications</v>
      </c>
      <c r="Q319" s="8" t="str" cm="1">
        <f t="array" ref="Q319">_xll.BDP($C319,Q$1)</f>
        <v>AT&amp;T INC</v>
      </c>
      <c r="R319" s="8" t="str" cm="1">
        <f t="array" ref="R319">_xll.BDP($C319,R$1)</f>
        <v>BBB</v>
      </c>
      <c r="S319" s="8" cm="1">
        <f t="array" ref="S319">_xlfn.IFNA(MATCH(_xll.BDP($C319,S$1),Convert_RBCIRTG[RTG_MDY],0),0)</f>
        <v>2</v>
      </c>
      <c r="T319" s="8" cm="1">
        <f t="array" ref="T319">_xlfn.IFNA(MATCH(_xll.BDP($C319,T$1),Convert_RBCIRTG[RTG_FITCH_SP],0),0)</f>
        <v>3</v>
      </c>
      <c r="U319" s="8" cm="1">
        <f t="array" ref="U319">_xlfn.IFNA(MATCH(_xll.BDP($C319,U$1),Convert_RBCIRTG[RTG_FITCH_SP],0),0)</f>
        <v>2</v>
      </c>
      <c r="V319" s="20" t="str" cm="1">
        <f t="array" ref="V319">INDEX(Convert_RBCIRTG[RTG_FITCH_SP],IF(MEDIAN($S319:$U319)&gt;0,MEDIAN($S319:$U319),MAX($S319:$U319)))</f>
        <v>BBB</v>
      </c>
      <c r="W319" s="15" cm="1">
        <f t="array" ref="W319">_xll.BDP($C319,W$1,"YAS_YLD_FLAG = 15")</f>
        <v>12.441232875151824</v>
      </c>
      <c r="X319" s="3" t="str">
        <f>INDEX(Convert_DurBins[Dur_Bucket],MATCH($W319,Convert_DurBins[Dur_Val],1))</f>
        <v>12-14</v>
      </c>
      <c r="Y319" s="14">
        <f t="shared" si="24"/>
        <v>4.0047972214554557</v>
      </c>
      <c r="Z319" s="3">
        <f>-INDEX(DefProv[Default],MATCH($O319&amp;$R319,DefProv[KEY],0))</f>
        <v>-36</v>
      </c>
      <c r="AA319" s="9" cm="1">
        <f t="array" ref="AA319">IF($M319="CAD",AB319,_xll.BDP($C319,AA$1,"YAS_XCCY_FOREIGN_CURRENCY=CAD","YAS_YLD_FLAG = 15","PRICING_SOURCE=BVAL"))</f>
        <v>4.364797221455456</v>
      </c>
      <c r="AB319" s="9" cm="1">
        <f t="array" ref="AB319">_xll.BDP($C319,AB$1,"YAS_YLD_FLAG = 15","PRICING_SOURCE=BVAL")</f>
        <v>3.423241</v>
      </c>
      <c r="AC319" s="14">
        <f t="shared" si="25"/>
        <v>0.94155622145545603</v>
      </c>
      <c r="AD319" s="9" cm="1">
        <f t="array" ref="AD319">_xll.BDP($C319,AD$1,"YAS_YLD_FLAG = 15","PRICING_SOURCE=BVAL")</f>
        <v>143.04510000000002</v>
      </c>
      <c r="AE319" s="14" t="e">
        <f>INDEX([1]credit_yield!$C$1:$C$108,MATCH($AY319,[1]credit_yield!$A$1:$A$108,0))</f>
        <v>#N/A</v>
      </c>
      <c r="AF319" s="9" cm="1">
        <f t="array" ref="AF319">_xll.BDP($C319,AF$1,"YAS_YLD_FLAG = 15","YAS_XCCY_FOREIGN_CURRENCY=CAD","PRICING_SOURCE=BVAL")</f>
        <v>249.65167674624311</v>
      </c>
      <c r="AG319" s="9" cm="1">
        <f t="array" ref="AG319">_xll.BDP($C319,AG$1,"YAS_YLD_FLAG = 15","PRICING_SOURCE=BVAL")</f>
        <v>1.9927899999999998</v>
      </c>
      <c r="AH319" s="9" t="str" cm="1">
        <f t="array" ref="AH319">_xll.BDP($C319,AH$1,"YAS_YLD_FLAG = 15","PRICING_SOURCE=BVAL")</f>
        <v>T 1 3/4 08/15/41</v>
      </c>
      <c r="AI319" s="9" t="str" cm="1">
        <f t="array" ref="AI319">_xll.BDP($C319,AI$1,"YAS_YLD_FLAG = 15","YAS_XCCY_FOREIGN_CURRENCY=CAD","PRICING_SOURCE=BVAL")</f>
        <v>CAN 4 06/01/41</v>
      </c>
      <c r="AJ319" s="9" cm="1">
        <f t="array" ref="AJ319">_xll.BQL($C319, "yield(fill=PREV, pricing_source=BVN4, side=Bid, yield_type=YTW) - yield(fill=PREV, pricing_source=BVN4, side=Ask, yield_type=YTW)")</f>
        <v>5.3454635499587067E-2</v>
      </c>
      <c r="AK319" s="16" cm="1">
        <f t="array" ref="AK319">_xll.BDP($C319,AK$1,"YAS_YLD_FLAG = 1")</f>
        <v>604252000</v>
      </c>
      <c r="AL319" s="5">
        <f t="shared" si="26"/>
        <v>8.2746933398648252E-3</v>
      </c>
      <c r="AM319" s="17" cm="1">
        <f t="array" ref="AM319">_xll.BDP($C319&amp;"@"&amp;Settings!$B$1&amp;" "&amp;$O319,"INTERVAL_SUM","MARKET_DATA_OVERRIDE="&amp;AM$1,"CALC_INTERVAL="&amp;Settings!$B$2,"FILL=0")*1000</f>
        <v>5000000</v>
      </c>
      <c r="AN319" s="18">
        <f t="shared" si="27"/>
        <v>5000000</v>
      </c>
      <c r="AO319" s="17" cm="1">
        <f t="array" ref="AO319">_xll.BDP($I319&amp;"@"&amp;Settings!$B$1&amp;" "&amp;$O319,"INTERVAL_SUM","MARKET_DATA_OVERRIDE="&amp;AO$1,"CALC_INTERVAL="&amp;Settings!$B$2,"FILL=0")*1000</f>
        <v>5000000</v>
      </c>
      <c r="AP319" s="17" cm="1">
        <f t="array" ref="AP319">_xll.BDP($I319&amp;"@"&amp;Settings!$B$1&amp;" "&amp;$O319,"INTERVAL_SUM","MARKET_DATA_OVERRIDE="&amp;AP$1,"CALC_INTERVAL="&amp;Settings!$B$2,"FILL=0")*1000</f>
        <v>0</v>
      </c>
      <c r="AQ319" s="8" cm="1">
        <f t="array" ref="AQ319">_xll.BDP($C319,AQ$1)</f>
        <v>85</v>
      </c>
      <c r="AR319" s="21">
        <f>_xlfn.IFNA(IF(ISNUMBER($K319),INDEX(SN_Limit[UTILIZATION],MATCH($K319,SN_Limit[BB_ID],0)),"#N/A"),
IF(ISNUMBER($L319),INDEX(SN_Limit[UTILIZATION],MATCH($L319,SN_Limit[BB_ID],0)),"#N/A"))</f>
        <v>0.89100000000000001</v>
      </c>
      <c r="AS319" s="6">
        <f>_xlfn.IFNA(IF(ISNUMBER($K319),INDEX(SN_Limit[REMAINING],MATCH($K319,SN_Limit[BB_ID],0)),"#N/A"),
IF(ISNUMBER($L319),INDEX(SN_Limit[REMAINING],MATCH($L319,SN_Limit[BB_ID],0)),"#N/A"))</f>
        <v>811912.5</v>
      </c>
      <c r="AT319" s="3" t="str">
        <f>INDEX(Table11[Z_category],MATCH(MAX(BuyTable[[#This Row],[Yld_Z_BB]:[Yld_Z_RBCI]]),Table11[Z_score_Vale],1))</f>
        <v>75 to 90</v>
      </c>
      <c r="AU319" s="3">
        <f>INDEX(Table12[TRAC_Category],MATCH(BuyTable[[#This Row],[Perc_Traded]],Table12[TRAC_Value],1))</f>
        <v>0</v>
      </c>
      <c r="AV319" s="27" t="str">
        <f>INDEX(Table13[NetDlrInv_Category],MATCH(BuyTable[[#This Row],[DealerClient Net]],Table13[NetDlrInv_Value],1))</f>
        <v>5 to 10MM</v>
      </c>
      <c r="AW319" s="3">
        <f>IF(OR(ISBLANK(BuyTable[[#This Row],[MSG_AskSize]]),NOT(ISNUMBER(BuyTable[[#This Row],[MSG_AskSize]]))),"NA",INDEX(Table14[AskSize_Category],MATCH(BuyTable[[#This Row],[MSG_AskSize]],Table14[AskSize_Value],1)))</f>
        <v>0</v>
      </c>
      <c r="AX319" s="3" t="str">
        <f>INDEX(Table15[XCCY_Cat],MATCH(BuyTable[[#This Row],[XCCY_sprd]],Table15[XCCY_Value],1))</f>
        <v>0.8 to 1</v>
      </c>
      <c r="AY319" s="3" t="str">
        <f>INDEX(Group_RTG[RTG_Value],MATCH($R319,Group_RTG[RTG_Key],0))&amp;":"&amp;INDEX(Map_DurBQNT[Dur_Val],MATCH($X319,Map_DurBQNT[Dur_Key],0))&amp;":"&amp;$M319&amp;":"&amp;$O319</f>
        <v>BBB:7:USD:Corp</v>
      </c>
      <c r="AZ319" s="3" t="str">
        <f>INDEX(Table9[LQA_Bucket],MATCH(BuyTable[[#This Row],[LQA_LIQUIDITY_SCORE]],Table9[LQA_Val],1))</f>
        <v>80-100</v>
      </c>
      <c r="BA319" s="27" t="str">
        <f>INDEX(Table10[Utilization_Bucket],MATCH(_xlfn.IFNA(ROUND(BuyTable[[#This Row],[Remaining]]/1000000,0),-1),Table10[Utilization_Val],1))</f>
        <v>1-10MM</v>
      </c>
      <c r="BB31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20" spans="1:54" x14ac:dyDescent="0.3">
      <c r="A320" t="s">
        <v>876</v>
      </c>
      <c r="B320" t="str">
        <f>IF(ISNUMBER(MATCH(I320,Buyside_PastID!A:A,0)),"","NEW")</f>
        <v/>
      </c>
      <c r="C320" s="8" t="s">
        <v>1666</v>
      </c>
      <c r="D320" s="8">
        <v>1.0303720287052796</v>
      </c>
      <c r="E320" s="8">
        <v>0.91404128340663371</v>
      </c>
      <c r="F320" s="8" t="s">
        <v>2073</v>
      </c>
      <c r="G320" s="8">
        <v>5000000</v>
      </c>
      <c r="H320" s="8">
        <v>5000000</v>
      </c>
      <c r="I320" s="8" t="str" cm="1">
        <f t="array" ref="I320">_xll.BDP($C320,I$1)</f>
        <v>29260ZAD8</v>
      </c>
      <c r="J320" s="8" t="str" cm="1">
        <f t="array" ref="J320">_xll.BDP($C320,J$1)</f>
        <v>ENBGAS 3.65 04/01/50</v>
      </c>
      <c r="K320" s="8" cm="1">
        <f t="array" ref="K320">_xll.BDP($C320,K$1)</f>
        <v>109548</v>
      </c>
      <c r="L320" s="8" cm="1">
        <f t="array" ref="L320">_xll.BDP($C320,L$1)</f>
        <v>62939278</v>
      </c>
      <c r="M320" s="8" t="str" cm="1">
        <f t="array" ref="M320">_xll.BDP($C320,M$1)</f>
        <v>CAD</v>
      </c>
      <c r="N320" s="8" t="str" cm="1">
        <f t="array" ref="N320">_xll.BDP($C320,N$1)</f>
        <v>CA</v>
      </c>
      <c r="O320" s="8" t="str" cm="1">
        <f t="array" ref="O320">_xll.BDP($C320,O$1)</f>
        <v>Corp</v>
      </c>
      <c r="P320" s="8" t="str" cm="1">
        <f t="array" ref="P320">_xll.BDP($C320,P$1)</f>
        <v>Utilities</v>
      </c>
      <c r="Q320" s="8" t="str" cm="1">
        <f t="array" ref="Q320">_xll.BDP($C320,Q$1)</f>
        <v>ENBRIDGE GAS INC</v>
      </c>
      <c r="R320" s="8" t="str" cm="1">
        <f t="array" ref="R320">_xll.BDP($C320,R$1)</f>
        <v>A-</v>
      </c>
      <c r="S320" s="8" cm="1">
        <f t="array" ref="S320">_xlfn.IFNA(MATCH(_xll.BDP($C320,S$1),Convert_RBCIRTG[RTG_MDY],0),0)</f>
        <v>0</v>
      </c>
      <c r="T320" s="8" cm="1">
        <f t="array" ref="T320">_xlfn.IFNA(MATCH(_xll.BDP($C320,T$1),Convert_RBCIRTG[RTG_FITCH_SP],0),0)</f>
        <v>0</v>
      </c>
      <c r="U320" s="8" cm="1">
        <f t="array" ref="U320">_xlfn.IFNA(MATCH(_xll.BDP($C320,U$1),Convert_RBCIRTG[RTG_FITCH_SP],0),0)</f>
        <v>4</v>
      </c>
      <c r="V320" s="20" t="str" cm="1">
        <f t="array" ref="V320">INDEX(Convert_RBCIRTG[RTG_FITCH_SP],IF(MEDIAN($S320:$U320)&gt;0,MEDIAN($S320:$U320),MAX($S320:$U320)))</f>
        <v>A-</v>
      </c>
      <c r="W320" s="15" cm="1">
        <f t="array" ref="W320">_xll.BDP($C320,W$1,"YAS_YLD_FLAG = 15")</f>
        <v>17.705356940580714</v>
      </c>
      <c r="X320" s="3" t="str">
        <f>INDEX(Convert_DurBins[Dur_Bucket],MATCH($W320,Convert_DurBins[Dur_Val],1))</f>
        <v>16-18</v>
      </c>
      <c r="Y320" s="14">
        <f t="shared" si="24"/>
        <v>3.2188870000000001</v>
      </c>
      <c r="Z320" s="3">
        <f>-INDEX(DefProv[Default],MATCH($O320&amp;$R320,DefProv[KEY],0))</f>
        <v>-13</v>
      </c>
      <c r="AA320" s="9" cm="1">
        <f t="array" ref="AA320">IF($M320="CAD",AB320,_xll.BDP($C320,AA$1,"YAS_XCCY_FOREIGN_CURRENCY=CAD","YAS_YLD_FLAG = 15","PRICING_SOURCE=BVAL"))</f>
        <v>3.3488869999999999</v>
      </c>
      <c r="AB320" s="9" cm="1">
        <f t="array" ref="AB320">_xll.BDP($C320,AB$1,"YAS_YLD_FLAG = 15","PRICING_SOURCE=BVAL")</f>
        <v>3.3488869999999999</v>
      </c>
      <c r="AC320" s="14">
        <f t="shared" si="25"/>
        <v>0</v>
      </c>
      <c r="AD320" s="9" cm="1">
        <f t="array" ref="AD320">_xll.BDP($C320,AD$1,"YAS_YLD_FLAG = 15","PRICING_SOURCE=BVAL")</f>
        <v>139.63920000000002</v>
      </c>
      <c r="AE320" s="14">
        <f>INDEX([1]credit_yield!$C$1:$C$108,MATCH($AY320,[1]credit_yield!$A$1:$A$108,0))</f>
        <v>139.83568050986841</v>
      </c>
      <c r="AF320" s="9" cm="1">
        <f t="array" ref="AF320">_xll.BDP($C320,AF$1,"YAS_YLD_FLAG = 15","YAS_XCCY_FOREIGN_CURRENCY=CAD","PRICING_SOURCE=BVAL")</f>
        <v>141.84189447947804</v>
      </c>
      <c r="AG320" s="9" cm="1">
        <f t="array" ref="AG320">_xll.BDP($C320,AG$1,"YAS_YLD_FLAG = 15","PRICING_SOURCE=BVAL")</f>
        <v>1.9524949999999999</v>
      </c>
      <c r="AH320" s="9" t="str" cm="1">
        <f t="array" ref="AH320">_xll.BDP($C320,AH$1,"YAS_YLD_FLAG = 15","PRICING_SOURCE=BVAL")</f>
        <v>CAN 2 3/4 12/01/48</v>
      </c>
      <c r="AI320" s="9" t="str" cm="1">
        <f t="array" ref="AI320">_xll.BDP($C320,AI$1,"YAS_YLD_FLAG = 15","YAS_XCCY_FOREIGN_CURRENCY=CAD","PRICING_SOURCE=BVAL")</f>
        <v>CAN 2 12/01/51</v>
      </c>
      <c r="AJ320" s="9" cm="1">
        <f t="array" ref="AJ320">_xll.BQL($C320, "yield(fill=PREV, pricing_source=BVN4, side=Bid, yield_type=YTW) - yield(fill=PREV, pricing_source=BVN4, side=Ask, yield_type=YTW)")</f>
        <v>5.421838000000001E-2</v>
      </c>
      <c r="AK320" s="16" cm="1">
        <f t="array" ref="AK320">_xll.BDP($C320,AK$1,"YAS_YLD_FLAG = 1")</f>
        <v>600000000</v>
      </c>
      <c r="AL320" s="5">
        <f t="shared" si="26"/>
        <v>0</v>
      </c>
      <c r="AM320" s="17" cm="1">
        <f t="array" ref="AM320">_xll.BDP($C320&amp;"@"&amp;Settings!$B$1&amp;" "&amp;$O320,"INTERVAL_SUM","MARKET_DATA_OVERRIDE="&amp;AM$1,"CALC_INTERVAL="&amp;Settings!$B$2,"FILL=0")*1000</f>
        <v>0</v>
      </c>
      <c r="AN320" s="18">
        <f t="shared" si="27"/>
        <v>0</v>
      </c>
      <c r="AO320" s="17" cm="1">
        <f t="array" ref="AO320">_xll.BDP($I320&amp;"@"&amp;Settings!$B$1&amp;" "&amp;$O320,"INTERVAL_SUM","MARKET_DATA_OVERRIDE="&amp;AO$1,"CALC_INTERVAL="&amp;Settings!$B$2,"FILL=0")*1000</f>
        <v>0</v>
      </c>
      <c r="AP320" s="17" cm="1">
        <f t="array" ref="AP320">_xll.BDP($I320&amp;"@"&amp;Settings!$B$1&amp;" "&amp;$O320,"INTERVAL_SUM","MARKET_DATA_OVERRIDE="&amp;AP$1,"CALC_INTERVAL="&amp;Settings!$B$2,"FILL=0")*1000</f>
        <v>0</v>
      </c>
      <c r="AQ320" s="8" cm="1">
        <f t="array" ref="AQ320">_xll.BDP($C320,AQ$1)</f>
        <v>85</v>
      </c>
      <c r="AR320" s="21">
        <f>_xlfn.IFNA(IF(ISNUMBER($K320),INDEX(SN_Limit[UTILIZATION],MATCH($K320,SN_Limit[BB_ID],0)),"#N/A"),
IF(ISNUMBER($L320),INDEX(SN_Limit[UTILIZATION],MATCH($L320,SN_Limit[BB_ID],0)),"#N/A"))</f>
        <v>0.68289999999999995</v>
      </c>
      <c r="AS320" s="6">
        <f>_xlfn.IFNA(IF(ISNUMBER($K320),INDEX(SN_Limit[REMAINING],MATCH($K320,SN_Limit[BB_ID],0)),"#N/A"),
IF(ISNUMBER($L320),INDEX(SN_Limit[REMAINING],MATCH($L320,SN_Limit[BB_ID],0)),"#N/A"))</f>
        <v>34731322.5</v>
      </c>
      <c r="AT320" s="3" t="str">
        <f>INDEX(Table11[Z_category],MATCH(MAX(BuyTable[[#This Row],[Yld_Z_BB]:[Yld_Z_RBCI]]),Table11[Z_score_Vale],1))</f>
        <v>75 to 90</v>
      </c>
      <c r="AU320" s="3">
        <f>INDEX(Table12[TRAC_Category],MATCH(BuyTable[[#This Row],[Perc_Traded]],Table12[TRAC_Value],1))</f>
        <v>0</v>
      </c>
      <c r="AV320" s="27">
        <f>INDEX(Table13[NetDlrInv_Category],MATCH(BuyTable[[#This Row],[DealerClient Net]],Table13[NetDlrInv_Value],1))</f>
        <v>0</v>
      </c>
      <c r="AW320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20" s="3">
        <f>INDEX(Table15[XCCY_Cat],MATCH(BuyTable[[#This Row],[XCCY_sprd]],Table15[XCCY_Value],1))</f>
        <v>0</v>
      </c>
      <c r="AY320" s="3" t="str">
        <f>INDEX(Group_RTG[RTG_Value],MATCH($R320,Group_RTG[RTG_Key],0))&amp;":"&amp;INDEX(Map_DurBQNT[Dur_Val],MATCH($X320,Map_DurBQNT[Dur_Key],0))&amp;":"&amp;$M320&amp;":"&amp;$O320</f>
        <v>A:9:CAD:Corp</v>
      </c>
      <c r="AZ320" s="3" t="str">
        <f>INDEX(Table9[LQA_Bucket],MATCH(BuyTable[[#This Row],[LQA_LIQUIDITY_SCORE]],Table9[LQA_Val],1))</f>
        <v>80-100</v>
      </c>
      <c r="BA320" s="27" t="str">
        <f>INDEX(Table10[Utilization_Bucket],MATCH(_xlfn.IFNA(ROUND(BuyTable[[#This Row],[Remaining]]/1000000,0),-1),Table10[Utilization_Val],1))</f>
        <v>10-50MM</v>
      </c>
      <c r="BB32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321" spans="1:54" x14ac:dyDescent="0.3">
      <c r="A321" t="s">
        <v>876</v>
      </c>
      <c r="B321" t="str">
        <f>IF(ISNUMBER(MATCH(I321,Buyside_PastID!A:A,0)),"","NEW")</f>
        <v/>
      </c>
      <c r="C321" s="8" t="s">
        <v>961</v>
      </c>
      <c r="D321" s="8">
        <v>1.1988543200980206</v>
      </c>
      <c r="E321" s="8">
        <v>1.3048931133944528</v>
      </c>
      <c r="F321" s="8" t="s">
        <v>2048</v>
      </c>
      <c r="G321" s="8">
        <v>0</v>
      </c>
      <c r="H321" s="8">
        <v>1600000</v>
      </c>
      <c r="I321" s="8" t="str" cm="1">
        <f t="array" ref="I321">_xll.BDP($C321,I$1)</f>
        <v>853254AN0</v>
      </c>
      <c r="J321" s="8" t="str" cm="1">
        <f t="array" ref="J321">_xll.BDP($C321,J$1)</f>
        <v>STANLN 5.7 03/26/44</v>
      </c>
      <c r="K321" s="8" cm="1">
        <f t="array" ref="K321">_xll.BDP($C321,K$1)</f>
        <v>112319</v>
      </c>
      <c r="L321" s="8" cm="1">
        <f t="array" ref="L321">_xll.BDP($C321,L$1)</f>
        <v>112319</v>
      </c>
      <c r="M321" s="8" t="str" cm="1">
        <f t="array" ref="M321">_xll.BDP($C321,M$1)</f>
        <v>USD</v>
      </c>
      <c r="N321" s="8" t="str" cm="1">
        <f t="array" ref="N321">_xll.BDP($C321,N$1)</f>
        <v>EN</v>
      </c>
      <c r="O321" s="8" t="str" cm="1">
        <f t="array" ref="O321">_xll.BDP($C321,O$1)</f>
        <v>Corp</v>
      </c>
      <c r="P321" s="8" t="str" cm="1">
        <f t="array" ref="P321">_xll.BDP($C321,P$1)</f>
        <v>Financials</v>
      </c>
      <c r="Q321" s="8" t="str" cm="1">
        <f t="array" ref="Q321">_xll.BDP($C321,Q$1)</f>
        <v>STANDARD CHARTERED PLC</v>
      </c>
      <c r="R321" s="8" t="str" cm="1">
        <f t="array" ref="R321">_xll.BDP($C321,R$1)</f>
        <v>BBB</v>
      </c>
      <c r="S321" s="8" cm="1">
        <f t="array" ref="S321">_xlfn.IFNA(MATCH(_xll.BDP($C321,S$1),Convert_RBCIRTG[RTG_MDY],0),0)</f>
        <v>2</v>
      </c>
      <c r="T321" s="8" cm="1">
        <f t="array" ref="T321">_xlfn.IFNA(MATCH(_xll.BDP($C321,T$1),Convert_RBCIRTG[RTG_FITCH_SP],0),0)</f>
        <v>3</v>
      </c>
      <c r="U321" s="8" cm="1">
        <f t="array" ref="U321">_xlfn.IFNA(MATCH(_xll.BDP($C321,U$1),Convert_RBCIRTG[RTG_FITCH_SP],0),0)</f>
        <v>1</v>
      </c>
      <c r="V321" s="20" t="str" cm="1">
        <f t="array" ref="V321">INDEX(Convert_RBCIRTG[RTG_FITCH_SP],IF(MEDIAN($S321:$U321)&gt;0,MEDIAN($S321:$U321),MAX($S321:$U321)))</f>
        <v>BBB</v>
      </c>
      <c r="W321" s="15" cm="1">
        <f t="array" ref="W321">_xll.BDP($C321,W$1,"YAS_YLD_FLAG = 15")</f>
        <v>13.831584023822394</v>
      </c>
      <c r="X321" s="3" t="str">
        <f>INDEX(Convert_DurBins[Dur_Bucket],MATCH($W321,Convert_DurBins[Dur_Val],1))</f>
        <v>12-14</v>
      </c>
      <c r="Y321" s="14">
        <f t="shared" si="24"/>
        <v>4.2911288077689393</v>
      </c>
      <c r="Z321" s="3">
        <f>-INDEX(DefProv[Default],MATCH($O321&amp;$R321,DefProv[KEY],0))</f>
        <v>-36</v>
      </c>
      <c r="AA321" s="9" cm="1">
        <f t="array" ref="AA321">IF($M321="CAD",AB321,_xll.BDP($C321,AA$1,"YAS_XCCY_FOREIGN_CURRENCY=CAD","YAS_YLD_FLAG = 15","PRICING_SOURCE=BVAL"))</f>
        <v>4.6511288077689397</v>
      </c>
      <c r="AB321" s="9" cm="1">
        <f t="array" ref="AB321">_xll.BDP($C321,AB$1,"YAS_YLD_FLAG = 15","PRICING_SOURCE=BVAL")</f>
        <v>3.750486</v>
      </c>
      <c r="AC321" s="14">
        <f t="shared" si="25"/>
        <v>0.90064280776893968</v>
      </c>
      <c r="AD321" s="9" cm="1">
        <f t="array" ref="AD321">_xll.BDP($C321,AD$1,"YAS_YLD_FLAG = 15","PRICING_SOURCE=BVAL")</f>
        <v>175.76960000000003</v>
      </c>
      <c r="AE321" s="14" t="e">
        <f>INDEX([1]credit_yield!$C$1:$C$108,MATCH($AY321,[1]credit_yield!$A$1:$A$108,0))</f>
        <v>#N/A</v>
      </c>
      <c r="AF321" s="9" cm="1">
        <f t="array" ref="AF321">_xll.BDP($C321,AF$1,"YAS_YLD_FLAG = 15","YAS_XCCY_FOREIGN_CURRENCY=CAD","PRICING_SOURCE=BVAL")</f>
        <v>278.28483537759149</v>
      </c>
      <c r="AG321" s="9" cm="1">
        <f t="array" ref="AG321">_xll.BDP($C321,AG$1,"YAS_YLD_FLAG = 15","PRICING_SOURCE=BVAL")</f>
        <v>1.9927899999999998</v>
      </c>
      <c r="AH321" s="9" t="str" cm="1">
        <f t="array" ref="AH321">_xll.BDP($C321,AH$1,"YAS_YLD_FLAG = 15","PRICING_SOURCE=BVAL")</f>
        <v>T 1 3/4 08/15/41</v>
      </c>
      <c r="AI321" s="9" t="str" cm="1">
        <f t="array" ref="AI321">_xll.BDP($C321,AI$1,"YAS_YLD_FLAG = 15","YAS_XCCY_FOREIGN_CURRENCY=CAD","PRICING_SOURCE=BVAL")</f>
        <v>CAN 4 06/01/41</v>
      </c>
      <c r="AJ321" s="9" cm="1">
        <f t="array" ref="AJ321">_xll.BQL($C321, "yield(fill=PREV, pricing_source=BVN4, side=Bid, yield_type=YTW) - yield(fill=PREV, pricing_source=BVN4, side=Ask, yield_type=YTW)")</f>
        <v>4.4168780250903872E-2</v>
      </c>
      <c r="AK321" s="16" cm="1">
        <f t="array" ref="AK321">_xll.BDP($C321,AK$1,"YAS_YLD_FLAG = 1")</f>
        <v>2000000000</v>
      </c>
      <c r="AL321" s="5">
        <f t="shared" si="26"/>
        <v>2.6270000000000002E-2</v>
      </c>
      <c r="AM321" s="17" cm="1">
        <f t="array" ref="AM321">_xll.BDP($C321&amp;"@"&amp;Settings!$B$1&amp;" "&amp;$O321,"INTERVAL_SUM","MARKET_DATA_OVERRIDE="&amp;AM$1,"CALC_INTERVAL="&amp;Settings!$B$2,"FILL=0")*1000</f>
        <v>52540000</v>
      </c>
      <c r="AN321" s="18">
        <f t="shared" si="27"/>
        <v>-450000</v>
      </c>
      <c r="AO321" s="17" cm="1">
        <f t="array" ref="AO321">_xll.BDP($I321&amp;"@"&amp;Settings!$B$1&amp;" "&amp;$O321,"INTERVAL_SUM","MARKET_DATA_OVERRIDE="&amp;AO$1,"CALC_INTERVAL="&amp;Settings!$B$2,"FILL=0")*1000</f>
        <v>17000000</v>
      </c>
      <c r="AP321" s="17" cm="1">
        <f t="array" ref="AP321">_xll.BDP($I321&amp;"@"&amp;Settings!$B$1&amp;" "&amp;$O321,"INTERVAL_SUM","MARKET_DATA_OVERRIDE="&amp;AP$1,"CALC_INTERVAL="&amp;Settings!$B$2,"FILL=0")*1000</f>
        <v>17450000</v>
      </c>
      <c r="AQ321" s="8" cm="1">
        <f t="array" ref="AQ321">_xll.BDP($C321,AQ$1)</f>
        <v>94</v>
      </c>
      <c r="AR321" s="21">
        <f>_xlfn.IFNA(IF(ISNUMBER($K321),INDEX(SN_Limit[UTILIZATION],MATCH($K321,SN_Limit[BB_ID],0)),"#N/A"),
IF(ISNUMBER($L321),INDEX(SN_Limit[UTILIZATION],MATCH($L321,SN_Limit[BB_ID],0)),"#N/A"))</f>
        <v>0</v>
      </c>
      <c r="AS321" s="6">
        <f>_xlfn.IFNA(IF(ISNUMBER($K321),INDEX(SN_Limit[REMAINING],MATCH($K321,SN_Limit[BB_ID],0)),"#N/A"),
IF(ISNUMBER($L321),INDEX(SN_Limit[REMAINING],MATCH($L321,SN_Limit[BB_ID],0)),"#N/A"))</f>
        <v>27000000</v>
      </c>
      <c r="AT321" s="3" t="str">
        <f>INDEX(Table11[Z_category],MATCH(MAX(BuyTable[[#This Row],[Yld_Z_BB]:[Yld_Z_RBCI]]),Table11[Z_score_Vale],1))</f>
        <v>90+</v>
      </c>
      <c r="AU321" s="3" t="str">
        <f>INDEX(Table12[TRAC_Category],MATCH(BuyTable[[#This Row],[Perc_Traded]],Table12[TRAC_Value],1))</f>
        <v>0-5%</v>
      </c>
      <c r="AV321" s="27">
        <f>INDEX(Table13[NetDlrInv_Category],MATCH(BuyTable[[#This Row],[DealerClient Net]],Table13[NetDlrInv_Value],1))</f>
        <v>0</v>
      </c>
      <c r="AW321" s="3">
        <f>IF(OR(ISBLANK(BuyTable[[#This Row],[MSG_AskSize]]),NOT(ISNUMBER(BuyTable[[#This Row],[MSG_AskSize]]))),"NA",INDEX(Table14[AskSize_Category],MATCH(BuyTable[[#This Row],[MSG_AskSize]],Table14[AskSize_Value],1)))</f>
        <v>0</v>
      </c>
      <c r="AX321" s="3" t="str">
        <f>INDEX(Table15[XCCY_Cat],MATCH(BuyTable[[#This Row],[XCCY_sprd]],Table15[XCCY_Value],1))</f>
        <v>0.8 to 1</v>
      </c>
      <c r="AY321" s="3" t="str">
        <f>INDEX(Group_RTG[RTG_Value],MATCH($R321,Group_RTG[RTG_Key],0))&amp;":"&amp;INDEX(Map_DurBQNT[Dur_Val],MATCH($X321,Map_DurBQNT[Dur_Key],0))&amp;":"&amp;$M321&amp;":"&amp;$O321</f>
        <v>BBB:7:USD:Corp</v>
      </c>
      <c r="AZ321" s="3" t="str">
        <f>INDEX(Table9[LQA_Bucket],MATCH(BuyTable[[#This Row],[LQA_LIQUIDITY_SCORE]],Table9[LQA_Val],1))</f>
        <v>80-100</v>
      </c>
      <c r="BA321" s="27" t="str">
        <f>INDEX(Table10[Utilization_Bucket],MATCH(_xlfn.IFNA(ROUND(BuyTable[[#This Row],[Remaining]]/1000000,0),-1),Table10[Utilization_Val],1))</f>
        <v>10-50MM</v>
      </c>
      <c r="BB32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22" spans="1:54" x14ac:dyDescent="0.3">
      <c r="A322" t="s">
        <v>876</v>
      </c>
      <c r="B322" t="str">
        <f>IF(ISNUMBER(MATCH(I322,Buyside_PastID!A:A,0)),"","NEW")</f>
        <v/>
      </c>
      <c r="C322" s="8" t="s">
        <v>1136</v>
      </c>
      <c r="D322" s="8">
        <v>0.80820296358990174</v>
      </c>
      <c r="E322" s="8">
        <v>0.90367272748561756</v>
      </c>
      <c r="F322" s="8" t="s">
        <v>2832</v>
      </c>
      <c r="G322" s="8">
        <v>0</v>
      </c>
      <c r="H322" s="8">
        <v>0</v>
      </c>
      <c r="I322" s="8" t="str" cm="1">
        <f t="array" ref="I322">_xll.BDP($C322,I$1)</f>
        <v>20030NBH3</v>
      </c>
      <c r="J322" s="8" t="str" cm="1">
        <f t="array" ref="J322">_xll.BDP($C322,J$1)</f>
        <v>CMCSA 4 1/4 01/15/33</v>
      </c>
      <c r="K322" s="8" cm="1">
        <f t="array" ref="K322">_xll.BDP($C322,K$1)</f>
        <v>101712</v>
      </c>
      <c r="L322" s="8" cm="1">
        <f t="array" ref="L322">_xll.BDP($C322,L$1)</f>
        <v>101712</v>
      </c>
      <c r="M322" s="8" t="str" cm="1">
        <f t="array" ref="M322">_xll.BDP($C322,M$1)</f>
        <v>USD</v>
      </c>
      <c r="N322" s="8" t="str" cm="1">
        <f t="array" ref="N322">_xll.BDP($C322,N$1)</f>
        <v>US</v>
      </c>
      <c r="O322" s="8" t="str" cm="1">
        <f t="array" ref="O322">_xll.BDP($C322,O$1)</f>
        <v>Corp</v>
      </c>
      <c r="P322" s="8" t="str" cm="1">
        <f t="array" ref="P322">_xll.BDP($C322,P$1)</f>
        <v>Communications</v>
      </c>
      <c r="Q322" s="8" t="str" cm="1">
        <f t="array" ref="Q322">_xll.BDP($C322,Q$1)</f>
        <v>COMCAST CORP</v>
      </c>
      <c r="R322" s="8" t="str" cm="1">
        <f t="array" ref="R322">_xll.BDP($C322,R$1)</f>
        <v>A-</v>
      </c>
      <c r="S322" s="8" cm="1">
        <f t="array" ref="S322">_xlfn.IFNA(MATCH(_xll.BDP($C322,S$1),Convert_RBCIRTG[RTG_MDY],0),0)</f>
        <v>4</v>
      </c>
      <c r="T322" s="8" cm="1">
        <f t="array" ref="T322">_xlfn.IFNA(MATCH(_xll.BDP($C322,T$1),Convert_RBCIRTG[RTG_FITCH_SP],0),0)</f>
        <v>4</v>
      </c>
      <c r="U322" s="8" cm="1">
        <f t="array" ref="U322">_xlfn.IFNA(MATCH(_xll.BDP($C322,U$1),Convert_RBCIRTG[RTG_FITCH_SP],0),0)</f>
        <v>4</v>
      </c>
      <c r="V322" s="20" t="str" cm="1">
        <f t="array" ref="V322">INDEX(Convert_RBCIRTG[RTG_FITCH_SP],IF(MEDIAN($S322:$U322)&gt;0,MEDIAN($S322:$U322),MAX($S322:$U322)))</f>
        <v>A-</v>
      </c>
      <c r="W322" s="15" cm="1">
        <f t="array" ref="W322">_xll.BDP($C322,W$1,"YAS_YLD_FLAG = 15")</f>
        <v>9.0377755706255893</v>
      </c>
      <c r="X322" s="3" t="str">
        <f>INDEX(Convert_DurBins[Dur_Bucket],MATCH($W322,Convert_DurBins[Dur_Val],1))</f>
        <v>0-10</v>
      </c>
      <c r="Y322" s="14">
        <f t="shared" si="24"/>
        <v>2.8760824549391897</v>
      </c>
      <c r="Z322" s="3">
        <f>-INDEX(DefProv[Default],MATCH($O322&amp;$R322,DefProv[KEY],0))</f>
        <v>-13</v>
      </c>
      <c r="AA322" s="9" cm="1">
        <f t="array" ref="AA322">IF($M322="CAD",AB322,_xll.BDP($C322,AA$1,"YAS_XCCY_FOREIGN_CURRENCY=CAD","YAS_YLD_FLAG = 15","PRICING_SOURCE=BVAL"))</f>
        <v>3.0060824549391896</v>
      </c>
      <c r="AB322" s="9" cm="1">
        <f t="array" ref="AB322">_xll.BDP($C322,AB$1,"YAS_YLD_FLAG = 15","PRICING_SOURCE=BVAL")</f>
        <v>2.5485860000000002</v>
      </c>
      <c r="AC322" s="14">
        <f t="shared" si="25"/>
        <v>0.45749645493918933</v>
      </c>
      <c r="AD322" s="9" cm="1">
        <f t="array" ref="AD322">_xll.BDP($C322,AD$1,"YAS_YLD_FLAG = 15","PRICING_SOURCE=BVAL")</f>
        <v>96.860100000000031</v>
      </c>
      <c r="AE322" s="14">
        <f>INDEX([1]credit_yield!$C$1:$C$108,MATCH($AY322,[1]credit_yield!$A$1:$A$108,0))</f>
        <v>73.928243448068429</v>
      </c>
      <c r="AF322" s="9" cm="1">
        <f t="array" ref="AF322">_xll.BDP($C322,AF$1,"YAS_YLD_FLAG = 15","YAS_XCCY_FOREIGN_CURRENCY=CAD","PRICING_SOURCE=BVAL")</f>
        <v>141.76351338623027</v>
      </c>
      <c r="AG322" s="9" cm="1">
        <f t="array" ref="AG322">_xll.BDP($C322,AG$1,"YAS_YLD_FLAG = 15","PRICING_SOURCE=BVAL")</f>
        <v>1.579985</v>
      </c>
      <c r="AH322" s="9" t="str" cm="1">
        <f t="array" ref="AH322">_xll.BDP($C322,AH$1,"YAS_YLD_FLAG = 15","PRICING_SOURCE=BVAL")</f>
        <v>T 1 1/4 08/15/31</v>
      </c>
      <c r="AI322" s="9" t="str" cm="1">
        <f t="array" ref="AI322">_xll.BDP($C322,AI$1,"YAS_YLD_FLAG = 15","YAS_XCCY_FOREIGN_CURRENCY=CAD","PRICING_SOURCE=BVAL")</f>
        <v>CAN 1 ½ 06/01/31</v>
      </c>
      <c r="AJ322" s="9" cm="1">
        <f t="array" ref="AJ322">_xll.BQL($C322, "yield(fill=PREV, pricing_source=BVN4, side=Bid, yield_type=YTW) - yield(fill=PREV, pricing_source=BVN4, side=Ask, yield_type=YTW)")</f>
        <v>1.374625746272784E-2</v>
      </c>
      <c r="AK322" s="16" cm="1">
        <f t="array" ref="AK322">_xll.BDP($C322,AK$1,"YAS_YLD_FLAG = 1")</f>
        <v>1700000000</v>
      </c>
      <c r="AL322" s="5">
        <f t="shared" si="26"/>
        <v>1.9470588235294118E-2</v>
      </c>
      <c r="AM322" s="17" cm="1">
        <f t="array" ref="AM322">_xll.BDP($C322&amp;"@"&amp;Settings!$B$1&amp;" "&amp;$O322,"INTERVAL_SUM","MARKET_DATA_OVERRIDE="&amp;AM$1,"CALC_INTERVAL="&amp;Settings!$B$2,"FILL=0")*1000</f>
        <v>33100000</v>
      </c>
      <c r="AN322" s="18">
        <f t="shared" si="27"/>
        <v>1570000</v>
      </c>
      <c r="AO322" s="17" cm="1">
        <f t="array" ref="AO322">_xll.BDP($I322&amp;"@"&amp;Settings!$B$1&amp;" "&amp;$O322,"INTERVAL_SUM","MARKET_DATA_OVERRIDE="&amp;AO$1,"CALC_INTERVAL="&amp;Settings!$B$2,"FILL=0")*1000</f>
        <v>13033000</v>
      </c>
      <c r="AP322" s="17" cm="1">
        <f t="array" ref="AP322">_xll.BDP($I322&amp;"@"&amp;Settings!$B$1&amp;" "&amp;$O322,"INTERVAL_SUM","MARKET_DATA_OVERRIDE="&amp;AP$1,"CALC_INTERVAL="&amp;Settings!$B$2,"FILL=0")*1000</f>
        <v>11463000</v>
      </c>
      <c r="AQ322" s="8" cm="1">
        <f t="array" ref="AQ322">_xll.BDP($C322,AQ$1)</f>
        <v>92</v>
      </c>
      <c r="AR322" s="21">
        <f>_xlfn.IFNA(IF(ISNUMBER($K322),INDEX(SN_Limit[UTILIZATION],MATCH($K322,SN_Limit[BB_ID],0)),"#N/A"),
IF(ISNUMBER($L322),INDEX(SN_Limit[UTILIZATION],MATCH($L322,SN_Limit[BB_ID],0)),"#N/A"))</f>
        <v>0.70920000000000005</v>
      </c>
      <c r="AS322" s="6">
        <f>_xlfn.IFNA(IF(ISNUMBER($K322),INDEX(SN_Limit[REMAINING],MATCH($K322,SN_Limit[BB_ID],0)),"#N/A"),
IF(ISNUMBER($L322),INDEX(SN_Limit[REMAINING],MATCH($L322,SN_Limit[BB_ID],0)),"#N/A"))</f>
        <v>14309449.670000002</v>
      </c>
      <c r="AT322" s="3" t="str">
        <f>INDEX(Table11[Z_category],MATCH(MAX(BuyTable[[#This Row],[Yld_Z_BB]:[Yld_Z_RBCI]]),Table11[Z_score_Vale],1))</f>
        <v>75 to 90</v>
      </c>
      <c r="AU322" s="3" t="str">
        <f>INDEX(Table12[TRAC_Category],MATCH(BuyTable[[#This Row],[Perc_Traded]],Table12[TRAC_Value],1))</f>
        <v>0-5%</v>
      </c>
      <c r="AV322" s="27" t="str">
        <f>INDEX(Table13[NetDlrInv_Category],MATCH(BuyTable[[#This Row],[DealerClient Net]],Table13[NetDlrInv_Value],1))</f>
        <v>0 to 5MM</v>
      </c>
      <c r="AW322" s="3">
        <f>IF(OR(ISBLANK(BuyTable[[#This Row],[MSG_AskSize]]),NOT(ISNUMBER(BuyTable[[#This Row],[MSG_AskSize]]))),"NA",INDEX(Table14[AskSize_Category],MATCH(BuyTable[[#This Row],[MSG_AskSize]],Table14[AskSize_Value],1)))</f>
        <v>0</v>
      </c>
      <c r="AX322" s="3" t="str">
        <f>INDEX(Table15[XCCY_Cat],MATCH(BuyTable[[#This Row],[XCCY_sprd]],Table15[XCCY_Value],1))</f>
        <v>0.3 to 0.5</v>
      </c>
      <c r="AY322" s="3" t="str">
        <f>INDEX(Group_RTG[RTG_Value],MATCH($R322,Group_RTG[RTG_Key],0))&amp;":"&amp;INDEX(Map_DurBQNT[Dur_Val],MATCH($X322,Map_DurBQNT[Dur_Key],0))&amp;":"&amp;$M322&amp;":"&amp;$O322</f>
        <v>A:5:USD:Corp</v>
      </c>
      <c r="AZ322" s="3" t="str">
        <f>INDEX(Table9[LQA_Bucket],MATCH(BuyTable[[#This Row],[LQA_LIQUIDITY_SCORE]],Table9[LQA_Val],1))</f>
        <v>80-100</v>
      </c>
      <c r="BA322" s="27" t="str">
        <f>INDEX(Table10[Utilization_Bucket],MATCH(_xlfn.IFNA(ROUND(BuyTable[[#This Row],[Remaining]]/1000000,0),-1),Table10[Utilization_Val],1))</f>
        <v>10-50MM</v>
      </c>
      <c r="BB32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23" spans="1:54" x14ac:dyDescent="0.3">
      <c r="A323" t="s">
        <v>876</v>
      </c>
      <c r="B323" t="str">
        <f>IF(ISNUMBER(MATCH(I323,Buyside_PastID!A:A,0)),"","NEW")</f>
        <v/>
      </c>
      <c r="C323" s="8" t="s">
        <v>35</v>
      </c>
      <c r="D323" s="8">
        <v>1.9373630154106929</v>
      </c>
      <c r="E323" s="8">
        <v>1.7110488530677248</v>
      </c>
      <c r="F323" s="8" t="s">
        <v>2105</v>
      </c>
      <c r="G323" s="8">
        <v>5000000</v>
      </c>
      <c r="H323" s="8">
        <v>3000000</v>
      </c>
      <c r="I323" s="8" t="str" cm="1">
        <f t="array" ref="I323">_xll.BDP($C323,I$1)</f>
        <v>00206RGC0</v>
      </c>
      <c r="J323" s="8" t="str" cm="1">
        <f t="array" ref="J323">_xll.BDP($C323,J$1)</f>
        <v>T 5.1 11/25/48</v>
      </c>
      <c r="K323" s="8" cm="1">
        <f t="array" ref="K323">_xll.BDP($C323,K$1)</f>
        <v>101376</v>
      </c>
      <c r="L323" s="8" cm="1">
        <f t="array" ref="L323">_xll.BDP($C323,L$1)</f>
        <v>101376</v>
      </c>
      <c r="M323" s="8" t="str" cm="1">
        <f t="array" ref="M323">_xll.BDP($C323,M$1)</f>
        <v>CAD</v>
      </c>
      <c r="N323" s="8" t="str" cm="1">
        <f t="array" ref="N323">_xll.BDP($C323,N$1)</f>
        <v>US</v>
      </c>
      <c r="O323" s="8" t="str" cm="1">
        <f t="array" ref="O323">_xll.BDP($C323,O$1)</f>
        <v>Corp</v>
      </c>
      <c r="P323" s="8" t="str" cm="1">
        <f t="array" ref="P323">_xll.BDP($C323,P$1)</f>
        <v>Communications</v>
      </c>
      <c r="Q323" s="8" t="str" cm="1">
        <f t="array" ref="Q323">_xll.BDP($C323,Q$1)</f>
        <v>AT&amp;T INC</v>
      </c>
      <c r="R323" s="8" t="str" cm="1">
        <f t="array" ref="R323">_xll.BDP($C323,R$1)</f>
        <v>BBB</v>
      </c>
      <c r="S323" s="8" cm="1">
        <f t="array" ref="S323">_xlfn.IFNA(MATCH(_xll.BDP($C323,S$1),Convert_RBCIRTG[RTG_MDY],0),0)</f>
        <v>2</v>
      </c>
      <c r="T323" s="8" cm="1">
        <f t="array" ref="T323">_xlfn.IFNA(MATCH(_xll.BDP($C323,T$1),Convert_RBCIRTG[RTG_FITCH_SP],0),0)</f>
        <v>3</v>
      </c>
      <c r="U323" s="8" cm="1">
        <f t="array" ref="U323">_xlfn.IFNA(MATCH(_xll.BDP($C323,U$1),Convert_RBCIRTG[RTG_FITCH_SP],0),0)</f>
        <v>2</v>
      </c>
      <c r="V323" s="20" t="str" cm="1">
        <f t="array" ref="V323">INDEX(Convert_RBCIRTG[RTG_FITCH_SP],IF(MEDIAN($S323:$U323)&gt;0,MEDIAN($S323:$U323),MAX($S323:$U323)))</f>
        <v>BBB</v>
      </c>
      <c r="W323" s="15" cm="1">
        <f t="array" ref="W323">_xll.BDP($C323,W$1,"YAS_YLD_FLAG = 15")</f>
        <v>14.969313413312335</v>
      </c>
      <c r="X323" s="3" t="str">
        <f>INDEX(Convert_DurBins[Dur_Bucket],MATCH($W323,Convert_DurBins[Dur_Val],1))</f>
        <v>14-16</v>
      </c>
      <c r="Y323" s="14">
        <f t="shared" si="24"/>
        <v>3.905643</v>
      </c>
      <c r="Z323" s="3">
        <f>-INDEX(DefProv[Default],MATCH($O323&amp;$R323,DefProv[KEY],0))</f>
        <v>-36</v>
      </c>
      <c r="AA323" s="9" cm="1">
        <f t="array" ref="AA323">IF($M323="CAD",AB323,_xll.BDP($C323,AA$1,"YAS_XCCY_FOREIGN_CURRENCY=CAD","YAS_YLD_FLAG = 15","PRICING_SOURCE=BVAL"))</f>
        <v>4.2656429999999999</v>
      </c>
      <c r="AB323" s="9" cm="1">
        <f t="array" ref="AB323">_xll.BDP($C323,AB$1,"YAS_YLD_FLAG = 15","PRICING_SOURCE=BVAL")</f>
        <v>4.2656429999999999</v>
      </c>
      <c r="AC323" s="14">
        <f t="shared" si="25"/>
        <v>0</v>
      </c>
      <c r="AD323" s="9" cm="1">
        <f t="array" ref="AD323">_xll.BDP($C323,AD$1,"YAS_YLD_FLAG = 15","PRICING_SOURCE=BVAL")</f>
        <v>231.31269999999998</v>
      </c>
      <c r="AE323" s="14" t="e">
        <f>INDEX([1]credit_yield!$C$1:$C$108,MATCH($AY323,[1]credit_yield!$A$1:$A$108,0))</f>
        <v>#N/A</v>
      </c>
      <c r="AF323" s="9" cm="1">
        <f t="array" ref="AF323">_xll.BDP($C323,AF$1,"YAS_YLD_FLAG = 15","YAS_XCCY_FOREIGN_CURRENCY=CAD","PRICING_SOURCE=BVAL")</f>
        <v>247.04205394256621</v>
      </c>
      <c r="AG323" s="9" cm="1">
        <f t="array" ref="AG323">_xll.BDP($C323,AG$1,"YAS_YLD_FLAG = 15","PRICING_SOURCE=BVAL")</f>
        <v>1.9525160000000001</v>
      </c>
      <c r="AH323" s="9" t="str" cm="1">
        <f t="array" ref="AH323">_xll.BDP($C323,AH$1,"YAS_YLD_FLAG = 15","PRICING_SOURCE=BVAL")</f>
        <v>CAN 2 3/4 12/01/48</v>
      </c>
      <c r="AI323" s="9" t="str" cm="1">
        <f t="array" ref="AI323">_xll.BDP($C323,AI$1,"YAS_YLD_FLAG = 15","YAS_XCCY_FOREIGN_CURRENCY=CAD","PRICING_SOURCE=BVAL")</f>
        <v>CAN 2 12/01/51</v>
      </c>
      <c r="AJ323" s="9" cm="1">
        <f t="array" ref="AJ323">_xll.BQL($C323, "yield(fill=PREV, pricing_source=BVN4, side=Bid, yield_type=YTW) - yield(fill=PREV, pricing_source=BVN4, side=Ask, yield_type=YTW)")</f>
        <v>1.8218609999999913E-2</v>
      </c>
      <c r="AK323" s="16" cm="1">
        <f t="array" ref="AK323">_xll.BDP($C323,AK$1,"YAS_YLD_FLAG = 1")</f>
        <v>750000000</v>
      </c>
      <c r="AL323" s="5">
        <f t="shared" si="26"/>
        <v>0</v>
      </c>
      <c r="AM323" s="17" cm="1">
        <f t="array" ref="AM323">_xll.BDP($C323&amp;"@"&amp;Settings!$B$1&amp;" "&amp;$O323,"INTERVAL_SUM","MARKET_DATA_OVERRIDE="&amp;AM$1,"CALC_INTERVAL="&amp;Settings!$B$2,"FILL=0")*1000</f>
        <v>0</v>
      </c>
      <c r="AN323" s="18">
        <f t="shared" si="27"/>
        <v>0</v>
      </c>
      <c r="AO323" s="17" cm="1">
        <f t="array" ref="AO323">_xll.BDP($I323&amp;"@"&amp;Settings!$B$1&amp;" "&amp;$O323,"INTERVAL_SUM","MARKET_DATA_OVERRIDE="&amp;AO$1,"CALC_INTERVAL="&amp;Settings!$B$2,"FILL=0")*1000</f>
        <v>0</v>
      </c>
      <c r="AP323" s="17" cm="1">
        <f t="array" ref="AP323">_xll.BDP($I323&amp;"@"&amp;Settings!$B$1&amp;" "&amp;$O323,"INTERVAL_SUM","MARKET_DATA_OVERRIDE="&amp;AP$1,"CALC_INTERVAL="&amp;Settings!$B$2,"FILL=0")*1000</f>
        <v>0</v>
      </c>
      <c r="AQ323" s="8" cm="1">
        <f t="array" ref="AQ323">_xll.BDP($C323,AQ$1)</f>
        <v>85</v>
      </c>
      <c r="AR323" s="21">
        <f>_xlfn.IFNA(IF(ISNUMBER($K323),INDEX(SN_Limit[UTILIZATION],MATCH($K323,SN_Limit[BB_ID],0)),"#N/A"),
IF(ISNUMBER($L323),INDEX(SN_Limit[UTILIZATION],MATCH($L323,SN_Limit[BB_ID],0)),"#N/A"))</f>
        <v>0.89100000000000001</v>
      </c>
      <c r="AS323" s="6">
        <f>_xlfn.IFNA(IF(ISNUMBER($K323),INDEX(SN_Limit[REMAINING],MATCH($K323,SN_Limit[BB_ID],0)),"#N/A"),
IF(ISNUMBER($L323),INDEX(SN_Limit[REMAINING],MATCH($L323,SN_Limit[BB_ID],0)),"#N/A"))</f>
        <v>811912.5</v>
      </c>
      <c r="AT323" s="3" t="str">
        <f>INDEX(Table11[Z_category],MATCH(MAX(BuyTable[[#This Row],[Yld_Z_BB]:[Yld_Z_RBCI]]),Table11[Z_score_Vale],1))</f>
        <v>90+</v>
      </c>
      <c r="AU323" s="3">
        <f>INDEX(Table12[TRAC_Category],MATCH(BuyTable[[#This Row],[Perc_Traded]],Table12[TRAC_Value],1))</f>
        <v>0</v>
      </c>
      <c r="AV323" s="27">
        <f>INDEX(Table13[NetDlrInv_Category],MATCH(BuyTable[[#This Row],[DealerClient Net]],Table13[NetDlrInv_Value],1))</f>
        <v>0</v>
      </c>
      <c r="AW323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23" s="3">
        <f>INDEX(Table15[XCCY_Cat],MATCH(BuyTable[[#This Row],[XCCY_sprd]],Table15[XCCY_Value],1))</f>
        <v>0</v>
      </c>
      <c r="AY323" s="3" t="str">
        <f>INDEX(Group_RTG[RTG_Value],MATCH($R323,Group_RTG[RTG_Key],0))&amp;":"&amp;INDEX(Map_DurBQNT[Dur_Val],MATCH($X323,Map_DurBQNT[Dur_Key],0))&amp;":"&amp;$M323&amp;":"&amp;$O323</f>
        <v>BBB:8:CAD:Corp</v>
      </c>
      <c r="AZ323" s="3" t="str">
        <f>INDEX(Table9[LQA_Bucket],MATCH(BuyTable[[#This Row],[LQA_LIQUIDITY_SCORE]],Table9[LQA_Val],1))</f>
        <v>80-100</v>
      </c>
      <c r="BA323" s="27" t="str">
        <f>INDEX(Table10[Utilization_Bucket],MATCH(_xlfn.IFNA(ROUND(BuyTable[[#This Row],[Remaining]]/1000000,0),-1),Table10[Utilization_Val],1))</f>
        <v>1-10MM</v>
      </c>
      <c r="BB32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24" spans="1:54" x14ac:dyDescent="0.3">
      <c r="A324" t="s">
        <v>876</v>
      </c>
      <c r="B324" t="str">
        <f>IF(ISNUMBER(MATCH(I324,Buyside_PastID!A:A,0)),"","NEW")</f>
        <v/>
      </c>
      <c r="C324" s="8" t="s">
        <v>1013</v>
      </c>
      <c r="D324" s="8">
        <v>0.79213845177297804</v>
      </c>
      <c r="E324" s="8">
        <v>0.8712518269959727</v>
      </c>
      <c r="F324" s="8" t="s">
        <v>2089</v>
      </c>
      <c r="G324" s="8">
        <v>5000000</v>
      </c>
      <c r="H324" s="8">
        <v>0</v>
      </c>
      <c r="I324" s="8" t="str" cm="1">
        <f t="array" ref="I324">_xll.BDP($C324,I$1)</f>
        <v>80281LAP0</v>
      </c>
      <c r="J324" s="8" t="str" cm="1">
        <f t="array" ref="J324">_xll.BDP($C324,J$1)</f>
        <v>SANUK 2.896 03/15/32</v>
      </c>
      <c r="K324" s="8" cm="1">
        <f t="array" ref="K324">_xll.BDP($C324,K$1)</f>
        <v>100158</v>
      </c>
      <c r="L324" s="8" cm="1">
        <f t="array" ref="L324">_xll.BDP($C324,L$1)</f>
        <v>41243291</v>
      </c>
      <c r="M324" s="8" t="str" cm="1">
        <f t="array" ref="M324">_xll.BDP($C324,M$1)</f>
        <v>USD</v>
      </c>
      <c r="N324" s="8" t="str" cm="1">
        <f t="array" ref="N324">_xll.BDP($C324,N$1)</f>
        <v>EN</v>
      </c>
      <c r="O324" s="8" t="str" cm="1">
        <f t="array" ref="O324">_xll.BDP($C324,O$1)</f>
        <v>Corp</v>
      </c>
      <c r="P324" s="8" t="str" cm="1">
        <f t="array" ref="P324">_xll.BDP($C324,P$1)</f>
        <v>Financials</v>
      </c>
      <c r="Q324" s="8" t="str" cm="1">
        <f t="array" ref="Q324">_xll.BDP($C324,Q$1)</f>
        <v>SANTANDER UK GROUP HLDGS</v>
      </c>
      <c r="R324" s="8" t="str" cm="1">
        <f t="array" ref="R324">_xll.BDP($C324,R$1)</f>
        <v>BBB+</v>
      </c>
      <c r="S324" s="8" cm="1">
        <f t="array" ref="S324">_xlfn.IFNA(MATCH(_xll.BDP($C324,S$1),Convert_RBCIRTG[RTG_MDY],0),0)</f>
        <v>3</v>
      </c>
      <c r="T324" s="8" cm="1">
        <f t="array" ref="T324">_xlfn.IFNA(MATCH(_xll.BDP($C324,T$1),Convert_RBCIRTG[RTG_FITCH_SP],0),0)</f>
        <v>5</v>
      </c>
      <c r="U324" s="8" cm="1">
        <f t="array" ref="U324">_xlfn.IFNA(MATCH(_xll.BDP($C324,U$1),Convert_RBCIRTG[RTG_FITCH_SP],0),0)</f>
        <v>2</v>
      </c>
      <c r="V324" s="20" t="str" cm="1">
        <f t="array" ref="V324">INDEX(Convert_RBCIRTG[RTG_FITCH_SP],IF(MEDIAN($S324:$U324)&gt;0,MEDIAN($S324:$U324),MAX($S324:$U324)))</f>
        <v>BBB+</v>
      </c>
      <c r="W324" s="15" cm="1">
        <f t="array" ref="W324">_xll.BDP($C324,W$1,"YAS_YLD_FLAG = 15")</f>
        <v>8.1723995140282479</v>
      </c>
      <c r="X324" s="3" t="str">
        <f>INDEX(Convert_DurBins[Dur_Bucket],MATCH($W324,Convert_DurBins[Dur_Val],1))</f>
        <v>0-10</v>
      </c>
      <c r="Y324" s="14">
        <f t="shared" si="24"/>
        <v>2.7228999952973494</v>
      </c>
      <c r="Z324" s="3">
        <f>-INDEX(DefProv[Default],MATCH($O324&amp;$R324,DefProv[KEY],0))</f>
        <v>-36</v>
      </c>
      <c r="AA324" s="9" cm="1">
        <f t="array" ref="AA324">IF($M324="CAD",AB324,_xll.BDP($C324,AA$1,"YAS_XCCY_FOREIGN_CURRENCY=CAD","YAS_YLD_FLAG = 15","PRICING_SOURCE=BVAL"))</f>
        <v>3.0828999952973493</v>
      </c>
      <c r="AB324" s="9" cm="1">
        <f t="array" ref="AB324">_xll.BDP($C324,AB$1,"YAS_YLD_FLAG = 15","PRICING_SOURCE=BVAL")</f>
        <v>2.7429360000000003</v>
      </c>
      <c r="AC324" s="14">
        <f t="shared" si="25"/>
        <v>0.339963995297349</v>
      </c>
      <c r="AD324" s="9" cm="1">
        <f t="array" ref="AD324">_xll.BDP($C324,AD$1,"YAS_YLD_FLAG = 15","PRICING_SOURCE=BVAL")</f>
        <v>116.29510000000003</v>
      </c>
      <c r="AE324" s="14" t="e">
        <f>INDEX([1]credit_yield!$C$1:$C$108,MATCH($AY324,[1]credit_yield!$A$1:$A$108,0))</f>
        <v>#N/A</v>
      </c>
      <c r="AF324" s="9" cm="1">
        <f t="array" ref="AF324">_xll.BDP($C324,AF$1,"YAS_YLD_FLAG = 15","YAS_XCCY_FOREIGN_CURRENCY=CAD","PRICING_SOURCE=BVAL")</f>
        <v>149.43961647657454</v>
      </c>
      <c r="AG324" s="9" cm="1">
        <f t="array" ref="AG324">_xll.BDP($C324,AG$1,"YAS_YLD_FLAG = 15","PRICING_SOURCE=BVAL")</f>
        <v>1.579985</v>
      </c>
      <c r="AH324" s="9" t="str" cm="1">
        <f t="array" ref="AH324">_xll.BDP($C324,AH$1,"YAS_YLD_FLAG = 15","PRICING_SOURCE=BVAL")</f>
        <v>T 1 1/4 08/15/31</v>
      </c>
      <c r="AI324" s="9" t="str" cm="1">
        <f t="array" ref="AI324">_xll.BDP($C324,AI$1,"YAS_YLD_FLAG = 15","YAS_XCCY_FOREIGN_CURRENCY=CAD","PRICING_SOURCE=BVAL")</f>
        <v>CAN 1 ½ 06/01/31</v>
      </c>
      <c r="AJ324" s="9" cm="1">
        <f t="array" ref="AJ324">_xll.BQL($C324, "yield(fill=PREV, pricing_source=BVN4, side=Bid, yield_type=YTW) - yield(fill=PREV, pricing_source=BVN4, side=Ask, yield_type=YTW)")</f>
        <v>3.0363220960238912E-2</v>
      </c>
      <c r="AK324" s="16" cm="1">
        <f t="array" ref="AK324">_xll.BDP($C324,AK$1,"YAS_YLD_FLAG = 1")</f>
        <v>600000000</v>
      </c>
      <c r="AL324" s="5">
        <f t="shared" si="26"/>
        <v>1.8333333333333333E-2</v>
      </c>
      <c r="AM324" s="17" cm="1">
        <f t="array" ref="AM324">_xll.BDP($C324&amp;"@"&amp;Settings!$B$1&amp;" "&amp;$O324,"INTERVAL_SUM","MARKET_DATA_OVERRIDE="&amp;AM$1,"CALC_INTERVAL="&amp;Settings!$B$2,"FILL=0")*1000</f>
        <v>11000000</v>
      </c>
      <c r="AN324" s="18">
        <f t="shared" si="27"/>
        <v>-2260000</v>
      </c>
      <c r="AO324" s="17" cm="1">
        <f t="array" ref="AO324">_xll.BDP($I324&amp;"@"&amp;Settings!$B$1&amp;" "&amp;$O324,"INTERVAL_SUM","MARKET_DATA_OVERRIDE="&amp;AO$1,"CALC_INTERVAL="&amp;Settings!$B$2,"FILL=0")*1000</f>
        <v>0</v>
      </c>
      <c r="AP324" s="17" cm="1">
        <f t="array" ref="AP324">_xll.BDP($I324&amp;"@"&amp;Settings!$B$1&amp;" "&amp;$O324,"INTERVAL_SUM","MARKET_DATA_OVERRIDE="&amp;AP$1,"CALC_INTERVAL="&amp;Settings!$B$2,"FILL=0")*1000</f>
        <v>2260000</v>
      </c>
      <c r="AQ324" s="8" cm="1">
        <f t="array" ref="AQ324">_xll.BDP($C324,AQ$1)</f>
        <v>88</v>
      </c>
      <c r="AR324" s="21" t="str">
        <f>_xlfn.IFNA(IF(ISNUMBER($K324),INDEX(SN_Limit[UTILIZATION],MATCH($K324,SN_Limit[BB_ID],0)),"#N/A"),
IF(ISNUMBER($L324),INDEX(SN_Limit[UTILIZATION],MATCH($L324,SN_Limit[BB_ID],0)),"#N/A"))</f>
        <v>N/A</v>
      </c>
      <c r="AS324" s="6">
        <f>_xlfn.IFNA(IF(ISNUMBER($K324),INDEX(SN_Limit[REMAINING],MATCH($K324,SN_Limit[BB_ID],0)),"#N/A"),
IF(ISNUMBER($L324),INDEX(SN_Limit[REMAINING],MATCH($L324,SN_Limit[BB_ID],0)),"#N/A"))</f>
        <v>0</v>
      </c>
      <c r="AT324" s="3" t="str">
        <f>INDEX(Table11[Z_category],MATCH(MAX(BuyTable[[#This Row],[Yld_Z_BB]:[Yld_Z_RBCI]]),Table11[Z_score_Vale],1))</f>
        <v>75 to 90</v>
      </c>
      <c r="AU324" s="3" t="str">
        <f>INDEX(Table12[TRAC_Category],MATCH(BuyTable[[#This Row],[Perc_Traded]],Table12[TRAC_Value],1))</f>
        <v>0-5%</v>
      </c>
      <c r="AV324" s="27" t="str">
        <f>INDEX(Table13[NetDlrInv_Category],MATCH(BuyTable[[#This Row],[DealerClient Net]],Table13[NetDlrInv_Value],1))</f>
        <v>-5MM to 0MM</v>
      </c>
      <c r="AW324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24" s="3" t="str">
        <f>INDEX(Table15[XCCY_Cat],MATCH(BuyTable[[#This Row],[XCCY_sprd]],Table15[XCCY_Value],1))</f>
        <v>0.3 to 0.5</v>
      </c>
      <c r="AY324" s="3" t="str">
        <f>INDEX(Group_RTG[RTG_Value],MATCH($R324,Group_RTG[RTG_Key],0))&amp;":"&amp;INDEX(Map_DurBQNT[Dur_Val],MATCH($X324,Map_DurBQNT[Dur_Key],0))&amp;":"&amp;$M324&amp;":"&amp;$O324</f>
        <v>BBB:5:USD:Corp</v>
      </c>
      <c r="AZ324" s="3" t="str">
        <f>INDEX(Table9[LQA_Bucket],MATCH(BuyTable[[#This Row],[LQA_LIQUIDITY_SCORE]],Table9[LQA_Val],1))</f>
        <v>80-100</v>
      </c>
      <c r="BA324" s="27" t="str">
        <f>INDEX(Table10[Utilization_Bucket],MATCH(_xlfn.IFNA(ROUND(BuyTable[[#This Row],[Remaining]]/1000000,0),-1),Table10[Utilization_Val],1))</f>
        <v>0MM</v>
      </c>
      <c r="BB32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25" spans="1:54" x14ac:dyDescent="0.3">
      <c r="A325" t="s">
        <v>876</v>
      </c>
      <c r="B325" t="str">
        <f>IF(ISNUMBER(MATCH(I325,Buyside_PastID!A:A,0)),"","NEW")</f>
        <v/>
      </c>
      <c r="C325" s="8" t="s">
        <v>1720</v>
      </c>
      <c r="D325" s="8">
        <v>0.93266586112467487</v>
      </c>
      <c r="E325" s="8">
        <v>0.8098442093595366</v>
      </c>
      <c r="F325" s="8" t="s">
        <v>2145</v>
      </c>
      <c r="G325" s="8">
        <v>3000000</v>
      </c>
      <c r="H325" s="8">
        <v>5000000</v>
      </c>
      <c r="I325" s="8" t="str" cm="1">
        <f t="array" ref="I325">_xll.BDP($C325,I$1)</f>
        <v>12657ZAY9</v>
      </c>
      <c r="J325" s="8" t="str" cm="1">
        <f t="array" ref="J325">_xll.BDP($C325,J$1)</f>
        <v>CUCN 3.805 09/10/42</v>
      </c>
      <c r="K325" s="8" cm="1">
        <f t="array" ref="K325">_xll.BDP($C325,K$1)</f>
        <v>108393</v>
      </c>
      <c r="L325" s="8" cm="1">
        <f t="array" ref="L325">_xll.BDP($C325,L$1)</f>
        <v>1180050</v>
      </c>
      <c r="M325" s="8" t="str" cm="1">
        <f t="array" ref="M325">_xll.BDP($C325,M$1)</f>
        <v>CAD</v>
      </c>
      <c r="N325" s="8" t="str" cm="1">
        <f t="array" ref="N325">_xll.BDP($C325,N$1)</f>
        <v>CA</v>
      </c>
      <c r="O325" s="8" t="str" cm="1">
        <f t="array" ref="O325">_xll.BDP($C325,O$1)</f>
        <v>Corp</v>
      </c>
      <c r="P325" s="8" t="str" cm="1">
        <f t="array" ref="P325">_xll.BDP($C325,P$1)</f>
        <v>Utilities</v>
      </c>
      <c r="Q325" s="8" t="str" cm="1">
        <f t="array" ref="Q325">_xll.BDP($C325,Q$1)</f>
        <v>CU INC</v>
      </c>
      <c r="R325" s="8" t="str" cm="1">
        <f t="array" ref="R325">_xll.BDP($C325,R$1)</f>
        <v>A</v>
      </c>
      <c r="S325" s="8" cm="1">
        <f t="array" ref="S325">_xlfn.IFNA(MATCH(_xll.BDP($C325,S$1),Convert_RBCIRTG[RTG_MDY],0),0)</f>
        <v>0</v>
      </c>
      <c r="T325" s="8" cm="1">
        <f t="array" ref="T325">_xlfn.IFNA(MATCH(_xll.BDP($C325,T$1),Convert_RBCIRTG[RTG_FITCH_SP],0),0)</f>
        <v>0</v>
      </c>
      <c r="U325" s="8" cm="1">
        <f t="array" ref="U325">_xlfn.IFNA(MATCH(_xll.BDP($C325,U$1),Convert_RBCIRTG[RTG_FITCH_SP],0),0)</f>
        <v>4</v>
      </c>
      <c r="V325" s="20" t="str" cm="1">
        <f t="array" ref="V325">INDEX(Convert_RBCIRTG[RTG_FITCH_SP],IF(MEDIAN($S325:$U325)&gt;0,MEDIAN($S325:$U325),MAX($S325:$U325)))</f>
        <v>A-</v>
      </c>
      <c r="W325" s="15" cm="1">
        <f t="array" ref="W325">_xll.BDP($C325,W$1,"YAS_YLD_FLAG = 15")</f>
        <v>14.562311156666979</v>
      </c>
      <c r="X325" s="3" t="str">
        <f>INDEX(Convert_DurBins[Dur_Bucket],MATCH($W325,Convert_DurBins[Dur_Val],1))</f>
        <v>14-16</v>
      </c>
      <c r="Y325" s="14">
        <f t="shared" si="24"/>
        <v>3.1782409999999999</v>
      </c>
      <c r="Z325" s="3">
        <f>-INDEX(DefProv[Default],MATCH($O325&amp;$R325,DefProv[KEY],0))</f>
        <v>-13</v>
      </c>
      <c r="AA325" s="9" cm="1">
        <f t="array" ref="AA325">IF($M325="CAD",AB325,_xll.BDP($C325,AA$1,"YAS_XCCY_FOREIGN_CURRENCY=CAD","YAS_YLD_FLAG = 15","PRICING_SOURCE=BVAL"))</f>
        <v>3.3082409999999998</v>
      </c>
      <c r="AB325" s="9" cm="1">
        <f t="array" ref="AB325">_xll.BDP($C325,AB$1,"YAS_YLD_FLAG = 15","PRICING_SOURCE=BVAL")</f>
        <v>3.3082409999999998</v>
      </c>
      <c r="AC325" s="14">
        <f t="shared" si="25"/>
        <v>0</v>
      </c>
      <c r="AD325" s="9" cm="1">
        <f t="array" ref="AD325">_xll.BDP($C325,AD$1,"YAS_YLD_FLAG = 15","PRICING_SOURCE=BVAL")</f>
        <v>144.01389999999998</v>
      </c>
      <c r="AE325" s="14">
        <f>INDEX([1]credit_yield!$C$1:$C$108,MATCH($AY325,[1]credit_yield!$A$1:$A$108,0))</f>
        <v>139.28053149055029</v>
      </c>
      <c r="AF325" s="9" cm="1">
        <f t="array" ref="AF325">_xll.BDP($C325,AF$1,"YAS_YLD_FLAG = 15","YAS_XCCY_FOREIGN_CURRENCY=CAD","PRICING_SOURCE=BVAL")</f>
        <v>149.24026136423353</v>
      </c>
      <c r="AG325" s="9" cm="1">
        <f t="array" ref="AG325">_xll.BDP($C325,AG$1,"YAS_YLD_FLAG = 15","PRICING_SOURCE=BVAL")</f>
        <v>1.8681019999999999</v>
      </c>
      <c r="AH325" s="9" t="str" cm="1">
        <f t="array" ref="AH325">_xll.BDP($C325,AH$1,"YAS_YLD_FLAG = 15","PRICING_SOURCE=BVAL")</f>
        <v>CAN 4 06/01/41</v>
      </c>
      <c r="AI325" s="9" t="str" cm="1">
        <f t="array" ref="AI325">_xll.BDP($C325,AI$1,"YAS_YLD_FLAG = 15","YAS_XCCY_FOREIGN_CURRENCY=CAD","PRICING_SOURCE=BVAL")</f>
        <v>CAN 4 06/01/41</v>
      </c>
      <c r="AJ325" s="9" cm="1">
        <f t="array" ref="AJ325">_xll.BQL($C325, "yield(fill=PREV, pricing_source=BVN4, side=Bid, yield_type=YTW) - yield(fill=PREV, pricing_source=BVN4, side=Ask, yield_type=YTW)")</f>
        <v>4.806726084903401E-2</v>
      </c>
      <c r="AK325" s="16" cm="1">
        <f t="array" ref="AK325">_xll.BDP($C325,AK$1,"YAS_YLD_FLAG = 1")</f>
        <v>500000000</v>
      </c>
      <c r="AL325" s="5">
        <f t="shared" si="26"/>
        <v>0</v>
      </c>
      <c r="AM325" s="17" cm="1">
        <f t="array" ref="AM325">_xll.BDP($C325&amp;"@"&amp;Settings!$B$1&amp;" "&amp;$O325,"INTERVAL_SUM","MARKET_DATA_OVERRIDE="&amp;AM$1,"CALC_INTERVAL="&amp;Settings!$B$2,"FILL=0")*1000</f>
        <v>0</v>
      </c>
      <c r="AN325" s="18">
        <f t="shared" si="27"/>
        <v>0</v>
      </c>
      <c r="AO325" s="17" cm="1">
        <f t="array" ref="AO325">_xll.BDP($I325&amp;"@"&amp;Settings!$B$1&amp;" "&amp;$O325,"INTERVAL_SUM","MARKET_DATA_OVERRIDE="&amp;AO$1,"CALC_INTERVAL="&amp;Settings!$B$2,"FILL=0")*1000</f>
        <v>0</v>
      </c>
      <c r="AP325" s="17" cm="1">
        <f t="array" ref="AP325">_xll.BDP($I325&amp;"@"&amp;Settings!$B$1&amp;" "&amp;$O325,"INTERVAL_SUM","MARKET_DATA_OVERRIDE="&amp;AP$1,"CALC_INTERVAL="&amp;Settings!$B$2,"FILL=0")*1000</f>
        <v>0</v>
      </c>
      <c r="AQ325" s="8" cm="1">
        <f t="array" ref="AQ325">_xll.BDP($C325,AQ$1)</f>
        <v>87</v>
      </c>
      <c r="AR325" s="21">
        <f>_xlfn.IFNA(IF(ISNUMBER($K325),INDEX(SN_Limit[UTILIZATION],MATCH($K325,SN_Limit[BB_ID],0)),"#N/A"),
IF(ISNUMBER($L325),INDEX(SN_Limit[UTILIZATION],MATCH($L325,SN_Limit[BB_ID],0)),"#N/A"))</f>
        <v>0.53059999999999996</v>
      </c>
      <c r="AS325" s="6">
        <f>_xlfn.IFNA(IF(ISNUMBER($K325),INDEX(SN_Limit[REMAINING],MATCH($K325,SN_Limit[BB_ID],0)),"#N/A"),
IF(ISNUMBER($L325),INDEX(SN_Limit[REMAINING],MATCH($L325,SN_Limit[BB_ID],0)),"#N/A"))</f>
        <v>66489430.379999995</v>
      </c>
      <c r="AT325" s="3" t="str">
        <f>INDEX(Table11[Z_category],MATCH(MAX(BuyTable[[#This Row],[Yld_Z_BB]:[Yld_Z_RBCI]]),Table11[Z_score_Vale],1))</f>
        <v>75 to 90</v>
      </c>
      <c r="AU325" s="3">
        <f>INDEX(Table12[TRAC_Category],MATCH(BuyTable[[#This Row],[Perc_Traded]],Table12[TRAC_Value],1))</f>
        <v>0</v>
      </c>
      <c r="AV325" s="27">
        <f>INDEX(Table13[NetDlrInv_Category],MATCH(BuyTable[[#This Row],[DealerClient Net]],Table13[NetDlrInv_Value],1))</f>
        <v>0</v>
      </c>
      <c r="AW325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25" s="3">
        <f>INDEX(Table15[XCCY_Cat],MATCH(BuyTable[[#This Row],[XCCY_sprd]],Table15[XCCY_Value],1))</f>
        <v>0</v>
      </c>
      <c r="AY325" s="3" t="str">
        <f>INDEX(Group_RTG[RTG_Value],MATCH($R325,Group_RTG[RTG_Key],0))&amp;":"&amp;INDEX(Map_DurBQNT[Dur_Val],MATCH($X325,Map_DurBQNT[Dur_Key],0))&amp;":"&amp;$M325&amp;":"&amp;$O325</f>
        <v>A:8:CAD:Corp</v>
      </c>
      <c r="AZ325" s="3" t="str">
        <f>INDEX(Table9[LQA_Bucket],MATCH(BuyTable[[#This Row],[LQA_LIQUIDITY_SCORE]],Table9[LQA_Val],1))</f>
        <v>80-100</v>
      </c>
      <c r="BA325" s="27" t="str">
        <f>INDEX(Table10[Utilization_Bucket],MATCH(_xlfn.IFNA(ROUND(BuyTable[[#This Row],[Remaining]]/1000000,0),-1),Table10[Utilization_Val],1))</f>
        <v>50-100MM</v>
      </c>
      <c r="BB32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26" spans="1:54" x14ac:dyDescent="0.3">
      <c r="A326" t="s">
        <v>876</v>
      </c>
      <c r="B326" t="str">
        <f>IF(ISNUMBER(MATCH(I326,Buyside_PastID!A:A,0)),"","NEW")</f>
        <v/>
      </c>
      <c r="C326" s="8" t="s">
        <v>1516</v>
      </c>
      <c r="D326" s="8">
        <v>1.1536680715102741</v>
      </c>
      <c r="E326" s="8">
        <v>1.1227660980666119</v>
      </c>
      <c r="F326" s="8" t="s">
        <v>2789</v>
      </c>
      <c r="I326" s="8" t="str" cm="1">
        <f t="array" ref="I326">_xll.BDP($C326,I$1)</f>
        <v>683234XU7</v>
      </c>
      <c r="J326" s="8" t="str" cm="1">
        <f t="array" ref="J326">_xll.BDP($C326,J$1)</f>
        <v>ONT 2 12/01/36</v>
      </c>
      <c r="K326" s="8" cm="1">
        <f t="array" ref="K326">_xll.BDP($C326,K$1)</f>
        <v>186288</v>
      </c>
      <c r="L326" s="8" cm="1">
        <f t="array" ref="L326">_xll.BDP($C326,L$1)</f>
        <v>186288</v>
      </c>
      <c r="M326" s="8" t="str" cm="1">
        <f t="array" ref="M326">_xll.BDP($C326,M$1)</f>
        <v>CAD</v>
      </c>
      <c r="N326" s="8" t="str" cm="1">
        <f t="array" ref="N326">_xll.BDP($C326,N$1)</f>
        <v>CA</v>
      </c>
      <c r="O326" s="8" t="str" cm="1">
        <f t="array" ref="O326">_xll.BDP($C326,O$1)</f>
        <v>Govt</v>
      </c>
      <c r="P326" s="8" t="str" cm="1">
        <f t="array" ref="P326">_xll.BDP($C326,P$1)</f>
        <v>Government</v>
      </c>
      <c r="Q326" s="8" t="str" cm="1">
        <f t="array" ref="Q326">_xll.BDP($C326,Q$1)</f>
        <v>ONTARIO (PROVINCE OF)</v>
      </c>
      <c r="R326" s="8" t="str" cm="1">
        <f t="array" ref="R326">_xll.BDP($C326,R$1)</f>
        <v>A+</v>
      </c>
      <c r="S326" s="8" cm="1">
        <f t="array" ref="S326">_xlfn.IFNA(MATCH(_xll.BDP($C326,S$1),Convert_RBCIRTG[RTG_MDY],0),0)</f>
        <v>7</v>
      </c>
      <c r="T326" s="8" cm="1">
        <f t="array" ref="T326">_xlfn.IFNA(MATCH(_xll.BDP($C326,T$1),Convert_RBCIRTG[RTG_FITCH_SP],0),0)</f>
        <v>7</v>
      </c>
      <c r="U326" s="8" cm="1">
        <f t="array" ref="U326">_xlfn.IFNA(MATCH(_xll.BDP($C326,U$1),Convert_RBCIRTG[RTG_FITCH_SP],0),0)</f>
        <v>6</v>
      </c>
      <c r="V326" s="20" t="str" cm="1">
        <f t="array" ref="V326">INDEX(Convert_RBCIRTG[RTG_FITCH_SP],IF(MEDIAN($S326:$U326)&gt;0,MEDIAN($S326:$U326),MAX($S326:$U326)))</f>
        <v>AA-</v>
      </c>
      <c r="W326" s="15" cm="1">
        <f t="array" ref="W326">_xll.BDP($C326,W$1,"YAS_YLD_FLAG = 15")</f>
        <v>6.599706541065661</v>
      </c>
      <c r="X326" s="3" t="str">
        <f>INDEX(Convert_DurBins[Dur_Bucket],MATCH($W326,Convert_DurBins[Dur_Val],1))</f>
        <v>0-10</v>
      </c>
      <c r="Y326" s="14">
        <f t="shared" si="24"/>
        <v>0.60694999999999999</v>
      </c>
      <c r="Z326" s="3">
        <f>-INDEX(DefProv[Default],MATCH($O326&amp;$R326,DefProv[KEY],0))</f>
        <v>-3</v>
      </c>
      <c r="AA326" s="9" cm="1">
        <f t="array" ref="AA326">IF($M326="CAD",AB326,_xll.BDP($C326,AA$1,"YAS_XCCY_FOREIGN_CURRENCY=CAD","YAS_YLD_FLAG = 15","PRICING_SOURCE=BVAL"))</f>
        <v>0.63695000000000002</v>
      </c>
      <c r="AB326" s="9" cm="1">
        <f t="array" ref="AB326">_xll.BDP($C326,AB$1,"YAS_YLD_FLAG = 15","PRICING_SOURCE=BVAL")</f>
        <v>0.63695000000000002</v>
      </c>
      <c r="AC326" s="14">
        <f t="shared" si="25"/>
        <v>0</v>
      </c>
      <c r="AD326" s="9" cm="1">
        <f t="array" ref="AD326">_xll.BDP($C326,AD$1,"YAS_YLD_FLAG = 15","PRICING_SOURCE=BVAL")</f>
        <v>-78.322300000000013</v>
      </c>
      <c r="AE326" s="14">
        <f>INDEX([1]credit_yield!$C$1:$C$108,MATCH($AY326,[1]credit_yield!$A$1:$A$108,0))</f>
        <v>68.781405228834885</v>
      </c>
      <c r="AF326" s="9" cm="1">
        <f t="array" ref="AF326">_xll.BDP($C326,AF$1,"YAS_YLD_FLAG = 15","YAS_XCCY_FOREIGN_CURRENCY=CAD","PRICING_SOURCE=BVAL")</f>
        <v>-137.8621381253468</v>
      </c>
      <c r="AG326" s="9" cm="1">
        <f t="array" ref="AG326">_xll.BDP($C326,AG$1,"YAS_YLD_FLAG = 15","PRICING_SOURCE=BVAL")</f>
        <v>1.4201730000000001</v>
      </c>
      <c r="AH326" s="9" t="str" cm="1">
        <f t="array" ref="AH326">_xll.BDP($C326,AH$1,"YAS_YLD_FLAG = 15","PRICING_SOURCE=BVAL")</f>
        <v>CAN 2 1/4 06/01/29</v>
      </c>
      <c r="AI326" s="9" t="str" cm="1">
        <f t="array" ref="AI326">_xll.BDP($C326,AI$1,"YAS_YLD_FLAG = 15","YAS_XCCY_FOREIGN_CURRENCY=CAD","PRICING_SOURCE=BVAL")</f>
        <v>CAN 4 06/01/41</v>
      </c>
      <c r="AJ326" s="9" cm="1">
        <f t="array" ref="AJ326">_xll.BQL($C326, "yield(fill=PREV, pricing_source=BVN4, side=Bid, yield_type=YTW) - yield(fill=PREV, pricing_source=BVN4, side=Ask, yield_type=YTW)")</f>
        <v>7.6048074400332788E-2</v>
      </c>
      <c r="AK326" s="16" cm="1">
        <f t="array" ref="AK326">_xll.BDP($C326,AK$1,"YAS_YLD_FLAG = 1")</f>
        <v>2844000000</v>
      </c>
      <c r="AL326" s="5">
        <f t="shared" si="26"/>
        <v>0</v>
      </c>
      <c r="AM326" s="17" cm="1">
        <f t="array" ref="AM326">_xll.BDP($C326&amp;"@"&amp;Settings!$B$1&amp;" "&amp;$O326,"INTERVAL_SUM","MARKET_DATA_OVERRIDE="&amp;AM$1,"CALC_INTERVAL="&amp;Settings!$B$2,"FILL=0")*1000</f>
        <v>0</v>
      </c>
      <c r="AN326" s="18">
        <f t="shared" si="27"/>
        <v>0</v>
      </c>
      <c r="AO326" s="17" cm="1">
        <f t="array" ref="AO326">_xll.BDP($I326&amp;"@"&amp;Settings!$B$1&amp;" "&amp;$O326,"INTERVAL_SUM","MARKET_DATA_OVERRIDE="&amp;AO$1,"CALC_INTERVAL="&amp;Settings!$B$2,"FILL=0")*1000</f>
        <v>0</v>
      </c>
      <c r="AP326" s="17" cm="1">
        <f t="array" ref="AP326">_xll.BDP($I326&amp;"@"&amp;Settings!$B$1&amp;" "&amp;$O326,"INTERVAL_SUM","MARKET_DATA_OVERRIDE="&amp;AP$1,"CALC_INTERVAL="&amp;Settings!$B$2,"FILL=0")*1000</f>
        <v>0</v>
      </c>
      <c r="AQ326" s="8" cm="1">
        <f t="array" ref="AQ326">_xll.BDP($C326,AQ$1)</f>
        <v>80</v>
      </c>
      <c r="AR326" s="21">
        <f>_xlfn.IFNA(IF(ISNUMBER($K326),INDEX(SN_Limit[UTILIZATION],MATCH($K326,SN_Limit[BB_ID],0)),"#N/A"),
IF(ISNUMBER($L326),INDEX(SN_Limit[UTILIZATION],MATCH($L326,SN_Limit[BB_ID],0)),"#N/A"))</f>
        <v>0.49890000000000001</v>
      </c>
      <c r="AS326" s="6">
        <f>_xlfn.IFNA(IF(ISNUMBER($K326),INDEX(SN_Limit[REMAINING],MATCH($K326,SN_Limit[BB_ID],0)),"#N/A"),
IF(ISNUMBER($L326),INDEX(SN_Limit[REMAINING],MATCH($L326,SN_Limit[BB_ID],0)),"#N/A"))</f>
        <v>601633864.02999997</v>
      </c>
      <c r="AT326" s="3" t="str">
        <f>INDEX(Table11[Z_category],MATCH(MAX(BuyTable[[#This Row],[Yld_Z_BB]:[Yld_Z_RBCI]]),Table11[Z_score_Vale],1))</f>
        <v>75 to 90</v>
      </c>
      <c r="AU326" s="3">
        <f>INDEX(Table12[TRAC_Category],MATCH(BuyTable[[#This Row],[Perc_Traded]],Table12[TRAC_Value],1))</f>
        <v>0</v>
      </c>
      <c r="AV326" s="27">
        <f>INDEX(Table13[NetDlrInv_Category],MATCH(BuyTable[[#This Row],[DealerClient Net]],Table13[NetDlrInv_Value],1))</f>
        <v>0</v>
      </c>
      <c r="AW326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26" s="3">
        <f>INDEX(Table15[XCCY_Cat],MATCH(BuyTable[[#This Row],[XCCY_sprd]],Table15[XCCY_Value],1))</f>
        <v>0</v>
      </c>
      <c r="AY326" s="3" t="str">
        <f>INDEX(Group_RTG[RTG_Value],MATCH($R326,Group_RTG[RTG_Key],0))&amp;":"&amp;INDEX(Map_DurBQNT[Dur_Val],MATCH($X326,Map_DurBQNT[Dur_Key],0))&amp;":"&amp;$M326&amp;":"&amp;$O326</f>
        <v>A:5:CAD:Govt</v>
      </c>
      <c r="AZ326" s="3" t="str">
        <f>INDEX(Table9[LQA_Bucket],MATCH(BuyTable[[#This Row],[LQA_LIQUIDITY_SCORE]],Table9[LQA_Val],1))</f>
        <v>80-100</v>
      </c>
      <c r="BA326" s="27" t="str">
        <f>INDEX(Table10[Utilization_Bucket],MATCH(_xlfn.IFNA(ROUND(BuyTable[[#This Row],[Remaining]]/1000000,0),-1),Table10[Utilization_Val],1))</f>
        <v>100MM+</v>
      </c>
      <c r="BB32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27" spans="1:54" x14ac:dyDescent="0.3">
      <c r="A327" t="s">
        <v>876</v>
      </c>
      <c r="B327" t="str">
        <f>IF(ISNUMBER(MATCH(I327,Buyside_PastID!A:A,0)),"","NEW")</f>
        <v/>
      </c>
      <c r="C327" s="8" t="s">
        <v>1681</v>
      </c>
      <c r="D327" s="8">
        <v>0.74442206732373883</v>
      </c>
      <c r="E327" s="8">
        <v>1.1556536931692234</v>
      </c>
      <c r="F327" s="8" t="s">
        <v>2096</v>
      </c>
      <c r="G327" s="8">
        <v>10000000</v>
      </c>
      <c r="H327" s="8">
        <v>10000000</v>
      </c>
      <c r="I327" s="8" t="str" cm="1">
        <f t="array" ref="I327">_xll.BDP($C327,I$1)</f>
        <v>4488148V8</v>
      </c>
      <c r="J327" s="8" t="str" cm="1">
        <f t="array" ref="J327">_xll.BDP($C327,J$1)</f>
        <v>QHEL 4 02/15/55</v>
      </c>
      <c r="K327" s="8" cm="1">
        <f t="array" ref="K327">_xll.BDP($C327,K$1)</f>
        <v>227189</v>
      </c>
      <c r="L327" s="8" cm="1">
        <f t="array" ref="L327">_xll.BDP($C327,L$1)</f>
        <v>186754</v>
      </c>
      <c r="M327" s="8" t="str" cm="1">
        <f t="array" ref="M327">_xll.BDP($C327,M$1)</f>
        <v>CAD</v>
      </c>
      <c r="N327" s="8" t="str" cm="1">
        <f t="array" ref="N327">_xll.BDP($C327,N$1)</f>
        <v>CA</v>
      </c>
      <c r="O327" s="8" t="str" cm="1">
        <f t="array" ref="O327">_xll.BDP($C327,O$1)</f>
        <v>Govt</v>
      </c>
      <c r="P327" s="8" t="str" cm="1">
        <f t="array" ref="P327">_xll.BDP($C327,P$1)</f>
        <v>Government</v>
      </c>
      <c r="Q327" s="8" t="str" cm="1">
        <f t="array" ref="Q327">_xll.BDP($C327,Q$1)</f>
        <v>HYDRO-QUEBEC</v>
      </c>
      <c r="R327" s="8" t="str" cm="1">
        <f t="array" ref="R327">_xll.BDP($C327,R$1)</f>
        <v>AA-</v>
      </c>
      <c r="S327" s="8" cm="1">
        <f t="array" ref="S327">_xlfn.IFNA(MATCH(_xll.BDP($C327,S$1),Convert_RBCIRTG[RTG_MDY],0),0)</f>
        <v>8</v>
      </c>
      <c r="T327" s="8" cm="1">
        <f t="array" ref="T327">_xlfn.IFNA(MATCH(_xll.BDP($C327,T$1),Convert_RBCIRTG[RTG_FITCH_SP],0),0)</f>
        <v>7</v>
      </c>
      <c r="U327" s="8" cm="1">
        <f t="array" ref="U327">_xlfn.IFNA(MATCH(_xll.BDP($C327,U$1),Convert_RBCIRTG[RTG_FITCH_SP],0),0)</f>
        <v>7</v>
      </c>
      <c r="V327" s="20" t="str" cm="1">
        <f t="array" ref="V327">INDEX(Convert_RBCIRTG[RTG_FITCH_SP],IF(MEDIAN($S327:$U327)&gt;0,MEDIAN($S327:$U327),MAX($S327:$U327)))</f>
        <v>AA-</v>
      </c>
      <c r="W327" s="15" cm="1">
        <f t="array" ref="W327">_xll.BDP($C327,W$1,"YAS_YLD_FLAG = 15")</f>
        <v>20.039311429085863</v>
      </c>
      <c r="X327" s="3" t="str">
        <f>INDEX(Convert_DurBins[Dur_Bucket],MATCH($W327,Convert_DurBins[Dur_Val],1))</f>
        <v>20-22</v>
      </c>
      <c r="Y327" s="14">
        <f t="shared" si="24"/>
        <v>2.7149719999999999</v>
      </c>
      <c r="Z327" s="3">
        <f>-INDEX(DefProv[Default],MATCH($O327&amp;$R327,DefProv[KEY],0))</f>
        <v>-3</v>
      </c>
      <c r="AA327" s="9" cm="1">
        <f t="array" ref="AA327">IF($M327="CAD",AB327,_xll.BDP($C327,AA$1,"YAS_XCCY_FOREIGN_CURRENCY=CAD","YAS_YLD_FLAG = 15","PRICING_SOURCE=BVAL"))</f>
        <v>2.7449719999999997</v>
      </c>
      <c r="AB327" s="9" cm="1">
        <f t="array" ref="AB327">_xll.BDP($C327,AB$1,"YAS_YLD_FLAG = 15","PRICING_SOURCE=BVAL")</f>
        <v>2.7449719999999997</v>
      </c>
      <c r="AC327" s="14">
        <f t="shared" si="25"/>
        <v>0</v>
      </c>
      <c r="AD327" s="9" cm="1">
        <f t="array" ref="AD327">_xll.BDP($C327,AD$1,"YAS_YLD_FLAG = 15","PRICING_SOURCE=BVAL")</f>
        <v>79.245599999999968</v>
      </c>
      <c r="AE327" s="14">
        <f>INDEX([1]credit_yield!$C$1:$C$108,MATCH($AY327,[1]credit_yield!$A$1:$A$108,0))</f>
        <v>80.673288981119796</v>
      </c>
      <c r="AF327" s="9" cm="1">
        <f t="array" ref="AF327">_xll.BDP($C327,AF$1,"YAS_YLD_FLAG = 15","YAS_XCCY_FOREIGN_CURRENCY=CAD","PRICING_SOURCE=BVAL")</f>
        <v>85.896640575158116</v>
      </c>
      <c r="AG327" s="9" cm="1">
        <f t="array" ref="AG327">_xll.BDP($C327,AG$1,"YAS_YLD_FLAG = 15","PRICING_SOURCE=BVAL")</f>
        <v>1.9525160000000001</v>
      </c>
      <c r="AH327" s="9" t="str" cm="1">
        <f t="array" ref="AH327">_xll.BDP($C327,AH$1,"YAS_YLD_FLAG = 15","PRICING_SOURCE=BVAL")</f>
        <v>CAN 2 3/4 12/01/48</v>
      </c>
      <c r="AI327" s="9" t="str" cm="1">
        <f t="array" ref="AI327">_xll.BDP($C327,AI$1,"YAS_YLD_FLAG = 15","YAS_XCCY_FOREIGN_CURRENCY=CAD","PRICING_SOURCE=BVAL")</f>
        <v>CAN 2 12/01/51</v>
      </c>
      <c r="AJ327" s="9" cm="1">
        <f t="array" ref="AJ327">_xll.BQL($C327, "yield(fill=PREV, pricing_source=BVN4, side=Bid, yield_type=YTW) - yield(fill=PREV, pricing_source=BVN4, side=Ask, yield_type=YTW)")</f>
        <v>4.5211474028743481E-3</v>
      </c>
      <c r="AK327" s="16" cm="1">
        <f t="array" ref="AK327">_xll.BDP($C327,AK$1,"YAS_YLD_FLAG = 1")</f>
        <v>7000000000</v>
      </c>
      <c r="AL327" s="5">
        <f t="shared" si="26"/>
        <v>0</v>
      </c>
      <c r="AM327" s="17" cm="1">
        <f t="array" ref="AM327">_xll.BDP($C327&amp;"@"&amp;Settings!$B$1&amp;" "&amp;$O327,"INTERVAL_SUM","MARKET_DATA_OVERRIDE="&amp;AM$1,"CALC_INTERVAL="&amp;Settings!$B$2,"FILL=0")*1000</f>
        <v>0</v>
      </c>
      <c r="AN327" s="18">
        <f t="shared" si="27"/>
        <v>0</v>
      </c>
      <c r="AO327" s="17" cm="1">
        <f t="array" ref="AO327">_xll.BDP($I327&amp;"@"&amp;Settings!$B$1&amp;" "&amp;$O327,"INTERVAL_SUM","MARKET_DATA_OVERRIDE="&amp;AO$1,"CALC_INTERVAL="&amp;Settings!$B$2,"FILL=0")*1000</f>
        <v>0</v>
      </c>
      <c r="AP327" s="17" cm="1">
        <f t="array" ref="AP327">_xll.BDP($I327&amp;"@"&amp;Settings!$B$1&amp;" "&amp;$O327,"INTERVAL_SUM","MARKET_DATA_OVERRIDE="&amp;AP$1,"CALC_INTERVAL="&amp;Settings!$B$2,"FILL=0")*1000</f>
        <v>0</v>
      </c>
      <c r="AQ327" s="8" cm="1">
        <f t="array" ref="AQ327">_xll.BDP($C327,AQ$1)</f>
        <v>100</v>
      </c>
      <c r="AR327" s="21">
        <f>_xlfn.IFNA(IF(ISNUMBER($K327),INDEX(SN_Limit[UTILIZATION],MATCH($K327,SN_Limit[BB_ID],0)),"#N/A"),
IF(ISNUMBER($L327),INDEX(SN_Limit[UTILIZATION],MATCH($L327,SN_Limit[BB_ID],0)),"#N/A"))</f>
        <v>0.48010000000000003</v>
      </c>
      <c r="AS327" s="6">
        <f>_xlfn.IFNA(IF(ISNUMBER($K327),INDEX(SN_Limit[REMAINING],MATCH($K327,SN_Limit[BB_ID],0)),"#N/A"),
IF(ISNUMBER($L327),INDEX(SN_Limit[REMAINING],MATCH($L327,SN_Limit[BB_ID],0)),"#N/A"))</f>
        <v>524865935.24000001</v>
      </c>
      <c r="AT327" s="3" t="str">
        <f>INDEX(Table11[Z_category],MATCH(MAX(BuyTable[[#This Row],[Yld_Z_BB]:[Yld_Z_RBCI]]),Table11[Z_score_Vale],1))</f>
        <v>75 to 90</v>
      </c>
      <c r="AU327" s="3">
        <f>INDEX(Table12[TRAC_Category],MATCH(BuyTable[[#This Row],[Perc_Traded]],Table12[TRAC_Value],1))</f>
        <v>0</v>
      </c>
      <c r="AV327" s="27">
        <f>INDEX(Table13[NetDlrInv_Category],MATCH(BuyTable[[#This Row],[DealerClient Net]],Table13[NetDlrInv_Value],1))</f>
        <v>0</v>
      </c>
      <c r="AW327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327" s="3">
        <f>INDEX(Table15[XCCY_Cat],MATCH(BuyTable[[#This Row],[XCCY_sprd]],Table15[XCCY_Value],1))</f>
        <v>0</v>
      </c>
      <c r="AY327" s="3" t="str">
        <f>INDEX(Group_RTG[RTG_Value],MATCH($R327,Group_RTG[RTG_Key],0))&amp;":"&amp;INDEX(Map_DurBQNT[Dur_Val],MATCH($X327,Map_DurBQNT[Dur_Key],0))&amp;":"&amp;$M327&amp;":"&amp;$O327</f>
        <v>AA:11:CAD:Govt</v>
      </c>
      <c r="AZ327" s="3" t="str">
        <f>INDEX(Table9[LQA_Bucket],MATCH(BuyTable[[#This Row],[LQA_LIQUIDITY_SCORE]],Table9[LQA_Val],1))</f>
        <v>80-100</v>
      </c>
      <c r="BA327" s="27" t="str">
        <f>INDEX(Table10[Utilization_Bucket],MATCH(_xlfn.IFNA(ROUND(BuyTable[[#This Row],[Remaining]]/1000000,0),-1),Table10[Utilization_Val],1))</f>
        <v>100MM+</v>
      </c>
      <c r="BB32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328" spans="1:54" x14ac:dyDescent="0.3">
      <c r="A328" t="s">
        <v>876</v>
      </c>
      <c r="B328" t="str">
        <f>IF(ISNUMBER(MATCH(I328,Buyside_PastID!A:A,0)),"","NEW")</f>
        <v/>
      </c>
      <c r="C328" s="8" t="s">
        <v>1147</v>
      </c>
      <c r="D328" s="8">
        <v>0.79811123584745813</v>
      </c>
      <c r="E328" s="8">
        <v>0.8768106872423731</v>
      </c>
      <c r="F328" s="8" t="s">
        <v>2789</v>
      </c>
      <c r="I328" s="8" t="str" cm="1">
        <f t="array" ref="I328">_xll.BDP($C328,I$1)</f>
        <v>EK0567348</v>
      </c>
      <c r="J328" s="8" t="str" cm="1">
        <f t="array" ref="J328">_xll.BDP($C328,J$1)</f>
        <v>MAGAIR 4 3/4 03/31/34</v>
      </c>
      <c r="K328" s="8" cm="1">
        <f t="array" ref="K328">_xll.BDP($C328,K$1)</f>
        <v>40536590</v>
      </c>
      <c r="L328" s="8" cm="1">
        <f t="array" ref="L328">_xll.BDP($C328,L$1)</f>
        <v>38823740</v>
      </c>
      <c r="M328" s="8" t="str" cm="1">
        <f t="array" ref="M328">_xll.BDP($C328,M$1)</f>
        <v>GBP</v>
      </c>
      <c r="N328" s="8" t="str" cm="1">
        <f t="array" ref="N328">_xll.BDP($C328,N$1)</f>
        <v>EN</v>
      </c>
      <c r="O328" s="8" t="str" cm="1">
        <f t="array" ref="O328">_xll.BDP($C328,O$1)</f>
        <v>Corp</v>
      </c>
      <c r="P328" s="8" t="str" cm="1">
        <f t="array" ref="P328">_xll.BDP($C328,P$1)</f>
        <v>Industrials</v>
      </c>
      <c r="Q328" s="8" t="str" cm="1">
        <f t="array" ref="Q328">_xll.BDP($C328,Q$1)</f>
        <v>MAN AIR GRP FND P</v>
      </c>
      <c r="R328" s="8" t="str" cm="1">
        <f t="array" ref="R328">_xll.BDP($C328,R$1)</f>
        <v>BBB</v>
      </c>
      <c r="S328" s="8" cm="1">
        <f t="array" ref="S328">_xlfn.IFNA(MATCH(_xll.BDP($C328,S$1),Convert_RBCIRTG[RTG_MDY],0),0)</f>
        <v>3</v>
      </c>
      <c r="T328" s="8" cm="1">
        <f t="array" ref="T328">_xlfn.IFNA(MATCH(_xll.BDP($C328,T$1),Convert_RBCIRTG[RTG_FITCH_SP],0),0)</f>
        <v>2</v>
      </c>
      <c r="U328" s="8" cm="1">
        <f t="array" ref="U328">_xlfn.IFNA(MATCH(_xll.BDP($C328,U$1),Convert_RBCIRTG[RTG_FITCH_SP],0),0)</f>
        <v>0</v>
      </c>
      <c r="V328" s="20" t="str" cm="1">
        <f t="array" ref="V328">INDEX(Convert_RBCIRTG[RTG_FITCH_SP],IF(MEDIAN($S328:$U328)&gt;0,MEDIAN($S328:$U328),MAX($S328:$U328)))</f>
        <v>BBB</v>
      </c>
      <c r="W328" s="15" cm="1">
        <f t="array" ref="W328">_xll.BDP($C328,W$1,"YAS_YLD_FLAG = 15")</f>
        <v>9.6906369780035657</v>
      </c>
      <c r="X328" s="3" t="str">
        <f>INDEX(Convert_DurBins[Dur_Bucket],MATCH($W328,Convert_DurBins[Dur_Val],1))</f>
        <v>0-10</v>
      </c>
      <c r="Y328" s="14">
        <f t="shared" si="24"/>
        <v>3.4808453462265696</v>
      </c>
      <c r="Z328" s="3">
        <f>-INDEX(DefProv[Default],MATCH($O328&amp;$R328,DefProv[KEY],0))</f>
        <v>-36</v>
      </c>
      <c r="AA328" s="9" cm="1">
        <f t="array" ref="AA328">IF($M328="CAD",AB328,_xll.BDP($C328,AA$1,"YAS_XCCY_FOREIGN_CURRENCY=CAD","YAS_YLD_FLAG = 15","PRICING_SOURCE=BVAL"))</f>
        <v>3.8408453462265695</v>
      </c>
      <c r="AB328" s="9" cm="1">
        <f t="array" ref="AB328">_xll.BDP($C328,AB$1,"YAS_YLD_FLAG = 15","PRICING_SOURCE=BVAL")</f>
        <v>2.735392</v>
      </c>
      <c r="AC328" s="14">
        <f t="shared" si="25"/>
        <v>1.1054533462265694</v>
      </c>
      <c r="AD328" s="9" cm="1">
        <f t="array" ref="AD328">_xll.BDP($C328,AD$1,"YAS_YLD_FLAG = 15","PRICING_SOURCE=BVAL")</f>
        <v>151.24349999999998</v>
      </c>
      <c r="AE328" s="14" t="e">
        <f>INDEX([1]credit_yield!$C$1:$C$108,MATCH($AY328,[1]credit_yield!$A$1:$A$108,0))</f>
        <v>#N/A</v>
      </c>
      <c r="AF328" s="9" cm="1">
        <f t="array" ref="AF328">_xll.BDP($C328,AF$1,"YAS_YLD_FLAG = 15","YAS_XCCY_FOREIGN_CURRENCY=CAD","PRICING_SOURCE=BVAL")</f>
        <v>225.23980251496826</v>
      </c>
      <c r="AG328" s="9" cm="1">
        <f t="array" ref="AG328">_xll.BDP($C328,AG$1,"YAS_YLD_FLAG = 15","PRICING_SOURCE=BVAL")</f>
        <v>1.2229570000000001</v>
      </c>
      <c r="AH328" s="9" t="str" cm="1">
        <f t="array" ref="AH328">_xll.BDP($C328,AH$1,"YAS_YLD_FLAG = 15","PRICING_SOURCE=BVAL")</f>
        <v>UKT 4 1/2 09/07/34</v>
      </c>
      <c r="AI328" s="9" t="str" cm="1">
        <f t="array" ref="AI328">_xll.BDP($C328,AI$1,"YAS_YLD_FLAG = 15","YAS_XCCY_FOREIGN_CURRENCY=CAD","PRICING_SOURCE=BVAL")</f>
        <v>CAN 1 ½ 06/01/31</v>
      </c>
      <c r="AJ328" s="9" cm="1">
        <f t="array" ref="AJ328">_xll.BQL($C328, "yield(fill=PREV, pricing_source=BVN4, side=Bid, yield_type=YTW) - yield(fill=PREV, pricing_source=BVN4, side=Ask, yield_type=YTW)")</f>
        <v>4.6079875963326078E-2</v>
      </c>
      <c r="AK328" s="16" cm="1">
        <f t="array" ref="AK328">_xll.BDP($C328,AK$1,"YAS_YLD_FLAG = 1")</f>
        <v>450000000</v>
      </c>
      <c r="AL328" s="5">
        <f t="shared" si="26"/>
        <v>0</v>
      </c>
      <c r="AM328" s="17" cm="1">
        <f t="array" ref="AM328">_xll.BDP($C328&amp;"@"&amp;Settings!$B$1&amp;" "&amp;$O328,"INTERVAL_SUM","MARKET_DATA_OVERRIDE="&amp;AM$1,"CALC_INTERVAL="&amp;Settings!$B$2,"FILL=0")*1000</f>
        <v>0</v>
      </c>
      <c r="AN328" s="18">
        <f t="shared" si="27"/>
        <v>0</v>
      </c>
      <c r="AO328" s="17" cm="1">
        <f t="array" ref="AO328">_xll.BDP($I328&amp;"@"&amp;Settings!$B$1&amp;" "&amp;$O328,"INTERVAL_SUM","MARKET_DATA_OVERRIDE="&amp;AO$1,"CALC_INTERVAL="&amp;Settings!$B$2,"FILL=0")*1000</f>
        <v>0</v>
      </c>
      <c r="AP328" s="17" cm="1">
        <f t="array" ref="AP328">_xll.BDP($I328&amp;"@"&amp;Settings!$B$1&amp;" "&amp;$O328,"INTERVAL_SUM","MARKET_DATA_OVERRIDE="&amp;AP$1,"CALC_INTERVAL="&amp;Settings!$B$2,"FILL=0")*1000</f>
        <v>0</v>
      </c>
      <c r="AQ328" s="8" cm="1">
        <f t="array" ref="AQ328">_xll.BDP($C328,AQ$1)</f>
        <v>74</v>
      </c>
      <c r="AR328" s="21" t="e">
        <f>_xlfn.IFNA(IF(ISNUMBER($K328),INDEX(SN_Limit[UTILIZATION],MATCH($K328,SN_Limit[BB_ID],0)),"#N/A"),
IF(ISNUMBER($L328),INDEX(SN_Limit[UTILIZATION],MATCH($L328,SN_Limit[BB_ID],0)),"#N/A"))</f>
        <v>#N/A</v>
      </c>
      <c r="AS328" s="6" t="e">
        <f>_xlfn.IFNA(IF(ISNUMBER($K328),INDEX(SN_Limit[REMAINING],MATCH($K328,SN_Limit[BB_ID],0)),"#N/A"),
IF(ISNUMBER($L328),INDEX(SN_Limit[REMAINING],MATCH($L328,SN_Limit[BB_ID],0)),"#N/A"))</f>
        <v>#N/A</v>
      </c>
      <c r="AT328" s="3" t="str">
        <f>INDEX(Table11[Z_category],MATCH(MAX(BuyTable[[#This Row],[Yld_Z_BB]:[Yld_Z_RBCI]]),Table11[Z_score_Vale],1))</f>
        <v>75 to 90</v>
      </c>
      <c r="AU328" s="3">
        <f>INDEX(Table12[TRAC_Category],MATCH(BuyTable[[#This Row],[Perc_Traded]],Table12[TRAC_Value],1))</f>
        <v>0</v>
      </c>
      <c r="AV328" s="27">
        <f>INDEX(Table13[NetDlrInv_Category],MATCH(BuyTable[[#This Row],[DealerClient Net]],Table13[NetDlrInv_Value],1))</f>
        <v>0</v>
      </c>
      <c r="AW328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28" s="3" t="str">
        <f>INDEX(Table15[XCCY_Cat],MATCH(BuyTable[[#This Row],[XCCY_sprd]],Table15[XCCY_Value],1))</f>
        <v>1 to 1.5</v>
      </c>
      <c r="AY328" s="3" t="str">
        <f>INDEX(Group_RTG[RTG_Value],MATCH($R328,Group_RTG[RTG_Key],0))&amp;":"&amp;INDEX(Map_DurBQNT[Dur_Val],MATCH($X328,Map_DurBQNT[Dur_Key],0))&amp;":"&amp;$M328&amp;":"&amp;$O328</f>
        <v>BBB:5:GBP:Corp</v>
      </c>
      <c r="AZ328" s="3" t="str">
        <f>INDEX(Table9[LQA_Bucket],MATCH(BuyTable[[#This Row],[LQA_LIQUIDITY_SCORE]],Table9[LQA_Val],1))</f>
        <v>60-80</v>
      </c>
      <c r="BA328" s="27" t="str">
        <f>INDEX(Table10[Utilization_Bucket],MATCH(_xlfn.IFNA(ROUND(BuyTable[[#This Row],[Remaining]]/1000000,0),-1),Table10[Utilization_Val],1))</f>
        <v>NR</v>
      </c>
      <c r="BB32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29" spans="1:54" x14ac:dyDescent="0.3">
      <c r="A329" t="s">
        <v>876</v>
      </c>
      <c r="B329" t="str">
        <f>IF(ISNUMBER(MATCH(I329,Buyside_PastID!A:A,0)),"","NEW")</f>
        <v/>
      </c>
      <c r="C329" s="8" t="s">
        <v>1097</v>
      </c>
      <c r="D329" s="8">
        <v>0.84641524151861047</v>
      </c>
      <c r="E329" s="8">
        <v>0.95623758622427191</v>
      </c>
      <c r="F329" s="8" t="s">
        <v>2129</v>
      </c>
      <c r="G329" s="8">
        <v>0</v>
      </c>
      <c r="H329" s="8">
        <v>0</v>
      </c>
      <c r="I329" s="8" t="str" cm="1">
        <f t="array" ref="I329">_xll.BDP($C329,I$1)</f>
        <v>4042Q1AD9</v>
      </c>
      <c r="J329" s="8" t="str" cm="1">
        <f t="array" ref="J329">_xll.BDP($C329,J$1)</f>
        <v>HSBC 7 01/15/39</v>
      </c>
      <c r="K329" s="8" cm="1">
        <f t="array" ref="K329">_xll.BDP($C329,K$1)</f>
        <v>111759</v>
      </c>
      <c r="L329" s="8" cm="1">
        <f t="array" ref="L329">_xll.BDP($C329,L$1)</f>
        <v>9370355</v>
      </c>
      <c r="M329" s="8" t="str" cm="1">
        <f t="array" ref="M329">_xll.BDP($C329,M$1)</f>
        <v>USD</v>
      </c>
      <c r="N329" s="8" t="str" cm="1">
        <f t="array" ref="N329">_xll.BDP($C329,N$1)</f>
        <v>US</v>
      </c>
      <c r="O329" s="8" t="str" cm="1">
        <f t="array" ref="O329">_xll.BDP($C329,O$1)</f>
        <v>Corp</v>
      </c>
      <c r="P329" s="8" t="str" cm="1">
        <f t="array" ref="P329">_xll.BDP($C329,P$1)</f>
        <v>Financials</v>
      </c>
      <c r="Q329" s="8" t="str" cm="1">
        <f t="array" ref="Q329">_xll.BDP($C329,Q$1)</f>
        <v>HSBC BANK USA NA</v>
      </c>
      <c r="R329" s="8" t="str" cm="1">
        <f t="array" ref="R329">_xll.BDP($C329,R$1)</f>
        <v>A</v>
      </c>
      <c r="S329" s="8" cm="1">
        <f t="array" ref="S329">_xlfn.IFNA(MATCH(_xll.BDP($C329,S$1),Convert_RBCIRTG[RTG_MDY],0),0)</f>
        <v>7</v>
      </c>
      <c r="T329" s="8" cm="1">
        <f t="array" ref="T329">_xlfn.IFNA(MATCH(_xll.BDP($C329,T$1),Convert_RBCIRTG[RTG_FITCH_SP],0),0)</f>
        <v>5</v>
      </c>
      <c r="U329" s="8" cm="1">
        <f t="array" ref="U329">_xlfn.IFNA(MATCH(_xll.BDP($C329,U$1),Convert_RBCIRTG[RTG_FITCH_SP],0),0)</f>
        <v>4</v>
      </c>
      <c r="V329" s="20" t="str" cm="1">
        <f t="array" ref="V329">INDEX(Convert_RBCIRTG[RTG_FITCH_SP],IF(MEDIAN($S329:$U329)&gt;0,MEDIAN($S329:$U329),MAX($S329:$U329)))</f>
        <v>A</v>
      </c>
      <c r="W329" s="15" cm="1">
        <f t="array" ref="W329">_xll.BDP($C329,W$1,"YAS_YLD_FLAG = 15")</f>
        <v>11.391925152810884</v>
      </c>
      <c r="X329" s="3" t="str">
        <f>INDEX(Convert_DurBins[Dur_Bucket],MATCH($W329,Convert_DurBins[Dur_Val],1))</f>
        <v>10-12</v>
      </c>
      <c r="Y329" s="14">
        <f t="shared" si="24"/>
        <v>3.7187926055825753</v>
      </c>
      <c r="Z329" s="3">
        <f>-INDEX(DefProv[Default],MATCH($O329&amp;$R329,DefProv[KEY],0))</f>
        <v>-13</v>
      </c>
      <c r="AA329" s="9" cm="1">
        <f t="array" ref="AA329">IF($M329="CAD",AB329,_xll.BDP($C329,AA$1,"YAS_XCCY_FOREIGN_CURRENCY=CAD","YAS_YLD_FLAG = 15","PRICING_SOURCE=BVAL"))</f>
        <v>3.8487926055825752</v>
      </c>
      <c r="AB329" s="9" cm="1">
        <f t="array" ref="AB329">_xll.BDP($C329,AB$1,"YAS_YLD_FLAG = 15","PRICING_SOURCE=BVAL")</f>
        <v>2.9590209999999999</v>
      </c>
      <c r="AC329" s="14">
        <f t="shared" si="25"/>
        <v>0.88977160558257529</v>
      </c>
      <c r="AD329" s="9" cm="1">
        <f t="array" ref="AD329">_xll.BDP($C329,AD$1,"YAS_YLD_FLAG = 15","PRICING_SOURCE=BVAL")</f>
        <v>96.623100000000008</v>
      </c>
      <c r="AE329" s="14">
        <f>INDEX([1]credit_yield!$C$1:$C$108,MATCH($AY329,[1]credit_yield!$A$1:$A$108,0))</f>
        <v>97.700504166739321</v>
      </c>
      <c r="AF329" s="9" cm="1">
        <f t="array" ref="AF329">_xll.BDP($C329,AF$1,"YAS_YLD_FLAG = 15","YAS_XCCY_FOREIGN_CURRENCY=CAD","PRICING_SOURCE=BVAL")</f>
        <v>198.04866831586963</v>
      </c>
      <c r="AG329" s="9" cm="1">
        <f t="array" ref="AG329">_xll.BDP($C329,AG$1,"YAS_YLD_FLAG = 15","PRICING_SOURCE=BVAL")</f>
        <v>1.9927899999999998</v>
      </c>
      <c r="AH329" s="9" t="str" cm="1">
        <f t="array" ref="AH329">_xll.BDP($C329,AH$1,"YAS_YLD_FLAG = 15","PRICING_SOURCE=BVAL")</f>
        <v>T 1 3/4 08/15/41</v>
      </c>
      <c r="AI329" s="9" t="str" cm="1">
        <f t="array" ref="AI329">_xll.BDP($C329,AI$1,"YAS_YLD_FLAG = 15","YAS_XCCY_FOREIGN_CURRENCY=CAD","PRICING_SOURCE=BVAL")</f>
        <v>CAN 4 06/01/41</v>
      </c>
      <c r="AJ329" s="9" cm="1">
        <f t="array" ref="AJ329">_xll.BQL($C329, "yield(fill=PREV, pricing_source=BVN4, side=Bid, yield_type=YTW) - yield(fill=PREV, pricing_source=BVN4, side=Ask, yield_type=YTW)")</f>
        <v>1.6486505502733007E-2</v>
      </c>
      <c r="AK329" s="16" cm="1">
        <f t="array" ref="AK329">_xll.BDP($C329,AK$1,"YAS_YLD_FLAG = 1")</f>
        <v>700000000</v>
      </c>
      <c r="AL329" s="5">
        <f t="shared" si="26"/>
        <v>3.7302857142857145E-2</v>
      </c>
      <c r="AM329" s="17" cm="1">
        <f t="array" ref="AM329">_xll.BDP($C329&amp;"@"&amp;Settings!$B$1&amp;" "&amp;$O329,"INTERVAL_SUM","MARKET_DATA_OVERRIDE="&amp;AM$1,"CALC_INTERVAL="&amp;Settings!$B$2,"FILL=0")*1000</f>
        <v>26112000</v>
      </c>
      <c r="AN329" s="18">
        <f t="shared" si="27"/>
        <v>8612000</v>
      </c>
      <c r="AO329" s="17" cm="1">
        <f t="array" ref="AO329">_xll.BDP($I329&amp;"@"&amp;Settings!$B$1&amp;" "&amp;$O329,"INTERVAL_SUM","MARKET_DATA_OVERRIDE="&amp;AO$1,"CALC_INTERVAL="&amp;Settings!$B$2,"FILL=0")*1000</f>
        <v>11622000</v>
      </c>
      <c r="AP329" s="17" cm="1">
        <f t="array" ref="AP329">_xll.BDP($I329&amp;"@"&amp;Settings!$B$1&amp;" "&amp;$O329,"INTERVAL_SUM","MARKET_DATA_OVERRIDE="&amp;AP$1,"CALC_INTERVAL="&amp;Settings!$B$2,"FILL=0")*1000</f>
        <v>3010000</v>
      </c>
      <c r="AQ329" s="8" cm="1">
        <f t="array" ref="AQ329">_xll.BDP($C329,AQ$1)</f>
        <v>80</v>
      </c>
      <c r="AR329" s="21">
        <f>_xlfn.IFNA(IF(ISNUMBER($K329),INDEX(SN_Limit[UTILIZATION],MATCH($K329,SN_Limit[BB_ID],0)),"#N/A"),
IF(ISNUMBER($L329),INDEX(SN_Limit[UTILIZATION],MATCH($L329,SN_Limit[BB_ID],0)),"#N/A"))</f>
        <v>0.79869999999999997</v>
      </c>
      <c r="AS329" s="6">
        <f>_xlfn.IFNA(IF(ISNUMBER($K329),INDEX(SN_Limit[REMAINING],MATCH($K329,SN_Limit[BB_ID],0)),"#N/A"),
IF(ISNUMBER($L329),INDEX(SN_Limit[REMAINING],MATCH($L329,SN_Limit[BB_ID],0)),"#N/A"))</f>
        <v>9116230.4599999934</v>
      </c>
      <c r="AT329" s="3" t="str">
        <f>INDEX(Table11[Z_category],MATCH(MAX(BuyTable[[#This Row],[Yld_Z_BB]:[Yld_Z_RBCI]]),Table11[Z_score_Vale],1))</f>
        <v>75 to 90</v>
      </c>
      <c r="AU329" s="3" t="str">
        <f>INDEX(Table12[TRAC_Category],MATCH(BuyTable[[#This Row],[Perc_Traded]],Table12[TRAC_Value],1))</f>
        <v>0-5%</v>
      </c>
      <c r="AV329" s="27" t="str">
        <f>INDEX(Table13[NetDlrInv_Category],MATCH(BuyTable[[#This Row],[DealerClient Net]],Table13[NetDlrInv_Value],1))</f>
        <v>5 to 10MM</v>
      </c>
      <c r="AW329" s="3">
        <f>IF(OR(ISBLANK(BuyTable[[#This Row],[MSG_AskSize]]),NOT(ISNUMBER(BuyTable[[#This Row],[MSG_AskSize]]))),"NA",INDEX(Table14[AskSize_Category],MATCH(BuyTable[[#This Row],[MSG_AskSize]],Table14[AskSize_Value],1)))</f>
        <v>0</v>
      </c>
      <c r="AX329" s="3" t="str">
        <f>INDEX(Table15[XCCY_Cat],MATCH(BuyTable[[#This Row],[XCCY_sprd]],Table15[XCCY_Value],1))</f>
        <v>0.8 to 1</v>
      </c>
      <c r="AY329" s="3" t="str">
        <f>INDEX(Group_RTG[RTG_Value],MATCH($R329,Group_RTG[RTG_Key],0))&amp;":"&amp;INDEX(Map_DurBQNT[Dur_Val],MATCH($X329,Map_DurBQNT[Dur_Key],0))&amp;":"&amp;$M329&amp;":"&amp;$O329</f>
        <v>A:6:USD:Corp</v>
      </c>
      <c r="AZ329" s="3" t="str">
        <f>INDEX(Table9[LQA_Bucket],MATCH(BuyTable[[#This Row],[LQA_LIQUIDITY_SCORE]],Table9[LQA_Val],1))</f>
        <v>80-100</v>
      </c>
      <c r="BA329" s="27" t="str">
        <f>INDEX(Table10[Utilization_Bucket],MATCH(_xlfn.IFNA(ROUND(BuyTable[[#This Row],[Remaining]]/1000000,0),-1),Table10[Utilization_Val],1))</f>
        <v>1-10MM</v>
      </c>
      <c r="BB32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30" spans="1:54" x14ac:dyDescent="0.3">
      <c r="A330" t="s">
        <v>876</v>
      </c>
      <c r="B330" t="str">
        <f>IF(ISNUMBER(MATCH(I330,Buyside_PastID!A:A,0)),"","NEW")</f>
        <v/>
      </c>
      <c r="C330" s="8" t="s">
        <v>1102</v>
      </c>
      <c r="D330" s="8">
        <v>1.0889126667513329</v>
      </c>
      <c r="E330" s="8">
        <v>1.1915392786450569</v>
      </c>
      <c r="F330" s="8" t="s">
        <v>2095</v>
      </c>
      <c r="G330" s="8">
        <v>5000000</v>
      </c>
      <c r="H330" s="8">
        <v>5000000</v>
      </c>
      <c r="I330" s="8" t="str" cm="1">
        <f t="array" ref="I330">_xll.BDP($C330,I$1)</f>
        <v>68389XAH8</v>
      </c>
      <c r="J330" s="8" t="str" cm="1">
        <f t="array" ref="J330">_xll.BDP($C330,J$1)</f>
        <v>ORCL 6 1/8 07/08/39</v>
      </c>
      <c r="K330" s="8" cm="1">
        <f t="array" ref="K330">_xll.BDP($C330,K$1)</f>
        <v>101752</v>
      </c>
      <c r="L330" s="8" cm="1">
        <f t="array" ref="L330">_xll.BDP($C330,L$1)</f>
        <v>101752</v>
      </c>
      <c r="M330" s="8" t="str" cm="1">
        <f t="array" ref="M330">_xll.BDP($C330,M$1)</f>
        <v>USD</v>
      </c>
      <c r="N330" s="8" t="str" cm="1">
        <f t="array" ref="N330">_xll.BDP($C330,N$1)</f>
        <v>US</v>
      </c>
      <c r="O330" s="8" t="str" cm="1">
        <f t="array" ref="O330">_xll.BDP($C330,O$1)</f>
        <v>Corp</v>
      </c>
      <c r="P330" s="8" t="str" cm="1">
        <f t="array" ref="P330">_xll.BDP($C330,P$1)</f>
        <v>Technology</v>
      </c>
      <c r="Q330" s="8" t="str" cm="1">
        <f t="array" ref="Q330">_xll.BDP($C330,Q$1)</f>
        <v>ORACLE CORP</v>
      </c>
      <c r="R330" s="8" t="str" cm="1">
        <f t="array" ref="R330">_xll.BDP($C330,R$1)</f>
        <v>BBB+</v>
      </c>
      <c r="S330" s="8" cm="1">
        <f t="array" ref="S330">_xlfn.IFNA(MATCH(_xll.BDP($C330,S$1),Convert_RBCIRTG[RTG_MDY],0),0)</f>
        <v>2</v>
      </c>
      <c r="T330" s="8" cm="1">
        <f t="array" ref="T330">_xlfn.IFNA(MATCH(_xll.BDP($C330,T$1),Convert_RBCIRTG[RTG_FITCH_SP],0),0)</f>
        <v>3</v>
      </c>
      <c r="U330" s="8" cm="1">
        <f t="array" ref="U330">_xlfn.IFNA(MATCH(_xll.BDP($C330,U$1),Convert_RBCIRTG[RTG_FITCH_SP],0),0)</f>
        <v>3</v>
      </c>
      <c r="V330" s="20" t="str" cm="1">
        <f t="array" ref="V330">INDEX(Convert_RBCIRTG[RTG_FITCH_SP],IF(MEDIAN($S330:$U330)&gt;0,MEDIAN($S330:$U330),MAX($S330:$U330)))</f>
        <v>BBB+</v>
      </c>
      <c r="W330" s="15" cm="1">
        <f t="array" ref="W330">_xll.BDP($C330,W$1,"YAS_YLD_FLAG = 15")</f>
        <v>11.70865710621306</v>
      </c>
      <c r="X330" s="3" t="str">
        <f>INDEX(Convert_DurBins[Dur_Bucket],MATCH($W330,Convert_DurBins[Dur_Val],1))</f>
        <v>10-12</v>
      </c>
      <c r="Y330" s="14">
        <f t="shared" si="24"/>
        <v>3.9245745224770565</v>
      </c>
      <c r="Z330" s="3">
        <f>-INDEX(DefProv[Default],MATCH($O330&amp;$R330,DefProv[KEY],0))</f>
        <v>-36</v>
      </c>
      <c r="AA330" s="9" cm="1">
        <f t="array" ref="AA330">IF($M330="CAD",AB330,_xll.BDP($C330,AA$1,"YAS_XCCY_FOREIGN_CURRENCY=CAD","YAS_YLD_FLAG = 15","PRICING_SOURCE=BVAL"))</f>
        <v>4.2845745224770564</v>
      </c>
      <c r="AB330" s="9" cm="1">
        <f t="array" ref="AB330">_xll.BDP($C330,AB$1,"YAS_YLD_FLAG = 15","PRICING_SOURCE=BVAL")</f>
        <v>3.425246</v>
      </c>
      <c r="AC330" s="14">
        <f t="shared" si="25"/>
        <v>0.85932852247705638</v>
      </c>
      <c r="AD330" s="9" cm="1">
        <f t="array" ref="AD330">_xll.BDP($C330,AD$1,"YAS_YLD_FLAG = 15","PRICING_SOURCE=BVAL")</f>
        <v>143.24560000000002</v>
      </c>
      <c r="AE330" s="14" t="e">
        <f>INDEX([1]credit_yield!$C$1:$C$108,MATCH($AY330,[1]credit_yield!$A$1:$A$108,0))</f>
        <v>#N/A</v>
      </c>
      <c r="AF330" s="9" cm="1">
        <f t="array" ref="AF330">_xll.BDP($C330,AF$1,"YAS_YLD_FLAG = 15","YAS_XCCY_FOREIGN_CURRENCY=CAD","PRICING_SOURCE=BVAL")</f>
        <v>241.62686000531775</v>
      </c>
      <c r="AG330" s="9" cm="1">
        <f t="array" ref="AG330">_xll.BDP($C330,AG$1,"YAS_YLD_FLAG = 15","PRICING_SOURCE=BVAL")</f>
        <v>1.9927899999999998</v>
      </c>
      <c r="AH330" s="9" t="str" cm="1">
        <f t="array" ref="AH330">_xll.BDP($C330,AH$1,"YAS_YLD_FLAG = 15","PRICING_SOURCE=BVAL")</f>
        <v>T 1 3/4 08/15/41</v>
      </c>
      <c r="AI330" s="9" t="str" cm="1">
        <f t="array" ref="AI330">_xll.BDP($C330,AI$1,"YAS_YLD_FLAG = 15","YAS_XCCY_FOREIGN_CURRENCY=CAD","PRICING_SOURCE=BVAL")</f>
        <v>CAN 4 06/01/41</v>
      </c>
      <c r="AJ330" s="9" cm="1">
        <f t="array" ref="AJ330">_xll.BQL($C330, "yield(fill=PREV, pricing_source=BVN4, side=Bid, yield_type=YTW) - yield(fill=PREV, pricing_source=BVN4, side=Ask, yield_type=YTW)")</f>
        <v>2.6068130895734232E-2</v>
      </c>
      <c r="AK330" s="16" cm="1">
        <f t="array" ref="AK330">_xll.BDP($C330,AK$1,"YAS_YLD_FLAG = 1")</f>
        <v>1250000000</v>
      </c>
      <c r="AL330" s="5">
        <f t="shared" si="26"/>
        <v>3.0504E-2</v>
      </c>
      <c r="AM330" s="17" cm="1">
        <f t="array" ref="AM330">_xll.BDP($C330&amp;"@"&amp;Settings!$B$1&amp;" "&amp;$O330,"INTERVAL_SUM","MARKET_DATA_OVERRIDE="&amp;AM$1,"CALC_INTERVAL="&amp;Settings!$B$2,"FILL=0")*1000</f>
        <v>38130000</v>
      </c>
      <c r="AN330" s="18">
        <f t="shared" si="27"/>
        <v>2620000</v>
      </c>
      <c r="AO330" s="17" cm="1">
        <f t="array" ref="AO330">_xll.BDP($I330&amp;"@"&amp;Settings!$B$1&amp;" "&amp;$O330,"INTERVAL_SUM","MARKET_DATA_OVERRIDE="&amp;AO$1,"CALC_INTERVAL="&amp;Settings!$B$2,"FILL=0")*1000</f>
        <v>14920000</v>
      </c>
      <c r="AP330" s="17" cm="1">
        <f t="array" ref="AP330">_xll.BDP($I330&amp;"@"&amp;Settings!$B$1&amp;" "&amp;$O330,"INTERVAL_SUM","MARKET_DATA_OVERRIDE="&amp;AP$1,"CALC_INTERVAL="&amp;Settings!$B$2,"FILL=0")*1000</f>
        <v>12300000</v>
      </c>
      <c r="AQ330" s="8" cm="1">
        <f t="array" ref="AQ330">_xll.BDP($C330,AQ$1)</f>
        <v>94</v>
      </c>
      <c r="AR330" s="21">
        <f>_xlfn.IFNA(IF(ISNUMBER($K330),INDEX(SN_Limit[UTILIZATION],MATCH($K330,SN_Limit[BB_ID],0)),"#N/A"),
IF(ISNUMBER($L330),INDEX(SN_Limit[UTILIZATION],MATCH($L330,SN_Limit[BB_ID],0)),"#N/A"))</f>
        <v>0.80210000000000004</v>
      </c>
      <c r="AS330" s="6">
        <f>_xlfn.IFNA(IF(ISNUMBER($K330),INDEX(SN_Limit[REMAINING],MATCH($K330,SN_Limit[BB_ID],0)),"#N/A"),
IF(ISNUMBER($L330),INDEX(SN_Limit[REMAINING],MATCH($L330,SN_Limit[BB_ID],0)),"#N/A"))</f>
        <v>14684600</v>
      </c>
      <c r="AT330" s="3" t="str">
        <f>INDEX(Table11[Z_category],MATCH(MAX(BuyTable[[#This Row],[Yld_Z_BB]:[Yld_Z_RBCI]]),Table11[Z_score_Vale],1))</f>
        <v>75 to 90</v>
      </c>
      <c r="AU330" s="3" t="str">
        <f>INDEX(Table12[TRAC_Category],MATCH(BuyTable[[#This Row],[Perc_Traded]],Table12[TRAC_Value],1))</f>
        <v>0-5%</v>
      </c>
      <c r="AV330" s="27" t="str">
        <f>INDEX(Table13[NetDlrInv_Category],MATCH(BuyTable[[#This Row],[DealerClient Net]],Table13[NetDlrInv_Value],1))</f>
        <v>0 to 5MM</v>
      </c>
      <c r="AW330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30" s="3" t="str">
        <f>INDEX(Table15[XCCY_Cat],MATCH(BuyTable[[#This Row],[XCCY_sprd]],Table15[XCCY_Value],1))</f>
        <v>0.8 to 1</v>
      </c>
      <c r="AY330" s="3" t="str">
        <f>INDEX(Group_RTG[RTG_Value],MATCH($R330,Group_RTG[RTG_Key],0))&amp;":"&amp;INDEX(Map_DurBQNT[Dur_Val],MATCH($X330,Map_DurBQNT[Dur_Key],0))&amp;":"&amp;$M330&amp;":"&amp;$O330</f>
        <v>BBB:6:USD:Corp</v>
      </c>
      <c r="AZ330" s="3" t="str">
        <f>INDEX(Table9[LQA_Bucket],MATCH(BuyTable[[#This Row],[LQA_LIQUIDITY_SCORE]],Table9[LQA_Val],1))</f>
        <v>80-100</v>
      </c>
      <c r="BA330" s="27" t="str">
        <f>INDEX(Table10[Utilization_Bucket],MATCH(_xlfn.IFNA(ROUND(BuyTable[[#This Row],[Remaining]]/1000000,0),-1),Table10[Utilization_Val],1))</f>
        <v>10-50MM</v>
      </c>
      <c r="BB33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331" spans="1:54" x14ac:dyDescent="0.3">
      <c r="A331" t="s">
        <v>876</v>
      </c>
      <c r="B331" t="str">
        <f>IF(ISNUMBER(MATCH(I331,Buyside_PastID!A:A,0)),"","NEW")</f>
        <v/>
      </c>
      <c r="C331" s="8" t="s">
        <v>1669</v>
      </c>
      <c r="D331" s="8">
        <v>1.0802001454292027</v>
      </c>
      <c r="E331" s="8">
        <v>1.1596285029083557</v>
      </c>
      <c r="F331" s="8" t="s">
        <v>2789</v>
      </c>
      <c r="I331" s="8" t="str" cm="1">
        <f t="array" ref="I331">_xll.BDP($C331,I$1)</f>
        <v>11043XAA1</v>
      </c>
      <c r="J331" s="8" t="str" cm="1">
        <f t="array" ref="J331">_xll.BDP($C331,J$1)</f>
        <v>IAGLN 3.3 12/15/32</v>
      </c>
      <c r="K331" s="8" cm="1">
        <f t="array" ref="K331">_xll.BDP($C331,K$1)</f>
        <v>100226</v>
      </c>
      <c r="L331" s="8" cm="1">
        <f t="array" ref="L331">_xll.BDP($C331,L$1)</f>
        <v>65354805</v>
      </c>
      <c r="M331" s="8" t="str" cm="1">
        <f t="array" ref="M331">_xll.BDP($C331,M$1)</f>
        <v>USD</v>
      </c>
      <c r="N331" s="8" t="str" cm="1">
        <f t="array" ref="N331">_xll.BDP($C331,N$1)</f>
        <v>US</v>
      </c>
      <c r="O331" s="8" t="str" cm="1">
        <f t="array" ref="O331">_xll.BDP($C331,O$1)</f>
        <v>Corp</v>
      </c>
      <c r="P331" s="8" t="str" cm="1">
        <f t="array" ref="P331">_xll.BDP($C331,P$1)</f>
        <v>Consumer Discretionary</v>
      </c>
      <c r="Q331" s="8" t="str" cm="1">
        <f t="array" ref="Q331">_xll.BDP($C331,Q$1)</f>
        <v>BRITISH AIR 19-1 AA PTT</v>
      </c>
      <c r="R331" s="8" t="str" cm="1">
        <f t="array" ref="R331">_xll.BDP($C331,R$1)</f>
        <v>A</v>
      </c>
      <c r="S331" s="8" cm="1">
        <f t="array" ref="S331">_xlfn.IFNA(MATCH(_xll.BDP($C331,S$1),Convert_RBCIRTG[RTG_MDY],0),0)</f>
        <v>5</v>
      </c>
      <c r="T331" s="8" cm="1">
        <f t="array" ref="T331">_xlfn.IFNA(MATCH(_xll.BDP($C331,T$1),Convert_RBCIRTG[RTG_FITCH_SP],0),0)</f>
        <v>0</v>
      </c>
      <c r="U331" s="8" cm="1">
        <f t="array" ref="U331">_xlfn.IFNA(MATCH(_xll.BDP($C331,U$1),Convert_RBCIRTG[RTG_FITCH_SP],0),0)</f>
        <v>6</v>
      </c>
      <c r="V331" s="20" t="str" cm="1">
        <f t="array" ref="V331">INDEX(Convert_RBCIRTG[RTG_FITCH_SP],IF(MEDIAN($S331:$U331)&gt;0,MEDIAN($S331:$U331),MAX($S331:$U331)))</f>
        <v>A</v>
      </c>
      <c r="W331" s="15" cm="1">
        <f t="array" ref="W331">_xll.BDP($C331,W$1,"YAS_YLD_FLAG = 15")</f>
        <v>9.2694490200771202</v>
      </c>
      <c r="X331" s="3" t="str">
        <f>INDEX(Convert_DurBins[Dur_Bucket],MATCH($W331,Convert_DurBins[Dur_Val],1))</f>
        <v>0-10</v>
      </c>
      <c r="Y331" s="14">
        <f t="shared" si="24"/>
        <v>3.2155454424081924</v>
      </c>
      <c r="Z331" s="3">
        <f>-INDEX(DefProv[Default],MATCH($O331&amp;$R331,DefProv[KEY],0))</f>
        <v>-13</v>
      </c>
      <c r="AA331" s="9" cm="1">
        <f t="array" ref="AA331">IF($M331="CAD",AB331,_xll.BDP($C331,AA$1,"YAS_XCCY_FOREIGN_CURRENCY=CAD","YAS_YLD_FLAG = 15","PRICING_SOURCE=BVAL"))</f>
        <v>3.3455454424081923</v>
      </c>
      <c r="AB331" s="9" cm="1">
        <f t="array" ref="AB331">_xll.BDP($C331,AB$1,"YAS_YLD_FLAG = 15","PRICING_SOURCE=BVAL")</f>
        <v>2.9684789999999999</v>
      </c>
      <c r="AC331" s="14">
        <f t="shared" si="25"/>
        <v>0.37706644240819243</v>
      </c>
      <c r="AD331" s="9" cm="1">
        <f t="array" ref="AD331">_xll.BDP($C331,AD$1,"YAS_YLD_FLAG = 15","PRICING_SOURCE=BVAL")</f>
        <v>138.8494</v>
      </c>
      <c r="AE331" s="14">
        <f>INDEX([1]credit_yield!$C$1:$C$108,MATCH($AY331,[1]credit_yield!$A$1:$A$108,0))</f>
        <v>73.928243448068429</v>
      </c>
      <c r="AF331" s="9" cm="1">
        <f t="array" ref="AF331">_xll.BDP($C331,AF$1,"YAS_YLD_FLAG = 15","YAS_XCCY_FOREIGN_CURRENCY=CAD","PRICING_SOURCE=BVAL")</f>
        <v>175.70981213313055</v>
      </c>
      <c r="AG331" s="9" cm="1">
        <f t="array" ref="AG331">_xll.BDP($C331,AG$1,"YAS_YLD_FLAG = 15","PRICING_SOURCE=BVAL")</f>
        <v>1.579985</v>
      </c>
      <c r="AH331" s="9" t="str" cm="1">
        <f t="array" ref="AH331">_xll.BDP($C331,AH$1,"YAS_YLD_FLAG = 15","PRICING_SOURCE=BVAL")</f>
        <v>T 1 1/4 08/15/31</v>
      </c>
      <c r="AI331" s="9" t="str" cm="1">
        <f t="array" ref="AI331">_xll.BDP($C331,AI$1,"YAS_YLD_FLAG = 15","YAS_XCCY_FOREIGN_CURRENCY=CAD","PRICING_SOURCE=BVAL")</f>
        <v>CAN 1 ½ 06/01/31</v>
      </c>
      <c r="AJ331" s="9" cm="1">
        <f t="array" ref="AJ331">_xll.BQL($C331, "yield(fill=PREV, pricing_source=BVN4, side=Bid, yield_type=YTW) - yield(fill=PREV, pricing_source=BVN4, side=Ask, yield_type=YTW)")</f>
        <v>3.5254918047072259E-2</v>
      </c>
      <c r="AK331" s="16" cm="1">
        <f t="array" ref="AK331">_xll.BDP($C331,AK$1,"YAS_YLD_FLAG = 1")</f>
        <v>517483206.70000005</v>
      </c>
      <c r="AL331" s="5">
        <f t="shared" si="26"/>
        <v>1.6390870061445802E-2</v>
      </c>
      <c r="AM331" s="17" cm="1">
        <f t="array" ref="AM331">_xll.BDP($C331&amp;"@"&amp;Settings!$B$1&amp;" "&amp;$O331,"INTERVAL_SUM","MARKET_DATA_OVERRIDE="&amp;AM$1,"CALC_INTERVAL="&amp;Settings!$B$2,"FILL=0")*1000</f>
        <v>8482000</v>
      </c>
      <c r="AN331" s="18">
        <f t="shared" si="27"/>
        <v>4241000</v>
      </c>
      <c r="AO331" s="17" cm="1">
        <f t="array" ref="AO331">_xll.BDP($I331&amp;"@"&amp;Settings!$B$1&amp;" "&amp;$O331,"INTERVAL_SUM","MARKET_DATA_OVERRIDE="&amp;AO$1,"CALC_INTERVAL="&amp;Settings!$B$2,"FILL=0")*1000</f>
        <v>4241000</v>
      </c>
      <c r="AP331" s="17" cm="1">
        <f t="array" ref="AP331">_xll.BDP($I331&amp;"@"&amp;Settings!$B$1&amp;" "&amp;$O331,"INTERVAL_SUM","MARKET_DATA_OVERRIDE="&amp;AP$1,"CALC_INTERVAL="&amp;Settings!$B$2,"FILL=0")*1000</f>
        <v>0</v>
      </c>
      <c r="AQ331" s="8" cm="1">
        <f t="array" ref="AQ331">_xll.BDP($C331,AQ$1)</f>
        <v>66</v>
      </c>
      <c r="AR331" s="21" t="e">
        <f>_xlfn.IFNA(IF(ISNUMBER($K331),INDEX(SN_Limit[UTILIZATION],MATCH($K331,SN_Limit[BB_ID],0)),"#N/A"),
IF(ISNUMBER($L331),INDEX(SN_Limit[UTILIZATION],MATCH($L331,SN_Limit[BB_ID],0)),"#N/A"))</f>
        <v>#N/A</v>
      </c>
      <c r="AS331" s="6" t="e">
        <f>_xlfn.IFNA(IF(ISNUMBER($K331),INDEX(SN_Limit[REMAINING],MATCH($K331,SN_Limit[BB_ID],0)),"#N/A"),
IF(ISNUMBER($L331),INDEX(SN_Limit[REMAINING],MATCH($L331,SN_Limit[BB_ID],0)),"#N/A"))</f>
        <v>#N/A</v>
      </c>
      <c r="AT331" s="3" t="str">
        <f>INDEX(Table11[Z_category],MATCH(MAX(BuyTable[[#This Row],[Yld_Z_BB]:[Yld_Z_RBCI]]),Table11[Z_score_Vale],1))</f>
        <v>75 to 90</v>
      </c>
      <c r="AU331" s="3" t="str">
        <f>INDEX(Table12[TRAC_Category],MATCH(BuyTable[[#This Row],[Perc_Traded]],Table12[TRAC_Value],1))</f>
        <v>0-5%</v>
      </c>
      <c r="AV331" s="27" t="str">
        <f>INDEX(Table13[NetDlrInv_Category],MATCH(BuyTable[[#This Row],[DealerClient Net]],Table13[NetDlrInv_Value],1))</f>
        <v>0 to 5MM</v>
      </c>
      <c r="AW331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31" s="3" t="str">
        <f>INDEX(Table15[XCCY_Cat],MATCH(BuyTable[[#This Row],[XCCY_sprd]],Table15[XCCY_Value],1))</f>
        <v>0.3 to 0.5</v>
      </c>
      <c r="AY331" s="3" t="str">
        <f>INDEX(Group_RTG[RTG_Value],MATCH($R331,Group_RTG[RTG_Key],0))&amp;":"&amp;INDEX(Map_DurBQNT[Dur_Val],MATCH($X331,Map_DurBQNT[Dur_Key],0))&amp;":"&amp;$M331&amp;":"&amp;$O331</f>
        <v>A:5:USD:Corp</v>
      </c>
      <c r="AZ331" s="3" t="str">
        <f>INDEX(Table9[LQA_Bucket],MATCH(BuyTable[[#This Row],[LQA_LIQUIDITY_SCORE]],Table9[LQA_Val],1))</f>
        <v>60-80</v>
      </c>
      <c r="BA331" s="27" t="str">
        <f>INDEX(Table10[Utilization_Bucket],MATCH(_xlfn.IFNA(ROUND(BuyTable[[#This Row],[Remaining]]/1000000,0),-1),Table10[Utilization_Val],1))</f>
        <v>NR</v>
      </c>
      <c r="BB33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32" spans="1:54" x14ac:dyDescent="0.3">
      <c r="A332" t="s">
        <v>876</v>
      </c>
      <c r="B332" t="str">
        <f>IF(ISNUMBER(MATCH(I332,Buyside_PastID!A:A,0)),"","NEW")</f>
        <v/>
      </c>
      <c r="C332" s="8" t="s">
        <v>1399</v>
      </c>
      <c r="D332" s="8">
        <v>0.68737651666168598</v>
      </c>
      <c r="E332" s="8">
        <v>0.77566546514570611</v>
      </c>
      <c r="F332" s="8" t="s">
        <v>1552</v>
      </c>
      <c r="G332" s="8">
        <v>0</v>
      </c>
      <c r="H332" s="8">
        <v>0</v>
      </c>
      <c r="I332" s="8" t="str" cm="1">
        <f t="array" ref="I332">_xll.BDP($C332,I$1)</f>
        <v>617482V92</v>
      </c>
      <c r="J332" s="8" t="str" cm="1">
        <f t="array" ref="J332">_xll.BDP($C332,J$1)</f>
        <v>MS 6 3/8 07/24/42</v>
      </c>
      <c r="K332" s="8" cm="1">
        <f t="array" ref="K332">_xll.BDP($C332,K$1)</f>
        <v>116646</v>
      </c>
      <c r="L332" s="8" cm="1">
        <f t="array" ref="L332">_xll.BDP($C332,L$1)</f>
        <v>116646</v>
      </c>
      <c r="M332" s="8" t="str" cm="1">
        <f t="array" ref="M332">_xll.BDP($C332,M$1)</f>
        <v>USD</v>
      </c>
      <c r="N332" s="8" t="str" cm="1">
        <f t="array" ref="N332">_xll.BDP($C332,N$1)</f>
        <v>US</v>
      </c>
      <c r="O332" s="8" t="str" cm="1">
        <f t="array" ref="O332">_xll.BDP($C332,O$1)</f>
        <v>Corp</v>
      </c>
      <c r="P332" s="8" t="str" cm="1">
        <f t="array" ref="P332">_xll.BDP($C332,P$1)</f>
        <v>Financials</v>
      </c>
      <c r="Q332" s="8" t="str" cm="1">
        <f t="array" ref="Q332">_xll.BDP($C332,Q$1)</f>
        <v>MORGAN STANLEY</v>
      </c>
      <c r="R332" s="8" t="str" cm="1">
        <f t="array" ref="R332">_xll.BDP($C332,R$1)</f>
        <v>A</v>
      </c>
      <c r="S332" s="8" cm="1">
        <f t="array" ref="S332">_xlfn.IFNA(MATCH(_xll.BDP($C332,S$1),Convert_RBCIRTG[RTG_MDY],0),0)</f>
        <v>6</v>
      </c>
      <c r="T332" s="8" cm="1">
        <f t="array" ref="T332">_xlfn.IFNA(MATCH(_xll.BDP($C332,T$1),Convert_RBCIRTG[RTG_FITCH_SP],0),0)</f>
        <v>5</v>
      </c>
      <c r="U332" s="8" cm="1">
        <f t="array" ref="U332">_xlfn.IFNA(MATCH(_xll.BDP($C332,U$1),Convert_RBCIRTG[RTG_FITCH_SP],0),0)</f>
        <v>3</v>
      </c>
      <c r="V332" s="20" t="str" cm="1">
        <f t="array" ref="V332">INDEX(Convert_RBCIRTG[RTG_FITCH_SP],IF(MEDIAN($S332:$U332)&gt;0,MEDIAN($S332:$U332),MAX($S332:$U332)))</f>
        <v>A</v>
      </c>
      <c r="W332" s="15" cm="1">
        <f t="array" ref="W332">_xll.BDP($C332,W$1,"YAS_YLD_FLAG = 15")</f>
        <v>13.199566461200044</v>
      </c>
      <c r="X332" s="3" t="str">
        <f>INDEX(Convert_DurBins[Dur_Bucket],MATCH($W332,Convert_DurBins[Dur_Val],1))</f>
        <v>12-14</v>
      </c>
      <c r="Y332" s="14">
        <f t="shared" si="24"/>
        <v>3.8006818263396958</v>
      </c>
      <c r="Z332" s="3">
        <f>-INDEX(DefProv[Default],MATCH($O332&amp;$R332,DefProv[KEY],0))</f>
        <v>-13</v>
      </c>
      <c r="AA332" s="9" cm="1">
        <f t="array" ref="AA332">IF($M332="CAD",AB332,_xll.BDP($C332,AA$1,"YAS_XCCY_FOREIGN_CURRENCY=CAD","YAS_YLD_FLAG = 15","PRICING_SOURCE=BVAL"))</f>
        <v>3.9306818263396957</v>
      </c>
      <c r="AB332" s="9" cm="1">
        <f t="array" ref="AB332">_xll.BDP($C332,AB$1,"YAS_YLD_FLAG = 15","PRICING_SOURCE=BVAL")</f>
        <v>3.0168699999999999</v>
      </c>
      <c r="AC332" s="14">
        <f t="shared" si="25"/>
        <v>0.91381182633969571</v>
      </c>
      <c r="AD332" s="9" cm="1">
        <f t="array" ref="AD332">_xll.BDP($C332,AD$1,"YAS_YLD_FLAG = 15","PRICING_SOURCE=BVAL")</f>
        <v>102.40800000000002</v>
      </c>
      <c r="AE332" s="14">
        <f>INDEX([1]credit_yield!$C$1:$C$108,MATCH($AY332,[1]credit_yield!$A$1:$A$108,0))</f>
        <v>93.300624564841939</v>
      </c>
      <c r="AF332" s="9" cm="1">
        <f t="array" ref="AF332">_xll.BDP($C332,AF$1,"YAS_YLD_FLAG = 15","YAS_XCCY_FOREIGN_CURRENCY=CAD","PRICING_SOURCE=BVAL")</f>
        <v>206.24013723466703</v>
      </c>
      <c r="AG332" s="9" cm="1">
        <f t="array" ref="AG332">_xll.BDP($C332,AG$1,"YAS_YLD_FLAG = 15","PRICING_SOURCE=BVAL")</f>
        <v>1.9927899999999998</v>
      </c>
      <c r="AH332" s="9" t="str" cm="1">
        <f t="array" ref="AH332">_xll.BDP($C332,AH$1,"YAS_YLD_FLAG = 15","PRICING_SOURCE=BVAL")</f>
        <v>T 1 3/4 08/15/41</v>
      </c>
      <c r="AI332" s="9" t="str" cm="1">
        <f t="array" ref="AI332">_xll.BDP($C332,AI$1,"YAS_YLD_FLAG = 15","YAS_XCCY_FOREIGN_CURRENCY=CAD","PRICING_SOURCE=BVAL")</f>
        <v>CAN 4 06/01/41</v>
      </c>
      <c r="AJ332" s="9" cm="1">
        <f t="array" ref="AJ332">_xll.BQL($C332, "yield(fill=PREV, pricing_source=BVN4, side=Bid, yield_type=YTW) - yield(fill=PREV, pricing_source=BVN4, side=Ask, yield_type=YTW)")</f>
        <v>9.8970639150159911E-3</v>
      </c>
      <c r="AK332" s="16" cm="1">
        <f t="array" ref="AK332">_xll.BDP($C332,AK$1,"YAS_YLD_FLAG = 1")</f>
        <v>2000000000</v>
      </c>
      <c r="AL332" s="5">
        <f t="shared" si="26"/>
        <v>9.3360000000000005E-3</v>
      </c>
      <c r="AM332" s="17" cm="1">
        <f t="array" ref="AM332">_xll.BDP($C332&amp;"@"&amp;Settings!$B$1&amp;" "&amp;$O332,"INTERVAL_SUM","MARKET_DATA_OVERRIDE="&amp;AM$1,"CALC_INTERVAL="&amp;Settings!$B$2,"FILL=0")*1000</f>
        <v>18672000</v>
      </c>
      <c r="AN332" s="18">
        <f t="shared" si="27"/>
        <v>708000</v>
      </c>
      <c r="AO332" s="17" cm="1">
        <f t="array" ref="AO332">_xll.BDP($I332&amp;"@"&amp;Settings!$B$1&amp;" "&amp;$O332,"INTERVAL_SUM","MARKET_DATA_OVERRIDE="&amp;AO$1,"CALC_INTERVAL="&amp;Settings!$B$2,"FILL=0")*1000</f>
        <v>3893000</v>
      </c>
      <c r="AP332" s="17" cm="1">
        <f t="array" ref="AP332">_xll.BDP($I332&amp;"@"&amp;Settings!$B$1&amp;" "&amp;$O332,"INTERVAL_SUM","MARKET_DATA_OVERRIDE="&amp;AP$1,"CALC_INTERVAL="&amp;Settings!$B$2,"FILL=0")*1000</f>
        <v>3185000</v>
      </c>
      <c r="AQ332" s="8" cm="1">
        <f t="array" ref="AQ332">_xll.BDP($C332,AQ$1)</f>
        <v>97</v>
      </c>
      <c r="AR332" s="21">
        <f>_xlfn.IFNA(IF(ISNUMBER($K332),INDEX(SN_Limit[UTILIZATION],MATCH($K332,SN_Limit[BB_ID],0)),"#N/A"),
IF(ISNUMBER($L332),INDEX(SN_Limit[UTILIZATION],MATCH($L332,SN_Limit[BB_ID],0)),"#N/A"))</f>
        <v>0.54359999999999997</v>
      </c>
      <c r="AS332" s="6">
        <f>_xlfn.IFNA(IF(ISNUMBER($K332),INDEX(SN_Limit[REMAINING],MATCH($K332,SN_Limit[BB_ID],0)),"#N/A"),
IF(ISNUMBER($L332),INDEX(SN_Limit[REMAINING],MATCH($L332,SN_Limit[BB_ID],0)),"#N/A"))</f>
        <v>35638340.450000003</v>
      </c>
      <c r="AT332" s="3" t="str">
        <f>INDEX(Table11[Z_category],MATCH(MAX(BuyTable[[#This Row],[Yld_Z_BB]:[Yld_Z_RBCI]]),Table11[Z_score_Vale],1))</f>
        <v>75 to 90</v>
      </c>
      <c r="AU332" s="3">
        <f>INDEX(Table12[TRAC_Category],MATCH(BuyTable[[#This Row],[Perc_Traded]],Table12[TRAC_Value],1))</f>
        <v>0</v>
      </c>
      <c r="AV332" s="27">
        <f>INDEX(Table13[NetDlrInv_Category],MATCH(BuyTable[[#This Row],[DealerClient Net]],Table13[NetDlrInv_Value],1))</f>
        <v>0</v>
      </c>
      <c r="AW332" s="3">
        <f>IF(OR(ISBLANK(BuyTable[[#This Row],[MSG_AskSize]]),NOT(ISNUMBER(BuyTable[[#This Row],[MSG_AskSize]]))),"NA",INDEX(Table14[AskSize_Category],MATCH(BuyTable[[#This Row],[MSG_AskSize]],Table14[AskSize_Value],1)))</f>
        <v>0</v>
      </c>
      <c r="AX332" s="3" t="str">
        <f>INDEX(Table15[XCCY_Cat],MATCH(BuyTable[[#This Row],[XCCY_sprd]],Table15[XCCY_Value],1))</f>
        <v>0.8 to 1</v>
      </c>
      <c r="AY332" s="3" t="str">
        <f>INDEX(Group_RTG[RTG_Value],MATCH($R332,Group_RTG[RTG_Key],0))&amp;":"&amp;INDEX(Map_DurBQNT[Dur_Val],MATCH($X332,Map_DurBQNT[Dur_Key],0))&amp;":"&amp;$M332&amp;":"&amp;$O332</f>
        <v>A:7:USD:Corp</v>
      </c>
      <c r="AZ332" s="3" t="str">
        <f>INDEX(Table9[LQA_Bucket],MATCH(BuyTable[[#This Row],[LQA_LIQUIDITY_SCORE]],Table9[LQA_Val],1))</f>
        <v>80-100</v>
      </c>
      <c r="BA332" s="27" t="str">
        <f>INDEX(Table10[Utilization_Bucket],MATCH(_xlfn.IFNA(ROUND(BuyTable[[#This Row],[Remaining]]/1000000,0),-1),Table10[Utilization_Val],1))</f>
        <v>10-50MM</v>
      </c>
      <c r="BB33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33" spans="1:54" x14ac:dyDescent="0.3">
      <c r="A333" t="s">
        <v>876</v>
      </c>
      <c r="B333" t="str">
        <f>IF(ISNUMBER(MATCH(I333,Buyside_PastID!A:A,0)),"","NEW")</f>
        <v/>
      </c>
      <c r="C333" s="8" t="s">
        <v>1105</v>
      </c>
      <c r="D333" s="8">
        <v>1.9201044325665535</v>
      </c>
      <c r="E333" s="8">
        <v>1.9570456582804017</v>
      </c>
      <c r="F333" s="8" t="s">
        <v>2052</v>
      </c>
      <c r="G333" s="8">
        <v>2000000</v>
      </c>
      <c r="H333" s="8">
        <v>5000000</v>
      </c>
      <c r="I333" s="8" t="str" cm="1">
        <f t="array" ref="I333">_xll.BDP($C333,I$1)</f>
        <v>775109AP6</v>
      </c>
      <c r="J333" s="8" t="str" cm="1">
        <f t="array" ref="J333">_xll.BDP($C333,J$1)</f>
        <v>RCICN 6.68 11/04/39</v>
      </c>
      <c r="K333" s="8" cm="1">
        <f t="array" ref="K333">_xll.BDP($C333,K$1)</f>
        <v>110401</v>
      </c>
      <c r="L333" s="8" cm="1">
        <f t="array" ref="L333">_xll.BDP($C333,L$1)</f>
        <v>110401</v>
      </c>
      <c r="M333" s="8" t="str" cm="1">
        <f t="array" ref="M333">_xll.BDP($C333,M$1)</f>
        <v>CAD</v>
      </c>
      <c r="N333" s="8" t="str" cm="1">
        <f t="array" ref="N333">_xll.BDP($C333,N$1)</f>
        <v>CA</v>
      </c>
      <c r="O333" s="8" t="str" cm="1">
        <f t="array" ref="O333">_xll.BDP($C333,O$1)</f>
        <v>Corp</v>
      </c>
      <c r="P333" s="8" t="str" cm="1">
        <f t="array" ref="P333">_xll.BDP($C333,P$1)</f>
        <v>Communications</v>
      </c>
      <c r="Q333" s="8" t="str" cm="1">
        <f t="array" ref="Q333">_xll.BDP($C333,Q$1)</f>
        <v>ROGERS COMMUNICATIONS IN</v>
      </c>
      <c r="R333" s="8" t="str" cm="1">
        <f t="array" ref="R333">_xll.BDP($C333,R$1)</f>
        <v>BBB+</v>
      </c>
      <c r="S333" s="8" cm="1">
        <f t="array" ref="S333">_xlfn.IFNA(MATCH(_xll.BDP($C333,S$1),Convert_RBCIRTG[RTG_MDY],0),0)</f>
        <v>3</v>
      </c>
      <c r="T333" s="8" cm="1">
        <f t="array" ref="T333">_xlfn.IFNA(MATCH(_xll.BDP($C333,T$1),Convert_RBCIRTG[RTG_FITCH_SP],0),0)</f>
        <v>3</v>
      </c>
      <c r="U333" s="8" cm="1">
        <f t="array" ref="U333">_xlfn.IFNA(MATCH(_xll.BDP($C333,U$1),Convert_RBCIRTG[RTG_FITCH_SP],0),0)</f>
        <v>3</v>
      </c>
      <c r="V333" s="20" t="str" cm="1">
        <f t="array" ref="V333">INDEX(Convert_RBCIRTG[RTG_FITCH_SP],IF(MEDIAN($S333:$U333)&gt;0,MEDIAN($S333:$U333),MAX($S333:$U333)))</f>
        <v>BBB+</v>
      </c>
      <c r="W333" s="15" cm="1">
        <f t="array" ref="W333">_xll.BDP($C333,W$1,"YAS_YLD_FLAG = 15")</f>
        <v>11.218866827577054</v>
      </c>
      <c r="X333" s="3" t="str">
        <f>INDEX(Convert_DurBins[Dur_Bucket],MATCH($W333,Convert_DurBins[Dur_Val],1))</f>
        <v>10-12</v>
      </c>
      <c r="Y333" s="14">
        <f t="shared" si="24"/>
        <v>3.8311120000000005</v>
      </c>
      <c r="Z333" s="3">
        <f>-INDEX(DefProv[Default],MATCH($O333&amp;$R333,DefProv[KEY],0))</f>
        <v>-36</v>
      </c>
      <c r="AA333" s="9" cm="1">
        <f t="array" ref="AA333">IF($M333="CAD",AB333,_xll.BDP($C333,AA$1,"YAS_XCCY_FOREIGN_CURRENCY=CAD","YAS_YLD_FLAG = 15","PRICING_SOURCE=BVAL"))</f>
        <v>4.1911120000000004</v>
      </c>
      <c r="AB333" s="9" cm="1">
        <f t="array" ref="AB333">_xll.BDP($C333,AB$1,"YAS_YLD_FLAG = 15","PRICING_SOURCE=BVAL")</f>
        <v>4.1911120000000004</v>
      </c>
      <c r="AC333" s="14">
        <f t="shared" si="25"/>
        <v>0</v>
      </c>
      <c r="AD333" s="9" cm="1">
        <f t="array" ref="AD333">_xll.BDP($C333,AD$1,"YAS_YLD_FLAG = 15","PRICING_SOURCE=BVAL")</f>
        <v>241.26570000000004</v>
      </c>
      <c r="AE333" s="14" t="e">
        <f>INDEX([1]credit_yield!$C$1:$C$108,MATCH($AY333,[1]credit_yield!$A$1:$A$108,0))</f>
        <v>#N/A</v>
      </c>
      <c r="AF333" s="9" cm="1">
        <f t="array" ref="AF333">_xll.BDP($C333,AF$1,"YAS_YLD_FLAG = 15","YAS_XCCY_FOREIGN_CURRENCY=CAD","PRICING_SOURCE=BVAL")</f>
        <v>272.1343675048816</v>
      </c>
      <c r="AG333" s="9" cm="1">
        <f t="array" ref="AG333">_xll.BDP($C333,AG$1,"YAS_YLD_FLAG = 15","PRICING_SOURCE=BVAL")</f>
        <v>1.7784550000000001</v>
      </c>
      <c r="AH333" s="9" t="str" cm="1">
        <f t="array" ref="AH333">_xll.BDP($C333,AH$1,"YAS_YLD_FLAG = 15","PRICING_SOURCE=BVAL")</f>
        <v>CAN 5 06/01/37</v>
      </c>
      <c r="AI333" s="9" t="str" cm="1">
        <f t="array" ref="AI333">_xll.BDP($C333,AI$1,"YAS_YLD_FLAG = 15","YAS_XCCY_FOREIGN_CURRENCY=CAD","PRICING_SOURCE=BVAL")</f>
        <v>CAN 4 06/01/41</v>
      </c>
      <c r="AJ333" s="9" cm="1">
        <f t="array" ref="AJ333">_xll.BQL($C333, "yield(fill=PREV, pricing_source=BVN4, side=Bid, yield_type=YTW) - yield(fill=PREV, pricing_source=BVN4, side=Ask, yield_type=YTW)")</f>
        <v>7.0058029904537023E-2</v>
      </c>
      <c r="AK333" s="16" cm="1">
        <f t="array" ref="AK333">_xll.BDP($C333,AK$1,"YAS_YLD_FLAG = 1")</f>
        <v>500000000</v>
      </c>
      <c r="AL333" s="5">
        <f t="shared" si="26"/>
        <v>0</v>
      </c>
      <c r="AM333" s="17" cm="1">
        <f t="array" ref="AM333">_xll.BDP($C333&amp;"@"&amp;Settings!$B$1&amp;" "&amp;$O333,"INTERVAL_SUM","MARKET_DATA_OVERRIDE="&amp;AM$1,"CALC_INTERVAL="&amp;Settings!$B$2,"FILL=0")*1000</f>
        <v>0</v>
      </c>
      <c r="AN333" s="18">
        <f t="shared" si="27"/>
        <v>0</v>
      </c>
      <c r="AO333" s="17" cm="1">
        <f t="array" ref="AO333">_xll.BDP($I333&amp;"@"&amp;Settings!$B$1&amp;" "&amp;$O333,"INTERVAL_SUM","MARKET_DATA_OVERRIDE="&amp;AO$1,"CALC_INTERVAL="&amp;Settings!$B$2,"FILL=0")*1000</f>
        <v>0</v>
      </c>
      <c r="AP333" s="17" cm="1">
        <f t="array" ref="AP333">_xll.BDP($I333&amp;"@"&amp;Settings!$B$1&amp;" "&amp;$O333,"INTERVAL_SUM","MARKET_DATA_OVERRIDE="&amp;AP$1,"CALC_INTERVAL="&amp;Settings!$B$2,"FILL=0")*1000</f>
        <v>0</v>
      </c>
      <c r="AQ333" s="8" cm="1">
        <f t="array" ref="AQ333">_xll.BDP($C333,AQ$1)</f>
        <v>88</v>
      </c>
      <c r="AR333" s="21">
        <f>_xlfn.IFNA(IF(ISNUMBER($K333),INDEX(SN_Limit[UTILIZATION],MATCH($K333,SN_Limit[BB_ID],0)),"#N/A"),
IF(ISNUMBER($L333),INDEX(SN_Limit[UTILIZATION],MATCH($L333,SN_Limit[BB_ID],0)),"#N/A"))</f>
        <v>0.61170000000000002</v>
      </c>
      <c r="AS333" s="6">
        <f>_xlfn.IFNA(IF(ISNUMBER($K333),INDEX(SN_Limit[REMAINING],MATCH($K333,SN_Limit[BB_ID],0)),"#N/A"),
IF(ISNUMBER($L333),INDEX(SN_Limit[REMAINING],MATCH($L333,SN_Limit[BB_ID],0)),"#N/A"))</f>
        <v>28829741.200000003</v>
      </c>
      <c r="AT333" s="3" t="str">
        <f>INDEX(Table11[Z_category],MATCH(MAX(BuyTable[[#This Row],[Yld_Z_BB]:[Yld_Z_RBCI]]),Table11[Z_score_Vale],1))</f>
        <v>90+</v>
      </c>
      <c r="AU333" s="3">
        <f>INDEX(Table12[TRAC_Category],MATCH(BuyTable[[#This Row],[Perc_Traded]],Table12[TRAC_Value],1))</f>
        <v>0</v>
      </c>
      <c r="AV333" s="27">
        <f>INDEX(Table13[NetDlrInv_Category],MATCH(BuyTable[[#This Row],[DealerClient Net]],Table13[NetDlrInv_Value],1))</f>
        <v>0</v>
      </c>
      <c r="AW333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33" s="3">
        <f>INDEX(Table15[XCCY_Cat],MATCH(BuyTable[[#This Row],[XCCY_sprd]],Table15[XCCY_Value],1))</f>
        <v>0</v>
      </c>
      <c r="AY333" s="3" t="str">
        <f>INDEX(Group_RTG[RTG_Value],MATCH($R333,Group_RTG[RTG_Key],0))&amp;":"&amp;INDEX(Map_DurBQNT[Dur_Val],MATCH($X333,Map_DurBQNT[Dur_Key],0))&amp;":"&amp;$M333&amp;":"&amp;$O333</f>
        <v>BBB:6:CAD:Corp</v>
      </c>
      <c r="AZ333" s="3" t="str">
        <f>INDEX(Table9[LQA_Bucket],MATCH(BuyTable[[#This Row],[LQA_LIQUIDITY_SCORE]],Table9[LQA_Val],1))</f>
        <v>80-100</v>
      </c>
      <c r="BA333" s="27" t="str">
        <f>INDEX(Table10[Utilization_Bucket],MATCH(_xlfn.IFNA(ROUND(BuyTable[[#This Row],[Remaining]]/1000000,0),-1),Table10[Utilization_Val],1))</f>
        <v>10-50MM</v>
      </c>
      <c r="BB33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34" spans="1:54" x14ac:dyDescent="0.3">
      <c r="A334" t="s">
        <v>876</v>
      </c>
      <c r="B334" t="str">
        <f>IF(ISNUMBER(MATCH(I334,Buyside_PastID!A:A,0)),"","NEW")</f>
        <v/>
      </c>
      <c r="C334" s="8" t="s">
        <v>1621</v>
      </c>
      <c r="D334" s="8">
        <v>0.94063261641708695</v>
      </c>
      <c r="E334" s="8">
        <v>0.9734038152472243</v>
      </c>
      <c r="F334" s="8" t="s">
        <v>1996</v>
      </c>
      <c r="G334" s="8">
        <v>3000000</v>
      </c>
      <c r="H334" s="8">
        <v>5000000</v>
      </c>
      <c r="I334" s="8" t="str" cm="1">
        <f t="array" ref="I334">_xll.BDP($C334,I$1)</f>
        <v>39191ZAY5</v>
      </c>
      <c r="J334" s="8" t="str" cm="1">
        <f t="array" ref="J334">_xll.BDP($C334,J$1)</f>
        <v>GTAAIR 4.53 12/02/41</v>
      </c>
      <c r="K334" s="8" cm="1">
        <f t="array" ref="K334">_xll.BDP($C334,K$1)</f>
        <v>300903</v>
      </c>
      <c r="L334" s="8" cm="1">
        <f t="array" ref="L334">_xll.BDP($C334,L$1)</f>
        <v>300903</v>
      </c>
      <c r="M334" s="8" t="str" cm="1">
        <f t="array" ref="M334">_xll.BDP($C334,M$1)</f>
        <v>CAD</v>
      </c>
      <c r="N334" s="8" t="str" cm="1">
        <f t="array" ref="N334">_xll.BDP($C334,N$1)</f>
        <v>CA</v>
      </c>
      <c r="O334" s="8" t="str" cm="1">
        <f t="array" ref="O334">_xll.BDP($C334,O$1)</f>
        <v>Corp</v>
      </c>
      <c r="P334" s="8" t="str" cm="1">
        <f t="array" ref="P334">_xll.BDP($C334,P$1)</f>
        <v>Industrials</v>
      </c>
      <c r="Q334" s="8" t="str" cm="1">
        <f t="array" ref="Q334">_xll.BDP($C334,Q$1)</f>
        <v>GREATER TORONTO AIRPORTS</v>
      </c>
      <c r="R334" s="8" t="str" cm="1">
        <f t="array" ref="R334">_xll.BDP($C334,R$1)</f>
        <v>A+</v>
      </c>
      <c r="S334" s="8" cm="1">
        <f t="array" ref="S334">_xlfn.IFNA(MATCH(_xll.BDP($C334,S$1),Convert_RBCIRTG[RTG_MDY],0),0)</f>
        <v>7</v>
      </c>
      <c r="T334" s="8" cm="1">
        <f t="array" ref="T334">_xlfn.IFNA(MATCH(_xll.BDP($C334,T$1),Convert_RBCIRTG[RTG_FITCH_SP],0),0)</f>
        <v>0</v>
      </c>
      <c r="U334" s="8" cm="1">
        <f t="array" ref="U334">_xlfn.IFNA(MATCH(_xll.BDP($C334,U$1),Convert_RBCIRTG[RTG_FITCH_SP],0),0)</f>
        <v>6</v>
      </c>
      <c r="V334" s="20" t="str" cm="1">
        <f t="array" ref="V334">INDEX(Convert_RBCIRTG[RTG_FITCH_SP],IF(MEDIAN($S334:$U334)&gt;0,MEDIAN($S334:$U334),MAX($S334:$U334)))</f>
        <v>A+</v>
      </c>
      <c r="W334" s="15" cm="1">
        <f t="array" ref="W334">_xll.BDP($C334,W$1,"YAS_YLD_FLAG = 15")</f>
        <v>13.630315754764711</v>
      </c>
      <c r="X334" s="3" t="str">
        <f>INDEX(Convert_DurBins[Dur_Bucket],MATCH($W334,Convert_DurBins[Dur_Val],1))</f>
        <v>12-14</v>
      </c>
      <c r="Y334" s="14">
        <f t="shared" si="24"/>
        <v>3.0743179999999999</v>
      </c>
      <c r="Z334" s="3">
        <f>-INDEX(DefProv[Default],MATCH($O334&amp;$R334,DefProv[KEY],0))</f>
        <v>-13</v>
      </c>
      <c r="AA334" s="9" cm="1">
        <f t="array" ref="AA334">IF($M334="CAD",AB334,_xll.BDP($C334,AA$1,"YAS_XCCY_FOREIGN_CURRENCY=CAD","YAS_YLD_FLAG = 15","PRICING_SOURCE=BVAL"))</f>
        <v>3.2043179999999998</v>
      </c>
      <c r="AB334" s="9" cm="1">
        <f t="array" ref="AB334">_xll.BDP($C334,AB$1,"YAS_YLD_FLAG = 15","PRICING_SOURCE=BVAL")</f>
        <v>3.2043179999999998</v>
      </c>
      <c r="AC334" s="14">
        <f t="shared" si="25"/>
        <v>0</v>
      </c>
      <c r="AD334" s="9" cm="1">
        <f t="array" ref="AD334">_xll.BDP($C334,AD$1,"YAS_YLD_FLAG = 15","PRICING_SOURCE=BVAL")</f>
        <v>133.62159999999997</v>
      </c>
      <c r="AE334" s="14">
        <f>INDEX([1]credit_yield!$C$1:$C$108,MATCH($AY334,[1]credit_yield!$A$1:$A$108,0))</f>
        <v>137.66306864420571</v>
      </c>
      <c r="AF334" s="9" cm="1">
        <f t="array" ref="AF334">_xll.BDP($C334,AF$1,"YAS_YLD_FLAG = 15","YAS_XCCY_FOREIGN_CURRENCY=CAD","PRICING_SOURCE=BVAL")</f>
        <v>146.1510942422656</v>
      </c>
      <c r="AG334" s="9" cm="1">
        <f t="array" ref="AG334">_xll.BDP($C334,AG$1,"YAS_YLD_FLAG = 15","PRICING_SOURCE=BVAL")</f>
        <v>1.8681019999999999</v>
      </c>
      <c r="AH334" s="9" t="str" cm="1">
        <f t="array" ref="AH334">_xll.BDP($C334,AH$1,"YAS_YLD_FLAG = 15","PRICING_SOURCE=BVAL")</f>
        <v>CAN 4 06/01/41</v>
      </c>
      <c r="AI334" s="9" t="str" cm="1">
        <f t="array" ref="AI334">_xll.BDP($C334,AI$1,"YAS_YLD_FLAG = 15","YAS_XCCY_FOREIGN_CURRENCY=CAD","PRICING_SOURCE=BVAL")</f>
        <v>CAN 4 06/01/41</v>
      </c>
      <c r="AJ334" s="9" cm="1">
        <f t="array" ref="AJ334">_xll.BQL($C334, "yield(fill=PREV, pricing_source=BVN4, side=Bid, yield_type=YTW) - yield(fill=PREV, pricing_source=BVN4, side=Ask, yield_type=YTW)")</f>
        <v>2.8701217358918729E-2</v>
      </c>
      <c r="AK334" s="16" cm="1">
        <f t="array" ref="AK334">_xll.BDP($C334,AK$1,"YAS_YLD_FLAG = 1")</f>
        <v>400000000</v>
      </c>
      <c r="AL334" s="5">
        <f t="shared" si="26"/>
        <v>0</v>
      </c>
      <c r="AM334" s="17" cm="1">
        <f t="array" ref="AM334">_xll.BDP($C334&amp;"@"&amp;Settings!$B$1&amp;" "&amp;$O334,"INTERVAL_SUM","MARKET_DATA_OVERRIDE="&amp;AM$1,"CALC_INTERVAL="&amp;Settings!$B$2,"FILL=0")*1000</f>
        <v>0</v>
      </c>
      <c r="AN334" s="18">
        <f t="shared" si="27"/>
        <v>0</v>
      </c>
      <c r="AO334" s="17" cm="1">
        <f t="array" ref="AO334">_xll.BDP($I334&amp;"@"&amp;Settings!$B$1&amp;" "&amp;$O334,"INTERVAL_SUM","MARKET_DATA_OVERRIDE="&amp;AO$1,"CALC_INTERVAL="&amp;Settings!$B$2,"FILL=0")*1000</f>
        <v>0</v>
      </c>
      <c r="AP334" s="17" cm="1">
        <f t="array" ref="AP334">_xll.BDP($I334&amp;"@"&amp;Settings!$B$1&amp;" "&amp;$O334,"INTERVAL_SUM","MARKET_DATA_OVERRIDE="&amp;AP$1,"CALC_INTERVAL="&amp;Settings!$B$2,"FILL=0")*1000</f>
        <v>0</v>
      </c>
      <c r="AQ334" s="8" cm="1">
        <f t="array" ref="AQ334">_xll.BDP($C334,AQ$1)</f>
        <v>86</v>
      </c>
      <c r="AR334" s="21">
        <f>_xlfn.IFNA(IF(ISNUMBER($K334),INDEX(SN_Limit[UTILIZATION],MATCH($K334,SN_Limit[BB_ID],0)),"#N/A"),
IF(ISNUMBER($L334),INDEX(SN_Limit[UTILIZATION],MATCH($L334,SN_Limit[BB_ID],0)),"#N/A"))</f>
        <v>0.1051</v>
      </c>
      <c r="AS334" s="6">
        <f>_xlfn.IFNA(IF(ISNUMBER($K334),INDEX(SN_Limit[REMAINING],MATCH($K334,SN_Limit[BB_ID],0)),"#N/A"),
IF(ISNUMBER($L334),INDEX(SN_Limit[REMAINING],MATCH($L334,SN_Limit[BB_ID],0)),"#N/A"))</f>
        <v>79491059.239999995</v>
      </c>
      <c r="AT334" s="3" t="str">
        <f>INDEX(Table11[Z_category],MATCH(MAX(BuyTable[[#This Row],[Yld_Z_BB]:[Yld_Z_RBCI]]),Table11[Z_score_Vale],1))</f>
        <v>75 to 90</v>
      </c>
      <c r="AU334" s="3">
        <f>INDEX(Table12[TRAC_Category],MATCH(BuyTable[[#This Row],[Perc_Traded]],Table12[TRAC_Value],1))</f>
        <v>0</v>
      </c>
      <c r="AV334" s="27">
        <f>INDEX(Table13[NetDlrInv_Category],MATCH(BuyTable[[#This Row],[DealerClient Net]],Table13[NetDlrInv_Value],1))</f>
        <v>0</v>
      </c>
      <c r="AW334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34" s="3">
        <f>INDEX(Table15[XCCY_Cat],MATCH(BuyTable[[#This Row],[XCCY_sprd]],Table15[XCCY_Value],1))</f>
        <v>0</v>
      </c>
      <c r="AY334" s="3" t="str">
        <f>INDEX(Group_RTG[RTG_Value],MATCH($R334,Group_RTG[RTG_Key],0))&amp;":"&amp;INDEX(Map_DurBQNT[Dur_Val],MATCH($X334,Map_DurBQNT[Dur_Key],0))&amp;":"&amp;$M334&amp;":"&amp;$O334</f>
        <v>A:7:CAD:Corp</v>
      </c>
      <c r="AZ334" s="3" t="str">
        <f>INDEX(Table9[LQA_Bucket],MATCH(BuyTable[[#This Row],[LQA_LIQUIDITY_SCORE]],Table9[LQA_Val],1))</f>
        <v>80-100</v>
      </c>
      <c r="BA334" s="27" t="str">
        <f>INDEX(Table10[Utilization_Bucket],MATCH(_xlfn.IFNA(ROUND(BuyTable[[#This Row],[Remaining]]/1000000,0),-1),Table10[Utilization_Val],1))</f>
        <v>50-100MM</v>
      </c>
      <c r="BB33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35" spans="1:54" x14ac:dyDescent="0.3">
      <c r="A335" t="s">
        <v>876</v>
      </c>
      <c r="B335" t="str">
        <f>IF(ISNUMBER(MATCH(I335,Buyside_PastID!A:A,0)),"","NEW")</f>
        <v/>
      </c>
      <c r="C335" s="8" t="s">
        <v>1099</v>
      </c>
      <c r="D335" s="8">
        <v>0.98168394026731931</v>
      </c>
      <c r="E335" s="8">
        <v>1.0838791362961786</v>
      </c>
      <c r="F335" s="8" t="s">
        <v>2789</v>
      </c>
      <c r="I335" s="8" t="str" cm="1">
        <f t="array" ref="I335">_xll.BDP($C335,I$1)</f>
        <v>927804FG4</v>
      </c>
      <c r="J335" s="8" t="str" cm="1">
        <f t="array" ref="J335">_xll.BDP($C335,J$1)</f>
        <v>D 8 7/8 11/15/38</v>
      </c>
      <c r="K335" s="8" cm="1">
        <f t="array" ref="K335">_xll.BDP($C335,K$1)</f>
        <v>100466</v>
      </c>
      <c r="L335" s="8" cm="1">
        <f t="array" ref="L335">_xll.BDP($C335,L$1)</f>
        <v>171164</v>
      </c>
      <c r="M335" s="8" t="str" cm="1">
        <f t="array" ref="M335">_xll.BDP($C335,M$1)</f>
        <v>USD</v>
      </c>
      <c r="N335" s="8" t="str" cm="1">
        <f t="array" ref="N335">_xll.BDP($C335,N$1)</f>
        <v>US</v>
      </c>
      <c r="O335" s="8" t="str" cm="1">
        <f t="array" ref="O335">_xll.BDP($C335,O$1)</f>
        <v>Corp</v>
      </c>
      <c r="P335" s="8" t="str" cm="1">
        <f t="array" ref="P335">_xll.BDP($C335,P$1)</f>
        <v>Utilities</v>
      </c>
      <c r="Q335" s="8" t="str" cm="1">
        <f t="array" ref="Q335">_xll.BDP($C335,Q$1)</f>
        <v>VIRGINIA ELEC &amp; POWER CO</v>
      </c>
      <c r="R335" s="8" t="str" cm="1">
        <f t="array" ref="R335">_xll.BDP($C335,R$1)</f>
        <v>A-</v>
      </c>
      <c r="S335" s="8" cm="1">
        <f t="array" ref="S335">_xlfn.IFNA(MATCH(_xll.BDP($C335,S$1),Convert_RBCIRTG[RTG_MDY],0),0)</f>
        <v>5</v>
      </c>
      <c r="T335" s="8" cm="1">
        <f t="array" ref="T335">_xlfn.IFNA(MATCH(_xll.BDP($C335,T$1),Convert_RBCIRTG[RTG_FITCH_SP],0),0)</f>
        <v>5</v>
      </c>
      <c r="U335" s="8" cm="1">
        <f t="array" ref="U335">_xlfn.IFNA(MATCH(_xll.BDP($C335,U$1),Convert_RBCIRTG[RTG_FITCH_SP],0),0)</f>
        <v>3</v>
      </c>
      <c r="V335" s="20" t="str" cm="1">
        <f t="array" ref="V335">INDEX(Convert_RBCIRTG[RTG_FITCH_SP],IF(MEDIAN($S335:$U335)&gt;0,MEDIAN($S335:$U335),MAX($S335:$U335)))</f>
        <v>A</v>
      </c>
      <c r="W335" s="15" cm="1">
        <f t="array" ref="W335">_xll.BDP($C335,W$1,"YAS_YLD_FLAG = 15")</f>
        <v>10.674685566704424</v>
      </c>
      <c r="X335" s="3" t="str">
        <f>INDEX(Convert_DurBins[Dur_Bucket],MATCH($W335,Convert_DurBins[Dur_Val],1))</f>
        <v>10-12</v>
      </c>
      <c r="Y335" s="14">
        <f t="shared" si="24"/>
        <v>4.0914123157769495</v>
      </c>
      <c r="Z335" s="3">
        <f>-INDEX(DefProv[Default],MATCH($O335&amp;$R335,DefProv[KEY],0))</f>
        <v>-13</v>
      </c>
      <c r="AA335" s="9" cm="1">
        <f t="array" ref="AA335">IF($M335="CAD",AB335,_xll.BDP($C335,AA$1,"YAS_XCCY_FOREIGN_CURRENCY=CAD","YAS_YLD_FLAG = 15","PRICING_SOURCE=BVAL"))</f>
        <v>4.2214123157769494</v>
      </c>
      <c r="AB335" s="9" cm="1">
        <f t="array" ref="AB335">_xll.BDP($C335,AB$1,"YAS_YLD_FLAG = 15","PRICING_SOURCE=BVAL")</f>
        <v>3.085801</v>
      </c>
      <c r="AC335" s="14">
        <f t="shared" si="25"/>
        <v>1.1356113157769494</v>
      </c>
      <c r="AD335" s="9" cm="1">
        <f t="array" ref="AD335">_xll.BDP($C335,AD$1,"YAS_YLD_FLAG = 15","PRICING_SOURCE=BVAL")</f>
        <v>109.30110000000002</v>
      </c>
      <c r="AE335" s="14">
        <f>INDEX([1]credit_yield!$C$1:$C$108,MATCH($AY335,[1]credit_yield!$A$1:$A$108,0))</f>
        <v>97.700504166739321</v>
      </c>
      <c r="AF335" s="9" cm="1">
        <f t="array" ref="AF335">_xll.BDP($C335,AF$1,"YAS_YLD_FLAG = 15","YAS_XCCY_FOREIGN_CURRENCY=CAD","PRICING_SOURCE=BVAL")</f>
        <v>235.31318617839244</v>
      </c>
      <c r="AG335" s="9" cm="1">
        <f t="array" ref="AG335">_xll.BDP($C335,AG$1,"YAS_YLD_FLAG = 15","PRICING_SOURCE=BVAL")</f>
        <v>1.9927899999999998</v>
      </c>
      <c r="AH335" s="9" t="str" cm="1">
        <f t="array" ref="AH335">_xll.BDP($C335,AH$1,"YAS_YLD_FLAG = 15","PRICING_SOURCE=BVAL")</f>
        <v>T 1 3/4 08/15/41</v>
      </c>
      <c r="AI335" s="9" t="str" cm="1">
        <f t="array" ref="AI335">_xll.BDP($C335,AI$1,"YAS_YLD_FLAG = 15","YAS_XCCY_FOREIGN_CURRENCY=CAD","PRICING_SOURCE=BVAL")</f>
        <v>CAN 4 06/01/41</v>
      </c>
      <c r="AJ335" s="9" cm="1">
        <f t="array" ref="AJ335">_xll.BQL($C335, "yield(fill=PREV, pricing_source=BVN4, side=Bid, yield_type=YTW) - yield(fill=PREV, pricing_source=BVN4, side=Ask, yield_type=YTW)")</f>
        <v>2.3363344063793257E-2</v>
      </c>
      <c r="AK335" s="16" cm="1">
        <f t="array" ref="AK335">_xll.BDP($C335,AK$1,"YAS_YLD_FLAG = 1")</f>
        <v>700000000</v>
      </c>
      <c r="AL335" s="5">
        <f t="shared" si="26"/>
        <v>2.7797142857142857E-2</v>
      </c>
      <c r="AM335" s="17" cm="1">
        <f t="array" ref="AM335">_xll.BDP($C335&amp;"@"&amp;Settings!$B$1&amp;" "&amp;$O335,"INTERVAL_SUM","MARKET_DATA_OVERRIDE="&amp;AM$1,"CALC_INTERVAL="&amp;Settings!$B$2,"FILL=0")*1000</f>
        <v>19458000</v>
      </c>
      <c r="AN335" s="18">
        <f t="shared" si="27"/>
        <v>-1748000</v>
      </c>
      <c r="AO335" s="17" cm="1">
        <f t="array" ref="AO335">_xll.BDP($I335&amp;"@"&amp;Settings!$B$1&amp;" "&amp;$O335,"INTERVAL_SUM","MARKET_DATA_OVERRIDE="&amp;AO$1,"CALC_INTERVAL="&amp;Settings!$B$2,"FILL=0")*1000</f>
        <v>7185000</v>
      </c>
      <c r="AP335" s="17" cm="1">
        <f t="array" ref="AP335">_xll.BDP($I335&amp;"@"&amp;Settings!$B$1&amp;" "&amp;$O335,"INTERVAL_SUM","MARKET_DATA_OVERRIDE="&amp;AP$1,"CALC_INTERVAL="&amp;Settings!$B$2,"FILL=0")*1000</f>
        <v>8933000</v>
      </c>
      <c r="AQ335" s="8" cm="1">
        <f t="array" ref="AQ335">_xll.BDP($C335,AQ$1)</f>
        <v>90</v>
      </c>
      <c r="AR335" s="21">
        <f>_xlfn.IFNA(IF(ISNUMBER($K335),INDEX(SN_Limit[UTILIZATION],MATCH($K335,SN_Limit[BB_ID],0)),"#N/A"),
IF(ISNUMBER($L335),INDEX(SN_Limit[UTILIZATION],MATCH($L335,SN_Limit[BB_ID],0)),"#N/A"))</f>
        <v>0</v>
      </c>
      <c r="AS335" s="6">
        <f>_xlfn.IFNA(IF(ISNUMBER($K335),INDEX(SN_Limit[REMAINING],MATCH($K335,SN_Limit[BB_ID],0)),"#N/A"),
IF(ISNUMBER($L335),INDEX(SN_Limit[REMAINING],MATCH($L335,SN_Limit[BB_ID],0)),"#N/A"))</f>
        <v>45000000</v>
      </c>
      <c r="AT335" s="3" t="str">
        <f>INDEX(Table11[Z_category],MATCH(MAX(BuyTable[[#This Row],[Yld_Z_BB]:[Yld_Z_RBCI]]),Table11[Z_score_Vale],1))</f>
        <v>75 to 90</v>
      </c>
      <c r="AU335" s="3" t="str">
        <f>INDEX(Table12[TRAC_Category],MATCH(BuyTable[[#This Row],[Perc_Traded]],Table12[TRAC_Value],1))</f>
        <v>0-5%</v>
      </c>
      <c r="AV335" s="27" t="str">
        <f>INDEX(Table13[NetDlrInv_Category],MATCH(BuyTable[[#This Row],[DealerClient Net]],Table13[NetDlrInv_Value],1))</f>
        <v>-5MM to 0MM</v>
      </c>
      <c r="AW335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35" s="3" t="str">
        <f>INDEX(Table15[XCCY_Cat],MATCH(BuyTable[[#This Row],[XCCY_sprd]],Table15[XCCY_Value],1))</f>
        <v>1 to 1.5</v>
      </c>
      <c r="AY335" s="3" t="str">
        <f>INDEX(Group_RTG[RTG_Value],MATCH($R335,Group_RTG[RTG_Key],0))&amp;":"&amp;INDEX(Map_DurBQNT[Dur_Val],MATCH($X335,Map_DurBQNT[Dur_Key],0))&amp;":"&amp;$M335&amp;":"&amp;$O335</f>
        <v>A:6:USD:Corp</v>
      </c>
      <c r="AZ335" s="3" t="str">
        <f>INDEX(Table9[LQA_Bucket],MATCH(BuyTable[[#This Row],[LQA_LIQUIDITY_SCORE]],Table9[LQA_Val],1))</f>
        <v>80-100</v>
      </c>
      <c r="BA335" s="27" t="str">
        <f>INDEX(Table10[Utilization_Bucket],MATCH(_xlfn.IFNA(ROUND(BuyTable[[#This Row],[Remaining]]/1000000,0),-1),Table10[Utilization_Val],1))</f>
        <v>10-50MM</v>
      </c>
      <c r="BB33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36" spans="1:54" x14ac:dyDescent="0.3">
      <c r="A336" t="s">
        <v>876</v>
      </c>
      <c r="B336" t="str">
        <f>IF(ISNUMBER(MATCH(I336,Buyside_PastID!A:A,0)),"","NEW")</f>
        <v/>
      </c>
      <c r="C336" s="8" t="s">
        <v>1697</v>
      </c>
      <c r="D336" s="8">
        <v>1.0033239348254879</v>
      </c>
      <c r="E336" s="8">
        <v>0.89067296185102851</v>
      </c>
      <c r="F336" s="8" t="s">
        <v>2113</v>
      </c>
      <c r="G336" s="8">
        <v>5000000</v>
      </c>
      <c r="H336" s="8">
        <v>5000000</v>
      </c>
      <c r="I336" s="8" t="str" cm="1">
        <f t="array" ref="I336">_xll.BDP($C336,I$1)</f>
        <v>35085ZBU9</v>
      </c>
      <c r="J336" s="8" t="str" cm="1">
        <f t="array" ref="J336">_xll.BDP($C336,J$1)</f>
        <v>ETRHWY 3.67 03/08/49</v>
      </c>
      <c r="K336" s="8" cm="1">
        <f t="array" ref="K336">_xll.BDP($C336,K$1)</f>
        <v>180963</v>
      </c>
      <c r="L336" s="8" cm="1">
        <f t="array" ref="L336">_xll.BDP($C336,L$1)</f>
        <v>861474</v>
      </c>
      <c r="M336" s="8" t="str" cm="1">
        <f t="array" ref="M336">_xll.BDP($C336,M$1)</f>
        <v>CAD</v>
      </c>
      <c r="N336" s="8" t="str" cm="1">
        <f t="array" ref="N336">_xll.BDP($C336,N$1)</f>
        <v>CA</v>
      </c>
      <c r="O336" s="8" t="str" cm="1">
        <f t="array" ref="O336">_xll.BDP($C336,O$1)</f>
        <v>Corp</v>
      </c>
      <c r="P336" s="8" t="str" cm="1">
        <f t="array" ref="P336">_xll.BDP($C336,P$1)</f>
        <v>Industrials</v>
      </c>
      <c r="Q336" s="8" t="str" cm="1">
        <f t="array" ref="Q336">_xll.BDP($C336,Q$1)</f>
        <v>407 INTERNATIONAL INC</v>
      </c>
      <c r="R336" s="8" t="str" cm="1">
        <f t="array" ref="R336">_xll.BDP($C336,R$1)</f>
        <v>A</v>
      </c>
      <c r="S336" s="8" cm="1">
        <f t="array" ref="S336">_xlfn.IFNA(MATCH(_xll.BDP($C336,S$1),Convert_RBCIRTG[RTG_MDY],0),0)</f>
        <v>0</v>
      </c>
      <c r="T336" s="8" cm="1">
        <f t="array" ref="T336">_xlfn.IFNA(MATCH(_xll.BDP($C336,T$1),Convert_RBCIRTG[RTG_FITCH_SP],0),0)</f>
        <v>0</v>
      </c>
      <c r="U336" s="8" cm="1">
        <f t="array" ref="U336">_xlfn.IFNA(MATCH(_xll.BDP($C336,U$1),Convert_RBCIRTG[RTG_FITCH_SP],0),0)</f>
        <v>5</v>
      </c>
      <c r="V336" s="20" t="str" cm="1">
        <f t="array" ref="V336">INDEX(Convert_RBCIRTG[RTG_FITCH_SP],IF(MEDIAN($S336:$U336)&gt;0,MEDIAN($S336:$U336),MAX($S336:$U336)))</f>
        <v>A</v>
      </c>
      <c r="W336" s="15" cm="1">
        <f t="array" ref="W336">_xll.BDP($C336,W$1,"YAS_YLD_FLAG = 15")</f>
        <v>17.250145654508152</v>
      </c>
      <c r="X336" s="3" t="str">
        <f>INDEX(Convert_DurBins[Dur_Bucket],MATCH($W336,Convert_DurBins[Dur_Val],1))</f>
        <v>16-18</v>
      </c>
      <c r="Y336" s="14">
        <f t="shared" si="24"/>
        <v>3.2131509999999999</v>
      </c>
      <c r="Z336" s="3">
        <f>-INDEX(DefProv[Default],MATCH($O336&amp;$R336,DefProv[KEY],0))</f>
        <v>-13</v>
      </c>
      <c r="AA336" s="9" cm="1">
        <f t="array" ref="AA336">IF($M336="CAD",AB336,_xll.BDP($C336,AA$1,"YAS_XCCY_FOREIGN_CURRENCY=CAD","YAS_YLD_FLAG = 15","PRICING_SOURCE=BVAL"))</f>
        <v>3.3431509999999998</v>
      </c>
      <c r="AB336" s="9" cm="1">
        <f t="array" ref="AB336">_xll.BDP($C336,AB$1,"YAS_YLD_FLAG = 15","PRICING_SOURCE=BVAL")</f>
        <v>3.3431509999999998</v>
      </c>
      <c r="AC336" s="14">
        <f t="shared" si="25"/>
        <v>0</v>
      </c>
      <c r="AD336" s="9" cm="1">
        <f t="array" ref="AD336">_xll.BDP($C336,AD$1,"YAS_YLD_FLAG = 15","PRICING_SOURCE=BVAL")</f>
        <v>139.06559999999999</v>
      </c>
      <c r="AE336" s="14">
        <f>INDEX([1]credit_yield!$C$1:$C$108,MATCH($AY336,[1]credit_yield!$A$1:$A$108,0))</f>
        <v>139.83568050986841</v>
      </c>
      <c r="AF336" s="9" cm="1">
        <f t="array" ref="AF336">_xll.BDP($C336,AF$1,"YAS_YLD_FLAG = 15","YAS_XCCY_FOREIGN_CURRENCY=CAD","PRICING_SOURCE=BVAL")</f>
        <v>141.46685156009437</v>
      </c>
      <c r="AG336" s="9" cm="1">
        <f t="array" ref="AG336">_xll.BDP($C336,AG$1,"YAS_YLD_FLAG = 15","PRICING_SOURCE=BVAL")</f>
        <v>1.9524949999999999</v>
      </c>
      <c r="AH336" s="9" t="str" cm="1">
        <f t="array" ref="AH336">_xll.BDP($C336,AH$1,"YAS_YLD_FLAG = 15","PRICING_SOURCE=BVAL")</f>
        <v>CAN 2 3/4 12/01/48</v>
      </c>
      <c r="AI336" s="9" t="str" cm="1">
        <f t="array" ref="AI336">_xll.BDP($C336,AI$1,"YAS_YLD_FLAG = 15","YAS_XCCY_FOREIGN_CURRENCY=CAD","PRICING_SOURCE=BVAL")</f>
        <v>CAN 2 12/01/51</v>
      </c>
      <c r="AJ336" s="9" cm="1">
        <f t="array" ref="AJ336">_xll.BQL($C336, "yield(fill=PREV, pricing_source=BVN4, side=Bid, yield_type=YTW) - yield(fill=PREV, pricing_source=BVN4, side=Ask, yield_type=YTW)")</f>
        <v>2.5436489999999701E-2</v>
      </c>
      <c r="AK336" s="16" cm="1">
        <f t="array" ref="AK336">_xll.BDP($C336,AK$1,"YAS_YLD_FLAG = 1")</f>
        <v>500000000</v>
      </c>
      <c r="AL336" s="5">
        <f t="shared" si="26"/>
        <v>0</v>
      </c>
      <c r="AM336" s="17" cm="1">
        <f t="array" ref="AM336">_xll.BDP($C336&amp;"@"&amp;Settings!$B$1&amp;" "&amp;$O336,"INTERVAL_SUM","MARKET_DATA_OVERRIDE="&amp;AM$1,"CALC_INTERVAL="&amp;Settings!$B$2,"FILL=0")*1000</f>
        <v>0</v>
      </c>
      <c r="AN336" s="18">
        <f t="shared" si="27"/>
        <v>0</v>
      </c>
      <c r="AO336" s="17" cm="1">
        <f t="array" ref="AO336">_xll.BDP($I336&amp;"@"&amp;Settings!$B$1&amp;" "&amp;$O336,"INTERVAL_SUM","MARKET_DATA_OVERRIDE="&amp;AO$1,"CALC_INTERVAL="&amp;Settings!$B$2,"FILL=0")*1000</f>
        <v>0</v>
      </c>
      <c r="AP336" s="17" cm="1">
        <f t="array" ref="AP336">_xll.BDP($I336&amp;"@"&amp;Settings!$B$1&amp;" "&amp;$O336,"INTERVAL_SUM","MARKET_DATA_OVERRIDE="&amp;AP$1,"CALC_INTERVAL="&amp;Settings!$B$2,"FILL=0")*1000</f>
        <v>0</v>
      </c>
      <c r="AQ336" s="8" cm="1">
        <f t="array" ref="AQ336">_xll.BDP($C336,AQ$1)</f>
        <v>92</v>
      </c>
      <c r="AR336" s="21">
        <f>_xlfn.IFNA(IF(ISNUMBER($K336),INDEX(SN_Limit[UTILIZATION],MATCH($K336,SN_Limit[BB_ID],0)),"#N/A"),
IF(ISNUMBER($L336),INDEX(SN_Limit[UTILIZATION],MATCH($L336,SN_Limit[BB_ID],0)),"#N/A"))</f>
        <v>0.77949999999999997</v>
      </c>
      <c r="AS336" s="6">
        <f>_xlfn.IFNA(IF(ISNUMBER($K336),INDEX(SN_Limit[REMAINING],MATCH($K336,SN_Limit[BB_ID],0)),"#N/A"),
IF(ISNUMBER($L336),INDEX(SN_Limit[REMAINING],MATCH($L336,SN_Limit[BB_ID],0)),"#N/A"))</f>
        <v>25299638.479999989</v>
      </c>
      <c r="AT336" s="3" t="str">
        <f>INDEX(Table11[Z_category],MATCH(MAX(BuyTable[[#This Row],[Yld_Z_BB]:[Yld_Z_RBCI]]),Table11[Z_score_Vale],1))</f>
        <v>75 to 90</v>
      </c>
      <c r="AU336" s="3">
        <f>INDEX(Table12[TRAC_Category],MATCH(BuyTable[[#This Row],[Perc_Traded]],Table12[TRAC_Value],1))</f>
        <v>0</v>
      </c>
      <c r="AV336" s="27">
        <f>INDEX(Table13[NetDlrInv_Category],MATCH(BuyTable[[#This Row],[DealerClient Net]],Table13[NetDlrInv_Value],1))</f>
        <v>0</v>
      </c>
      <c r="AW336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36" s="3">
        <f>INDEX(Table15[XCCY_Cat],MATCH(BuyTable[[#This Row],[XCCY_sprd]],Table15[XCCY_Value],1))</f>
        <v>0</v>
      </c>
      <c r="AY336" s="3" t="str">
        <f>INDEX(Group_RTG[RTG_Value],MATCH($R336,Group_RTG[RTG_Key],0))&amp;":"&amp;INDEX(Map_DurBQNT[Dur_Val],MATCH($X336,Map_DurBQNT[Dur_Key],0))&amp;":"&amp;$M336&amp;":"&amp;$O336</f>
        <v>A:9:CAD:Corp</v>
      </c>
      <c r="AZ336" s="3" t="str">
        <f>INDEX(Table9[LQA_Bucket],MATCH(BuyTable[[#This Row],[LQA_LIQUIDITY_SCORE]],Table9[LQA_Val],1))</f>
        <v>80-100</v>
      </c>
      <c r="BA336" s="27" t="str">
        <f>INDEX(Table10[Utilization_Bucket],MATCH(_xlfn.IFNA(ROUND(BuyTable[[#This Row],[Remaining]]/1000000,0),-1),Table10[Utilization_Val],1))</f>
        <v>10-50MM</v>
      </c>
      <c r="BB33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337" spans="1:54" x14ac:dyDescent="0.3">
      <c r="A337" t="s">
        <v>876</v>
      </c>
      <c r="B337" t="str">
        <f>IF(ISNUMBER(MATCH(I337,Buyside_PastID!A:A,0)),"","NEW")</f>
        <v/>
      </c>
      <c r="C337" s="8" t="s">
        <v>1730</v>
      </c>
      <c r="D337" s="8">
        <v>0.78516205339214129</v>
      </c>
      <c r="E337" s="8">
        <v>0.7078786543347777</v>
      </c>
      <c r="F337" s="8" t="s">
        <v>2154</v>
      </c>
      <c r="G337" s="8">
        <v>2000000</v>
      </c>
      <c r="H337" s="8">
        <v>5000000</v>
      </c>
      <c r="I337" s="8" t="str" cm="1">
        <f t="array" ref="I337">_xll.BDP($C337,I$1)</f>
        <v>02135ZAF3</v>
      </c>
      <c r="J337" s="8" t="str" cm="1">
        <f t="array" ref="J337">_xll.BDP($C337,J$1)</f>
        <v>ALTALK 3.99 06/30/42</v>
      </c>
      <c r="K337" s="8" cm="1">
        <f t="array" ref="K337">_xll.BDP($C337,K$1)</f>
        <v>100193</v>
      </c>
      <c r="L337" s="8" cm="1">
        <f t="array" ref="L337">_xll.BDP($C337,L$1)</f>
        <v>7364472</v>
      </c>
      <c r="M337" s="8" t="str" cm="1">
        <f t="array" ref="M337">_xll.BDP($C337,M$1)</f>
        <v>CAD</v>
      </c>
      <c r="N337" s="8" t="str" cm="1">
        <f t="array" ref="N337">_xll.BDP($C337,N$1)</f>
        <v>CA</v>
      </c>
      <c r="O337" s="8" t="str" cm="1">
        <f t="array" ref="O337">_xll.BDP($C337,O$1)</f>
        <v>Corp</v>
      </c>
      <c r="P337" s="8" t="str" cm="1">
        <f t="array" ref="P337">_xll.BDP($C337,P$1)</f>
        <v>Utilities</v>
      </c>
      <c r="Q337" s="8" t="str" cm="1">
        <f t="array" ref="Q337">_xll.BDP($C337,Q$1)</f>
        <v>ALTALINK LP</v>
      </c>
      <c r="R337" s="8" t="str" cm="1">
        <f t="array" ref="R337">_xll.BDP($C337,R$1)</f>
        <v>A</v>
      </c>
      <c r="S337" s="8" cm="1">
        <f t="array" ref="S337">_xlfn.IFNA(MATCH(_xll.BDP($C337,S$1),Convert_RBCIRTG[RTG_MDY],0),0)</f>
        <v>0</v>
      </c>
      <c r="T337" s="8" cm="1">
        <f t="array" ref="T337">_xlfn.IFNA(MATCH(_xll.BDP($C337,T$1),Convert_RBCIRTG[RTG_FITCH_SP],0),0)</f>
        <v>0</v>
      </c>
      <c r="U337" s="8" cm="1">
        <f t="array" ref="U337">_xlfn.IFNA(MATCH(_xll.BDP($C337,U$1),Convert_RBCIRTG[RTG_FITCH_SP],0),0)</f>
        <v>5</v>
      </c>
      <c r="V337" s="20" t="str" cm="1">
        <f t="array" ref="V337">INDEX(Convert_RBCIRTG[RTG_FITCH_SP],IF(MEDIAN($S337:$U337)&gt;0,MEDIAN($S337:$U337),MAX($S337:$U337)))</f>
        <v>A</v>
      </c>
      <c r="W337" s="15" cm="1">
        <f t="array" ref="W337">_xll.BDP($C337,W$1,"YAS_YLD_FLAG = 15")</f>
        <v>14.279598874048489</v>
      </c>
      <c r="X337" s="3" t="str">
        <f>INDEX(Convert_DurBins[Dur_Bucket],MATCH($W337,Convert_DurBins[Dur_Val],1))</f>
        <v>14-16</v>
      </c>
      <c r="Y337" s="14">
        <f t="shared" si="24"/>
        <v>3.0905659999999999</v>
      </c>
      <c r="Z337" s="3">
        <f>-INDEX(DefProv[Default],MATCH($O337&amp;$R337,DefProv[KEY],0))</f>
        <v>-13</v>
      </c>
      <c r="AA337" s="9" cm="1">
        <f t="array" ref="AA337">IF($M337="CAD",AB337,_xll.BDP($C337,AA$1,"YAS_XCCY_FOREIGN_CURRENCY=CAD","YAS_YLD_FLAG = 15","PRICING_SOURCE=BVAL"))</f>
        <v>3.2205659999999998</v>
      </c>
      <c r="AB337" s="9" cm="1">
        <f t="array" ref="AB337">_xll.BDP($C337,AB$1,"YAS_YLD_FLAG = 15","PRICING_SOURCE=BVAL")</f>
        <v>3.2205659999999998</v>
      </c>
      <c r="AC337" s="14">
        <f t="shared" si="25"/>
        <v>0</v>
      </c>
      <c r="AD337" s="9" cm="1">
        <f t="array" ref="AD337">_xll.BDP($C337,AD$1,"YAS_YLD_FLAG = 15","PRICING_SOURCE=BVAL")</f>
        <v>128.46459999999999</v>
      </c>
      <c r="AE337" s="14">
        <f>INDEX([1]credit_yield!$C$1:$C$108,MATCH($AY337,[1]credit_yield!$A$1:$A$108,0))</f>
        <v>139.28053149055029</v>
      </c>
      <c r="AF337" s="9" cm="1">
        <f t="array" ref="AF337">_xll.BDP($C337,AF$1,"YAS_YLD_FLAG = 15","YAS_XCCY_FOREIGN_CURRENCY=CAD","PRICING_SOURCE=BVAL")</f>
        <v>142.74722579662392</v>
      </c>
      <c r="AG337" s="9" cm="1">
        <f t="array" ref="AG337">_xll.BDP($C337,AG$1,"YAS_YLD_FLAG = 15","PRICING_SOURCE=BVAL")</f>
        <v>1.9359199999999999</v>
      </c>
      <c r="AH337" s="9" t="str" cm="1">
        <f t="array" ref="AH337">_xll.BDP($C337,AH$1,"YAS_YLD_FLAG = 15","PRICING_SOURCE=BVAL")</f>
        <v>CAN 3 1/2 12/01/45</v>
      </c>
      <c r="AI337" s="9" t="str" cm="1">
        <f t="array" ref="AI337">_xll.BDP($C337,AI$1,"YAS_YLD_FLAG = 15","YAS_XCCY_FOREIGN_CURRENCY=CAD","PRICING_SOURCE=BVAL")</f>
        <v>CAN 4 06/01/41</v>
      </c>
      <c r="AJ337" s="9" cm="1">
        <f t="array" ref="AJ337">_xll.BQL($C337, "yield(fill=PREV, pricing_source=BVN4, side=Bid, yield_type=YTW) - yield(fill=PREV, pricing_source=BVN4, side=Ask, yield_type=YTW)")</f>
        <v>3.1505421667626266E-2</v>
      </c>
      <c r="AK337" s="16" cm="1">
        <f t="array" ref="AK337">_xll.BDP($C337,AK$1,"YAS_YLD_FLAG = 1")</f>
        <v>525000000</v>
      </c>
      <c r="AL337" s="5">
        <f t="shared" si="26"/>
        <v>0</v>
      </c>
      <c r="AM337" s="17" cm="1">
        <f t="array" ref="AM337">_xll.BDP($C337&amp;"@"&amp;Settings!$B$1&amp;" "&amp;$O337,"INTERVAL_SUM","MARKET_DATA_OVERRIDE="&amp;AM$1,"CALC_INTERVAL="&amp;Settings!$B$2,"FILL=0")*1000</f>
        <v>0</v>
      </c>
      <c r="AN337" s="18">
        <f t="shared" si="27"/>
        <v>0</v>
      </c>
      <c r="AO337" s="17" cm="1">
        <f t="array" ref="AO337">_xll.BDP($I337&amp;"@"&amp;Settings!$B$1&amp;" "&amp;$O337,"INTERVAL_SUM","MARKET_DATA_OVERRIDE="&amp;AO$1,"CALC_INTERVAL="&amp;Settings!$B$2,"FILL=0")*1000</f>
        <v>0</v>
      </c>
      <c r="AP337" s="17" cm="1">
        <f t="array" ref="AP337">_xll.BDP($I337&amp;"@"&amp;Settings!$B$1&amp;" "&amp;$O337,"INTERVAL_SUM","MARKET_DATA_OVERRIDE="&amp;AP$1,"CALC_INTERVAL="&amp;Settings!$B$2,"FILL=0")*1000</f>
        <v>0</v>
      </c>
      <c r="AQ337" s="8" cm="1">
        <f t="array" ref="AQ337">_xll.BDP($C337,AQ$1)</f>
        <v>79</v>
      </c>
      <c r="AR337" s="21">
        <f>_xlfn.IFNA(IF(ISNUMBER($K337),INDEX(SN_Limit[UTILIZATION],MATCH($K337,SN_Limit[BB_ID],0)),"#N/A"),
IF(ISNUMBER($L337),INDEX(SN_Limit[UTILIZATION],MATCH($L337,SN_Limit[BB_ID],0)),"#N/A"))</f>
        <v>0.39810000000000001</v>
      </c>
      <c r="AS337" s="6">
        <f>_xlfn.IFNA(IF(ISNUMBER($K337),INDEX(SN_Limit[REMAINING],MATCH($K337,SN_Limit[BB_ID],0)),"#N/A"),
IF(ISNUMBER($L337),INDEX(SN_Limit[REMAINING],MATCH($L337,SN_Limit[BB_ID],0)),"#N/A"))</f>
        <v>75292254.789999992</v>
      </c>
      <c r="AT337" s="3" t="str">
        <f>INDEX(Table11[Z_category],MATCH(MAX(BuyTable[[#This Row],[Yld_Z_BB]:[Yld_Z_RBCI]]),Table11[Z_score_Vale],1))</f>
        <v>75 to 90</v>
      </c>
      <c r="AU337" s="3">
        <f>INDEX(Table12[TRAC_Category],MATCH(BuyTable[[#This Row],[Perc_Traded]],Table12[TRAC_Value],1))</f>
        <v>0</v>
      </c>
      <c r="AV337" s="27">
        <f>INDEX(Table13[NetDlrInv_Category],MATCH(BuyTable[[#This Row],[DealerClient Net]],Table13[NetDlrInv_Value],1))</f>
        <v>0</v>
      </c>
      <c r="AW337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37" s="3">
        <f>INDEX(Table15[XCCY_Cat],MATCH(BuyTable[[#This Row],[XCCY_sprd]],Table15[XCCY_Value],1))</f>
        <v>0</v>
      </c>
      <c r="AY337" s="3" t="str">
        <f>INDEX(Group_RTG[RTG_Value],MATCH($R337,Group_RTG[RTG_Key],0))&amp;":"&amp;INDEX(Map_DurBQNT[Dur_Val],MATCH($X337,Map_DurBQNT[Dur_Key],0))&amp;":"&amp;$M337&amp;":"&amp;$O337</f>
        <v>A:8:CAD:Corp</v>
      </c>
      <c r="AZ337" s="3" t="str">
        <f>INDEX(Table9[LQA_Bucket],MATCH(BuyTable[[#This Row],[LQA_LIQUIDITY_SCORE]],Table9[LQA_Val],1))</f>
        <v>60-80</v>
      </c>
      <c r="BA337" s="27" t="str">
        <f>INDEX(Table10[Utilization_Bucket],MATCH(_xlfn.IFNA(ROUND(BuyTable[[#This Row],[Remaining]]/1000000,0),-1),Table10[Utilization_Val],1))</f>
        <v>50-100MM</v>
      </c>
      <c r="BB33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38" spans="1:54" x14ac:dyDescent="0.3">
      <c r="A338" t="s">
        <v>876</v>
      </c>
      <c r="B338" t="str">
        <f>IF(ISNUMBER(MATCH(I338,Buyside_PastID!A:A,0)),"","NEW")</f>
        <v/>
      </c>
      <c r="C338" s="8" t="s">
        <v>60</v>
      </c>
      <c r="D338" s="8">
        <v>1.9313593510682978</v>
      </c>
      <c r="E338" s="8">
        <v>1.7065799278696396</v>
      </c>
      <c r="F338" s="8" t="s">
        <v>2107</v>
      </c>
      <c r="G338" s="8">
        <v>5000000</v>
      </c>
      <c r="H338" s="8">
        <v>5000000</v>
      </c>
      <c r="I338" s="8" t="str" cm="1">
        <f t="array" ref="I338">_xll.BDP($C338,I$1)</f>
        <v>00206RDY5</v>
      </c>
      <c r="J338" s="8" t="str" cm="1">
        <f t="array" ref="J338">_xll.BDP($C338,J$1)</f>
        <v>T 4.85 05/25/47</v>
      </c>
      <c r="K338" s="8" cm="1">
        <f t="array" ref="K338">_xll.BDP($C338,K$1)</f>
        <v>101376</v>
      </c>
      <c r="L338" s="8" cm="1">
        <f t="array" ref="L338">_xll.BDP($C338,L$1)</f>
        <v>101376</v>
      </c>
      <c r="M338" s="8" t="str" cm="1">
        <f t="array" ref="M338">_xll.BDP($C338,M$1)</f>
        <v>CAD</v>
      </c>
      <c r="N338" s="8" t="str" cm="1">
        <f t="array" ref="N338">_xll.BDP($C338,N$1)</f>
        <v>US</v>
      </c>
      <c r="O338" s="8" t="str" cm="1">
        <f t="array" ref="O338">_xll.BDP($C338,O$1)</f>
        <v>Corp</v>
      </c>
      <c r="P338" s="8" t="str" cm="1">
        <f t="array" ref="P338">_xll.BDP($C338,P$1)</f>
        <v>Communications</v>
      </c>
      <c r="Q338" s="8" t="str" cm="1">
        <f t="array" ref="Q338">_xll.BDP($C338,Q$1)</f>
        <v>AT&amp;T INC</v>
      </c>
      <c r="R338" s="8" t="str" cm="1">
        <f t="array" ref="R338">_xll.BDP($C338,R$1)</f>
        <v>BBB</v>
      </c>
      <c r="S338" s="8" cm="1">
        <f t="array" ref="S338">_xlfn.IFNA(MATCH(_xll.BDP($C338,S$1),Convert_RBCIRTG[RTG_MDY],0),0)</f>
        <v>2</v>
      </c>
      <c r="T338" s="8" cm="1">
        <f t="array" ref="T338">_xlfn.IFNA(MATCH(_xll.BDP($C338,T$1),Convert_RBCIRTG[RTG_FITCH_SP],0),0)</f>
        <v>3</v>
      </c>
      <c r="U338" s="8" cm="1">
        <f t="array" ref="U338">_xlfn.IFNA(MATCH(_xll.BDP($C338,U$1),Convert_RBCIRTG[RTG_FITCH_SP],0),0)</f>
        <v>2</v>
      </c>
      <c r="V338" s="20" t="str" cm="1">
        <f t="array" ref="V338">INDEX(Convert_RBCIRTG[RTG_FITCH_SP],IF(MEDIAN($S338:$U338)&gt;0,MEDIAN($S338:$U338),MAX($S338:$U338)))</f>
        <v>BBB</v>
      </c>
      <c r="W338" s="15" cm="1">
        <f t="array" ref="W338">_xll.BDP($C338,W$1,"YAS_YLD_FLAG = 15")</f>
        <v>14.675089661780678</v>
      </c>
      <c r="X338" s="3" t="str">
        <f>INDEX(Convert_DurBins[Dur_Bucket],MATCH($W338,Convert_DurBins[Dur_Val],1))</f>
        <v>14-16</v>
      </c>
      <c r="Y338" s="14">
        <f t="shared" si="24"/>
        <v>3.9057520000000001</v>
      </c>
      <c r="Z338" s="3">
        <f>-INDEX(DefProv[Default],MATCH($O338&amp;$R338,DefProv[KEY],0))</f>
        <v>-36</v>
      </c>
      <c r="AA338" s="9" cm="1">
        <f t="array" ref="AA338">IF($M338="CAD",AB338,_xll.BDP($C338,AA$1,"YAS_XCCY_FOREIGN_CURRENCY=CAD","YAS_YLD_FLAG = 15","PRICING_SOURCE=BVAL"))</f>
        <v>4.265752</v>
      </c>
      <c r="AB338" s="9" cm="1">
        <f t="array" ref="AB338">_xll.BDP($C338,AB$1,"YAS_YLD_FLAG = 15","PRICING_SOURCE=BVAL")</f>
        <v>4.265752</v>
      </c>
      <c r="AC338" s="14">
        <f t="shared" si="25"/>
        <v>0</v>
      </c>
      <c r="AD338" s="9" cm="1">
        <f t="array" ref="AD338">_xll.BDP($C338,AD$1,"YAS_YLD_FLAG = 15","PRICING_SOURCE=BVAL")</f>
        <v>231.3236</v>
      </c>
      <c r="AE338" s="14" t="e">
        <f>INDEX([1]credit_yield!$C$1:$C$108,MATCH($AY338,[1]credit_yield!$A$1:$A$108,0))</f>
        <v>#N/A</v>
      </c>
      <c r="AF338" s="9" cm="1">
        <f t="array" ref="AF338">_xll.BDP($C338,AF$1,"YAS_YLD_FLAG = 15","YAS_XCCY_FOREIGN_CURRENCY=CAD","PRICING_SOURCE=BVAL")</f>
        <v>241.45643550341953</v>
      </c>
      <c r="AG338" s="9" cm="1">
        <f t="array" ref="AG338">_xll.BDP($C338,AG$1,"YAS_YLD_FLAG = 15","PRICING_SOURCE=BVAL")</f>
        <v>1.9525160000000001</v>
      </c>
      <c r="AH338" s="9" t="str" cm="1">
        <f t="array" ref="AH338">_xll.BDP($C338,AH$1,"YAS_YLD_FLAG = 15","PRICING_SOURCE=BVAL")</f>
        <v>CAN 2 3/4 12/01/48</v>
      </c>
      <c r="AI338" s="9" t="str" cm="1">
        <f t="array" ref="AI338">_xll.BDP($C338,AI$1,"YAS_YLD_FLAG = 15","YAS_XCCY_FOREIGN_CURRENCY=CAD","PRICING_SOURCE=BVAL")</f>
        <v>CAN 2 12/01/51</v>
      </c>
      <c r="AJ338" s="9" cm="1">
        <f t="array" ref="AJ338">_xll.BQL($C338, "yield(fill=PREV, pricing_source=BVN4, side=Bid, yield_type=YTW) - yield(fill=PREV, pricing_source=BVN4, side=Ask, yield_type=YTW)")</f>
        <v>6.5614240000000379E-2</v>
      </c>
      <c r="AK338" s="16" cm="1">
        <f t="array" ref="AK338">_xll.BDP($C338,AK$1,"YAS_YLD_FLAG = 1")</f>
        <v>750000000</v>
      </c>
      <c r="AL338" s="5">
        <f t="shared" si="26"/>
        <v>0</v>
      </c>
      <c r="AM338" s="17" cm="1">
        <f t="array" ref="AM338">_xll.BDP($C338&amp;"@"&amp;Settings!$B$1&amp;" "&amp;$O338,"INTERVAL_SUM","MARKET_DATA_OVERRIDE="&amp;AM$1,"CALC_INTERVAL="&amp;Settings!$B$2,"FILL=0")*1000</f>
        <v>0</v>
      </c>
      <c r="AN338" s="18">
        <f t="shared" si="27"/>
        <v>0</v>
      </c>
      <c r="AO338" s="17" cm="1">
        <f t="array" ref="AO338">_xll.BDP($I338&amp;"@"&amp;Settings!$B$1&amp;" "&amp;$O338,"INTERVAL_SUM","MARKET_DATA_OVERRIDE="&amp;AO$1,"CALC_INTERVAL="&amp;Settings!$B$2,"FILL=0")*1000</f>
        <v>0</v>
      </c>
      <c r="AP338" s="17" cm="1">
        <f t="array" ref="AP338">_xll.BDP($I338&amp;"@"&amp;Settings!$B$1&amp;" "&amp;$O338,"INTERVAL_SUM","MARKET_DATA_OVERRIDE="&amp;AP$1,"CALC_INTERVAL="&amp;Settings!$B$2,"FILL=0")*1000</f>
        <v>0</v>
      </c>
      <c r="AQ338" s="8" cm="1">
        <f t="array" ref="AQ338">_xll.BDP($C338,AQ$1)</f>
        <v>83</v>
      </c>
      <c r="AR338" s="21">
        <f>_xlfn.IFNA(IF(ISNUMBER($K338),INDEX(SN_Limit[UTILIZATION],MATCH($K338,SN_Limit[BB_ID],0)),"#N/A"),
IF(ISNUMBER($L338),INDEX(SN_Limit[UTILIZATION],MATCH($L338,SN_Limit[BB_ID],0)),"#N/A"))</f>
        <v>0.89100000000000001</v>
      </c>
      <c r="AS338" s="6">
        <f>_xlfn.IFNA(IF(ISNUMBER($K338),INDEX(SN_Limit[REMAINING],MATCH($K338,SN_Limit[BB_ID],0)),"#N/A"),
IF(ISNUMBER($L338),INDEX(SN_Limit[REMAINING],MATCH($L338,SN_Limit[BB_ID],0)),"#N/A"))</f>
        <v>811912.5</v>
      </c>
      <c r="AT338" s="3" t="str">
        <f>INDEX(Table11[Z_category],MATCH(MAX(BuyTable[[#This Row],[Yld_Z_BB]:[Yld_Z_RBCI]]),Table11[Z_score_Vale],1))</f>
        <v>90+</v>
      </c>
      <c r="AU338" s="3">
        <f>INDEX(Table12[TRAC_Category],MATCH(BuyTable[[#This Row],[Perc_Traded]],Table12[TRAC_Value],1))</f>
        <v>0</v>
      </c>
      <c r="AV338" s="27">
        <f>INDEX(Table13[NetDlrInv_Category],MATCH(BuyTable[[#This Row],[DealerClient Net]],Table13[NetDlrInv_Value],1))</f>
        <v>0</v>
      </c>
      <c r="AW338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38" s="3">
        <f>INDEX(Table15[XCCY_Cat],MATCH(BuyTable[[#This Row],[XCCY_sprd]],Table15[XCCY_Value],1))</f>
        <v>0</v>
      </c>
      <c r="AY338" s="3" t="str">
        <f>INDEX(Group_RTG[RTG_Value],MATCH($R338,Group_RTG[RTG_Key],0))&amp;":"&amp;INDEX(Map_DurBQNT[Dur_Val],MATCH($X338,Map_DurBQNT[Dur_Key],0))&amp;":"&amp;$M338&amp;":"&amp;$O338</f>
        <v>BBB:8:CAD:Corp</v>
      </c>
      <c r="AZ338" s="3" t="str">
        <f>INDEX(Table9[LQA_Bucket],MATCH(BuyTable[[#This Row],[LQA_LIQUIDITY_SCORE]],Table9[LQA_Val],1))</f>
        <v>80-100</v>
      </c>
      <c r="BA338" s="27" t="str">
        <f>INDEX(Table10[Utilization_Bucket],MATCH(_xlfn.IFNA(ROUND(BuyTable[[#This Row],[Remaining]]/1000000,0),-1),Table10[Utilization_Val],1))</f>
        <v>1-10MM</v>
      </c>
      <c r="BB33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39" spans="1:54" x14ac:dyDescent="0.3">
      <c r="A339" t="s">
        <v>876</v>
      </c>
      <c r="B339" t="str">
        <f>IF(ISNUMBER(MATCH(I339,Buyside_PastID!A:A,0)),"","NEW")</f>
        <v/>
      </c>
      <c r="C339" s="8" t="s">
        <v>1767</v>
      </c>
      <c r="D339" s="8">
        <v>0.93277515958936652</v>
      </c>
      <c r="E339" s="8">
        <v>1.8243449494923174</v>
      </c>
      <c r="F339" s="8" t="s">
        <v>2789</v>
      </c>
      <c r="I339" s="8" t="str" cm="1">
        <f t="array" ref="I339">_xll.BDP($C339,I$1)</f>
        <v>BH8302466</v>
      </c>
      <c r="J339" s="8" t="str" cm="1">
        <f t="array" ref="J339">_xll.BDP($C339,J$1)</f>
        <v>GUINNE 2 04/22/55</v>
      </c>
      <c r="K339" s="8" cm="1">
        <f t="array" ref="K339">_xll.BDP($C339,K$1)</f>
        <v>36504817</v>
      </c>
      <c r="L339" s="8" cm="1">
        <f t="array" ref="L339">_xll.BDP($C339,L$1)</f>
        <v>36504817</v>
      </c>
      <c r="M339" s="8" t="str" cm="1">
        <f t="array" ref="M339">_xll.BDP($C339,M$1)</f>
        <v>GBP</v>
      </c>
      <c r="N339" s="8" t="str" cm="1">
        <f t="array" ref="N339">_xll.BDP($C339,N$1)</f>
        <v>EN</v>
      </c>
      <c r="O339" s="8" t="str" cm="1">
        <f t="array" ref="O339">_xll.BDP($C339,O$1)</f>
        <v>Corp</v>
      </c>
      <c r="P339" s="8" t="str" cm="1">
        <f t="array" ref="P339">_xll.BDP($C339,P$1)</f>
        <v>Financials</v>
      </c>
      <c r="Q339" s="8" t="str" cm="1">
        <f t="array" ref="Q339">_xll.BDP($C339,Q$1)</f>
        <v>GUINNESS PARTNERSHIP LTD</v>
      </c>
      <c r="R339" s="8" t="str" cm="1">
        <f t="array" ref="R339">_xll.BDP($C339,R$1)</f>
        <v>A-</v>
      </c>
      <c r="S339" s="8" cm="1">
        <f t="array" ref="S339">_xlfn.IFNA(MATCH(_xll.BDP($C339,S$1),Convert_RBCIRTG[RTG_MDY],0),0)</f>
        <v>4</v>
      </c>
      <c r="T339" s="8" cm="1">
        <f t="array" ref="T339">_xlfn.IFNA(MATCH(_xll.BDP($C339,T$1),Convert_RBCIRTG[RTG_FITCH_SP],0),0)</f>
        <v>0</v>
      </c>
      <c r="U339" s="8" cm="1">
        <f t="array" ref="U339">_xlfn.IFNA(MATCH(_xll.BDP($C339,U$1),Convert_RBCIRTG[RTG_FITCH_SP],0),0)</f>
        <v>4</v>
      </c>
      <c r="V339" s="20" t="str" cm="1">
        <f t="array" ref="V339">INDEX(Convert_RBCIRTG[RTG_FITCH_SP],IF(MEDIAN($S339:$U339)&gt;0,MEDIAN($S339:$U339),MAX($S339:$U339)))</f>
        <v>A-</v>
      </c>
      <c r="W339" s="15" cm="1">
        <f t="array" ref="W339">_xll.BDP($C339,W$1,"YAS_YLD_FLAG = 15")</f>
        <v>23.950607621627114</v>
      </c>
      <c r="X339" s="3" t="str">
        <f>INDEX(Convert_DurBins[Dur_Bucket],MATCH($W339,Convert_DurBins[Dur_Val],1))</f>
        <v>22-24</v>
      </c>
      <c r="Y339" s="14">
        <f t="shared" si="24"/>
        <v>3.193955314641383</v>
      </c>
      <c r="Z339" s="3">
        <f>-INDEX(DefProv[Default],MATCH($O339&amp;$R339,DefProv[KEY],0))</f>
        <v>-13</v>
      </c>
      <c r="AA339" s="9" cm="1">
        <f t="array" ref="AA339">IF($M339="CAD",AB339,_xll.BDP($C339,AA$1,"YAS_XCCY_FOREIGN_CURRENCY=CAD","YAS_YLD_FLAG = 15","PRICING_SOURCE=BVAL"))</f>
        <v>3.3239553146413829</v>
      </c>
      <c r="AB339" s="9" cm="1">
        <f t="array" ref="AB339">_xll.BDP($C339,AB$1,"YAS_YLD_FLAG = 15","PRICING_SOURCE=BVAL")</f>
        <v>2.092676</v>
      </c>
      <c r="AC339" s="14">
        <f t="shared" si="25"/>
        <v>1.231279314641383</v>
      </c>
      <c r="AD339" s="9" cm="1">
        <f t="array" ref="AD339">_xll.BDP($C339,AD$1,"YAS_YLD_FLAG = 15","PRICING_SOURCE=BVAL")</f>
        <v>77.078800000000001</v>
      </c>
      <c r="AE339" s="14" t="e">
        <f>INDEX([1]credit_yield!$C$1:$C$108,MATCH($AY339,[1]credit_yield!$A$1:$A$108,0))</f>
        <v>#N/A</v>
      </c>
      <c r="AF339" s="9" cm="1">
        <f t="array" ref="AF339">_xll.BDP($C339,AF$1,"YAS_YLD_FLAG = 15","YAS_XCCY_FOREIGN_CURRENCY=CAD","PRICING_SOURCE=BVAL")</f>
        <v>135.54441446653507</v>
      </c>
      <c r="AG339" s="9" cm="1">
        <f t="array" ref="AG339">_xll.BDP($C339,AG$1,"YAS_YLD_FLAG = 15","PRICING_SOURCE=BVAL")</f>
        <v>1.321888</v>
      </c>
      <c r="AH339" s="9" t="str" cm="1">
        <f t="array" ref="AH339">_xll.BDP($C339,AH$1,"YAS_YLD_FLAG = 15","PRICING_SOURCE=BVAL")</f>
        <v>UKT 4 1/4 12/07/55</v>
      </c>
      <c r="AI339" s="9" t="str" cm="1">
        <f t="array" ref="AI339">_xll.BDP($C339,AI$1,"YAS_YLD_FLAG = 15","YAS_XCCY_FOREIGN_CURRENCY=CAD","PRICING_SOURCE=BVAL")</f>
        <v>CAN 2 12/01/51</v>
      </c>
      <c r="AJ339" s="9" cm="1">
        <f t="array" ref="AJ339">_xll.BQL($C339, "yield(fill=PREV, pricing_source=BVN4, side=Bid, yield_type=YTW) - yield(fill=PREV, pricing_source=BVN4, side=Ask, yield_type=YTW)")</f>
        <v>3.3692036823566696E-2</v>
      </c>
      <c r="AK339" s="16" cm="1">
        <f t="array" ref="AK339">_xll.BDP($C339,AK$1,"YAS_YLD_FLAG = 1")</f>
        <v>400000000</v>
      </c>
      <c r="AL339" s="5">
        <f t="shared" si="26"/>
        <v>0</v>
      </c>
      <c r="AM339" s="17" cm="1">
        <f t="array" ref="AM339">_xll.BDP($C339&amp;"@"&amp;Settings!$B$1&amp;" "&amp;$O339,"INTERVAL_SUM","MARKET_DATA_OVERRIDE="&amp;AM$1,"CALC_INTERVAL="&amp;Settings!$B$2,"FILL=0")*1000</f>
        <v>0</v>
      </c>
      <c r="AN339" s="18">
        <f t="shared" si="27"/>
        <v>0</v>
      </c>
      <c r="AO339" s="17" cm="1">
        <f t="array" ref="AO339">_xll.BDP($I339&amp;"@"&amp;Settings!$B$1&amp;" "&amp;$O339,"INTERVAL_SUM","MARKET_DATA_OVERRIDE="&amp;AO$1,"CALC_INTERVAL="&amp;Settings!$B$2,"FILL=0")*1000</f>
        <v>0</v>
      </c>
      <c r="AP339" s="17" cm="1">
        <f t="array" ref="AP339">_xll.BDP($I339&amp;"@"&amp;Settings!$B$1&amp;" "&amp;$O339,"INTERVAL_SUM","MARKET_DATA_OVERRIDE="&amp;AP$1,"CALC_INTERVAL="&amp;Settings!$B$2,"FILL=0")*1000</f>
        <v>0</v>
      </c>
      <c r="AQ339" s="8" cm="1">
        <f t="array" ref="AQ339">_xll.BDP($C339,AQ$1)</f>
        <v>78</v>
      </c>
      <c r="AR339" s="21" t="e">
        <f>_xlfn.IFNA(IF(ISNUMBER($K339),INDEX(SN_Limit[UTILIZATION],MATCH($K339,SN_Limit[BB_ID],0)),"#N/A"),
IF(ISNUMBER($L339),INDEX(SN_Limit[UTILIZATION],MATCH($L339,SN_Limit[BB_ID],0)),"#N/A"))</f>
        <v>#N/A</v>
      </c>
      <c r="AS339" s="6" t="e">
        <f>_xlfn.IFNA(IF(ISNUMBER($K339),INDEX(SN_Limit[REMAINING],MATCH($K339,SN_Limit[BB_ID],0)),"#N/A"),
IF(ISNUMBER($L339),INDEX(SN_Limit[REMAINING],MATCH($L339,SN_Limit[BB_ID],0)),"#N/A"))</f>
        <v>#N/A</v>
      </c>
      <c r="AT339" s="3" t="str">
        <f>INDEX(Table11[Z_category],MATCH(MAX(BuyTable[[#This Row],[Yld_Z_BB]:[Yld_Z_RBCI]]),Table11[Z_score_Vale],1))</f>
        <v>90+</v>
      </c>
      <c r="AU339" s="3">
        <f>INDEX(Table12[TRAC_Category],MATCH(BuyTable[[#This Row],[Perc_Traded]],Table12[TRAC_Value],1))</f>
        <v>0</v>
      </c>
      <c r="AV339" s="27">
        <f>INDEX(Table13[NetDlrInv_Category],MATCH(BuyTable[[#This Row],[DealerClient Net]],Table13[NetDlrInv_Value],1))</f>
        <v>0</v>
      </c>
      <c r="AW339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39" s="3" t="str">
        <f>INDEX(Table15[XCCY_Cat],MATCH(BuyTable[[#This Row],[XCCY_sprd]],Table15[XCCY_Value],1))</f>
        <v>1 to 1.5</v>
      </c>
      <c r="AY339" s="3" t="str">
        <f>INDEX(Group_RTG[RTG_Value],MATCH($R339,Group_RTG[RTG_Key],0))&amp;":"&amp;INDEX(Map_DurBQNT[Dur_Val],MATCH($X339,Map_DurBQNT[Dur_Key],0))&amp;":"&amp;$M339&amp;":"&amp;$O339</f>
        <v>A:12:GBP:Corp</v>
      </c>
      <c r="AZ339" s="3" t="str">
        <f>INDEX(Table9[LQA_Bucket],MATCH(BuyTable[[#This Row],[LQA_LIQUIDITY_SCORE]],Table9[LQA_Val],1))</f>
        <v>60-80</v>
      </c>
      <c r="BA339" s="27" t="str">
        <f>INDEX(Table10[Utilization_Bucket],MATCH(_xlfn.IFNA(ROUND(BuyTable[[#This Row],[Remaining]]/1000000,0),-1),Table10[Utilization_Val],1))</f>
        <v>NR</v>
      </c>
      <c r="BB33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40" spans="1:54" x14ac:dyDescent="0.3">
      <c r="A340" t="s">
        <v>876</v>
      </c>
      <c r="B340" t="str">
        <f>IF(ISNUMBER(MATCH(I340,Buyside_PastID!A:A,0)),"","NEW")</f>
        <v/>
      </c>
      <c r="C340" s="8" t="s">
        <v>1156</v>
      </c>
      <c r="D340" s="8">
        <v>1.3832680819456682</v>
      </c>
      <c r="E340" s="8">
        <v>0.7453538891096062</v>
      </c>
      <c r="F340" s="8" t="s">
        <v>2050</v>
      </c>
      <c r="G340" s="8">
        <v>0</v>
      </c>
      <c r="H340" s="8">
        <v>0</v>
      </c>
      <c r="I340" s="8" t="str" cm="1">
        <f t="array" ref="I340">_xll.BDP($C340,I$1)</f>
        <v>552081AM3</v>
      </c>
      <c r="J340" s="8" t="str" cm="1">
        <f t="array" ref="J340">_xll.BDP($C340,J$1)</f>
        <v>LYB 4 5/8 02/26/55</v>
      </c>
      <c r="K340" s="8" cm="1">
        <f t="array" ref="K340">_xll.BDP($C340,K$1)</f>
        <v>9932803</v>
      </c>
      <c r="L340" s="8" cm="1">
        <f t="array" ref="L340">_xll.BDP($C340,L$1)</f>
        <v>9932803</v>
      </c>
      <c r="M340" s="8" t="str" cm="1">
        <f t="array" ref="M340">_xll.BDP($C340,M$1)</f>
        <v>USD</v>
      </c>
      <c r="N340" s="8" t="str" cm="1">
        <f t="array" ref="N340">_xll.BDP($C340,N$1)</f>
        <v>NE</v>
      </c>
      <c r="O340" s="8" t="str" cm="1">
        <f t="array" ref="O340">_xll.BDP($C340,O$1)</f>
        <v>Corp</v>
      </c>
      <c r="P340" s="8" t="str" cm="1">
        <f t="array" ref="P340">_xll.BDP($C340,P$1)</f>
        <v>Materials</v>
      </c>
      <c r="Q340" s="8" t="str" cm="1">
        <f t="array" ref="Q340">_xll.BDP($C340,Q$1)</f>
        <v>LYONDELLBASELL IND NV</v>
      </c>
      <c r="R340" s="8" t="str" cm="1">
        <f t="array" ref="R340">_xll.BDP($C340,R$1)</f>
        <v>BBB</v>
      </c>
      <c r="S340" s="8" cm="1">
        <f t="array" ref="S340">_xlfn.IFNA(MATCH(_xll.BDP($C340,S$1),Convert_RBCIRTG[RTG_MDY],0),0)</f>
        <v>2</v>
      </c>
      <c r="T340" s="8" cm="1">
        <f t="array" ref="T340">_xlfn.IFNA(MATCH(_xll.BDP($C340,T$1),Convert_RBCIRTG[RTG_FITCH_SP],0),0)</f>
        <v>2</v>
      </c>
      <c r="U340" s="8" cm="1">
        <f t="array" ref="U340">_xlfn.IFNA(MATCH(_xll.BDP($C340,U$1),Convert_RBCIRTG[RTG_FITCH_SP],0),0)</f>
        <v>2</v>
      </c>
      <c r="V340" s="20" t="str" cm="1">
        <f t="array" ref="V340">INDEX(Convert_RBCIRTG[RTG_FITCH_SP],IF(MEDIAN($S340:$U340)&gt;0,MEDIAN($S340:$U340),MAX($S340:$U340)))</f>
        <v>BBB</v>
      </c>
      <c r="W340" s="15" cm="1">
        <f t="array" ref="W340">_xll.BDP($C340,W$1,"YAS_YLD_FLAG = 15")</f>
        <v>18.2975888059886</v>
      </c>
      <c r="X340" s="3" t="str">
        <f>INDEX(Convert_DurBins[Dur_Bucket],MATCH($W340,Convert_DurBins[Dur_Val],1))</f>
        <v>18-20</v>
      </c>
      <c r="Y340" s="14">
        <f t="shared" si="24"/>
        <v>3.8918372750619619</v>
      </c>
      <c r="Z340" s="3">
        <f>-INDEX(DefProv[Default],MATCH($O340&amp;$R340,DefProv[KEY],0))</f>
        <v>-36</v>
      </c>
      <c r="AA340" s="9" cm="1">
        <f t="array" ref="AA340">IF($M340="CAD",AB340,_xll.BDP($C340,AA$1,"YAS_XCCY_FOREIGN_CURRENCY=CAD","YAS_YLD_FLAG = 15","PRICING_SOURCE=BVAL"))</f>
        <v>4.2518372750619617</v>
      </c>
      <c r="AB340" s="9" cm="1">
        <f t="array" ref="AB340">_xll.BDP($C340,AB$1,"YAS_YLD_FLAG = 15","PRICING_SOURCE=BVAL")</f>
        <v>3.4624480000000002</v>
      </c>
      <c r="AC340" s="14">
        <f t="shared" si="25"/>
        <v>0.78938927506196155</v>
      </c>
      <c r="AD340" s="9" cm="1">
        <f t="array" ref="AD340">_xll.BDP($C340,AD$1,"YAS_YLD_FLAG = 15","PRICING_SOURCE=BVAL")</f>
        <v>146.02530000000002</v>
      </c>
      <c r="AE340" s="14" t="e">
        <f>INDEX([1]credit_yield!$C$1:$C$108,MATCH($AY340,[1]credit_yield!$A$1:$A$108,0))</f>
        <v>#N/A</v>
      </c>
      <c r="AF340" s="9" cm="1">
        <f t="array" ref="AF340">_xll.BDP($C340,AF$1,"YAS_YLD_FLAG = 15","YAS_XCCY_FOREIGN_CURRENCY=CAD","PRICING_SOURCE=BVAL")</f>
        <v>228.33261050859295</v>
      </c>
      <c r="AG340" s="9" cm="1">
        <f t="array" ref="AG340">_xll.BDP($C340,AG$1,"YAS_YLD_FLAG = 15","PRICING_SOURCE=BVAL")</f>
        <v>2.0021949999999999</v>
      </c>
      <c r="AH340" s="9" t="str" cm="1">
        <f t="array" ref="AH340">_xll.BDP($C340,AH$1,"YAS_YLD_FLAG = 15","PRICING_SOURCE=BVAL")</f>
        <v>T 2 3/8 05/15/51</v>
      </c>
      <c r="AI340" s="9" t="str" cm="1">
        <f t="array" ref="AI340">_xll.BDP($C340,AI$1,"YAS_YLD_FLAG = 15","YAS_XCCY_FOREIGN_CURRENCY=CAD","PRICING_SOURCE=BVAL")</f>
        <v>CAN 2 12/01/51</v>
      </c>
      <c r="AJ340" s="9" cm="1">
        <f t="array" ref="AJ340">_xll.BQL($C340, "yield(fill=PREV, pricing_source=BVN4, side=Bid, yield_type=YTW) - yield(fill=PREV, pricing_source=BVN4, side=Ask, yield_type=YTW)")</f>
        <v>1.2881719999999763E-2</v>
      </c>
      <c r="AK340" s="16" cm="1">
        <f t="array" ref="AK340">_xll.BDP($C340,AK$1,"YAS_YLD_FLAG = 1")</f>
        <v>1000000000</v>
      </c>
      <c r="AL340" s="5">
        <f t="shared" si="26"/>
        <v>3.603E-2</v>
      </c>
      <c r="AM340" s="17" cm="1">
        <f t="array" ref="AM340">_xll.BDP($C340&amp;"@"&amp;Settings!$B$1&amp;" "&amp;$O340,"INTERVAL_SUM","MARKET_DATA_OVERRIDE="&amp;AM$1,"CALC_INTERVAL="&amp;Settings!$B$2,"FILL=0")*1000</f>
        <v>36030000</v>
      </c>
      <c r="AN340" s="18">
        <f t="shared" si="27"/>
        <v>-2800000</v>
      </c>
      <c r="AO340" s="17" cm="1">
        <f t="array" ref="AO340">_xll.BDP($I340&amp;"@"&amp;Settings!$B$1&amp;" "&amp;$O340,"INTERVAL_SUM","MARKET_DATA_OVERRIDE="&amp;AO$1,"CALC_INTERVAL="&amp;Settings!$B$2,"FILL=0")*1000</f>
        <v>6300000</v>
      </c>
      <c r="AP340" s="17" cm="1">
        <f t="array" ref="AP340">_xll.BDP($I340&amp;"@"&amp;Settings!$B$1&amp;" "&amp;$O340,"INTERVAL_SUM","MARKET_DATA_OVERRIDE="&amp;AP$1,"CALC_INTERVAL="&amp;Settings!$B$2,"FILL=0")*1000</f>
        <v>9100000</v>
      </c>
      <c r="AQ340" s="8" cm="1">
        <f t="array" ref="AQ340">_xll.BDP($C340,AQ$1)</f>
        <v>94</v>
      </c>
      <c r="AR340" s="21">
        <f>_xlfn.IFNA(IF(ISNUMBER($K340),INDEX(SN_Limit[UTILIZATION],MATCH($K340,SN_Limit[BB_ID],0)),"#N/A"),
IF(ISNUMBER($L340),INDEX(SN_Limit[UTILIZATION],MATCH($L340,SN_Limit[BB_ID],0)),"#N/A"))</f>
        <v>0.77070000000000005</v>
      </c>
      <c r="AS340" s="6">
        <f>_xlfn.IFNA(IF(ISNUMBER($K340),INDEX(SN_Limit[REMAINING],MATCH($K340,SN_Limit[BB_ID],0)),"#N/A"),
IF(ISNUMBER($L340),INDEX(SN_Limit[REMAINING],MATCH($L340,SN_Limit[BB_ID],0)),"#N/A"))</f>
        <v>6466083.0799999982</v>
      </c>
      <c r="AT340" s="3" t="str">
        <f>INDEX(Table11[Z_category],MATCH(MAX(BuyTable[[#This Row],[Yld_Z_BB]:[Yld_Z_RBCI]]),Table11[Z_score_Vale],1))</f>
        <v>90+</v>
      </c>
      <c r="AU340" s="3" t="str">
        <f>INDEX(Table12[TRAC_Category],MATCH(BuyTable[[#This Row],[Perc_Traded]],Table12[TRAC_Value],1))</f>
        <v>0-5%</v>
      </c>
      <c r="AV340" s="27" t="str">
        <f>INDEX(Table13[NetDlrInv_Category],MATCH(BuyTable[[#This Row],[DealerClient Net]],Table13[NetDlrInv_Value],1))</f>
        <v>-5MM to 0MM</v>
      </c>
      <c r="AW340" s="3">
        <f>IF(OR(ISBLANK(BuyTable[[#This Row],[MSG_AskSize]]),NOT(ISNUMBER(BuyTable[[#This Row],[MSG_AskSize]]))),"NA",INDEX(Table14[AskSize_Category],MATCH(BuyTable[[#This Row],[MSG_AskSize]],Table14[AskSize_Value],1)))</f>
        <v>0</v>
      </c>
      <c r="AX340" s="3" t="str">
        <f>INDEX(Table15[XCCY_Cat],MATCH(BuyTable[[#This Row],[XCCY_sprd]],Table15[XCCY_Value],1))</f>
        <v>0.5 to 0.8</v>
      </c>
      <c r="AY340" s="3" t="str">
        <f>INDEX(Group_RTG[RTG_Value],MATCH($R340,Group_RTG[RTG_Key],0))&amp;":"&amp;INDEX(Map_DurBQNT[Dur_Val],MATCH($X340,Map_DurBQNT[Dur_Key],0))&amp;":"&amp;$M340&amp;":"&amp;$O340</f>
        <v>BBB:10:USD:Corp</v>
      </c>
      <c r="AZ340" s="3" t="str">
        <f>INDEX(Table9[LQA_Bucket],MATCH(BuyTable[[#This Row],[LQA_LIQUIDITY_SCORE]],Table9[LQA_Val],1))</f>
        <v>80-100</v>
      </c>
      <c r="BA340" s="27" t="str">
        <f>INDEX(Table10[Utilization_Bucket],MATCH(_xlfn.IFNA(ROUND(BuyTable[[#This Row],[Remaining]]/1000000,0),-1),Table10[Utilization_Val],1))</f>
        <v>1-10MM</v>
      </c>
      <c r="BB34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41" spans="1:54" x14ac:dyDescent="0.3">
      <c r="A341" t="s">
        <v>876</v>
      </c>
      <c r="B341" t="str">
        <f>IF(ISNUMBER(MATCH(I341,Buyside_PastID!A:A,0)),"","NEW")</f>
        <v>NEW</v>
      </c>
      <c r="C341" s="8" t="s">
        <v>2892</v>
      </c>
      <c r="D341" s="8">
        <v>0.67508517348635222</v>
      </c>
      <c r="E341" s="8">
        <v>0.76686897297157619</v>
      </c>
      <c r="F341" s="8" t="s">
        <v>2833</v>
      </c>
      <c r="G341" s="8">
        <v>4400000</v>
      </c>
      <c r="H341" s="8">
        <v>0</v>
      </c>
      <c r="I341" s="8" t="str" cm="1">
        <f t="array" ref="I341">_xll.BDP($C341,I$1)</f>
        <v>29366MAB4</v>
      </c>
      <c r="J341" s="8" t="str" cm="1">
        <f t="array" ref="J341">_xll.BDP($C341,J$1)</f>
        <v>ETR 2.65 06/15/51</v>
      </c>
      <c r="K341" s="8" cm="1">
        <f t="array" ref="K341">_xll.BDP($C341,K$1)</f>
        <v>100532</v>
      </c>
      <c r="L341" s="8" cm="1">
        <f t="array" ref="L341">_xll.BDP($C341,L$1)</f>
        <v>215404</v>
      </c>
      <c r="M341" s="8" t="str" cm="1">
        <f t="array" ref="M341">_xll.BDP($C341,M$1)</f>
        <v>USD</v>
      </c>
      <c r="N341" s="8" t="str" cm="1">
        <f t="array" ref="N341">_xll.BDP($C341,N$1)</f>
        <v>US</v>
      </c>
      <c r="O341" s="8" t="str" cm="1">
        <f t="array" ref="O341">_xll.BDP($C341,O$1)</f>
        <v>Corp</v>
      </c>
      <c r="P341" s="8" t="str" cm="1">
        <f t="array" ref="P341">_xll.BDP($C341,P$1)</f>
        <v>Utilities</v>
      </c>
      <c r="Q341" s="8" t="str" cm="1">
        <f t="array" ref="Q341">_xll.BDP($C341,Q$1)</f>
        <v>ENTERGY ARKANSAS LLC</v>
      </c>
      <c r="R341" s="8" t="str" cm="1">
        <f t="array" ref="R341">_xll.BDP($C341,R$1)</f>
        <v>A</v>
      </c>
      <c r="S341" s="8" cm="1">
        <f t="array" ref="S341">_xlfn.IFNA(MATCH(_xll.BDP($C341,S$1),Convert_RBCIRTG[RTG_MDY],0),0)</f>
        <v>5</v>
      </c>
      <c r="T341" s="8" cm="1">
        <f t="array" ref="T341">_xlfn.IFNA(MATCH(_xll.BDP($C341,T$1),Convert_RBCIRTG[RTG_FITCH_SP],0),0)</f>
        <v>0</v>
      </c>
      <c r="U341" s="8" cm="1">
        <f t="array" ref="U341">_xlfn.IFNA(MATCH(_xll.BDP($C341,U$1),Convert_RBCIRTG[RTG_FITCH_SP],0),0)</f>
        <v>5</v>
      </c>
      <c r="V341" s="20" t="str" cm="1">
        <f t="array" ref="V341">INDEX(Convert_RBCIRTG[RTG_FITCH_SP],IF(MEDIAN($S341:$U341)&gt;0,MEDIAN($S341:$U341),MAX($S341:$U341)))</f>
        <v>A</v>
      </c>
      <c r="W341" s="15" cm="1">
        <f t="array" ref="W341">_xll.BDP($C341,W$1,"YAS_YLD_FLAG = 15")</f>
        <v>19.932735624640809</v>
      </c>
      <c r="X341" s="3" t="str">
        <f>INDEX(Convert_DurBins[Dur_Bucket],MATCH($W341,Convert_DurBins[Dur_Val],1))</f>
        <v>18-20</v>
      </c>
      <c r="Y341" s="14">
        <f t="shared" si="24"/>
        <v>3.2669379833098051</v>
      </c>
      <c r="Z341" s="3">
        <f>-INDEX(DefProv[Default],MATCH($O341&amp;$R341,DefProv[KEY],0))</f>
        <v>-13</v>
      </c>
      <c r="AA341" s="9" cm="1">
        <f t="array" ref="AA341">IF($M341="CAD",AB341,_xll.BDP($C341,AA$1,"YAS_XCCY_FOREIGN_CURRENCY=CAD","YAS_YLD_FLAG = 15","PRICING_SOURCE=BVAL"))</f>
        <v>3.396937983309805</v>
      </c>
      <c r="AB341" s="9" cm="1">
        <f t="array" ref="AB341">_xll.BDP($C341,AB$1,"YAS_YLD_FLAG = 15","PRICING_SOURCE=BVAL")</f>
        <v>2.9469319999999999</v>
      </c>
      <c r="AC341" s="14">
        <f t="shared" si="25"/>
        <v>0.45000598330980512</v>
      </c>
      <c r="AD341" s="9" cm="1">
        <f t="array" ref="AD341">_xll.BDP($C341,AD$1,"YAS_YLD_FLAG = 15","PRICING_SOURCE=BVAL")</f>
        <v>94.473699999999994</v>
      </c>
      <c r="AE341" s="14">
        <f>INDEX([1]credit_yield!$C$1:$C$108,MATCH($AY341,[1]credit_yield!$A$1:$A$108,0))</f>
        <v>86.597433870488942</v>
      </c>
      <c r="AF341" s="9" cm="1">
        <f t="array" ref="AF341">_xll.BDP($C341,AF$1,"YAS_YLD_FLAG = 15","YAS_XCCY_FOREIGN_CURRENCY=CAD","PRICING_SOURCE=BVAL")</f>
        <v>142.81849120391402</v>
      </c>
      <c r="AG341" s="9" cm="1">
        <f t="array" ref="AG341">_xll.BDP($C341,AG$1,"YAS_YLD_FLAG = 15","PRICING_SOURCE=BVAL")</f>
        <v>2.0021949999999999</v>
      </c>
      <c r="AH341" s="9" t="str" cm="1">
        <f t="array" ref="AH341">_xll.BDP($C341,AH$1,"YAS_YLD_FLAG = 15","PRICING_SOURCE=BVAL")</f>
        <v>T 2 3/8 05/15/51</v>
      </c>
      <c r="AI341" s="9" t="str" cm="1">
        <f t="array" ref="AI341">_xll.BDP($C341,AI$1,"YAS_YLD_FLAG = 15","YAS_XCCY_FOREIGN_CURRENCY=CAD","PRICING_SOURCE=BVAL")</f>
        <v>CAN 2 12/01/51</v>
      </c>
      <c r="AJ341" s="9" cm="1">
        <f t="array" ref="AJ341">_xll.BQL($C341, "yield(fill=PREV, pricing_source=BVN4, side=Bid, yield_type=YTW) - yield(fill=PREV, pricing_source=BVN4, side=Ask, yield_type=YTW)")</f>
        <v>1.3448839187225836E-2</v>
      </c>
      <c r="AK341" s="16" cm="1">
        <f t="array" ref="AK341">_xll.BDP($C341,AK$1,"YAS_YLD_FLAG = 1")</f>
        <v>675000000</v>
      </c>
      <c r="AL341" s="5">
        <f t="shared" si="26"/>
        <v>4.2505185185185188E-2</v>
      </c>
      <c r="AM341" s="17" cm="1">
        <f t="array" ref="AM341">_xll.BDP($C341&amp;"@"&amp;Settings!$B$1&amp;" "&amp;$O341,"INTERVAL_SUM","MARKET_DATA_OVERRIDE="&amp;AM$1,"CALC_INTERVAL="&amp;Settings!$B$2,"FILL=0")*1000</f>
        <v>28691000</v>
      </c>
      <c r="AN341" s="18">
        <f t="shared" si="27"/>
        <v>-3691000</v>
      </c>
      <c r="AO341" s="17" cm="1">
        <f t="array" ref="AO341">_xll.BDP($I341&amp;"@"&amp;Settings!$B$1&amp;" "&amp;$O341,"INTERVAL_SUM","MARKET_DATA_OVERRIDE="&amp;AO$1,"CALC_INTERVAL="&amp;Settings!$B$2,"FILL=0")*1000</f>
        <v>10000000</v>
      </c>
      <c r="AP341" s="17" cm="1">
        <f t="array" ref="AP341">_xll.BDP($I341&amp;"@"&amp;Settings!$B$1&amp;" "&amp;$O341,"INTERVAL_SUM","MARKET_DATA_OVERRIDE="&amp;AP$1,"CALC_INTERVAL="&amp;Settings!$B$2,"FILL=0")*1000</f>
        <v>13691000</v>
      </c>
      <c r="AQ341" s="8" cm="1">
        <f t="array" ref="AQ341">_xll.BDP($C341,AQ$1)</f>
        <v>89</v>
      </c>
      <c r="AR341" s="21">
        <f>_xlfn.IFNA(IF(ISNUMBER($K341),INDEX(SN_Limit[UTILIZATION],MATCH($K341,SN_Limit[BB_ID],0)),"#N/A"),
IF(ISNUMBER($L341),INDEX(SN_Limit[UTILIZATION],MATCH($L341,SN_Limit[BB_ID],0)),"#N/A"))</f>
        <v>0</v>
      </c>
      <c r="AS341" s="6">
        <f>_xlfn.IFNA(IF(ISNUMBER($K341),INDEX(SN_Limit[REMAINING],MATCH($K341,SN_Limit[BB_ID],0)),"#N/A"),
IF(ISNUMBER($L341),INDEX(SN_Limit[REMAINING],MATCH($L341,SN_Limit[BB_ID],0)),"#N/A"))</f>
        <v>45000000</v>
      </c>
      <c r="AT341" s="3" t="str">
        <f>INDEX(Table11[Z_category],MATCH(MAX(BuyTable[[#This Row],[Yld_Z_BB]:[Yld_Z_RBCI]]),Table11[Z_score_Vale],1))</f>
        <v>75 to 90</v>
      </c>
      <c r="AU341" s="3" t="str">
        <f>INDEX(Table12[TRAC_Category],MATCH(BuyTable[[#This Row],[Perc_Traded]],Table12[TRAC_Value],1))</f>
        <v>0-5%</v>
      </c>
      <c r="AV341" s="27" t="str">
        <f>INDEX(Table13[NetDlrInv_Category],MATCH(BuyTable[[#This Row],[DealerClient Net]],Table13[NetDlrInv_Value],1))</f>
        <v>-5MM to 0MM</v>
      </c>
      <c r="AW341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41" s="3" t="str">
        <f>INDEX(Table15[XCCY_Cat],MATCH(BuyTable[[#This Row],[XCCY_sprd]],Table15[XCCY_Value],1))</f>
        <v>0.3 to 0.5</v>
      </c>
      <c r="AY341" s="3" t="str">
        <f>INDEX(Group_RTG[RTG_Value],MATCH($R341,Group_RTG[RTG_Key],0))&amp;":"&amp;INDEX(Map_DurBQNT[Dur_Val],MATCH($X341,Map_DurBQNT[Dur_Key],0))&amp;":"&amp;$M341&amp;":"&amp;$O341</f>
        <v>A:10:USD:Corp</v>
      </c>
      <c r="AZ341" s="3" t="str">
        <f>INDEX(Table9[LQA_Bucket],MATCH(BuyTable[[#This Row],[LQA_LIQUIDITY_SCORE]],Table9[LQA_Val],1))</f>
        <v>80-100</v>
      </c>
      <c r="BA341" s="27" t="str">
        <f>INDEX(Table10[Utilization_Bucket],MATCH(_xlfn.IFNA(ROUND(BuyTable[[#This Row],[Remaining]]/1000000,0),-1),Table10[Utilization_Val],1))</f>
        <v>10-50MM</v>
      </c>
      <c r="BB34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42" spans="1:54" x14ac:dyDescent="0.3">
      <c r="A342" t="s">
        <v>876</v>
      </c>
      <c r="B342" t="str">
        <f>IF(ISNUMBER(MATCH(I342,Buyside_PastID!A:A,0)),"","NEW")</f>
        <v>NEW</v>
      </c>
      <c r="C342" s="8" t="s">
        <v>2893</v>
      </c>
      <c r="D342" s="8">
        <v>0.78204005827963929</v>
      </c>
      <c r="E342" s="8">
        <v>0.69949376803517005</v>
      </c>
      <c r="F342" s="8" t="s">
        <v>2834</v>
      </c>
      <c r="G342" s="8">
        <v>3000000</v>
      </c>
      <c r="H342" s="8">
        <v>5000000</v>
      </c>
      <c r="I342" s="8" t="str" cm="1">
        <f t="array" ref="I342">_xll.BDP($C342,I$1)</f>
        <v>02135ZAS5</v>
      </c>
      <c r="J342" s="8" t="str" cm="1">
        <f t="array" ref="J342">_xll.BDP($C342,J$1)</f>
        <v>ALTALK 3.717 12/03/46</v>
      </c>
      <c r="K342" s="8" cm="1">
        <f t="array" ref="K342">_xll.BDP($C342,K$1)</f>
        <v>100193</v>
      </c>
      <c r="L342" s="8" cm="1">
        <f t="array" ref="L342">_xll.BDP($C342,L$1)</f>
        <v>7364472</v>
      </c>
      <c r="M342" s="8" t="str" cm="1">
        <f t="array" ref="M342">_xll.BDP($C342,M$1)</f>
        <v>CAD</v>
      </c>
      <c r="N342" s="8" t="str" cm="1">
        <f t="array" ref="N342">_xll.BDP($C342,N$1)</f>
        <v>CA</v>
      </c>
      <c r="O342" s="8" t="str" cm="1">
        <f t="array" ref="O342">_xll.BDP($C342,O$1)</f>
        <v>Corp</v>
      </c>
      <c r="P342" s="8" t="str" cm="1">
        <f t="array" ref="P342">_xll.BDP($C342,P$1)</f>
        <v>Utilities</v>
      </c>
      <c r="Q342" s="8" t="str" cm="1">
        <f t="array" ref="Q342">_xll.BDP($C342,Q$1)</f>
        <v>ALTALINK LP</v>
      </c>
      <c r="R342" s="8" t="str" cm="1">
        <f t="array" ref="R342">_xll.BDP($C342,R$1)</f>
        <v>A</v>
      </c>
      <c r="S342" s="8" cm="1">
        <f t="array" ref="S342">_xlfn.IFNA(MATCH(_xll.BDP($C342,S$1),Convert_RBCIRTG[RTG_MDY],0),0)</f>
        <v>0</v>
      </c>
      <c r="T342" s="8" cm="1">
        <f t="array" ref="T342">_xlfn.IFNA(MATCH(_xll.BDP($C342,T$1),Convert_RBCIRTG[RTG_FITCH_SP],0),0)</f>
        <v>0</v>
      </c>
      <c r="U342" s="8" cm="1">
        <f t="array" ref="U342">_xlfn.IFNA(MATCH(_xll.BDP($C342,U$1),Convert_RBCIRTG[RTG_FITCH_SP],0),0)</f>
        <v>5</v>
      </c>
      <c r="V342" s="20" t="str" cm="1">
        <f t="array" ref="V342">INDEX(Convert_RBCIRTG[RTG_FITCH_SP],IF(MEDIAN($S342:$U342)&gt;0,MEDIAN($S342:$U342),MAX($S342:$U342)))</f>
        <v>A</v>
      </c>
      <c r="W342" s="15" cm="1">
        <f t="array" ref="W342">_xll.BDP($C342,W$1,"YAS_YLD_FLAG = 15")</f>
        <v>16.229320688226863</v>
      </c>
      <c r="X342" s="3" t="str">
        <f>INDEX(Convert_DurBins[Dur_Bucket],MATCH($W342,Convert_DurBins[Dur_Val],1))</f>
        <v>16-18</v>
      </c>
      <c r="Y342" s="14">
        <f t="shared" si="24"/>
        <v>3.0746039999999999</v>
      </c>
      <c r="Z342" s="3">
        <f>-INDEX(DefProv[Default],MATCH($O342&amp;$R342,DefProv[KEY],0))</f>
        <v>-13</v>
      </c>
      <c r="AA342" s="9" cm="1">
        <f t="array" ref="AA342">IF($M342="CAD",AB342,_xll.BDP($C342,AA$1,"YAS_XCCY_FOREIGN_CURRENCY=CAD","YAS_YLD_FLAG = 15","PRICING_SOURCE=BVAL"))</f>
        <v>3.2046039999999998</v>
      </c>
      <c r="AB342" s="9" cm="1">
        <f t="array" ref="AB342">_xll.BDP($C342,AB$1,"YAS_YLD_FLAG = 15","PRICING_SOURCE=BVAL")</f>
        <v>3.2046039999999998</v>
      </c>
      <c r="AC342" s="14">
        <f t="shared" si="25"/>
        <v>0</v>
      </c>
      <c r="AD342" s="9" cm="1">
        <f t="array" ref="AD342">_xll.BDP($C342,AD$1,"YAS_YLD_FLAG = 15","PRICING_SOURCE=BVAL")</f>
        <v>126.86839999999999</v>
      </c>
      <c r="AE342" s="14">
        <f>INDEX([1]credit_yield!$C$1:$C$108,MATCH($AY342,[1]credit_yield!$A$1:$A$108,0))</f>
        <v>139.83568050986841</v>
      </c>
      <c r="AF342" s="9" cm="1">
        <f t="array" ref="AF342">_xll.BDP($C342,AF$1,"YAS_YLD_FLAG = 15","YAS_XCCY_FOREIGN_CURRENCY=CAD","PRICING_SOURCE=BVAL")</f>
        <v>138.98076113658485</v>
      </c>
      <c r="AG342" s="9" cm="1">
        <f t="array" ref="AG342">_xll.BDP($C342,AG$1,"YAS_YLD_FLAG = 15","PRICING_SOURCE=BVAL")</f>
        <v>1.9359199999999999</v>
      </c>
      <c r="AH342" s="9" t="str" cm="1">
        <f t="array" ref="AH342">_xll.BDP($C342,AH$1,"YAS_YLD_FLAG = 15","PRICING_SOURCE=BVAL")</f>
        <v>CAN 3 1/2 12/01/45</v>
      </c>
      <c r="AI342" s="9" t="str" cm="1">
        <f t="array" ref="AI342">_xll.BDP($C342,AI$1,"YAS_YLD_FLAG = 15","YAS_XCCY_FOREIGN_CURRENCY=CAD","PRICING_SOURCE=BVAL")</f>
        <v>CAN 4 06/01/41</v>
      </c>
      <c r="AJ342" s="9" cm="1">
        <f t="array" ref="AJ342">_xll.BQL($C342, "yield(fill=PREV, pricing_source=BVN4, side=Bid, yield_type=YTW) - yield(fill=PREV, pricing_source=BVN4, side=Ask, yield_type=YTW)")</f>
        <v>5.1871240000000096E-2</v>
      </c>
      <c r="AK342" s="16" cm="1">
        <f t="array" ref="AK342">_xll.BDP($C342,AK$1,"YAS_YLD_FLAG = 1")</f>
        <v>450000000</v>
      </c>
      <c r="AL342" s="5">
        <f t="shared" si="26"/>
        <v>0</v>
      </c>
      <c r="AM342" s="17" cm="1">
        <f t="array" ref="AM342">_xll.BDP($C342&amp;"@"&amp;Settings!$B$1&amp;" "&amp;$O342,"INTERVAL_SUM","MARKET_DATA_OVERRIDE="&amp;AM$1,"CALC_INTERVAL="&amp;Settings!$B$2,"FILL=0")*1000</f>
        <v>0</v>
      </c>
      <c r="AN342" s="18">
        <f t="shared" si="27"/>
        <v>0</v>
      </c>
      <c r="AO342" s="17" cm="1">
        <f t="array" ref="AO342">_xll.BDP($I342&amp;"@"&amp;Settings!$B$1&amp;" "&amp;$O342,"INTERVAL_SUM","MARKET_DATA_OVERRIDE="&amp;AO$1,"CALC_INTERVAL="&amp;Settings!$B$2,"FILL=0")*1000</f>
        <v>0</v>
      </c>
      <c r="AP342" s="17" cm="1">
        <f t="array" ref="AP342">_xll.BDP($I342&amp;"@"&amp;Settings!$B$1&amp;" "&amp;$O342,"INTERVAL_SUM","MARKET_DATA_OVERRIDE="&amp;AP$1,"CALC_INTERVAL="&amp;Settings!$B$2,"FILL=0")*1000</f>
        <v>0</v>
      </c>
      <c r="AQ342" s="8" cm="1">
        <f t="array" ref="AQ342">_xll.BDP($C342,AQ$1)</f>
        <v>79</v>
      </c>
      <c r="AR342" s="21">
        <f>_xlfn.IFNA(IF(ISNUMBER($K342),INDEX(SN_Limit[UTILIZATION],MATCH($K342,SN_Limit[BB_ID],0)),"#N/A"),
IF(ISNUMBER($L342),INDEX(SN_Limit[UTILIZATION],MATCH($L342,SN_Limit[BB_ID],0)),"#N/A"))</f>
        <v>0.39810000000000001</v>
      </c>
      <c r="AS342" s="6">
        <f>_xlfn.IFNA(IF(ISNUMBER($K342),INDEX(SN_Limit[REMAINING],MATCH($K342,SN_Limit[BB_ID],0)),"#N/A"),
IF(ISNUMBER($L342),INDEX(SN_Limit[REMAINING],MATCH($L342,SN_Limit[BB_ID],0)),"#N/A"))</f>
        <v>75292254.789999992</v>
      </c>
      <c r="AT342" s="3" t="str">
        <f>INDEX(Table11[Z_category],MATCH(MAX(BuyTable[[#This Row],[Yld_Z_BB]:[Yld_Z_RBCI]]),Table11[Z_score_Vale],1))</f>
        <v>75 to 90</v>
      </c>
      <c r="AU342" s="3">
        <f>INDEX(Table12[TRAC_Category],MATCH(BuyTable[[#This Row],[Perc_Traded]],Table12[TRAC_Value],1))</f>
        <v>0</v>
      </c>
      <c r="AV342" s="27">
        <f>INDEX(Table13[NetDlrInv_Category],MATCH(BuyTable[[#This Row],[DealerClient Net]],Table13[NetDlrInv_Value],1))</f>
        <v>0</v>
      </c>
      <c r="AW342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42" s="3">
        <f>INDEX(Table15[XCCY_Cat],MATCH(BuyTable[[#This Row],[XCCY_sprd]],Table15[XCCY_Value],1))</f>
        <v>0</v>
      </c>
      <c r="AY342" s="3" t="str">
        <f>INDEX(Group_RTG[RTG_Value],MATCH($R342,Group_RTG[RTG_Key],0))&amp;":"&amp;INDEX(Map_DurBQNT[Dur_Val],MATCH($X342,Map_DurBQNT[Dur_Key],0))&amp;":"&amp;$M342&amp;":"&amp;$O342</f>
        <v>A:9:CAD:Corp</v>
      </c>
      <c r="AZ342" s="3" t="str">
        <f>INDEX(Table9[LQA_Bucket],MATCH(BuyTable[[#This Row],[LQA_LIQUIDITY_SCORE]],Table9[LQA_Val],1))</f>
        <v>60-80</v>
      </c>
      <c r="BA342" s="27" t="str">
        <f>INDEX(Table10[Utilization_Bucket],MATCH(_xlfn.IFNA(ROUND(BuyTable[[#This Row],[Remaining]]/1000000,0),-1),Table10[Utilization_Val],1))</f>
        <v>50-100MM</v>
      </c>
      <c r="BB34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43" spans="1:54" x14ac:dyDescent="0.3">
      <c r="A343" t="s">
        <v>876</v>
      </c>
      <c r="B343" t="str">
        <f>IF(ISNUMBER(MATCH(I343,Buyside_PastID!A:A,0)),"","NEW")</f>
        <v/>
      </c>
      <c r="C343" s="8" t="s">
        <v>998</v>
      </c>
      <c r="D343" s="8">
        <v>2.4080883175857308</v>
      </c>
      <c r="E343" s="8">
        <v>1.0537953654205825</v>
      </c>
      <c r="F343" s="8" t="s">
        <v>2100</v>
      </c>
      <c r="G343" s="8">
        <v>2000000</v>
      </c>
      <c r="H343" s="8">
        <v>5000000</v>
      </c>
      <c r="I343" s="8" t="str" cm="1">
        <f t="array" ref="I343">_xll.BDP($C343,I$1)</f>
        <v>11282ZAQ1</v>
      </c>
      <c r="J343" s="8" t="str" cm="1">
        <f t="array" ref="J343">_xll.BDP($C343,J$1)</f>
        <v>BAMREP 3.33 08/13/50</v>
      </c>
      <c r="K343" s="8" cm="1">
        <f t="array" ref="K343">_xll.BDP($C343,K$1)</f>
        <v>883720</v>
      </c>
      <c r="L343" s="8" cm="1">
        <f t="array" ref="L343">_xll.BDP($C343,L$1)</f>
        <v>28463392</v>
      </c>
      <c r="M343" s="8" t="str" cm="1">
        <f t="array" ref="M343">_xll.BDP($C343,M$1)</f>
        <v>CAD</v>
      </c>
      <c r="N343" s="8" t="str" cm="1">
        <f t="array" ref="N343">_xll.BDP($C343,N$1)</f>
        <v>CA</v>
      </c>
      <c r="O343" s="8" t="str" cm="1">
        <f t="array" ref="O343">_xll.BDP($C343,O$1)</f>
        <v>Corp</v>
      </c>
      <c r="P343" s="8" t="str" cm="1">
        <f t="array" ref="P343">_xll.BDP($C343,P$1)</f>
        <v>Utilities</v>
      </c>
      <c r="Q343" s="8" t="str" cm="1">
        <f t="array" ref="Q343">_xll.BDP($C343,Q$1)</f>
        <v>BROOKFIELD RENEWABLE PAR</v>
      </c>
      <c r="R343" s="8" t="str" cm="1">
        <f t="array" ref="R343">_xll.BDP($C343,R$1)</f>
        <v>BBB+</v>
      </c>
      <c r="S343" s="8" cm="1">
        <f t="array" ref="S343">_xlfn.IFNA(MATCH(_xll.BDP($C343,S$1),Convert_RBCIRTG[RTG_MDY],0),0)</f>
        <v>0</v>
      </c>
      <c r="T343" s="8" cm="1">
        <f t="array" ref="T343">_xlfn.IFNA(MATCH(_xll.BDP($C343,T$1),Convert_RBCIRTG[RTG_FITCH_SP],0),0)</f>
        <v>3</v>
      </c>
      <c r="U343" s="8" cm="1">
        <f t="array" ref="U343">_xlfn.IFNA(MATCH(_xll.BDP($C343,U$1),Convert_RBCIRTG[RTG_FITCH_SP],0),0)</f>
        <v>3</v>
      </c>
      <c r="V343" s="20" t="str" cm="1">
        <f t="array" ref="V343">INDEX(Convert_RBCIRTG[RTG_FITCH_SP],IF(MEDIAN($S343:$U343)&gt;0,MEDIAN($S343:$U343),MAX($S343:$U343)))</f>
        <v>BBB+</v>
      </c>
      <c r="W343" s="15" cm="1">
        <f t="array" ref="W343">_xll.BDP($C343,W$1,"YAS_YLD_FLAG = 15")</f>
        <v>17.943042166204304</v>
      </c>
      <c r="X343" s="3" t="str">
        <f>INDEX(Convert_DurBins[Dur_Bucket],MATCH($W343,Convert_DurBins[Dur_Val],1))</f>
        <v>16-18</v>
      </c>
      <c r="Y343" s="14">
        <f t="shared" si="24"/>
        <v>3.3074270000000001</v>
      </c>
      <c r="Z343" s="3">
        <f>-INDEX(DefProv[Default],MATCH($O343&amp;$R343,DefProv[KEY],0))</f>
        <v>-36</v>
      </c>
      <c r="AA343" s="9" cm="1">
        <f t="array" ref="AA343">IF($M343="CAD",AB343,_xll.BDP($C343,AA$1,"YAS_XCCY_FOREIGN_CURRENCY=CAD","YAS_YLD_FLAG = 15","PRICING_SOURCE=BVAL"))</f>
        <v>3.667427</v>
      </c>
      <c r="AB343" s="9" cm="1">
        <f t="array" ref="AB343">_xll.BDP($C343,AB$1,"YAS_YLD_FLAG = 15","PRICING_SOURCE=BVAL")</f>
        <v>3.667427</v>
      </c>
      <c r="AC343" s="14">
        <f t="shared" si="25"/>
        <v>0</v>
      </c>
      <c r="AD343" s="9" cm="1">
        <f t="array" ref="AD343">_xll.BDP($C343,AD$1,"YAS_YLD_FLAG = 15","PRICING_SOURCE=BVAL")</f>
        <v>169.9093</v>
      </c>
      <c r="AE343" s="14" t="e">
        <f>INDEX([1]credit_yield!$C$1:$C$108,MATCH($AY343,[1]credit_yield!$A$1:$A$108,0))</f>
        <v>#N/A</v>
      </c>
      <c r="AF343" s="9" cm="1">
        <f t="array" ref="AF343">_xll.BDP($C343,AF$1,"YAS_YLD_FLAG = 15","YAS_XCCY_FOREIGN_CURRENCY=CAD","PRICING_SOURCE=BVAL")</f>
        <v>164.46721744073272</v>
      </c>
      <c r="AG343" s="9" cm="1">
        <f t="array" ref="AG343">_xll.BDP($C343,AG$1,"YAS_YLD_FLAG = 15","PRICING_SOURCE=BVAL")</f>
        <v>1.968334</v>
      </c>
      <c r="AH343" s="9" t="str" cm="1">
        <f t="array" ref="AH343">_xll.BDP($C343,AH$1,"YAS_YLD_FLAG = 15","PRICING_SOURCE=BVAL")</f>
        <v>CAN 2 12/01/51</v>
      </c>
      <c r="AI343" s="9" t="str" cm="1">
        <f t="array" ref="AI343">_xll.BDP($C343,AI$1,"YAS_YLD_FLAG = 15","YAS_XCCY_FOREIGN_CURRENCY=CAD","PRICING_SOURCE=BVAL")</f>
        <v>CAN 2 12/01/51</v>
      </c>
      <c r="AJ343" s="9" cm="1">
        <f t="array" ref="AJ343">_xll.BQL($C343, "yield(fill=PREV, pricing_source=BVN4, side=Bid, yield_type=YTW) - yield(fill=PREV, pricing_source=BVN4, side=Ask, yield_type=YTW)")</f>
        <v>3.5073980275953875E-2</v>
      </c>
      <c r="AK343" s="16" cm="1">
        <f t="array" ref="AK343">_xll.BDP($C343,AK$1,"YAS_YLD_FLAG = 1")</f>
        <v>425000000</v>
      </c>
      <c r="AL343" s="5">
        <f t="shared" si="26"/>
        <v>0</v>
      </c>
      <c r="AM343" s="17" cm="1">
        <f t="array" ref="AM343">_xll.BDP($C343&amp;"@"&amp;Settings!$B$1&amp;" "&amp;$O343,"INTERVAL_SUM","MARKET_DATA_OVERRIDE="&amp;AM$1,"CALC_INTERVAL="&amp;Settings!$B$2,"FILL=0")*1000</f>
        <v>0</v>
      </c>
      <c r="AN343" s="18">
        <f t="shared" si="27"/>
        <v>0</v>
      </c>
      <c r="AO343" s="17" cm="1">
        <f t="array" ref="AO343">_xll.BDP($I343&amp;"@"&amp;Settings!$B$1&amp;" "&amp;$O343,"INTERVAL_SUM","MARKET_DATA_OVERRIDE="&amp;AO$1,"CALC_INTERVAL="&amp;Settings!$B$2,"FILL=0")*1000</f>
        <v>0</v>
      </c>
      <c r="AP343" s="17" cm="1">
        <f t="array" ref="AP343">_xll.BDP($I343&amp;"@"&amp;Settings!$B$1&amp;" "&amp;$O343,"INTERVAL_SUM","MARKET_DATA_OVERRIDE="&amp;AP$1,"CALC_INTERVAL="&amp;Settings!$B$2,"FILL=0")*1000</f>
        <v>0</v>
      </c>
      <c r="AQ343" s="8" cm="1">
        <f t="array" ref="AQ343">_xll.BDP($C343,AQ$1)</f>
        <v>76</v>
      </c>
      <c r="AR343" s="21" t="e">
        <f>_xlfn.IFNA(IF(ISNUMBER($K343),INDEX(SN_Limit[UTILIZATION],MATCH($K343,SN_Limit[BB_ID],0)),"#N/A"),
IF(ISNUMBER($L343),INDEX(SN_Limit[UTILIZATION],MATCH($L343,SN_Limit[BB_ID],0)),"#N/A"))</f>
        <v>#N/A</v>
      </c>
      <c r="AS343" s="6" t="e">
        <f>_xlfn.IFNA(IF(ISNUMBER($K343),INDEX(SN_Limit[REMAINING],MATCH($K343,SN_Limit[BB_ID],0)),"#N/A"),
IF(ISNUMBER($L343),INDEX(SN_Limit[REMAINING],MATCH($L343,SN_Limit[BB_ID],0)),"#N/A"))</f>
        <v>#N/A</v>
      </c>
      <c r="AT343" s="3" t="str">
        <f>INDEX(Table11[Z_category],MATCH(MAX(BuyTable[[#This Row],[Yld_Z_BB]:[Yld_Z_RBCI]]),Table11[Z_score_Vale],1))</f>
        <v>90+</v>
      </c>
      <c r="AU343" s="3">
        <f>INDEX(Table12[TRAC_Category],MATCH(BuyTable[[#This Row],[Perc_Traded]],Table12[TRAC_Value],1))</f>
        <v>0</v>
      </c>
      <c r="AV343" s="27">
        <f>INDEX(Table13[NetDlrInv_Category],MATCH(BuyTable[[#This Row],[DealerClient Net]],Table13[NetDlrInv_Value],1))</f>
        <v>0</v>
      </c>
      <c r="AW343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43" s="3">
        <f>INDEX(Table15[XCCY_Cat],MATCH(BuyTable[[#This Row],[XCCY_sprd]],Table15[XCCY_Value],1))</f>
        <v>0</v>
      </c>
      <c r="AY343" s="3" t="str">
        <f>INDEX(Group_RTG[RTG_Value],MATCH($R343,Group_RTG[RTG_Key],0))&amp;":"&amp;INDEX(Map_DurBQNT[Dur_Val],MATCH($X343,Map_DurBQNT[Dur_Key],0))&amp;":"&amp;$M343&amp;":"&amp;$O343</f>
        <v>BBB:9:CAD:Corp</v>
      </c>
      <c r="AZ343" s="3" t="str">
        <f>INDEX(Table9[LQA_Bucket],MATCH(BuyTable[[#This Row],[LQA_LIQUIDITY_SCORE]],Table9[LQA_Val],1))</f>
        <v>60-80</v>
      </c>
      <c r="BA343" s="27" t="str">
        <f>INDEX(Table10[Utilization_Bucket],MATCH(_xlfn.IFNA(ROUND(BuyTable[[#This Row],[Remaining]]/1000000,0),-1),Table10[Utilization_Val],1))</f>
        <v>NR</v>
      </c>
      <c r="BB34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44" spans="1:54" x14ac:dyDescent="0.3">
      <c r="A344" t="s">
        <v>876</v>
      </c>
      <c r="B344" t="str">
        <f>IF(ISNUMBER(MATCH(I344,Buyside_PastID!A:A,0)),"","NEW")</f>
        <v/>
      </c>
      <c r="C344" s="8" t="s">
        <v>1130</v>
      </c>
      <c r="D344" s="8">
        <v>0.73766597901090325</v>
      </c>
      <c r="E344" s="8">
        <v>0.81493068056215956</v>
      </c>
      <c r="F344" s="8" t="s">
        <v>2114</v>
      </c>
      <c r="G344" s="8">
        <v>602000</v>
      </c>
      <c r="H344" s="8">
        <v>0</v>
      </c>
      <c r="I344" s="8" t="str" cm="1">
        <f t="array" ref="I344">_xll.BDP($C344,I$1)</f>
        <v>172967FX4</v>
      </c>
      <c r="J344" s="8" t="str" cm="1">
        <f t="array" ref="J344">_xll.BDP($C344,J$1)</f>
        <v>C 5 7/8 01/30/42</v>
      </c>
      <c r="K344" s="8" cm="1">
        <f t="array" ref="K344">_xll.BDP($C344,K$1)</f>
        <v>101214</v>
      </c>
      <c r="L344" s="8" cm="1">
        <f t="array" ref="L344">_xll.BDP($C344,L$1)</f>
        <v>101214</v>
      </c>
      <c r="M344" s="8" t="str" cm="1">
        <f t="array" ref="M344">_xll.BDP($C344,M$1)</f>
        <v>USD</v>
      </c>
      <c r="N344" s="8" t="str" cm="1">
        <f t="array" ref="N344">_xll.BDP($C344,N$1)</f>
        <v>US</v>
      </c>
      <c r="O344" s="8" t="str" cm="1">
        <f t="array" ref="O344">_xll.BDP($C344,O$1)</f>
        <v>Corp</v>
      </c>
      <c r="P344" s="8" t="str" cm="1">
        <f t="array" ref="P344">_xll.BDP($C344,P$1)</f>
        <v>Financials</v>
      </c>
      <c r="Q344" s="8" t="str" cm="1">
        <f t="array" ref="Q344">_xll.BDP($C344,Q$1)</f>
        <v>CITIGROUP INC</v>
      </c>
      <c r="R344" s="8" t="str" cm="1">
        <f t="array" ref="R344">_xll.BDP($C344,R$1)</f>
        <v>A-</v>
      </c>
      <c r="S344" s="8" cm="1">
        <f t="array" ref="S344">_xlfn.IFNA(MATCH(_xll.BDP($C344,S$1),Convert_RBCIRTG[RTG_MDY],0),0)</f>
        <v>4</v>
      </c>
      <c r="T344" s="8" cm="1">
        <f t="array" ref="T344">_xlfn.IFNA(MATCH(_xll.BDP($C344,T$1),Convert_RBCIRTG[RTG_FITCH_SP],0),0)</f>
        <v>5</v>
      </c>
      <c r="U344" s="8" cm="1">
        <f t="array" ref="U344">_xlfn.IFNA(MATCH(_xll.BDP($C344,U$1),Convert_RBCIRTG[RTG_FITCH_SP],0),0)</f>
        <v>3</v>
      </c>
      <c r="V344" s="20" t="str" cm="1">
        <f t="array" ref="V344">INDEX(Convert_RBCIRTG[RTG_FITCH_SP],IF(MEDIAN($S344:$U344)&gt;0,MEDIAN($S344:$U344),MAX($S344:$U344)))</f>
        <v>A-</v>
      </c>
      <c r="W344" s="15" cm="1">
        <f t="array" ref="W344">_xll.BDP($C344,W$1,"YAS_YLD_FLAG = 15")</f>
        <v>13.18438085178661</v>
      </c>
      <c r="X344" s="3" t="str">
        <f>INDEX(Convert_DurBins[Dur_Bucket],MATCH($W344,Convert_DurBins[Dur_Val],1))</f>
        <v>12-14</v>
      </c>
      <c r="Y344" s="14">
        <f t="shared" si="24"/>
        <v>3.7593812224970722</v>
      </c>
      <c r="Z344" s="3">
        <f>-INDEX(DefProv[Default],MATCH($O344&amp;$R344,DefProv[KEY],0))</f>
        <v>-13</v>
      </c>
      <c r="AA344" s="9" cm="1">
        <f t="array" ref="AA344">IF($M344="CAD",AB344,_xll.BDP($C344,AA$1,"YAS_XCCY_FOREIGN_CURRENCY=CAD","YAS_YLD_FLAG = 15","PRICING_SOURCE=BVAL"))</f>
        <v>3.8893812224970721</v>
      </c>
      <c r="AB344" s="9" cm="1">
        <f t="array" ref="AB344">_xll.BDP($C344,AB$1,"YAS_YLD_FLAG = 15","PRICING_SOURCE=BVAL")</f>
        <v>3.0507789999999999</v>
      </c>
      <c r="AC344" s="14">
        <f t="shared" si="25"/>
        <v>0.83860222249707217</v>
      </c>
      <c r="AD344" s="9" cm="1">
        <f t="array" ref="AD344">_xll.BDP($C344,AD$1,"YAS_YLD_FLAG = 15","PRICING_SOURCE=BVAL")</f>
        <v>105.7989</v>
      </c>
      <c r="AE344" s="14">
        <f>INDEX([1]credit_yield!$C$1:$C$108,MATCH($AY344,[1]credit_yield!$A$1:$A$108,0))</f>
        <v>93.300624564841939</v>
      </c>
      <c r="AF344" s="9" cm="1">
        <f t="array" ref="AF344">_xll.BDP($C344,AF$1,"YAS_YLD_FLAG = 15","YAS_XCCY_FOREIGN_CURRENCY=CAD","PRICING_SOURCE=BVAL")</f>
        <v>202.11007685040468</v>
      </c>
      <c r="AG344" s="9" cm="1">
        <f t="array" ref="AG344">_xll.BDP($C344,AG$1,"YAS_YLD_FLAG = 15","PRICING_SOURCE=BVAL")</f>
        <v>1.9927899999999998</v>
      </c>
      <c r="AH344" s="9" t="str" cm="1">
        <f t="array" ref="AH344">_xll.BDP($C344,AH$1,"YAS_YLD_FLAG = 15","PRICING_SOURCE=BVAL")</f>
        <v>T 1 3/4 08/15/41</v>
      </c>
      <c r="AI344" s="9" t="str" cm="1">
        <f t="array" ref="AI344">_xll.BDP($C344,AI$1,"YAS_YLD_FLAG = 15","YAS_XCCY_FOREIGN_CURRENCY=CAD","PRICING_SOURCE=BVAL")</f>
        <v>CAN 4 06/01/41</v>
      </c>
      <c r="AJ344" s="9" cm="1">
        <f t="array" ref="AJ344">_xll.BQL($C344, "yield(fill=PREV, pricing_source=BVN4, side=Bid, yield_type=YTW) - yield(fill=PREV, pricing_source=BVN4, side=Ask, yield_type=YTW)")</f>
        <v>2.0254969521361854E-2</v>
      </c>
      <c r="AK344" s="16" cm="1">
        <f t="array" ref="AK344">_xll.BDP($C344,AK$1,"YAS_YLD_FLAG = 1")</f>
        <v>1000000000</v>
      </c>
      <c r="AL344" s="5">
        <f t="shared" si="26"/>
        <v>3.1570000000000001E-2</v>
      </c>
      <c r="AM344" s="17" cm="1">
        <f t="array" ref="AM344">_xll.BDP($C344&amp;"@"&amp;Settings!$B$1&amp;" "&amp;$O344,"INTERVAL_SUM","MARKET_DATA_OVERRIDE="&amp;AM$1,"CALC_INTERVAL="&amp;Settings!$B$2,"FILL=0")*1000</f>
        <v>31570000</v>
      </c>
      <c r="AN344" s="18">
        <f t="shared" si="27"/>
        <v>6770000</v>
      </c>
      <c r="AO344" s="17" cm="1">
        <f t="array" ref="AO344">_xll.BDP($I344&amp;"@"&amp;Settings!$B$1&amp;" "&amp;$O344,"INTERVAL_SUM","MARKET_DATA_OVERRIDE="&amp;AO$1,"CALC_INTERVAL="&amp;Settings!$B$2,"FILL=0")*1000</f>
        <v>11665000</v>
      </c>
      <c r="AP344" s="17" cm="1">
        <f t="array" ref="AP344">_xll.BDP($I344&amp;"@"&amp;Settings!$B$1&amp;" "&amp;$O344,"INTERVAL_SUM","MARKET_DATA_OVERRIDE="&amp;AP$1,"CALC_INTERVAL="&amp;Settings!$B$2,"FILL=0")*1000</f>
        <v>4895000</v>
      </c>
      <c r="AQ344" s="8" cm="1">
        <f t="array" ref="AQ344">_xll.BDP($C344,AQ$1)</f>
        <v>96</v>
      </c>
      <c r="AR344" s="21">
        <f>_xlfn.IFNA(IF(ISNUMBER($K344),INDEX(SN_Limit[UTILIZATION],MATCH($K344,SN_Limit[BB_ID],0)),"#N/A"),
IF(ISNUMBER($L344),INDEX(SN_Limit[UTILIZATION],MATCH($L344,SN_Limit[BB_ID],0)),"#N/A"))</f>
        <v>0.59650000000000003</v>
      </c>
      <c r="AS344" s="6">
        <f>_xlfn.IFNA(IF(ISNUMBER($K344),INDEX(SN_Limit[REMAINING],MATCH($K344,SN_Limit[BB_ID],0)),"#N/A"),
IF(ISNUMBER($L344),INDEX(SN_Limit[REMAINING],MATCH($L344,SN_Limit[BB_ID],0)),"#N/A"))</f>
        <v>22758866.039999999</v>
      </c>
      <c r="AT344" s="3" t="str">
        <f>INDEX(Table11[Z_category],MATCH(MAX(BuyTable[[#This Row],[Yld_Z_BB]:[Yld_Z_RBCI]]),Table11[Z_score_Vale],1))</f>
        <v>75 to 90</v>
      </c>
      <c r="AU344" s="3" t="str">
        <f>INDEX(Table12[TRAC_Category],MATCH(BuyTable[[#This Row],[Perc_Traded]],Table12[TRAC_Value],1))</f>
        <v>0-5%</v>
      </c>
      <c r="AV344" s="27" t="str">
        <f>INDEX(Table13[NetDlrInv_Category],MATCH(BuyTable[[#This Row],[DealerClient Net]],Table13[NetDlrInv_Value],1))</f>
        <v>5 to 10MM</v>
      </c>
      <c r="AW344" s="3">
        <f>IF(OR(ISBLANK(BuyTable[[#This Row],[MSG_AskSize]]),NOT(ISNUMBER(BuyTable[[#This Row],[MSG_AskSize]]))),"NA",INDEX(Table14[AskSize_Category],MATCH(BuyTable[[#This Row],[MSG_AskSize]],Table14[AskSize_Value],1)))</f>
        <v>0</v>
      </c>
      <c r="AX344" s="3" t="str">
        <f>INDEX(Table15[XCCY_Cat],MATCH(BuyTable[[#This Row],[XCCY_sprd]],Table15[XCCY_Value],1))</f>
        <v>0.8 to 1</v>
      </c>
      <c r="AY344" s="3" t="str">
        <f>INDEX(Group_RTG[RTG_Value],MATCH($R344,Group_RTG[RTG_Key],0))&amp;":"&amp;INDEX(Map_DurBQNT[Dur_Val],MATCH($X344,Map_DurBQNT[Dur_Key],0))&amp;":"&amp;$M344&amp;":"&amp;$O344</f>
        <v>A:7:USD:Corp</v>
      </c>
      <c r="AZ344" s="3" t="str">
        <f>INDEX(Table9[LQA_Bucket],MATCH(BuyTable[[#This Row],[LQA_LIQUIDITY_SCORE]],Table9[LQA_Val],1))</f>
        <v>80-100</v>
      </c>
      <c r="BA344" s="27" t="str">
        <f>INDEX(Table10[Utilization_Bucket],MATCH(_xlfn.IFNA(ROUND(BuyTable[[#This Row],[Remaining]]/1000000,0),-1),Table10[Utilization_Val],1))</f>
        <v>10-50MM</v>
      </c>
      <c r="BB34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45" spans="1:54" x14ac:dyDescent="0.3">
      <c r="A345" t="s">
        <v>876</v>
      </c>
      <c r="B345" t="str">
        <f>IF(ISNUMBER(MATCH(I345,Buyside_PastID!A:A,0)),"","NEW")</f>
        <v/>
      </c>
      <c r="C345" s="8" t="s">
        <v>983</v>
      </c>
      <c r="D345" s="8">
        <v>0.88468450689654721</v>
      </c>
      <c r="E345" s="8">
        <v>0.93618394655267734</v>
      </c>
      <c r="F345" s="8" t="s">
        <v>2091</v>
      </c>
      <c r="G345" s="8">
        <v>0</v>
      </c>
      <c r="H345" s="8">
        <v>3000000</v>
      </c>
      <c r="I345" s="8" t="str" cm="1">
        <f t="array" ref="I345">_xll.BDP($C345,I$1)</f>
        <v>842400GR8</v>
      </c>
      <c r="J345" s="8" t="str" cm="1">
        <f t="array" ref="J345">_xll.BDP($C345,J$1)</f>
        <v>EIX 4 7/8 03/01/49</v>
      </c>
      <c r="K345" s="8" cm="1">
        <f t="array" ref="K345">_xll.BDP($C345,K$1)</f>
        <v>101315</v>
      </c>
      <c r="L345" s="8" cm="1">
        <f t="array" ref="L345">_xll.BDP($C345,L$1)</f>
        <v>171315</v>
      </c>
      <c r="M345" s="8" t="str" cm="1">
        <f t="array" ref="M345">_xll.BDP($C345,M$1)</f>
        <v>USD</v>
      </c>
      <c r="N345" s="8" t="str" cm="1">
        <f t="array" ref="N345">_xll.BDP($C345,N$1)</f>
        <v>US</v>
      </c>
      <c r="O345" s="8" t="str" cm="1">
        <f t="array" ref="O345">_xll.BDP($C345,O$1)</f>
        <v>Corp</v>
      </c>
      <c r="P345" s="8" t="str" cm="1">
        <f t="array" ref="P345">_xll.BDP($C345,P$1)</f>
        <v>Utilities</v>
      </c>
      <c r="Q345" s="8" t="str" cm="1">
        <f t="array" ref="Q345">_xll.BDP($C345,Q$1)</f>
        <v>SOUTHERN CAL EDISON</v>
      </c>
      <c r="R345" s="8" t="str" cm="1">
        <f t="array" ref="R345">_xll.BDP($C345,R$1)</f>
        <v>BBB+</v>
      </c>
      <c r="S345" s="8" cm="1">
        <f t="array" ref="S345">_xlfn.IFNA(MATCH(_xll.BDP($C345,S$1),Convert_RBCIRTG[RTG_MDY],0),0)</f>
        <v>4</v>
      </c>
      <c r="T345" s="8" cm="1">
        <f t="array" ref="T345">_xlfn.IFNA(MATCH(_xll.BDP($C345,T$1),Convert_RBCIRTG[RTG_FITCH_SP],0),0)</f>
        <v>3</v>
      </c>
      <c r="U345" s="8" cm="1">
        <f t="array" ref="U345">_xlfn.IFNA(MATCH(_xll.BDP($C345,U$1),Convert_RBCIRTG[RTG_FITCH_SP],0),0)</f>
        <v>4</v>
      </c>
      <c r="V345" s="20" t="str" cm="1">
        <f t="array" ref="V345">INDEX(Convert_RBCIRTG[RTG_FITCH_SP],IF(MEDIAN($S345:$U345)&gt;0,MEDIAN($S345:$U345),MAX($S345:$U345)))</f>
        <v>A-</v>
      </c>
      <c r="W345" s="15" cm="1">
        <f t="array" ref="W345">_xll.BDP($C345,W$1,"YAS_YLD_FLAG = 15")</f>
        <v>16.005085842029143</v>
      </c>
      <c r="X345" s="3" t="str">
        <f>INDEX(Convert_DurBins[Dur_Bucket],MATCH($W345,Convert_DurBins[Dur_Val],1))</f>
        <v>16-18</v>
      </c>
      <c r="Y345" s="14">
        <f t="shared" si="24"/>
        <v>4.0351076412654354</v>
      </c>
      <c r="Z345" s="3">
        <f>-INDEX(DefProv[Default],MATCH($O345&amp;$R345,DefProv[KEY],0))</f>
        <v>-36</v>
      </c>
      <c r="AA345" s="9" cm="1">
        <f t="array" ref="AA345">IF($M345="CAD",AB345,_xll.BDP($C345,AA$1,"YAS_XCCY_FOREIGN_CURRENCY=CAD","YAS_YLD_FLAG = 15","PRICING_SOURCE=BVAL"))</f>
        <v>4.3951076412654357</v>
      </c>
      <c r="AB345" s="9" cm="1">
        <f t="array" ref="AB345">_xll.BDP($C345,AB$1,"YAS_YLD_FLAG = 15","PRICING_SOURCE=BVAL")</f>
        <v>3.6027399999999998</v>
      </c>
      <c r="AC345" s="14">
        <f t="shared" si="25"/>
        <v>0.79236764126543591</v>
      </c>
      <c r="AD345" s="9" cm="1">
        <f t="array" ref="AD345">_xll.BDP($C345,AD$1,"YAS_YLD_FLAG = 15","PRICING_SOURCE=BVAL")</f>
        <v>160.05449999999999</v>
      </c>
      <c r="AE345" s="14" t="e">
        <f>INDEX([1]credit_yield!$C$1:$C$108,MATCH($AY345,[1]credit_yield!$A$1:$A$108,0))</f>
        <v>#N/A</v>
      </c>
      <c r="AF345" s="9" cm="1">
        <f t="array" ref="AF345">_xll.BDP($C345,AF$1,"YAS_YLD_FLAG = 15","YAS_XCCY_FOREIGN_CURRENCY=CAD","PRICING_SOURCE=BVAL")</f>
        <v>242.63545699947713</v>
      </c>
      <c r="AG345" s="9" cm="1">
        <f t="array" ref="AG345">_xll.BDP($C345,AG$1,"YAS_YLD_FLAG = 15","PRICING_SOURCE=BVAL")</f>
        <v>2.0021949999999999</v>
      </c>
      <c r="AH345" s="9" t="str" cm="1">
        <f t="array" ref="AH345">_xll.BDP($C345,AH$1,"YAS_YLD_FLAG = 15","PRICING_SOURCE=BVAL")</f>
        <v>T 2 3/8 05/15/51</v>
      </c>
      <c r="AI345" s="9" t="str" cm="1">
        <f t="array" ref="AI345">_xll.BDP($C345,AI$1,"YAS_YLD_FLAG = 15","YAS_XCCY_FOREIGN_CURRENCY=CAD","PRICING_SOURCE=BVAL")</f>
        <v>CAN 2 12/01/51</v>
      </c>
      <c r="AJ345" s="9" cm="1">
        <f t="array" ref="AJ345">_xll.BQL($C345, "yield(fill=PREV, pricing_source=BVN4, side=Bid, yield_type=YTW) - yield(fill=PREV, pricing_source=BVN4, side=Ask, yield_type=YTW)")</f>
        <v>1.1810009999999593E-2</v>
      </c>
      <c r="AK345" s="16" cm="1">
        <f t="array" ref="AK345">_xll.BDP($C345,AK$1,"YAS_YLD_FLAG = 1")</f>
        <v>600000000</v>
      </c>
      <c r="AL345" s="5">
        <f t="shared" si="26"/>
        <v>3.2061666666666669E-2</v>
      </c>
      <c r="AM345" s="17" cm="1">
        <f t="array" ref="AM345">_xll.BDP($C345&amp;"@"&amp;Settings!$B$1&amp;" "&amp;$O345,"INTERVAL_SUM","MARKET_DATA_OVERRIDE="&amp;AM$1,"CALC_INTERVAL="&amp;Settings!$B$2,"FILL=0")*1000</f>
        <v>19237000</v>
      </c>
      <c r="AN345" s="18">
        <f t="shared" si="27"/>
        <v>-2825000</v>
      </c>
      <c r="AO345" s="17" cm="1">
        <f t="array" ref="AO345">_xll.BDP($I345&amp;"@"&amp;Settings!$B$1&amp;" "&amp;$O345,"INTERVAL_SUM","MARKET_DATA_OVERRIDE="&amp;AO$1,"CALC_INTERVAL="&amp;Settings!$B$2,"FILL=0")*1000</f>
        <v>6706000</v>
      </c>
      <c r="AP345" s="17" cm="1">
        <f t="array" ref="AP345">_xll.BDP($I345&amp;"@"&amp;Settings!$B$1&amp;" "&amp;$O345,"INTERVAL_SUM","MARKET_DATA_OVERRIDE="&amp;AP$1,"CALC_INTERVAL="&amp;Settings!$B$2,"FILL=0")*1000</f>
        <v>9531000</v>
      </c>
      <c r="AQ345" s="8" cm="1">
        <f t="array" ref="AQ345">_xll.BDP($C345,AQ$1)</f>
        <v>95</v>
      </c>
      <c r="AR345" s="21">
        <f>_xlfn.IFNA(IF(ISNUMBER($K345),INDEX(SN_Limit[UTILIZATION],MATCH($K345,SN_Limit[BB_ID],0)),"#N/A"),
IF(ISNUMBER($L345),INDEX(SN_Limit[UTILIZATION],MATCH($L345,SN_Limit[BB_ID],0)),"#N/A"))</f>
        <v>0.6502</v>
      </c>
      <c r="AS345" s="6">
        <f>_xlfn.IFNA(IF(ISNUMBER($K345),INDEX(SN_Limit[REMAINING],MATCH($K345,SN_Limit[BB_ID],0)),"#N/A"),
IF(ISNUMBER($L345),INDEX(SN_Limit[REMAINING],MATCH($L345,SN_Limit[BB_ID],0)),"#N/A"))</f>
        <v>8741810.370000001</v>
      </c>
      <c r="AT345" s="3" t="str">
        <f>INDEX(Table11[Z_category],MATCH(MAX(BuyTable[[#This Row],[Yld_Z_BB]:[Yld_Z_RBCI]]),Table11[Z_score_Vale],1))</f>
        <v>75 to 90</v>
      </c>
      <c r="AU345" s="3" t="str">
        <f>INDEX(Table12[TRAC_Category],MATCH(BuyTable[[#This Row],[Perc_Traded]],Table12[TRAC_Value],1))</f>
        <v>0-5%</v>
      </c>
      <c r="AV345" s="27" t="str">
        <f>INDEX(Table13[NetDlrInv_Category],MATCH(BuyTable[[#This Row],[DealerClient Net]],Table13[NetDlrInv_Value],1))</f>
        <v>-5MM to 0MM</v>
      </c>
      <c r="AW345" s="3">
        <f>IF(OR(ISBLANK(BuyTable[[#This Row],[MSG_AskSize]]),NOT(ISNUMBER(BuyTable[[#This Row],[MSG_AskSize]]))),"NA",INDEX(Table14[AskSize_Category],MATCH(BuyTable[[#This Row],[MSG_AskSize]],Table14[AskSize_Value],1)))</f>
        <v>0</v>
      </c>
      <c r="AX345" s="3" t="str">
        <f>INDEX(Table15[XCCY_Cat],MATCH(BuyTable[[#This Row],[XCCY_sprd]],Table15[XCCY_Value],1))</f>
        <v>0.5 to 0.8</v>
      </c>
      <c r="AY345" s="3" t="str">
        <f>INDEX(Group_RTG[RTG_Value],MATCH($R345,Group_RTG[RTG_Key],0))&amp;":"&amp;INDEX(Map_DurBQNT[Dur_Val],MATCH($X345,Map_DurBQNT[Dur_Key],0))&amp;":"&amp;$M345&amp;":"&amp;$O345</f>
        <v>BBB:9:USD:Corp</v>
      </c>
      <c r="AZ345" s="3" t="str">
        <f>INDEX(Table9[LQA_Bucket],MATCH(BuyTable[[#This Row],[LQA_LIQUIDITY_SCORE]],Table9[LQA_Val],1))</f>
        <v>80-100</v>
      </c>
      <c r="BA345" s="27" t="str">
        <f>INDEX(Table10[Utilization_Bucket],MATCH(_xlfn.IFNA(ROUND(BuyTable[[#This Row],[Remaining]]/1000000,0),-1),Table10[Utilization_Val],1))</f>
        <v>1-10MM</v>
      </c>
      <c r="BB34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46" spans="1:54" x14ac:dyDescent="0.3">
      <c r="A346" t="s">
        <v>876</v>
      </c>
      <c r="B346" t="str">
        <f>IF(ISNUMBER(MATCH(I346,Buyside_PastID!A:A,0)),"","NEW")</f>
        <v/>
      </c>
      <c r="C346" s="8" t="s">
        <v>1801</v>
      </c>
      <c r="D346" s="8">
        <v>1.2681802000218798</v>
      </c>
      <c r="E346" s="8">
        <v>1.3143030937032993</v>
      </c>
      <c r="F346" s="8" t="s">
        <v>2789</v>
      </c>
      <c r="I346" s="8" t="str" cm="1">
        <f t="array" ref="I346">_xll.BDP($C346,I$1)</f>
        <v>532522AA7</v>
      </c>
      <c r="J346" s="8" t="str" cm="1">
        <f t="array" ref="J346">_xll.BDP($C346,J$1)</f>
        <v>LIMAMT 5 7/8 07/05/34</v>
      </c>
      <c r="K346" s="8" cm="1">
        <f t="array" ref="K346">_xll.BDP($C346,K$1)</f>
        <v>45090965</v>
      </c>
      <c r="L346" s="8" cm="1">
        <f t="array" ref="L346">_xll.BDP($C346,L$1)</f>
        <v>45090965</v>
      </c>
      <c r="M346" s="8" t="str" cm="1">
        <f t="array" ref="M346">_xll.BDP($C346,M$1)</f>
        <v>USD</v>
      </c>
      <c r="N346" s="8" t="str" cm="1">
        <f t="array" ref="N346">_xll.BDP($C346,N$1)</f>
        <v>CI</v>
      </c>
      <c r="O346" s="8" t="str" cm="1">
        <f t="array" ref="O346">_xll.BDP($C346,O$1)</f>
        <v>Corp</v>
      </c>
      <c r="P346" s="8" t="str" cm="1">
        <f t="array" ref="P346">_xll.BDP($C346,P$1)</f>
        <v>Industrials</v>
      </c>
      <c r="Q346" s="8" t="str" cm="1">
        <f t="array" ref="Q346">_xll.BDP($C346,Q$1)</f>
        <v>LIMA METRO LINE 2 FIN LT</v>
      </c>
      <c r="R346" s="8" t="str" cm="1">
        <f t="array" ref="R346">_xll.BDP($C346,R$1)</f>
        <v>BBB</v>
      </c>
      <c r="S346" s="8" cm="1">
        <f t="array" ref="S346">_xlfn.IFNA(MATCH(_xll.BDP($C346,S$1),Convert_RBCIRTG[RTG_MDY],0),0)</f>
        <v>3</v>
      </c>
      <c r="T346" s="8" cm="1">
        <f t="array" ref="T346">_xlfn.IFNA(MATCH(_xll.BDP($C346,T$1),Convert_RBCIRTG[RTG_FITCH_SP],0),0)</f>
        <v>2</v>
      </c>
      <c r="U346" s="8" cm="1">
        <f t="array" ref="U346">_xlfn.IFNA(MATCH(_xll.BDP($C346,U$1),Convert_RBCIRTG[RTG_FITCH_SP],0),0)</f>
        <v>2</v>
      </c>
      <c r="V346" s="20" t="str" cm="1">
        <f t="array" ref="V346">INDEX(Convert_RBCIRTG[RTG_FITCH_SP],IF(MEDIAN($S346:$U346)&gt;0,MEDIAN($S346:$U346),MAX($S346:$U346)))</f>
        <v>BBB</v>
      </c>
      <c r="W346" s="15" cm="1">
        <f t="array" ref="W346">_xll.BDP($C346,W$1,"YAS_YLD_FLAG = 15")</f>
        <v>5.9432237832361281</v>
      </c>
      <c r="X346" s="3" t="str">
        <f>INDEX(Convert_DurBins[Dur_Bucket],MATCH($W346,Convert_DurBins[Dur_Val],1))</f>
        <v>0-10</v>
      </c>
      <c r="Y346" s="14">
        <f t="shared" si="24"/>
        <v>4.4388335911694421</v>
      </c>
      <c r="Z346" s="3">
        <f>-INDEX(DefProv[Default],MATCH($O346&amp;$R346,DefProv[KEY],0))</f>
        <v>-36</v>
      </c>
      <c r="AA346" s="9" cm="1">
        <f t="array" ref="AA346">IF($M346="CAD",AB346,_xll.BDP($C346,AA$1,"YAS_XCCY_FOREIGN_CURRENCY=CAD","YAS_YLD_FLAG = 15","PRICING_SOURCE=BVAL"))</f>
        <v>4.7988335911694424</v>
      </c>
      <c r="AB346" s="9" cm="1">
        <f t="array" ref="AB346">_xll.BDP($C346,AB$1,"YAS_YLD_FLAG = 15","PRICING_SOURCE=BVAL")</f>
        <v>3.1331639999999998</v>
      </c>
      <c r="AC346" s="14">
        <f t="shared" si="25"/>
        <v>1.6656695911694426</v>
      </c>
      <c r="AD346" s="9" cm="1">
        <f t="array" ref="AD346">_xll.BDP($C346,AD$1,"YAS_YLD_FLAG = 15","PRICING_SOURCE=BVAL")</f>
        <v>155.31789999999998</v>
      </c>
      <c r="AE346" s="14" t="e">
        <f>INDEX([1]credit_yield!$C$1:$C$108,MATCH($AY346,[1]credit_yield!$A$1:$A$108,0))</f>
        <v>#N/A</v>
      </c>
      <c r="AF346" s="9" cm="1">
        <f t="array" ref="AF346">_xll.BDP($C346,AF$1,"YAS_YLD_FLAG = 15","YAS_XCCY_FOREIGN_CURRENCY=CAD","PRICING_SOURCE=BVAL")</f>
        <v>321.03862700925555</v>
      </c>
      <c r="AG346" s="9" cm="1">
        <f t="array" ref="AG346">_xll.BDP($C346,AG$1,"YAS_YLD_FLAG = 15","PRICING_SOURCE=BVAL")</f>
        <v>1.579985</v>
      </c>
      <c r="AH346" s="9" t="str" cm="1">
        <f t="array" ref="AH346">_xll.BDP($C346,AH$1,"YAS_YLD_FLAG = 15","PRICING_SOURCE=BVAL")</f>
        <v>T 1 1/4 08/15/31</v>
      </c>
      <c r="AI346" s="9" t="str" cm="1">
        <f t="array" ref="AI346">_xll.BDP($C346,AI$1,"YAS_YLD_FLAG = 15","YAS_XCCY_FOREIGN_CURRENCY=CAD","PRICING_SOURCE=BVAL")</f>
        <v>CAN 1 ½ 06/01/31</v>
      </c>
      <c r="AJ346" s="9" cm="1">
        <f t="array" ref="AJ346">_xll.BQL($C346, "yield(fill=PREV, pricing_source=BVN4, side=Bid, yield_type=YTW) - yield(fill=PREV, pricing_source=BVN4, side=Ask, yield_type=YTW)")</f>
        <v>0.11019491061543407</v>
      </c>
      <c r="AK346" s="16" cm="1">
        <f t="array" ref="AK346">_xll.BDP($C346,AK$1,"YAS_YLD_FLAG = 1")</f>
        <v>577847520</v>
      </c>
      <c r="AL346" s="5">
        <f t="shared" si="26"/>
        <v>2.6962130078883092E-3</v>
      </c>
      <c r="AM346" s="17" cm="1">
        <f t="array" ref="AM346">_xll.BDP($C346&amp;"@"&amp;Settings!$B$1&amp;" "&amp;$O346,"INTERVAL_SUM","MARKET_DATA_OVERRIDE="&amp;AM$1,"CALC_INTERVAL="&amp;Settings!$B$2,"FILL=0")*1000</f>
        <v>1558000</v>
      </c>
      <c r="AN346" s="18">
        <f t="shared" si="27"/>
        <v>0</v>
      </c>
      <c r="AO346" s="17" cm="1">
        <f t="array" ref="AO346">_xll.BDP($I346&amp;"@"&amp;Settings!$B$1&amp;" "&amp;$O346,"INTERVAL_SUM","MARKET_DATA_OVERRIDE="&amp;AO$1,"CALC_INTERVAL="&amp;Settings!$B$2,"FILL=0")*1000</f>
        <v>0</v>
      </c>
      <c r="AP346" s="17" cm="1">
        <f t="array" ref="AP346">_xll.BDP($I346&amp;"@"&amp;Settings!$B$1&amp;" "&amp;$O346,"INTERVAL_SUM","MARKET_DATA_OVERRIDE="&amp;AP$1,"CALC_INTERVAL="&amp;Settings!$B$2,"FILL=0")*1000</f>
        <v>0</v>
      </c>
      <c r="AQ346" s="8" cm="1">
        <f t="array" ref="AQ346">_xll.BDP($C346,AQ$1)</f>
        <v>33</v>
      </c>
      <c r="AR346" s="21" t="e">
        <f>_xlfn.IFNA(IF(ISNUMBER($K346),INDEX(SN_Limit[UTILIZATION],MATCH($K346,SN_Limit[BB_ID],0)),"#N/A"),
IF(ISNUMBER($L346),INDEX(SN_Limit[UTILIZATION],MATCH($L346,SN_Limit[BB_ID],0)),"#N/A"))</f>
        <v>#N/A</v>
      </c>
      <c r="AS346" s="6" t="e">
        <f>_xlfn.IFNA(IF(ISNUMBER($K346),INDEX(SN_Limit[REMAINING],MATCH($K346,SN_Limit[BB_ID],0)),"#N/A"),
IF(ISNUMBER($L346),INDEX(SN_Limit[REMAINING],MATCH($L346,SN_Limit[BB_ID],0)),"#N/A"))</f>
        <v>#N/A</v>
      </c>
      <c r="AT346" s="3" t="str">
        <f>INDEX(Table11[Z_category],MATCH(MAX(BuyTable[[#This Row],[Yld_Z_BB]:[Yld_Z_RBCI]]),Table11[Z_score_Vale],1))</f>
        <v>90+</v>
      </c>
      <c r="AU346" s="3">
        <f>INDEX(Table12[TRAC_Category],MATCH(BuyTable[[#This Row],[Perc_Traded]],Table12[TRAC_Value],1))</f>
        <v>0</v>
      </c>
      <c r="AV346" s="27">
        <f>INDEX(Table13[NetDlrInv_Category],MATCH(BuyTable[[#This Row],[DealerClient Net]],Table13[NetDlrInv_Value],1))</f>
        <v>0</v>
      </c>
      <c r="AW346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46" s="3" t="str">
        <f>INDEX(Table15[XCCY_Cat],MATCH(BuyTable[[#This Row],[XCCY_sprd]],Table15[XCCY_Value],1))</f>
        <v>1.5 to 2</v>
      </c>
      <c r="AY346" s="3" t="str">
        <f>INDEX(Group_RTG[RTG_Value],MATCH($R346,Group_RTG[RTG_Key],0))&amp;":"&amp;INDEX(Map_DurBQNT[Dur_Val],MATCH($X346,Map_DurBQNT[Dur_Key],0))&amp;":"&amp;$M346&amp;":"&amp;$O346</f>
        <v>BBB:5:USD:Corp</v>
      </c>
      <c r="AZ346" s="3" t="str">
        <f>INDEX(Table9[LQA_Bucket],MATCH(BuyTable[[#This Row],[LQA_LIQUIDITY_SCORE]],Table9[LQA_Val],1))</f>
        <v>0-40</v>
      </c>
      <c r="BA346" s="27" t="str">
        <f>INDEX(Table10[Utilization_Bucket],MATCH(_xlfn.IFNA(ROUND(BuyTable[[#This Row],[Remaining]]/1000000,0),-1),Table10[Utilization_Val],1))</f>
        <v>NR</v>
      </c>
      <c r="BB34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47" spans="1:54" x14ac:dyDescent="0.3">
      <c r="A347" t="s">
        <v>876</v>
      </c>
      <c r="B347" t="str">
        <f>IF(ISNUMBER(MATCH(I347,Buyside_PastID!A:A,0)),"","NEW")</f>
        <v/>
      </c>
      <c r="C347" s="8" t="s">
        <v>1067</v>
      </c>
      <c r="D347" s="8">
        <v>1.2034406234911685</v>
      </c>
      <c r="E347" s="8">
        <v>1.2540500770434442</v>
      </c>
      <c r="F347" s="8" t="s">
        <v>2789</v>
      </c>
      <c r="I347" s="8" t="str" cm="1">
        <f t="array" ref="I347">_xll.BDP($C347,I$1)</f>
        <v>842400ES8</v>
      </c>
      <c r="J347" s="8" t="str" cm="1">
        <f t="array" ref="J347">_xll.BDP($C347,J$1)</f>
        <v>EIX 6 01/15/34</v>
      </c>
      <c r="K347" s="8" cm="1">
        <f t="array" ref="K347">_xll.BDP($C347,K$1)</f>
        <v>101315</v>
      </c>
      <c r="L347" s="8" cm="1">
        <f t="array" ref="L347">_xll.BDP($C347,L$1)</f>
        <v>171315</v>
      </c>
      <c r="M347" s="8" t="str" cm="1">
        <f t="array" ref="M347">_xll.BDP($C347,M$1)</f>
        <v>USD</v>
      </c>
      <c r="N347" s="8" t="str" cm="1">
        <f t="array" ref="N347">_xll.BDP($C347,N$1)</f>
        <v>US</v>
      </c>
      <c r="O347" s="8" t="str" cm="1">
        <f t="array" ref="O347">_xll.BDP($C347,O$1)</f>
        <v>Corp</v>
      </c>
      <c r="P347" s="8" t="str" cm="1">
        <f t="array" ref="P347">_xll.BDP($C347,P$1)</f>
        <v>Utilities</v>
      </c>
      <c r="Q347" s="8" t="str" cm="1">
        <f t="array" ref="Q347">_xll.BDP($C347,Q$1)</f>
        <v>SOUTHERN CAL EDISON</v>
      </c>
      <c r="R347" s="8" t="str" cm="1">
        <f t="array" ref="R347">_xll.BDP($C347,R$1)</f>
        <v>BBB+</v>
      </c>
      <c r="S347" s="8" cm="1">
        <f t="array" ref="S347">_xlfn.IFNA(MATCH(_xll.BDP($C347,S$1),Convert_RBCIRTG[RTG_MDY],0),0)</f>
        <v>4</v>
      </c>
      <c r="T347" s="8" cm="1">
        <f t="array" ref="T347">_xlfn.IFNA(MATCH(_xll.BDP($C347,T$1),Convert_RBCIRTG[RTG_FITCH_SP],0),0)</f>
        <v>3</v>
      </c>
      <c r="U347" s="8" cm="1">
        <f t="array" ref="U347">_xlfn.IFNA(MATCH(_xll.BDP($C347,U$1),Convert_RBCIRTG[RTG_FITCH_SP],0),0)</f>
        <v>4</v>
      </c>
      <c r="V347" s="20" t="str" cm="1">
        <f t="array" ref="V347">INDEX(Convert_RBCIRTG[RTG_FITCH_SP],IF(MEDIAN($S347:$U347)&gt;0,MEDIAN($S347:$U347),MAX($S347:$U347)))</f>
        <v>A-</v>
      </c>
      <c r="W347" s="15" cm="1">
        <f t="array" ref="W347">_xll.BDP($C347,W$1,"YAS_YLD_FLAG = 15")</f>
        <v>9.0529639951001801</v>
      </c>
      <c r="X347" s="3" t="str">
        <f>INDEX(Convert_DurBins[Dur_Bucket],MATCH($W347,Convert_DurBins[Dur_Val],1))</f>
        <v>0-10</v>
      </c>
      <c r="Y347" s="14">
        <f t="shared" si="24"/>
        <v>3.3808533588624248</v>
      </c>
      <c r="Z347" s="3">
        <f>-INDEX(DefProv[Default],MATCH($O347&amp;$R347,DefProv[KEY],0))</f>
        <v>-36</v>
      </c>
      <c r="AA347" s="9" cm="1">
        <f t="array" ref="AA347">IF($M347="CAD",AB347,_xll.BDP($C347,AA$1,"YAS_XCCY_FOREIGN_CURRENCY=CAD","YAS_YLD_FLAG = 15","PRICING_SOURCE=BVAL"))</f>
        <v>3.7408533588624246</v>
      </c>
      <c r="AB347" s="9" cm="1">
        <f t="array" ref="AB347">_xll.BDP($C347,AB$1,"YAS_YLD_FLAG = 15","PRICING_SOURCE=BVAL")</f>
        <v>3.0817830000000002</v>
      </c>
      <c r="AC347" s="14">
        <f t="shared" si="25"/>
        <v>0.65907035886242449</v>
      </c>
      <c r="AD347" s="9" cm="1">
        <f t="array" ref="AD347">_xll.BDP($C347,AD$1,"YAS_YLD_FLAG = 15","PRICING_SOURCE=BVAL")</f>
        <v>150.17980000000003</v>
      </c>
      <c r="AE347" s="14" t="e">
        <f>INDEX([1]credit_yield!$C$1:$C$108,MATCH($AY347,[1]credit_yield!$A$1:$A$108,0))</f>
        <v>#N/A</v>
      </c>
      <c r="AF347" s="9" cm="1">
        <f t="array" ref="AF347">_xll.BDP($C347,AF$1,"YAS_YLD_FLAG = 15","YAS_XCCY_FOREIGN_CURRENCY=CAD","PRICING_SOURCE=BVAL")</f>
        <v>215.2349528330821</v>
      </c>
      <c r="AG347" s="9" cm="1">
        <f t="array" ref="AG347">_xll.BDP($C347,AG$1,"YAS_YLD_FLAG = 15","PRICING_SOURCE=BVAL")</f>
        <v>1.579985</v>
      </c>
      <c r="AH347" s="9" t="str" cm="1">
        <f t="array" ref="AH347">_xll.BDP($C347,AH$1,"YAS_YLD_FLAG = 15","PRICING_SOURCE=BVAL")</f>
        <v>T 1 1/4 08/15/31</v>
      </c>
      <c r="AI347" s="9" t="str" cm="1">
        <f t="array" ref="AI347">_xll.BDP($C347,AI$1,"YAS_YLD_FLAG = 15","YAS_XCCY_FOREIGN_CURRENCY=CAD","PRICING_SOURCE=BVAL")</f>
        <v>CAN 1 ½ 06/01/31</v>
      </c>
      <c r="AJ347" s="9" cm="1">
        <f t="array" ref="AJ347">_xll.BQL($C347, "yield(fill=PREV, pricing_source=BVN4, side=Bid, yield_type=YTW) - yield(fill=PREV, pricing_source=BVN4, side=Ask, yield_type=YTW)")</f>
        <v>2.9643425142588331E-2</v>
      </c>
      <c r="AK347" s="16" cm="1">
        <f t="array" ref="AK347">_xll.BDP($C347,AK$1,"YAS_YLD_FLAG = 1")</f>
        <v>525000000</v>
      </c>
      <c r="AL347" s="5">
        <f t="shared" si="26"/>
        <v>1.5657142857142856E-2</v>
      </c>
      <c r="AM347" s="17" cm="1">
        <f t="array" ref="AM347">_xll.BDP($C347&amp;"@"&amp;Settings!$B$1&amp;" "&amp;$O347,"INTERVAL_SUM","MARKET_DATA_OVERRIDE="&amp;AM$1,"CALC_INTERVAL="&amp;Settings!$B$2,"FILL=0")*1000</f>
        <v>8220000</v>
      </c>
      <c r="AN347" s="18">
        <f t="shared" si="27"/>
        <v>1000000</v>
      </c>
      <c r="AO347" s="17" cm="1">
        <f t="array" ref="AO347">_xll.BDP($I347&amp;"@"&amp;Settings!$B$1&amp;" "&amp;$O347,"INTERVAL_SUM","MARKET_DATA_OVERRIDE="&amp;AO$1,"CALC_INTERVAL="&amp;Settings!$B$2,"FILL=0")*1000</f>
        <v>1000000</v>
      </c>
      <c r="AP347" s="17" cm="1">
        <f t="array" ref="AP347">_xll.BDP($I347&amp;"@"&amp;Settings!$B$1&amp;" "&amp;$O347,"INTERVAL_SUM","MARKET_DATA_OVERRIDE="&amp;AP$1,"CALC_INTERVAL="&amp;Settings!$B$2,"FILL=0")*1000</f>
        <v>0</v>
      </c>
      <c r="AQ347" s="8" cm="1">
        <f t="array" ref="AQ347">_xll.BDP($C347,AQ$1)</f>
        <v>75</v>
      </c>
      <c r="AR347" s="21">
        <f>_xlfn.IFNA(IF(ISNUMBER($K347),INDEX(SN_Limit[UTILIZATION],MATCH($K347,SN_Limit[BB_ID],0)),"#N/A"),
IF(ISNUMBER($L347),INDEX(SN_Limit[UTILIZATION],MATCH($L347,SN_Limit[BB_ID],0)),"#N/A"))</f>
        <v>0.6502</v>
      </c>
      <c r="AS347" s="6">
        <f>_xlfn.IFNA(IF(ISNUMBER($K347),INDEX(SN_Limit[REMAINING],MATCH($K347,SN_Limit[BB_ID],0)),"#N/A"),
IF(ISNUMBER($L347),INDEX(SN_Limit[REMAINING],MATCH($L347,SN_Limit[BB_ID],0)),"#N/A"))</f>
        <v>8741810.370000001</v>
      </c>
      <c r="AT347" s="3" t="str">
        <f>INDEX(Table11[Z_category],MATCH(MAX(BuyTable[[#This Row],[Yld_Z_BB]:[Yld_Z_RBCI]]),Table11[Z_score_Vale],1))</f>
        <v>75 to 90</v>
      </c>
      <c r="AU347" s="3" t="str">
        <f>INDEX(Table12[TRAC_Category],MATCH(BuyTable[[#This Row],[Perc_Traded]],Table12[TRAC_Value],1))</f>
        <v>0-5%</v>
      </c>
      <c r="AV347" s="27" t="str">
        <f>INDEX(Table13[NetDlrInv_Category],MATCH(BuyTable[[#This Row],[DealerClient Net]],Table13[NetDlrInv_Value],1))</f>
        <v>0 to 5MM</v>
      </c>
      <c r="AW347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47" s="3" t="str">
        <f>INDEX(Table15[XCCY_Cat],MATCH(BuyTable[[#This Row],[XCCY_sprd]],Table15[XCCY_Value],1))</f>
        <v>0.5 to 0.8</v>
      </c>
      <c r="AY347" s="3" t="str">
        <f>INDEX(Group_RTG[RTG_Value],MATCH($R347,Group_RTG[RTG_Key],0))&amp;":"&amp;INDEX(Map_DurBQNT[Dur_Val],MATCH($X347,Map_DurBQNT[Dur_Key],0))&amp;":"&amp;$M347&amp;":"&amp;$O347</f>
        <v>BBB:5:USD:Corp</v>
      </c>
      <c r="AZ347" s="3" t="str">
        <f>INDEX(Table9[LQA_Bucket],MATCH(BuyTable[[#This Row],[LQA_LIQUIDITY_SCORE]],Table9[LQA_Val],1))</f>
        <v>60-80</v>
      </c>
      <c r="BA347" s="27" t="str">
        <f>INDEX(Table10[Utilization_Bucket],MATCH(_xlfn.IFNA(ROUND(BuyTable[[#This Row],[Remaining]]/1000000,0),-1),Table10[Utilization_Val],1))</f>
        <v>1-10MM</v>
      </c>
      <c r="BB34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48" spans="1:54" x14ac:dyDescent="0.3">
      <c r="A348" t="s">
        <v>876</v>
      </c>
      <c r="B348" t="str">
        <f>IF(ISNUMBER(MATCH(I348,Buyside_PastID!A:A,0)),"","NEW")</f>
        <v/>
      </c>
      <c r="C348" s="8" t="s">
        <v>1723</v>
      </c>
      <c r="D348" s="8">
        <v>1.2613150284184227</v>
      </c>
      <c r="E348" s="8">
        <v>1.3300618875582479</v>
      </c>
      <c r="F348" s="8" t="s">
        <v>2789</v>
      </c>
      <c r="I348" s="8" t="str" cm="1">
        <f t="array" ref="I348">_xll.BDP($C348,I$1)</f>
        <v>73102QAA4</v>
      </c>
      <c r="J348" s="8" t="str" cm="1">
        <f t="array" ref="J348">_xll.BDP($C348,J$1)</f>
        <v>COP 5.951 05/10/37</v>
      </c>
      <c r="K348" s="8" cm="1">
        <f t="array" ref="K348">_xll.BDP($C348,K$1)</f>
        <v>101174</v>
      </c>
      <c r="L348" s="8" cm="1">
        <f t="array" ref="L348">_xll.BDP($C348,L$1)</f>
        <v>11506459</v>
      </c>
      <c r="M348" s="8" t="str" cm="1">
        <f t="array" ref="M348">_xll.BDP($C348,M$1)</f>
        <v>USD</v>
      </c>
      <c r="N348" s="8" t="str" cm="1">
        <f t="array" ref="N348">_xll.BDP($C348,N$1)</f>
        <v>US</v>
      </c>
      <c r="O348" s="8" t="str" cm="1">
        <f t="array" ref="O348">_xll.BDP($C348,O$1)</f>
        <v>Corp</v>
      </c>
      <c r="P348" s="8" t="str" cm="1">
        <f t="array" ref="P348">_xll.BDP($C348,P$1)</f>
        <v>Industrials</v>
      </c>
      <c r="Q348" s="8" t="str" cm="1">
        <f t="array" ref="Q348">_xll.BDP($C348,Q$1)</f>
        <v>POLAR TANKERS INC</v>
      </c>
      <c r="R348" s="8" t="str" cm="1">
        <f t="array" ref="R348">_xll.BDP($C348,R$1)</f>
        <v>A-</v>
      </c>
      <c r="S348" s="8" cm="1">
        <f t="array" ref="S348">_xlfn.IFNA(MATCH(_xll.BDP($C348,S$1),Convert_RBCIRTG[RTG_MDY],0),0)</f>
        <v>4</v>
      </c>
      <c r="T348" s="8" cm="1">
        <f t="array" ref="T348">_xlfn.IFNA(MATCH(_xll.BDP($C348,T$1),Convert_RBCIRTG[RTG_FITCH_SP],0),0)</f>
        <v>5</v>
      </c>
      <c r="U348" s="8" cm="1">
        <f t="array" ref="U348">_xlfn.IFNA(MATCH(_xll.BDP($C348,U$1),Convert_RBCIRTG[RTG_FITCH_SP],0),0)</f>
        <v>4</v>
      </c>
      <c r="V348" s="20" t="str" cm="1">
        <f t="array" ref="V348">INDEX(Convert_RBCIRTG[RTG_FITCH_SP],IF(MEDIAN($S348:$U348)&gt;0,MEDIAN($S348:$U348),MAX($S348:$U348)))</f>
        <v>A-</v>
      </c>
      <c r="W348" s="15" cm="1">
        <f t="array" ref="W348">_xll.BDP($C348,W$1,"YAS_YLD_FLAG = 15")</f>
        <v>10.849250134426512</v>
      </c>
      <c r="X348" s="3" t="str">
        <f>INDEX(Convert_DurBins[Dur_Bucket],MATCH($W348,Convert_DurBins[Dur_Val],1))</f>
        <v>10-12</v>
      </c>
      <c r="Y348" s="14">
        <f t="shared" si="24"/>
        <v>4.4830136630452824</v>
      </c>
      <c r="Z348" s="3">
        <f>-INDEX(DefProv[Default],MATCH($O348&amp;$R348,DefProv[KEY],0))</f>
        <v>-13</v>
      </c>
      <c r="AA348" s="9" cm="1">
        <f t="array" ref="AA348">IF($M348="CAD",AB348,_xll.BDP($C348,AA$1,"YAS_XCCY_FOREIGN_CURRENCY=CAD","YAS_YLD_FLAG = 15","PRICING_SOURCE=BVAL"))</f>
        <v>4.6130136630452823</v>
      </c>
      <c r="AB348" s="9" cm="1">
        <f t="array" ref="AB348">_xll.BDP($C348,AB$1,"YAS_YLD_FLAG = 15","PRICING_SOURCE=BVAL")</f>
        <v>3.8308499999999999</v>
      </c>
      <c r="AC348" s="14">
        <f t="shared" si="25"/>
        <v>0.7821636630452824</v>
      </c>
      <c r="AD348" s="9" cm="1">
        <f t="array" ref="AD348">_xll.BDP($C348,AD$1,"YAS_YLD_FLAG = 15","PRICING_SOURCE=BVAL")</f>
        <v>183.80600000000001</v>
      </c>
      <c r="AE348" s="14">
        <f>INDEX([1]credit_yield!$C$1:$C$108,MATCH($AY348,[1]credit_yield!$A$1:$A$108,0))</f>
        <v>97.700504166739321</v>
      </c>
      <c r="AF348" s="9" cm="1">
        <f t="array" ref="AF348">_xll.BDP($C348,AF$1,"YAS_YLD_FLAG = 15","YAS_XCCY_FOREIGN_CURRENCY=CAD","PRICING_SOURCE=BVAL")</f>
        <v>274.47077406214032</v>
      </c>
      <c r="AG348" s="9" cm="1">
        <f t="array" ref="AG348">_xll.BDP($C348,AG$1,"YAS_YLD_FLAG = 15","PRICING_SOURCE=BVAL")</f>
        <v>1.9927899999999998</v>
      </c>
      <c r="AH348" s="9" t="str" cm="1">
        <f t="array" ref="AH348">_xll.BDP($C348,AH$1,"YAS_YLD_FLAG = 15","PRICING_SOURCE=BVAL")</f>
        <v>T 1 3/4 08/15/41</v>
      </c>
      <c r="AI348" s="9" t="str" cm="1">
        <f t="array" ref="AI348">_xll.BDP($C348,AI$1,"YAS_YLD_FLAG = 15","YAS_XCCY_FOREIGN_CURRENCY=CAD","PRICING_SOURCE=BVAL")</f>
        <v>CAN 4 06/01/41</v>
      </c>
      <c r="AJ348" s="9" cm="1">
        <f t="array" ref="AJ348">_xll.BQL($C348, "yield(fill=PREV, pricing_source=BVN4, side=Bid, yield_type=YTW) - yield(fill=PREV, pricing_source=BVN4, side=Ask, yield_type=YTW)")</f>
        <v>0.14211252092144999</v>
      </c>
      <c r="AK348" s="16" cm="1">
        <f t="array" ref="AK348">_xll.BDP($C348,AK$1,"YAS_YLD_FLAG = 1")</f>
        <v>645000000</v>
      </c>
      <c r="AL348" s="5">
        <f t="shared" si="26"/>
        <v>2.2790697674418604E-3</v>
      </c>
      <c r="AM348" s="17" cm="1">
        <f t="array" ref="AM348">_xll.BDP($C348&amp;"@"&amp;Settings!$B$1&amp;" "&amp;$O348,"INTERVAL_SUM","MARKET_DATA_OVERRIDE="&amp;AM$1,"CALC_INTERVAL="&amp;Settings!$B$2,"FILL=0")*1000</f>
        <v>1470000</v>
      </c>
      <c r="AN348" s="18">
        <f t="shared" si="27"/>
        <v>-1470000</v>
      </c>
      <c r="AO348" s="17" cm="1">
        <f t="array" ref="AO348">_xll.BDP($I348&amp;"@"&amp;Settings!$B$1&amp;" "&amp;$O348,"INTERVAL_SUM","MARKET_DATA_OVERRIDE="&amp;AO$1,"CALC_INTERVAL="&amp;Settings!$B$2,"FILL=0")*1000</f>
        <v>0</v>
      </c>
      <c r="AP348" s="17" cm="1">
        <f t="array" ref="AP348">_xll.BDP($I348&amp;"@"&amp;Settings!$B$1&amp;" "&amp;$O348,"INTERVAL_SUM","MARKET_DATA_OVERRIDE="&amp;AP$1,"CALC_INTERVAL="&amp;Settings!$B$2,"FILL=0")*1000</f>
        <v>1470000</v>
      </c>
      <c r="AQ348" s="8" cm="1">
        <f t="array" ref="AQ348">_xll.BDP($C348,AQ$1)</f>
        <v>52</v>
      </c>
      <c r="AR348" s="21">
        <f>_xlfn.IFNA(IF(ISNUMBER($K348),INDEX(SN_Limit[UTILIZATION],MATCH($K348,SN_Limit[BB_ID],0)),"#N/A"),
IF(ISNUMBER($L348),INDEX(SN_Limit[UTILIZATION],MATCH($L348,SN_Limit[BB_ID],0)),"#N/A"))</f>
        <v>0</v>
      </c>
      <c r="AS348" s="6">
        <f>_xlfn.IFNA(IF(ISNUMBER($K348),INDEX(SN_Limit[REMAINING],MATCH($K348,SN_Limit[BB_ID],0)),"#N/A"),
IF(ISNUMBER($L348),INDEX(SN_Limit[REMAINING],MATCH($L348,SN_Limit[BB_ID],0)),"#N/A"))</f>
        <v>67500000</v>
      </c>
      <c r="AT348" s="3" t="str">
        <f>INDEX(Table11[Z_category],MATCH(MAX(BuyTable[[#This Row],[Yld_Z_BB]:[Yld_Z_RBCI]]),Table11[Z_score_Vale],1))</f>
        <v>90+</v>
      </c>
      <c r="AU348" s="3">
        <f>INDEX(Table12[TRAC_Category],MATCH(BuyTable[[#This Row],[Perc_Traded]],Table12[TRAC_Value],1))</f>
        <v>0</v>
      </c>
      <c r="AV348" s="27" t="str">
        <f>INDEX(Table13[NetDlrInv_Category],MATCH(BuyTable[[#This Row],[DealerClient Net]],Table13[NetDlrInv_Value],1))</f>
        <v>-5MM to 0MM</v>
      </c>
      <c r="AW348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48" s="3" t="str">
        <f>INDEX(Table15[XCCY_Cat],MATCH(BuyTable[[#This Row],[XCCY_sprd]],Table15[XCCY_Value],1))</f>
        <v>0.5 to 0.8</v>
      </c>
      <c r="AY348" s="3" t="str">
        <f>INDEX(Group_RTG[RTG_Value],MATCH($R348,Group_RTG[RTG_Key],0))&amp;":"&amp;INDEX(Map_DurBQNT[Dur_Val],MATCH($X348,Map_DurBQNT[Dur_Key],0))&amp;":"&amp;$M348&amp;":"&amp;$O348</f>
        <v>A:6:USD:Corp</v>
      </c>
      <c r="AZ348" s="3" t="str">
        <f>INDEX(Table9[LQA_Bucket],MATCH(BuyTable[[#This Row],[LQA_LIQUIDITY_SCORE]],Table9[LQA_Val],1))</f>
        <v>40-60</v>
      </c>
      <c r="BA348" s="27" t="str">
        <f>INDEX(Table10[Utilization_Bucket],MATCH(_xlfn.IFNA(ROUND(BuyTable[[#This Row],[Remaining]]/1000000,0),-1),Table10[Utilization_Val],1))</f>
        <v>50-100MM</v>
      </c>
      <c r="BB34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49" spans="1:54" x14ac:dyDescent="0.3">
      <c r="A349" t="s">
        <v>876</v>
      </c>
      <c r="B349" t="str">
        <f>IF(ISNUMBER(MATCH(I349,Buyside_PastID!A:A,0)),"","NEW")</f>
        <v>NEW</v>
      </c>
      <c r="C349" s="8" t="s">
        <v>2740</v>
      </c>
      <c r="D349" s="8">
        <v>0.83561257122027266</v>
      </c>
      <c r="E349" s="8">
        <v>1.121212461056998</v>
      </c>
      <c r="F349" s="8" t="s">
        <v>2789</v>
      </c>
      <c r="I349" s="8" t="str" cm="1">
        <f t="array" ref="I349">_xll.BDP($C349,I$1)</f>
        <v>74814ZDW0</v>
      </c>
      <c r="J349" s="8" t="str" cm="1">
        <f t="array" ref="J349">_xll.BDP($C349,J$1)</f>
        <v>Q 3 1/4 12/01/36</v>
      </c>
      <c r="K349" s="8" cm="1">
        <f t="array" ref="K349">_xll.BDP($C349,K$1)</f>
        <v>227189</v>
      </c>
      <c r="L349" s="8" cm="1">
        <f t="array" ref="L349">_xll.BDP($C349,L$1)</f>
        <v>227189</v>
      </c>
      <c r="M349" s="8" t="str" cm="1">
        <f t="array" ref="M349">_xll.BDP($C349,M$1)</f>
        <v>CAD</v>
      </c>
      <c r="N349" s="8" t="str" cm="1">
        <f t="array" ref="N349">_xll.BDP($C349,N$1)</f>
        <v>CA</v>
      </c>
      <c r="O349" s="8" t="str" cm="1">
        <f t="array" ref="O349">_xll.BDP($C349,O$1)</f>
        <v>Govt</v>
      </c>
      <c r="P349" s="8" t="str" cm="1">
        <f t="array" ref="P349">_xll.BDP($C349,P$1)</f>
        <v>Government</v>
      </c>
      <c r="Q349" s="8" t="str" cm="1">
        <f t="array" ref="Q349">_xll.BDP($C349,Q$1)</f>
        <v>PROVINCE OF QUEBEC</v>
      </c>
      <c r="R349" s="8" t="str" cm="1">
        <f t="array" ref="R349">_xll.BDP($C349,R$1)</f>
        <v>AA-</v>
      </c>
      <c r="S349" s="8" cm="1">
        <f t="array" ref="S349">_xlfn.IFNA(MATCH(_xll.BDP($C349,S$1),Convert_RBCIRTG[RTG_MDY],0),0)</f>
        <v>8</v>
      </c>
      <c r="T349" s="8" cm="1">
        <f t="array" ref="T349">_xlfn.IFNA(MATCH(_xll.BDP($C349,T$1),Convert_RBCIRTG[RTG_FITCH_SP],0),0)</f>
        <v>0</v>
      </c>
      <c r="U349" s="8" cm="1">
        <f t="array" ref="U349">_xlfn.IFNA(MATCH(_xll.BDP($C349,U$1),Convert_RBCIRTG[RTG_FITCH_SP],0),0)</f>
        <v>7</v>
      </c>
      <c r="V349" s="20" t="str" cm="1">
        <f t="array" ref="V349">INDEX(Convert_RBCIRTG[RTG_FITCH_SP],IF(MEDIAN($S349:$U349)&gt;0,MEDIAN($S349:$U349),MAX($S349:$U349)))</f>
        <v>AA-</v>
      </c>
      <c r="W349" s="15" cm="1">
        <f t="array" ref="W349">_xll.BDP($C349,W$1,"YAS_YLD_FLAG = 15")</f>
        <v>6.2232464698569663</v>
      </c>
      <c r="X349" s="3" t="str">
        <f>INDEX(Convert_DurBins[Dur_Bucket],MATCH($W349,Convert_DurBins[Dur_Val],1))</f>
        <v>0-10</v>
      </c>
      <c r="Y349" s="14">
        <f t="shared" ref="Y349:Y412" si="28">AA349+Z349/100</f>
        <v>0.56679599999999997</v>
      </c>
      <c r="Z349" s="3">
        <f>-INDEX(DefProv[Default],MATCH($O349&amp;$R349,DefProv[KEY],0))</f>
        <v>-3</v>
      </c>
      <c r="AA349" s="9" cm="1">
        <f t="array" ref="AA349">IF($M349="CAD",AB349,_xll.BDP($C349,AA$1,"YAS_XCCY_FOREIGN_CURRENCY=CAD","YAS_YLD_FLAG = 15","PRICING_SOURCE=BVAL"))</f>
        <v>0.59679599999999999</v>
      </c>
      <c r="AB349" s="9" cm="1">
        <f t="array" ref="AB349">_xll.BDP($C349,AB$1,"YAS_YLD_FLAG = 15","PRICING_SOURCE=BVAL")</f>
        <v>0.59679599999999999</v>
      </c>
      <c r="AC349" s="14">
        <f t="shared" ref="AC349:AC412" si="29">AA349-AB349</f>
        <v>0</v>
      </c>
      <c r="AD349" s="9" cm="1">
        <f t="array" ref="AD349">_xll.BDP($C349,AD$1,"YAS_YLD_FLAG = 15","PRICING_SOURCE=BVAL")</f>
        <v>-79.028400000000005</v>
      </c>
      <c r="AE349" s="14" t="e">
        <f>INDEX([1]credit_yield!$C$1:$C$108,MATCH($AY349,[1]credit_yield!$A$1:$A$108,0))</f>
        <v>#N/A</v>
      </c>
      <c r="AF349" s="9" cm="1">
        <f t="array" ref="AF349">_xll.BDP($C349,AF$1,"YAS_YLD_FLAG = 15","YAS_XCCY_FOREIGN_CURRENCY=CAD","PRICING_SOURCE=BVAL")</f>
        <v>-156.74709760930199</v>
      </c>
      <c r="AG349" s="9" cm="1">
        <f t="array" ref="AG349">_xll.BDP($C349,AG$1,"YAS_YLD_FLAG = 15","PRICING_SOURCE=BVAL")</f>
        <v>1.3870800000000001</v>
      </c>
      <c r="AH349" s="9" t="str" cm="1">
        <f t="array" ref="AH349">_xll.BDP($C349,AH$1,"YAS_YLD_FLAG = 15","PRICING_SOURCE=BVAL")</f>
        <v>CAN 2 06/01/28</v>
      </c>
      <c r="AI349" s="9" t="str" cm="1">
        <f t="array" ref="AI349">_xll.BDP($C349,AI$1,"YAS_YLD_FLAG = 15","YAS_XCCY_FOREIGN_CURRENCY=CAD","PRICING_SOURCE=BVAL")</f>
        <v>CAN 4 06/01/41</v>
      </c>
      <c r="AJ349" s="9" cm="1">
        <f t="array" ref="AJ349">_xll.BQL($C349, "yield(fill=PREV, pricing_source=BVN4, side=Bid, yield_type=YTW) - yield(fill=PREV, pricing_source=BVN4, side=Ask, yield_type=YTW)")</f>
        <v>3.3850085614761327E-2</v>
      </c>
      <c r="AK349" s="16" cm="1">
        <f t="array" ref="AK349">_xll.BDP($C349,AK$1,"YAS_YLD_FLAG = 1")</f>
        <v>724205000</v>
      </c>
      <c r="AL349" s="5">
        <f t="shared" ref="AL349:AL412" si="30">AM349/AK349</f>
        <v>0</v>
      </c>
      <c r="AM349" s="17" cm="1">
        <f t="array" ref="AM349">_xll.BDP($C349&amp;"@"&amp;Settings!$B$1&amp;" "&amp;$O349,"INTERVAL_SUM","MARKET_DATA_OVERRIDE="&amp;AM$1,"CALC_INTERVAL="&amp;Settings!$B$2,"FILL=0")*1000</f>
        <v>0</v>
      </c>
      <c r="AN349" s="18">
        <f t="shared" ref="AN349:AN412" si="31">AO349-AP349</f>
        <v>0</v>
      </c>
      <c r="AO349" s="17" cm="1">
        <f t="array" ref="AO349">_xll.BDP($I349&amp;"@"&amp;Settings!$B$1&amp;" "&amp;$O349,"INTERVAL_SUM","MARKET_DATA_OVERRIDE="&amp;AO$1,"CALC_INTERVAL="&amp;Settings!$B$2,"FILL=0")*1000</f>
        <v>0</v>
      </c>
      <c r="AP349" s="17" cm="1">
        <f t="array" ref="AP349">_xll.BDP($I349&amp;"@"&amp;Settings!$B$1&amp;" "&amp;$O349,"INTERVAL_SUM","MARKET_DATA_OVERRIDE="&amp;AP$1,"CALC_INTERVAL="&amp;Settings!$B$2,"FILL=0")*1000</f>
        <v>0</v>
      </c>
      <c r="AQ349" s="8" cm="1">
        <f t="array" ref="AQ349">_xll.BDP($C349,AQ$1)</f>
        <v>63</v>
      </c>
      <c r="AR349" s="21">
        <f>_xlfn.IFNA(IF(ISNUMBER($K349),INDEX(SN_Limit[UTILIZATION],MATCH($K349,SN_Limit[BB_ID],0)),"#N/A"),
IF(ISNUMBER($L349),INDEX(SN_Limit[UTILIZATION],MATCH($L349,SN_Limit[BB_ID],0)),"#N/A"))</f>
        <v>0.48010000000000003</v>
      </c>
      <c r="AS349" s="6">
        <f>_xlfn.IFNA(IF(ISNUMBER($K349),INDEX(SN_Limit[REMAINING],MATCH($K349,SN_Limit[BB_ID],0)),"#N/A"),
IF(ISNUMBER($L349),INDEX(SN_Limit[REMAINING],MATCH($L349,SN_Limit[BB_ID],0)),"#N/A"))</f>
        <v>524865935.24000001</v>
      </c>
      <c r="AT349" s="3" t="str">
        <f>INDEX(Table11[Z_category],MATCH(MAX(BuyTable[[#This Row],[Yld_Z_BB]:[Yld_Z_RBCI]]),Table11[Z_score_Vale],1))</f>
        <v>75 to 90</v>
      </c>
      <c r="AU349" s="3">
        <f>INDEX(Table12[TRAC_Category],MATCH(BuyTable[[#This Row],[Perc_Traded]],Table12[TRAC_Value],1))</f>
        <v>0</v>
      </c>
      <c r="AV349" s="27">
        <f>INDEX(Table13[NetDlrInv_Category],MATCH(BuyTable[[#This Row],[DealerClient Net]],Table13[NetDlrInv_Value],1))</f>
        <v>0</v>
      </c>
      <c r="AW349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49" s="3">
        <f>INDEX(Table15[XCCY_Cat],MATCH(BuyTable[[#This Row],[XCCY_sprd]],Table15[XCCY_Value],1))</f>
        <v>0</v>
      </c>
      <c r="AY349" s="3" t="str">
        <f>INDEX(Group_RTG[RTG_Value],MATCH($R349,Group_RTG[RTG_Key],0))&amp;":"&amp;INDEX(Map_DurBQNT[Dur_Val],MATCH($X349,Map_DurBQNT[Dur_Key],0))&amp;":"&amp;$M349&amp;":"&amp;$O349</f>
        <v>AA:5:CAD:Govt</v>
      </c>
      <c r="AZ349" s="3" t="str">
        <f>INDEX(Table9[LQA_Bucket],MATCH(BuyTable[[#This Row],[LQA_LIQUIDITY_SCORE]],Table9[LQA_Val],1))</f>
        <v>60-80</v>
      </c>
      <c r="BA349" s="27" t="str">
        <f>INDEX(Table10[Utilization_Bucket],MATCH(_xlfn.IFNA(ROUND(BuyTable[[#This Row],[Remaining]]/1000000,0),-1),Table10[Utilization_Val],1))</f>
        <v>100MM+</v>
      </c>
      <c r="BB34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50" spans="1:54" x14ac:dyDescent="0.3">
      <c r="A350" t="s">
        <v>876</v>
      </c>
      <c r="B350" t="str">
        <f>IF(ISNUMBER(MATCH(I350,Buyside_PastID!A:A,0)),"","NEW")</f>
        <v/>
      </c>
      <c r="C350" s="8" t="s">
        <v>964</v>
      </c>
      <c r="D350" s="8">
        <v>0.68307844092956338</v>
      </c>
      <c r="E350" s="8">
        <v>0.77740173011212466</v>
      </c>
      <c r="F350" s="8" t="s">
        <v>2127</v>
      </c>
      <c r="G350" s="8">
        <v>5000000</v>
      </c>
      <c r="H350" s="8">
        <v>5000000</v>
      </c>
      <c r="I350" s="8" t="str" cm="1">
        <f t="array" ref="I350">_xll.BDP($C350,I$1)</f>
        <v>68389XAW5</v>
      </c>
      <c r="J350" s="8" t="str" cm="1">
        <f t="array" ref="J350">_xll.BDP($C350,J$1)</f>
        <v>ORCL 4 1/2 07/08/44</v>
      </c>
      <c r="K350" s="8" cm="1">
        <f t="array" ref="K350">_xll.BDP($C350,K$1)</f>
        <v>101752</v>
      </c>
      <c r="L350" s="8" cm="1">
        <f t="array" ref="L350">_xll.BDP($C350,L$1)</f>
        <v>101752</v>
      </c>
      <c r="M350" s="8" t="str" cm="1">
        <f t="array" ref="M350">_xll.BDP($C350,M$1)</f>
        <v>USD</v>
      </c>
      <c r="N350" s="8" t="str" cm="1">
        <f t="array" ref="N350">_xll.BDP($C350,N$1)</f>
        <v>US</v>
      </c>
      <c r="O350" s="8" t="str" cm="1">
        <f t="array" ref="O350">_xll.BDP($C350,O$1)</f>
        <v>Corp</v>
      </c>
      <c r="P350" s="8" t="str" cm="1">
        <f t="array" ref="P350">_xll.BDP($C350,P$1)</f>
        <v>Technology</v>
      </c>
      <c r="Q350" s="8" t="str" cm="1">
        <f t="array" ref="Q350">_xll.BDP($C350,Q$1)</f>
        <v>ORACLE CORP</v>
      </c>
      <c r="R350" s="8" t="str" cm="1">
        <f t="array" ref="R350">_xll.BDP($C350,R$1)</f>
        <v>BBB</v>
      </c>
      <c r="S350" s="8" cm="1">
        <f t="array" ref="S350">_xlfn.IFNA(MATCH(_xll.BDP($C350,S$1),Convert_RBCIRTG[RTG_MDY],0),0)</f>
        <v>2</v>
      </c>
      <c r="T350" s="8" cm="1">
        <f t="array" ref="T350">_xlfn.IFNA(MATCH(_xll.BDP($C350,T$1),Convert_RBCIRTG[RTG_FITCH_SP],0),0)</f>
        <v>3</v>
      </c>
      <c r="U350" s="8" cm="1">
        <f t="array" ref="U350">_xlfn.IFNA(MATCH(_xll.BDP($C350,U$1),Convert_RBCIRTG[RTG_FITCH_SP],0),0)</f>
        <v>3</v>
      </c>
      <c r="V350" s="20" t="str" cm="1">
        <f t="array" ref="V350">INDEX(Convert_RBCIRTG[RTG_FITCH_SP],IF(MEDIAN($S350:$U350)&gt;0,MEDIAN($S350:$U350),MAX($S350:$U350)))</f>
        <v>BBB+</v>
      </c>
      <c r="W350" s="15" cm="1">
        <f t="array" ref="W350">_xll.BDP($C350,W$1,"YAS_YLD_FLAG = 15")</f>
        <v>14.445010552603621</v>
      </c>
      <c r="X350" s="3" t="str">
        <f>INDEX(Convert_DurBins[Dur_Bucket],MATCH($W350,Convert_DurBins[Dur_Val],1))</f>
        <v>14-16</v>
      </c>
      <c r="Y350" s="14">
        <f t="shared" si="28"/>
        <v>3.8295128153332851</v>
      </c>
      <c r="Z350" s="3">
        <f>-INDEX(DefProv[Default],MATCH($O350&amp;$R350,DefProv[KEY],0))</f>
        <v>-36</v>
      </c>
      <c r="AA350" s="9" cm="1">
        <f t="array" ref="AA350">IF($M350="CAD",AB350,_xll.BDP($C350,AA$1,"YAS_XCCY_FOREIGN_CURRENCY=CAD","YAS_YLD_FLAG = 15","PRICING_SOURCE=BVAL"))</f>
        <v>4.189512815333285</v>
      </c>
      <c r="AB350" s="9" cm="1">
        <f t="array" ref="AB350">_xll.BDP($C350,AB$1,"YAS_YLD_FLAG = 15","PRICING_SOURCE=BVAL")</f>
        <v>3.5123860000000002</v>
      </c>
      <c r="AC350" s="14">
        <f t="shared" si="29"/>
        <v>0.67712681533328478</v>
      </c>
      <c r="AD350" s="9" cm="1">
        <f t="array" ref="AD350">_xll.BDP($C350,AD$1,"YAS_YLD_FLAG = 15","PRICING_SOURCE=BVAL")</f>
        <v>151.95960000000005</v>
      </c>
      <c r="AE350" s="14" t="e">
        <f>INDEX([1]credit_yield!$C$1:$C$108,MATCH($AY350,[1]credit_yield!$A$1:$A$108,0))</f>
        <v>#N/A</v>
      </c>
      <c r="AF350" s="9" cm="1">
        <f t="array" ref="AF350">_xll.BDP($C350,AF$1,"YAS_YLD_FLAG = 15","YAS_XCCY_FOREIGN_CURRENCY=CAD","PRICING_SOURCE=BVAL")</f>
        <v>232.123236134026</v>
      </c>
      <c r="AG350" s="9" cm="1">
        <f t="array" ref="AG350">_xll.BDP($C350,AG$1,"YAS_YLD_FLAG = 15","PRICING_SOURCE=BVAL")</f>
        <v>1.9927899999999998</v>
      </c>
      <c r="AH350" s="9" t="str" cm="1">
        <f t="array" ref="AH350">_xll.BDP($C350,AH$1,"YAS_YLD_FLAG = 15","PRICING_SOURCE=BVAL")</f>
        <v>T 1 3/4 08/15/41</v>
      </c>
      <c r="AI350" s="9" t="str" cm="1">
        <f t="array" ref="AI350">_xll.BDP($C350,AI$1,"YAS_YLD_FLAG = 15","YAS_XCCY_FOREIGN_CURRENCY=CAD","PRICING_SOURCE=BVAL")</f>
        <v>CAN 4 06/01/41</v>
      </c>
      <c r="AJ350" s="9" cm="1">
        <f t="array" ref="AJ350">_xll.BQL($C350, "yield(fill=PREV, pricing_source=BVN4, side=Bid, yield_type=YTW) - yield(fill=PREV, pricing_source=BVN4, side=Ask, yield_type=YTW)")</f>
        <v>1.2670420000000071E-2</v>
      </c>
      <c r="AK350" s="16" cm="1">
        <f t="array" ref="AK350">_xll.BDP($C350,AK$1,"YAS_YLD_FLAG = 1")</f>
        <v>1000000000</v>
      </c>
      <c r="AL350" s="5">
        <f t="shared" si="30"/>
        <v>1.3899999999999999E-2</v>
      </c>
      <c r="AM350" s="17" cm="1">
        <f t="array" ref="AM350">_xll.BDP($C350&amp;"@"&amp;Settings!$B$1&amp;" "&amp;$O350,"INTERVAL_SUM","MARKET_DATA_OVERRIDE="&amp;AM$1,"CALC_INTERVAL="&amp;Settings!$B$2,"FILL=0")*1000</f>
        <v>13900000</v>
      </c>
      <c r="AN350" s="18">
        <f t="shared" si="31"/>
        <v>6500000</v>
      </c>
      <c r="AO350" s="17" cm="1">
        <f t="array" ref="AO350">_xll.BDP($I350&amp;"@"&amp;Settings!$B$1&amp;" "&amp;$O350,"INTERVAL_SUM","MARKET_DATA_OVERRIDE="&amp;AO$1,"CALC_INTERVAL="&amp;Settings!$B$2,"FILL=0")*1000</f>
        <v>7500000</v>
      </c>
      <c r="AP350" s="17" cm="1">
        <f t="array" ref="AP350">_xll.BDP($I350&amp;"@"&amp;Settings!$B$1&amp;" "&amp;$O350,"INTERVAL_SUM","MARKET_DATA_OVERRIDE="&amp;AP$1,"CALC_INTERVAL="&amp;Settings!$B$2,"FILL=0")*1000</f>
        <v>1000000</v>
      </c>
      <c r="AQ350" s="8" cm="1">
        <f t="array" ref="AQ350">_xll.BDP($C350,AQ$1)</f>
        <v>96</v>
      </c>
      <c r="AR350" s="21">
        <f>_xlfn.IFNA(IF(ISNUMBER($K350),INDEX(SN_Limit[UTILIZATION],MATCH($K350,SN_Limit[BB_ID],0)),"#N/A"),
IF(ISNUMBER($L350),INDEX(SN_Limit[UTILIZATION],MATCH($L350,SN_Limit[BB_ID],0)),"#N/A"))</f>
        <v>0.80210000000000004</v>
      </c>
      <c r="AS350" s="6">
        <f>_xlfn.IFNA(IF(ISNUMBER($K350),INDEX(SN_Limit[REMAINING],MATCH($K350,SN_Limit[BB_ID],0)),"#N/A"),
IF(ISNUMBER($L350),INDEX(SN_Limit[REMAINING],MATCH($L350,SN_Limit[BB_ID],0)),"#N/A"))</f>
        <v>14684600</v>
      </c>
      <c r="AT350" s="3" t="str">
        <f>INDEX(Table11[Z_category],MATCH(MAX(BuyTable[[#This Row],[Yld_Z_BB]:[Yld_Z_RBCI]]),Table11[Z_score_Vale],1))</f>
        <v>75 to 90</v>
      </c>
      <c r="AU350" s="3" t="str">
        <f>INDEX(Table12[TRAC_Category],MATCH(BuyTable[[#This Row],[Perc_Traded]],Table12[TRAC_Value],1))</f>
        <v>0-5%</v>
      </c>
      <c r="AV350" s="27" t="str">
        <f>INDEX(Table13[NetDlrInv_Category],MATCH(BuyTable[[#This Row],[DealerClient Net]],Table13[NetDlrInv_Value],1))</f>
        <v>5 to 10MM</v>
      </c>
      <c r="AW350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50" s="3" t="str">
        <f>INDEX(Table15[XCCY_Cat],MATCH(BuyTable[[#This Row],[XCCY_sprd]],Table15[XCCY_Value],1))</f>
        <v>0.5 to 0.8</v>
      </c>
      <c r="AY350" s="3" t="str">
        <f>INDEX(Group_RTG[RTG_Value],MATCH($R350,Group_RTG[RTG_Key],0))&amp;":"&amp;INDEX(Map_DurBQNT[Dur_Val],MATCH($X350,Map_DurBQNT[Dur_Key],0))&amp;":"&amp;$M350&amp;":"&amp;$O350</f>
        <v>BBB:8:USD:Corp</v>
      </c>
      <c r="AZ350" s="3" t="str">
        <f>INDEX(Table9[LQA_Bucket],MATCH(BuyTable[[#This Row],[LQA_LIQUIDITY_SCORE]],Table9[LQA_Val],1))</f>
        <v>80-100</v>
      </c>
      <c r="BA350" s="27" t="str">
        <f>INDEX(Table10[Utilization_Bucket],MATCH(_xlfn.IFNA(ROUND(BuyTable[[#This Row],[Remaining]]/1000000,0),-1),Table10[Utilization_Val],1))</f>
        <v>10-50MM</v>
      </c>
      <c r="BB35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351" spans="1:54" x14ac:dyDescent="0.3">
      <c r="A351" t="s">
        <v>876</v>
      </c>
      <c r="B351" t="str">
        <f>IF(ISNUMBER(MATCH(I351,Buyside_PastID!A:A,0)),"","NEW")</f>
        <v/>
      </c>
      <c r="C351" s="8" t="s">
        <v>1056</v>
      </c>
      <c r="D351" s="8">
        <v>1.0734272483195413</v>
      </c>
      <c r="E351" s="8">
        <v>0.681712399248247</v>
      </c>
      <c r="F351" s="8" t="s">
        <v>2789</v>
      </c>
      <c r="I351" s="8" t="str" cm="1">
        <f t="array" ref="I351">_xll.BDP($C351,I$1)</f>
        <v>EC3985420</v>
      </c>
      <c r="J351" s="8" t="str" cm="1">
        <f t="array" ref="J351">_xll.BDP($C351,J$1)</f>
        <v>SBDLN 5.952 01/22/35</v>
      </c>
      <c r="K351" s="8" cm="1">
        <f t="array" ref="K351">_xll.BDP($C351,K$1)</f>
        <v>48061531</v>
      </c>
      <c r="L351" s="8" cm="1">
        <f t="array" ref="L351">_xll.BDP($C351,L$1)</f>
        <v>7701933</v>
      </c>
      <c r="M351" s="8" t="str" cm="1">
        <f t="array" ref="M351">_xll.BDP($C351,M$1)</f>
        <v>GBP</v>
      </c>
      <c r="N351" s="8" t="str" cm="1">
        <f t="array" ref="N351">_xll.BDP($C351,N$1)</f>
        <v>EN</v>
      </c>
      <c r="O351" s="8" t="str" cm="1">
        <f t="array" ref="O351">_xll.BDP($C351,O$1)</f>
        <v>Corp</v>
      </c>
      <c r="P351" s="8" t="str" cm="1">
        <f t="array" ref="P351">_xll.BDP($C351,P$1)</f>
        <v>Financials</v>
      </c>
      <c r="Q351" s="8" t="str" cm="1">
        <f t="array" ref="Q351">_xll.BDP($C351,Q$1)</f>
        <v>CANARY WHARF FIN II PLC</v>
      </c>
      <c r="R351" s="8" t="str" cm="1">
        <f t="array" ref="R351">_xll.BDP($C351,R$1)</f>
        <v>AA</v>
      </c>
      <c r="S351" s="8" cm="1">
        <f t="array" ref="S351">_xlfn.IFNA(MATCH(_xll.BDP($C351,S$1),Convert_RBCIRTG[RTG_MDY],0),0)</f>
        <v>10</v>
      </c>
      <c r="T351" s="8" cm="1">
        <f t="array" ref="T351">_xlfn.IFNA(MATCH(_xll.BDP($C351,T$1),Convert_RBCIRTG[RTG_FITCH_SP],0),0)</f>
        <v>10</v>
      </c>
      <c r="U351" s="8" cm="1">
        <f t="array" ref="U351">_xlfn.IFNA(MATCH(_xll.BDP($C351,U$1),Convert_RBCIRTG[RTG_FITCH_SP],0),0)</f>
        <v>6</v>
      </c>
      <c r="V351" s="20" t="str" cm="1">
        <f t="array" ref="V351">INDEX(Convert_RBCIRTG[RTG_FITCH_SP],IF(MEDIAN($S351:$U351)&gt;0,MEDIAN($S351:$U351),MAX($S351:$U351)))</f>
        <v>AAA</v>
      </c>
      <c r="W351" s="15" cm="1">
        <f t="array" ref="W351">_xll.BDP($C351,W$1,"YAS_YLD_FLAG = 15")</f>
        <v>9.7684378616071541</v>
      </c>
      <c r="X351" s="3" t="str">
        <f>INDEX(Convert_DurBins[Dur_Bucket],MATCH($W351,Convert_DurBins[Dur_Val],1))</f>
        <v>0-10</v>
      </c>
      <c r="Y351" s="14">
        <f t="shared" si="28"/>
        <v>3.7518045259749333</v>
      </c>
      <c r="Z351" s="3">
        <f>-INDEX(DefProv[Default],MATCH($O351&amp;$R351,DefProv[KEY],0))</f>
        <v>-7</v>
      </c>
      <c r="AA351" s="9" cm="1">
        <f t="array" ref="AA351">IF($M351="CAD",AB351,_xll.BDP($C351,AA$1,"YAS_XCCY_FOREIGN_CURRENCY=CAD","YAS_YLD_FLAG = 15","PRICING_SOURCE=BVAL"))</f>
        <v>3.8218045259749331</v>
      </c>
      <c r="AB351" s="9" cm="1">
        <f t="array" ref="AB351">_xll.BDP($C351,AB$1,"YAS_YLD_FLAG = 15","PRICING_SOURCE=BVAL")</f>
        <v>2.578112</v>
      </c>
      <c r="AC351" s="14">
        <f t="shared" si="29"/>
        <v>1.2436925259749332</v>
      </c>
      <c r="AD351" s="9" cm="1">
        <f t="array" ref="AD351">_xll.BDP($C351,AD$1,"YAS_YLD_FLAG = 15","PRICING_SOURCE=BVAL")</f>
        <v>126.9396</v>
      </c>
      <c r="AE351" s="14" t="e">
        <f>INDEX([1]credit_yield!$C$1:$C$108,MATCH($AY351,[1]credit_yield!$A$1:$A$108,0))</f>
        <v>#N/A</v>
      </c>
      <c r="AF351" s="9" cm="1">
        <f t="array" ref="AF351">_xll.BDP($C351,AF$1,"YAS_YLD_FLAG = 15","YAS_XCCY_FOREIGN_CURRENCY=CAD","PRICING_SOURCE=BVAL")</f>
        <v>223.33006954433296</v>
      </c>
      <c r="AG351" s="9" cm="1">
        <f t="array" ref="AG351">_xll.BDP($C351,AG$1,"YAS_YLD_FLAG = 15","PRICING_SOURCE=BVAL")</f>
        <v>1.308716</v>
      </c>
      <c r="AH351" s="9" t="str" cm="1">
        <f t="array" ref="AH351">_xll.BDP($C351,AH$1,"YAS_YLD_FLAG = 15","PRICING_SOURCE=BVAL")</f>
        <v>UKT 0 5/8 07/31/35</v>
      </c>
      <c r="AI351" s="9" t="str" cm="1">
        <f t="array" ref="AI351">_xll.BDP($C351,AI$1,"YAS_YLD_FLAG = 15","YAS_XCCY_FOREIGN_CURRENCY=CAD","PRICING_SOURCE=BVAL")</f>
        <v>CAN 1 ½ 06/01/31</v>
      </c>
      <c r="AJ351" s="9" cm="1">
        <f t="array" ref="AJ351">_xll.BQL($C351, "yield(fill=PREV, pricing_source=BVN4, side=Bid, yield_type=YTW) - yield(fill=PREV, pricing_source=BVN4, side=Ask, yield_type=YTW)")</f>
        <v>4.9689014895072159E-2</v>
      </c>
      <c r="AK351" s="16" cm="1">
        <f t="array" ref="AK351">_xll.BDP($C351,AK$1,"YAS_YLD_FLAG = 1")</f>
        <v>400000000</v>
      </c>
      <c r="AL351" s="5">
        <f t="shared" si="30"/>
        <v>0</v>
      </c>
      <c r="AM351" s="17" cm="1">
        <f t="array" ref="AM351">_xll.BDP($C351&amp;"@"&amp;Settings!$B$1&amp;" "&amp;$O351,"INTERVAL_SUM","MARKET_DATA_OVERRIDE="&amp;AM$1,"CALC_INTERVAL="&amp;Settings!$B$2,"FILL=0")*1000</f>
        <v>0</v>
      </c>
      <c r="AN351" s="18">
        <f t="shared" si="31"/>
        <v>0</v>
      </c>
      <c r="AO351" s="17" cm="1">
        <f t="array" ref="AO351">_xll.BDP($I351&amp;"@"&amp;Settings!$B$1&amp;" "&amp;$O351,"INTERVAL_SUM","MARKET_DATA_OVERRIDE="&amp;AO$1,"CALC_INTERVAL="&amp;Settings!$B$2,"FILL=0")*1000</f>
        <v>0</v>
      </c>
      <c r="AP351" s="17" cm="1">
        <f t="array" ref="AP351">_xll.BDP($I351&amp;"@"&amp;Settings!$B$1&amp;" "&amp;$O351,"INTERVAL_SUM","MARKET_DATA_OVERRIDE="&amp;AP$1,"CALC_INTERVAL="&amp;Settings!$B$2,"FILL=0")*1000</f>
        <v>0</v>
      </c>
      <c r="AQ351" s="8" cm="1">
        <f t="array" ref="AQ351">_xll.BDP($C351,AQ$1)</f>
        <v>75</v>
      </c>
      <c r="AR351" s="21" t="e">
        <f>_xlfn.IFNA(IF(ISNUMBER($K351),INDEX(SN_Limit[UTILIZATION],MATCH($K351,SN_Limit[BB_ID],0)),"#N/A"),
IF(ISNUMBER($L351),INDEX(SN_Limit[UTILIZATION],MATCH($L351,SN_Limit[BB_ID],0)),"#N/A"))</f>
        <v>#N/A</v>
      </c>
      <c r="AS351" s="6" t="e">
        <f>_xlfn.IFNA(IF(ISNUMBER($K351),INDEX(SN_Limit[REMAINING],MATCH($K351,SN_Limit[BB_ID],0)),"#N/A"),
IF(ISNUMBER($L351),INDEX(SN_Limit[REMAINING],MATCH($L351,SN_Limit[BB_ID],0)),"#N/A"))</f>
        <v>#N/A</v>
      </c>
      <c r="AT351" s="3" t="str">
        <f>INDEX(Table11[Z_category],MATCH(MAX(BuyTable[[#This Row],[Yld_Z_BB]:[Yld_Z_RBCI]]),Table11[Z_score_Vale],1))</f>
        <v>75 to 90</v>
      </c>
      <c r="AU351" s="3">
        <f>INDEX(Table12[TRAC_Category],MATCH(BuyTable[[#This Row],[Perc_Traded]],Table12[TRAC_Value],1))</f>
        <v>0</v>
      </c>
      <c r="AV351" s="27">
        <f>INDEX(Table13[NetDlrInv_Category],MATCH(BuyTable[[#This Row],[DealerClient Net]],Table13[NetDlrInv_Value],1))</f>
        <v>0</v>
      </c>
      <c r="AW351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51" s="3" t="str">
        <f>INDEX(Table15[XCCY_Cat],MATCH(BuyTable[[#This Row],[XCCY_sprd]],Table15[XCCY_Value],1))</f>
        <v>1 to 1.5</v>
      </c>
      <c r="AY351" s="3" t="str">
        <f>INDEX(Group_RTG[RTG_Value],MATCH($R351,Group_RTG[RTG_Key],0))&amp;":"&amp;INDEX(Map_DurBQNT[Dur_Val],MATCH($X351,Map_DurBQNT[Dur_Key],0))&amp;":"&amp;$M351&amp;":"&amp;$O351</f>
        <v>AA:5:GBP:Corp</v>
      </c>
      <c r="AZ351" s="3" t="str">
        <f>INDEX(Table9[LQA_Bucket],MATCH(BuyTable[[#This Row],[LQA_LIQUIDITY_SCORE]],Table9[LQA_Val],1))</f>
        <v>60-80</v>
      </c>
      <c r="BA351" s="27" t="str">
        <f>INDEX(Table10[Utilization_Bucket],MATCH(_xlfn.IFNA(ROUND(BuyTable[[#This Row],[Remaining]]/1000000,0),-1),Table10[Utilization_Val],1))</f>
        <v>NR</v>
      </c>
      <c r="BB35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52" spans="1:54" x14ac:dyDescent="0.3">
      <c r="A352" t="s">
        <v>876</v>
      </c>
      <c r="B352" t="str">
        <f>IF(ISNUMBER(MATCH(I352,Buyside_PastID!A:A,0)),"","NEW")</f>
        <v/>
      </c>
      <c r="C352" s="8" t="s">
        <v>1726</v>
      </c>
      <c r="D352" s="8">
        <v>0.70710678118654746</v>
      </c>
      <c r="E352" s="8">
        <v>1.5852788840980041</v>
      </c>
      <c r="F352" s="8" t="s">
        <v>2789</v>
      </c>
      <c r="I352" s="8" t="str" cm="1">
        <f t="array" ref="I352">_xll.BDP($C352,I$1)</f>
        <v>135087H72</v>
      </c>
      <c r="J352" s="8" t="str" cm="1">
        <f t="array" ref="J352">_xll.BDP($C352,J$1)</f>
        <v>CAN 2 12/01/51</v>
      </c>
      <c r="K352" s="8" cm="1">
        <f t="array" ref="K352">_xll.BDP($C352,K$1)</f>
        <v>180963</v>
      </c>
      <c r="L352" s="8" cm="1">
        <f t="array" ref="L352">_xll.BDP($C352,L$1)</f>
        <v>311472</v>
      </c>
      <c r="M352" s="8" t="str" cm="1">
        <f t="array" ref="M352">_xll.BDP($C352,M$1)</f>
        <v>CAD</v>
      </c>
      <c r="N352" s="8" t="str" cm="1">
        <f t="array" ref="N352">_xll.BDP($C352,N$1)</f>
        <v>CA</v>
      </c>
      <c r="O352" s="8" t="str" cm="1">
        <f t="array" ref="O352">_xll.BDP($C352,O$1)</f>
        <v>Govt</v>
      </c>
      <c r="P352" s="8" t="str" cm="1">
        <f t="array" ref="P352">_xll.BDP($C352,P$1)</f>
        <v>Government</v>
      </c>
      <c r="Q352" s="8" t="str" cm="1">
        <f t="array" ref="Q352">_xll.BDP($C352,Q$1)</f>
        <v>CANADIAN GOVERNMENT</v>
      </c>
      <c r="R352" s="8" t="str" cm="1">
        <f t="array" ref="R352">_xll.BDP($C352,R$1)</f>
        <v>AAA</v>
      </c>
      <c r="S352" s="8" cm="1">
        <f t="array" ref="S352">_xlfn.IFNA(MATCH(_xll.BDP($C352,S$1),Convert_RBCIRTG[RTG_MDY],0),0)</f>
        <v>10</v>
      </c>
      <c r="T352" s="8" cm="1">
        <f t="array" ref="T352">_xlfn.IFNA(MATCH(_xll.BDP($C352,T$1),Convert_RBCIRTG[RTG_FITCH_SP],0),0)</f>
        <v>0</v>
      </c>
      <c r="U352" s="8" cm="1">
        <f t="array" ref="U352">_xlfn.IFNA(MATCH(_xll.BDP($C352,U$1),Convert_RBCIRTG[RTG_FITCH_SP],0),0)</f>
        <v>10</v>
      </c>
      <c r="V352" s="20" t="str" cm="1">
        <f t="array" ref="V352">INDEX(Convert_RBCIRTG[RTG_FITCH_SP],IF(MEDIAN($S352:$U352)&gt;0,MEDIAN($S352:$U352),MAX($S352:$U352)))</f>
        <v>AAA</v>
      </c>
      <c r="W352" s="15" cm="1">
        <f t="array" ref="W352">_xll.BDP($C352,W$1,"YAS_YLD_FLAG = 15")</f>
        <v>22.403554761188104</v>
      </c>
      <c r="X352" s="3" t="str">
        <f>INDEX(Convert_DurBins[Dur_Bucket],MATCH($W352,Convert_DurBins[Dur_Val],1))</f>
        <v>22-24</v>
      </c>
      <c r="Y352" s="14">
        <f t="shared" si="28"/>
        <v>1.9515960000000001</v>
      </c>
      <c r="Z352" s="3">
        <f>-INDEX(DefProv[Default],MATCH($O352&amp;$R352,DefProv[KEY],0))</f>
        <v>-3</v>
      </c>
      <c r="AA352" s="9" cm="1">
        <f t="array" ref="AA352">IF($M352="CAD",AB352,_xll.BDP($C352,AA$1,"YAS_XCCY_FOREIGN_CURRENCY=CAD","YAS_YLD_FLAG = 15","PRICING_SOURCE=BVAL"))</f>
        <v>1.9815960000000001</v>
      </c>
      <c r="AB352" s="9" cm="1">
        <f t="array" ref="AB352">_xll.BDP($C352,AB$1,"YAS_YLD_FLAG = 15","PRICING_SOURCE=BVAL")</f>
        <v>1.9815960000000001</v>
      </c>
      <c r="AC352" s="14">
        <f t="shared" si="29"/>
        <v>0</v>
      </c>
      <c r="AD352" s="9" cm="1">
        <f t="array" ref="AD352">_xll.BDP($C352,AD$1,"YAS_YLD_FLAG = 15","PRICING_SOURCE=BVAL")</f>
        <v>1.3262000000000107</v>
      </c>
      <c r="AE352" s="14" t="e">
        <f>INDEX([1]credit_yield!$C$1:$C$108,MATCH($AY352,[1]credit_yield!$A$1:$A$108,0))</f>
        <v>#N/A</v>
      </c>
      <c r="AF352" s="9" cm="1">
        <f t="array" ref="AF352">_xll.BDP($C352,AF$1,"YAS_YLD_FLAG = 15","YAS_XCCY_FOREIGN_CURRENCY=CAD","PRICING_SOURCE=BVAL")</f>
        <v>1.2582083434294011</v>
      </c>
      <c r="AG352" s="9" cm="1">
        <f t="array" ref="AG352">_xll.BDP($C352,AG$1,"YAS_YLD_FLAG = 15","PRICING_SOURCE=BVAL")</f>
        <v>1.968334</v>
      </c>
      <c r="AH352" s="9" t="str" cm="1">
        <f t="array" ref="AH352">_xll.BDP($C352,AH$1,"YAS_YLD_FLAG = 15","PRICING_SOURCE=BVAL")</f>
        <v>CAN 2 12/01/51</v>
      </c>
      <c r="AI352" s="9" t="str" cm="1">
        <f t="array" ref="AI352">_xll.BDP($C352,AI$1,"YAS_YLD_FLAG = 15","YAS_XCCY_FOREIGN_CURRENCY=CAD","PRICING_SOURCE=BVAL")</f>
        <v>CAN 2 12/01/51</v>
      </c>
      <c r="AJ352" s="9" cm="1">
        <f t="array" ref="AJ352">_xll.BQL($C352, "yield(fill=PREV, pricing_source=BVN4, side=Bid, yield_type=YTW) - yield(fill=PREV, pricing_source=BVN4, side=Ask, yield_type=YTW)")</f>
        <v>2.6412911350381929E-3</v>
      </c>
      <c r="AK352" s="16" cm="1">
        <f t="array" ref="AK352">_xll.BDP($C352,AK$1,"YAS_YLD_FLAG = 1")</f>
        <v>51816529000</v>
      </c>
      <c r="AL352" s="5">
        <f t="shared" si="30"/>
        <v>0</v>
      </c>
      <c r="AM352" s="17" cm="1">
        <f t="array" ref="AM352">_xll.BDP($C352&amp;"@"&amp;Settings!$B$1&amp;" "&amp;$O352,"INTERVAL_SUM","MARKET_DATA_OVERRIDE="&amp;AM$1,"CALC_INTERVAL="&amp;Settings!$B$2,"FILL=0")*1000</f>
        <v>0</v>
      </c>
      <c r="AN352" s="18">
        <f t="shared" si="31"/>
        <v>0</v>
      </c>
      <c r="AO352" s="17" cm="1">
        <f t="array" ref="AO352">_xll.BDP($I352&amp;"@"&amp;Settings!$B$1&amp;" "&amp;$O352,"INTERVAL_SUM","MARKET_DATA_OVERRIDE="&amp;AO$1,"CALC_INTERVAL="&amp;Settings!$B$2,"FILL=0")*1000</f>
        <v>0</v>
      </c>
      <c r="AP352" s="17" cm="1">
        <f t="array" ref="AP352">_xll.BDP($I352&amp;"@"&amp;Settings!$B$1&amp;" "&amp;$O352,"INTERVAL_SUM","MARKET_DATA_OVERRIDE="&amp;AP$1,"CALC_INTERVAL="&amp;Settings!$B$2,"FILL=0")*1000</f>
        <v>0</v>
      </c>
      <c r="AQ352" s="8" cm="1">
        <f t="array" ref="AQ352">_xll.BDP($C352,AQ$1)</f>
        <v>95</v>
      </c>
      <c r="AR352" s="21">
        <f>_xlfn.IFNA(IF(ISNUMBER($K352),INDEX(SN_Limit[UTILIZATION],MATCH($K352,SN_Limit[BB_ID],0)),"#N/A"),
IF(ISNUMBER($L352),INDEX(SN_Limit[UTILIZATION],MATCH($L352,SN_Limit[BB_ID],0)),"#N/A"))</f>
        <v>0.77949999999999997</v>
      </c>
      <c r="AS352" s="6">
        <f>_xlfn.IFNA(IF(ISNUMBER($K352),INDEX(SN_Limit[REMAINING],MATCH($K352,SN_Limit[BB_ID],0)),"#N/A"),
IF(ISNUMBER($L352),INDEX(SN_Limit[REMAINING],MATCH($L352,SN_Limit[BB_ID],0)),"#N/A"))</f>
        <v>25299638.479999989</v>
      </c>
      <c r="AT352" s="3" t="str">
        <f>INDEX(Table11[Z_category],MATCH(MAX(BuyTable[[#This Row],[Yld_Z_BB]:[Yld_Z_RBCI]]),Table11[Z_score_Vale],1))</f>
        <v>90+</v>
      </c>
      <c r="AU352" s="3">
        <f>INDEX(Table12[TRAC_Category],MATCH(BuyTable[[#This Row],[Perc_Traded]],Table12[TRAC_Value],1))</f>
        <v>0</v>
      </c>
      <c r="AV352" s="27">
        <f>INDEX(Table13[NetDlrInv_Category],MATCH(BuyTable[[#This Row],[DealerClient Net]],Table13[NetDlrInv_Value],1))</f>
        <v>0</v>
      </c>
      <c r="AW352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52" s="3">
        <f>INDEX(Table15[XCCY_Cat],MATCH(BuyTable[[#This Row],[XCCY_sprd]],Table15[XCCY_Value],1))</f>
        <v>0</v>
      </c>
      <c r="AY352" s="3" t="str">
        <f>INDEX(Group_RTG[RTG_Value],MATCH($R352,Group_RTG[RTG_Key],0))&amp;":"&amp;INDEX(Map_DurBQNT[Dur_Val],MATCH($X352,Map_DurBQNT[Dur_Key],0))&amp;":"&amp;$M352&amp;":"&amp;$O352</f>
        <v>AAA:12:CAD:Govt</v>
      </c>
      <c r="AZ352" s="3" t="str">
        <f>INDEX(Table9[LQA_Bucket],MATCH(BuyTable[[#This Row],[LQA_LIQUIDITY_SCORE]],Table9[LQA_Val],1))</f>
        <v>80-100</v>
      </c>
      <c r="BA352" s="27" t="str">
        <f>INDEX(Table10[Utilization_Bucket],MATCH(_xlfn.IFNA(ROUND(BuyTable[[#This Row],[Remaining]]/1000000,0),-1),Table10[Utilization_Val],1))</f>
        <v>10-50MM</v>
      </c>
      <c r="BB35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53" spans="1:54" x14ac:dyDescent="0.3">
      <c r="A353" t="s">
        <v>876</v>
      </c>
      <c r="B353" t="str">
        <f>IF(ISNUMBER(MATCH(I353,Buyside_PastID!A:A,0)),"","NEW")</f>
        <v/>
      </c>
      <c r="C353" s="8" t="s">
        <v>1685</v>
      </c>
      <c r="D353" s="8">
        <v>0.90943323852658087</v>
      </c>
      <c r="E353" s="8">
        <v>1.2381408639342688</v>
      </c>
      <c r="F353" s="8" t="s">
        <v>2099</v>
      </c>
      <c r="G353" s="8">
        <v>10000000</v>
      </c>
      <c r="H353" s="8">
        <v>10000</v>
      </c>
      <c r="I353" s="8" t="str" cm="1">
        <f t="array" ref="I353">_xll.BDP($C353,I$1)</f>
        <v>1107098Y1</v>
      </c>
      <c r="J353" s="8" t="str" cm="1">
        <f t="array" ref="J353">_xll.BDP($C353,J$1)</f>
        <v>BRCOL 4.3 06/18/42</v>
      </c>
      <c r="K353" s="8" cm="1">
        <f t="array" ref="K353">_xll.BDP($C353,K$1)</f>
        <v>191111</v>
      </c>
      <c r="L353" s="8" cm="1">
        <f t="array" ref="L353">_xll.BDP($C353,L$1)</f>
        <v>191111</v>
      </c>
      <c r="M353" s="8" t="str" cm="1">
        <f t="array" ref="M353">_xll.BDP($C353,M$1)</f>
        <v>CAD</v>
      </c>
      <c r="N353" s="8" t="str" cm="1">
        <f t="array" ref="N353">_xll.BDP($C353,N$1)</f>
        <v>CA</v>
      </c>
      <c r="O353" s="8" t="str" cm="1">
        <f t="array" ref="O353">_xll.BDP($C353,O$1)</f>
        <v>Govt</v>
      </c>
      <c r="P353" s="8" t="str" cm="1">
        <f t="array" ref="P353">_xll.BDP($C353,P$1)</f>
        <v>Government</v>
      </c>
      <c r="Q353" s="8" t="str" cm="1">
        <f t="array" ref="Q353">_xll.BDP($C353,Q$1)</f>
        <v>BRITISH COLUMBIA PROV OF</v>
      </c>
      <c r="R353" s="8" t="str" cm="1">
        <f t="array" ref="R353">_xll.BDP($C353,R$1)</f>
        <v>AA+</v>
      </c>
      <c r="S353" s="8" cm="1">
        <f t="array" ref="S353">_xlfn.IFNA(MATCH(_xll.BDP($C353,S$1),Convert_RBCIRTG[RTG_MDY],0),0)</f>
        <v>10</v>
      </c>
      <c r="T353" s="8" cm="1">
        <f t="array" ref="T353">_xlfn.IFNA(MATCH(_xll.BDP($C353,T$1),Convert_RBCIRTG[RTG_FITCH_SP],0),0)</f>
        <v>0</v>
      </c>
      <c r="U353" s="8" cm="1">
        <f t="array" ref="U353">_xlfn.IFNA(MATCH(_xll.BDP($C353,U$1),Convert_RBCIRTG[RTG_FITCH_SP],0),0)</f>
        <v>9</v>
      </c>
      <c r="V353" s="20" t="str" cm="1">
        <f t="array" ref="V353">INDEX(Convert_RBCIRTG[RTG_FITCH_SP],IF(MEDIAN($S353:$U353)&gt;0,MEDIAN($S353:$U353),MAX($S353:$U353)))</f>
        <v>AA+</v>
      </c>
      <c r="W353" s="15" cm="1">
        <f t="array" ref="W353">_xll.BDP($C353,W$1,"YAS_YLD_FLAG = 15")</f>
        <v>14.394472630294755</v>
      </c>
      <c r="X353" s="3" t="str">
        <f>INDEX(Convert_DurBins[Dur_Bucket],MATCH($W353,Convert_DurBins[Dur_Val],1))</f>
        <v>14-16</v>
      </c>
      <c r="Y353" s="14">
        <f t="shared" si="28"/>
        <v>2.5711430000000002</v>
      </c>
      <c r="Z353" s="3">
        <f>-INDEX(DefProv[Default],MATCH($O353&amp;$R353,DefProv[KEY],0))</f>
        <v>-3</v>
      </c>
      <c r="AA353" s="9" cm="1">
        <f t="array" ref="AA353">IF($M353="CAD",AB353,_xll.BDP($C353,AA$1,"YAS_XCCY_FOREIGN_CURRENCY=CAD","YAS_YLD_FLAG = 15","PRICING_SOURCE=BVAL"))</f>
        <v>2.601143</v>
      </c>
      <c r="AB353" s="9" cm="1">
        <f t="array" ref="AB353">_xll.BDP($C353,AB$1,"YAS_YLD_FLAG = 15","PRICING_SOURCE=BVAL")</f>
        <v>2.601143</v>
      </c>
      <c r="AC353" s="14">
        <f t="shared" si="29"/>
        <v>0</v>
      </c>
      <c r="AD353" s="9" cm="1">
        <f t="array" ref="AD353">_xll.BDP($C353,AD$1,"YAS_YLD_FLAG = 15","PRICING_SOURCE=BVAL")</f>
        <v>73.304100000000005</v>
      </c>
      <c r="AE353" s="14" t="e">
        <f>INDEX([1]credit_yield!$C$1:$C$108,MATCH($AY353,[1]credit_yield!$A$1:$A$108,0))</f>
        <v>#N/A</v>
      </c>
      <c r="AF353" s="9" cm="1">
        <f t="array" ref="AF353">_xll.BDP($C353,AF$1,"YAS_YLD_FLAG = 15","YAS_XCCY_FOREIGN_CURRENCY=CAD","PRICING_SOURCE=BVAL")</f>
        <v>80.55677162095094</v>
      </c>
      <c r="AG353" s="9" cm="1">
        <f t="array" ref="AG353">_xll.BDP($C353,AG$1,"YAS_YLD_FLAG = 15","PRICING_SOURCE=BVAL")</f>
        <v>1.8681019999999999</v>
      </c>
      <c r="AH353" s="9" t="str" cm="1">
        <f t="array" ref="AH353">_xll.BDP($C353,AH$1,"YAS_YLD_FLAG = 15","PRICING_SOURCE=BVAL")</f>
        <v>CAN 4 06/01/41</v>
      </c>
      <c r="AI353" s="9" t="str" cm="1">
        <f t="array" ref="AI353">_xll.BDP($C353,AI$1,"YAS_YLD_FLAG = 15","YAS_XCCY_FOREIGN_CURRENCY=CAD","PRICING_SOURCE=BVAL")</f>
        <v>CAN 4 06/01/41</v>
      </c>
      <c r="AJ353" s="9" cm="1">
        <f t="array" ref="AJ353">_xll.BQL($C353, "yield(fill=PREV, pricing_source=BVN4, side=Bid, yield_type=YTW) - yield(fill=PREV, pricing_source=BVN4, side=Ask, yield_type=YTW)")</f>
        <v>6.7837489501396675E-3</v>
      </c>
      <c r="AK353" s="16" cm="1">
        <f t="array" ref="AK353">_xll.BDP($C353,AK$1,"YAS_YLD_FLAG = 1")</f>
        <v>3850000000</v>
      </c>
      <c r="AL353" s="5">
        <f t="shared" si="30"/>
        <v>0</v>
      </c>
      <c r="AM353" s="17" cm="1">
        <f t="array" ref="AM353">_xll.BDP($C353&amp;"@"&amp;Settings!$B$1&amp;" "&amp;$O353,"INTERVAL_SUM","MARKET_DATA_OVERRIDE="&amp;AM$1,"CALC_INTERVAL="&amp;Settings!$B$2,"FILL=0")*1000</f>
        <v>0</v>
      </c>
      <c r="AN353" s="18">
        <f t="shared" si="31"/>
        <v>0</v>
      </c>
      <c r="AO353" s="17" cm="1">
        <f t="array" ref="AO353">_xll.BDP($I353&amp;"@"&amp;Settings!$B$1&amp;" "&amp;$O353,"INTERVAL_SUM","MARKET_DATA_OVERRIDE="&amp;AO$1,"CALC_INTERVAL="&amp;Settings!$B$2,"FILL=0")*1000</f>
        <v>0</v>
      </c>
      <c r="AP353" s="17" cm="1">
        <f t="array" ref="AP353">_xll.BDP($I353&amp;"@"&amp;Settings!$B$1&amp;" "&amp;$O353,"INTERVAL_SUM","MARKET_DATA_OVERRIDE="&amp;AP$1,"CALC_INTERVAL="&amp;Settings!$B$2,"FILL=0")*1000</f>
        <v>0</v>
      </c>
      <c r="AQ353" s="8" cm="1">
        <f t="array" ref="AQ353">_xll.BDP($C353,AQ$1)</f>
        <v>100</v>
      </c>
      <c r="AR353" s="21" t="e">
        <f>_xlfn.IFNA(IF(ISNUMBER($K353),INDEX(SN_Limit[UTILIZATION],MATCH($K353,SN_Limit[BB_ID],0)),"#N/A"),
IF(ISNUMBER($L353),INDEX(SN_Limit[UTILIZATION],MATCH($L353,SN_Limit[BB_ID],0)),"#N/A"))</f>
        <v>#N/A</v>
      </c>
      <c r="AS353" s="6" t="e">
        <f>_xlfn.IFNA(IF(ISNUMBER($K353),INDEX(SN_Limit[REMAINING],MATCH($K353,SN_Limit[BB_ID],0)),"#N/A"),
IF(ISNUMBER($L353),INDEX(SN_Limit[REMAINING],MATCH($L353,SN_Limit[BB_ID],0)),"#N/A"))</f>
        <v>#N/A</v>
      </c>
      <c r="AT353" s="3" t="str">
        <f>INDEX(Table11[Z_category],MATCH(MAX(BuyTable[[#This Row],[Yld_Z_BB]:[Yld_Z_RBCI]]),Table11[Z_score_Vale],1))</f>
        <v>75 to 90</v>
      </c>
      <c r="AU353" s="3">
        <f>INDEX(Table12[TRAC_Category],MATCH(BuyTable[[#This Row],[Perc_Traded]],Table12[TRAC_Value],1))</f>
        <v>0</v>
      </c>
      <c r="AV353" s="27">
        <f>INDEX(Table13[NetDlrInv_Category],MATCH(BuyTable[[#This Row],[DealerClient Net]],Table13[NetDlrInv_Value],1))</f>
        <v>0</v>
      </c>
      <c r="AW353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353" s="3">
        <f>INDEX(Table15[XCCY_Cat],MATCH(BuyTable[[#This Row],[XCCY_sprd]],Table15[XCCY_Value],1))</f>
        <v>0</v>
      </c>
      <c r="AY353" s="3" t="str">
        <f>INDEX(Group_RTG[RTG_Value],MATCH($R353,Group_RTG[RTG_Key],0))&amp;":"&amp;INDEX(Map_DurBQNT[Dur_Val],MATCH($X353,Map_DurBQNT[Dur_Key],0))&amp;":"&amp;$M353&amp;":"&amp;$O353</f>
        <v>AA:8:CAD:Govt</v>
      </c>
      <c r="AZ353" s="3" t="str">
        <f>INDEX(Table9[LQA_Bucket],MATCH(BuyTable[[#This Row],[LQA_LIQUIDITY_SCORE]],Table9[LQA_Val],1))</f>
        <v>80-100</v>
      </c>
      <c r="BA353" s="27" t="str">
        <f>INDEX(Table10[Utilization_Bucket],MATCH(_xlfn.IFNA(ROUND(BuyTable[[#This Row],[Remaining]]/1000000,0),-1),Table10[Utilization_Val],1))</f>
        <v>NR</v>
      </c>
      <c r="BB35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54" spans="1:54" x14ac:dyDescent="0.3">
      <c r="A354" t="s">
        <v>876</v>
      </c>
      <c r="B354" t="str">
        <f>IF(ISNUMBER(MATCH(I354,Buyside_PastID!A:A,0)),"","NEW")</f>
        <v/>
      </c>
      <c r="C354" s="8" t="s">
        <v>1693</v>
      </c>
      <c r="D354" s="8">
        <v>0.7618918929564874</v>
      </c>
      <c r="E354" s="8">
        <v>0.93349454199332493</v>
      </c>
      <c r="F354" s="8" t="s">
        <v>2835</v>
      </c>
      <c r="G354" s="8">
        <v>0</v>
      </c>
      <c r="H354" s="8">
        <v>0</v>
      </c>
      <c r="I354" s="8" t="str" cm="1">
        <f t="array" ref="I354">_xll.BDP($C354,I$1)</f>
        <v>610202BP7</v>
      </c>
      <c r="J354" s="8" t="str" cm="1">
        <f t="array" ref="J354">_xll.BDP($C354,J$1)</f>
        <v>FE 5.4 12/15/43</v>
      </c>
      <c r="K354" s="8" cm="1">
        <f t="array" ref="K354">_xll.BDP($C354,K$1)</f>
        <v>302916</v>
      </c>
      <c r="L354" s="8" cm="1">
        <f t="array" ref="L354">_xll.BDP($C354,L$1)</f>
        <v>159270</v>
      </c>
      <c r="M354" s="8" t="str" cm="1">
        <f t="array" ref="M354">_xll.BDP($C354,M$1)</f>
        <v>USD</v>
      </c>
      <c r="N354" s="8" t="str" cm="1">
        <f t="array" ref="N354">_xll.BDP($C354,N$1)</f>
        <v>US</v>
      </c>
      <c r="O354" s="8" t="str" cm="1">
        <f t="array" ref="O354">_xll.BDP($C354,O$1)</f>
        <v>Corp</v>
      </c>
      <c r="P354" s="8" t="str" cm="1">
        <f t="array" ref="P354">_xll.BDP($C354,P$1)</f>
        <v>Utilities</v>
      </c>
      <c r="Q354" s="8" t="str" cm="1">
        <f t="array" ref="Q354">_xll.BDP($C354,Q$1)</f>
        <v>MONONGAHELA POWER CO</v>
      </c>
      <c r="R354" s="8" t="str" cm="1">
        <f t="array" ref="R354">_xll.BDP($C354,R$1)</f>
        <v>BBB+</v>
      </c>
      <c r="S354" s="8" cm="1">
        <f t="array" ref="S354">_xlfn.IFNA(MATCH(_xll.BDP($C354,S$1),Convert_RBCIRTG[RTG_MDY],0),0)</f>
        <v>4</v>
      </c>
      <c r="T354" s="8" cm="1">
        <f t="array" ref="T354">_xlfn.IFNA(MATCH(_xll.BDP($C354,T$1),Convert_RBCIRTG[RTG_FITCH_SP],0),0)</f>
        <v>3</v>
      </c>
      <c r="U354" s="8" cm="1">
        <f t="array" ref="U354">_xlfn.IFNA(MATCH(_xll.BDP($C354,U$1),Convert_RBCIRTG[RTG_FITCH_SP],0),0)</f>
        <v>2</v>
      </c>
      <c r="V354" s="20" t="str" cm="1">
        <f t="array" ref="V354">INDEX(Convert_RBCIRTG[RTG_FITCH_SP],IF(MEDIAN($S354:$U354)&gt;0,MEDIAN($S354:$U354),MAX($S354:$U354)))</f>
        <v>BBB+</v>
      </c>
      <c r="W354" s="15" cm="1">
        <f t="array" ref="W354">_xll.BDP($C354,W$1,"YAS_YLD_FLAG = 15")</f>
        <v>13.727496836434275</v>
      </c>
      <c r="X354" s="3" t="str">
        <f>INDEX(Convert_DurBins[Dur_Bucket],MATCH($W354,Convert_DurBins[Dur_Val],1))</f>
        <v>12-14</v>
      </c>
      <c r="Y354" s="14">
        <f t="shared" si="28"/>
        <v>3.8634310164367194</v>
      </c>
      <c r="Z354" s="3">
        <f>-INDEX(DefProv[Default],MATCH($O354&amp;$R354,DefProv[KEY],0))</f>
        <v>-36</v>
      </c>
      <c r="AA354" s="9" cm="1">
        <f t="array" ref="AA354">IF($M354="CAD",AB354,_xll.BDP($C354,AA$1,"YAS_XCCY_FOREIGN_CURRENCY=CAD","YAS_YLD_FLAG = 15","PRICING_SOURCE=BVAL"))</f>
        <v>4.2234310164367193</v>
      </c>
      <c r="AB354" s="9" cm="1">
        <f t="array" ref="AB354">_xll.BDP($C354,AB$1,"YAS_YLD_FLAG = 15","PRICING_SOURCE=BVAL")</f>
        <v>3.3971279999999999</v>
      </c>
      <c r="AC354" s="14">
        <f t="shared" si="29"/>
        <v>0.82630301643671933</v>
      </c>
      <c r="AD354" s="9" cm="1">
        <f t="array" ref="AD354">_xll.BDP($C354,AD$1,"YAS_YLD_FLAG = 15","PRICING_SOURCE=BVAL")</f>
        <v>140.43380000000002</v>
      </c>
      <c r="AE354" s="14" t="e">
        <f>INDEX([1]credit_yield!$C$1:$C$108,MATCH($AY354,[1]credit_yield!$A$1:$A$108,0))</f>
        <v>#N/A</v>
      </c>
      <c r="AF354" s="9" cm="1">
        <f t="array" ref="AF354">_xll.BDP($C354,AF$1,"YAS_YLD_FLAG = 15","YAS_XCCY_FOREIGN_CURRENCY=CAD","PRICING_SOURCE=BVAL")</f>
        <v>235.51505624436945</v>
      </c>
      <c r="AG354" s="9" cm="1">
        <f t="array" ref="AG354">_xll.BDP($C354,AG$1,"YAS_YLD_FLAG = 15","PRICING_SOURCE=BVAL")</f>
        <v>1.9927899999999998</v>
      </c>
      <c r="AH354" s="9" t="str" cm="1">
        <f t="array" ref="AH354">_xll.BDP($C354,AH$1,"YAS_YLD_FLAG = 15","PRICING_SOURCE=BVAL")</f>
        <v>T 1 3/4 08/15/41</v>
      </c>
      <c r="AI354" s="9" t="str" cm="1">
        <f t="array" ref="AI354">_xll.BDP($C354,AI$1,"YAS_YLD_FLAG = 15","YAS_XCCY_FOREIGN_CURRENCY=CAD","PRICING_SOURCE=BVAL")</f>
        <v>CAN 4 06/01/41</v>
      </c>
      <c r="AJ354" s="9" cm="1">
        <f t="array" ref="AJ354">_xll.BQL($C354, "yield(fill=PREV, pricing_source=BVN4, side=Bid, yield_type=YTW) - yield(fill=PREV, pricing_source=BVN4, side=Ask, yield_type=YTW)")</f>
        <v>3.2727930000000072E-2</v>
      </c>
      <c r="AK354" s="16" cm="1">
        <f t="array" ref="AK354">_xll.BDP($C354,AK$1,"YAS_YLD_FLAG = 1")</f>
        <v>600000000</v>
      </c>
      <c r="AL354" s="5">
        <f t="shared" si="30"/>
        <v>3.833333333333333E-2</v>
      </c>
      <c r="AM354" s="17" cm="1">
        <f t="array" ref="AM354">_xll.BDP($C354&amp;"@"&amp;Settings!$B$1&amp;" "&amp;$O354,"INTERVAL_SUM","MARKET_DATA_OVERRIDE="&amp;AM$1,"CALC_INTERVAL="&amp;Settings!$B$2,"FILL=0")*1000</f>
        <v>23000000</v>
      </c>
      <c r="AN354" s="18">
        <f t="shared" si="31"/>
        <v>-1000000</v>
      </c>
      <c r="AO354" s="17" cm="1">
        <f t="array" ref="AO354">_xll.BDP($I354&amp;"@"&amp;Settings!$B$1&amp;" "&amp;$O354,"INTERVAL_SUM","MARKET_DATA_OVERRIDE="&amp;AO$1,"CALC_INTERVAL="&amp;Settings!$B$2,"FILL=0")*1000</f>
        <v>10000000</v>
      </c>
      <c r="AP354" s="17" cm="1">
        <f t="array" ref="AP354">_xll.BDP($I354&amp;"@"&amp;Settings!$B$1&amp;" "&amp;$O354,"INTERVAL_SUM","MARKET_DATA_OVERRIDE="&amp;AP$1,"CALC_INTERVAL="&amp;Settings!$B$2,"FILL=0")*1000</f>
        <v>11000000</v>
      </c>
      <c r="AQ354" s="8" cm="1">
        <f t="array" ref="AQ354">_xll.BDP($C354,AQ$1)</f>
        <v>91</v>
      </c>
      <c r="AR354" s="21" t="e">
        <f>_xlfn.IFNA(IF(ISNUMBER($K354),INDEX(SN_Limit[UTILIZATION],MATCH($K354,SN_Limit[BB_ID],0)),"#N/A"),
IF(ISNUMBER($L354),INDEX(SN_Limit[UTILIZATION],MATCH($L354,SN_Limit[BB_ID],0)),"#N/A"))</f>
        <v>#N/A</v>
      </c>
      <c r="AS354" s="6" t="e">
        <f>_xlfn.IFNA(IF(ISNUMBER($K354),INDEX(SN_Limit[REMAINING],MATCH($K354,SN_Limit[BB_ID],0)),"#N/A"),
IF(ISNUMBER($L354),INDEX(SN_Limit[REMAINING],MATCH($L354,SN_Limit[BB_ID],0)),"#N/A"))</f>
        <v>#N/A</v>
      </c>
      <c r="AT354" s="3" t="str">
        <f>INDEX(Table11[Z_category],MATCH(MAX(BuyTable[[#This Row],[Yld_Z_BB]:[Yld_Z_RBCI]]),Table11[Z_score_Vale],1))</f>
        <v>75 to 90</v>
      </c>
      <c r="AU354" s="3" t="str">
        <f>INDEX(Table12[TRAC_Category],MATCH(BuyTable[[#This Row],[Perc_Traded]],Table12[TRAC_Value],1))</f>
        <v>0-5%</v>
      </c>
      <c r="AV354" s="27">
        <f>INDEX(Table13[NetDlrInv_Category],MATCH(BuyTable[[#This Row],[DealerClient Net]],Table13[NetDlrInv_Value],1))</f>
        <v>0</v>
      </c>
      <c r="AW354" s="3">
        <f>IF(OR(ISBLANK(BuyTable[[#This Row],[MSG_AskSize]]),NOT(ISNUMBER(BuyTable[[#This Row],[MSG_AskSize]]))),"NA",INDEX(Table14[AskSize_Category],MATCH(BuyTable[[#This Row],[MSG_AskSize]],Table14[AskSize_Value],1)))</f>
        <v>0</v>
      </c>
      <c r="AX354" s="3" t="str">
        <f>INDEX(Table15[XCCY_Cat],MATCH(BuyTable[[#This Row],[XCCY_sprd]],Table15[XCCY_Value],1))</f>
        <v>0.8 to 1</v>
      </c>
      <c r="AY354" s="3" t="str">
        <f>INDEX(Group_RTG[RTG_Value],MATCH($R354,Group_RTG[RTG_Key],0))&amp;":"&amp;INDEX(Map_DurBQNT[Dur_Val],MATCH($X354,Map_DurBQNT[Dur_Key],0))&amp;":"&amp;$M354&amp;":"&amp;$O354</f>
        <v>BBB:7:USD:Corp</v>
      </c>
      <c r="AZ354" s="3" t="str">
        <f>INDEX(Table9[LQA_Bucket],MATCH(BuyTable[[#This Row],[LQA_LIQUIDITY_SCORE]],Table9[LQA_Val],1))</f>
        <v>80-100</v>
      </c>
      <c r="BA354" s="27" t="str">
        <f>INDEX(Table10[Utilization_Bucket],MATCH(_xlfn.IFNA(ROUND(BuyTable[[#This Row],[Remaining]]/1000000,0),-1),Table10[Utilization_Val],1))</f>
        <v>NR</v>
      </c>
      <c r="BB35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55" spans="1:54" x14ac:dyDescent="0.3">
      <c r="A355" t="s">
        <v>876</v>
      </c>
      <c r="B355" t="str">
        <f>IF(ISNUMBER(MATCH(I355,Buyside_PastID!A:A,0)),"","NEW")</f>
        <v/>
      </c>
      <c r="C355" s="8" t="s">
        <v>1069</v>
      </c>
      <c r="D355" s="8">
        <v>1.8845738780892216</v>
      </c>
      <c r="E355" s="8">
        <v>1.8879796690513395</v>
      </c>
      <c r="F355" s="8" t="s">
        <v>2130</v>
      </c>
      <c r="G355" s="8">
        <v>1000000</v>
      </c>
      <c r="H355" s="8">
        <v>3000000</v>
      </c>
      <c r="I355" s="8" t="str" cm="1">
        <f t="array" ref="I355">_xll.BDP($C355,I$1)</f>
        <v>07813ZAT1</v>
      </c>
      <c r="J355" s="8" t="str" cm="1">
        <f t="array" ref="J355">_xll.BDP($C355,J$1)</f>
        <v>BCECN 6.1 03/16/35</v>
      </c>
      <c r="K355" s="8" cm="1">
        <f t="array" ref="K355">_xll.BDP($C355,K$1)</f>
        <v>100179</v>
      </c>
      <c r="L355" s="8" cm="1">
        <f t="array" ref="L355">_xll.BDP($C355,L$1)</f>
        <v>174724</v>
      </c>
      <c r="M355" s="8" t="str" cm="1">
        <f t="array" ref="M355">_xll.BDP($C355,M$1)</f>
        <v>CAD</v>
      </c>
      <c r="N355" s="8" t="str" cm="1">
        <f t="array" ref="N355">_xll.BDP($C355,N$1)</f>
        <v>CA</v>
      </c>
      <c r="O355" s="8" t="str" cm="1">
        <f t="array" ref="O355">_xll.BDP($C355,O$1)</f>
        <v>Corp</v>
      </c>
      <c r="P355" s="8" t="str" cm="1">
        <f t="array" ref="P355">_xll.BDP($C355,P$1)</f>
        <v>Communications</v>
      </c>
      <c r="Q355" s="8" t="str" cm="1">
        <f t="array" ref="Q355">_xll.BDP($C355,Q$1)</f>
        <v>BELL CANADA</v>
      </c>
      <c r="R355" s="8" t="str" cm="1">
        <f t="array" ref="R355">_xll.BDP($C355,R$1)</f>
        <v>BBB+</v>
      </c>
      <c r="S355" s="8" cm="1">
        <f t="array" ref="S355">_xlfn.IFNA(MATCH(_xll.BDP($C355,S$1),Convert_RBCIRTG[RTG_MDY],0),0)</f>
        <v>3</v>
      </c>
      <c r="T355" s="8" cm="1">
        <f t="array" ref="T355">_xlfn.IFNA(MATCH(_xll.BDP($C355,T$1),Convert_RBCIRTG[RTG_FITCH_SP],0),0)</f>
        <v>0</v>
      </c>
      <c r="U355" s="8" cm="1">
        <f t="array" ref="U355">_xlfn.IFNA(MATCH(_xll.BDP($C355,U$1),Convert_RBCIRTG[RTG_FITCH_SP],0),0)</f>
        <v>3</v>
      </c>
      <c r="V355" s="20" t="str" cm="1">
        <f t="array" ref="V355">INDEX(Convert_RBCIRTG[RTG_FITCH_SP],IF(MEDIAN($S355:$U355)&gt;0,MEDIAN($S355:$U355),MAX($S355:$U355)))</f>
        <v>BBB+</v>
      </c>
      <c r="W355" s="15" cm="1">
        <f t="array" ref="W355">_xll.BDP($C355,W$1,"YAS_YLD_FLAG = 15")</f>
        <v>9.6239472427845065</v>
      </c>
      <c r="X355" s="3" t="str">
        <f>INDEX(Convert_DurBins[Dur_Bucket],MATCH($W355,Convert_DurBins[Dur_Val],1))</f>
        <v>0-10</v>
      </c>
      <c r="Y355" s="14">
        <f t="shared" si="28"/>
        <v>3.2659480000000003</v>
      </c>
      <c r="Z355" s="3">
        <f>-INDEX(DefProv[Default],MATCH($O355&amp;$R355,DefProv[KEY],0))</f>
        <v>-36</v>
      </c>
      <c r="AA355" s="9" cm="1">
        <f t="array" ref="AA355">IF($M355="CAD",AB355,_xll.BDP($C355,AA$1,"YAS_XCCY_FOREIGN_CURRENCY=CAD","YAS_YLD_FLAG = 15","PRICING_SOURCE=BVAL"))</f>
        <v>3.6259480000000002</v>
      </c>
      <c r="AB355" s="9" cm="1">
        <f t="array" ref="AB355">_xll.BDP($C355,AB$1,"YAS_YLD_FLAG = 15","PRICING_SOURCE=BVAL")</f>
        <v>3.6259480000000002</v>
      </c>
      <c r="AC355" s="14">
        <f t="shared" si="29"/>
        <v>0</v>
      </c>
      <c r="AD355" s="9" cm="1">
        <f t="array" ref="AD355">_xll.BDP($C355,AD$1,"YAS_YLD_FLAG = 15","PRICING_SOURCE=BVAL")</f>
        <v>219.12350000000004</v>
      </c>
      <c r="AE355" s="14" t="e">
        <f>INDEX([1]credit_yield!$C$1:$C$108,MATCH($AY355,[1]credit_yield!$A$1:$A$108,0))</f>
        <v>#N/A</v>
      </c>
      <c r="AF355" s="9" cm="1">
        <f t="array" ref="AF355">_xll.BDP($C355,AF$1,"YAS_YLD_FLAG = 15","YAS_XCCY_FOREIGN_CURRENCY=CAD","PRICING_SOURCE=BVAL")</f>
        <v>229.22251767554056</v>
      </c>
      <c r="AG355" s="9" cm="1">
        <f t="array" ref="AG355">_xll.BDP($C355,AG$1,"YAS_YLD_FLAG = 15","PRICING_SOURCE=BVAL")</f>
        <v>1.4347129999999999</v>
      </c>
      <c r="AH355" s="9" t="str" cm="1">
        <f t="array" ref="AH355">_xll.BDP($C355,AH$1,"YAS_YLD_FLAG = 15","PRICING_SOURCE=BVAL")</f>
        <v>CAN 5 3/4 06/01/29</v>
      </c>
      <c r="AI355" s="9" t="str" cm="1">
        <f t="array" ref="AI355">_xll.BDP($C355,AI$1,"YAS_YLD_FLAG = 15","YAS_XCCY_FOREIGN_CURRENCY=CAD","PRICING_SOURCE=BVAL")</f>
        <v>CAN 1 ½ 06/01/31</v>
      </c>
      <c r="AJ355" s="9" cm="1">
        <f t="array" ref="AJ355">_xll.BQL($C355, "yield(fill=PREV, pricing_source=BVN4, side=Bid, yield_type=YTW) - yield(fill=PREV, pricing_source=BVN4, side=Ask, yield_type=YTW)")</f>
        <v>6.3440152724772325E-2</v>
      </c>
      <c r="AK355" s="16" cm="1">
        <f t="array" ref="AK355">_xll.BDP($C355,AK$1,"YAS_YLD_FLAG = 1")</f>
        <v>450000000</v>
      </c>
      <c r="AL355" s="5">
        <f t="shared" si="30"/>
        <v>0</v>
      </c>
      <c r="AM355" s="17" cm="1">
        <f t="array" ref="AM355">_xll.BDP($C355&amp;"@"&amp;Settings!$B$1&amp;" "&amp;$O355,"INTERVAL_SUM","MARKET_DATA_OVERRIDE="&amp;AM$1,"CALC_INTERVAL="&amp;Settings!$B$2,"FILL=0")*1000</f>
        <v>0</v>
      </c>
      <c r="AN355" s="18">
        <f t="shared" si="31"/>
        <v>0</v>
      </c>
      <c r="AO355" s="17" cm="1">
        <f t="array" ref="AO355">_xll.BDP($I355&amp;"@"&amp;Settings!$B$1&amp;" "&amp;$O355,"INTERVAL_SUM","MARKET_DATA_OVERRIDE="&amp;AO$1,"CALC_INTERVAL="&amp;Settings!$B$2,"FILL=0")*1000</f>
        <v>0</v>
      </c>
      <c r="AP355" s="17" cm="1">
        <f t="array" ref="AP355">_xll.BDP($I355&amp;"@"&amp;Settings!$B$1&amp;" "&amp;$O355,"INTERVAL_SUM","MARKET_DATA_OVERRIDE="&amp;AP$1,"CALC_INTERVAL="&amp;Settings!$B$2,"FILL=0")*1000</f>
        <v>0</v>
      </c>
      <c r="AQ355" s="8" cm="1">
        <f t="array" ref="AQ355">_xll.BDP($C355,AQ$1)</f>
        <v>72</v>
      </c>
      <c r="AR355" s="21">
        <f>_xlfn.IFNA(IF(ISNUMBER($K355),INDEX(SN_Limit[UTILIZATION],MATCH($K355,SN_Limit[BB_ID],0)),"#N/A"),
IF(ISNUMBER($L355),INDEX(SN_Limit[UTILIZATION],MATCH($L355,SN_Limit[BB_ID],0)),"#N/A"))</f>
        <v>0.90849999999999997</v>
      </c>
      <c r="AS355" s="6">
        <f>_xlfn.IFNA(IF(ISNUMBER($K355),INDEX(SN_Limit[REMAINING],MATCH($K355,SN_Limit[BB_ID],0)),"#N/A"),
IF(ISNUMBER($L355),INDEX(SN_Limit[REMAINING],MATCH($L355,SN_Limit[BB_ID],0)),"#N/A"))</f>
        <v>0</v>
      </c>
      <c r="AT355" s="3" t="str">
        <f>INDEX(Table11[Z_category],MATCH(MAX(BuyTable[[#This Row],[Yld_Z_BB]:[Yld_Z_RBCI]]),Table11[Z_score_Vale],1))</f>
        <v>90+</v>
      </c>
      <c r="AU355" s="3">
        <f>INDEX(Table12[TRAC_Category],MATCH(BuyTable[[#This Row],[Perc_Traded]],Table12[TRAC_Value],1))</f>
        <v>0</v>
      </c>
      <c r="AV355" s="27">
        <f>INDEX(Table13[NetDlrInv_Category],MATCH(BuyTable[[#This Row],[DealerClient Net]],Table13[NetDlrInv_Value],1))</f>
        <v>0</v>
      </c>
      <c r="AW355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55" s="3">
        <f>INDEX(Table15[XCCY_Cat],MATCH(BuyTable[[#This Row],[XCCY_sprd]],Table15[XCCY_Value],1))</f>
        <v>0</v>
      </c>
      <c r="AY355" s="3" t="str">
        <f>INDEX(Group_RTG[RTG_Value],MATCH($R355,Group_RTG[RTG_Key],0))&amp;":"&amp;INDEX(Map_DurBQNT[Dur_Val],MATCH($X355,Map_DurBQNT[Dur_Key],0))&amp;":"&amp;$M355&amp;":"&amp;$O355</f>
        <v>BBB:5:CAD:Corp</v>
      </c>
      <c r="AZ355" s="3" t="str">
        <f>INDEX(Table9[LQA_Bucket],MATCH(BuyTable[[#This Row],[LQA_LIQUIDITY_SCORE]],Table9[LQA_Val],1))</f>
        <v>60-80</v>
      </c>
      <c r="BA355" s="27" t="str">
        <f>INDEX(Table10[Utilization_Bucket],MATCH(_xlfn.IFNA(ROUND(BuyTable[[#This Row],[Remaining]]/1000000,0),-1),Table10[Utilization_Val],1))</f>
        <v>0MM</v>
      </c>
      <c r="BB35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56" spans="1:54" x14ac:dyDescent="0.3">
      <c r="A356" t="s">
        <v>876</v>
      </c>
      <c r="B356" t="str">
        <f>IF(ISNUMBER(MATCH(I356,Buyside_PastID!A:A,0)),"","NEW")</f>
        <v/>
      </c>
      <c r="C356" s="8" t="s">
        <v>1791</v>
      </c>
      <c r="D356" s="8">
        <v>2.1561099934779029</v>
      </c>
      <c r="E356" s="8">
        <v>1.6662794491782744</v>
      </c>
      <c r="F356" s="8" t="s">
        <v>2234</v>
      </c>
      <c r="G356" s="8">
        <v>0</v>
      </c>
      <c r="H356" s="8">
        <v>10000000</v>
      </c>
      <c r="I356" s="8" t="str" cm="1">
        <f t="array" ref="I356">_xll.BDP($C356,I$1)</f>
        <v>563469EZ4</v>
      </c>
      <c r="J356" s="8" t="str" cm="1">
        <f t="array" ref="J356">_xll.BDP($C356,J$1)</f>
        <v>MP 5.7 03/05/37</v>
      </c>
      <c r="K356" s="8" cm="1">
        <f t="array" ref="K356">_xll.BDP($C356,K$1)</f>
        <v>191112</v>
      </c>
      <c r="L356" s="8" cm="1">
        <f t="array" ref="L356">_xll.BDP($C356,L$1)</f>
        <v>191112</v>
      </c>
      <c r="M356" s="8" t="str" cm="1">
        <f t="array" ref="M356">_xll.BDP($C356,M$1)</f>
        <v>CAD</v>
      </c>
      <c r="N356" s="8" t="str" cm="1">
        <f t="array" ref="N356">_xll.BDP($C356,N$1)</f>
        <v>CA</v>
      </c>
      <c r="O356" s="8" t="str" cm="1">
        <f t="array" ref="O356">_xll.BDP($C356,O$1)</f>
        <v>Govt</v>
      </c>
      <c r="P356" s="8" t="str" cm="1">
        <f t="array" ref="P356">_xll.BDP($C356,P$1)</f>
        <v>Government</v>
      </c>
      <c r="Q356" s="8" t="str" cm="1">
        <f t="array" ref="Q356">_xll.BDP($C356,Q$1)</f>
        <v>MANITOBA (PROVINCE OF)</v>
      </c>
      <c r="R356" s="8" t="str" cm="1">
        <f t="array" ref="R356">_xll.BDP($C356,R$1)</f>
        <v>A+</v>
      </c>
      <c r="S356" s="8" cm="1">
        <f t="array" ref="S356">_xlfn.IFNA(MATCH(_xll.BDP($C356,S$1),Convert_RBCIRTG[RTG_MDY],0),0)</f>
        <v>8</v>
      </c>
      <c r="T356" s="8" cm="1">
        <f t="array" ref="T356">_xlfn.IFNA(MATCH(_xll.BDP($C356,T$1),Convert_RBCIRTG[RTG_FITCH_SP],0),0)</f>
        <v>0</v>
      </c>
      <c r="U356" s="8" cm="1">
        <f t="array" ref="U356">_xlfn.IFNA(MATCH(_xll.BDP($C356,U$1),Convert_RBCIRTG[RTG_FITCH_SP],0),0)</f>
        <v>6</v>
      </c>
      <c r="V356" s="20" t="str" cm="1">
        <f t="array" ref="V356">INDEX(Convert_RBCIRTG[RTG_FITCH_SP],IF(MEDIAN($S356:$U356)&gt;0,MEDIAN($S356:$U356),MAX($S356:$U356)))</f>
        <v>A+</v>
      </c>
      <c r="W356" s="15" cm="1">
        <f t="array" ref="W356">_xll.BDP($C356,W$1,"YAS_YLD_FLAG = 15")</f>
        <v>11.087252684991187</v>
      </c>
      <c r="X356" s="3" t="str">
        <f>INDEX(Convert_DurBins[Dur_Bucket],MATCH($W356,Convert_DurBins[Dur_Val],1))</f>
        <v>10-12</v>
      </c>
      <c r="Y356" s="14">
        <f t="shared" si="28"/>
        <v>2.5214300000000001</v>
      </c>
      <c r="Z356" s="3">
        <f>-INDEX(DefProv[Default],MATCH($O356&amp;$R356,DefProv[KEY],0))</f>
        <v>-3</v>
      </c>
      <c r="AA356" s="9" cm="1">
        <f t="array" ref="AA356">IF($M356="CAD",AB356,_xll.BDP($C356,AA$1,"YAS_XCCY_FOREIGN_CURRENCY=CAD","YAS_YLD_FLAG = 15","PRICING_SOURCE=BVAL"))</f>
        <v>2.5514299999999999</v>
      </c>
      <c r="AB356" s="9" cm="1">
        <f t="array" ref="AB356">_xll.BDP($C356,AB$1,"YAS_YLD_FLAG = 15","PRICING_SOURCE=BVAL")</f>
        <v>2.5514299999999999</v>
      </c>
      <c r="AC356" s="14">
        <f t="shared" si="29"/>
        <v>0</v>
      </c>
      <c r="AD356" s="9" cm="1">
        <f t="array" ref="AD356">_xll.BDP($C356,AD$1,"YAS_YLD_FLAG = 15","PRICING_SOURCE=BVAL")</f>
        <v>85.250999999999991</v>
      </c>
      <c r="AE356" s="14">
        <f>INDEX([1]credit_yield!$C$1:$C$108,MATCH($AY356,[1]credit_yield!$A$1:$A$108,0))</f>
        <v>86.119502476283486</v>
      </c>
      <c r="AF356" s="9" cm="1">
        <f t="array" ref="AF356">_xll.BDP($C356,AF$1,"YAS_YLD_FLAG = 15","YAS_XCCY_FOREIGN_CURRENCY=CAD","PRICING_SOURCE=BVAL")</f>
        <v>80.824957562197227</v>
      </c>
      <c r="AG356" s="9" cm="1">
        <f t="array" ref="AG356">_xll.BDP($C356,AG$1,"YAS_YLD_FLAG = 15","PRICING_SOURCE=BVAL")</f>
        <v>1.69892</v>
      </c>
      <c r="AH356" s="9" t="str" cm="1">
        <f t="array" ref="AH356">_xll.BDP($C356,AH$1,"YAS_YLD_FLAG = 15","PRICING_SOURCE=BVAL")</f>
        <v>CAN 5 3/4 06/01/33</v>
      </c>
      <c r="AI356" s="9" t="str" cm="1">
        <f t="array" ref="AI356">_xll.BDP($C356,AI$1,"YAS_YLD_FLAG = 15","YAS_XCCY_FOREIGN_CURRENCY=CAD","PRICING_SOURCE=BVAL")</f>
        <v>CAN 4 06/01/41</v>
      </c>
      <c r="AJ356" s="9" cm="1">
        <f t="array" ref="AJ356">_xll.BQL($C356, "yield(fill=PREV, pricing_source=BVN4, side=Bid, yield_type=YTW) - yield(fill=PREV, pricing_source=BVN4, side=Ask, yield_type=YTW)")</f>
        <v>1.8585127624756836E-2</v>
      </c>
      <c r="AK356" s="16" cm="1">
        <f t="array" ref="AK356">_xll.BDP($C356,AK$1,"YAS_YLD_FLAG = 1")</f>
        <v>700000000</v>
      </c>
      <c r="AL356" s="5">
        <f t="shared" si="30"/>
        <v>0</v>
      </c>
      <c r="AM356" s="17" cm="1">
        <f t="array" ref="AM356">_xll.BDP($C356&amp;"@"&amp;Settings!$B$1&amp;" "&amp;$O356,"INTERVAL_SUM","MARKET_DATA_OVERRIDE="&amp;AM$1,"CALC_INTERVAL="&amp;Settings!$B$2,"FILL=0")*1000</f>
        <v>0</v>
      </c>
      <c r="AN356" s="18">
        <f t="shared" si="31"/>
        <v>0</v>
      </c>
      <c r="AO356" s="17" cm="1">
        <f t="array" ref="AO356">_xll.BDP($I356&amp;"@"&amp;Settings!$B$1&amp;" "&amp;$O356,"INTERVAL_SUM","MARKET_DATA_OVERRIDE="&amp;AO$1,"CALC_INTERVAL="&amp;Settings!$B$2,"FILL=0")*1000</f>
        <v>0</v>
      </c>
      <c r="AP356" s="17" cm="1">
        <f t="array" ref="AP356">_xll.BDP($I356&amp;"@"&amp;Settings!$B$1&amp;" "&amp;$O356,"INTERVAL_SUM","MARKET_DATA_OVERRIDE="&amp;AP$1,"CALC_INTERVAL="&amp;Settings!$B$2,"FILL=0")*1000</f>
        <v>0</v>
      </c>
      <c r="AQ356" s="8" cm="1">
        <f t="array" ref="AQ356">_xll.BDP($C356,AQ$1)</f>
        <v>99</v>
      </c>
      <c r="AR356" s="21">
        <f>_xlfn.IFNA(IF(ISNUMBER($K356),INDEX(SN_Limit[UTILIZATION],MATCH($K356,SN_Limit[BB_ID],0)),"#N/A"),
IF(ISNUMBER($L356),INDEX(SN_Limit[UTILIZATION],MATCH($L356,SN_Limit[BB_ID],0)),"#N/A"))</f>
        <v>0.31430000000000002</v>
      </c>
      <c r="AS356" s="6">
        <f>_xlfn.IFNA(IF(ISNUMBER($K356),INDEX(SN_Limit[REMAINING],MATCH($K356,SN_Limit[BB_ID],0)),"#N/A"),
IF(ISNUMBER($L356),INDEX(SN_Limit[REMAINING],MATCH($L356,SN_Limit[BB_ID],0)),"#N/A"))</f>
        <v>409992300.91999996</v>
      </c>
      <c r="AT356" s="3" t="str">
        <f>INDEX(Table11[Z_category],MATCH(MAX(BuyTable[[#This Row],[Yld_Z_BB]:[Yld_Z_RBCI]]),Table11[Z_score_Vale],1))</f>
        <v>90+</v>
      </c>
      <c r="AU356" s="3">
        <f>INDEX(Table12[TRAC_Category],MATCH(BuyTable[[#This Row],[Perc_Traded]],Table12[TRAC_Value],1))</f>
        <v>0</v>
      </c>
      <c r="AV356" s="27">
        <f>INDEX(Table13[NetDlrInv_Category],MATCH(BuyTable[[#This Row],[DealerClient Net]],Table13[NetDlrInv_Value],1))</f>
        <v>0</v>
      </c>
      <c r="AW356" s="3">
        <f>IF(OR(ISBLANK(BuyTable[[#This Row],[MSG_AskSize]]),NOT(ISNUMBER(BuyTable[[#This Row],[MSG_AskSize]]))),"NA",INDEX(Table14[AskSize_Category],MATCH(BuyTable[[#This Row],[MSG_AskSize]],Table14[AskSize_Value],1)))</f>
        <v>0</v>
      </c>
      <c r="AX356" s="3">
        <f>INDEX(Table15[XCCY_Cat],MATCH(BuyTable[[#This Row],[XCCY_sprd]],Table15[XCCY_Value],1))</f>
        <v>0</v>
      </c>
      <c r="AY356" s="3" t="str">
        <f>INDEX(Group_RTG[RTG_Value],MATCH($R356,Group_RTG[RTG_Key],0))&amp;":"&amp;INDEX(Map_DurBQNT[Dur_Val],MATCH($X356,Map_DurBQNT[Dur_Key],0))&amp;":"&amp;$M356&amp;":"&amp;$O356</f>
        <v>A:6:CAD:Govt</v>
      </c>
      <c r="AZ356" s="3" t="str">
        <f>INDEX(Table9[LQA_Bucket],MATCH(BuyTable[[#This Row],[LQA_LIQUIDITY_SCORE]],Table9[LQA_Val],1))</f>
        <v>80-100</v>
      </c>
      <c r="BA356" s="27" t="str">
        <f>INDEX(Table10[Utilization_Bucket],MATCH(_xlfn.IFNA(ROUND(BuyTable[[#This Row],[Remaining]]/1000000,0),-1),Table10[Utilization_Val],1))</f>
        <v>100MM+</v>
      </c>
      <c r="BB35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57" spans="1:54" x14ac:dyDescent="0.3">
      <c r="A357" t="s">
        <v>876</v>
      </c>
      <c r="B357" t="str">
        <f>IF(ISNUMBER(MATCH(I357,Buyside_PastID!A:A,0)),"","NEW")</f>
        <v/>
      </c>
      <c r="C357" s="8" t="s">
        <v>1066</v>
      </c>
      <c r="D357" s="8">
        <v>0.67980782926558647</v>
      </c>
      <c r="E357" s="8">
        <v>0.78284987210065682</v>
      </c>
      <c r="F357" s="8" t="s">
        <v>2192</v>
      </c>
      <c r="G357" s="8">
        <v>0</v>
      </c>
      <c r="H357" s="8">
        <v>0</v>
      </c>
      <c r="I357" s="8" t="str" cm="1">
        <f t="array" ref="I357">_xll.BDP($C357,I$1)</f>
        <v>983024AG5</v>
      </c>
      <c r="J357" s="8" t="str" cm="1">
        <f t="array" ref="J357">_xll.BDP($C357,J$1)</f>
        <v>PFE 6 1/2 02/01/34</v>
      </c>
      <c r="K357" s="8" cm="1">
        <f t="array" ref="K357">_xll.BDP($C357,K$1)</f>
        <v>101166</v>
      </c>
      <c r="L357" s="8" cm="1">
        <f t="array" ref="L357">_xll.BDP($C357,L$1)</f>
        <v>100065</v>
      </c>
      <c r="M357" s="8" t="str" cm="1">
        <f t="array" ref="M357">_xll.BDP($C357,M$1)</f>
        <v>USD</v>
      </c>
      <c r="N357" s="8" t="str" cm="1">
        <f t="array" ref="N357">_xll.BDP($C357,N$1)</f>
        <v>US</v>
      </c>
      <c r="O357" s="8" t="str" cm="1">
        <f t="array" ref="O357">_xll.BDP($C357,O$1)</f>
        <v>Corp</v>
      </c>
      <c r="P357" s="8" t="str" cm="1">
        <f t="array" ref="P357">_xll.BDP($C357,P$1)</f>
        <v>Health Care</v>
      </c>
      <c r="Q357" s="8" t="str" cm="1">
        <f t="array" ref="Q357">_xll.BDP($C357,Q$1)</f>
        <v>WYETH LLC</v>
      </c>
      <c r="R357" s="8" t="str" cm="1">
        <f t="array" ref="R357">_xll.BDP($C357,R$1)</f>
        <v>A</v>
      </c>
      <c r="S357" s="8" cm="1">
        <f t="array" ref="S357">_xlfn.IFNA(MATCH(_xll.BDP($C357,S$1),Convert_RBCIRTG[RTG_MDY],0),0)</f>
        <v>5</v>
      </c>
      <c r="T357" s="8" cm="1">
        <f t="array" ref="T357">_xlfn.IFNA(MATCH(_xll.BDP($C357,T$1),Convert_RBCIRTG[RTG_FITCH_SP],0),0)</f>
        <v>0</v>
      </c>
      <c r="U357" s="8" cm="1">
        <f t="array" ref="U357">_xlfn.IFNA(MATCH(_xll.BDP($C357,U$1),Convert_RBCIRTG[RTG_FITCH_SP],0),0)</f>
        <v>6</v>
      </c>
      <c r="V357" s="20" t="str" cm="1">
        <f t="array" ref="V357">INDEX(Convert_RBCIRTG[RTG_FITCH_SP],IF(MEDIAN($S357:$U357)&gt;0,MEDIAN($S357:$U357),MAX($S357:$U357)))</f>
        <v>A</v>
      </c>
      <c r="W357" s="15" cm="1">
        <f t="array" ref="W357">_xll.BDP($C357,W$1,"YAS_YLD_FLAG = 15")</f>
        <v>9.1028714567205444</v>
      </c>
      <c r="X357" s="3" t="str">
        <f>INDEX(Convert_DurBins[Dur_Bucket],MATCH($W357,Convert_DurBins[Dur_Val],1))</f>
        <v>0-10</v>
      </c>
      <c r="Y357" s="14">
        <f t="shared" si="28"/>
        <v>2.9195638691561649</v>
      </c>
      <c r="Z357" s="3">
        <f>-INDEX(DefProv[Default],MATCH($O357&amp;$R357,DefProv[KEY],0))</f>
        <v>-13</v>
      </c>
      <c r="AA357" s="9" cm="1">
        <f t="array" ref="AA357">IF($M357="CAD",AB357,_xll.BDP($C357,AA$1,"YAS_XCCY_FOREIGN_CURRENCY=CAD","YAS_YLD_FLAG = 15","PRICING_SOURCE=BVAL"))</f>
        <v>3.0495638691561648</v>
      </c>
      <c r="AB357" s="9" cm="1">
        <f t="array" ref="AB357">_xll.BDP($C357,AB$1,"YAS_YLD_FLAG = 15","PRICING_SOURCE=BVAL")</f>
        <v>2.4375499999999999</v>
      </c>
      <c r="AC357" s="14">
        <f t="shared" si="29"/>
        <v>0.61201386915616496</v>
      </c>
      <c r="AD357" s="9" cm="1">
        <f t="array" ref="AD357">_xll.BDP($C357,AD$1,"YAS_YLD_FLAG = 15","PRICING_SOURCE=BVAL")</f>
        <v>85.756499999999988</v>
      </c>
      <c r="AE357" s="14">
        <f>INDEX([1]credit_yield!$C$1:$C$108,MATCH($AY357,[1]credit_yield!$A$1:$A$108,0))</f>
        <v>73.928243448068429</v>
      </c>
      <c r="AF357" s="9" cm="1">
        <f t="array" ref="AF357">_xll.BDP($C357,AF$1,"YAS_YLD_FLAG = 15","YAS_XCCY_FOREIGN_CURRENCY=CAD","PRICING_SOURCE=BVAL")</f>
        <v>146.11165480792781</v>
      </c>
      <c r="AG357" s="9" cm="1">
        <f t="array" ref="AG357">_xll.BDP($C357,AG$1,"YAS_YLD_FLAG = 15","PRICING_SOURCE=BVAL")</f>
        <v>1.579985</v>
      </c>
      <c r="AH357" s="9" t="str" cm="1">
        <f t="array" ref="AH357">_xll.BDP($C357,AH$1,"YAS_YLD_FLAG = 15","PRICING_SOURCE=BVAL")</f>
        <v>T 1 1/4 08/15/31</v>
      </c>
      <c r="AI357" s="9" t="str" cm="1">
        <f t="array" ref="AI357">_xll.BDP($C357,AI$1,"YAS_YLD_FLAG = 15","YAS_XCCY_FOREIGN_CURRENCY=CAD","PRICING_SOURCE=BVAL")</f>
        <v>CAN 1 ½ 06/01/31</v>
      </c>
      <c r="AJ357" s="9" cm="1">
        <f t="array" ref="AJ357">_xll.BQL($C357, "yield(fill=PREV, pricing_source=BVN4, side=Bid, yield_type=YTW) - yield(fill=PREV, pricing_source=BVN4, side=Ask, yield_type=YTW)")</f>
        <v>1.3901951451324113E-2</v>
      </c>
      <c r="AK357" s="16" cm="1">
        <f t="array" ref="AK357">_xll.BDP($C357,AK$1,"YAS_YLD_FLAG = 1")</f>
        <v>750000000</v>
      </c>
      <c r="AL357" s="5">
        <f t="shared" si="30"/>
        <v>2.1253333333333332E-2</v>
      </c>
      <c r="AM357" s="17" cm="1">
        <f t="array" ref="AM357">_xll.BDP($C357&amp;"@"&amp;Settings!$B$1&amp;" "&amp;$O357,"INTERVAL_SUM","MARKET_DATA_OVERRIDE="&amp;AM$1,"CALC_INTERVAL="&amp;Settings!$B$2,"FILL=0")*1000</f>
        <v>15940000</v>
      </c>
      <c r="AN357" s="18">
        <f t="shared" si="31"/>
        <v>-9015000</v>
      </c>
      <c r="AO357" s="17" cm="1">
        <f t="array" ref="AO357">_xll.BDP($I357&amp;"@"&amp;Settings!$B$1&amp;" "&amp;$O357,"INTERVAL_SUM","MARKET_DATA_OVERRIDE="&amp;AO$1,"CALC_INTERVAL="&amp;Settings!$B$2,"FILL=0")*1000</f>
        <v>1310000</v>
      </c>
      <c r="AP357" s="17" cm="1">
        <f t="array" ref="AP357">_xll.BDP($I357&amp;"@"&amp;Settings!$B$1&amp;" "&amp;$O357,"INTERVAL_SUM","MARKET_DATA_OVERRIDE="&amp;AP$1,"CALC_INTERVAL="&amp;Settings!$B$2,"FILL=0")*1000</f>
        <v>10325000</v>
      </c>
      <c r="AQ357" s="8" cm="1">
        <f t="array" ref="AQ357">_xll.BDP($C357,AQ$1)</f>
        <v>91</v>
      </c>
      <c r="AR357" s="21">
        <f>_xlfn.IFNA(IF(ISNUMBER($K357),INDEX(SN_Limit[UTILIZATION],MATCH($K357,SN_Limit[BB_ID],0)),"#N/A"),
IF(ISNUMBER($L357),INDEX(SN_Limit[UTILIZATION],MATCH($L357,SN_Limit[BB_ID],0)),"#N/A"))</f>
        <v>0.56969999999999998</v>
      </c>
      <c r="AS357" s="6">
        <f>_xlfn.IFNA(IF(ISNUMBER($K357),INDEX(SN_Limit[REMAINING],MATCH($K357,SN_Limit[BB_ID],0)),"#N/A"),
IF(ISNUMBER($L357),INDEX(SN_Limit[REMAINING],MATCH($L357,SN_Limit[BB_ID],0)),"#N/A"))</f>
        <v>33032502.840000004</v>
      </c>
      <c r="AT357" s="3" t="str">
        <f>INDEX(Table11[Z_category],MATCH(MAX(BuyTable[[#This Row],[Yld_Z_BB]:[Yld_Z_RBCI]]),Table11[Z_score_Vale],1))</f>
        <v>75 to 90</v>
      </c>
      <c r="AU357" s="3" t="str">
        <f>INDEX(Table12[TRAC_Category],MATCH(BuyTable[[#This Row],[Perc_Traded]],Table12[TRAC_Value],1))</f>
        <v>0-5%</v>
      </c>
      <c r="AV357" s="27" t="str">
        <f>INDEX(Table13[NetDlrInv_Category],MATCH(BuyTable[[#This Row],[DealerClient Net]],Table13[NetDlrInv_Value],1))</f>
        <v>-10MM to -5MM</v>
      </c>
      <c r="AW357" s="3">
        <f>IF(OR(ISBLANK(BuyTable[[#This Row],[MSG_AskSize]]),NOT(ISNUMBER(BuyTable[[#This Row],[MSG_AskSize]]))),"NA",INDEX(Table14[AskSize_Category],MATCH(BuyTable[[#This Row],[MSG_AskSize]],Table14[AskSize_Value],1)))</f>
        <v>0</v>
      </c>
      <c r="AX357" s="3" t="str">
        <f>INDEX(Table15[XCCY_Cat],MATCH(BuyTable[[#This Row],[XCCY_sprd]],Table15[XCCY_Value],1))</f>
        <v>0.5 to 0.8</v>
      </c>
      <c r="AY357" s="3" t="str">
        <f>INDEX(Group_RTG[RTG_Value],MATCH($R357,Group_RTG[RTG_Key],0))&amp;":"&amp;INDEX(Map_DurBQNT[Dur_Val],MATCH($X357,Map_DurBQNT[Dur_Key],0))&amp;":"&amp;$M357&amp;":"&amp;$O357</f>
        <v>A:5:USD:Corp</v>
      </c>
      <c r="AZ357" s="3" t="str">
        <f>INDEX(Table9[LQA_Bucket],MATCH(BuyTable[[#This Row],[LQA_LIQUIDITY_SCORE]],Table9[LQA_Val],1))</f>
        <v>80-100</v>
      </c>
      <c r="BA357" s="27" t="str">
        <f>INDEX(Table10[Utilization_Bucket],MATCH(_xlfn.IFNA(ROUND(BuyTable[[#This Row],[Remaining]]/1000000,0),-1),Table10[Utilization_Val],1))</f>
        <v>10-50MM</v>
      </c>
      <c r="BB35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58" spans="1:54" x14ac:dyDescent="0.3">
      <c r="A358" t="s">
        <v>876</v>
      </c>
      <c r="B358" t="str">
        <f>IF(ISNUMBER(MATCH(I358,Buyside_PastID!A:A,0)),"","NEW")</f>
        <v/>
      </c>
      <c r="C358" s="8" t="s">
        <v>1113</v>
      </c>
      <c r="D358" s="8">
        <v>1.6361998469582681</v>
      </c>
      <c r="E358" s="8">
        <v>1.68283736035807</v>
      </c>
      <c r="F358" s="8" t="s">
        <v>2062</v>
      </c>
      <c r="G358" s="8">
        <v>0</v>
      </c>
      <c r="H358" s="8">
        <v>2000</v>
      </c>
      <c r="I358" s="8" t="str" cm="1">
        <f t="array" ref="I358">_xll.BDP($C358,I$1)</f>
        <v>72908VAB9</v>
      </c>
      <c r="J358" s="8" t="str" cm="1">
        <f t="array" ref="J358">_xll.BDP($C358,J$1)</f>
        <v>PLENCS 6.288 01/31/44</v>
      </c>
      <c r="K358" s="8" cm="1">
        <f t="array" ref="K358">_xll.BDP($C358,K$1)</f>
        <v>51197431</v>
      </c>
      <c r="L358" s="8" cm="1">
        <f t="array" ref="L358">_xll.BDP($C358,L$1)</f>
        <v>23829401</v>
      </c>
      <c r="M358" s="8" t="str" cm="1">
        <f t="array" ref="M358">_xll.BDP($C358,M$1)</f>
        <v>CAD</v>
      </c>
      <c r="N358" s="8" t="str" cm="1">
        <f t="array" ref="N358">_xll.BDP($C358,N$1)</f>
        <v>CA</v>
      </c>
      <c r="O358" s="8" t="str" cm="1">
        <f t="array" ref="O358">_xll.BDP($C358,O$1)</f>
        <v>Corp</v>
      </c>
      <c r="P358" s="8" t="str" cm="1">
        <f t="array" ref="P358">_xll.BDP($C358,P$1)</f>
        <v>Industrials</v>
      </c>
      <c r="Q358" s="8" t="str" cm="1">
        <f t="array" ref="Q358">_xll.BDP($C358,Q$1)</f>
        <v>PLENARY PROPERTIES LTAP</v>
      </c>
      <c r="R358" s="8" t="str" cm="1">
        <f t="array" ref="R358">_xll.BDP($C358,R$1)</f>
        <v>A</v>
      </c>
      <c r="S358" s="8" cm="1">
        <f t="array" ref="S358">_xlfn.IFNA(MATCH(_xll.BDP($C358,S$1),Convert_RBCIRTG[RTG_MDY],0),0)</f>
        <v>0</v>
      </c>
      <c r="T358" s="8" cm="1">
        <f t="array" ref="T358">_xlfn.IFNA(MATCH(_xll.BDP($C358,T$1),Convert_RBCIRTG[RTG_FITCH_SP],0),0)</f>
        <v>0</v>
      </c>
      <c r="U358" s="8" cm="1">
        <f t="array" ref="U358">_xlfn.IFNA(MATCH(_xll.BDP($C358,U$1),Convert_RBCIRTG[RTG_FITCH_SP],0),0)</f>
        <v>5</v>
      </c>
      <c r="V358" s="20" t="str" cm="1">
        <f t="array" ref="V358">INDEX(Convert_RBCIRTG[RTG_FITCH_SP],IF(MEDIAN($S358:$U358)&gt;0,MEDIAN($S358:$U358),MAX($S358:$U358)))</f>
        <v>A</v>
      </c>
      <c r="W358" s="15" cm="1">
        <f t="array" ref="W358">_xll.BDP($C358,W$1,"YAS_YLD_FLAG = 15")</f>
        <v>13.772580687109283</v>
      </c>
      <c r="X358" s="3" t="str">
        <f>INDEX(Convert_DurBins[Dur_Bucket],MATCH($W358,Convert_DurBins[Dur_Val],1))</f>
        <v>12-14</v>
      </c>
      <c r="Y358" s="14">
        <f t="shared" si="28"/>
        <v>3.939387</v>
      </c>
      <c r="Z358" s="3">
        <f>-INDEX(DefProv[Default],MATCH($O358&amp;$R358,DefProv[KEY],0))</f>
        <v>-13</v>
      </c>
      <c r="AA358" s="9" cm="1">
        <f t="array" ref="AA358">IF($M358="CAD",AB358,_xll.BDP($C358,AA$1,"YAS_XCCY_FOREIGN_CURRENCY=CAD","YAS_YLD_FLAG = 15","PRICING_SOURCE=BVAL"))</f>
        <v>4.0693869999999999</v>
      </c>
      <c r="AB358" s="9" cm="1">
        <f t="array" ref="AB358">_xll.BDP($C358,AB$1,"YAS_YLD_FLAG = 15","PRICING_SOURCE=BVAL")</f>
        <v>4.0693869999999999</v>
      </c>
      <c r="AC358" s="14">
        <f t="shared" si="29"/>
        <v>0</v>
      </c>
      <c r="AD358" s="9" cm="1">
        <f t="array" ref="AD358">_xll.BDP($C358,AD$1,"YAS_YLD_FLAG = 15","PRICING_SOURCE=BVAL")</f>
        <v>220.1285</v>
      </c>
      <c r="AE358" s="14">
        <f>INDEX([1]credit_yield!$C$1:$C$108,MATCH($AY358,[1]credit_yield!$A$1:$A$108,0))</f>
        <v>137.66306864420571</v>
      </c>
      <c r="AF358" s="9" cm="1">
        <f t="array" ref="AF358">_xll.BDP($C358,AF$1,"YAS_YLD_FLAG = 15","YAS_XCCY_FOREIGN_CURRENCY=CAD","PRICING_SOURCE=BVAL")</f>
        <v>258.22828893779064</v>
      </c>
      <c r="AG358" s="9" cm="1">
        <f t="array" ref="AG358">_xll.BDP($C358,AG$1,"YAS_YLD_FLAG = 15","PRICING_SOURCE=BVAL")</f>
        <v>1.8681019999999999</v>
      </c>
      <c r="AH358" s="9" t="str" cm="1">
        <f t="array" ref="AH358">_xll.BDP($C358,AH$1,"YAS_YLD_FLAG = 15","PRICING_SOURCE=BVAL")</f>
        <v>CAN 4 06/01/41</v>
      </c>
      <c r="AI358" s="9" t="str" cm="1">
        <f t="array" ref="AI358">_xll.BDP($C358,AI$1,"YAS_YLD_FLAG = 15","YAS_XCCY_FOREIGN_CURRENCY=CAD","PRICING_SOURCE=BVAL")</f>
        <v>CAN 4 06/01/41</v>
      </c>
      <c r="AJ358" s="9" cm="1">
        <f t="array" ref="AJ358">_xll.BQL($C358, "yield(fill=PREV, pricing_source=BVN4, side=Bid, yield_type=YTW) - yield(fill=PREV, pricing_source=BVN4, side=Ask, yield_type=YTW)")</f>
        <v>8.1208987236962127E-2</v>
      </c>
      <c r="AK358" s="16" cm="1">
        <f t="array" ref="AK358">_xll.BDP($C358,AK$1,"YAS_YLD_FLAG = 1")</f>
        <v>745862580.59000003</v>
      </c>
      <c r="AL358" s="5">
        <f t="shared" si="30"/>
        <v>0</v>
      </c>
      <c r="AM358" s="17" cm="1">
        <f t="array" ref="AM358">_xll.BDP($C358&amp;"@"&amp;Settings!$B$1&amp;" "&amp;$O358,"INTERVAL_SUM","MARKET_DATA_OVERRIDE="&amp;AM$1,"CALC_INTERVAL="&amp;Settings!$B$2,"FILL=0")*1000</f>
        <v>0</v>
      </c>
      <c r="AN358" s="18">
        <f t="shared" si="31"/>
        <v>0</v>
      </c>
      <c r="AO358" s="17" cm="1">
        <f t="array" ref="AO358">_xll.BDP($I358&amp;"@"&amp;Settings!$B$1&amp;" "&amp;$O358,"INTERVAL_SUM","MARKET_DATA_OVERRIDE="&amp;AO$1,"CALC_INTERVAL="&amp;Settings!$B$2,"FILL=0")*1000</f>
        <v>0</v>
      </c>
      <c r="AP358" s="17" cm="1">
        <f t="array" ref="AP358">_xll.BDP($I358&amp;"@"&amp;Settings!$B$1&amp;" "&amp;$O358,"INTERVAL_SUM","MARKET_DATA_OVERRIDE="&amp;AP$1,"CALC_INTERVAL="&amp;Settings!$B$2,"FILL=0")*1000</f>
        <v>0</v>
      </c>
      <c r="AQ358" s="8" cm="1">
        <f t="array" ref="AQ358">_xll.BDP($C358,AQ$1)</f>
        <v>62</v>
      </c>
      <c r="AR358" s="21" t="e">
        <f>_xlfn.IFNA(IF(ISNUMBER($K358),INDEX(SN_Limit[UTILIZATION],MATCH($K358,SN_Limit[BB_ID],0)),"#N/A"),
IF(ISNUMBER($L358),INDEX(SN_Limit[UTILIZATION],MATCH($L358,SN_Limit[BB_ID],0)),"#N/A"))</f>
        <v>#N/A</v>
      </c>
      <c r="AS358" s="6" t="e">
        <f>_xlfn.IFNA(IF(ISNUMBER($K358),INDEX(SN_Limit[REMAINING],MATCH($K358,SN_Limit[BB_ID],0)),"#N/A"),
IF(ISNUMBER($L358),INDEX(SN_Limit[REMAINING],MATCH($L358,SN_Limit[BB_ID],0)),"#N/A"))</f>
        <v>#N/A</v>
      </c>
      <c r="AT358" s="3" t="str">
        <f>INDEX(Table11[Z_category],MATCH(MAX(BuyTable[[#This Row],[Yld_Z_BB]:[Yld_Z_RBCI]]),Table11[Z_score_Vale],1))</f>
        <v>90+</v>
      </c>
      <c r="AU358" s="3">
        <f>INDEX(Table12[TRAC_Category],MATCH(BuyTable[[#This Row],[Perc_Traded]],Table12[TRAC_Value],1))</f>
        <v>0</v>
      </c>
      <c r="AV358" s="27">
        <f>INDEX(Table13[NetDlrInv_Category],MATCH(BuyTable[[#This Row],[DealerClient Net]],Table13[NetDlrInv_Value],1))</f>
        <v>0</v>
      </c>
      <c r="AW358" s="3">
        <f>IF(OR(ISBLANK(BuyTable[[#This Row],[MSG_AskSize]]),NOT(ISNUMBER(BuyTable[[#This Row],[MSG_AskSize]]))),"NA",INDEX(Table14[AskSize_Category],MATCH(BuyTable[[#This Row],[MSG_AskSize]],Table14[AskSize_Value],1)))</f>
        <v>0</v>
      </c>
      <c r="AX358" s="3">
        <f>INDEX(Table15[XCCY_Cat],MATCH(BuyTable[[#This Row],[XCCY_sprd]],Table15[XCCY_Value],1))</f>
        <v>0</v>
      </c>
      <c r="AY358" s="3" t="str">
        <f>INDEX(Group_RTG[RTG_Value],MATCH($R358,Group_RTG[RTG_Key],0))&amp;":"&amp;INDEX(Map_DurBQNT[Dur_Val],MATCH($X358,Map_DurBQNT[Dur_Key],0))&amp;":"&amp;$M358&amp;":"&amp;$O358</f>
        <v>A:7:CAD:Corp</v>
      </c>
      <c r="AZ358" s="3" t="str">
        <f>INDEX(Table9[LQA_Bucket],MATCH(BuyTable[[#This Row],[LQA_LIQUIDITY_SCORE]],Table9[LQA_Val],1))</f>
        <v>60-80</v>
      </c>
      <c r="BA358" s="27" t="str">
        <f>INDEX(Table10[Utilization_Bucket],MATCH(_xlfn.IFNA(ROUND(BuyTable[[#This Row],[Remaining]]/1000000,0),-1),Table10[Utilization_Val],1))</f>
        <v>NR</v>
      </c>
      <c r="BB35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59" spans="1:54" x14ac:dyDescent="0.3">
      <c r="A359" t="s">
        <v>876</v>
      </c>
      <c r="B359" t="str">
        <f>IF(ISNUMBER(MATCH(I359,Buyside_PastID!A:A,0)),"","NEW")</f>
        <v/>
      </c>
      <c r="C359" s="8" t="s">
        <v>1025</v>
      </c>
      <c r="D359" s="8">
        <v>1.225433720535072</v>
      </c>
      <c r="E359" s="8">
        <v>0.84917510796820717</v>
      </c>
      <c r="F359" s="8" t="s">
        <v>2755</v>
      </c>
      <c r="G359" s="8">
        <v>5000000</v>
      </c>
      <c r="H359" s="8">
        <v>0</v>
      </c>
      <c r="I359" s="8" t="str" cm="1">
        <f t="array" ref="I359">_xll.BDP($C359,I$1)</f>
        <v>872882AK1</v>
      </c>
      <c r="J359" s="8" t="str" cm="1">
        <f t="array" ref="J359">_xll.BDP($C359,J$1)</f>
        <v>TAISEM 2 1/4 04/23/31</v>
      </c>
      <c r="K359" s="8" cm="1">
        <f t="array" ref="K359">_xll.BDP($C359,K$1)</f>
        <v>153737</v>
      </c>
      <c r="L359" s="8" cm="1">
        <f t="array" ref="L359">_xll.BDP($C359,L$1)</f>
        <v>26444069</v>
      </c>
      <c r="M359" s="8" t="str" cm="1">
        <f t="array" ref="M359">_xll.BDP($C359,M$1)</f>
        <v>USD</v>
      </c>
      <c r="N359" s="8" t="str" cm="1">
        <f t="array" ref="N359">_xll.BDP($C359,N$1)</f>
        <v>VS</v>
      </c>
      <c r="O359" s="8" t="str" cm="1">
        <f t="array" ref="O359">_xll.BDP($C359,O$1)</f>
        <v>Corp</v>
      </c>
      <c r="P359" s="8" t="str" cm="1">
        <f t="array" ref="P359">_xll.BDP($C359,P$1)</f>
        <v>Technology</v>
      </c>
      <c r="Q359" s="8" t="str" cm="1">
        <f t="array" ref="Q359">_xll.BDP($C359,Q$1)</f>
        <v>TSMC GLOBAL LTD</v>
      </c>
      <c r="R359" s="8" t="str" cm="1">
        <f t="array" ref="R359">_xll.BDP($C359,R$1)</f>
        <v>AA-</v>
      </c>
      <c r="S359" s="8" cm="1">
        <f t="array" ref="S359">_xlfn.IFNA(MATCH(_xll.BDP($C359,S$1),Convert_RBCIRTG[RTG_MDY],0),0)</f>
        <v>7</v>
      </c>
      <c r="T359" s="8" cm="1">
        <f t="array" ref="T359">_xlfn.IFNA(MATCH(_xll.BDP($C359,T$1),Convert_RBCIRTG[RTG_FITCH_SP],0),0)</f>
        <v>0</v>
      </c>
      <c r="U359" s="8" cm="1">
        <f t="array" ref="U359">_xlfn.IFNA(MATCH(_xll.BDP($C359,U$1),Convert_RBCIRTG[RTG_FITCH_SP],0),0)</f>
        <v>7</v>
      </c>
      <c r="V359" s="20" t="str" cm="1">
        <f t="array" ref="V359">INDEX(Convert_RBCIRTG[RTG_FITCH_SP],IF(MEDIAN($S359:$U359)&gt;0,MEDIAN($S359:$U359),MAX($S359:$U359)))</f>
        <v>AA-</v>
      </c>
      <c r="W359" s="15" cm="1">
        <f t="array" ref="W359">_xll.BDP($C359,W$1,"YAS_YLD_FLAG = 15")</f>
        <v>8.4081137935762946</v>
      </c>
      <c r="X359" s="3" t="str">
        <f>INDEX(Convert_DurBins[Dur_Bucket],MATCH($W359,Convert_DurBins[Dur_Val],1))</f>
        <v>0-10</v>
      </c>
      <c r="Y359" s="14">
        <f t="shared" si="28"/>
        <v>2.6866038800569418</v>
      </c>
      <c r="Z359" s="3">
        <f>-INDEX(DefProv[Default],MATCH($O359&amp;$R359,DefProv[KEY],0))</f>
        <v>-7</v>
      </c>
      <c r="AA359" s="9" cm="1">
        <f t="array" ref="AA359">IF($M359="CAD",AB359,_xll.BDP($C359,AA$1,"YAS_XCCY_FOREIGN_CURRENCY=CAD","YAS_YLD_FLAG = 15","PRICING_SOURCE=BVAL"))</f>
        <v>2.7566038800569417</v>
      </c>
      <c r="AB359" s="9" cm="1">
        <f t="array" ref="AB359">_xll.BDP($C359,AB$1,"YAS_YLD_FLAG = 15","PRICING_SOURCE=BVAL")</f>
        <v>2.4399690000000001</v>
      </c>
      <c r="AC359" s="14">
        <f t="shared" si="29"/>
        <v>0.31663488005694163</v>
      </c>
      <c r="AD359" s="9" cm="1">
        <f t="array" ref="AD359">_xll.BDP($C359,AD$1,"YAS_YLD_FLAG = 15","PRICING_SOURCE=BVAL")</f>
        <v>85.998400000000004</v>
      </c>
      <c r="AE359" s="14" t="e">
        <f>INDEX([1]credit_yield!$C$1:$C$108,MATCH($AY359,[1]credit_yield!$A$1:$A$108,0))</f>
        <v>#N/A</v>
      </c>
      <c r="AF359" s="9" cm="1">
        <f t="array" ref="AF359">_xll.BDP($C359,AF$1,"YAS_YLD_FLAG = 15","YAS_XCCY_FOREIGN_CURRENCY=CAD","PRICING_SOURCE=BVAL")</f>
        <v>116.81000495253377</v>
      </c>
      <c r="AG359" s="9" cm="1">
        <f t="array" ref="AG359">_xll.BDP($C359,AG$1,"YAS_YLD_FLAG = 15","PRICING_SOURCE=BVAL")</f>
        <v>1.579985</v>
      </c>
      <c r="AH359" s="9" t="str" cm="1">
        <f t="array" ref="AH359">_xll.BDP($C359,AH$1,"YAS_YLD_FLAG = 15","PRICING_SOURCE=BVAL")</f>
        <v>T 1 1/4 08/15/31</v>
      </c>
      <c r="AI359" s="9" t="str" cm="1">
        <f t="array" ref="AI359">_xll.BDP($C359,AI$1,"YAS_YLD_FLAG = 15","YAS_XCCY_FOREIGN_CURRENCY=CAD","PRICING_SOURCE=BVAL")</f>
        <v>CAN 1 ½ 06/01/31</v>
      </c>
      <c r="AJ359" s="9" cm="1">
        <f t="array" ref="AJ359">_xll.BQL($C359, "yield(fill=PREV, pricing_source=BVN4, side=Bid, yield_type=YTW) - yield(fill=PREV, pricing_source=BVN4, side=Ask, yield_type=YTW)")</f>
        <v>3.5969341511614683E-2</v>
      </c>
      <c r="AK359" s="16" cm="1">
        <f t="array" ref="AK359">_xll.BDP($C359,AK$1,"YAS_YLD_FLAG = 1")</f>
        <v>1500000000</v>
      </c>
      <c r="AL359" s="5">
        <f t="shared" si="30"/>
        <v>1.3193333333333333E-2</v>
      </c>
      <c r="AM359" s="17" cm="1">
        <f t="array" ref="AM359">_xll.BDP($C359&amp;"@"&amp;Settings!$B$1&amp;" "&amp;$O359,"INTERVAL_SUM","MARKET_DATA_OVERRIDE="&amp;AM$1,"CALC_INTERVAL="&amp;Settings!$B$2,"FILL=0")*1000</f>
        <v>19790000</v>
      </c>
      <c r="AN359" s="18">
        <f t="shared" si="31"/>
        <v>-500000</v>
      </c>
      <c r="AO359" s="17" cm="1">
        <f t="array" ref="AO359">_xll.BDP($I359&amp;"@"&amp;Settings!$B$1&amp;" "&amp;$O359,"INTERVAL_SUM","MARKET_DATA_OVERRIDE="&amp;AO$1,"CALC_INTERVAL="&amp;Settings!$B$2,"FILL=0")*1000</f>
        <v>6500000</v>
      </c>
      <c r="AP359" s="17" cm="1">
        <f t="array" ref="AP359">_xll.BDP($I359&amp;"@"&amp;Settings!$B$1&amp;" "&amp;$O359,"INTERVAL_SUM","MARKET_DATA_OVERRIDE="&amp;AP$1,"CALC_INTERVAL="&amp;Settings!$B$2,"FILL=0")*1000</f>
        <v>7000000</v>
      </c>
      <c r="AQ359" s="8" cm="1">
        <f t="array" ref="AQ359">_xll.BDP($C359,AQ$1)</f>
        <v>94</v>
      </c>
      <c r="AR359" s="21" t="e">
        <f>_xlfn.IFNA(IF(ISNUMBER($K359),INDEX(SN_Limit[UTILIZATION],MATCH($K359,SN_Limit[BB_ID],0)),"#N/A"),
IF(ISNUMBER($L359),INDEX(SN_Limit[UTILIZATION],MATCH($L359,SN_Limit[BB_ID],0)),"#N/A"))</f>
        <v>#N/A</v>
      </c>
      <c r="AS359" s="6" t="e">
        <f>_xlfn.IFNA(IF(ISNUMBER($K359),INDEX(SN_Limit[REMAINING],MATCH($K359,SN_Limit[BB_ID],0)),"#N/A"),
IF(ISNUMBER($L359),INDEX(SN_Limit[REMAINING],MATCH($L359,SN_Limit[BB_ID],0)),"#N/A"))</f>
        <v>#N/A</v>
      </c>
      <c r="AT359" s="3" t="str">
        <f>INDEX(Table11[Z_category],MATCH(MAX(BuyTable[[#This Row],[Yld_Z_BB]:[Yld_Z_RBCI]]),Table11[Z_score_Vale],1))</f>
        <v>75 to 90</v>
      </c>
      <c r="AU359" s="3" t="str">
        <f>INDEX(Table12[TRAC_Category],MATCH(BuyTable[[#This Row],[Perc_Traded]],Table12[TRAC_Value],1))</f>
        <v>0-5%</v>
      </c>
      <c r="AV359" s="27">
        <f>INDEX(Table13[NetDlrInv_Category],MATCH(BuyTable[[#This Row],[DealerClient Net]],Table13[NetDlrInv_Value],1))</f>
        <v>0</v>
      </c>
      <c r="AW359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59" s="3" t="str">
        <f>INDEX(Table15[XCCY_Cat],MATCH(BuyTable[[#This Row],[XCCY_sprd]],Table15[XCCY_Value],1))</f>
        <v>0.3 to 0.5</v>
      </c>
      <c r="AY359" s="3" t="str">
        <f>INDEX(Group_RTG[RTG_Value],MATCH($R359,Group_RTG[RTG_Key],0))&amp;":"&amp;INDEX(Map_DurBQNT[Dur_Val],MATCH($X359,Map_DurBQNT[Dur_Key],0))&amp;":"&amp;$M359&amp;":"&amp;$O359</f>
        <v>AA:5:USD:Corp</v>
      </c>
      <c r="AZ359" s="3" t="str">
        <f>INDEX(Table9[LQA_Bucket],MATCH(BuyTable[[#This Row],[LQA_LIQUIDITY_SCORE]],Table9[LQA_Val],1))</f>
        <v>80-100</v>
      </c>
      <c r="BA359" s="27" t="str">
        <f>INDEX(Table10[Utilization_Bucket],MATCH(_xlfn.IFNA(ROUND(BuyTable[[#This Row],[Remaining]]/1000000,0),-1),Table10[Utilization_Val],1))</f>
        <v>NR</v>
      </c>
      <c r="BB35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60" spans="1:54" x14ac:dyDescent="0.3">
      <c r="A360" t="s">
        <v>876</v>
      </c>
      <c r="B360" t="str">
        <f>IF(ISNUMBER(MATCH(I360,Buyside_PastID!A:A,0)),"","NEW")</f>
        <v/>
      </c>
      <c r="C360" s="8" t="s">
        <v>1714</v>
      </c>
      <c r="D360" s="8">
        <v>1.5850840720014565</v>
      </c>
      <c r="E360" s="8">
        <v>0.71521093361616039</v>
      </c>
      <c r="F360" s="8" t="s">
        <v>2789</v>
      </c>
      <c r="I360" s="8" t="str" cm="1">
        <f t="array" ref="I360">_xll.BDP($C360,I$1)</f>
        <v>29878TBE3</v>
      </c>
      <c r="J360" s="8" t="str" cm="1">
        <f t="array" ref="J360">_xll.BDP($C360,J$1)</f>
        <v>EIB 4.6 01/30/37</v>
      </c>
      <c r="K360" s="8" cm="1">
        <f t="array" ref="K360">_xll.BDP($C360,K$1)</f>
        <v>181934</v>
      </c>
      <c r="L360" s="8" cm="1">
        <f t="array" ref="L360">_xll.BDP($C360,L$1)</f>
        <v>181934</v>
      </c>
      <c r="M360" s="8" t="str" cm="1">
        <f t="array" ref="M360">_xll.BDP($C360,M$1)</f>
        <v>CAD</v>
      </c>
      <c r="N360" s="8" t="str" cm="1">
        <f t="array" ref="N360">_xll.BDP($C360,N$1)</f>
        <v>SNAT</v>
      </c>
      <c r="O360" s="8" t="str" cm="1">
        <f t="array" ref="O360">_xll.BDP($C360,O$1)</f>
        <v>Corp</v>
      </c>
      <c r="P360" s="8" t="str" cm="1">
        <f t="array" ref="P360">_xll.BDP($C360,P$1)</f>
        <v>Government</v>
      </c>
      <c r="Q360" s="8" t="str" cm="1">
        <f t="array" ref="Q360">_xll.BDP($C360,Q$1)</f>
        <v>EUROPEAN INVESTMENT BANK</v>
      </c>
      <c r="R360" s="8" t="str" cm="1">
        <f t="array" ref="R360">_xll.BDP($C360,R$1)</f>
        <v>AAA</v>
      </c>
      <c r="S360" s="8" cm="1">
        <f t="array" ref="S360">_xlfn.IFNA(MATCH(_xll.BDP($C360,S$1),Convert_RBCIRTG[RTG_MDY],0),0)</f>
        <v>10</v>
      </c>
      <c r="T360" s="8" cm="1">
        <f t="array" ref="T360">_xlfn.IFNA(MATCH(_xll.BDP($C360,T$1),Convert_RBCIRTG[RTG_FITCH_SP],0),0)</f>
        <v>10</v>
      </c>
      <c r="U360" s="8" cm="1">
        <f t="array" ref="U360">_xlfn.IFNA(MATCH(_xll.BDP($C360,U$1),Convert_RBCIRTG[RTG_FITCH_SP],0),0)</f>
        <v>10</v>
      </c>
      <c r="V360" s="20" t="str" cm="1">
        <f t="array" ref="V360">INDEX(Convert_RBCIRTG[RTG_FITCH_SP],IF(MEDIAN($S360:$U360)&gt;0,MEDIAN($S360:$U360),MAX($S360:$U360)))</f>
        <v>AAA</v>
      </c>
      <c r="W360" s="15" cm="1">
        <f t="array" ref="W360">_xll.BDP($C360,W$1,"YAS_YLD_FLAG = 15")</f>
        <v>11.406328610849005</v>
      </c>
      <c r="X360" s="3" t="str">
        <f>INDEX(Convert_DurBins[Dur_Bucket],MATCH($W360,Convert_DurBins[Dur_Val],1))</f>
        <v>10-12</v>
      </c>
      <c r="Y360" s="14">
        <f t="shared" si="28"/>
        <v>2.5429460000000002</v>
      </c>
      <c r="Z360" s="3">
        <f>-INDEX(DefProv[Default],MATCH($O360&amp;$R360,DefProv[KEY],0))</f>
        <v>-5</v>
      </c>
      <c r="AA360" s="9" cm="1">
        <f t="array" ref="AA360">IF($M360="CAD",AB360,_xll.BDP($C360,AA$1,"YAS_XCCY_FOREIGN_CURRENCY=CAD","YAS_YLD_FLAG = 15","PRICING_SOURCE=BVAL"))</f>
        <v>2.592946</v>
      </c>
      <c r="AB360" s="9" cm="1">
        <f t="array" ref="AB360">_xll.BDP($C360,AB$1,"YAS_YLD_FLAG = 15","PRICING_SOURCE=BVAL")</f>
        <v>2.592946</v>
      </c>
      <c r="AC360" s="14">
        <f t="shared" si="29"/>
        <v>0</v>
      </c>
      <c r="AD360" s="9" cm="1">
        <f t="array" ref="AD360">_xll.BDP($C360,AD$1,"YAS_YLD_FLAG = 15","PRICING_SOURCE=BVAL")</f>
        <v>100.44740000000002</v>
      </c>
      <c r="AE360" s="14" t="e">
        <f>INDEX([1]credit_yield!$C$1:$C$108,MATCH($AY360,[1]credit_yield!$A$1:$A$108,0))</f>
        <v>#N/A</v>
      </c>
      <c r="AF360" s="9" cm="1">
        <f t="array" ref="AF360">_xll.BDP($C360,AF$1,"YAS_YLD_FLAG = 15","YAS_XCCY_FOREIGN_CURRENCY=CAD","PRICING_SOURCE=BVAL")</f>
        <v>80.921568868040609</v>
      </c>
      <c r="AG360" s="9" cm="1">
        <f t="array" ref="AG360">_xll.BDP($C360,AG$1,"YAS_YLD_FLAG = 15","PRICING_SOURCE=BVAL")</f>
        <v>1.5884719999999999</v>
      </c>
      <c r="AH360" s="9" t="str" cm="1">
        <f t="array" ref="AH360">_xll.BDP($C360,AH$1,"YAS_YLD_FLAG = 15","PRICING_SOURCE=BVAL")</f>
        <v>CAN 1 1/2 06/01/31</v>
      </c>
      <c r="AI360" s="9" t="str" cm="1">
        <f t="array" ref="AI360">_xll.BDP($C360,AI$1,"YAS_YLD_FLAG = 15","YAS_XCCY_FOREIGN_CURRENCY=CAD","PRICING_SOURCE=BVAL")</f>
        <v>CAN 4 06/01/41</v>
      </c>
      <c r="AJ360" s="9" cm="1">
        <f t="array" ref="AJ360">_xll.BQL($C360, "yield(fill=PREV, pricing_source=BVN4, side=Bid, yield_type=YTW) - yield(fill=PREV, pricing_source=BVN4, side=Ask, yield_type=YTW)")</f>
        <v>9.3551337796901723E-2</v>
      </c>
      <c r="AK360" s="16" cm="1">
        <f t="array" ref="AK360">_xll.BDP($C360,AK$1,"YAS_YLD_FLAG = 1")</f>
        <v>284303000</v>
      </c>
      <c r="AL360" s="5">
        <f t="shared" si="30"/>
        <v>0</v>
      </c>
      <c r="AM360" s="17" cm="1">
        <f t="array" ref="AM360">_xll.BDP($C360&amp;"@"&amp;Settings!$B$1&amp;" "&amp;$O360,"INTERVAL_SUM","MARKET_DATA_OVERRIDE="&amp;AM$1,"CALC_INTERVAL="&amp;Settings!$B$2,"FILL=0")*1000</f>
        <v>0</v>
      </c>
      <c r="AN360" s="18">
        <f t="shared" si="31"/>
        <v>0</v>
      </c>
      <c r="AO360" s="17" cm="1">
        <f t="array" ref="AO360">_xll.BDP($I360&amp;"@"&amp;Settings!$B$1&amp;" "&amp;$O360,"INTERVAL_SUM","MARKET_DATA_OVERRIDE="&amp;AO$1,"CALC_INTERVAL="&amp;Settings!$B$2,"FILL=0")*1000</f>
        <v>0</v>
      </c>
      <c r="AP360" s="17" cm="1">
        <f t="array" ref="AP360">_xll.BDP($I360&amp;"@"&amp;Settings!$B$1&amp;" "&amp;$O360,"INTERVAL_SUM","MARKET_DATA_OVERRIDE="&amp;AP$1,"CALC_INTERVAL="&amp;Settings!$B$2,"FILL=0")*1000</f>
        <v>0</v>
      </c>
      <c r="AQ360" s="8" cm="1">
        <f t="array" ref="AQ360">_xll.BDP($C360,AQ$1)</f>
        <v>83</v>
      </c>
      <c r="AR360" s="21">
        <f>_xlfn.IFNA(IF(ISNUMBER($K360),INDEX(SN_Limit[UTILIZATION],MATCH($K360,SN_Limit[BB_ID],0)),"#N/A"),
IF(ISNUMBER($L360),INDEX(SN_Limit[UTILIZATION],MATCH($L360,SN_Limit[BB_ID],0)),"#N/A"))</f>
        <v>0.20830000000000001</v>
      </c>
      <c r="AS360" s="6">
        <f>_xlfn.IFNA(IF(ISNUMBER($K360),INDEX(SN_Limit[REMAINING],MATCH($K360,SN_Limit[BB_ID],0)),"#N/A"),
IF(ISNUMBER($L360),INDEX(SN_Limit[REMAINING],MATCH($L360,SN_Limit[BB_ID],0)),"#N/A"))</f>
        <v>328540574.38999999</v>
      </c>
      <c r="AT360" s="3" t="str">
        <f>INDEX(Table11[Z_category],MATCH(MAX(BuyTable[[#This Row],[Yld_Z_BB]:[Yld_Z_RBCI]]),Table11[Z_score_Vale],1))</f>
        <v>90+</v>
      </c>
      <c r="AU360" s="3">
        <f>INDEX(Table12[TRAC_Category],MATCH(BuyTable[[#This Row],[Perc_Traded]],Table12[TRAC_Value],1))</f>
        <v>0</v>
      </c>
      <c r="AV360" s="27">
        <f>INDEX(Table13[NetDlrInv_Category],MATCH(BuyTable[[#This Row],[DealerClient Net]],Table13[NetDlrInv_Value],1))</f>
        <v>0</v>
      </c>
      <c r="AW360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60" s="3">
        <f>INDEX(Table15[XCCY_Cat],MATCH(BuyTable[[#This Row],[XCCY_sprd]],Table15[XCCY_Value],1))</f>
        <v>0</v>
      </c>
      <c r="AY360" s="3" t="str">
        <f>INDEX(Group_RTG[RTG_Value],MATCH($R360,Group_RTG[RTG_Key],0))&amp;":"&amp;INDEX(Map_DurBQNT[Dur_Val],MATCH($X360,Map_DurBQNT[Dur_Key],0))&amp;":"&amp;$M360&amp;":"&amp;$O360</f>
        <v>AAA:6:CAD:Corp</v>
      </c>
      <c r="AZ360" s="3" t="str">
        <f>INDEX(Table9[LQA_Bucket],MATCH(BuyTable[[#This Row],[LQA_LIQUIDITY_SCORE]],Table9[LQA_Val],1))</f>
        <v>80-100</v>
      </c>
      <c r="BA360" s="27" t="str">
        <f>INDEX(Table10[Utilization_Bucket],MATCH(_xlfn.IFNA(ROUND(BuyTable[[#This Row],[Remaining]]/1000000,0),-1),Table10[Utilization_Val],1))</f>
        <v>100MM+</v>
      </c>
      <c r="BB36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61" spans="1:54" x14ac:dyDescent="0.3">
      <c r="A361" t="s">
        <v>876</v>
      </c>
      <c r="B361" t="str">
        <f>IF(ISNUMBER(MATCH(I361,Buyside_PastID!A:A,0)),"","NEW")</f>
        <v/>
      </c>
      <c r="C361" s="8" t="s">
        <v>1694</v>
      </c>
      <c r="D361" s="8">
        <v>1.6536334093084599</v>
      </c>
      <c r="E361" s="8">
        <v>1.3320080560525247</v>
      </c>
      <c r="F361" s="8" t="s">
        <v>2109</v>
      </c>
      <c r="G361" s="8">
        <v>10000</v>
      </c>
      <c r="H361" s="8">
        <v>10000000</v>
      </c>
      <c r="I361" s="8" t="str" cm="1">
        <f t="array" ref="I361">_xll.BDP($C361,I$1)</f>
        <v>013051DK0</v>
      </c>
      <c r="J361" s="8" t="str" cm="1">
        <f t="array" ref="J361">_xll.BDP($C361,J$1)</f>
        <v>ALTA 3.45 12/01/43</v>
      </c>
      <c r="K361" s="8" cm="1">
        <f t="array" ref="K361">_xll.BDP($C361,K$1)</f>
        <v>186292</v>
      </c>
      <c r="L361" s="8" cm="1">
        <f t="array" ref="L361">_xll.BDP($C361,L$1)</f>
        <v>186292</v>
      </c>
      <c r="M361" s="8" t="str" cm="1">
        <f t="array" ref="M361">_xll.BDP($C361,M$1)</f>
        <v>CAD</v>
      </c>
      <c r="N361" s="8" t="str" cm="1">
        <f t="array" ref="N361">_xll.BDP($C361,N$1)</f>
        <v>CA</v>
      </c>
      <c r="O361" s="8" t="str" cm="1">
        <f t="array" ref="O361">_xll.BDP($C361,O$1)</f>
        <v>Govt</v>
      </c>
      <c r="P361" s="8" t="str" cm="1">
        <f t="array" ref="P361">_xll.BDP($C361,P$1)</f>
        <v>Government</v>
      </c>
      <c r="Q361" s="8" t="str" cm="1">
        <f t="array" ref="Q361">_xll.BDP($C361,Q$1)</f>
        <v>PROVINCE OF ALBERTA</v>
      </c>
      <c r="R361" s="8" t="str" cm="1">
        <f t="array" ref="R361">_xll.BDP($C361,R$1)</f>
        <v>A+</v>
      </c>
      <c r="S361" s="8" cm="1">
        <f t="array" ref="S361">_xlfn.IFNA(MATCH(_xll.BDP($C361,S$1),Convert_RBCIRTG[RTG_MDY],0),0)</f>
        <v>7</v>
      </c>
      <c r="T361" s="8" cm="1">
        <f t="array" ref="T361">_xlfn.IFNA(MATCH(_xll.BDP($C361,T$1),Convert_RBCIRTG[RTG_FITCH_SP],0),0)</f>
        <v>7</v>
      </c>
      <c r="U361" s="8" cm="1">
        <f t="array" ref="U361">_xlfn.IFNA(MATCH(_xll.BDP($C361,U$1),Convert_RBCIRTG[RTG_FITCH_SP],0),0)</f>
        <v>5</v>
      </c>
      <c r="V361" s="20" t="str" cm="1">
        <f t="array" ref="V361">INDEX(Convert_RBCIRTG[RTG_FITCH_SP],IF(MEDIAN($S361:$U361)&gt;0,MEDIAN($S361:$U361),MAX($S361:$U361)))</f>
        <v>AA-</v>
      </c>
      <c r="W361" s="15" cm="1">
        <f t="array" ref="W361">_xll.BDP($C361,W$1,"YAS_YLD_FLAG = 15")</f>
        <v>15.635292962759289</v>
      </c>
      <c r="X361" s="3" t="str">
        <f>INDEX(Convert_DurBins[Dur_Bucket],MATCH($W361,Convert_DurBins[Dur_Val],1))</f>
        <v>14-16</v>
      </c>
      <c r="Y361" s="14">
        <f t="shared" si="28"/>
        <v>2.7318650000000004</v>
      </c>
      <c r="Z361" s="3">
        <f>-INDEX(DefProv[Default],MATCH($O361&amp;$R361,DefProv[KEY],0))</f>
        <v>-3</v>
      </c>
      <c r="AA361" s="9" cm="1">
        <f t="array" ref="AA361">IF($M361="CAD",AB361,_xll.BDP($C361,AA$1,"YAS_XCCY_FOREIGN_CURRENCY=CAD","YAS_YLD_FLAG = 15","PRICING_SOURCE=BVAL"))</f>
        <v>2.7618650000000002</v>
      </c>
      <c r="AB361" s="9" cm="1">
        <f t="array" ref="AB361">_xll.BDP($C361,AB$1,"YAS_YLD_FLAG = 15","PRICING_SOURCE=BVAL")</f>
        <v>2.7618650000000002</v>
      </c>
      <c r="AC361" s="14">
        <f t="shared" si="29"/>
        <v>0</v>
      </c>
      <c r="AD361" s="9" cm="1">
        <f t="array" ref="AD361">_xll.BDP($C361,AD$1,"YAS_YLD_FLAG = 15","PRICING_SOURCE=BVAL")</f>
        <v>82.594500000000039</v>
      </c>
      <c r="AE361" s="14">
        <f>INDEX([1]credit_yield!$C$1:$C$108,MATCH($AY361,[1]credit_yield!$A$1:$A$108,0))</f>
        <v>83.625783284505204</v>
      </c>
      <c r="AF361" s="9" cm="1">
        <f t="array" ref="AF361">_xll.BDP($C361,AF$1,"YAS_YLD_FLAG = 15","YAS_XCCY_FOREIGN_CURRENCY=CAD","PRICING_SOURCE=BVAL")</f>
        <v>93.392587510182608</v>
      </c>
      <c r="AG361" s="9" cm="1">
        <f t="array" ref="AG361">_xll.BDP($C361,AG$1,"YAS_YLD_FLAG = 15","PRICING_SOURCE=BVAL")</f>
        <v>1.9359199999999999</v>
      </c>
      <c r="AH361" s="9" t="str" cm="1">
        <f t="array" ref="AH361">_xll.BDP($C361,AH$1,"YAS_YLD_FLAG = 15","PRICING_SOURCE=BVAL")</f>
        <v>CAN 3 1/2 12/01/45</v>
      </c>
      <c r="AI361" s="9" t="str" cm="1">
        <f t="array" ref="AI361">_xll.BDP($C361,AI$1,"YAS_YLD_FLAG = 15","YAS_XCCY_FOREIGN_CURRENCY=CAD","PRICING_SOURCE=BVAL")</f>
        <v>CAN 4 06/01/41</v>
      </c>
      <c r="AJ361" s="9" cm="1">
        <f t="array" ref="AJ361">_xll.BQL($C361, "yield(fill=PREV, pricing_source=BVN4, side=Bid, yield_type=YTW) - yield(fill=PREV, pricing_source=BVN4, side=Ask, yield_type=YTW)")</f>
        <v>1.2069485632663302E-2</v>
      </c>
      <c r="AK361" s="16" cm="1">
        <f t="array" ref="AK361">_xll.BDP($C361,AK$1,"YAS_YLD_FLAG = 1")</f>
        <v>2500000000</v>
      </c>
      <c r="AL361" s="5">
        <f t="shared" si="30"/>
        <v>0</v>
      </c>
      <c r="AM361" s="17" cm="1">
        <f t="array" ref="AM361">_xll.BDP($C361&amp;"@"&amp;Settings!$B$1&amp;" "&amp;$O361,"INTERVAL_SUM","MARKET_DATA_OVERRIDE="&amp;AM$1,"CALC_INTERVAL="&amp;Settings!$B$2,"FILL=0")*1000</f>
        <v>0</v>
      </c>
      <c r="AN361" s="18">
        <f t="shared" si="31"/>
        <v>0</v>
      </c>
      <c r="AO361" s="17" cm="1">
        <f t="array" ref="AO361">_xll.BDP($I361&amp;"@"&amp;Settings!$B$1&amp;" "&amp;$O361,"INTERVAL_SUM","MARKET_DATA_OVERRIDE="&amp;AO$1,"CALC_INTERVAL="&amp;Settings!$B$2,"FILL=0")*1000</f>
        <v>0</v>
      </c>
      <c r="AP361" s="17" cm="1">
        <f t="array" ref="AP361">_xll.BDP($I361&amp;"@"&amp;Settings!$B$1&amp;" "&amp;$O361,"INTERVAL_SUM","MARKET_DATA_OVERRIDE="&amp;AP$1,"CALC_INTERVAL="&amp;Settings!$B$2,"FILL=0")*1000</f>
        <v>0</v>
      </c>
      <c r="AQ361" s="8" cm="1">
        <f t="array" ref="AQ361">_xll.BDP($C361,AQ$1)</f>
        <v>100</v>
      </c>
      <c r="AR361" s="21">
        <f>_xlfn.IFNA(IF(ISNUMBER($K361),INDEX(SN_Limit[UTILIZATION],MATCH($K361,SN_Limit[BB_ID],0)),"#N/A"),
IF(ISNUMBER($L361),INDEX(SN_Limit[UTILIZATION],MATCH($L361,SN_Limit[BB_ID],0)),"#N/A"))</f>
        <v>0.74470000000000003</v>
      </c>
      <c r="AS361" s="6">
        <f>_xlfn.IFNA(IF(ISNUMBER($K361),INDEX(SN_Limit[REMAINING],MATCH($K361,SN_Limit[BB_ID],0)),"#N/A"),
IF(ISNUMBER($L361),INDEX(SN_Limit[REMAINING],MATCH($L361,SN_Limit[BB_ID],0)),"#N/A"))</f>
        <v>71443136.829999983</v>
      </c>
      <c r="AT361" s="3" t="str">
        <f>INDEX(Table11[Z_category],MATCH(MAX(BuyTable[[#This Row],[Yld_Z_BB]:[Yld_Z_RBCI]]),Table11[Z_score_Vale],1))</f>
        <v>90+</v>
      </c>
      <c r="AU361" s="3">
        <f>INDEX(Table12[TRAC_Category],MATCH(BuyTable[[#This Row],[Perc_Traded]],Table12[TRAC_Value],1))</f>
        <v>0</v>
      </c>
      <c r="AV361" s="27">
        <f>INDEX(Table13[NetDlrInv_Category],MATCH(BuyTable[[#This Row],[DealerClient Net]],Table13[NetDlrInv_Value],1))</f>
        <v>0</v>
      </c>
      <c r="AW361" s="3">
        <f>IF(OR(ISBLANK(BuyTable[[#This Row],[MSG_AskSize]]),NOT(ISNUMBER(BuyTable[[#This Row],[MSG_AskSize]]))),"NA",INDEX(Table14[AskSize_Category],MATCH(BuyTable[[#This Row],[MSG_AskSize]],Table14[AskSize_Value],1)))</f>
        <v>0</v>
      </c>
      <c r="AX361" s="3">
        <f>INDEX(Table15[XCCY_Cat],MATCH(BuyTable[[#This Row],[XCCY_sprd]],Table15[XCCY_Value],1))</f>
        <v>0</v>
      </c>
      <c r="AY361" s="3" t="str">
        <f>INDEX(Group_RTG[RTG_Value],MATCH($R361,Group_RTG[RTG_Key],0))&amp;":"&amp;INDEX(Map_DurBQNT[Dur_Val],MATCH($X361,Map_DurBQNT[Dur_Key],0))&amp;":"&amp;$M361&amp;":"&amp;$O361</f>
        <v>A:8:CAD:Govt</v>
      </c>
      <c r="AZ361" s="3" t="str">
        <f>INDEX(Table9[LQA_Bucket],MATCH(BuyTable[[#This Row],[LQA_LIQUIDITY_SCORE]],Table9[LQA_Val],1))</f>
        <v>80-100</v>
      </c>
      <c r="BA361" s="27" t="str">
        <f>INDEX(Table10[Utilization_Bucket],MATCH(_xlfn.IFNA(ROUND(BuyTable[[#This Row],[Remaining]]/1000000,0),-1),Table10[Utilization_Val],1))</f>
        <v>50-100MM</v>
      </c>
      <c r="BB36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62" spans="1:54" x14ac:dyDescent="0.3">
      <c r="A362" t="s">
        <v>876</v>
      </c>
      <c r="B362" t="str">
        <f>IF(ISNUMBER(MATCH(I362,Buyside_PastID!A:A,0)),"","NEW")</f>
        <v/>
      </c>
      <c r="C362" s="8" t="s">
        <v>1719</v>
      </c>
      <c r="D362" s="8">
        <v>1.6611709096183331</v>
      </c>
      <c r="E362" s="8">
        <v>1.2161156263778892</v>
      </c>
      <c r="F362" s="8" t="s">
        <v>2144</v>
      </c>
      <c r="G362" s="8">
        <v>10000</v>
      </c>
      <c r="H362" s="8">
        <v>10000</v>
      </c>
      <c r="I362" s="8" t="str" cm="1">
        <f t="array" ref="I362">_xll.BDP($C362,I$1)</f>
        <v>683234NM6</v>
      </c>
      <c r="J362" s="8" t="str" cm="1">
        <f t="array" ref="J362">_xll.BDP($C362,J$1)</f>
        <v>ONT 6.2 06/02/31</v>
      </c>
      <c r="K362" s="8" cm="1">
        <f t="array" ref="K362">_xll.BDP($C362,K$1)</f>
        <v>186288</v>
      </c>
      <c r="L362" s="8" cm="1">
        <f t="array" ref="L362">_xll.BDP($C362,L$1)</f>
        <v>186288</v>
      </c>
      <c r="M362" s="8" t="str" cm="1">
        <f t="array" ref="M362">_xll.BDP($C362,M$1)</f>
        <v>CAD</v>
      </c>
      <c r="N362" s="8" t="str" cm="1">
        <f t="array" ref="N362">_xll.BDP($C362,N$1)</f>
        <v>CA</v>
      </c>
      <c r="O362" s="8" t="str" cm="1">
        <f t="array" ref="O362">_xll.BDP($C362,O$1)</f>
        <v>Govt</v>
      </c>
      <c r="P362" s="8" t="str" cm="1">
        <f t="array" ref="P362">_xll.BDP($C362,P$1)</f>
        <v>Government</v>
      </c>
      <c r="Q362" s="8" t="str" cm="1">
        <f t="array" ref="Q362">_xll.BDP($C362,Q$1)</f>
        <v>ONTARIO (PROVINCE OF)</v>
      </c>
      <c r="R362" s="8" t="str" cm="1">
        <f t="array" ref="R362">_xll.BDP($C362,R$1)</f>
        <v>A+</v>
      </c>
      <c r="S362" s="8" cm="1">
        <f t="array" ref="S362">_xlfn.IFNA(MATCH(_xll.BDP($C362,S$1),Convert_RBCIRTG[RTG_MDY],0),0)</f>
        <v>7</v>
      </c>
      <c r="T362" s="8" cm="1">
        <f t="array" ref="T362">_xlfn.IFNA(MATCH(_xll.BDP($C362,T$1),Convert_RBCIRTG[RTG_FITCH_SP],0),0)</f>
        <v>7</v>
      </c>
      <c r="U362" s="8" cm="1">
        <f t="array" ref="U362">_xlfn.IFNA(MATCH(_xll.BDP($C362,U$1),Convert_RBCIRTG[RTG_FITCH_SP],0),0)</f>
        <v>6</v>
      </c>
      <c r="V362" s="20" t="str" cm="1">
        <f t="array" ref="V362">INDEX(Convert_RBCIRTG[RTG_FITCH_SP],IF(MEDIAN($S362:$U362)&gt;0,MEDIAN($S362:$U362),MAX($S362:$U362)))</f>
        <v>AA-</v>
      </c>
      <c r="W362" s="15" cm="1">
        <f t="array" ref="W362">_xll.BDP($C362,W$1,"YAS_YLD_FLAG = 15")</f>
        <v>7.5357493763915437</v>
      </c>
      <c r="X362" s="3" t="str">
        <f>INDEX(Convert_DurBins[Dur_Bucket],MATCH($W362,Convert_DurBins[Dur_Val],1))</f>
        <v>0-10</v>
      </c>
      <c r="Y362" s="14">
        <f t="shared" si="28"/>
        <v>2.0851980000000001</v>
      </c>
      <c r="Z362" s="3">
        <f>-INDEX(DefProv[Default],MATCH($O362&amp;$R362,DefProv[KEY],0))</f>
        <v>-3</v>
      </c>
      <c r="AA362" s="9" cm="1">
        <f t="array" ref="AA362">IF($M362="CAD",AB362,_xll.BDP($C362,AA$1,"YAS_XCCY_FOREIGN_CURRENCY=CAD","YAS_YLD_FLAG = 15","PRICING_SOURCE=BVAL"))</f>
        <v>2.1151979999999999</v>
      </c>
      <c r="AB362" s="9" cm="1">
        <f t="array" ref="AB362">_xll.BDP($C362,AB$1,"YAS_YLD_FLAG = 15","PRICING_SOURCE=BVAL")</f>
        <v>2.1151979999999999</v>
      </c>
      <c r="AC362" s="14">
        <f t="shared" si="29"/>
        <v>0</v>
      </c>
      <c r="AD362" s="9" cm="1">
        <f t="array" ref="AD362">_xll.BDP($C362,AD$1,"YAS_YLD_FLAG = 15","PRICING_SOURCE=BVAL")</f>
        <v>68.048500000000004</v>
      </c>
      <c r="AE362" s="14">
        <f>INDEX([1]credit_yield!$C$1:$C$108,MATCH($AY362,[1]credit_yield!$A$1:$A$108,0))</f>
        <v>68.781405228834885</v>
      </c>
      <c r="AF362" s="9" cm="1">
        <f t="array" ref="AF362">_xll.BDP($C362,AF$1,"YAS_YLD_FLAG = 15","YAS_XCCY_FOREIGN_CURRENCY=CAD","PRICING_SOURCE=BVAL")</f>
        <v>59.128373121818754</v>
      </c>
      <c r="AG362" s="9" cm="1">
        <f t="array" ref="AG362">_xll.BDP($C362,AG$1,"YAS_YLD_FLAG = 15","PRICING_SOURCE=BVAL")</f>
        <v>1.4347129999999999</v>
      </c>
      <c r="AH362" s="9" t="str" cm="1">
        <f t="array" ref="AH362">_xll.BDP($C362,AH$1,"YAS_YLD_FLAG = 15","PRICING_SOURCE=BVAL")</f>
        <v>CAN 5 3/4 06/01/29</v>
      </c>
      <c r="AI362" s="9" t="str" cm="1">
        <f t="array" ref="AI362">_xll.BDP($C362,AI$1,"YAS_YLD_FLAG = 15","YAS_XCCY_FOREIGN_CURRENCY=CAD","PRICING_SOURCE=BVAL")</f>
        <v>CAN 1 ½ 06/01/31</v>
      </c>
      <c r="AJ362" s="9" cm="1">
        <f t="array" ref="AJ362">_xll.BQL($C362, "yield(fill=PREV, pricing_source=BVN4, side=Bid, yield_type=YTW) - yield(fill=PREV, pricing_source=BVN4, side=Ask, yield_type=YTW)")</f>
        <v>1.1362984794438091E-2</v>
      </c>
      <c r="AK362" s="16" cm="1">
        <f t="array" ref="AK362">_xll.BDP($C362,AK$1,"YAS_YLD_FLAG = 1")</f>
        <v>3000000000</v>
      </c>
      <c r="AL362" s="5">
        <f t="shared" si="30"/>
        <v>0</v>
      </c>
      <c r="AM362" s="17" cm="1">
        <f t="array" ref="AM362">_xll.BDP($C362&amp;"@"&amp;Settings!$B$1&amp;" "&amp;$O362,"INTERVAL_SUM","MARKET_DATA_OVERRIDE="&amp;AM$1,"CALC_INTERVAL="&amp;Settings!$B$2,"FILL=0")*1000</f>
        <v>0</v>
      </c>
      <c r="AN362" s="18">
        <f t="shared" si="31"/>
        <v>0</v>
      </c>
      <c r="AO362" s="17" cm="1">
        <f t="array" ref="AO362">_xll.BDP($I362&amp;"@"&amp;Settings!$B$1&amp;" "&amp;$O362,"INTERVAL_SUM","MARKET_DATA_OVERRIDE="&amp;AO$1,"CALC_INTERVAL="&amp;Settings!$B$2,"FILL=0")*1000</f>
        <v>0</v>
      </c>
      <c r="AP362" s="17" cm="1">
        <f t="array" ref="AP362">_xll.BDP($I362&amp;"@"&amp;Settings!$B$1&amp;" "&amp;$O362,"INTERVAL_SUM","MARKET_DATA_OVERRIDE="&amp;AP$1,"CALC_INTERVAL="&amp;Settings!$B$2,"FILL=0")*1000</f>
        <v>0</v>
      </c>
      <c r="AQ362" s="8" cm="1">
        <f t="array" ref="AQ362">_xll.BDP($C362,AQ$1)</f>
        <v>100</v>
      </c>
      <c r="AR362" s="21">
        <f>_xlfn.IFNA(IF(ISNUMBER($K362),INDEX(SN_Limit[UTILIZATION],MATCH($K362,SN_Limit[BB_ID],0)),"#N/A"),
IF(ISNUMBER($L362),INDEX(SN_Limit[UTILIZATION],MATCH($L362,SN_Limit[BB_ID],0)),"#N/A"))</f>
        <v>0.49890000000000001</v>
      </c>
      <c r="AS362" s="6">
        <f>_xlfn.IFNA(IF(ISNUMBER($K362),INDEX(SN_Limit[REMAINING],MATCH($K362,SN_Limit[BB_ID],0)),"#N/A"),
IF(ISNUMBER($L362),INDEX(SN_Limit[REMAINING],MATCH($L362,SN_Limit[BB_ID],0)),"#N/A"))</f>
        <v>601633864.02999997</v>
      </c>
      <c r="AT362" s="3" t="str">
        <f>INDEX(Table11[Z_category],MATCH(MAX(BuyTable[[#This Row],[Yld_Z_BB]:[Yld_Z_RBCI]]),Table11[Z_score_Vale],1))</f>
        <v>90+</v>
      </c>
      <c r="AU362" s="3">
        <f>INDEX(Table12[TRAC_Category],MATCH(BuyTable[[#This Row],[Perc_Traded]],Table12[TRAC_Value],1))</f>
        <v>0</v>
      </c>
      <c r="AV362" s="27">
        <f>INDEX(Table13[NetDlrInv_Category],MATCH(BuyTable[[#This Row],[DealerClient Net]],Table13[NetDlrInv_Value],1))</f>
        <v>0</v>
      </c>
      <c r="AW362" s="3">
        <f>IF(OR(ISBLANK(BuyTable[[#This Row],[MSG_AskSize]]),NOT(ISNUMBER(BuyTable[[#This Row],[MSG_AskSize]]))),"NA",INDEX(Table14[AskSize_Category],MATCH(BuyTable[[#This Row],[MSG_AskSize]],Table14[AskSize_Value],1)))</f>
        <v>0</v>
      </c>
      <c r="AX362" s="3">
        <f>INDEX(Table15[XCCY_Cat],MATCH(BuyTable[[#This Row],[XCCY_sprd]],Table15[XCCY_Value],1))</f>
        <v>0</v>
      </c>
      <c r="AY362" s="3" t="str">
        <f>INDEX(Group_RTG[RTG_Value],MATCH($R362,Group_RTG[RTG_Key],0))&amp;":"&amp;INDEX(Map_DurBQNT[Dur_Val],MATCH($X362,Map_DurBQNT[Dur_Key],0))&amp;":"&amp;$M362&amp;":"&amp;$O362</f>
        <v>A:5:CAD:Govt</v>
      </c>
      <c r="AZ362" s="3" t="str">
        <f>INDEX(Table9[LQA_Bucket],MATCH(BuyTable[[#This Row],[LQA_LIQUIDITY_SCORE]],Table9[LQA_Val],1))</f>
        <v>80-100</v>
      </c>
      <c r="BA362" s="27" t="str">
        <f>INDEX(Table10[Utilization_Bucket],MATCH(_xlfn.IFNA(ROUND(BuyTable[[#This Row],[Remaining]]/1000000,0),-1),Table10[Utilization_Val],1))</f>
        <v>100MM+</v>
      </c>
      <c r="BB36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63" spans="1:54" x14ac:dyDescent="0.3">
      <c r="A363" t="s">
        <v>876</v>
      </c>
      <c r="B363" t="str">
        <f>IF(ISNUMBER(MATCH(I363,Buyside_PastID!A:A,0)),"","NEW")</f>
        <v/>
      </c>
      <c r="C363" s="8" t="s">
        <v>1689</v>
      </c>
      <c r="D363" s="8">
        <v>1.5635434437015874</v>
      </c>
      <c r="E363" s="8">
        <v>1.6148626006978157</v>
      </c>
      <c r="F363" s="8" t="s">
        <v>2104</v>
      </c>
      <c r="G363" s="8">
        <v>5000000</v>
      </c>
      <c r="H363" s="8">
        <v>5000000</v>
      </c>
      <c r="I363" s="8" t="str" cm="1">
        <f t="array" ref="I363">_xll.BDP($C363,I$1)</f>
        <v>87971MAU7</v>
      </c>
      <c r="J363" s="8" t="str" cm="1">
        <f t="array" ref="J363">_xll.BDP($C363,J$1)</f>
        <v>TCN 5.15 11/26/43</v>
      </c>
      <c r="K363" s="8" cm="1">
        <f t="array" ref="K363">_xll.BDP($C363,K$1)</f>
        <v>108560</v>
      </c>
      <c r="L363" s="8" cm="1">
        <f t="array" ref="L363">_xll.BDP($C363,L$1)</f>
        <v>108560</v>
      </c>
      <c r="M363" s="8" t="str" cm="1">
        <f t="array" ref="M363">_xll.BDP($C363,M$1)</f>
        <v>CAD</v>
      </c>
      <c r="N363" s="8" t="str" cm="1">
        <f t="array" ref="N363">_xll.BDP($C363,N$1)</f>
        <v>CA</v>
      </c>
      <c r="O363" s="8" t="str" cm="1">
        <f t="array" ref="O363">_xll.BDP($C363,O$1)</f>
        <v>Corp</v>
      </c>
      <c r="P363" s="8" t="str" cm="1">
        <f t="array" ref="P363">_xll.BDP($C363,P$1)</f>
        <v>Communications</v>
      </c>
      <c r="Q363" s="8" t="str" cm="1">
        <f t="array" ref="Q363">_xll.BDP($C363,Q$1)</f>
        <v>TELUS CORP</v>
      </c>
      <c r="R363" s="8" t="str" cm="1">
        <f t="array" ref="R363">_xll.BDP($C363,R$1)</f>
        <v>BBB+</v>
      </c>
      <c r="S363" s="8" cm="1">
        <f t="array" ref="S363">_xlfn.IFNA(MATCH(_xll.BDP($C363,S$1),Convert_RBCIRTG[RTG_MDY],0),0)</f>
        <v>3</v>
      </c>
      <c r="T363" s="8" cm="1">
        <f t="array" ref="T363">_xlfn.IFNA(MATCH(_xll.BDP($C363,T$1),Convert_RBCIRTG[RTG_FITCH_SP],0),0)</f>
        <v>3</v>
      </c>
      <c r="U363" s="8" cm="1">
        <f t="array" ref="U363">_xlfn.IFNA(MATCH(_xll.BDP($C363,U$1),Convert_RBCIRTG[RTG_FITCH_SP],0),0)</f>
        <v>3</v>
      </c>
      <c r="V363" s="20" t="str" cm="1">
        <f t="array" ref="V363">INDEX(Convert_RBCIRTG[RTG_FITCH_SP],IF(MEDIAN($S363:$U363)&gt;0,MEDIAN($S363:$U363),MAX($S363:$U363)))</f>
        <v>BBB+</v>
      </c>
      <c r="W363" s="15" cm="1">
        <f t="array" ref="W363">_xll.BDP($C363,W$1,"YAS_YLD_FLAG = 15")</f>
        <v>13.382877753095448</v>
      </c>
      <c r="X363" s="3" t="str">
        <f>INDEX(Convert_DurBins[Dur_Bucket],MATCH($W363,Convert_DurBins[Dur_Val],1))</f>
        <v>12-14</v>
      </c>
      <c r="Y363" s="14">
        <f t="shared" si="28"/>
        <v>3.7041390000000001</v>
      </c>
      <c r="Z363" s="3">
        <f>-INDEX(DefProv[Default],MATCH($O363&amp;$R363,DefProv[KEY],0))</f>
        <v>-36</v>
      </c>
      <c r="AA363" s="9" cm="1">
        <f t="array" ref="AA363">IF($M363="CAD",AB363,_xll.BDP($C363,AA$1,"YAS_XCCY_FOREIGN_CURRENCY=CAD","YAS_YLD_FLAG = 15","PRICING_SOURCE=BVAL"))</f>
        <v>4.0641389999999999</v>
      </c>
      <c r="AB363" s="9" cm="1">
        <f t="array" ref="AB363">_xll.BDP($C363,AB$1,"YAS_YLD_FLAG = 15","PRICING_SOURCE=BVAL")</f>
        <v>4.0641389999999999</v>
      </c>
      <c r="AC363" s="14">
        <f t="shared" si="29"/>
        <v>0</v>
      </c>
      <c r="AD363" s="9" cm="1">
        <f t="array" ref="AD363">_xll.BDP($C363,AD$1,"YAS_YLD_FLAG = 15","PRICING_SOURCE=BVAL")</f>
        <v>219.6037</v>
      </c>
      <c r="AE363" s="14" t="e">
        <f>INDEX([1]credit_yield!$C$1:$C$108,MATCH($AY363,[1]credit_yield!$A$1:$A$108,0))</f>
        <v>#N/A</v>
      </c>
      <c r="AF363" s="9" cm="1">
        <f t="array" ref="AF363">_xll.BDP($C363,AF$1,"YAS_YLD_FLAG = 15","YAS_XCCY_FOREIGN_CURRENCY=CAD","PRICING_SOURCE=BVAL")</f>
        <v>237.87938225289798</v>
      </c>
      <c r="AG363" s="9" cm="1">
        <f t="array" ref="AG363">_xll.BDP($C363,AG$1,"YAS_YLD_FLAG = 15","PRICING_SOURCE=BVAL")</f>
        <v>1.8681019999999999</v>
      </c>
      <c r="AH363" s="9" t="str" cm="1">
        <f t="array" ref="AH363">_xll.BDP($C363,AH$1,"YAS_YLD_FLAG = 15","PRICING_SOURCE=BVAL")</f>
        <v>CAN 4 06/01/41</v>
      </c>
      <c r="AI363" s="9" t="str" cm="1">
        <f t="array" ref="AI363">_xll.BDP($C363,AI$1,"YAS_YLD_FLAG = 15","YAS_XCCY_FOREIGN_CURRENCY=CAD","PRICING_SOURCE=BVAL")</f>
        <v>CAN 4 06/01/41</v>
      </c>
      <c r="AJ363" s="9" cm="1">
        <f t="array" ref="AJ363">_xll.BQL($C363, "yield(fill=PREV, pricing_source=BVN4, side=Bid, yield_type=YTW) - yield(fill=PREV, pricing_source=BVN4, side=Ask, yield_type=YTW)")</f>
        <v>4.3101150000000032E-2</v>
      </c>
      <c r="AK363" s="16" cm="1">
        <f t="array" ref="AK363">_xll.BDP($C363,AK$1,"YAS_YLD_FLAG = 1")</f>
        <v>400000000</v>
      </c>
      <c r="AL363" s="5">
        <f t="shared" si="30"/>
        <v>0</v>
      </c>
      <c r="AM363" s="17" cm="1">
        <f t="array" ref="AM363">_xll.BDP($C363&amp;"@"&amp;Settings!$B$1&amp;" "&amp;$O363,"INTERVAL_SUM","MARKET_DATA_OVERRIDE="&amp;AM$1,"CALC_INTERVAL="&amp;Settings!$B$2,"FILL=0")*1000</f>
        <v>0</v>
      </c>
      <c r="AN363" s="18">
        <f t="shared" si="31"/>
        <v>0</v>
      </c>
      <c r="AO363" s="17" cm="1">
        <f t="array" ref="AO363">_xll.BDP($I363&amp;"@"&amp;Settings!$B$1&amp;" "&amp;$O363,"INTERVAL_SUM","MARKET_DATA_OVERRIDE="&amp;AO$1,"CALC_INTERVAL="&amp;Settings!$B$2,"FILL=0")*1000</f>
        <v>0</v>
      </c>
      <c r="AP363" s="17" cm="1">
        <f t="array" ref="AP363">_xll.BDP($I363&amp;"@"&amp;Settings!$B$1&amp;" "&amp;$O363,"INTERVAL_SUM","MARKET_DATA_OVERRIDE="&amp;AP$1,"CALC_INTERVAL="&amp;Settings!$B$2,"FILL=0")*1000</f>
        <v>0</v>
      </c>
      <c r="AQ363" s="8" cm="1">
        <f t="array" ref="AQ363">_xll.BDP($C363,AQ$1)</f>
        <v>74</v>
      </c>
      <c r="AR363" s="21">
        <f>_xlfn.IFNA(IF(ISNUMBER($K363),INDEX(SN_Limit[UTILIZATION],MATCH($K363,SN_Limit[BB_ID],0)),"#N/A"),
IF(ISNUMBER($L363),INDEX(SN_Limit[UTILIZATION],MATCH($L363,SN_Limit[BB_ID],0)),"#N/A"))</f>
        <v>0.90949999999999998</v>
      </c>
      <c r="AS363" s="6">
        <f>_xlfn.IFNA(IF(ISNUMBER($K363),INDEX(SN_Limit[REMAINING],MATCH($K363,SN_Limit[BB_ID],0)),"#N/A"),
IF(ISNUMBER($L363),INDEX(SN_Limit[REMAINING],MATCH($L363,SN_Limit[BB_ID],0)),"#N/A"))</f>
        <v>0</v>
      </c>
      <c r="AT363" s="3" t="str">
        <f>INDEX(Table11[Z_category],MATCH(MAX(BuyTable[[#This Row],[Yld_Z_BB]:[Yld_Z_RBCI]]),Table11[Z_score_Vale],1))</f>
        <v>90+</v>
      </c>
      <c r="AU363" s="3">
        <f>INDEX(Table12[TRAC_Category],MATCH(BuyTable[[#This Row],[Perc_Traded]],Table12[TRAC_Value],1))</f>
        <v>0</v>
      </c>
      <c r="AV363" s="27">
        <f>INDEX(Table13[NetDlrInv_Category],MATCH(BuyTable[[#This Row],[DealerClient Net]],Table13[NetDlrInv_Value],1))</f>
        <v>0</v>
      </c>
      <c r="AW363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63" s="3">
        <f>INDEX(Table15[XCCY_Cat],MATCH(BuyTable[[#This Row],[XCCY_sprd]],Table15[XCCY_Value],1))</f>
        <v>0</v>
      </c>
      <c r="AY363" s="3" t="str">
        <f>INDEX(Group_RTG[RTG_Value],MATCH($R363,Group_RTG[RTG_Key],0))&amp;":"&amp;INDEX(Map_DurBQNT[Dur_Val],MATCH($X363,Map_DurBQNT[Dur_Key],0))&amp;":"&amp;$M363&amp;":"&amp;$O363</f>
        <v>BBB:7:CAD:Corp</v>
      </c>
      <c r="AZ363" s="3" t="str">
        <f>INDEX(Table9[LQA_Bucket],MATCH(BuyTable[[#This Row],[LQA_LIQUIDITY_SCORE]],Table9[LQA_Val],1))</f>
        <v>60-80</v>
      </c>
      <c r="BA363" s="27" t="str">
        <f>INDEX(Table10[Utilization_Bucket],MATCH(_xlfn.IFNA(ROUND(BuyTable[[#This Row],[Remaining]]/1000000,0),-1),Table10[Utilization_Val],1))</f>
        <v>0MM</v>
      </c>
      <c r="BB36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64" spans="1:54" x14ac:dyDescent="0.3">
      <c r="A364" t="s">
        <v>876</v>
      </c>
      <c r="B364" t="str">
        <f>IF(ISNUMBER(MATCH(I364,Buyside_PastID!A:A,0)),"","NEW")</f>
        <v/>
      </c>
      <c r="C364" s="8" t="s">
        <v>1698</v>
      </c>
      <c r="D364" s="8">
        <v>0.93632883157471913</v>
      </c>
      <c r="E364" s="8">
        <v>0.81237632578906849</v>
      </c>
      <c r="F364" s="8" t="s">
        <v>2115</v>
      </c>
      <c r="G364" s="8">
        <v>5000000</v>
      </c>
      <c r="H364" s="8">
        <v>5000000</v>
      </c>
      <c r="I364" s="8" t="str" cm="1">
        <f t="array" ref="I364">_xll.BDP($C364,I$1)</f>
        <v>12657ZBE2</v>
      </c>
      <c r="J364" s="8" t="str" cm="1">
        <f t="array" ref="J364">_xll.BDP($C364,J$1)</f>
        <v>CUCN 4.085 09/02/44</v>
      </c>
      <c r="K364" s="8" cm="1">
        <f t="array" ref="K364">_xll.BDP($C364,K$1)</f>
        <v>108393</v>
      </c>
      <c r="L364" s="8" cm="1">
        <f t="array" ref="L364">_xll.BDP($C364,L$1)</f>
        <v>1180050</v>
      </c>
      <c r="M364" s="8" t="str" cm="1">
        <f t="array" ref="M364">_xll.BDP($C364,M$1)</f>
        <v>CAD</v>
      </c>
      <c r="N364" s="8" t="str" cm="1">
        <f t="array" ref="N364">_xll.BDP($C364,N$1)</f>
        <v>CA</v>
      </c>
      <c r="O364" s="8" t="str" cm="1">
        <f t="array" ref="O364">_xll.BDP($C364,O$1)</f>
        <v>Corp</v>
      </c>
      <c r="P364" s="8" t="str" cm="1">
        <f t="array" ref="P364">_xll.BDP($C364,P$1)</f>
        <v>Utilities</v>
      </c>
      <c r="Q364" s="8" t="str" cm="1">
        <f t="array" ref="Q364">_xll.BDP($C364,Q$1)</f>
        <v>CU INC</v>
      </c>
      <c r="R364" s="8" t="str" cm="1">
        <f t="array" ref="R364">_xll.BDP($C364,R$1)</f>
        <v>A</v>
      </c>
      <c r="S364" s="8" cm="1">
        <f t="array" ref="S364">_xlfn.IFNA(MATCH(_xll.BDP($C364,S$1),Convert_RBCIRTG[RTG_MDY],0),0)</f>
        <v>0</v>
      </c>
      <c r="T364" s="8" cm="1">
        <f t="array" ref="T364">_xlfn.IFNA(MATCH(_xll.BDP($C364,T$1),Convert_RBCIRTG[RTG_FITCH_SP],0),0)</f>
        <v>0</v>
      </c>
      <c r="U364" s="8" cm="1">
        <f t="array" ref="U364">_xlfn.IFNA(MATCH(_xll.BDP($C364,U$1),Convert_RBCIRTG[RTG_FITCH_SP],0),0)</f>
        <v>4</v>
      </c>
      <c r="V364" s="20" t="str" cm="1">
        <f t="array" ref="V364">INDEX(Convert_RBCIRTG[RTG_FITCH_SP],IF(MEDIAN($S364:$U364)&gt;0,MEDIAN($S364:$U364),MAX($S364:$U364)))</f>
        <v>A-</v>
      </c>
      <c r="W364" s="15" cm="1">
        <f t="array" ref="W364">_xll.BDP($C364,W$1,"YAS_YLD_FLAG = 15")</f>
        <v>15.025861055606354</v>
      </c>
      <c r="X364" s="3" t="str">
        <f>INDEX(Convert_DurBins[Dur_Bucket],MATCH($W364,Convert_DurBins[Dur_Val],1))</f>
        <v>14-16</v>
      </c>
      <c r="Y364" s="14">
        <f t="shared" si="28"/>
        <v>3.1651130000000003</v>
      </c>
      <c r="Z364" s="3">
        <f>-INDEX(DefProv[Default],MATCH($O364&amp;$R364,DefProv[KEY],0))</f>
        <v>-13</v>
      </c>
      <c r="AA364" s="9" cm="1">
        <f t="array" ref="AA364">IF($M364="CAD",AB364,_xll.BDP($C364,AA$1,"YAS_XCCY_FOREIGN_CURRENCY=CAD","YAS_YLD_FLAG = 15","PRICING_SOURCE=BVAL"))</f>
        <v>3.2951130000000002</v>
      </c>
      <c r="AB364" s="9" cm="1">
        <f t="array" ref="AB364">_xll.BDP($C364,AB$1,"YAS_YLD_FLAG = 15","PRICING_SOURCE=BVAL")</f>
        <v>3.2951130000000002</v>
      </c>
      <c r="AC364" s="14">
        <f t="shared" si="29"/>
        <v>0</v>
      </c>
      <c r="AD364" s="9" cm="1">
        <f t="array" ref="AD364">_xll.BDP($C364,AD$1,"YAS_YLD_FLAG = 15","PRICING_SOURCE=BVAL")</f>
        <v>135.91930000000002</v>
      </c>
      <c r="AE364" s="14">
        <f>INDEX([1]credit_yield!$C$1:$C$108,MATCH($AY364,[1]credit_yield!$A$1:$A$108,0))</f>
        <v>139.28053149055029</v>
      </c>
      <c r="AF364" s="9" cm="1">
        <f t="array" ref="AF364">_xll.BDP($C364,AF$1,"YAS_YLD_FLAG = 15","YAS_XCCY_FOREIGN_CURRENCY=CAD","PRICING_SOURCE=BVAL")</f>
        <v>151.19151567637638</v>
      </c>
      <c r="AG364" s="9" cm="1">
        <f t="array" ref="AG364">_xll.BDP($C364,AG$1,"YAS_YLD_FLAG = 15","PRICING_SOURCE=BVAL")</f>
        <v>1.9359199999999999</v>
      </c>
      <c r="AH364" s="9" t="str" cm="1">
        <f t="array" ref="AH364">_xll.BDP($C364,AH$1,"YAS_YLD_FLAG = 15","PRICING_SOURCE=BVAL")</f>
        <v>CAN 3 1/2 12/01/45</v>
      </c>
      <c r="AI364" s="9" t="str" cm="1">
        <f t="array" ref="AI364">_xll.BDP($C364,AI$1,"YAS_YLD_FLAG = 15","YAS_XCCY_FOREIGN_CURRENCY=CAD","PRICING_SOURCE=BVAL")</f>
        <v>CAN 4 06/01/41</v>
      </c>
      <c r="AJ364" s="9" cm="1">
        <f t="array" ref="AJ364">_xll.BQL($C364, "yield(fill=PREV, pricing_source=BVN4, side=Bid, yield_type=YTW) - yield(fill=PREV, pricing_source=BVN4, side=Ask, yield_type=YTW)")</f>
        <v>5.092452000000014E-2</v>
      </c>
      <c r="AK364" s="16" cm="1">
        <f t="array" ref="AK364">_xll.BDP($C364,AK$1,"YAS_YLD_FLAG = 1")</f>
        <v>1000000000</v>
      </c>
      <c r="AL364" s="5">
        <f t="shared" si="30"/>
        <v>0</v>
      </c>
      <c r="AM364" s="17" cm="1">
        <f t="array" ref="AM364">_xll.BDP($C364&amp;"@"&amp;Settings!$B$1&amp;" "&amp;$O364,"INTERVAL_SUM","MARKET_DATA_OVERRIDE="&amp;AM$1,"CALC_INTERVAL="&amp;Settings!$B$2,"FILL=0")*1000</f>
        <v>0</v>
      </c>
      <c r="AN364" s="18">
        <f t="shared" si="31"/>
        <v>0</v>
      </c>
      <c r="AO364" s="17" cm="1">
        <f t="array" ref="AO364">_xll.BDP($I364&amp;"@"&amp;Settings!$B$1&amp;" "&amp;$O364,"INTERVAL_SUM","MARKET_DATA_OVERRIDE="&amp;AO$1,"CALC_INTERVAL="&amp;Settings!$B$2,"FILL=0")*1000</f>
        <v>0</v>
      </c>
      <c r="AP364" s="17" cm="1">
        <f t="array" ref="AP364">_xll.BDP($I364&amp;"@"&amp;Settings!$B$1&amp;" "&amp;$O364,"INTERVAL_SUM","MARKET_DATA_OVERRIDE="&amp;AP$1,"CALC_INTERVAL="&amp;Settings!$B$2,"FILL=0")*1000</f>
        <v>0</v>
      </c>
      <c r="AQ364" s="8" cm="1">
        <f t="array" ref="AQ364">_xll.BDP($C364,AQ$1)</f>
        <v>80</v>
      </c>
      <c r="AR364" s="21">
        <f>_xlfn.IFNA(IF(ISNUMBER($K364),INDEX(SN_Limit[UTILIZATION],MATCH($K364,SN_Limit[BB_ID],0)),"#N/A"),
IF(ISNUMBER($L364),INDEX(SN_Limit[UTILIZATION],MATCH($L364,SN_Limit[BB_ID],0)),"#N/A"))</f>
        <v>0.53059999999999996</v>
      </c>
      <c r="AS364" s="6">
        <f>_xlfn.IFNA(IF(ISNUMBER($K364),INDEX(SN_Limit[REMAINING],MATCH($K364,SN_Limit[BB_ID],0)),"#N/A"),
IF(ISNUMBER($L364),INDEX(SN_Limit[REMAINING],MATCH($L364,SN_Limit[BB_ID],0)),"#N/A"))</f>
        <v>66489430.379999995</v>
      </c>
      <c r="AT364" s="3" t="str">
        <f>INDEX(Table11[Z_category],MATCH(MAX(BuyTable[[#This Row],[Yld_Z_BB]:[Yld_Z_RBCI]]),Table11[Z_score_Vale],1))</f>
        <v>75 to 90</v>
      </c>
      <c r="AU364" s="3">
        <f>INDEX(Table12[TRAC_Category],MATCH(BuyTable[[#This Row],[Perc_Traded]],Table12[TRAC_Value],1))</f>
        <v>0</v>
      </c>
      <c r="AV364" s="27">
        <f>INDEX(Table13[NetDlrInv_Category],MATCH(BuyTable[[#This Row],[DealerClient Net]],Table13[NetDlrInv_Value],1))</f>
        <v>0</v>
      </c>
      <c r="AW364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64" s="3">
        <f>INDEX(Table15[XCCY_Cat],MATCH(BuyTable[[#This Row],[XCCY_sprd]],Table15[XCCY_Value],1))</f>
        <v>0</v>
      </c>
      <c r="AY364" s="3" t="str">
        <f>INDEX(Group_RTG[RTG_Value],MATCH($R364,Group_RTG[RTG_Key],0))&amp;":"&amp;INDEX(Map_DurBQNT[Dur_Val],MATCH($X364,Map_DurBQNT[Dur_Key],0))&amp;":"&amp;$M364&amp;":"&amp;$O364</f>
        <v>A:8:CAD:Corp</v>
      </c>
      <c r="AZ364" s="3" t="str">
        <f>INDEX(Table9[LQA_Bucket],MATCH(BuyTable[[#This Row],[LQA_LIQUIDITY_SCORE]],Table9[LQA_Val],1))</f>
        <v>80-100</v>
      </c>
      <c r="BA364" s="27" t="str">
        <f>INDEX(Table10[Utilization_Bucket],MATCH(_xlfn.IFNA(ROUND(BuyTable[[#This Row],[Remaining]]/1000000,0),-1),Table10[Utilization_Val],1))</f>
        <v>50-100MM</v>
      </c>
      <c r="BB36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365" spans="1:54" x14ac:dyDescent="0.3">
      <c r="A365" t="s">
        <v>876</v>
      </c>
      <c r="B365" t="str">
        <f>IF(ISNUMBER(MATCH(I365,Buyside_PastID!A:A,0)),"","NEW")</f>
        <v/>
      </c>
      <c r="C365" s="8" t="s">
        <v>1425</v>
      </c>
      <c r="D365" s="8">
        <v>0.7395649916002538</v>
      </c>
      <c r="E365" s="8">
        <v>0.81641339950398506</v>
      </c>
      <c r="F365" s="8" t="s">
        <v>1528</v>
      </c>
      <c r="G365" s="8">
        <v>0</v>
      </c>
      <c r="H365" s="8">
        <v>0</v>
      </c>
      <c r="I365" s="8" t="str" cm="1">
        <f t="array" ref="I365">_xll.BDP($C365,I$1)</f>
        <v>46625HJB7</v>
      </c>
      <c r="J365" s="8" t="str" cm="1">
        <f t="array" ref="J365">_xll.BDP($C365,J$1)</f>
        <v>JPM 5.6 07/15/41</v>
      </c>
      <c r="K365" s="8" cm="1">
        <f t="array" ref="K365">_xll.BDP($C365,K$1)</f>
        <v>100312</v>
      </c>
      <c r="L365" s="8" cm="1">
        <f t="array" ref="L365">_xll.BDP($C365,L$1)</f>
        <v>100312</v>
      </c>
      <c r="M365" s="8" t="str" cm="1">
        <f t="array" ref="M365">_xll.BDP($C365,M$1)</f>
        <v>USD</v>
      </c>
      <c r="N365" s="8" t="str" cm="1">
        <f t="array" ref="N365">_xll.BDP($C365,N$1)</f>
        <v>US</v>
      </c>
      <c r="O365" s="8" t="str" cm="1">
        <f t="array" ref="O365">_xll.BDP($C365,O$1)</f>
        <v>Corp</v>
      </c>
      <c r="P365" s="8" t="str" cm="1">
        <f t="array" ref="P365">_xll.BDP($C365,P$1)</f>
        <v>Financials</v>
      </c>
      <c r="Q365" s="8" t="str" cm="1">
        <f t="array" ref="Q365">_xll.BDP($C365,Q$1)</f>
        <v>JPMORGAN CHASE &amp; CO</v>
      </c>
      <c r="R365" s="8" t="str" cm="1">
        <f t="array" ref="R365">_xll.BDP($C365,R$1)</f>
        <v>A</v>
      </c>
      <c r="S365" s="8" cm="1">
        <f t="array" ref="S365">_xlfn.IFNA(MATCH(_xll.BDP($C365,S$1),Convert_RBCIRTG[RTG_MDY],0),0)</f>
        <v>5</v>
      </c>
      <c r="T365" s="8" cm="1">
        <f t="array" ref="T365">_xlfn.IFNA(MATCH(_xll.BDP($C365,T$1),Convert_RBCIRTG[RTG_FITCH_SP],0),0)</f>
        <v>7</v>
      </c>
      <c r="U365" s="8" cm="1">
        <f t="array" ref="U365">_xlfn.IFNA(MATCH(_xll.BDP($C365,U$1),Convert_RBCIRTG[RTG_FITCH_SP],0),0)</f>
        <v>4</v>
      </c>
      <c r="V365" s="20" t="str" cm="1">
        <f t="array" ref="V365">INDEX(Convert_RBCIRTG[RTG_FITCH_SP],IF(MEDIAN($S365:$U365)&gt;0,MEDIAN($S365:$U365),MAX($S365:$U365)))</f>
        <v>A</v>
      </c>
      <c r="W365" s="15" cm="1">
        <f t="array" ref="W365">_xll.BDP($C365,W$1,"YAS_YLD_FLAG = 15")</f>
        <v>13.043282594650156</v>
      </c>
      <c r="X365" s="3" t="str">
        <f>INDEX(Convert_DurBins[Dur_Bucket],MATCH($W365,Convert_DurBins[Dur_Val],1))</f>
        <v>12-14</v>
      </c>
      <c r="Y365" s="14">
        <f t="shared" si="28"/>
        <v>3.7119247883823143</v>
      </c>
      <c r="Z365" s="3">
        <f>-INDEX(DefProv[Default],MATCH($O365&amp;$R365,DefProv[KEY],0))</f>
        <v>-13</v>
      </c>
      <c r="AA365" s="9" cm="1">
        <f t="array" ref="AA365">IF($M365="CAD",AB365,_xll.BDP($C365,AA$1,"YAS_XCCY_FOREIGN_CURRENCY=CAD","YAS_YLD_FLAG = 15","PRICING_SOURCE=BVAL"))</f>
        <v>3.8419247883823142</v>
      </c>
      <c r="AB365" s="9" cm="1">
        <f t="array" ref="AB365">_xll.BDP($C365,AB$1,"YAS_YLD_FLAG = 15","PRICING_SOURCE=BVAL")</f>
        <v>3.0418669999999999</v>
      </c>
      <c r="AC365" s="14">
        <f t="shared" si="29"/>
        <v>0.80005778838231434</v>
      </c>
      <c r="AD365" s="9" cm="1">
        <f t="array" ref="AD365">_xll.BDP($C365,AD$1,"YAS_YLD_FLAG = 15","PRICING_SOURCE=BVAL")</f>
        <v>104.90770000000001</v>
      </c>
      <c r="AE365" s="14">
        <f>INDEX([1]credit_yield!$C$1:$C$108,MATCH($AY365,[1]credit_yield!$A$1:$A$108,0))</f>
        <v>93.300624564841939</v>
      </c>
      <c r="AF365" s="9" cm="1">
        <f t="array" ref="AF365">_xll.BDP($C365,AF$1,"YAS_YLD_FLAG = 15","YAS_XCCY_FOREIGN_CURRENCY=CAD","PRICING_SOURCE=BVAL")</f>
        <v>197.36188659584352</v>
      </c>
      <c r="AG365" s="9" cm="1">
        <f t="array" ref="AG365">_xll.BDP($C365,AG$1,"YAS_YLD_FLAG = 15","PRICING_SOURCE=BVAL")</f>
        <v>1.9927899999999998</v>
      </c>
      <c r="AH365" s="9" t="str" cm="1">
        <f t="array" ref="AH365">_xll.BDP($C365,AH$1,"YAS_YLD_FLAG = 15","PRICING_SOURCE=BVAL")</f>
        <v>T 1 3/4 08/15/41</v>
      </c>
      <c r="AI365" s="9" t="str" cm="1">
        <f t="array" ref="AI365">_xll.BDP($C365,AI$1,"YAS_YLD_FLAG = 15","YAS_XCCY_FOREIGN_CURRENCY=CAD","PRICING_SOURCE=BVAL")</f>
        <v>CAN 4 06/01/41</v>
      </c>
      <c r="AJ365" s="9" cm="1">
        <f t="array" ref="AJ365">_xll.BQL($C365, "yield(fill=PREV, pricing_source=BVN4, side=Bid, yield_type=YTW) - yield(fill=PREV, pricing_source=BVN4, side=Ask, yield_type=YTW)")</f>
        <v>3.2952220764617568E-2</v>
      </c>
      <c r="AK365" s="16" cm="1">
        <f t="array" ref="AK365">_xll.BDP($C365,AK$1,"YAS_YLD_FLAG = 1")</f>
        <v>1750000000</v>
      </c>
      <c r="AL365" s="5">
        <f t="shared" si="30"/>
        <v>2.0247999999999999E-2</v>
      </c>
      <c r="AM365" s="17" cm="1">
        <f t="array" ref="AM365">_xll.BDP($C365&amp;"@"&amp;Settings!$B$1&amp;" "&amp;$O365,"INTERVAL_SUM","MARKET_DATA_OVERRIDE="&amp;AM$1,"CALC_INTERVAL="&amp;Settings!$B$2,"FILL=0")*1000</f>
        <v>35434000</v>
      </c>
      <c r="AN365" s="18">
        <f t="shared" si="31"/>
        <v>-235000</v>
      </c>
      <c r="AO365" s="17" cm="1">
        <f t="array" ref="AO365">_xll.BDP($I365&amp;"@"&amp;Settings!$B$1&amp;" "&amp;$O365,"INTERVAL_SUM","MARKET_DATA_OVERRIDE="&amp;AO$1,"CALC_INTERVAL="&amp;Settings!$B$2,"FILL=0")*1000</f>
        <v>5090000</v>
      </c>
      <c r="AP365" s="17" cm="1">
        <f t="array" ref="AP365">_xll.BDP($I365&amp;"@"&amp;Settings!$B$1&amp;" "&amp;$O365,"INTERVAL_SUM","MARKET_DATA_OVERRIDE="&amp;AP$1,"CALC_INTERVAL="&amp;Settings!$B$2,"FILL=0")*1000</f>
        <v>5325000</v>
      </c>
      <c r="AQ365" s="8" cm="1">
        <f t="array" ref="AQ365">_xll.BDP($C365,AQ$1)</f>
        <v>93</v>
      </c>
      <c r="AR365" s="21">
        <f>_xlfn.IFNA(IF(ISNUMBER($K365),INDEX(SN_Limit[UTILIZATION],MATCH($K365,SN_Limit[BB_ID],0)),"#N/A"),
IF(ISNUMBER($L365),INDEX(SN_Limit[UTILIZATION],MATCH($L365,SN_Limit[BB_ID],0)),"#N/A"))</f>
        <v>0.52710000000000001</v>
      </c>
      <c r="AS365" s="6">
        <f>_xlfn.IFNA(IF(ISNUMBER($K365),INDEX(SN_Limit[REMAINING],MATCH($K365,SN_Limit[BB_ID],0)),"#N/A"),
IF(ISNUMBER($L365),INDEX(SN_Limit[REMAINING],MATCH($L365,SN_Limit[BB_ID],0)),"#N/A"))</f>
        <v>37288330.020000003</v>
      </c>
      <c r="AT365" s="3" t="str">
        <f>INDEX(Table11[Z_category],MATCH(MAX(BuyTable[[#This Row],[Yld_Z_BB]:[Yld_Z_RBCI]]),Table11[Z_score_Vale],1))</f>
        <v>75 to 90</v>
      </c>
      <c r="AU365" s="3" t="str">
        <f>INDEX(Table12[TRAC_Category],MATCH(BuyTable[[#This Row],[Perc_Traded]],Table12[TRAC_Value],1))</f>
        <v>0-5%</v>
      </c>
      <c r="AV365" s="27">
        <f>INDEX(Table13[NetDlrInv_Category],MATCH(BuyTable[[#This Row],[DealerClient Net]],Table13[NetDlrInv_Value],1))</f>
        <v>0</v>
      </c>
      <c r="AW365" s="3">
        <f>IF(OR(ISBLANK(BuyTable[[#This Row],[MSG_AskSize]]),NOT(ISNUMBER(BuyTable[[#This Row],[MSG_AskSize]]))),"NA",INDEX(Table14[AskSize_Category],MATCH(BuyTable[[#This Row],[MSG_AskSize]],Table14[AskSize_Value],1)))</f>
        <v>0</v>
      </c>
      <c r="AX365" s="3" t="str">
        <f>INDEX(Table15[XCCY_Cat],MATCH(BuyTable[[#This Row],[XCCY_sprd]],Table15[XCCY_Value],1))</f>
        <v>0.8 to 1</v>
      </c>
      <c r="AY365" s="3" t="str">
        <f>INDEX(Group_RTG[RTG_Value],MATCH($R365,Group_RTG[RTG_Key],0))&amp;":"&amp;INDEX(Map_DurBQNT[Dur_Val],MATCH($X365,Map_DurBQNT[Dur_Key],0))&amp;":"&amp;$M365&amp;":"&amp;$O365</f>
        <v>A:7:USD:Corp</v>
      </c>
      <c r="AZ365" s="3" t="str">
        <f>INDEX(Table9[LQA_Bucket],MATCH(BuyTable[[#This Row],[LQA_LIQUIDITY_SCORE]],Table9[LQA_Val],1))</f>
        <v>80-100</v>
      </c>
      <c r="BA365" s="27" t="str">
        <f>INDEX(Table10[Utilization_Bucket],MATCH(_xlfn.IFNA(ROUND(BuyTable[[#This Row],[Remaining]]/1000000,0),-1),Table10[Utilization_Val],1))</f>
        <v>10-50MM</v>
      </c>
      <c r="BB36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66" spans="1:54" x14ac:dyDescent="0.3">
      <c r="A366" t="s">
        <v>876</v>
      </c>
      <c r="B366" t="str">
        <f>IF(ISNUMBER(MATCH(I366,Buyside_PastID!A:A,0)),"","NEW")</f>
        <v/>
      </c>
      <c r="C366" s="8" t="s">
        <v>1508</v>
      </c>
      <c r="D366" s="8">
        <v>0.91225672625867882</v>
      </c>
      <c r="E366" s="8">
        <v>1.0183665876044847</v>
      </c>
      <c r="F366" s="8" t="s">
        <v>1534</v>
      </c>
      <c r="G366" s="8">
        <v>2183000</v>
      </c>
      <c r="H366" s="8">
        <v>5000000</v>
      </c>
      <c r="I366" s="8" t="str" cm="1">
        <f t="array" ref="I366">_xll.BDP($C366,I$1)</f>
        <v>44810ZAP5</v>
      </c>
      <c r="J366" s="8" t="str" cm="1">
        <f t="array" ref="J366">_xll.BDP($C366,J$1)</f>
        <v>HYDONE 5.36 05/20/36</v>
      </c>
      <c r="K366" s="8" cm="1">
        <f t="array" ref="K366">_xll.BDP($C366,K$1)</f>
        <v>47287703</v>
      </c>
      <c r="L366" s="8" cm="1">
        <f t="array" ref="L366">_xll.BDP($C366,L$1)</f>
        <v>1180521</v>
      </c>
      <c r="M366" s="8" t="str" cm="1">
        <f t="array" ref="M366">_xll.BDP($C366,M$1)</f>
        <v>CAD</v>
      </c>
      <c r="N366" s="8" t="str" cm="1">
        <f t="array" ref="N366">_xll.BDP($C366,N$1)</f>
        <v>CA</v>
      </c>
      <c r="O366" s="8" t="str" cm="1">
        <f t="array" ref="O366">_xll.BDP($C366,O$1)</f>
        <v>Corp</v>
      </c>
      <c r="P366" s="8" t="str" cm="1">
        <f t="array" ref="P366">_xll.BDP($C366,P$1)</f>
        <v>Utilities</v>
      </c>
      <c r="Q366" s="8" t="str" cm="1">
        <f t="array" ref="Q366">_xll.BDP($C366,Q$1)</f>
        <v>HYDRO ONE INC</v>
      </c>
      <c r="R366" s="8" t="str" cm="1">
        <f t="array" ref="R366">_xll.BDP($C366,R$1)</f>
        <v>A-</v>
      </c>
      <c r="S366" s="8" cm="1">
        <f t="array" ref="S366">_xlfn.IFNA(MATCH(_xll.BDP($C366,S$1),Convert_RBCIRTG[RTG_MDY],0),0)</f>
        <v>4</v>
      </c>
      <c r="T366" s="8" cm="1">
        <f t="array" ref="T366">_xlfn.IFNA(MATCH(_xll.BDP($C366,T$1),Convert_RBCIRTG[RTG_FITCH_SP],0),0)</f>
        <v>0</v>
      </c>
      <c r="U366" s="8" cm="1">
        <f t="array" ref="U366">_xlfn.IFNA(MATCH(_xll.BDP($C366,U$1),Convert_RBCIRTG[RTG_FITCH_SP],0),0)</f>
        <v>4</v>
      </c>
      <c r="V366" s="20" t="str" cm="1">
        <f t="array" ref="V366">INDEX(Convert_RBCIRTG[RTG_FITCH_SP],IF(MEDIAN($S366:$U366)&gt;0,MEDIAN($S366:$U366),MAX($S366:$U366)))</f>
        <v>A-</v>
      </c>
      <c r="W366" s="15" cm="1">
        <f t="array" ref="W366">_xll.BDP($C366,W$1,"YAS_YLD_FLAG = 15")</f>
        <v>10.505046231266862</v>
      </c>
      <c r="X366" s="3" t="str">
        <f>INDEX(Convert_DurBins[Dur_Bucket],MATCH($W366,Convert_DurBins[Dur_Val],1))</f>
        <v>10-12</v>
      </c>
      <c r="Y366" s="14">
        <f t="shared" si="28"/>
        <v>2.8913310000000001</v>
      </c>
      <c r="Z366" s="3">
        <f>-INDEX(DefProv[Default],MATCH($O366&amp;$R366,DefProv[KEY],0))</f>
        <v>-13</v>
      </c>
      <c r="AA366" s="9" cm="1">
        <f t="array" ref="AA366">IF($M366="CAD",AB366,_xll.BDP($C366,AA$1,"YAS_XCCY_FOREIGN_CURRENCY=CAD","YAS_YLD_FLAG = 15","PRICING_SOURCE=BVAL"))</f>
        <v>3.021331</v>
      </c>
      <c r="AB366" s="9" cm="1">
        <f t="array" ref="AB366">_xll.BDP($C366,AB$1,"YAS_YLD_FLAG = 15","PRICING_SOURCE=BVAL")</f>
        <v>3.021331</v>
      </c>
      <c r="AC366" s="14">
        <f t="shared" si="29"/>
        <v>0</v>
      </c>
      <c r="AD366" s="9" cm="1">
        <f t="array" ref="AD366">_xll.BDP($C366,AD$1,"YAS_YLD_FLAG = 15","PRICING_SOURCE=BVAL")</f>
        <v>158.6618</v>
      </c>
      <c r="AE366" s="14">
        <f>INDEX([1]credit_yield!$C$1:$C$108,MATCH($AY366,[1]credit_yield!$A$1:$A$108,0))</f>
        <v>140.02370656331379</v>
      </c>
      <c r="AF366" s="9" cm="1">
        <f t="array" ref="AF366">_xll.BDP($C366,AF$1,"YAS_YLD_FLAG = 15","YAS_XCCY_FOREIGN_CURRENCY=CAD","PRICING_SOURCE=BVAL")</f>
        <v>159.61972863921022</v>
      </c>
      <c r="AG366" s="9" cm="1">
        <f t="array" ref="AG366">_xll.BDP($C366,AG$1,"YAS_YLD_FLAG = 15","PRICING_SOURCE=BVAL")</f>
        <v>1.4347129999999999</v>
      </c>
      <c r="AH366" s="9" t="str" cm="1">
        <f t="array" ref="AH366">_xll.BDP($C366,AH$1,"YAS_YLD_FLAG = 15","PRICING_SOURCE=BVAL")</f>
        <v>CAN 5 3/4 06/01/29</v>
      </c>
      <c r="AI366" s="9" t="str" cm="1">
        <f t="array" ref="AI366">_xll.BDP($C366,AI$1,"YAS_YLD_FLAG = 15","YAS_XCCY_FOREIGN_CURRENCY=CAD","PRICING_SOURCE=BVAL")</f>
        <v>CAN 1 ½ 06/01/31</v>
      </c>
      <c r="AJ366" s="9" cm="1">
        <f t="array" ref="AJ366">_xll.BQL($C366, "yield(fill=PREV, pricing_source=BVN4, side=Bid, yield_type=YTW) - yield(fill=PREV, pricing_source=BVN4, side=Ask, yield_type=YTW)")</f>
        <v>2.9488779153022282E-2</v>
      </c>
      <c r="AK366" s="16" cm="1">
        <f t="array" ref="AK366">_xll.BDP($C366,AK$1,"YAS_YLD_FLAG = 1")</f>
        <v>600000000</v>
      </c>
      <c r="AL366" s="5">
        <f t="shared" si="30"/>
        <v>0</v>
      </c>
      <c r="AM366" s="17" cm="1">
        <f t="array" ref="AM366">_xll.BDP($C366&amp;"@"&amp;Settings!$B$1&amp;" "&amp;$O366,"INTERVAL_SUM","MARKET_DATA_OVERRIDE="&amp;AM$1,"CALC_INTERVAL="&amp;Settings!$B$2,"FILL=0")*1000</f>
        <v>0</v>
      </c>
      <c r="AN366" s="18">
        <f t="shared" si="31"/>
        <v>0</v>
      </c>
      <c r="AO366" s="17" cm="1">
        <f t="array" ref="AO366">_xll.BDP($I366&amp;"@"&amp;Settings!$B$1&amp;" "&amp;$O366,"INTERVAL_SUM","MARKET_DATA_OVERRIDE="&amp;AO$1,"CALC_INTERVAL="&amp;Settings!$B$2,"FILL=0")*1000</f>
        <v>0</v>
      </c>
      <c r="AP366" s="17" cm="1">
        <f t="array" ref="AP366">_xll.BDP($I366&amp;"@"&amp;Settings!$B$1&amp;" "&amp;$O366,"INTERVAL_SUM","MARKET_DATA_OVERRIDE="&amp;AP$1,"CALC_INTERVAL="&amp;Settings!$B$2,"FILL=0")*1000</f>
        <v>0</v>
      </c>
      <c r="AQ366" s="8" cm="1">
        <f t="array" ref="AQ366">_xll.BDP($C366,AQ$1)</f>
        <v>86</v>
      </c>
      <c r="AR366" s="21">
        <f>_xlfn.IFNA(IF(ISNUMBER($K366),INDEX(SN_Limit[UTILIZATION],MATCH($K366,SN_Limit[BB_ID],0)),"#N/A"),
IF(ISNUMBER($L366),INDEX(SN_Limit[UTILIZATION],MATCH($L366,SN_Limit[BB_ID],0)),"#N/A"))</f>
        <v>0.15909999999999999</v>
      </c>
      <c r="AS366" s="6">
        <f>_xlfn.IFNA(IF(ISNUMBER($K366),INDEX(SN_Limit[REMAINING],MATCH($K366,SN_Limit[BB_ID],0)),"#N/A"),
IF(ISNUMBER($L366),INDEX(SN_Limit[REMAINING],MATCH($L366,SN_Limit[BB_ID],0)),"#N/A"))</f>
        <v>111128831.42</v>
      </c>
      <c r="AT366" s="3" t="str">
        <f>INDEX(Table11[Z_category],MATCH(MAX(BuyTable[[#This Row],[Yld_Z_BB]:[Yld_Z_RBCI]]),Table11[Z_score_Vale],1))</f>
        <v>75 to 90</v>
      </c>
      <c r="AU366" s="3">
        <f>INDEX(Table12[TRAC_Category],MATCH(BuyTable[[#This Row],[Perc_Traded]],Table12[TRAC_Value],1))</f>
        <v>0</v>
      </c>
      <c r="AV366" s="27">
        <f>INDEX(Table13[NetDlrInv_Category],MATCH(BuyTable[[#This Row],[DealerClient Net]],Table13[NetDlrInv_Value],1))</f>
        <v>0</v>
      </c>
      <c r="AW366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66" s="3">
        <f>INDEX(Table15[XCCY_Cat],MATCH(BuyTable[[#This Row],[XCCY_sprd]],Table15[XCCY_Value],1))</f>
        <v>0</v>
      </c>
      <c r="AY366" s="3" t="str">
        <f>INDEX(Group_RTG[RTG_Value],MATCH($R366,Group_RTG[RTG_Key],0))&amp;":"&amp;INDEX(Map_DurBQNT[Dur_Val],MATCH($X366,Map_DurBQNT[Dur_Key],0))&amp;":"&amp;$M366&amp;":"&amp;$O366</f>
        <v>A:6:CAD:Corp</v>
      </c>
      <c r="AZ366" s="3" t="str">
        <f>INDEX(Table9[LQA_Bucket],MATCH(BuyTable[[#This Row],[LQA_LIQUIDITY_SCORE]],Table9[LQA_Val],1))</f>
        <v>80-100</v>
      </c>
      <c r="BA366" s="27" t="str">
        <f>INDEX(Table10[Utilization_Bucket],MATCH(_xlfn.IFNA(ROUND(BuyTable[[#This Row],[Remaining]]/1000000,0),-1),Table10[Utilization_Val],1))</f>
        <v>100MM+</v>
      </c>
      <c r="BB36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67" spans="1:54" x14ac:dyDescent="0.3">
      <c r="A367" t="s">
        <v>876</v>
      </c>
      <c r="B367" t="str">
        <f>IF(ISNUMBER(MATCH(I367,Buyside_PastID!A:A,0)),"","NEW")</f>
        <v/>
      </c>
      <c r="C367" s="8" t="s">
        <v>1120</v>
      </c>
      <c r="D367" s="8">
        <v>0.72196690208445757</v>
      </c>
      <c r="E367" s="8">
        <v>0.80267309003403264</v>
      </c>
      <c r="F367" s="8" t="s">
        <v>2836</v>
      </c>
      <c r="G367" s="8">
        <v>0</v>
      </c>
      <c r="H367" s="8">
        <v>0</v>
      </c>
      <c r="I367" s="8" t="str" cm="1">
        <f t="array" ref="I367">_xll.BDP($C367,I$1)</f>
        <v>491674BG1</v>
      </c>
      <c r="J367" s="8" t="str" cm="1">
        <f t="array" ref="J367">_xll.BDP($C367,J$1)</f>
        <v>PPL 5 1/8 11/01/40</v>
      </c>
      <c r="K367" s="8" cm="1">
        <f t="array" ref="K367">_xll.BDP($C367,K$1)</f>
        <v>101153</v>
      </c>
      <c r="L367" s="8" cm="1">
        <f t="array" ref="L367">_xll.BDP($C367,L$1)</f>
        <v>171302</v>
      </c>
      <c r="M367" s="8" t="str" cm="1">
        <f t="array" ref="M367">_xll.BDP($C367,M$1)</f>
        <v>USD</v>
      </c>
      <c r="N367" s="8" t="str" cm="1">
        <f t="array" ref="N367">_xll.BDP($C367,N$1)</f>
        <v>US</v>
      </c>
      <c r="O367" s="8" t="str" cm="1">
        <f t="array" ref="O367">_xll.BDP($C367,O$1)</f>
        <v>Corp</v>
      </c>
      <c r="P367" s="8" t="str" cm="1">
        <f t="array" ref="P367">_xll.BDP($C367,P$1)</f>
        <v>Utilities</v>
      </c>
      <c r="Q367" s="8" t="str" cm="1">
        <f t="array" ref="Q367">_xll.BDP($C367,Q$1)</f>
        <v>KENTUCKY UTILITIES CO</v>
      </c>
      <c r="R367" s="8" t="str" cm="1">
        <f t="array" ref="R367">_xll.BDP($C367,R$1)</f>
        <v>A</v>
      </c>
      <c r="S367" s="8" cm="1">
        <f t="array" ref="S367">_xlfn.IFNA(MATCH(_xll.BDP($C367,S$1),Convert_RBCIRTG[RTG_MDY],0),0)</f>
        <v>6</v>
      </c>
      <c r="T367" s="8" cm="1">
        <f t="array" ref="T367">_xlfn.IFNA(MATCH(_xll.BDP($C367,T$1),Convert_RBCIRTG[RTG_FITCH_SP],0),0)</f>
        <v>0</v>
      </c>
      <c r="U367" s="8" cm="1">
        <f t="array" ref="U367">_xlfn.IFNA(MATCH(_xll.BDP($C367,U$1),Convert_RBCIRTG[RTG_FITCH_SP],0),0)</f>
        <v>5</v>
      </c>
      <c r="V367" s="20" t="str" cm="1">
        <f t="array" ref="V367">INDEX(Convert_RBCIRTG[RTG_FITCH_SP],IF(MEDIAN($S367:$U367)&gt;0,MEDIAN($S367:$U367),MAX($S367:$U367)))</f>
        <v>A</v>
      </c>
      <c r="W367" s="15" cm="1">
        <f t="array" ref="W367">_xll.BDP($C367,W$1,"YAS_YLD_FLAG = 15")</f>
        <v>12.593265248545645</v>
      </c>
      <c r="X367" s="3" t="str">
        <f>INDEX(Convert_DurBins[Dur_Bucket],MATCH($W367,Convert_DurBins[Dur_Val],1))</f>
        <v>12-14</v>
      </c>
      <c r="Y367" s="14">
        <f t="shared" si="28"/>
        <v>3.6215807799125952</v>
      </c>
      <c r="Z367" s="3">
        <f>-INDEX(DefProv[Default],MATCH($O367&amp;$R367,DefProv[KEY],0))</f>
        <v>-13</v>
      </c>
      <c r="AA367" s="9" cm="1">
        <f t="array" ref="AA367">IF($M367="CAD",AB367,_xll.BDP($C367,AA$1,"YAS_XCCY_FOREIGN_CURRENCY=CAD","YAS_YLD_FLAG = 15","PRICING_SOURCE=BVAL"))</f>
        <v>3.7515807799125951</v>
      </c>
      <c r="AB367" s="9" cm="1">
        <f t="array" ref="AB367">_xll.BDP($C367,AB$1,"YAS_YLD_FLAG = 15","PRICING_SOURCE=BVAL")</f>
        <v>3.0365410000000002</v>
      </c>
      <c r="AC367" s="14">
        <f t="shared" si="29"/>
        <v>0.71503977991259493</v>
      </c>
      <c r="AD367" s="9" cm="1">
        <f t="array" ref="AD367">_xll.BDP($C367,AD$1,"YAS_YLD_FLAG = 15","PRICING_SOURCE=BVAL")</f>
        <v>104.37510000000003</v>
      </c>
      <c r="AE367" s="14">
        <f>INDEX([1]credit_yield!$C$1:$C$108,MATCH($AY367,[1]credit_yield!$A$1:$A$108,0))</f>
        <v>93.300624564841939</v>
      </c>
      <c r="AF367" s="9" cm="1">
        <f t="array" ref="AF367">_xll.BDP($C367,AF$1,"YAS_YLD_FLAG = 15","YAS_XCCY_FOREIGN_CURRENCY=CAD","PRICING_SOURCE=BVAL")</f>
        <v>188.25871661411767</v>
      </c>
      <c r="AG367" s="9" cm="1">
        <f t="array" ref="AG367">_xll.BDP($C367,AG$1,"YAS_YLD_FLAG = 15","PRICING_SOURCE=BVAL")</f>
        <v>1.9927899999999998</v>
      </c>
      <c r="AH367" s="9" t="str" cm="1">
        <f t="array" ref="AH367">_xll.BDP($C367,AH$1,"YAS_YLD_FLAG = 15","PRICING_SOURCE=BVAL")</f>
        <v>T 1 3/4 08/15/41</v>
      </c>
      <c r="AI367" s="9" t="str" cm="1">
        <f t="array" ref="AI367">_xll.BDP($C367,AI$1,"YAS_YLD_FLAG = 15","YAS_XCCY_FOREIGN_CURRENCY=CAD","PRICING_SOURCE=BVAL")</f>
        <v>CAN 4 06/01/41</v>
      </c>
      <c r="AJ367" s="9" cm="1">
        <f t="array" ref="AJ367">_xll.BQL($C367, "yield(fill=PREV, pricing_source=BVN4, side=Bid, yield_type=YTW) - yield(fill=PREV, pricing_source=BVN4, side=Ask, yield_type=YTW)")</f>
        <v>1.0267529999999692E-2</v>
      </c>
      <c r="AK367" s="16" cm="1">
        <f t="array" ref="AK367">_xll.BDP($C367,AK$1,"YAS_YLD_FLAG = 1")</f>
        <v>749900000</v>
      </c>
      <c r="AL367" s="5">
        <f t="shared" si="30"/>
        <v>1.860914788638485E-2</v>
      </c>
      <c r="AM367" s="17" cm="1">
        <f t="array" ref="AM367">_xll.BDP($C367&amp;"@"&amp;Settings!$B$1&amp;" "&amp;$O367,"INTERVAL_SUM","MARKET_DATA_OVERRIDE="&amp;AM$1,"CALC_INTERVAL="&amp;Settings!$B$2,"FILL=0")*1000</f>
        <v>13955000</v>
      </c>
      <c r="AN367" s="18">
        <f t="shared" si="31"/>
        <v>-7045000</v>
      </c>
      <c r="AO367" s="17" cm="1">
        <f t="array" ref="AO367">_xll.BDP($I367&amp;"@"&amp;Settings!$B$1&amp;" "&amp;$O367,"INTERVAL_SUM","MARKET_DATA_OVERRIDE="&amp;AO$1,"CALC_INTERVAL="&amp;Settings!$B$2,"FILL=0")*1000</f>
        <v>1455000</v>
      </c>
      <c r="AP367" s="17" cm="1">
        <f t="array" ref="AP367">_xll.BDP($I367&amp;"@"&amp;Settings!$B$1&amp;" "&amp;$O367,"INTERVAL_SUM","MARKET_DATA_OVERRIDE="&amp;AP$1,"CALC_INTERVAL="&amp;Settings!$B$2,"FILL=0")*1000</f>
        <v>8500000</v>
      </c>
      <c r="AQ367" s="8" cm="1">
        <f t="array" ref="AQ367">_xll.BDP($C367,AQ$1)</f>
        <v>90</v>
      </c>
      <c r="AR367" s="21">
        <f>_xlfn.IFNA(IF(ISNUMBER($K367),INDEX(SN_Limit[UTILIZATION],MATCH($K367,SN_Limit[BB_ID],0)),"#N/A"),
IF(ISNUMBER($L367),INDEX(SN_Limit[UTILIZATION],MATCH($L367,SN_Limit[BB_ID],0)),"#N/A"))</f>
        <v>0</v>
      </c>
      <c r="AS367" s="6">
        <f>_xlfn.IFNA(IF(ISNUMBER($K367),INDEX(SN_Limit[REMAINING],MATCH($K367,SN_Limit[BB_ID],0)),"#N/A"),
IF(ISNUMBER($L367),INDEX(SN_Limit[REMAINING],MATCH($L367,SN_Limit[BB_ID],0)),"#N/A"))</f>
        <v>45000000</v>
      </c>
      <c r="AT367" s="3" t="str">
        <f>INDEX(Table11[Z_category],MATCH(MAX(BuyTable[[#This Row],[Yld_Z_BB]:[Yld_Z_RBCI]]),Table11[Z_score_Vale],1))</f>
        <v>75 to 90</v>
      </c>
      <c r="AU367" s="3" t="str">
        <f>INDEX(Table12[TRAC_Category],MATCH(BuyTable[[#This Row],[Perc_Traded]],Table12[TRAC_Value],1))</f>
        <v>0-5%</v>
      </c>
      <c r="AV367" s="27" t="str">
        <f>INDEX(Table13[NetDlrInv_Category],MATCH(BuyTable[[#This Row],[DealerClient Net]],Table13[NetDlrInv_Value],1))</f>
        <v>-10MM to -5MM</v>
      </c>
      <c r="AW367" s="3">
        <f>IF(OR(ISBLANK(BuyTable[[#This Row],[MSG_AskSize]]),NOT(ISNUMBER(BuyTable[[#This Row],[MSG_AskSize]]))),"NA",INDEX(Table14[AskSize_Category],MATCH(BuyTable[[#This Row],[MSG_AskSize]],Table14[AskSize_Value],1)))</f>
        <v>0</v>
      </c>
      <c r="AX367" s="3" t="str">
        <f>INDEX(Table15[XCCY_Cat],MATCH(BuyTable[[#This Row],[XCCY_sprd]],Table15[XCCY_Value],1))</f>
        <v>0.5 to 0.8</v>
      </c>
      <c r="AY367" s="3" t="str">
        <f>INDEX(Group_RTG[RTG_Value],MATCH($R367,Group_RTG[RTG_Key],0))&amp;":"&amp;INDEX(Map_DurBQNT[Dur_Val],MATCH($X367,Map_DurBQNT[Dur_Key],0))&amp;":"&amp;$M367&amp;":"&amp;$O367</f>
        <v>A:7:USD:Corp</v>
      </c>
      <c r="AZ367" s="3" t="str">
        <f>INDEX(Table9[LQA_Bucket],MATCH(BuyTable[[#This Row],[LQA_LIQUIDITY_SCORE]],Table9[LQA_Val],1))</f>
        <v>80-100</v>
      </c>
      <c r="BA367" s="27" t="str">
        <f>INDEX(Table10[Utilization_Bucket],MATCH(_xlfn.IFNA(ROUND(BuyTable[[#This Row],[Remaining]]/1000000,0),-1),Table10[Utilization_Val],1))</f>
        <v>10-50MM</v>
      </c>
      <c r="BB36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68" spans="1:54" x14ac:dyDescent="0.3">
      <c r="A368" t="s">
        <v>876</v>
      </c>
      <c r="B368" t="str">
        <f>IF(ISNUMBER(MATCH(I368,Buyside_PastID!A:A,0)),"","NEW")</f>
        <v/>
      </c>
      <c r="C368" s="8" t="s">
        <v>1514</v>
      </c>
      <c r="D368" s="8">
        <v>0.94031161331940305</v>
      </c>
      <c r="E368" s="8">
        <v>0.97315318111452298</v>
      </c>
      <c r="F368" s="8" t="s">
        <v>1550</v>
      </c>
      <c r="G368" s="8">
        <v>3000000</v>
      </c>
      <c r="H368" s="8">
        <v>2000000</v>
      </c>
      <c r="I368" s="8" t="str" cm="1">
        <f t="array" ref="I368">_xll.BDP($C368,I$1)</f>
        <v>39191ZAX7</v>
      </c>
      <c r="J368" s="8" t="str" cm="1">
        <f t="array" ref="J368">_xll.BDP($C368,J$1)</f>
        <v>GTAAIR 5.3 02/25/41</v>
      </c>
      <c r="K368" s="8" cm="1">
        <f t="array" ref="K368">_xll.BDP($C368,K$1)</f>
        <v>300903</v>
      </c>
      <c r="L368" s="8" cm="1">
        <f t="array" ref="L368">_xll.BDP($C368,L$1)</f>
        <v>300903</v>
      </c>
      <c r="M368" s="8" t="str" cm="1">
        <f t="array" ref="M368">_xll.BDP($C368,M$1)</f>
        <v>CAD</v>
      </c>
      <c r="N368" s="8" t="str" cm="1">
        <f t="array" ref="N368">_xll.BDP($C368,N$1)</f>
        <v>CA</v>
      </c>
      <c r="O368" s="8" t="str" cm="1">
        <f t="array" ref="O368">_xll.BDP($C368,O$1)</f>
        <v>Corp</v>
      </c>
      <c r="P368" s="8" t="str" cm="1">
        <f t="array" ref="P368">_xll.BDP($C368,P$1)</f>
        <v>Industrials</v>
      </c>
      <c r="Q368" s="8" t="str" cm="1">
        <f t="array" ref="Q368">_xll.BDP($C368,Q$1)</f>
        <v>GREATER TORONTO AIRPORTS</v>
      </c>
      <c r="R368" s="8" t="str" cm="1">
        <f t="array" ref="R368">_xll.BDP($C368,R$1)</f>
        <v>A+</v>
      </c>
      <c r="S368" s="8" cm="1">
        <f t="array" ref="S368">_xlfn.IFNA(MATCH(_xll.BDP($C368,S$1),Convert_RBCIRTG[RTG_MDY],0),0)</f>
        <v>7</v>
      </c>
      <c r="T368" s="8" cm="1">
        <f t="array" ref="T368">_xlfn.IFNA(MATCH(_xll.BDP($C368,T$1),Convert_RBCIRTG[RTG_FITCH_SP],0),0)</f>
        <v>0</v>
      </c>
      <c r="U368" s="8" cm="1">
        <f t="array" ref="U368">_xlfn.IFNA(MATCH(_xll.BDP($C368,U$1),Convert_RBCIRTG[RTG_FITCH_SP],0),0)</f>
        <v>6</v>
      </c>
      <c r="V368" s="20" t="str" cm="1">
        <f t="array" ref="V368">INDEX(Convert_RBCIRTG[RTG_FITCH_SP],IF(MEDIAN($S368:$U368)&gt;0,MEDIAN($S368:$U368),MAX($S368:$U368)))</f>
        <v>A+</v>
      </c>
      <c r="W368" s="15" cm="1">
        <f t="array" ref="W368">_xll.BDP($C368,W$1,"YAS_YLD_FLAG = 15")</f>
        <v>12.983244086871832</v>
      </c>
      <c r="X368" s="3" t="str">
        <f>INDEX(Convert_DurBins[Dur_Bucket],MATCH($W368,Convert_DurBins[Dur_Val],1))</f>
        <v>12-14</v>
      </c>
      <c r="Y368" s="14">
        <f t="shared" si="28"/>
        <v>3.063774</v>
      </c>
      <c r="Z368" s="3">
        <f>-INDEX(DefProv[Default],MATCH($O368&amp;$R368,DefProv[KEY],0))</f>
        <v>-13</v>
      </c>
      <c r="AA368" s="9" cm="1">
        <f t="array" ref="AA368">IF($M368="CAD",AB368,_xll.BDP($C368,AA$1,"YAS_XCCY_FOREIGN_CURRENCY=CAD","YAS_YLD_FLAG = 15","PRICING_SOURCE=BVAL"))</f>
        <v>3.1937739999999999</v>
      </c>
      <c r="AB368" s="9" cm="1">
        <f t="array" ref="AB368">_xll.BDP($C368,AB$1,"YAS_YLD_FLAG = 15","PRICING_SOURCE=BVAL")</f>
        <v>3.1937739999999999</v>
      </c>
      <c r="AC368" s="14">
        <f t="shared" si="29"/>
        <v>0</v>
      </c>
      <c r="AD368" s="9" cm="1">
        <f t="array" ref="AD368">_xll.BDP($C368,AD$1,"YAS_YLD_FLAG = 15","PRICING_SOURCE=BVAL")</f>
        <v>132.56719999999999</v>
      </c>
      <c r="AE368" s="14">
        <f>INDEX([1]credit_yield!$C$1:$C$108,MATCH($AY368,[1]credit_yield!$A$1:$A$108,0))</f>
        <v>137.66306864420571</v>
      </c>
      <c r="AF368" s="9" cm="1">
        <f t="array" ref="AF368">_xll.BDP($C368,AF$1,"YAS_YLD_FLAG = 15","YAS_XCCY_FOREIGN_CURRENCY=CAD","PRICING_SOURCE=BVAL")</f>
        <v>151.94537013295135</v>
      </c>
      <c r="AG368" s="9" cm="1">
        <f t="array" ref="AG368">_xll.BDP($C368,AG$1,"YAS_YLD_FLAG = 15","PRICING_SOURCE=BVAL")</f>
        <v>1.8681019999999999</v>
      </c>
      <c r="AH368" s="9" t="str" cm="1">
        <f t="array" ref="AH368">_xll.BDP($C368,AH$1,"YAS_YLD_FLAG = 15","PRICING_SOURCE=BVAL")</f>
        <v>CAN 4 06/01/41</v>
      </c>
      <c r="AI368" s="9" t="str" cm="1">
        <f t="array" ref="AI368">_xll.BDP($C368,AI$1,"YAS_YLD_FLAG = 15","YAS_XCCY_FOREIGN_CURRENCY=CAD","PRICING_SOURCE=BVAL")</f>
        <v>CAN 4 06/01/41</v>
      </c>
      <c r="AJ368" s="9" cm="1">
        <f t="array" ref="AJ368">_xll.BQL($C368, "yield(fill=PREV, pricing_source=BVN4, side=Bid, yield_type=YTW) - yield(fill=PREV, pricing_source=BVN4, side=Ask, yield_type=YTW)")</f>
        <v>4.7883104798230214E-2</v>
      </c>
      <c r="AK368" s="16" cm="1">
        <f t="array" ref="AK368">_xll.BDP($C368,AK$1,"YAS_YLD_FLAG = 1")</f>
        <v>600000000</v>
      </c>
      <c r="AL368" s="5">
        <f t="shared" si="30"/>
        <v>0</v>
      </c>
      <c r="AM368" s="17" cm="1">
        <f t="array" ref="AM368">_xll.BDP($C368&amp;"@"&amp;Settings!$B$1&amp;" "&amp;$O368,"INTERVAL_SUM","MARKET_DATA_OVERRIDE="&amp;AM$1,"CALC_INTERVAL="&amp;Settings!$B$2,"FILL=0")*1000</f>
        <v>0</v>
      </c>
      <c r="AN368" s="18">
        <f t="shared" si="31"/>
        <v>0</v>
      </c>
      <c r="AO368" s="17" cm="1">
        <f t="array" ref="AO368">_xll.BDP($I368&amp;"@"&amp;Settings!$B$1&amp;" "&amp;$O368,"INTERVAL_SUM","MARKET_DATA_OVERRIDE="&amp;AO$1,"CALC_INTERVAL="&amp;Settings!$B$2,"FILL=0")*1000</f>
        <v>0</v>
      </c>
      <c r="AP368" s="17" cm="1">
        <f t="array" ref="AP368">_xll.BDP($I368&amp;"@"&amp;Settings!$B$1&amp;" "&amp;$O368,"INTERVAL_SUM","MARKET_DATA_OVERRIDE="&amp;AP$1,"CALC_INTERVAL="&amp;Settings!$B$2,"FILL=0")*1000</f>
        <v>0</v>
      </c>
      <c r="AQ368" s="8" cm="1">
        <f t="array" ref="AQ368">_xll.BDP($C368,AQ$1)</f>
        <v>81</v>
      </c>
      <c r="AR368" s="21">
        <f>_xlfn.IFNA(IF(ISNUMBER($K368),INDEX(SN_Limit[UTILIZATION],MATCH($K368,SN_Limit[BB_ID],0)),"#N/A"),
IF(ISNUMBER($L368),INDEX(SN_Limit[UTILIZATION],MATCH($L368,SN_Limit[BB_ID],0)),"#N/A"))</f>
        <v>0.1051</v>
      </c>
      <c r="AS368" s="6">
        <f>_xlfn.IFNA(IF(ISNUMBER($K368),INDEX(SN_Limit[REMAINING],MATCH($K368,SN_Limit[BB_ID],0)),"#N/A"),
IF(ISNUMBER($L368),INDEX(SN_Limit[REMAINING],MATCH($L368,SN_Limit[BB_ID],0)),"#N/A"))</f>
        <v>79491059.239999995</v>
      </c>
      <c r="AT368" s="3" t="str">
        <f>INDEX(Table11[Z_category],MATCH(MAX(BuyTable[[#This Row],[Yld_Z_BB]:[Yld_Z_RBCI]]),Table11[Z_score_Vale],1))</f>
        <v>75 to 90</v>
      </c>
      <c r="AU368" s="3">
        <f>INDEX(Table12[TRAC_Category],MATCH(BuyTable[[#This Row],[Perc_Traded]],Table12[TRAC_Value],1))</f>
        <v>0</v>
      </c>
      <c r="AV368" s="27">
        <f>INDEX(Table13[NetDlrInv_Category],MATCH(BuyTable[[#This Row],[DealerClient Net]],Table13[NetDlrInv_Value],1))</f>
        <v>0</v>
      </c>
      <c r="AW368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68" s="3">
        <f>INDEX(Table15[XCCY_Cat],MATCH(BuyTable[[#This Row],[XCCY_sprd]],Table15[XCCY_Value],1))</f>
        <v>0</v>
      </c>
      <c r="AY368" s="3" t="str">
        <f>INDEX(Group_RTG[RTG_Value],MATCH($R368,Group_RTG[RTG_Key],0))&amp;":"&amp;INDEX(Map_DurBQNT[Dur_Val],MATCH($X368,Map_DurBQNT[Dur_Key],0))&amp;":"&amp;$M368&amp;":"&amp;$O368</f>
        <v>A:7:CAD:Corp</v>
      </c>
      <c r="AZ368" s="3" t="str">
        <f>INDEX(Table9[LQA_Bucket],MATCH(BuyTable[[#This Row],[LQA_LIQUIDITY_SCORE]],Table9[LQA_Val],1))</f>
        <v>80-100</v>
      </c>
      <c r="BA368" s="27" t="str">
        <f>INDEX(Table10[Utilization_Bucket],MATCH(_xlfn.IFNA(ROUND(BuyTable[[#This Row],[Remaining]]/1000000,0),-1),Table10[Utilization_Val],1))</f>
        <v>50-100MM</v>
      </c>
      <c r="BB36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69" spans="1:54" x14ac:dyDescent="0.3">
      <c r="A369" t="s">
        <v>876</v>
      </c>
      <c r="B369" t="str">
        <f>IF(ISNUMBER(MATCH(I369,Buyside_PastID!A:A,0)),"","NEW")</f>
        <v>NEW</v>
      </c>
      <c r="C369" s="8" t="s">
        <v>2894</v>
      </c>
      <c r="D369" s="8">
        <v>1.3544538763223535</v>
      </c>
      <c r="E369" s="8">
        <v>1.4356303758542825</v>
      </c>
      <c r="F369" s="8" t="s">
        <v>2837</v>
      </c>
      <c r="G369" s="8">
        <v>0</v>
      </c>
      <c r="H369" s="8">
        <v>2000000</v>
      </c>
      <c r="I369" s="8" t="str" cm="1">
        <f t="array" ref="I369">_xll.BDP($C369,I$1)</f>
        <v>689561AD0</v>
      </c>
      <c r="J369" s="8" t="str" cm="1">
        <f t="array" ref="J369">_xll.BDP($C369,J$1)</f>
        <v>OTTMAC 3.933 06/09/45</v>
      </c>
      <c r="K369" s="8" cm="1">
        <f t="array" ref="K369">_xll.BDP($C369,K$1)</f>
        <v>7726414</v>
      </c>
      <c r="L369" s="8" cm="1">
        <f t="array" ref="L369">_xll.BDP($C369,L$1)</f>
        <v>7726414</v>
      </c>
      <c r="M369" s="8" t="str" cm="1">
        <f t="array" ref="M369">_xll.BDP($C369,M$1)</f>
        <v>CAD</v>
      </c>
      <c r="N369" s="8" t="str" cm="1">
        <f t="array" ref="N369">_xll.BDP($C369,N$1)</f>
        <v>CA</v>
      </c>
      <c r="O369" s="8" t="str" cm="1">
        <f t="array" ref="O369">_xll.BDP($C369,O$1)</f>
        <v>Corp</v>
      </c>
      <c r="P369" s="8" t="str" cm="1">
        <f t="array" ref="P369">_xll.BDP($C369,P$1)</f>
        <v>Industrials</v>
      </c>
      <c r="Q369" s="8" t="str" cm="1">
        <f t="array" ref="Q369">_xll.BDP($C369,Q$1)</f>
        <v>OTTAWA MACDONALD-CARTIER</v>
      </c>
      <c r="R369" s="8" t="str" cm="1">
        <f t="array" ref="R369">_xll.BDP($C369,R$1)</f>
        <v>A+</v>
      </c>
      <c r="S369" s="8" cm="1">
        <f t="array" ref="S369">_xlfn.IFNA(MATCH(_xll.BDP($C369,S$1),Convert_RBCIRTG[RTG_MDY],0),0)</f>
        <v>7</v>
      </c>
      <c r="T369" s="8" cm="1">
        <f t="array" ref="T369">_xlfn.IFNA(MATCH(_xll.BDP($C369,T$1),Convert_RBCIRTG[RTG_FITCH_SP],0),0)</f>
        <v>0</v>
      </c>
      <c r="U369" s="8" cm="1">
        <f t="array" ref="U369">_xlfn.IFNA(MATCH(_xll.BDP($C369,U$1),Convert_RBCIRTG[RTG_FITCH_SP],0),0)</f>
        <v>5</v>
      </c>
      <c r="V369" s="20" t="str" cm="1">
        <f t="array" ref="V369">INDEX(Convert_RBCIRTG[RTG_FITCH_SP],IF(MEDIAN($S369:$U369)&gt;0,MEDIAN($S369:$U369),MAX($S369:$U369)))</f>
        <v>A</v>
      </c>
      <c r="W369" s="15" cm="1">
        <f t="array" ref="W369">_xll.BDP($C369,W$1,"YAS_YLD_FLAG = 15")</f>
        <v>15.264797467117457</v>
      </c>
      <c r="X369" s="3" t="str">
        <f>INDEX(Convert_DurBins[Dur_Bucket],MATCH($W369,Convert_DurBins[Dur_Val],1))</f>
        <v>14-16</v>
      </c>
      <c r="Y369" s="14">
        <f t="shared" si="28"/>
        <v>3.4611390000000002</v>
      </c>
      <c r="Z369" s="3">
        <f>-INDEX(DefProv[Default],MATCH($O369&amp;$R369,DefProv[KEY],0))</f>
        <v>-13</v>
      </c>
      <c r="AA369" s="9" cm="1">
        <f t="array" ref="AA369">IF($M369="CAD",AB369,_xll.BDP($C369,AA$1,"YAS_XCCY_FOREIGN_CURRENCY=CAD","YAS_YLD_FLAG = 15","PRICING_SOURCE=BVAL"))</f>
        <v>3.5911390000000001</v>
      </c>
      <c r="AB369" s="9" cm="1">
        <f t="array" ref="AB369">_xll.BDP($C369,AB$1,"YAS_YLD_FLAG = 15","PRICING_SOURCE=BVAL")</f>
        <v>3.5911390000000001</v>
      </c>
      <c r="AC369" s="14">
        <f t="shared" si="29"/>
        <v>0</v>
      </c>
      <c r="AD369" s="9" cm="1">
        <f t="array" ref="AD369">_xll.BDP($C369,AD$1,"YAS_YLD_FLAG = 15","PRICING_SOURCE=BVAL")</f>
        <v>172.30370000000002</v>
      </c>
      <c r="AE369" s="14">
        <f>INDEX([1]credit_yield!$C$1:$C$108,MATCH($AY369,[1]credit_yield!$A$1:$A$108,0))</f>
        <v>139.28053149055029</v>
      </c>
      <c r="AF369" s="9" cm="1">
        <f t="array" ref="AF369">_xll.BDP($C369,AF$1,"YAS_YLD_FLAG = 15","YAS_XCCY_FOREIGN_CURRENCY=CAD","PRICING_SOURCE=BVAL")</f>
        <v>176.94762500389893</v>
      </c>
      <c r="AG369" s="9" cm="1">
        <f t="array" ref="AG369">_xll.BDP($C369,AG$1,"YAS_YLD_FLAG = 15","PRICING_SOURCE=BVAL")</f>
        <v>1.8681019999999999</v>
      </c>
      <c r="AH369" s="9" t="str" cm="1">
        <f t="array" ref="AH369">_xll.BDP($C369,AH$1,"YAS_YLD_FLAG = 15","PRICING_SOURCE=BVAL")</f>
        <v>CAN 4 06/01/41</v>
      </c>
      <c r="AI369" s="9" t="str" cm="1">
        <f t="array" ref="AI369">_xll.BDP($C369,AI$1,"YAS_YLD_FLAG = 15","YAS_XCCY_FOREIGN_CURRENCY=CAD","PRICING_SOURCE=BVAL")</f>
        <v>CAN 4 06/01/41</v>
      </c>
      <c r="AJ369" s="9" cm="1">
        <f t="array" ref="AJ369">_xll.BQL($C369, "yield(fill=PREV, pricing_source=BVN4, side=Bid, yield_type=YTW) - yield(fill=PREV, pricing_source=BVN4, side=Ask, yield_type=YTW)")</f>
        <v>7.8212289670636093E-2</v>
      </c>
      <c r="AK369" s="16" cm="1">
        <f t="array" ref="AK369">_xll.BDP($C369,AK$1,"YAS_YLD_FLAG = 1")</f>
        <v>292768890</v>
      </c>
      <c r="AL369" s="5">
        <f t="shared" si="30"/>
        <v>0</v>
      </c>
      <c r="AM369" s="17" cm="1">
        <f t="array" ref="AM369">_xll.BDP($C369&amp;"@"&amp;Settings!$B$1&amp;" "&amp;$O369,"INTERVAL_SUM","MARKET_DATA_OVERRIDE="&amp;AM$1,"CALC_INTERVAL="&amp;Settings!$B$2,"FILL=0")*1000</f>
        <v>0</v>
      </c>
      <c r="AN369" s="18">
        <f t="shared" si="31"/>
        <v>0</v>
      </c>
      <c r="AO369" s="17" cm="1">
        <f t="array" ref="AO369">_xll.BDP($I369&amp;"@"&amp;Settings!$B$1&amp;" "&amp;$O369,"INTERVAL_SUM","MARKET_DATA_OVERRIDE="&amp;AO$1,"CALC_INTERVAL="&amp;Settings!$B$2,"FILL=0")*1000</f>
        <v>0</v>
      </c>
      <c r="AP369" s="17" cm="1">
        <f t="array" ref="AP369">_xll.BDP($I369&amp;"@"&amp;Settings!$B$1&amp;" "&amp;$O369,"INTERVAL_SUM","MARKET_DATA_OVERRIDE="&amp;AP$1,"CALC_INTERVAL="&amp;Settings!$B$2,"FILL=0")*1000</f>
        <v>0</v>
      </c>
      <c r="AQ369" s="8" cm="1">
        <f t="array" ref="AQ369">_xll.BDP($C369,AQ$1)</f>
        <v>63</v>
      </c>
      <c r="AR369" s="21">
        <f>_xlfn.IFNA(IF(ISNUMBER($K369),INDEX(SN_Limit[UTILIZATION],MATCH($K369,SN_Limit[BB_ID],0)),"#N/A"),
IF(ISNUMBER($L369),INDEX(SN_Limit[UTILIZATION],MATCH($L369,SN_Limit[BB_ID],0)),"#N/A"))</f>
        <v>0</v>
      </c>
      <c r="AS369" s="6">
        <f>_xlfn.IFNA(IF(ISNUMBER($K369),INDEX(SN_Limit[REMAINING],MATCH($K369,SN_Limit[BB_ID],0)),"#N/A"),
IF(ISNUMBER($L369),INDEX(SN_Limit[REMAINING],MATCH($L369,SN_Limit[BB_ID],0)),"#N/A"))</f>
        <v>45000000</v>
      </c>
      <c r="AT369" s="3" t="str">
        <f>INDEX(Table11[Z_category],MATCH(MAX(BuyTable[[#This Row],[Yld_Z_BB]:[Yld_Z_RBCI]]),Table11[Z_score_Vale],1))</f>
        <v>90+</v>
      </c>
      <c r="AU369" s="3">
        <f>INDEX(Table12[TRAC_Category],MATCH(BuyTable[[#This Row],[Perc_Traded]],Table12[TRAC_Value],1))</f>
        <v>0</v>
      </c>
      <c r="AV369" s="27">
        <f>INDEX(Table13[NetDlrInv_Category],MATCH(BuyTable[[#This Row],[DealerClient Net]],Table13[NetDlrInv_Value],1))</f>
        <v>0</v>
      </c>
      <c r="AW369" s="3">
        <f>IF(OR(ISBLANK(BuyTable[[#This Row],[MSG_AskSize]]),NOT(ISNUMBER(BuyTable[[#This Row],[MSG_AskSize]]))),"NA",INDEX(Table14[AskSize_Category],MATCH(BuyTable[[#This Row],[MSG_AskSize]],Table14[AskSize_Value],1)))</f>
        <v>0</v>
      </c>
      <c r="AX369" s="3">
        <f>INDEX(Table15[XCCY_Cat],MATCH(BuyTable[[#This Row],[XCCY_sprd]],Table15[XCCY_Value],1))</f>
        <v>0</v>
      </c>
      <c r="AY369" s="3" t="str">
        <f>INDEX(Group_RTG[RTG_Value],MATCH($R369,Group_RTG[RTG_Key],0))&amp;":"&amp;INDEX(Map_DurBQNT[Dur_Val],MATCH($X369,Map_DurBQNT[Dur_Key],0))&amp;":"&amp;$M369&amp;":"&amp;$O369</f>
        <v>A:8:CAD:Corp</v>
      </c>
      <c r="AZ369" s="3" t="str">
        <f>INDEX(Table9[LQA_Bucket],MATCH(BuyTable[[#This Row],[LQA_LIQUIDITY_SCORE]],Table9[LQA_Val],1))</f>
        <v>60-80</v>
      </c>
      <c r="BA369" s="27" t="str">
        <f>INDEX(Table10[Utilization_Bucket],MATCH(_xlfn.IFNA(ROUND(BuyTable[[#This Row],[Remaining]]/1000000,0),-1),Table10[Utilization_Val],1))</f>
        <v>10-50MM</v>
      </c>
      <c r="BB36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70" spans="1:54" x14ac:dyDescent="0.3">
      <c r="A370" t="s">
        <v>876</v>
      </c>
      <c r="B370" t="str">
        <f>IF(ISNUMBER(MATCH(I370,Buyside_PastID!A:A,0)),"","NEW")</f>
        <v/>
      </c>
      <c r="C370" s="8" t="s">
        <v>1023</v>
      </c>
      <c r="D370" s="8">
        <v>0.76758546627323376</v>
      </c>
      <c r="E370" s="8">
        <v>1.138593422650831</v>
      </c>
      <c r="F370" s="8" t="s">
        <v>2051</v>
      </c>
      <c r="G370" s="8">
        <v>5000</v>
      </c>
      <c r="H370" s="8">
        <v>5000</v>
      </c>
      <c r="I370" s="8" t="str" cm="1">
        <f t="array" ref="I370">_xll.BDP($C370,I$1)</f>
        <v>891288DX7</v>
      </c>
      <c r="J370" s="8" t="str" cm="1">
        <f t="array" ref="J370">_xll.BDP($C370,J$1)</f>
        <v>TRNT 2.9 04/29/51</v>
      </c>
      <c r="K370" s="8" cm="1">
        <f t="array" ref="K370">_xll.BDP($C370,K$1)</f>
        <v>186517</v>
      </c>
      <c r="L370" s="8" cm="1">
        <f t="array" ref="L370">_xll.BDP($C370,L$1)</f>
        <v>186517</v>
      </c>
      <c r="M370" s="8" t="str" cm="1">
        <f t="array" ref="M370">_xll.BDP($C370,M$1)</f>
        <v>CAD</v>
      </c>
      <c r="N370" s="8" t="str" cm="1">
        <f t="array" ref="N370">_xll.BDP($C370,N$1)</f>
        <v>CA</v>
      </c>
      <c r="O370" s="8" t="str" cm="1">
        <f t="array" ref="O370">_xll.BDP($C370,O$1)</f>
        <v>Govt</v>
      </c>
      <c r="P370" s="8" t="str" cm="1">
        <f t="array" ref="P370">_xll.BDP($C370,P$1)</f>
        <v>Government</v>
      </c>
      <c r="Q370" s="8" t="str" cm="1">
        <f t="array" ref="Q370">_xll.BDP($C370,Q$1)</f>
        <v>CITY OF TORONTO CANADA</v>
      </c>
      <c r="R370" s="8" t="str" cm="1">
        <f t="array" ref="R370">_xll.BDP($C370,R$1)</f>
        <v>AA</v>
      </c>
      <c r="S370" s="8" cm="1">
        <f t="array" ref="S370">_xlfn.IFNA(MATCH(_xll.BDP($C370,S$1),Convert_RBCIRTG[RTG_MDY],0),0)</f>
        <v>9</v>
      </c>
      <c r="T370" s="8" cm="1">
        <f t="array" ref="T370">_xlfn.IFNA(MATCH(_xll.BDP($C370,T$1),Convert_RBCIRTG[RTG_FITCH_SP],0),0)</f>
        <v>0</v>
      </c>
      <c r="U370" s="8" cm="1">
        <f t="array" ref="U370">_xlfn.IFNA(MATCH(_xll.BDP($C370,U$1),Convert_RBCIRTG[RTG_FITCH_SP],0),0)</f>
        <v>8</v>
      </c>
      <c r="V370" s="20" t="str" cm="1">
        <f t="array" ref="V370">INDEX(Convert_RBCIRTG[RTG_FITCH_SP],IF(MEDIAN($S370:$U370)&gt;0,MEDIAN($S370:$U370),MAX($S370:$U370)))</f>
        <v>AA</v>
      </c>
      <c r="W370" s="15" cm="1">
        <f t="array" ref="W370">_xll.BDP($C370,W$1,"YAS_YLD_FLAG = 15")</f>
        <v>19.478369354331903</v>
      </c>
      <c r="X370" s="3" t="str">
        <f>INDEX(Convert_DurBins[Dur_Bucket],MATCH($W370,Convert_DurBins[Dur_Val],1))</f>
        <v>18-20</v>
      </c>
      <c r="Y370" s="14">
        <f t="shared" si="28"/>
        <v>2.8784670000000001</v>
      </c>
      <c r="Z370" s="3">
        <f>-INDEX(DefProv[Default],MATCH($O370&amp;$R370,DefProv[KEY],0))</f>
        <v>-3</v>
      </c>
      <c r="AA370" s="9" cm="1">
        <f t="array" ref="AA370">IF($M370="CAD",AB370,_xll.BDP($C370,AA$1,"YAS_XCCY_FOREIGN_CURRENCY=CAD","YAS_YLD_FLAG = 15","PRICING_SOURCE=BVAL"))</f>
        <v>2.9084669999999999</v>
      </c>
      <c r="AB370" s="9" cm="1">
        <f t="array" ref="AB370">_xll.BDP($C370,AB$1,"YAS_YLD_FLAG = 15","PRICING_SOURCE=BVAL")</f>
        <v>2.9084669999999999</v>
      </c>
      <c r="AC370" s="14">
        <f t="shared" si="29"/>
        <v>0</v>
      </c>
      <c r="AD370" s="9" cm="1">
        <f t="array" ref="AD370">_xll.BDP($C370,AD$1,"YAS_YLD_FLAG = 15","PRICING_SOURCE=BVAL")</f>
        <v>94.013299999999987</v>
      </c>
      <c r="AE370" s="14">
        <f>INDEX([1]credit_yield!$C$1:$C$108,MATCH($AY370,[1]credit_yield!$A$1:$A$108,0))</f>
        <v>85.018358503069194</v>
      </c>
      <c r="AF370" s="9" cm="1">
        <f t="array" ref="AF370">_xll.BDP($C370,AF$1,"YAS_YLD_FLAG = 15","YAS_XCCY_FOREIGN_CURRENCY=CAD","PRICING_SOURCE=BVAL")</f>
        <v>93.92970668008374</v>
      </c>
      <c r="AG370" s="9" cm="1">
        <f t="array" ref="AG370">_xll.BDP($C370,AG$1,"YAS_YLD_FLAG = 15","PRICING_SOURCE=BVAL")</f>
        <v>1.968334</v>
      </c>
      <c r="AH370" s="9" t="str" cm="1">
        <f t="array" ref="AH370">_xll.BDP($C370,AH$1,"YAS_YLD_FLAG = 15","PRICING_SOURCE=BVAL")</f>
        <v>CAN 2 12/01/51</v>
      </c>
      <c r="AI370" s="9" t="str" cm="1">
        <f t="array" ref="AI370">_xll.BDP($C370,AI$1,"YAS_YLD_FLAG = 15","YAS_XCCY_FOREIGN_CURRENCY=CAD","PRICING_SOURCE=BVAL")</f>
        <v>CAN 2 12/01/51</v>
      </c>
      <c r="AJ370" s="9" cm="1">
        <f t="array" ref="AJ370">_xll.BQL($C370, "yield(fill=PREV, pricing_source=BVN4, side=Bid, yield_type=YTW) - yield(fill=PREV, pricing_source=BVN4, side=Ask, yield_type=YTW)")</f>
        <v>1.4094469559637002E-2</v>
      </c>
      <c r="AK370" s="16" cm="1">
        <f t="array" ref="AK370">_xll.BDP($C370,AK$1,"YAS_YLD_FLAG = 1")</f>
        <v>350000000</v>
      </c>
      <c r="AL370" s="5">
        <f t="shared" si="30"/>
        <v>0</v>
      </c>
      <c r="AM370" s="17" cm="1">
        <f t="array" ref="AM370">_xll.BDP($C370&amp;"@"&amp;Settings!$B$1&amp;" "&amp;$O370,"INTERVAL_SUM","MARKET_DATA_OVERRIDE="&amp;AM$1,"CALC_INTERVAL="&amp;Settings!$B$2,"FILL=0")*1000</f>
        <v>0</v>
      </c>
      <c r="AN370" s="18">
        <f t="shared" si="31"/>
        <v>0</v>
      </c>
      <c r="AO370" s="17" cm="1">
        <f t="array" ref="AO370">_xll.BDP($I370&amp;"@"&amp;Settings!$B$1&amp;" "&amp;$O370,"INTERVAL_SUM","MARKET_DATA_OVERRIDE="&amp;AO$1,"CALC_INTERVAL="&amp;Settings!$B$2,"FILL=0")*1000</f>
        <v>0</v>
      </c>
      <c r="AP370" s="17" cm="1">
        <f t="array" ref="AP370">_xll.BDP($I370&amp;"@"&amp;Settings!$B$1&amp;" "&amp;$O370,"INTERVAL_SUM","MARKET_DATA_OVERRIDE="&amp;AP$1,"CALC_INTERVAL="&amp;Settings!$B$2,"FILL=0")*1000</f>
        <v>0</v>
      </c>
      <c r="AQ370" s="8" cm="1">
        <f t="array" ref="AQ370">_xll.BDP($C370,AQ$1)</f>
        <v>99</v>
      </c>
      <c r="AR370" s="21">
        <f>_xlfn.IFNA(IF(ISNUMBER($K370),INDEX(SN_Limit[UTILIZATION],MATCH($K370,SN_Limit[BB_ID],0)),"#N/A"),
IF(ISNUMBER($L370),INDEX(SN_Limit[UTILIZATION],MATCH($L370,SN_Limit[BB_ID],0)),"#N/A"))</f>
        <v>1.26E-2</v>
      </c>
      <c r="AS370" s="6">
        <f>_xlfn.IFNA(IF(ISNUMBER($K370),INDEX(SN_Limit[REMAINING],MATCH($K370,SN_Limit[BB_ID],0)),"#N/A"),
IF(ISNUMBER($L370),INDEX(SN_Limit[REMAINING],MATCH($L370,SN_Limit[BB_ID],0)),"#N/A"))</f>
        <v>79863823.290000007</v>
      </c>
      <c r="AT370" s="3" t="str">
        <f>INDEX(Table11[Z_category],MATCH(MAX(BuyTable[[#This Row],[Yld_Z_BB]:[Yld_Z_RBCI]]),Table11[Z_score_Vale],1))</f>
        <v>75 to 90</v>
      </c>
      <c r="AU370" s="3">
        <f>INDEX(Table12[TRAC_Category],MATCH(BuyTable[[#This Row],[Perc_Traded]],Table12[TRAC_Value],1))</f>
        <v>0</v>
      </c>
      <c r="AV370" s="27">
        <f>INDEX(Table13[NetDlrInv_Category],MATCH(BuyTable[[#This Row],[DealerClient Net]],Table13[NetDlrInv_Value],1))</f>
        <v>0</v>
      </c>
      <c r="AW370" s="3">
        <f>IF(OR(ISBLANK(BuyTable[[#This Row],[MSG_AskSize]]),NOT(ISNUMBER(BuyTable[[#This Row],[MSG_AskSize]]))),"NA",INDEX(Table14[AskSize_Category],MATCH(BuyTable[[#This Row],[MSG_AskSize]],Table14[AskSize_Value],1)))</f>
        <v>0</v>
      </c>
      <c r="AX370" s="3">
        <f>INDEX(Table15[XCCY_Cat],MATCH(BuyTable[[#This Row],[XCCY_sprd]],Table15[XCCY_Value],1))</f>
        <v>0</v>
      </c>
      <c r="AY370" s="3" t="str">
        <f>INDEX(Group_RTG[RTG_Value],MATCH($R370,Group_RTG[RTG_Key],0))&amp;":"&amp;INDEX(Map_DurBQNT[Dur_Val],MATCH($X370,Map_DurBQNT[Dur_Key],0))&amp;":"&amp;$M370&amp;":"&amp;$O370</f>
        <v>AA:10:CAD:Govt</v>
      </c>
      <c r="AZ370" s="3" t="str">
        <f>INDEX(Table9[LQA_Bucket],MATCH(BuyTable[[#This Row],[LQA_LIQUIDITY_SCORE]],Table9[LQA_Val],1))</f>
        <v>80-100</v>
      </c>
      <c r="BA370" s="27" t="str">
        <f>INDEX(Table10[Utilization_Bucket],MATCH(_xlfn.IFNA(ROUND(BuyTable[[#This Row],[Remaining]]/1000000,0),-1),Table10[Utilization_Val],1))</f>
        <v>50-100MM</v>
      </c>
      <c r="BB37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71" spans="1:54" x14ac:dyDescent="0.3">
      <c r="A371" t="s">
        <v>876</v>
      </c>
      <c r="B371" t="str">
        <f>IF(ISNUMBER(MATCH(I371,Buyside_PastID!A:A,0)),"","NEW")</f>
        <v>NEW</v>
      </c>
      <c r="C371" s="8" t="s">
        <v>2895</v>
      </c>
      <c r="D371" s="8">
        <v>0.7709790658973209</v>
      </c>
      <c r="E371" s="8">
        <v>0.68993757424706614</v>
      </c>
      <c r="F371" s="8" t="s">
        <v>2838</v>
      </c>
      <c r="G371" s="8">
        <v>2000000</v>
      </c>
      <c r="H371" s="8">
        <v>5000000</v>
      </c>
      <c r="I371" s="8" t="str" cm="1">
        <f t="array" ref="I371">_xll.BDP($C371,I$1)</f>
        <v>548243AE4</v>
      </c>
      <c r="J371" s="8" t="str" cm="1">
        <f t="array" ref="J371">_xll.BDP($C371,J$1)</f>
        <v>LOWMAT 4.176 02/23/46</v>
      </c>
      <c r="K371" s="8" cm="1">
        <f t="array" ref="K371">_xll.BDP($C371,K$1)</f>
        <v>186288</v>
      </c>
      <c r="L371" s="8" cm="1">
        <f t="array" ref="L371">_xll.BDP($C371,L$1)</f>
        <v>20655996</v>
      </c>
      <c r="M371" s="8" t="str" cm="1">
        <f t="array" ref="M371">_xll.BDP($C371,M$1)</f>
        <v>CAD</v>
      </c>
      <c r="N371" s="8" t="str" cm="1">
        <f t="array" ref="N371">_xll.BDP($C371,N$1)</f>
        <v>CA</v>
      </c>
      <c r="O371" s="8" t="str" cm="1">
        <f t="array" ref="O371">_xll.BDP($C371,O$1)</f>
        <v>Corp</v>
      </c>
      <c r="P371" s="8" t="str" cm="1">
        <f t="array" ref="P371">_xll.BDP($C371,P$1)</f>
        <v>Utilities</v>
      </c>
      <c r="Q371" s="8" t="str" cm="1">
        <f t="array" ref="Q371">_xll.BDP($C371,Q$1)</f>
        <v>LOWER MATTAGAMI ENERGY</v>
      </c>
      <c r="R371" s="8" t="str" cm="1">
        <f t="array" ref="R371">_xll.BDP($C371,R$1)</f>
        <v>A+</v>
      </c>
      <c r="S371" s="8" cm="1">
        <f t="array" ref="S371">_xlfn.IFNA(MATCH(_xll.BDP($C371,S$1),Convert_RBCIRTG[RTG_MDY],0),0)</f>
        <v>6</v>
      </c>
      <c r="T371" s="8" cm="1">
        <f t="array" ref="T371">_xlfn.IFNA(MATCH(_xll.BDP($C371,T$1),Convert_RBCIRTG[RTG_FITCH_SP],0),0)</f>
        <v>0</v>
      </c>
      <c r="U371" s="8" cm="1">
        <f t="array" ref="U371">_xlfn.IFNA(MATCH(_xll.BDP($C371,U$1),Convert_RBCIRTG[RTG_FITCH_SP],0),0)</f>
        <v>0</v>
      </c>
      <c r="V371" s="20" t="str" cm="1">
        <f t="array" ref="V371">INDEX(Convert_RBCIRTG[RTG_FITCH_SP],IF(MEDIAN($S371:$U371)&gt;0,MEDIAN($S371:$U371),MAX($S371:$U371)))</f>
        <v>A+</v>
      </c>
      <c r="W371" s="15" cm="1">
        <f t="array" ref="W371">_xll.BDP($C371,W$1,"YAS_YLD_FLAG = 15")</f>
        <v>15.864060791828429</v>
      </c>
      <c r="X371" s="3" t="str">
        <f>INDEX(Convert_DurBins[Dur_Bucket],MATCH($W371,Convert_DurBins[Dur_Val],1))</f>
        <v>14-16</v>
      </c>
      <c r="Y371" s="14">
        <f t="shared" si="28"/>
        <v>3.0768340000000003</v>
      </c>
      <c r="Z371" s="3">
        <f>-INDEX(DefProv[Default],MATCH($O371&amp;$R371,DefProv[KEY],0))</f>
        <v>-13</v>
      </c>
      <c r="AA371" s="9" cm="1">
        <f t="array" ref="AA371">IF($M371="CAD",AB371,_xll.BDP($C371,AA$1,"YAS_XCCY_FOREIGN_CURRENCY=CAD","YAS_YLD_FLAG = 15","PRICING_SOURCE=BVAL"))</f>
        <v>3.2068340000000002</v>
      </c>
      <c r="AB371" s="9" cm="1">
        <f t="array" ref="AB371">_xll.BDP($C371,AB$1,"YAS_YLD_FLAG = 15","PRICING_SOURCE=BVAL")</f>
        <v>3.2068340000000002</v>
      </c>
      <c r="AC371" s="14">
        <f t="shared" si="29"/>
        <v>0</v>
      </c>
      <c r="AD371" s="9" cm="1">
        <f t="array" ref="AD371">_xll.BDP($C371,AD$1,"YAS_YLD_FLAG = 15","PRICING_SOURCE=BVAL")</f>
        <v>133.87320000000003</v>
      </c>
      <c r="AE371" s="14">
        <f>INDEX([1]credit_yield!$C$1:$C$108,MATCH($AY371,[1]credit_yield!$A$1:$A$108,0))</f>
        <v>139.28053149055029</v>
      </c>
      <c r="AF371" s="9" cm="1">
        <f t="array" ref="AF371">_xll.BDP($C371,AF$1,"YAS_YLD_FLAG = 15","YAS_XCCY_FOREIGN_CURRENCY=CAD","PRICING_SOURCE=BVAL")</f>
        <v>143.90806946532794</v>
      </c>
      <c r="AG371" s="9" cm="1">
        <f t="array" ref="AG371">_xll.BDP($C371,AG$1,"YAS_YLD_FLAG = 15","PRICING_SOURCE=BVAL")</f>
        <v>1.8681019999999999</v>
      </c>
      <c r="AH371" s="9" t="str" cm="1">
        <f t="array" ref="AH371">_xll.BDP($C371,AH$1,"YAS_YLD_FLAG = 15","PRICING_SOURCE=BVAL")</f>
        <v>CAN 4 06/01/41</v>
      </c>
      <c r="AI371" s="9" t="str" cm="1">
        <f t="array" ref="AI371">_xll.BDP($C371,AI$1,"YAS_YLD_FLAG = 15","YAS_XCCY_FOREIGN_CURRENCY=CAD","PRICING_SOURCE=BVAL")</f>
        <v>CAN 4 06/01/41</v>
      </c>
      <c r="AJ371" s="9" cm="1">
        <f t="array" ref="AJ371">_xll.BQL($C371, "yield(fill=PREV, pricing_source=BVN4, side=Bid, yield_type=YTW) - yield(fill=PREV, pricing_source=BVN4, side=Ask, yield_type=YTW)")</f>
        <v>5.5964021166441835E-2</v>
      </c>
      <c r="AK371" s="16" cm="1">
        <f t="array" ref="AK371">_xll.BDP($C371,AK$1,"YAS_YLD_FLAG = 1")</f>
        <v>275000000</v>
      </c>
      <c r="AL371" s="5">
        <f t="shared" si="30"/>
        <v>0</v>
      </c>
      <c r="AM371" s="17" cm="1">
        <f t="array" ref="AM371">_xll.BDP($C371&amp;"@"&amp;Settings!$B$1&amp;" "&amp;$O371,"INTERVAL_SUM","MARKET_DATA_OVERRIDE="&amp;AM$1,"CALC_INTERVAL="&amp;Settings!$B$2,"FILL=0")*1000</f>
        <v>0</v>
      </c>
      <c r="AN371" s="18">
        <f t="shared" si="31"/>
        <v>0</v>
      </c>
      <c r="AO371" s="17" cm="1">
        <f t="array" ref="AO371">_xll.BDP($I371&amp;"@"&amp;Settings!$B$1&amp;" "&amp;$O371,"INTERVAL_SUM","MARKET_DATA_OVERRIDE="&amp;AO$1,"CALC_INTERVAL="&amp;Settings!$B$2,"FILL=0")*1000</f>
        <v>0</v>
      </c>
      <c r="AP371" s="17" cm="1">
        <f t="array" ref="AP371">_xll.BDP($I371&amp;"@"&amp;Settings!$B$1&amp;" "&amp;$O371,"INTERVAL_SUM","MARKET_DATA_OVERRIDE="&amp;AP$1,"CALC_INTERVAL="&amp;Settings!$B$2,"FILL=0")*1000</f>
        <v>0</v>
      </c>
      <c r="AQ371" s="8" cm="1">
        <f t="array" ref="AQ371">_xll.BDP($C371,AQ$1)</f>
        <v>67</v>
      </c>
      <c r="AR371" s="21">
        <f>_xlfn.IFNA(IF(ISNUMBER($K371),INDEX(SN_Limit[UTILIZATION],MATCH($K371,SN_Limit[BB_ID],0)),"#N/A"),
IF(ISNUMBER($L371),INDEX(SN_Limit[UTILIZATION],MATCH($L371,SN_Limit[BB_ID],0)),"#N/A"))</f>
        <v>0.49890000000000001</v>
      </c>
      <c r="AS371" s="6">
        <f>_xlfn.IFNA(IF(ISNUMBER($K371),INDEX(SN_Limit[REMAINING],MATCH($K371,SN_Limit[BB_ID],0)),"#N/A"),
IF(ISNUMBER($L371),INDEX(SN_Limit[REMAINING],MATCH($L371,SN_Limit[BB_ID],0)),"#N/A"))</f>
        <v>601633864.02999997</v>
      </c>
      <c r="AT371" s="3" t="str">
        <f>INDEX(Table11[Z_category],MATCH(MAX(BuyTable[[#This Row],[Yld_Z_BB]:[Yld_Z_RBCI]]),Table11[Z_score_Vale],1))</f>
        <v>75 to 90</v>
      </c>
      <c r="AU371" s="3">
        <f>INDEX(Table12[TRAC_Category],MATCH(BuyTable[[#This Row],[Perc_Traded]],Table12[TRAC_Value],1))</f>
        <v>0</v>
      </c>
      <c r="AV371" s="27">
        <f>INDEX(Table13[NetDlrInv_Category],MATCH(BuyTable[[#This Row],[DealerClient Net]],Table13[NetDlrInv_Value],1))</f>
        <v>0</v>
      </c>
      <c r="AW371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71" s="3">
        <f>INDEX(Table15[XCCY_Cat],MATCH(BuyTable[[#This Row],[XCCY_sprd]],Table15[XCCY_Value],1))</f>
        <v>0</v>
      </c>
      <c r="AY371" s="3" t="str">
        <f>INDEX(Group_RTG[RTG_Value],MATCH($R371,Group_RTG[RTG_Key],0))&amp;":"&amp;INDEX(Map_DurBQNT[Dur_Val],MATCH($X371,Map_DurBQNT[Dur_Key],0))&amp;":"&amp;$M371&amp;":"&amp;$O371</f>
        <v>A:8:CAD:Corp</v>
      </c>
      <c r="AZ371" s="3" t="str">
        <f>INDEX(Table9[LQA_Bucket],MATCH(BuyTable[[#This Row],[LQA_LIQUIDITY_SCORE]],Table9[LQA_Val],1))</f>
        <v>60-80</v>
      </c>
      <c r="BA371" s="27" t="str">
        <f>INDEX(Table10[Utilization_Bucket],MATCH(_xlfn.IFNA(ROUND(BuyTable[[#This Row],[Remaining]]/1000000,0),-1),Table10[Utilization_Val],1))</f>
        <v>100MM+</v>
      </c>
      <c r="BB37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72" spans="1:54" x14ac:dyDescent="0.3">
      <c r="A372" t="s">
        <v>876</v>
      </c>
      <c r="B372" t="str">
        <f>IF(ISNUMBER(MATCH(I372,Buyside_PastID!A:A,0)),"","NEW")</f>
        <v/>
      </c>
      <c r="C372" s="8" t="s">
        <v>1079</v>
      </c>
      <c r="D372" s="8">
        <v>0.90182196770280765</v>
      </c>
      <c r="E372" s="8">
        <v>1.0085201946915772</v>
      </c>
      <c r="F372" s="8" t="s">
        <v>2162</v>
      </c>
      <c r="G372" s="8">
        <v>0</v>
      </c>
      <c r="H372" s="8">
        <v>0</v>
      </c>
      <c r="I372" s="8" t="str" cm="1">
        <f t="array" ref="I372">_xll.BDP($C372,I$1)</f>
        <v>92976GAG6</v>
      </c>
      <c r="J372" s="8" t="str" cm="1">
        <f t="array" ref="J372">_xll.BDP($C372,J$1)</f>
        <v>WFC 5.85 02/01/37</v>
      </c>
      <c r="K372" s="8" cm="1">
        <f t="array" ref="K372">_xll.BDP($C372,K$1)</f>
        <v>101092</v>
      </c>
      <c r="L372" s="8" cm="1">
        <f t="array" ref="L372">_xll.BDP($C372,L$1)</f>
        <v>223031</v>
      </c>
      <c r="M372" s="8" t="str" cm="1">
        <f t="array" ref="M372">_xll.BDP($C372,M$1)</f>
        <v>USD</v>
      </c>
      <c r="N372" s="8" t="str" cm="1">
        <f t="array" ref="N372">_xll.BDP($C372,N$1)</f>
        <v>US</v>
      </c>
      <c r="O372" s="8" t="str" cm="1">
        <f t="array" ref="O372">_xll.BDP($C372,O$1)</f>
        <v>Corp</v>
      </c>
      <c r="P372" s="8" t="str" cm="1">
        <f t="array" ref="P372">_xll.BDP($C372,P$1)</f>
        <v>Financials</v>
      </c>
      <c r="Q372" s="8" t="str" cm="1">
        <f t="array" ref="Q372">_xll.BDP($C372,Q$1)</f>
        <v>WELLS FARGO BANK NA</v>
      </c>
      <c r="R372" s="8" t="str" cm="1">
        <f t="array" ref="R372">_xll.BDP($C372,R$1)</f>
        <v>A</v>
      </c>
      <c r="S372" s="8" cm="1">
        <f t="array" ref="S372">_xlfn.IFNA(MATCH(_xll.BDP($C372,S$1),Convert_RBCIRTG[RTG_MDY],0),0)</f>
        <v>7</v>
      </c>
      <c r="T372" s="8" cm="1">
        <f t="array" ref="T372">_xlfn.IFNA(MATCH(_xll.BDP($C372,T$1),Convert_RBCIRTG[RTG_FITCH_SP],0),0)</f>
        <v>5</v>
      </c>
      <c r="U372" s="8" cm="1">
        <f t="array" ref="U372">_xlfn.IFNA(MATCH(_xll.BDP($C372,U$1),Convert_RBCIRTG[RTG_FITCH_SP],0),0)</f>
        <v>3</v>
      </c>
      <c r="V372" s="20" t="str" cm="1">
        <f t="array" ref="V372">INDEX(Convert_RBCIRTG[RTG_FITCH_SP],IF(MEDIAN($S372:$U372)&gt;0,MEDIAN($S372:$U372),MAX($S372:$U372)))</f>
        <v>A</v>
      </c>
      <c r="W372" s="15" cm="1">
        <f t="array" ref="W372">_xll.BDP($C372,W$1,"YAS_YLD_FLAG = 15")</f>
        <v>10.798459375854655</v>
      </c>
      <c r="X372" s="3" t="str">
        <f>INDEX(Convert_DurBins[Dur_Bucket],MATCH($W372,Convert_DurBins[Dur_Val],1))</f>
        <v>10-12</v>
      </c>
      <c r="Y372" s="14">
        <f t="shared" si="28"/>
        <v>3.5956086504609059</v>
      </c>
      <c r="Z372" s="3">
        <f>-INDEX(DefProv[Default],MATCH($O372&amp;$R372,DefProv[KEY],0))</f>
        <v>-13</v>
      </c>
      <c r="AA372" s="9" cm="1">
        <f t="array" ref="AA372">IF($M372="CAD",AB372,_xll.BDP($C372,AA$1,"YAS_XCCY_FOREIGN_CURRENCY=CAD","YAS_YLD_FLAG = 15","PRICING_SOURCE=BVAL"))</f>
        <v>3.7256086504609058</v>
      </c>
      <c r="AB372" s="9" cm="1">
        <f t="array" ref="AB372">_xll.BDP($C372,AB$1,"YAS_YLD_FLAG = 15","PRICING_SOURCE=BVAL")</f>
        <v>3.006561</v>
      </c>
      <c r="AC372" s="14">
        <f t="shared" si="29"/>
        <v>0.7190476504609058</v>
      </c>
      <c r="AD372" s="9" cm="1">
        <f t="array" ref="AD372">_xll.BDP($C372,AD$1,"YAS_YLD_FLAG = 15","PRICING_SOURCE=BVAL")</f>
        <v>101.37710000000001</v>
      </c>
      <c r="AE372" s="14">
        <f>INDEX([1]credit_yield!$C$1:$C$108,MATCH($AY372,[1]credit_yield!$A$1:$A$108,0))</f>
        <v>97.700504166739321</v>
      </c>
      <c r="AF372" s="9" cm="1">
        <f t="array" ref="AF372">_xll.BDP($C372,AF$1,"YAS_YLD_FLAG = 15","YAS_XCCY_FOREIGN_CURRENCY=CAD","PRICING_SOURCE=BVAL")</f>
        <v>185.73281964678807</v>
      </c>
      <c r="AG372" s="9" cm="1">
        <f t="array" ref="AG372">_xll.BDP($C372,AG$1,"YAS_YLD_FLAG = 15","PRICING_SOURCE=BVAL")</f>
        <v>1.9927899999999998</v>
      </c>
      <c r="AH372" s="9" t="str" cm="1">
        <f t="array" ref="AH372">_xll.BDP($C372,AH$1,"YAS_YLD_FLAG = 15","PRICING_SOURCE=BVAL")</f>
        <v>T 1 3/4 08/15/41</v>
      </c>
      <c r="AI372" s="9" t="str" cm="1">
        <f t="array" ref="AI372">_xll.BDP($C372,AI$1,"YAS_YLD_FLAG = 15","YAS_XCCY_FOREIGN_CURRENCY=CAD","PRICING_SOURCE=BVAL")</f>
        <v>CAN 4 06/01/41</v>
      </c>
      <c r="AJ372" s="9" cm="1">
        <f t="array" ref="AJ372">_xll.BQL($C372, "yield(fill=PREV, pricing_source=BVN4, side=Bid, yield_type=YTW) - yield(fill=PREV, pricing_source=BVN4, side=Ask, yield_type=YTW)")</f>
        <v>3.0995209963216919E-2</v>
      </c>
      <c r="AK372" s="16" cm="1">
        <f t="array" ref="AK372">_xll.BDP($C372,AK$1,"YAS_YLD_FLAG = 1")</f>
        <v>982598000</v>
      </c>
      <c r="AL372" s="5">
        <f t="shared" si="30"/>
        <v>1.4197057189206572E-3</v>
      </c>
      <c r="AM372" s="17" cm="1">
        <f t="array" ref="AM372">_xll.BDP($C372&amp;"@"&amp;Settings!$B$1&amp;" "&amp;$O372,"INTERVAL_SUM","MARKET_DATA_OVERRIDE="&amp;AM$1,"CALC_INTERVAL="&amp;Settings!$B$2,"FILL=0")*1000</f>
        <v>1395000</v>
      </c>
      <c r="AN372" s="18">
        <f t="shared" si="31"/>
        <v>-1395000</v>
      </c>
      <c r="AO372" s="17" cm="1">
        <f t="array" ref="AO372">_xll.BDP($I372&amp;"@"&amp;Settings!$B$1&amp;" "&amp;$O372,"INTERVAL_SUM","MARKET_DATA_OVERRIDE="&amp;AO$1,"CALC_INTERVAL="&amp;Settings!$B$2,"FILL=0")*1000</f>
        <v>0</v>
      </c>
      <c r="AP372" s="17" cm="1">
        <f t="array" ref="AP372">_xll.BDP($I372&amp;"@"&amp;Settings!$B$1&amp;" "&amp;$O372,"INTERVAL_SUM","MARKET_DATA_OVERRIDE="&amp;AP$1,"CALC_INTERVAL="&amp;Settings!$B$2,"FILL=0")*1000</f>
        <v>1395000</v>
      </c>
      <c r="AQ372" s="8" cm="1">
        <f t="array" ref="AQ372">_xll.BDP($C372,AQ$1)</f>
        <v>89</v>
      </c>
      <c r="AR372" s="21">
        <f>_xlfn.IFNA(IF(ISNUMBER($K372),INDEX(SN_Limit[UTILIZATION],MATCH($K372,SN_Limit[BB_ID],0)),"#N/A"),
IF(ISNUMBER($L372),INDEX(SN_Limit[UTILIZATION],MATCH($L372,SN_Limit[BB_ID],0)),"#N/A"))</f>
        <v>0.7853</v>
      </c>
      <c r="AS372" s="6">
        <f>_xlfn.IFNA(IF(ISNUMBER($K372),INDEX(SN_Limit[REMAINING],MATCH($K372,SN_Limit[BB_ID],0)),"#N/A"),
IF(ISNUMBER($L372),INDEX(SN_Limit[REMAINING],MATCH($L372,SN_Limit[BB_ID],0)),"#N/A"))</f>
        <v>14333895.959999993</v>
      </c>
      <c r="AT372" s="3" t="str">
        <f>INDEX(Table11[Z_category],MATCH(MAX(BuyTable[[#This Row],[Yld_Z_BB]:[Yld_Z_RBCI]]),Table11[Z_score_Vale],1))</f>
        <v>75 to 90</v>
      </c>
      <c r="AU372" s="3">
        <f>INDEX(Table12[TRAC_Category],MATCH(BuyTable[[#This Row],[Perc_Traded]],Table12[TRAC_Value],1))</f>
        <v>0</v>
      </c>
      <c r="AV372" s="27" t="str">
        <f>INDEX(Table13[NetDlrInv_Category],MATCH(BuyTable[[#This Row],[DealerClient Net]],Table13[NetDlrInv_Value],1))</f>
        <v>-5MM to 0MM</v>
      </c>
      <c r="AW372" s="3">
        <f>IF(OR(ISBLANK(BuyTable[[#This Row],[MSG_AskSize]]),NOT(ISNUMBER(BuyTable[[#This Row],[MSG_AskSize]]))),"NA",INDEX(Table14[AskSize_Category],MATCH(BuyTable[[#This Row],[MSG_AskSize]],Table14[AskSize_Value],1)))</f>
        <v>0</v>
      </c>
      <c r="AX372" s="3" t="str">
        <f>INDEX(Table15[XCCY_Cat],MATCH(BuyTable[[#This Row],[XCCY_sprd]],Table15[XCCY_Value],1))</f>
        <v>0.5 to 0.8</v>
      </c>
      <c r="AY372" s="3" t="str">
        <f>INDEX(Group_RTG[RTG_Value],MATCH($R372,Group_RTG[RTG_Key],0))&amp;":"&amp;INDEX(Map_DurBQNT[Dur_Val],MATCH($X372,Map_DurBQNT[Dur_Key],0))&amp;":"&amp;$M372&amp;":"&amp;$O372</f>
        <v>A:6:USD:Corp</v>
      </c>
      <c r="AZ372" s="3" t="str">
        <f>INDEX(Table9[LQA_Bucket],MATCH(BuyTable[[#This Row],[LQA_LIQUIDITY_SCORE]],Table9[LQA_Val],1))</f>
        <v>80-100</v>
      </c>
      <c r="BA372" s="27" t="str">
        <f>INDEX(Table10[Utilization_Bucket],MATCH(_xlfn.IFNA(ROUND(BuyTable[[#This Row],[Remaining]]/1000000,0),-1),Table10[Utilization_Val],1))</f>
        <v>10-50MM</v>
      </c>
      <c r="BB37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73" spans="1:54" x14ac:dyDescent="0.3">
      <c r="A373" t="s">
        <v>876</v>
      </c>
      <c r="B373" t="str">
        <f>IF(ISNUMBER(MATCH(I373,Buyside_PastID!A:A,0)),"","NEW")</f>
        <v/>
      </c>
      <c r="C373" s="8" t="s">
        <v>1160</v>
      </c>
      <c r="D373" s="8">
        <v>2.8809238070582985</v>
      </c>
      <c r="E373" s="8">
        <v>2.9207692823393585</v>
      </c>
      <c r="F373" s="8" t="s">
        <v>2789</v>
      </c>
      <c r="I373" s="8" t="str" cm="1">
        <f t="array" ref="I373">_xll.BDP($C373,I$1)</f>
        <v>QZ7645208</v>
      </c>
      <c r="J373" s="8" t="str" cm="1">
        <f t="array" ref="J373">_xll.BDP($C373,J$1)</f>
        <v>GATAIR 2 5/8 10/07/46</v>
      </c>
      <c r="K373" s="8" cm="1">
        <f t="array" ref="K373">_xll.BDP($C373,K$1)</f>
        <v>115505</v>
      </c>
      <c r="L373" s="8" cm="1">
        <f t="array" ref="L373">_xll.BDP($C373,L$1)</f>
        <v>24016515</v>
      </c>
      <c r="M373" s="8" t="str" cm="1">
        <f t="array" ref="M373">_xll.BDP($C373,M$1)</f>
        <v>GBP</v>
      </c>
      <c r="N373" s="8" t="str" cm="1">
        <f t="array" ref="N373">_xll.BDP($C373,N$1)</f>
        <v>JE</v>
      </c>
      <c r="O373" s="8" t="str" cm="1">
        <f t="array" ref="O373">_xll.BDP($C373,O$1)</f>
        <v>Corp</v>
      </c>
      <c r="P373" s="8" t="str" cm="1">
        <f t="array" ref="P373">_xll.BDP($C373,P$1)</f>
        <v>Industrials</v>
      </c>
      <c r="Q373" s="8" t="str" cm="1">
        <f t="array" ref="Q373">_xll.BDP($C373,Q$1)</f>
        <v>GATWICK FUNDING LIMITED</v>
      </c>
      <c r="R373" s="8" t="str" cm="1">
        <f t="array" ref="R373">_xll.BDP($C373,R$1)</f>
        <v>BBB</v>
      </c>
      <c r="S373" s="8" cm="1">
        <f t="array" ref="S373">_xlfn.IFNA(MATCH(_xll.BDP($C373,S$1),Convert_RBCIRTG[RTG_MDY],0),0)</f>
        <v>2</v>
      </c>
      <c r="T373" s="8" cm="1">
        <f t="array" ref="T373">_xlfn.IFNA(MATCH(_xll.BDP($C373,T$1),Convert_RBCIRTG[RTG_FITCH_SP],0),0)</f>
        <v>3</v>
      </c>
      <c r="U373" s="8" cm="1">
        <f t="array" ref="U373">_xlfn.IFNA(MATCH(_xll.BDP($C373,U$1),Convert_RBCIRTG[RTG_FITCH_SP],0),0)</f>
        <v>2</v>
      </c>
      <c r="V373" s="20" t="str" cm="1">
        <f t="array" ref="V373">INDEX(Convert_RBCIRTG[RTG_FITCH_SP],IF(MEDIAN($S373:$U373)&gt;0,MEDIAN($S373:$U373),MAX($S373:$U373)))</f>
        <v>BBB</v>
      </c>
      <c r="W373" s="15" cm="1">
        <f t="array" ref="W373">_xll.BDP($C373,W$1,"YAS_YLD_FLAG = 15")</f>
        <v>18.006550021347781</v>
      </c>
      <c r="X373" s="3" t="str">
        <f>INDEX(Convert_DurBins[Dur_Bucket],MATCH($W373,Convert_DurBins[Dur_Val],1))</f>
        <v>18-20</v>
      </c>
      <c r="Y373" s="14">
        <f t="shared" si="28"/>
        <v>3.9240202322970323</v>
      </c>
      <c r="Z373" s="3">
        <f>-INDEX(DefProv[Default],MATCH($O373&amp;$R373,DefProv[KEY],0))</f>
        <v>-36</v>
      </c>
      <c r="AA373" s="9" cm="1">
        <f t="array" ref="AA373">IF($M373="CAD",AB373,_xll.BDP($C373,AA$1,"YAS_XCCY_FOREIGN_CURRENCY=CAD","YAS_YLD_FLAG = 15","PRICING_SOURCE=BVAL"))</f>
        <v>4.2840202322970322</v>
      </c>
      <c r="AB373" s="9" cm="1">
        <f t="array" ref="AB373">_xll.BDP($C373,AB$1,"YAS_YLD_FLAG = 15","PRICING_SOURCE=BVAL")</f>
        <v>3.0692200000000001</v>
      </c>
      <c r="AC373" s="14">
        <f t="shared" si="29"/>
        <v>1.2148002322970322</v>
      </c>
      <c r="AD373" s="9" cm="1">
        <f t="array" ref="AD373">_xll.BDP($C373,AD$1,"YAS_YLD_FLAG = 15","PRICING_SOURCE=BVAL")</f>
        <v>166.29730000000001</v>
      </c>
      <c r="AE373" s="14" t="e">
        <f>INDEX([1]credit_yield!$C$1:$C$108,MATCH($AY373,[1]credit_yield!$A$1:$A$108,0))</f>
        <v>#N/A</v>
      </c>
      <c r="AF373" s="9" cm="1">
        <f t="array" ref="AF373">_xll.BDP($C373,AF$1,"YAS_YLD_FLAG = 15","YAS_XCCY_FOREIGN_CURRENCY=CAD","PRICING_SOURCE=BVAL")</f>
        <v>231.52671610263678</v>
      </c>
      <c r="AG373" s="9" cm="1">
        <f t="array" ref="AG373">_xll.BDP($C373,AG$1,"YAS_YLD_FLAG = 15","PRICING_SOURCE=BVAL")</f>
        <v>1.406247</v>
      </c>
      <c r="AH373" s="9" t="str" cm="1">
        <f t="array" ref="AH373">_xll.BDP($C373,AH$1,"YAS_YLD_FLAG = 15","PRICING_SOURCE=BVAL")</f>
        <v>UKT 0 7/8 01/31/46</v>
      </c>
      <c r="AI373" s="9" t="str" cm="1">
        <f t="array" ref="AI373">_xll.BDP($C373,AI$1,"YAS_YLD_FLAG = 15","YAS_XCCY_FOREIGN_CURRENCY=CAD","PRICING_SOURCE=BVAL")</f>
        <v>CAN 2 12/01/51</v>
      </c>
      <c r="AJ373" s="9" cm="1">
        <f t="array" ref="AJ373">_xll.BQL($C373, "yield(fill=PREV, pricing_source=BVN4, side=Bid, yield_type=YTW) - yield(fill=PREV, pricing_source=BVN4, side=Ask, yield_type=YTW)")</f>
        <v>5.6611981960451807E-2</v>
      </c>
      <c r="AK373" s="16" cm="1">
        <f t="array" ref="AK373">_xll.BDP($C373,AK$1,"YAS_YLD_FLAG = 1")</f>
        <v>300000000</v>
      </c>
      <c r="AL373" s="5">
        <f t="shared" si="30"/>
        <v>0</v>
      </c>
      <c r="AM373" s="17" cm="1">
        <f t="array" ref="AM373">_xll.BDP($C373&amp;"@"&amp;Settings!$B$1&amp;" "&amp;$O373,"INTERVAL_SUM","MARKET_DATA_OVERRIDE="&amp;AM$1,"CALC_INTERVAL="&amp;Settings!$B$2,"FILL=0")*1000</f>
        <v>0</v>
      </c>
      <c r="AN373" s="18">
        <f t="shared" si="31"/>
        <v>0</v>
      </c>
      <c r="AO373" s="17" cm="1">
        <f t="array" ref="AO373">_xll.BDP($I373&amp;"@"&amp;Settings!$B$1&amp;" "&amp;$O373,"INTERVAL_SUM","MARKET_DATA_OVERRIDE="&amp;AO$1,"CALC_INTERVAL="&amp;Settings!$B$2,"FILL=0")*1000</f>
        <v>0</v>
      </c>
      <c r="AP373" s="17" cm="1">
        <f t="array" ref="AP373">_xll.BDP($I373&amp;"@"&amp;Settings!$B$1&amp;" "&amp;$O373,"INTERVAL_SUM","MARKET_DATA_OVERRIDE="&amp;AP$1,"CALC_INTERVAL="&amp;Settings!$B$2,"FILL=0")*1000</f>
        <v>0</v>
      </c>
      <c r="AQ373" s="8" cm="1">
        <f t="array" ref="AQ373">_xll.BDP($C373,AQ$1)</f>
        <v>64</v>
      </c>
      <c r="AR373" s="21" t="str">
        <f>_xlfn.IFNA(IF(ISNUMBER($K373),INDEX(SN_Limit[UTILIZATION],MATCH($K373,SN_Limit[BB_ID],0)),"#N/A"),
IF(ISNUMBER($L373),INDEX(SN_Limit[UTILIZATION],MATCH($L373,SN_Limit[BB_ID],0)),"#N/A"))</f>
        <v>N/A</v>
      </c>
      <c r="AS373" s="6">
        <f>_xlfn.IFNA(IF(ISNUMBER($K373),INDEX(SN_Limit[REMAINING],MATCH($K373,SN_Limit[BB_ID],0)),"#N/A"),
IF(ISNUMBER($L373),INDEX(SN_Limit[REMAINING],MATCH($L373,SN_Limit[BB_ID],0)),"#N/A"))</f>
        <v>0</v>
      </c>
      <c r="AT373" s="3" t="str">
        <f>INDEX(Table11[Z_category],MATCH(MAX(BuyTable[[#This Row],[Yld_Z_BB]:[Yld_Z_RBCI]]),Table11[Z_score_Vale],1))</f>
        <v>90+</v>
      </c>
      <c r="AU373" s="3">
        <f>INDEX(Table12[TRAC_Category],MATCH(BuyTable[[#This Row],[Perc_Traded]],Table12[TRAC_Value],1))</f>
        <v>0</v>
      </c>
      <c r="AV373" s="27">
        <f>INDEX(Table13[NetDlrInv_Category],MATCH(BuyTable[[#This Row],[DealerClient Net]],Table13[NetDlrInv_Value],1))</f>
        <v>0</v>
      </c>
      <c r="AW373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73" s="3" t="str">
        <f>INDEX(Table15[XCCY_Cat],MATCH(BuyTable[[#This Row],[XCCY_sprd]],Table15[XCCY_Value],1))</f>
        <v>1 to 1.5</v>
      </c>
      <c r="AY373" s="3" t="str">
        <f>INDEX(Group_RTG[RTG_Value],MATCH($R373,Group_RTG[RTG_Key],0))&amp;":"&amp;INDEX(Map_DurBQNT[Dur_Val],MATCH($X373,Map_DurBQNT[Dur_Key],0))&amp;":"&amp;$M373&amp;":"&amp;$O373</f>
        <v>BBB:10:GBP:Corp</v>
      </c>
      <c r="AZ373" s="3" t="str">
        <f>INDEX(Table9[LQA_Bucket],MATCH(BuyTable[[#This Row],[LQA_LIQUIDITY_SCORE]],Table9[LQA_Val],1))</f>
        <v>60-80</v>
      </c>
      <c r="BA373" s="27" t="str">
        <f>INDEX(Table10[Utilization_Bucket],MATCH(_xlfn.IFNA(ROUND(BuyTable[[#This Row],[Remaining]]/1000000,0),-1),Table10[Utilization_Val],1))</f>
        <v>0MM</v>
      </c>
      <c r="BB37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74" spans="1:54" x14ac:dyDescent="0.3">
      <c r="A374" t="s">
        <v>876</v>
      </c>
      <c r="B374" t="str">
        <f>IF(ISNUMBER(MATCH(I374,Buyside_PastID!A:A,0)),"","NEW")</f>
        <v/>
      </c>
      <c r="C374" s="8" t="s">
        <v>1679</v>
      </c>
      <c r="D374" s="8">
        <v>1.1755569836563524</v>
      </c>
      <c r="E374" s="8">
        <v>0.85748200668270558</v>
      </c>
      <c r="F374" s="8" t="s">
        <v>2092</v>
      </c>
      <c r="G374" s="8">
        <v>5000000</v>
      </c>
      <c r="H374" s="8">
        <v>5000000</v>
      </c>
      <c r="I374" s="8" t="str" cm="1">
        <f t="array" ref="I374">_xll.BDP($C374,I$1)</f>
        <v>12657ZBM4</v>
      </c>
      <c r="J374" s="8" t="str" cm="1">
        <f t="array" ref="J374">_xll.BDP($C374,J$1)</f>
        <v>CUCN 2.963 09/07/49</v>
      </c>
      <c r="K374" s="8" cm="1">
        <f t="array" ref="K374">_xll.BDP($C374,K$1)</f>
        <v>108393</v>
      </c>
      <c r="L374" s="8" cm="1">
        <f t="array" ref="L374">_xll.BDP($C374,L$1)</f>
        <v>1180050</v>
      </c>
      <c r="M374" s="8" t="str" cm="1">
        <f t="array" ref="M374">_xll.BDP($C374,M$1)</f>
        <v>CAD</v>
      </c>
      <c r="N374" s="8" t="str" cm="1">
        <f t="array" ref="N374">_xll.BDP($C374,N$1)</f>
        <v>CA</v>
      </c>
      <c r="O374" s="8" t="str" cm="1">
        <f t="array" ref="O374">_xll.BDP($C374,O$1)</f>
        <v>Corp</v>
      </c>
      <c r="P374" s="8" t="str" cm="1">
        <f t="array" ref="P374">_xll.BDP($C374,P$1)</f>
        <v>Utilities</v>
      </c>
      <c r="Q374" s="8" t="str" cm="1">
        <f t="array" ref="Q374">_xll.BDP($C374,Q$1)</f>
        <v>CU INC</v>
      </c>
      <c r="R374" s="8" t="str" cm="1">
        <f t="array" ref="R374">_xll.BDP($C374,R$1)</f>
        <v>A</v>
      </c>
      <c r="S374" s="8" cm="1">
        <f t="array" ref="S374">_xlfn.IFNA(MATCH(_xll.BDP($C374,S$1),Convert_RBCIRTG[RTG_MDY],0),0)</f>
        <v>0</v>
      </c>
      <c r="T374" s="8" cm="1">
        <f t="array" ref="T374">_xlfn.IFNA(MATCH(_xll.BDP($C374,T$1),Convert_RBCIRTG[RTG_FITCH_SP],0),0)</f>
        <v>0</v>
      </c>
      <c r="U374" s="8" cm="1">
        <f t="array" ref="U374">_xlfn.IFNA(MATCH(_xll.BDP($C374,U$1),Convert_RBCIRTG[RTG_FITCH_SP],0),0)</f>
        <v>4</v>
      </c>
      <c r="V374" s="20" t="str" cm="1">
        <f t="array" ref="V374">INDEX(Convert_RBCIRTG[RTG_FITCH_SP],IF(MEDIAN($S374:$U374)&gt;0,MEDIAN($S374:$U374),MAX($S374:$U374)))</f>
        <v>A-</v>
      </c>
      <c r="W374" s="15" cm="1">
        <f t="array" ref="W374">_xll.BDP($C374,W$1,"YAS_YLD_FLAG = 15")</f>
        <v>18.477109558716982</v>
      </c>
      <c r="X374" s="3" t="str">
        <f>INDEX(Convert_DurBins[Dur_Bucket],MATCH($W374,Convert_DurBins[Dur_Val],1))</f>
        <v>18-20</v>
      </c>
      <c r="Y374" s="14">
        <f t="shared" si="28"/>
        <v>3.1757340000000003</v>
      </c>
      <c r="Z374" s="3">
        <f>-INDEX(DefProv[Default],MATCH($O374&amp;$R374,DefProv[KEY],0))</f>
        <v>-13</v>
      </c>
      <c r="AA374" s="9" cm="1">
        <f t="array" ref="AA374">IF($M374="CAD",AB374,_xll.BDP($C374,AA$1,"YAS_XCCY_FOREIGN_CURRENCY=CAD","YAS_YLD_FLAG = 15","PRICING_SOURCE=BVAL"))</f>
        <v>3.3057340000000002</v>
      </c>
      <c r="AB374" s="9" cm="1">
        <f t="array" ref="AB374">_xll.BDP($C374,AB$1,"YAS_YLD_FLAG = 15","PRICING_SOURCE=BVAL")</f>
        <v>3.3057340000000002</v>
      </c>
      <c r="AC374" s="14">
        <f t="shared" si="29"/>
        <v>0</v>
      </c>
      <c r="AD374" s="9" cm="1">
        <f t="array" ref="AD374">_xll.BDP($C374,AD$1,"YAS_YLD_FLAG = 15","PRICING_SOURCE=BVAL")</f>
        <v>135.3218</v>
      </c>
      <c r="AE374" s="14">
        <f>INDEX([1]credit_yield!$C$1:$C$108,MATCH($AY374,[1]credit_yield!$A$1:$A$108,0))</f>
        <v>135.27205810546869</v>
      </c>
      <c r="AF374" s="9" cm="1">
        <f t="array" ref="AF374">_xll.BDP($C374,AF$1,"YAS_YLD_FLAG = 15","YAS_XCCY_FOREIGN_CURRENCY=CAD","PRICING_SOURCE=BVAL")</f>
        <v>129.54481135188735</v>
      </c>
      <c r="AG374" s="9" cm="1">
        <f t="array" ref="AG374">_xll.BDP($C374,AG$1,"YAS_YLD_FLAG = 15","PRICING_SOURCE=BVAL")</f>
        <v>1.9525160000000001</v>
      </c>
      <c r="AH374" s="9" t="str" cm="1">
        <f t="array" ref="AH374">_xll.BDP($C374,AH$1,"YAS_YLD_FLAG = 15","PRICING_SOURCE=BVAL")</f>
        <v>CAN 2 3/4 12/01/48</v>
      </c>
      <c r="AI374" s="9" t="str" cm="1">
        <f t="array" ref="AI374">_xll.BDP($C374,AI$1,"YAS_YLD_FLAG = 15","YAS_XCCY_FOREIGN_CURRENCY=CAD","PRICING_SOURCE=BVAL")</f>
        <v>CAN 2 12/01/51</v>
      </c>
      <c r="AJ374" s="9" cm="1">
        <f t="array" ref="AJ374">_xll.BQL($C374, "yield(fill=PREV, pricing_source=BVN4, side=Bid, yield_type=YTW) - yield(fill=PREV, pricing_source=BVN4, side=Ask, yield_type=YTW)")</f>
        <v>1.7763982611345153E-2</v>
      </c>
      <c r="AK374" s="16" cm="1">
        <f t="array" ref="AK374">_xll.BDP($C374,AK$1,"YAS_YLD_FLAG = 1")</f>
        <v>580000000</v>
      </c>
      <c r="AL374" s="5">
        <f t="shared" si="30"/>
        <v>0</v>
      </c>
      <c r="AM374" s="17" cm="1">
        <f t="array" ref="AM374">_xll.BDP($C374&amp;"@"&amp;Settings!$B$1&amp;" "&amp;$O374,"INTERVAL_SUM","MARKET_DATA_OVERRIDE="&amp;AM$1,"CALC_INTERVAL="&amp;Settings!$B$2,"FILL=0")*1000</f>
        <v>0</v>
      </c>
      <c r="AN374" s="18">
        <f t="shared" si="31"/>
        <v>0</v>
      </c>
      <c r="AO374" s="17" cm="1">
        <f t="array" ref="AO374">_xll.BDP($I374&amp;"@"&amp;Settings!$B$1&amp;" "&amp;$O374,"INTERVAL_SUM","MARKET_DATA_OVERRIDE="&amp;AO$1,"CALC_INTERVAL="&amp;Settings!$B$2,"FILL=0")*1000</f>
        <v>0</v>
      </c>
      <c r="AP374" s="17" cm="1">
        <f t="array" ref="AP374">_xll.BDP($I374&amp;"@"&amp;Settings!$B$1&amp;" "&amp;$O374,"INTERVAL_SUM","MARKET_DATA_OVERRIDE="&amp;AP$1,"CALC_INTERVAL="&amp;Settings!$B$2,"FILL=0")*1000</f>
        <v>0</v>
      </c>
      <c r="AQ374" s="8" cm="1">
        <f t="array" ref="AQ374">_xll.BDP($C374,AQ$1)</f>
        <v>74</v>
      </c>
      <c r="AR374" s="21">
        <f>_xlfn.IFNA(IF(ISNUMBER($K374),INDEX(SN_Limit[UTILIZATION],MATCH($K374,SN_Limit[BB_ID],0)),"#N/A"),
IF(ISNUMBER($L374),INDEX(SN_Limit[UTILIZATION],MATCH($L374,SN_Limit[BB_ID],0)),"#N/A"))</f>
        <v>0.53059999999999996</v>
      </c>
      <c r="AS374" s="6">
        <f>_xlfn.IFNA(IF(ISNUMBER($K374),INDEX(SN_Limit[REMAINING],MATCH($K374,SN_Limit[BB_ID],0)),"#N/A"),
IF(ISNUMBER($L374),INDEX(SN_Limit[REMAINING],MATCH($L374,SN_Limit[BB_ID],0)),"#N/A"))</f>
        <v>66489430.379999995</v>
      </c>
      <c r="AT374" s="3" t="str">
        <f>INDEX(Table11[Z_category],MATCH(MAX(BuyTable[[#This Row],[Yld_Z_BB]:[Yld_Z_RBCI]]),Table11[Z_score_Vale],1))</f>
        <v>75 to 90</v>
      </c>
      <c r="AU374" s="3">
        <f>INDEX(Table12[TRAC_Category],MATCH(BuyTable[[#This Row],[Perc_Traded]],Table12[TRAC_Value],1))</f>
        <v>0</v>
      </c>
      <c r="AV374" s="27">
        <f>INDEX(Table13[NetDlrInv_Category],MATCH(BuyTable[[#This Row],[DealerClient Net]],Table13[NetDlrInv_Value],1))</f>
        <v>0</v>
      </c>
      <c r="AW374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74" s="3">
        <f>INDEX(Table15[XCCY_Cat],MATCH(BuyTable[[#This Row],[XCCY_sprd]],Table15[XCCY_Value],1))</f>
        <v>0</v>
      </c>
      <c r="AY374" s="3" t="str">
        <f>INDEX(Group_RTG[RTG_Value],MATCH($R374,Group_RTG[RTG_Key],0))&amp;":"&amp;INDEX(Map_DurBQNT[Dur_Val],MATCH($X374,Map_DurBQNT[Dur_Key],0))&amp;":"&amp;$M374&amp;":"&amp;$O374</f>
        <v>A:10:CAD:Corp</v>
      </c>
      <c r="AZ374" s="3" t="str">
        <f>INDEX(Table9[LQA_Bucket],MATCH(BuyTable[[#This Row],[LQA_LIQUIDITY_SCORE]],Table9[LQA_Val],1))</f>
        <v>60-80</v>
      </c>
      <c r="BA374" s="27" t="str">
        <f>INDEX(Table10[Utilization_Bucket],MATCH(_xlfn.IFNA(ROUND(BuyTable[[#This Row],[Remaining]]/1000000,0),-1),Table10[Utilization_Val],1))</f>
        <v>50-100MM</v>
      </c>
      <c r="BB37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375" spans="1:54" x14ac:dyDescent="0.3">
      <c r="A375" t="s">
        <v>876</v>
      </c>
      <c r="B375" t="str">
        <f>IF(ISNUMBER(MATCH(I375,Buyside_PastID!A:A,0)),"","NEW")</f>
        <v/>
      </c>
      <c r="C375" s="8" t="s">
        <v>1149</v>
      </c>
      <c r="D375" s="8">
        <v>1.0735352338498627</v>
      </c>
      <c r="E375" s="8">
        <v>1.133147346044741</v>
      </c>
      <c r="F375" s="8" t="s">
        <v>2789</v>
      </c>
      <c r="I375" s="8" t="str" cm="1">
        <f t="array" ref="I375">_xll.BDP($C375,I$1)</f>
        <v>EK1285361</v>
      </c>
      <c r="J375" s="8" t="str" cm="1">
        <f t="array" ref="J375">_xll.BDP($C375,J$1)</f>
        <v>GATAIR 4 5/8 03/27/34</v>
      </c>
      <c r="K375" s="8" cm="1">
        <f t="array" ref="K375">_xll.BDP($C375,K$1)</f>
        <v>115505</v>
      </c>
      <c r="L375" s="8" cm="1">
        <f t="array" ref="L375">_xll.BDP($C375,L$1)</f>
        <v>24016515</v>
      </c>
      <c r="M375" s="8" t="str" cm="1">
        <f t="array" ref="M375">_xll.BDP($C375,M$1)</f>
        <v>GBP</v>
      </c>
      <c r="N375" s="8" t="str" cm="1">
        <f t="array" ref="N375">_xll.BDP($C375,N$1)</f>
        <v>JE</v>
      </c>
      <c r="O375" s="8" t="str" cm="1">
        <f t="array" ref="O375">_xll.BDP($C375,O$1)</f>
        <v>Corp</v>
      </c>
      <c r="P375" s="8" t="str" cm="1">
        <f t="array" ref="P375">_xll.BDP($C375,P$1)</f>
        <v>Industrials</v>
      </c>
      <c r="Q375" s="8" t="str" cm="1">
        <f t="array" ref="Q375">_xll.BDP($C375,Q$1)</f>
        <v>GATWICK FUNDING LIMITED</v>
      </c>
      <c r="R375" s="8" t="str" cm="1">
        <f t="array" ref="R375">_xll.BDP($C375,R$1)</f>
        <v>BBB</v>
      </c>
      <c r="S375" s="8" cm="1">
        <f t="array" ref="S375">_xlfn.IFNA(MATCH(_xll.BDP($C375,S$1),Convert_RBCIRTG[RTG_MDY],0),0)</f>
        <v>2</v>
      </c>
      <c r="T375" s="8" cm="1">
        <f t="array" ref="T375">_xlfn.IFNA(MATCH(_xll.BDP($C375,T$1),Convert_RBCIRTG[RTG_FITCH_SP],0),0)</f>
        <v>3</v>
      </c>
      <c r="U375" s="8" cm="1">
        <f t="array" ref="U375">_xlfn.IFNA(MATCH(_xll.BDP($C375,U$1),Convert_RBCIRTG[RTG_FITCH_SP],0),0)</f>
        <v>2</v>
      </c>
      <c r="V375" s="20" t="str" cm="1">
        <f t="array" ref="V375">INDEX(Convert_RBCIRTG[RTG_FITCH_SP],IF(MEDIAN($S375:$U375)&gt;0,MEDIAN($S375:$U375),MAX($S375:$U375)))</f>
        <v>BBB</v>
      </c>
      <c r="W375" s="15" cm="1">
        <f t="array" ref="W375">_xll.BDP($C375,W$1,"YAS_YLD_FLAG = 15")</f>
        <v>9.6066573358118443</v>
      </c>
      <c r="X375" s="3" t="str">
        <f>INDEX(Convert_DurBins[Dur_Bucket],MATCH($W375,Convert_DurBins[Dur_Val],1))</f>
        <v>0-10</v>
      </c>
      <c r="Y375" s="14">
        <f t="shared" si="28"/>
        <v>3.6988365570064432</v>
      </c>
      <c r="Z375" s="3">
        <f>-INDEX(DefProv[Default],MATCH($O375&amp;$R375,DefProv[KEY],0))</f>
        <v>-36</v>
      </c>
      <c r="AA375" s="9" cm="1">
        <f t="array" ref="AA375">IF($M375="CAD",AB375,_xll.BDP($C375,AA$1,"YAS_XCCY_FOREIGN_CURRENCY=CAD","YAS_YLD_FLAG = 15","PRICING_SOURCE=BVAL"))</f>
        <v>4.0588365570064431</v>
      </c>
      <c r="AB375" s="9" cm="1">
        <f t="array" ref="AB375">_xll.BDP($C375,AB$1,"YAS_YLD_FLAG = 15","PRICING_SOURCE=BVAL")</f>
        <v>2.9391829999999999</v>
      </c>
      <c r="AC375" s="14">
        <f t="shared" si="29"/>
        <v>1.1196535570064432</v>
      </c>
      <c r="AD375" s="9" cm="1">
        <f t="array" ref="AD375">_xll.BDP($C375,AD$1,"YAS_YLD_FLAG = 15","PRICING_SOURCE=BVAL")</f>
        <v>171.62259999999998</v>
      </c>
      <c r="AE375" s="14" t="e">
        <f>INDEX([1]credit_yield!$C$1:$C$108,MATCH($AY375,[1]credit_yield!$A$1:$A$108,0))</f>
        <v>#N/A</v>
      </c>
      <c r="AF375" s="9" cm="1">
        <f t="array" ref="AF375">_xll.BDP($C375,AF$1,"YAS_YLD_FLAG = 15","YAS_XCCY_FOREIGN_CURRENCY=CAD","PRICING_SOURCE=BVAL")</f>
        <v>247.03327264748393</v>
      </c>
      <c r="AG375" s="9" cm="1">
        <f t="array" ref="AG375">_xll.BDP($C375,AG$1,"YAS_YLD_FLAG = 15","PRICING_SOURCE=BVAL")</f>
        <v>1.2229570000000001</v>
      </c>
      <c r="AH375" s="9" t="str" cm="1">
        <f t="array" ref="AH375">_xll.BDP($C375,AH$1,"YAS_YLD_FLAG = 15","PRICING_SOURCE=BVAL")</f>
        <v>UKT 4 1/2 09/07/34</v>
      </c>
      <c r="AI375" s="9" t="str" cm="1">
        <f t="array" ref="AI375">_xll.BDP($C375,AI$1,"YAS_YLD_FLAG = 15","YAS_XCCY_FOREIGN_CURRENCY=CAD","PRICING_SOURCE=BVAL")</f>
        <v>CAN 1 ½ 06/01/31</v>
      </c>
      <c r="AJ375" s="9" cm="1">
        <f t="array" ref="AJ375">_xll.BQL($C375, "yield(fill=PREV, pricing_source=BVN4, side=Bid, yield_type=YTW) - yield(fill=PREV, pricing_source=BVN4, side=Ask, yield_type=YTW)")</f>
        <v>4.6647871206912939E-2</v>
      </c>
      <c r="AK375" s="16" cm="1">
        <f t="array" ref="AK375">_xll.BDP($C375,AK$1,"YAS_YLD_FLAG = 1")</f>
        <v>350000000</v>
      </c>
      <c r="AL375" s="5">
        <f t="shared" si="30"/>
        <v>0</v>
      </c>
      <c r="AM375" s="17" cm="1">
        <f t="array" ref="AM375">_xll.BDP($C375&amp;"@"&amp;Settings!$B$1&amp;" "&amp;$O375,"INTERVAL_SUM","MARKET_DATA_OVERRIDE="&amp;AM$1,"CALC_INTERVAL="&amp;Settings!$B$2,"FILL=0")*1000</f>
        <v>0</v>
      </c>
      <c r="AN375" s="18">
        <f t="shared" si="31"/>
        <v>0</v>
      </c>
      <c r="AO375" s="17" cm="1">
        <f t="array" ref="AO375">_xll.BDP($I375&amp;"@"&amp;Settings!$B$1&amp;" "&amp;$O375,"INTERVAL_SUM","MARKET_DATA_OVERRIDE="&amp;AO$1,"CALC_INTERVAL="&amp;Settings!$B$2,"FILL=0")*1000</f>
        <v>0</v>
      </c>
      <c r="AP375" s="17" cm="1">
        <f t="array" ref="AP375">_xll.BDP($I375&amp;"@"&amp;Settings!$B$1&amp;" "&amp;$O375,"INTERVAL_SUM","MARKET_DATA_OVERRIDE="&amp;AP$1,"CALC_INTERVAL="&amp;Settings!$B$2,"FILL=0")*1000</f>
        <v>0</v>
      </c>
      <c r="AQ375" s="8" cm="1">
        <f t="array" ref="AQ375">_xll.BDP($C375,AQ$1)</f>
        <v>62</v>
      </c>
      <c r="AR375" s="21" t="str">
        <f>_xlfn.IFNA(IF(ISNUMBER($K375),INDEX(SN_Limit[UTILIZATION],MATCH($K375,SN_Limit[BB_ID],0)),"#N/A"),
IF(ISNUMBER($L375),INDEX(SN_Limit[UTILIZATION],MATCH($L375,SN_Limit[BB_ID],0)),"#N/A"))</f>
        <v>N/A</v>
      </c>
      <c r="AS375" s="6">
        <f>_xlfn.IFNA(IF(ISNUMBER($K375),INDEX(SN_Limit[REMAINING],MATCH($K375,SN_Limit[BB_ID],0)),"#N/A"),
IF(ISNUMBER($L375),INDEX(SN_Limit[REMAINING],MATCH($L375,SN_Limit[BB_ID],0)),"#N/A"))</f>
        <v>0</v>
      </c>
      <c r="AT375" s="3" t="str">
        <f>INDEX(Table11[Z_category],MATCH(MAX(BuyTable[[#This Row],[Yld_Z_BB]:[Yld_Z_RBCI]]),Table11[Z_score_Vale],1))</f>
        <v>75 to 90</v>
      </c>
      <c r="AU375" s="3">
        <f>INDEX(Table12[TRAC_Category],MATCH(BuyTable[[#This Row],[Perc_Traded]],Table12[TRAC_Value],1))</f>
        <v>0</v>
      </c>
      <c r="AV375" s="27">
        <f>INDEX(Table13[NetDlrInv_Category],MATCH(BuyTable[[#This Row],[DealerClient Net]],Table13[NetDlrInv_Value],1))</f>
        <v>0</v>
      </c>
      <c r="AW375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75" s="3" t="str">
        <f>INDEX(Table15[XCCY_Cat],MATCH(BuyTable[[#This Row],[XCCY_sprd]],Table15[XCCY_Value],1))</f>
        <v>1 to 1.5</v>
      </c>
      <c r="AY375" s="3" t="str">
        <f>INDEX(Group_RTG[RTG_Value],MATCH($R375,Group_RTG[RTG_Key],0))&amp;":"&amp;INDEX(Map_DurBQNT[Dur_Val],MATCH($X375,Map_DurBQNT[Dur_Key],0))&amp;":"&amp;$M375&amp;":"&amp;$O375</f>
        <v>BBB:5:GBP:Corp</v>
      </c>
      <c r="AZ375" s="3" t="str">
        <f>INDEX(Table9[LQA_Bucket],MATCH(BuyTable[[#This Row],[LQA_LIQUIDITY_SCORE]],Table9[LQA_Val],1))</f>
        <v>60-80</v>
      </c>
      <c r="BA375" s="27" t="str">
        <f>INDEX(Table10[Utilization_Bucket],MATCH(_xlfn.IFNA(ROUND(BuyTable[[#This Row],[Remaining]]/1000000,0),-1),Table10[Utilization_Val],1))</f>
        <v>0MM</v>
      </c>
      <c r="BB37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76" spans="1:54" x14ac:dyDescent="0.3">
      <c r="A376" t="s">
        <v>876</v>
      </c>
      <c r="B376" t="str">
        <f>IF(ISNUMBER(MATCH(I376,Buyside_PastID!A:A,0)),"","NEW")</f>
        <v/>
      </c>
      <c r="C376" s="8" t="s">
        <v>1706</v>
      </c>
      <c r="D376" s="8">
        <v>0.99121767672249617</v>
      </c>
      <c r="E376" s="8">
        <v>1.2352314855061963</v>
      </c>
      <c r="F376" s="8" t="s">
        <v>2125</v>
      </c>
      <c r="G376" s="8">
        <v>0</v>
      </c>
      <c r="H376" s="8">
        <v>0</v>
      </c>
      <c r="I376" s="8" t="str" cm="1">
        <f t="array" ref="I376">_xll.BDP($C376,I$1)</f>
        <v>74814ZFM0</v>
      </c>
      <c r="J376" s="8" t="str" cm="1">
        <f t="array" ref="J376">_xll.BDP($C376,J$1)</f>
        <v>Q 2.1 05/27/31</v>
      </c>
      <c r="K376" s="8" cm="1">
        <f t="array" ref="K376">_xll.BDP($C376,K$1)</f>
        <v>227189</v>
      </c>
      <c r="L376" s="8" cm="1">
        <f t="array" ref="L376">_xll.BDP($C376,L$1)</f>
        <v>227189</v>
      </c>
      <c r="M376" s="8" t="str" cm="1">
        <f t="array" ref="M376">_xll.BDP($C376,M$1)</f>
        <v>CAD</v>
      </c>
      <c r="N376" s="8" t="str" cm="1">
        <f t="array" ref="N376">_xll.BDP($C376,N$1)</f>
        <v>CA</v>
      </c>
      <c r="O376" s="8" t="str" cm="1">
        <f t="array" ref="O376">_xll.BDP($C376,O$1)</f>
        <v>Govt</v>
      </c>
      <c r="P376" s="8" t="str" cm="1">
        <f t="array" ref="P376">_xll.BDP($C376,P$1)</f>
        <v>Government</v>
      </c>
      <c r="Q376" s="8" t="str" cm="1">
        <f t="array" ref="Q376">_xll.BDP($C376,Q$1)</f>
        <v>PROVINCE OF QUEBEC</v>
      </c>
      <c r="R376" s="8" t="str" cm="1">
        <f t="array" ref="R376">_xll.BDP($C376,R$1)</f>
        <v>AA-</v>
      </c>
      <c r="S376" s="8" cm="1">
        <f t="array" ref="S376">_xlfn.IFNA(MATCH(_xll.BDP($C376,S$1),Convert_RBCIRTG[RTG_MDY],0),0)</f>
        <v>8</v>
      </c>
      <c r="T376" s="8" cm="1">
        <f t="array" ref="T376">_xlfn.IFNA(MATCH(_xll.BDP($C376,T$1),Convert_RBCIRTG[RTG_FITCH_SP],0),0)</f>
        <v>7</v>
      </c>
      <c r="U376" s="8" cm="1">
        <f t="array" ref="U376">_xlfn.IFNA(MATCH(_xll.BDP($C376,U$1),Convert_RBCIRTG[RTG_FITCH_SP],0),0)</f>
        <v>7</v>
      </c>
      <c r="V376" s="20" t="str" cm="1">
        <f t="array" ref="V376">INDEX(Convert_RBCIRTG[RTG_FITCH_SP],IF(MEDIAN($S376:$U376)&gt;0,MEDIAN($S376:$U376),MAX($S376:$U376)))</f>
        <v>AA-</v>
      </c>
      <c r="W376" s="15" cm="1">
        <f t="array" ref="W376">_xll.BDP($C376,W$1,"YAS_YLD_FLAG = 15")</f>
        <v>8.5890786777925108</v>
      </c>
      <c r="X376" s="3" t="str">
        <f>INDEX(Convert_DurBins[Dur_Bucket],MATCH($W376,Convert_DurBins[Dur_Val],1))</f>
        <v>0-10</v>
      </c>
      <c r="Y376" s="14">
        <f t="shared" si="28"/>
        <v>2.037255</v>
      </c>
      <c r="Z376" s="3">
        <f>-INDEX(DefProv[Default],MATCH($O376&amp;$R376,DefProv[KEY],0))</f>
        <v>-3</v>
      </c>
      <c r="AA376" s="9" cm="1">
        <f t="array" ref="AA376">IF($M376="CAD",AB376,_xll.BDP($C376,AA$1,"YAS_XCCY_FOREIGN_CURRENCY=CAD","YAS_YLD_FLAG = 15","PRICING_SOURCE=BVAL"))</f>
        <v>2.0672549999999998</v>
      </c>
      <c r="AB376" s="9" cm="1">
        <f t="array" ref="AB376">_xll.BDP($C376,AB$1,"YAS_YLD_FLAG = 15","PRICING_SOURCE=BVAL")</f>
        <v>2.0672549999999998</v>
      </c>
      <c r="AC376" s="14">
        <f t="shared" si="29"/>
        <v>0</v>
      </c>
      <c r="AD376" s="9" cm="1">
        <f t="array" ref="AD376">_xll.BDP($C376,AD$1,"YAS_YLD_FLAG = 15","PRICING_SOURCE=BVAL")</f>
        <v>52.014899999999997</v>
      </c>
      <c r="AE376" s="14" t="e">
        <f>INDEX([1]credit_yield!$C$1:$C$108,MATCH($AY376,[1]credit_yield!$A$1:$A$108,0))</f>
        <v>#N/A</v>
      </c>
      <c r="AF376" s="9" cm="1">
        <f t="array" ref="AF376">_xll.BDP($C376,AF$1,"YAS_YLD_FLAG = 15","YAS_XCCY_FOREIGN_CURRENCY=CAD","PRICING_SOURCE=BVAL")</f>
        <v>47.926128335903329</v>
      </c>
      <c r="AG376" s="9" cm="1">
        <f t="array" ref="AG376">_xll.BDP($C376,AG$1,"YAS_YLD_FLAG = 15","PRICING_SOURCE=BVAL")</f>
        <v>1.5471059999999999</v>
      </c>
      <c r="AH376" s="9" t="str" cm="1">
        <f t="array" ref="AH376">_xll.BDP($C376,AH$1,"YAS_YLD_FLAG = 15","PRICING_SOURCE=BVAL")</f>
        <v>CAN 0 1/2 12/01/30</v>
      </c>
      <c r="AI376" s="9" t="str" cm="1">
        <f t="array" ref="AI376">_xll.BDP($C376,AI$1,"YAS_YLD_FLAG = 15","YAS_XCCY_FOREIGN_CURRENCY=CAD","PRICING_SOURCE=BVAL")</f>
        <v>CAN 1 ½ 06/01/31</v>
      </c>
      <c r="AJ376" s="9" cm="1">
        <f t="array" ref="AJ376">_xll.BQL($C376, "yield(fill=PREV, pricing_source=BVN4, side=Bid, yield_type=YTW) - yield(fill=PREV, pricing_source=BVN4, side=Ask, yield_type=YTW)")</f>
        <v>2.2317162085785824E-2</v>
      </c>
      <c r="AK376" s="16" cm="1">
        <f t="array" ref="AK376">_xll.BDP($C376,AK$1,"YAS_YLD_FLAG = 1")</f>
        <v>500000000</v>
      </c>
      <c r="AL376" s="5">
        <f t="shared" si="30"/>
        <v>0</v>
      </c>
      <c r="AM376" s="17" cm="1">
        <f t="array" ref="AM376">_xll.BDP($C376&amp;"@"&amp;Settings!$B$1&amp;" "&amp;$O376,"INTERVAL_SUM","MARKET_DATA_OVERRIDE="&amp;AM$1,"CALC_INTERVAL="&amp;Settings!$B$2,"FILL=0")*1000</f>
        <v>0</v>
      </c>
      <c r="AN376" s="18">
        <f t="shared" si="31"/>
        <v>0</v>
      </c>
      <c r="AO376" s="17" cm="1">
        <f t="array" ref="AO376">_xll.BDP($I376&amp;"@"&amp;Settings!$B$1&amp;" "&amp;$O376,"INTERVAL_SUM","MARKET_DATA_OVERRIDE="&amp;AO$1,"CALC_INTERVAL="&amp;Settings!$B$2,"FILL=0")*1000</f>
        <v>0</v>
      </c>
      <c r="AP376" s="17" cm="1">
        <f t="array" ref="AP376">_xll.BDP($I376&amp;"@"&amp;Settings!$B$1&amp;" "&amp;$O376,"INTERVAL_SUM","MARKET_DATA_OVERRIDE="&amp;AP$1,"CALC_INTERVAL="&amp;Settings!$B$2,"FILL=0")*1000</f>
        <v>0</v>
      </c>
      <c r="AQ376" s="8" cm="1">
        <f t="array" ref="AQ376">_xll.BDP($C376,AQ$1)</f>
        <v>96</v>
      </c>
      <c r="AR376" s="21">
        <f>_xlfn.IFNA(IF(ISNUMBER($K376),INDEX(SN_Limit[UTILIZATION],MATCH($K376,SN_Limit[BB_ID],0)),"#N/A"),
IF(ISNUMBER($L376),INDEX(SN_Limit[UTILIZATION],MATCH($L376,SN_Limit[BB_ID],0)),"#N/A"))</f>
        <v>0.48010000000000003</v>
      </c>
      <c r="AS376" s="6">
        <f>_xlfn.IFNA(IF(ISNUMBER($K376),INDEX(SN_Limit[REMAINING],MATCH($K376,SN_Limit[BB_ID],0)),"#N/A"),
IF(ISNUMBER($L376),INDEX(SN_Limit[REMAINING],MATCH($L376,SN_Limit[BB_ID],0)),"#N/A"))</f>
        <v>524865935.24000001</v>
      </c>
      <c r="AT376" s="3" t="str">
        <f>INDEX(Table11[Z_category],MATCH(MAX(BuyTable[[#This Row],[Yld_Z_BB]:[Yld_Z_RBCI]]),Table11[Z_score_Vale],1))</f>
        <v>75 to 90</v>
      </c>
      <c r="AU376" s="3">
        <f>INDEX(Table12[TRAC_Category],MATCH(BuyTable[[#This Row],[Perc_Traded]],Table12[TRAC_Value],1))</f>
        <v>0</v>
      </c>
      <c r="AV376" s="27">
        <f>INDEX(Table13[NetDlrInv_Category],MATCH(BuyTable[[#This Row],[DealerClient Net]],Table13[NetDlrInv_Value],1))</f>
        <v>0</v>
      </c>
      <c r="AW376" s="3">
        <f>IF(OR(ISBLANK(BuyTable[[#This Row],[MSG_AskSize]]),NOT(ISNUMBER(BuyTable[[#This Row],[MSG_AskSize]]))),"NA",INDEX(Table14[AskSize_Category],MATCH(BuyTable[[#This Row],[MSG_AskSize]],Table14[AskSize_Value],1)))</f>
        <v>0</v>
      </c>
      <c r="AX376" s="3">
        <f>INDEX(Table15[XCCY_Cat],MATCH(BuyTable[[#This Row],[XCCY_sprd]],Table15[XCCY_Value],1))</f>
        <v>0</v>
      </c>
      <c r="AY376" s="3" t="str">
        <f>INDEX(Group_RTG[RTG_Value],MATCH($R376,Group_RTG[RTG_Key],0))&amp;":"&amp;INDEX(Map_DurBQNT[Dur_Val],MATCH($X376,Map_DurBQNT[Dur_Key],0))&amp;":"&amp;$M376&amp;":"&amp;$O376</f>
        <v>AA:5:CAD:Govt</v>
      </c>
      <c r="AZ376" s="3" t="str">
        <f>INDEX(Table9[LQA_Bucket],MATCH(BuyTable[[#This Row],[LQA_LIQUIDITY_SCORE]],Table9[LQA_Val],1))</f>
        <v>80-100</v>
      </c>
      <c r="BA376" s="27" t="str">
        <f>INDEX(Table10[Utilization_Bucket],MATCH(_xlfn.IFNA(ROUND(BuyTable[[#This Row],[Remaining]]/1000000,0),-1),Table10[Utilization_Val],1))</f>
        <v>100MM+</v>
      </c>
      <c r="BB37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77" spans="1:54" x14ac:dyDescent="0.3">
      <c r="A377" t="s">
        <v>876</v>
      </c>
      <c r="B377" t="str">
        <f>IF(ISNUMBER(MATCH(I377,Buyside_PastID!A:A,0)),"","NEW")</f>
        <v/>
      </c>
      <c r="C377" s="8" t="s">
        <v>1057</v>
      </c>
      <c r="D377" s="8">
        <v>1.6450372721269793</v>
      </c>
      <c r="E377" s="8">
        <v>1.6650433465864953</v>
      </c>
      <c r="F377" s="8" t="s">
        <v>2138</v>
      </c>
      <c r="G377" s="8">
        <v>1000000</v>
      </c>
      <c r="H377" s="8">
        <v>2000000</v>
      </c>
      <c r="I377" s="8" t="str" cm="1">
        <f t="array" ref="I377">_xll.BDP($C377,I$1)</f>
        <v>07813ZAP9</v>
      </c>
      <c r="J377" s="8" t="str" cm="1">
        <f t="array" ref="J377">_xll.BDP($C377,J$1)</f>
        <v>BCECN 7.3 02/23/32</v>
      </c>
      <c r="K377" s="8" cm="1">
        <f t="array" ref="K377">_xll.BDP($C377,K$1)</f>
        <v>100179</v>
      </c>
      <c r="L377" s="8" cm="1">
        <f t="array" ref="L377">_xll.BDP($C377,L$1)</f>
        <v>174724</v>
      </c>
      <c r="M377" s="8" t="str" cm="1">
        <f t="array" ref="M377">_xll.BDP($C377,M$1)</f>
        <v>CAD</v>
      </c>
      <c r="N377" s="8" t="str" cm="1">
        <f t="array" ref="N377">_xll.BDP($C377,N$1)</f>
        <v>CA</v>
      </c>
      <c r="O377" s="8" t="str" cm="1">
        <f t="array" ref="O377">_xll.BDP($C377,O$1)</f>
        <v>Corp</v>
      </c>
      <c r="P377" s="8" t="str" cm="1">
        <f t="array" ref="P377">_xll.BDP($C377,P$1)</f>
        <v>Communications</v>
      </c>
      <c r="Q377" s="8" t="str" cm="1">
        <f t="array" ref="Q377">_xll.BDP($C377,Q$1)</f>
        <v>BELL CANADA</v>
      </c>
      <c r="R377" s="8" t="str" cm="1">
        <f t="array" ref="R377">_xll.BDP($C377,R$1)</f>
        <v>BBB+</v>
      </c>
      <c r="S377" s="8" cm="1">
        <f t="array" ref="S377">_xlfn.IFNA(MATCH(_xll.BDP($C377,S$1),Convert_RBCIRTG[RTG_MDY],0),0)</f>
        <v>3</v>
      </c>
      <c r="T377" s="8" cm="1">
        <f t="array" ref="T377">_xlfn.IFNA(MATCH(_xll.BDP($C377,T$1),Convert_RBCIRTG[RTG_FITCH_SP],0),0)</f>
        <v>0</v>
      </c>
      <c r="U377" s="8" cm="1">
        <f t="array" ref="U377">_xlfn.IFNA(MATCH(_xll.BDP($C377,U$1),Convert_RBCIRTG[RTG_FITCH_SP],0),0)</f>
        <v>3</v>
      </c>
      <c r="V377" s="20" t="str" cm="1">
        <f t="array" ref="V377">INDEX(Convert_RBCIRTG[RTG_FITCH_SP],IF(MEDIAN($S377:$U377)&gt;0,MEDIAN($S377:$U377),MAX($S377:$U377)))</f>
        <v>BBB+</v>
      </c>
      <c r="W377" s="15" cm="1">
        <f t="array" ref="W377">_xll.BDP($C377,W$1,"YAS_YLD_FLAG = 15")</f>
        <v>7.6787985917985964</v>
      </c>
      <c r="X377" s="3" t="str">
        <f>INDEX(Convert_DurBins[Dur_Bucket],MATCH($W377,Convert_DurBins[Dur_Val],1))</f>
        <v>0-10</v>
      </c>
      <c r="Y377" s="14">
        <f t="shared" si="28"/>
        <v>3.0470079999999999</v>
      </c>
      <c r="Z377" s="3">
        <f>-INDEX(DefProv[Default],MATCH($O377&amp;$R377,DefProv[KEY],0))</f>
        <v>-36</v>
      </c>
      <c r="AA377" s="9" cm="1">
        <f t="array" ref="AA377">IF($M377="CAD",AB377,_xll.BDP($C377,AA$1,"YAS_XCCY_FOREIGN_CURRENCY=CAD","YAS_YLD_FLAG = 15","PRICING_SOURCE=BVAL"))</f>
        <v>3.4070079999999998</v>
      </c>
      <c r="AB377" s="9" cm="1">
        <f t="array" ref="AB377">_xll.BDP($C377,AB$1,"YAS_YLD_FLAG = 15","PRICING_SOURCE=BVAL")</f>
        <v>3.4070079999999998</v>
      </c>
      <c r="AC377" s="14">
        <f t="shared" si="29"/>
        <v>0</v>
      </c>
      <c r="AD377" s="9" cm="1">
        <f t="array" ref="AD377">_xll.BDP($C377,AD$1,"YAS_YLD_FLAG = 15","PRICING_SOURCE=BVAL")</f>
        <v>207.37899999999999</v>
      </c>
      <c r="AE377" s="14" t="e">
        <f>INDEX([1]credit_yield!$C$1:$C$108,MATCH($AY377,[1]credit_yield!$A$1:$A$108,0))</f>
        <v>#N/A</v>
      </c>
      <c r="AF377" s="9" cm="1">
        <f t="array" ref="AF377">_xll.BDP($C377,AF$1,"YAS_YLD_FLAG = 15","YAS_XCCY_FOREIGN_CURRENCY=CAD","PRICING_SOURCE=BVAL")</f>
        <v>212.26781414682807</v>
      </c>
      <c r="AG377" s="9" cm="1">
        <f t="array" ref="AG377">_xll.BDP($C377,AG$1,"YAS_YLD_FLAG = 15","PRICING_SOURCE=BVAL")</f>
        <v>1.333218</v>
      </c>
      <c r="AH377" s="9" t="str" cm="1">
        <f t="array" ref="AH377">_xll.BDP($C377,AH$1,"YAS_YLD_FLAG = 15","PRICING_SOURCE=BVAL")</f>
        <v>CAN 8 06/01/27</v>
      </c>
      <c r="AI377" s="9" t="str" cm="1">
        <f t="array" ref="AI377">_xll.BDP($C377,AI$1,"YAS_YLD_FLAG = 15","YAS_XCCY_FOREIGN_CURRENCY=CAD","PRICING_SOURCE=BVAL")</f>
        <v>CAN 1 ½ 06/01/31</v>
      </c>
      <c r="AJ377" s="9" cm="1">
        <f t="array" ref="AJ377">_xll.BQL($C377, "yield(fill=PREV, pricing_source=BVN4, side=Bid, yield_type=YTW) - yield(fill=PREV, pricing_source=BVN4, side=Ask, yield_type=YTW)")</f>
        <v>0.11159257889928798</v>
      </c>
      <c r="AK377" s="16" cm="1">
        <f t="array" ref="AK377">_xll.BDP($C377,AK$1,"YAS_YLD_FLAG = 1")</f>
        <v>400000000</v>
      </c>
      <c r="AL377" s="5">
        <f t="shared" si="30"/>
        <v>0</v>
      </c>
      <c r="AM377" s="17" cm="1">
        <f t="array" ref="AM377">_xll.BDP($C377&amp;"@"&amp;Settings!$B$1&amp;" "&amp;$O377,"INTERVAL_SUM","MARKET_DATA_OVERRIDE="&amp;AM$1,"CALC_INTERVAL="&amp;Settings!$B$2,"FILL=0")*1000</f>
        <v>0</v>
      </c>
      <c r="AN377" s="18">
        <f t="shared" si="31"/>
        <v>0</v>
      </c>
      <c r="AO377" s="17" cm="1">
        <f t="array" ref="AO377">_xll.BDP($I377&amp;"@"&amp;Settings!$B$1&amp;" "&amp;$O377,"INTERVAL_SUM","MARKET_DATA_OVERRIDE="&amp;AO$1,"CALC_INTERVAL="&amp;Settings!$B$2,"FILL=0")*1000</f>
        <v>0</v>
      </c>
      <c r="AP377" s="17" cm="1">
        <f t="array" ref="AP377">_xll.BDP($I377&amp;"@"&amp;Settings!$B$1&amp;" "&amp;$O377,"INTERVAL_SUM","MARKET_DATA_OVERRIDE="&amp;AP$1,"CALC_INTERVAL="&amp;Settings!$B$2,"FILL=0")*1000</f>
        <v>0</v>
      </c>
      <c r="AQ377" s="8" cm="1">
        <f t="array" ref="AQ377">_xll.BDP($C377,AQ$1)</f>
        <v>64</v>
      </c>
      <c r="AR377" s="21">
        <f>_xlfn.IFNA(IF(ISNUMBER($K377),INDEX(SN_Limit[UTILIZATION],MATCH($K377,SN_Limit[BB_ID],0)),"#N/A"),
IF(ISNUMBER($L377),INDEX(SN_Limit[UTILIZATION],MATCH($L377,SN_Limit[BB_ID],0)),"#N/A"))</f>
        <v>0.90849999999999997</v>
      </c>
      <c r="AS377" s="6">
        <f>_xlfn.IFNA(IF(ISNUMBER($K377),INDEX(SN_Limit[REMAINING],MATCH($K377,SN_Limit[BB_ID],0)),"#N/A"),
IF(ISNUMBER($L377),INDEX(SN_Limit[REMAINING],MATCH($L377,SN_Limit[BB_ID],0)),"#N/A"))</f>
        <v>0</v>
      </c>
      <c r="AT377" s="3" t="str">
        <f>INDEX(Table11[Z_category],MATCH(MAX(BuyTable[[#This Row],[Yld_Z_BB]:[Yld_Z_RBCI]]),Table11[Z_score_Vale],1))</f>
        <v>90+</v>
      </c>
      <c r="AU377" s="3">
        <f>INDEX(Table12[TRAC_Category],MATCH(BuyTable[[#This Row],[Perc_Traded]],Table12[TRAC_Value],1))</f>
        <v>0</v>
      </c>
      <c r="AV377" s="27">
        <f>INDEX(Table13[NetDlrInv_Category],MATCH(BuyTable[[#This Row],[DealerClient Net]],Table13[NetDlrInv_Value],1))</f>
        <v>0</v>
      </c>
      <c r="AW377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77" s="3">
        <f>INDEX(Table15[XCCY_Cat],MATCH(BuyTable[[#This Row],[XCCY_sprd]],Table15[XCCY_Value],1))</f>
        <v>0</v>
      </c>
      <c r="AY377" s="3" t="str">
        <f>INDEX(Group_RTG[RTG_Value],MATCH($R377,Group_RTG[RTG_Key],0))&amp;":"&amp;INDEX(Map_DurBQNT[Dur_Val],MATCH($X377,Map_DurBQNT[Dur_Key],0))&amp;":"&amp;$M377&amp;":"&amp;$O377</f>
        <v>BBB:5:CAD:Corp</v>
      </c>
      <c r="AZ377" s="3" t="str">
        <f>INDEX(Table9[LQA_Bucket],MATCH(BuyTable[[#This Row],[LQA_LIQUIDITY_SCORE]],Table9[LQA_Val],1))</f>
        <v>60-80</v>
      </c>
      <c r="BA377" s="27" t="str">
        <f>INDEX(Table10[Utilization_Bucket],MATCH(_xlfn.IFNA(ROUND(BuyTable[[#This Row],[Remaining]]/1000000,0),-1),Table10[Utilization_Val],1))</f>
        <v>0MM</v>
      </c>
      <c r="BB37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78" spans="1:54" x14ac:dyDescent="0.3">
      <c r="A378" t="s">
        <v>876</v>
      </c>
      <c r="B378" t="str">
        <f>IF(ISNUMBER(MATCH(I378,Buyside_PastID!A:A,0)),"","NEW")</f>
        <v/>
      </c>
      <c r="C378" s="8" t="s">
        <v>1071</v>
      </c>
      <c r="D378" s="8">
        <v>1.2983608682445595</v>
      </c>
      <c r="E378" s="8">
        <v>1.3844357208865907</v>
      </c>
      <c r="F378" s="8" t="s">
        <v>2118</v>
      </c>
      <c r="G378" s="8">
        <v>0</v>
      </c>
      <c r="H378" s="8">
        <v>5000000</v>
      </c>
      <c r="I378" s="8" t="str" cm="1">
        <f t="array" ref="I378">_xll.BDP($C378,I$1)</f>
        <v>59162ZAB8</v>
      </c>
      <c r="J378" s="8" t="str" cm="1">
        <f t="array" ref="J378">_xll.BDP($C378,J$1)</f>
        <v>MRUCN 5.97 10/15/35</v>
      </c>
      <c r="K378" s="8" cm="1">
        <f t="array" ref="K378">_xll.BDP($C378,K$1)</f>
        <v>109873</v>
      </c>
      <c r="L378" s="8" cm="1">
        <f t="array" ref="L378">_xll.BDP($C378,L$1)</f>
        <v>109873</v>
      </c>
      <c r="M378" s="8" t="str" cm="1">
        <f t="array" ref="M378">_xll.BDP($C378,M$1)</f>
        <v>CAD</v>
      </c>
      <c r="N378" s="8" t="str" cm="1">
        <f t="array" ref="N378">_xll.BDP($C378,N$1)</f>
        <v>CA</v>
      </c>
      <c r="O378" s="8" t="str" cm="1">
        <f t="array" ref="O378">_xll.BDP($C378,O$1)</f>
        <v>Corp</v>
      </c>
      <c r="P378" s="8" t="str" cm="1">
        <f t="array" ref="P378">_xll.BDP($C378,P$1)</f>
        <v>Consumer Staples</v>
      </c>
      <c r="Q378" s="8" t="str" cm="1">
        <f t="array" ref="Q378">_xll.BDP($C378,Q$1)</f>
        <v>METRO INC</v>
      </c>
      <c r="R378" s="8" t="str" cm="1">
        <f t="array" ref="R378">_xll.BDP($C378,R$1)</f>
        <v>BBB</v>
      </c>
      <c r="S378" s="8" cm="1">
        <f t="array" ref="S378">_xlfn.IFNA(MATCH(_xll.BDP($C378,S$1),Convert_RBCIRTG[RTG_MDY],0),0)</f>
        <v>0</v>
      </c>
      <c r="T378" s="8" cm="1">
        <f t="array" ref="T378">_xlfn.IFNA(MATCH(_xll.BDP($C378,T$1),Convert_RBCIRTG[RTG_FITCH_SP],0),0)</f>
        <v>0</v>
      </c>
      <c r="U378" s="8" cm="1">
        <f t="array" ref="U378">_xlfn.IFNA(MATCH(_xll.BDP($C378,U$1),Convert_RBCIRTG[RTG_FITCH_SP],0),0)</f>
        <v>2</v>
      </c>
      <c r="V378" s="20" t="str" cm="1">
        <f t="array" ref="V378">INDEX(Convert_RBCIRTG[RTG_FITCH_SP],IF(MEDIAN($S378:$U378)&gt;0,MEDIAN($S378:$U378),MAX($S378:$U378)))</f>
        <v>BBB</v>
      </c>
      <c r="W378" s="15" cm="1">
        <f t="array" ref="W378">_xll.BDP($C378,W$1,"YAS_YLD_FLAG = 15")</f>
        <v>10.007758715434276</v>
      </c>
      <c r="X378" s="3" t="str">
        <f>INDEX(Convert_DurBins[Dur_Bucket],MATCH($W378,Convert_DurBins[Dur_Val],1))</f>
        <v>10-12</v>
      </c>
      <c r="Y378" s="14">
        <f t="shared" si="28"/>
        <v>3.2475270000000003</v>
      </c>
      <c r="Z378" s="3">
        <f>-INDEX(DefProv[Default],MATCH($O378&amp;$R378,DefProv[KEY],0))</f>
        <v>-36</v>
      </c>
      <c r="AA378" s="9" cm="1">
        <f t="array" ref="AA378">IF($M378="CAD",AB378,_xll.BDP($C378,AA$1,"YAS_XCCY_FOREIGN_CURRENCY=CAD","YAS_YLD_FLAG = 15","PRICING_SOURCE=BVAL"))</f>
        <v>3.6075270000000002</v>
      </c>
      <c r="AB378" s="9" cm="1">
        <f t="array" ref="AB378">_xll.BDP($C378,AB$1,"YAS_YLD_FLAG = 15","PRICING_SOURCE=BVAL")</f>
        <v>3.6075270000000002</v>
      </c>
      <c r="AC378" s="14">
        <f t="shared" si="29"/>
        <v>0</v>
      </c>
      <c r="AD378" s="9" cm="1">
        <f t="array" ref="AD378">_xll.BDP($C378,AD$1,"YAS_YLD_FLAG = 15","PRICING_SOURCE=BVAL")</f>
        <v>217.28140000000002</v>
      </c>
      <c r="AE378" s="14" t="e">
        <f>INDEX([1]credit_yield!$C$1:$C$108,MATCH($AY378,[1]credit_yield!$A$1:$A$108,0))</f>
        <v>#N/A</v>
      </c>
      <c r="AF378" s="9" cm="1">
        <f t="array" ref="AF378">_xll.BDP($C378,AF$1,"YAS_YLD_FLAG = 15","YAS_XCCY_FOREIGN_CURRENCY=CAD","PRICING_SOURCE=BVAL")</f>
        <v>226.51582173747335</v>
      </c>
      <c r="AG378" s="9" cm="1">
        <f t="array" ref="AG378">_xll.BDP($C378,AG$1,"YAS_YLD_FLAG = 15","PRICING_SOURCE=BVAL")</f>
        <v>1.4347129999999999</v>
      </c>
      <c r="AH378" s="9" t="str" cm="1">
        <f t="array" ref="AH378">_xll.BDP($C378,AH$1,"YAS_YLD_FLAG = 15","PRICING_SOURCE=BVAL")</f>
        <v>CAN 5 3/4 06/01/29</v>
      </c>
      <c r="AI378" s="9" t="str" cm="1">
        <f t="array" ref="AI378">_xll.BDP($C378,AI$1,"YAS_YLD_FLAG = 15","YAS_XCCY_FOREIGN_CURRENCY=CAD","PRICING_SOURCE=BVAL")</f>
        <v>CAN 1 ½ 06/01/31</v>
      </c>
      <c r="AJ378" s="9" cm="1">
        <f t="array" ref="AJ378">_xll.BQL($C378, "yield(fill=PREV, pricing_source=BVN4, side=Bid, yield_type=YTW) - yield(fill=PREV, pricing_source=BVN4, side=Ask, yield_type=YTW)")</f>
        <v>5.3007885348582917E-2</v>
      </c>
      <c r="AK378" s="16" cm="1">
        <f t="array" ref="AK378">_xll.BDP($C378,AK$1,"YAS_YLD_FLAG = 1")</f>
        <v>400000000</v>
      </c>
      <c r="AL378" s="5">
        <f t="shared" si="30"/>
        <v>0</v>
      </c>
      <c r="AM378" s="17" cm="1">
        <f t="array" ref="AM378">_xll.BDP($C378&amp;"@"&amp;Settings!$B$1&amp;" "&amp;$O378,"INTERVAL_SUM","MARKET_DATA_OVERRIDE="&amp;AM$1,"CALC_INTERVAL="&amp;Settings!$B$2,"FILL=0")*1000</f>
        <v>0</v>
      </c>
      <c r="AN378" s="18">
        <f t="shared" si="31"/>
        <v>0</v>
      </c>
      <c r="AO378" s="17" cm="1">
        <f t="array" ref="AO378">_xll.BDP($I378&amp;"@"&amp;Settings!$B$1&amp;" "&amp;$O378,"INTERVAL_SUM","MARKET_DATA_OVERRIDE="&amp;AO$1,"CALC_INTERVAL="&amp;Settings!$B$2,"FILL=0")*1000</f>
        <v>0</v>
      </c>
      <c r="AP378" s="17" cm="1">
        <f t="array" ref="AP378">_xll.BDP($I378&amp;"@"&amp;Settings!$B$1&amp;" "&amp;$O378,"INTERVAL_SUM","MARKET_DATA_OVERRIDE="&amp;AP$1,"CALC_INTERVAL="&amp;Settings!$B$2,"FILL=0")*1000</f>
        <v>0</v>
      </c>
      <c r="AQ378" s="8" cm="1">
        <f t="array" ref="AQ378">_xll.BDP($C378,AQ$1)</f>
        <v>69</v>
      </c>
      <c r="AR378" s="21">
        <f>_xlfn.IFNA(IF(ISNUMBER($K378),INDEX(SN_Limit[UTILIZATION],MATCH($K378,SN_Limit[BB_ID],0)),"#N/A"),
IF(ISNUMBER($L378),INDEX(SN_Limit[UTILIZATION],MATCH($L378,SN_Limit[BB_ID],0)),"#N/A"))</f>
        <v>7.9699999999999993E-2</v>
      </c>
      <c r="AS378" s="6">
        <f>_xlfn.IFNA(IF(ISNUMBER($K378),INDEX(SN_Limit[REMAINING],MATCH($K378,SN_Limit[BB_ID],0)),"#N/A"),
IF(ISNUMBER($L378),INDEX(SN_Limit[REMAINING],MATCH($L378,SN_Limit[BB_ID],0)),"#N/A"))</f>
        <v>61524936.990000002</v>
      </c>
      <c r="AT378" s="3" t="str">
        <f>INDEX(Table11[Z_category],MATCH(MAX(BuyTable[[#This Row],[Yld_Z_BB]:[Yld_Z_RBCI]]),Table11[Z_score_Vale],1))</f>
        <v>90+</v>
      </c>
      <c r="AU378" s="3">
        <f>INDEX(Table12[TRAC_Category],MATCH(BuyTable[[#This Row],[Perc_Traded]],Table12[TRAC_Value],1))</f>
        <v>0</v>
      </c>
      <c r="AV378" s="27">
        <f>INDEX(Table13[NetDlrInv_Category],MATCH(BuyTable[[#This Row],[DealerClient Net]],Table13[NetDlrInv_Value],1))</f>
        <v>0</v>
      </c>
      <c r="AW378" s="3">
        <f>IF(OR(ISBLANK(BuyTable[[#This Row],[MSG_AskSize]]),NOT(ISNUMBER(BuyTable[[#This Row],[MSG_AskSize]]))),"NA",INDEX(Table14[AskSize_Category],MATCH(BuyTable[[#This Row],[MSG_AskSize]],Table14[AskSize_Value],1)))</f>
        <v>0</v>
      </c>
      <c r="AX378" s="3">
        <f>INDEX(Table15[XCCY_Cat],MATCH(BuyTable[[#This Row],[XCCY_sprd]],Table15[XCCY_Value],1))</f>
        <v>0</v>
      </c>
      <c r="AY378" s="3" t="str">
        <f>INDEX(Group_RTG[RTG_Value],MATCH($R378,Group_RTG[RTG_Key],0))&amp;":"&amp;INDEX(Map_DurBQNT[Dur_Val],MATCH($X378,Map_DurBQNT[Dur_Key],0))&amp;":"&amp;$M378&amp;":"&amp;$O378</f>
        <v>BBB:6:CAD:Corp</v>
      </c>
      <c r="AZ378" s="3" t="str">
        <f>INDEX(Table9[LQA_Bucket],MATCH(BuyTable[[#This Row],[LQA_LIQUIDITY_SCORE]],Table9[LQA_Val],1))</f>
        <v>60-80</v>
      </c>
      <c r="BA378" s="27" t="str">
        <f>INDEX(Table10[Utilization_Bucket],MATCH(_xlfn.IFNA(ROUND(BuyTable[[#This Row],[Remaining]]/1000000,0),-1),Table10[Utilization_Val],1))</f>
        <v>50-100MM</v>
      </c>
      <c r="BB37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79" spans="1:54" x14ac:dyDescent="0.3">
      <c r="A379" t="s">
        <v>876</v>
      </c>
      <c r="B379" t="str">
        <f>IF(ISNUMBER(MATCH(I379,Buyside_PastID!A:A,0)),"","NEW")</f>
        <v/>
      </c>
      <c r="C379" s="8" t="s">
        <v>1700</v>
      </c>
      <c r="D379" s="8">
        <v>1.1543323379733705</v>
      </c>
      <c r="E379" s="8">
        <v>1.1297852524735734</v>
      </c>
      <c r="F379" s="8" t="s">
        <v>2117</v>
      </c>
      <c r="G379" s="8">
        <v>10000000</v>
      </c>
      <c r="H379" s="8">
        <v>10000</v>
      </c>
      <c r="I379" s="8" t="str" cm="1">
        <f t="array" ref="I379">_xll.BDP($C379,I$1)</f>
        <v>013051DS3</v>
      </c>
      <c r="J379" s="8" t="str" cm="1">
        <f t="array" ref="J379">_xll.BDP($C379,J$1)</f>
        <v>ALTA 3.3 12/01/46</v>
      </c>
      <c r="K379" s="8" cm="1">
        <f t="array" ref="K379">_xll.BDP($C379,K$1)</f>
        <v>186292</v>
      </c>
      <c r="L379" s="8" cm="1">
        <f t="array" ref="L379">_xll.BDP($C379,L$1)</f>
        <v>186292</v>
      </c>
      <c r="M379" s="8" t="str" cm="1">
        <f t="array" ref="M379">_xll.BDP($C379,M$1)</f>
        <v>CAD</v>
      </c>
      <c r="N379" s="8" t="str" cm="1">
        <f t="array" ref="N379">_xll.BDP($C379,N$1)</f>
        <v>CA</v>
      </c>
      <c r="O379" s="8" t="str" cm="1">
        <f t="array" ref="O379">_xll.BDP($C379,O$1)</f>
        <v>Govt</v>
      </c>
      <c r="P379" s="8" t="str" cm="1">
        <f t="array" ref="P379">_xll.BDP($C379,P$1)</f>
        <v>Government</v>
      </c>
      <c r="Q379" s="8" t="str" cm="1">
        <f t="array" ref="Q379">_xll.BDP($C379,Q$1)</f>
        <v>PROVINCE OF ALBERTA</v>
      </c>
      <c r="R379" s="8" t="str" cm="1">
        <f t="array" ref="R379">_xll.BDP($C379,R$1)</f>
        <v>A+</v>
      </c>
      <c r="S379" s="8" cm="1">
        <f t="array" ref="S379">_xlfn.IFNA(MATCH(_xll.BDP($C379,S$1),Convert_RBCIRTG[RTG_MDY],0),0)</f>
        <v>7</v>
      </c>
      <c r="T379" s="8" cm="1">
        <f t="array" ref="T379">_xlfn.IFNA(MATCH(_xll.BDP($C379,T$1),Convert_RBCIRTG[RTG_FITCH_SP],0),0)</f>
        <v>7</v>
      </c>
      <c r="U379" s="8" cm="1">
        <f t="array" ref="U379">_xlfn.IFNA(MATCH(_xll.BDP($C379,U$1),Convert_RBCIRTG[RTG_FITCH_SP],0),0)</f>
        <v>5</v>
      </c>
      <c r="V379" s="20" t="str" cm="1">
        <f t="array" ref="V379">INDEX(Convert_RBCIRTG[RTG_FITCH_SP],IF(MEDIAN($S379:$U379)&gt;0,MEDIAN($S379:$U379),MAX($S379:$U379)))</f>
        <v>AA-</v>
      </c>
      <c r="W379" s="15" cm="1">
        <f t="array" ref="W379">_xll.BDP($C379,W$1,"YAS_YLD_FLAG = 15")</f>
        <v>17.205347376080859</v>
      </c>
      <c r="X379" s="3" t="str">
        <f>INDEX(Convert_DurBins[Dur_Bucket],MATCH($W379,Convert_DurBins[Dur_Val],1))</f>
        <v>16-18</v>
      </c>
      <c r="Y379" s="14">
        <f t="shared" si="28"/>
        <v>2.7674820000000002</v>
      </c>
      <c r="Z379" s="3">
        <f>-INDEX(DefProv[Default],MATCH($O379&amp;$R379,DefProv[KEY],0))</f>
        <v>-3</v>
      </c>
      <c r="AA379" s="9" cm="1">
        <f t="array" ref="AA379">IF($M379="CAD",AB379,_xll.BDP($C379,AA$1,"YAS_XCCY_FOREIGN_CURRENCY=CAD","YAS_YLD_FLAG = 15","PRICING_SOURCE=BVAL"))</f>
        <v>2.797482</v>
      </c>
      <c r="AB379" s="9" cm="1">
        <f t="array" ref="AB379">_xll.BDP($C379,AB$1,"YAS_YLD_FLAG = 15","PRICING_SOURCE=BVAL")</f>
        <v>2.797482</v>
      </c>
      <c r="AC379" s="14">
        <f t="shared" si="29"/>
        <v>0</v>
      </c>
      <c r="AD379" s="9" cm="1">
        <f t="array" ref="AD379">_xll.BDP($C379,AD$1,"YAS_YLD_FLAG = 15","PRICING_SOURCE=BVAL")</f>
        <v>86.156200000000013</v>
      </c>
      <c r="AE379" s="14">
        <f>INDEX([1]credit_yield!$C$1:$C$108,MATCH($AY379,[1]credit_yield!$A$1:$A$108,0))</f>
        <v>94.865496317545578</v>
      </c>
      <c r="AF379" s="9" cm="1">
        <f t="array" ref="AF379">_xll.BDP($C379,AF$1,"YAS_YLD_FLAG = 15","YAS_XCCY_FOREIGN_CURRENCY=CAD","PRICING_SOURCE=BVAL")</f>
        <v>86.068402484499515</v>
      </c>
      <c r="AG379" s="9" cm="1">
        <f t="array" ref="AG379">_xll.BDP($C379,AG$1,"YAS_YLD_FLAG = 15","PRICING_SOURCE=BVAL")</f>
        <v>1.9359199999999999</v>
      </c>
      <c r="AH379" s="9" t="str" cm="1">
        <f t="array" ref="AH379">_xll.BDP($C379,AH$1,"YAS_YLD_FLAG = 15","PRICING_SOURCE=BVAL")</f>
        <v>CAN 3 1/2 12/01/45</v>
      </c>
      <c r="AI379" s="9" t="str" cm="1">
        <f t="array" ref="AI379">_xll.BDP($C379,AI$1,"YAS_YLD_FLAG = 15","YAS_XCCY_FOREIGN_CURRENCY=CAD","PRICING_SOURCE=BVAL")</f>
        <v>CAN 2 12/01/51</v>
      </c>
      <c r="AJ379" s="9" cm="1">
        <f t="array" ref="AJ379">_xll.BQL($C379, "yield(fill=PREV, pricing_source=BVN4, side=Bid, yield_type=YTW) - yield(fill=PREV, pricing_source=BVN4, side=Ask, yield_type=YTW)")</f>
        <v>9.1198623632440246E-3</v>
      </c>
      <c r="AK379" s="16" cm="1">
        <f t="array" ref="AK379">_xll.BDP($C379,AK$1,"YAS_YLD_FLAG = 1")</f>
        <v>5200000000</v>
      </c>
      <c r="AL379" s="5">
        <f t="shared" si="30"/>
        <v>0</v>
      </c>
      <c r="AM379" s="17" cm="1">
        <f t="array" ref="AM379">_xll.BDP($C379&amp;"@"&amp;Settings!$B$1&amp;" "&amp;$O379,"INTERVAL_SUM","MARKET_DATA_OVERRIDE="&amp;AM$1,"CALC_INTERVAL="&amp;Settings!$B$2,"FILL=0")*1000</f>
        <v>0</v>
      </c>
      <c r="AN379" s="18">
        <f t="shared" si="31"/>
        <v>0</v>
      </c>
      <c r="AO379" s="17" cm="1">
        <f t="array" ref="AO379">_xll.BDP($I379&amp;"@"&amp;Settings!$B$1&amp;" "&amp;$O379,"INTERVAL_SUM","MARKET_DATA_OVERRIDE="&amp;AO$1,"CALC_INTERVAL="&amp;Settings!$B$2,"FILL=0")*1000</f>
        <v>0</v>
      </c>
      <c r="AP379" s="17" cm="1">
        <f t="array" ref="AP379">_xll.BDP($I379&amp;"@"&amp;Settings!$B$1&amp;" "&amp;$O379,"INTERVAL_SUM","MARKET_DATA_OVERRIDE="&amp;AP$1,"CALC_INTERVAL="&amp;Settings!$B$2,"FILL=0")*1000</f>
        <v>0</v>
      </c>
      <c r="AQ379" s="8" cm="1">
        <f t="array" ref="AQ379">_xll.BDP($C379,AQ$1)</f>
        <v>99</v>
      </c>
      <c r="AR379" s="21">
        <f>_xlfn.IFNA(IF(ISNUMBER($K379),INDEX(SN_Limit[UTILIZATION],MATCH($K379,SN_Limit[BB_ID],0)),"#N/A"),
IF(ISNUMBER($L379),INDEX(SN_Limit[UTILIZATION],MATCH($L379,SN_Limit[BB_ID],0)),"#N/A"))</f>
        <v>0.74470000000000003</v>
      </c>
      <c r="AS379" s="6">
        <f>_xlfn.IFNA(IF(ISNUMBER($K379),INDEX(SN_Limit[REMAINING],MATCH($K379,SN_Limit[BB_ID],0)),"#N/A"),
IF(ISNUMBER($L379),INDEX(SN_Limit[REMAINING],MATCH($L379,SN_Limit[BB_ID],0)),"#N/A"))</f>
        <v>71443136.829999983</v>
      </c>
      <c r="AT379" s="3" t="str">
        <f>INDEX(Table11[Z_category],MATCH(MAX(BuyTable[[#This Row],[Yld_Z_BB]:[Yld_Z_RBCI]]),Table11[Z_score_Vale],1))</f>
        <v>75 to 90</v>
      </c>
      <c r="AU379" s="3">
        <f>INDEX(Table12[TRAC_Category],MATCH(BuyTable[[#This Row],[Perc_Traded]],Table12[TRAC_Value],1))</f>
        <v>0</v>
      </c>
      <c r="AV379" s="27">
        <f>INDEX(Table13[NetDlrInv_Category],MATCH(BuyTable[[#This Row],[DealerClient Net]],Table13[NetDlrInv_Value],1))</f>
        <v>0</v>
      </c>
      <c r="AW379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379" s="3">
        <f>INDEX(Table15[XCCY_Cat],MATCH(BuyTable[[#This Row],[XCCY_sprd]],Table15[XCCY_Value],1))</f>
        <v>0</v>
      </c>
      <c r="AY379" s="3" t="str">
        <f>INDEX(Group_RTG[RTG_Value],MATCH($R379,Group_RTG[RTG_Key],0))&amp;":"&amp;INDEX(Map_DurBQNT[Dur_Val],MATCH($X379,Map_DurBQNT[Dur_Key],0))&amp;":"&amp;$M379&amp;":"&amp;$O379</f>
        <v>A:9:CAD:Govt</v>
      </c>
      <c r="AZ379" s="3" t="str">
        <f>INDEX(Table9[LQA_Bucket],MATCH(BuyTable[[#This Row],[LQA_LIQUIDITY_SCORE]],Table9[LQA_Val],1))</f>
        <v>80-100</v>
      </c>
      <c r="BA379" s="27" t="str">
        <f>INDEX(Table10[Utilization_Bucket],MATCH(_xlfn.IFNA(ROUND(BuyTable[[#This Row],[Remaining]]/1000000,0),-1),Table10[Utilization_Val],1))</f>
        <v>50-100MM</v>
      </c>
      <c r="BB37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380" spans="1:54" x14ac:dyDescent="0.3">
      <c r="A380" t="s">
        <v>876</v>
      </c>
      <c r="B380" t="str">
        <f>IF(ISNUMBER(MATCH(I380,Buyside_PastID!A:A,0)),"","NEW")</f>
        <v/>
      </c>
      <c r="C380" s="8" t="s">
        <v>1020</v>
      </c>
      <c r="D380" s="8">
        <v>0.86745233392279575</v>
      </c>
      <c r="E380" s="8">
        <v>1.1088266567415732</v>
      </c>
      <c r="F380" s="8" t="s">
        <v>2789</v>
      </c>
      <c r="I380" s="8" t="str" cm="1">
        <f t="array" ref="I380">_xll.BDP($C380,I$1)</f>
        <v>68329AAJ7</v>
      </c>
      <c r="J380" s="8" t="str" cm="1">
        <f t="array" ref="J380">_xll.BDP($C380,J$1)</f>
        <v>ONTTFT 2 04/16/31</v>
      </c>
      <c r="K380" s="8" cm="1">
        <f t="array" ref="K380">_xll.BDP($C380,K$1)</f>
        <v>941038</v>
      </c>
      <c r="L380" s="8" cm="1">
        <f t="array" ref="L380">_xll.BDP($C380,L$1)</f>
        <v>48112549</v>
      </c>
      <c r="M380" s="8" t="str" cm="1">
        <f t="array" ref="M380">_xll.BDP($C380,M$1)</f>
        <v>USD</v>
      </c>
      <c r="N380" s="8" t="str" cm="1">
        <f t="array" ref="N380">_xll.BDP($C380,N$1)</f>
        <v>CA</v>
      </c>
      <c r="O380" s="8" t="str" cm="1">
        <f t="array" ref="O380">_xll.BDP($C380,O$1)</f>
        <v>Govt</v>
      </c>
      <c r="P380" s="8" t="str" cm="1">
        <f t="array" ref="P380">_xll.BDP($C380,P$1)</f>
        <v>Government</v>
      </c>
      <c r="Q380" s="8" t="str" cm="1">
        <f t="array" ref="Q380">_xll.BDP($C380,Q$1)</f>
        <v>ONTARIO TEACHERS' FINANC</v>
      </c>
      <c r="R380" s="8" t="str" cm="1">
        <f t="array" ref="R380">_xll.BDP($C380,R$1)</f>
        <v>AA+</v>
      </c>
      <c r="S380" s="8" cm="1">
        <f t="array" ref="S380">_xlfn.IFNA(MATCH(_xll.BDP($C380,S$1),Convert_RBCIRTG[RTG_MDY],0),0)</f>
        <v>9</v>
      </c>
      <c r="T380" s="8" cm="1">
        <f t="array" ref="T380">_xlfn.IFNA(MATCH(_xll.BDP($C380,T$1),Convert_RBCIRTG[RTG_FITCH_SP],0),0)</f>
        <v>0</v>
      </c>
      <c r="U380" s="8" cm="1">
        <f t="array" ref="U380">_xlfn.IFNA(MATCH(_xll.BDP($C380,U$1),Convert_RBCIRTG[RTG_FITCH_SP],0),0)</f>
        <v>9</v>
      </c>
      <c r="V380" s="20" t="str" cm="1">
        <f t="array" ref="V380">INDEX(Convert_RBCIRTG[RTG_FITCH_SP],IF(MEDIAN($S380:$U380)&gt;0,MEDIAN($S380:$U380),MAX($S380:$U380)))</f>
        <v>AA+</v>
      </c>
      <c r="W380" s="15" cm="1">
        <f t="array" ref="W380">_xll.BDP($C380,W$1,"YAS_YLD_FLAG = 15")</f>
        <v>8.6055969524605178</v>
      </c>
      <c r="X380" s="3" t="str">
        <f>INDEX(Convert_DurBins[Dur_Bucket],MATCH($W380,Convert_DurBins[Dur_Val],1))</f>
        <v>0-10</v>
      </c>
      <c r="Y380" s="14">
        <f t="shared" si="28"/>
        <v>2.2429838807212885</v>
      </c>
      <c r="Z380" s="3">
        <f>-INDEX(DefProv[Default],MATCH($O380&amp;$R380,DefProv[KEY],0))</f>
        <v>-3</v>
      </c>
      <c r="AA380" s="9" cm="1">
        <f t="array" ref="AA380">IF($M380="CAD",AB380,_xll.BDP($C380,AA$1,"YAS_XCCY_FOREIGN_CURRENCY=CAD","YAS_YLD_FLAG = 15","PRICING_SOURCE=BVAL"))</f>
        <v>2.2729838807212883</v>
      </c>
      <c r="AB380" s="9" cm="1">
        <f t="array" ref="AB380">_xll.BDP($C380,AB$1,"YAS_YLD_FLAG = 15","PRICING_SOURCE=BVAL")</f>
        <v>1.9532530000000001</v>
      </c>
      <c r="AC380" s="14">
        <f t="shared" si="29"/>
        <v>0.31973088072128819</v>
      </c>
      <c r="AD380" s="9" cm="1">
        <f t="array" ref="AD380">_xll.BDP($C380,AD$1,"YAS_YLD_FLAG = 15","PRICING_SOURCE=BVAL")</f>
        <v>37.326800000000013</v>
      </c>
      <c r="AE380" s="14" t="e">
        <f>INDEX([1]credit_yield!$C$1:$C$108,MATCH($AY380,[1]credit_yield!$A$1:$A$108,0))</f>
        <v>#N/A</v>
      </c>
      <c r="AF380" s="9" cm="1">
        <f t="array" ref="AF380">_xll.BDP($C380,AF$1,"YAS_YLD_FLAG = 15","YAS_XCCY_FOREIGN_CURRENCY=CAD","PRICING_SOURCE=BVAL")</f>
        <v>68.453655964440145</v>
      </c>
      <c r="AG380" s="9" cm="1">
        <f t="array" ref="AG380">_xll.BDP($C380,AG$1,"YAS_YLD_FLAG = 15","PRICING_SOURCE=BVAL")</f>
        <v>1.579985</v>
      </c>
      <c r="AH380" s="9" t="str" cm="1">
        <f t="array" ref="AH380">_xll.BDP($C380,AH$1,"YAS_YLD_FLAG = 15","PRICING_SOURCE=BVAL")</f>
        <v>T 1 1/4 08/15/31</v>
      </c>
      <c r="AI380" s="9" t="str" cm="1">
        <f t="array" ref="AI380">_xll.BDP($C380,AI$1,"YAS_YLD_FLAG = 15","YAS_XCCY_FOREIGN_CURRENCY=CAD","PRICING_SOURCE=BVAL")</f>
        <v>CAN 1 ½ 06/01/31</v>
      </c>
      <c r="AJ380" s="9" cm="1">
        <f t="array" ref="AJ380">_xll.BQL($C380, "yield(fill=PREV, pricing_source=BVN4, side=Bid, yield_type=YTW) - yield(fill=PREV, pricing_source=BVN4, side=Ask, yield_type=YTW)")</f>
        <v>9.0350678633799308E-3</v>
      </c>
      <c r="AK380" s="16" cm="1">
        <f t="array" ref="AK380">_xll.BDP($C380,AK$1,"YAS_YLD_FLAG = 1")</f>
        <v>1500000000</v>
      </c>
      <c r="AL380" s="5">
        <f t="shared" si="30"/>
        <v>2.6666666666666668E-2</v>
      </c>
      <c r="AM380" s="17" cm="1">
        <f t="array" ref="AM380">_xll.BDP($C380&amp;"@"&amp;Settings!$B$1&amp;" "&amp;$O380,"INTERVAL_SUM","MARKET_DATA_OVERRIDE="&amp;AM$1,"CALC_INTERVAL="&amp;Settings!$B$2,"FILL=0")*1000</f>
        <v>40000000</v>
      </c>
      <c r="AN380" s="18">
        <f t="shared" si="31"/>
        <v>-15000000</v>
      </c>
      <c r="AO380" s="17" cm="1">
        <f t="array" ref="AO380">_xll.BDP($I380&amp;"@"&amp;Settings!$B$1&amp;" "&amp;$O380,"INTERVAL_SUM","MARKET_DATA_OVERRIDE="&amp;AO$1,"CALC_INTERVAL="&amp;Settings!$B$2,"FILL=0")*1000</f>
        <v>5000000</v>
      </c>
      <c r="AP380" s="17" cm="1">
        <f t="array" ref="AP380">_xll.BDP($I380&amp;"@"&amp;Settings!$B$1&amp;" "&amp;$O380,"INTERVAL_SUM","MARKET_DATA_OVERRIDE="&amp;AP$1,"CALC_INTERVAL="&amp;Settings!$B$2,"FILL=0")*1000</f>
        <v>20000000</v>
      </c>
      <c r="AQ380" s="8" cm="1">
        <f t="array" ref="AQ380">_xll.BDP($C380,AQ$1)</f>
        <v>99</v>
      </c>
      <c r="AR380" s="21">
        <f>_xlfn.IFNA(IF(ISNUMBER($K380),INDEX(SN_Limit[UTILIZATION],MATCH($K380,SN_Limit[BB_ID],0)),"#N/A"),
IF(ISNUMBER($L380),INDEX(SN_Limit[UTILIZATION],MATCH($L380,SN_Limit[BB_ID],0)),"#N/A"))</f>
        <v>0</v>
      </c>
      <c r="AS380" s="6">
        <f>_xlfn.IFNA(IF(ISNUMBER($K380),INDEX(SN_Limit[REMAINING],MATCH($K380,SN_Limit[BB_ID],0)),"#N/A"),
IF(ISNUMBER($L380),INDEX(SN_Limit[REMAINING],MATCH($L380,SN_Limit[BB_ID],0)),"#N/A"))</f>
        <v>81000000</v>
      </c>
      <c r="AT380" s="3" t="str">
        <f>INDEX(Table11[Z_category],MATCH(MAX(BuyTable[[#This Row],[Yld_Z_BB]:[Yld_Z_RBCI]]),Table11[Z_score_Vale],1))</f>
        <v>75 to 90</v>
      </c>
      <c r="AU380" s="3" t="str">
        <f>INDEX(Table12[TRAC_Category],MATCH(BuyTable[[#This Row],[Perc_Traded]],Table12[TRAC_Value],1))</f>
        <v>0-5%</v>
      </c>
      <c r="AV380" s="27" t="str">
        <f>INDEX(Table13[NetDlrInv_Category],MATCH(BuyTable[[#This Row],[DealerClient Net]],Table13[NetDlrInv_Value],1))</f>
        <v>-20 to -10MM</v>
      </c>
      <c r="AW380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80" s="3" t="str">
        <f>INDEX(Table15[XCCY_Cat],MATCH(BuyTable[[#This Row],[XCCY_sprd]],Table15[XCCY_Value],1))</f>
        <v>0.3 to 0.5</v>
      </c>
      <c r="AY380" s="3" t="str">
        <f>INDEX(Group_RTG[RTG_Value],MATCH($R380,Group_RTG[RTG_Key],0))&amp;":"&amp;INDEX(Map_DurBQNT[Dur_Val],MATCH($X380,Map_DurBQNT[Dur_Key],0))&amp;":"&amp;$M380&amp;":"&amp;$O380</f>
        <v>AA:5:USD:Govt</v>
      </c>
      <c r="AZ380" s="3" t="str">
        <f>INDEX(Table9[LQA_Bucket],MATCH(BuyTable[[#This Row],[LQA_LIQUIDITY_SCORE]],Table9[LQA_Val],1))</f>
        <v>80-100</v>
      </c>
      <c r="BA380" s="27" t="str">
        <f>INDEX(Table10[Utilization_Bucket],MATCH(_xlfn.IFNA(ROUND(BuyTable[[#This Row],[Remaining]]/1000000,0),-1),Table10[Utilization_Val],1))</f>
        <v>50-100MM</v>
      </c>
      <c r="BB38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81" spans="1:54" x14ac:dyDescent="0.3">
      <c r="A381" t="s">
        <v>876</v>
      </c>
      <c r="B381" t="str">
        <f>IF(ISNUMBER(MATCH(I381,Buyside_PastID!A:A,0)),"","NEW")</f>
        <v/>
      </c>
      <c r="C381" s="8" t="s">
        <v>2896</v>
      </c>
      <c r="D381" s="8">
        <v>1.3698983681514085</v>
      </c>
      <c r="E381" s="8">
        <v>0.74132998899801139</v>
      </c>
      <c r="F381" s="8" t="s">
        <v>2839</v>
      </c>
      <c r="G381" s="8">
        <v>5000000</v>
      </c>
      <c r="H381" s="8">
        <v>5000000</v>
      </c>
      <c r="I381" s="8" t="str" cm="1">
        <f t="array" ref="I381">_xll.BDP($C381,I$1)</f>
        <v>68321ZAE1</v>
      </c>
      <c r="J381" s="8" t="str" cm="1">
        <f t="array" ref="J381">_xll.BDP($C381,J$1)</f>
        <v>ONTPOW 3.651 09/13/50</v>
      </c>
      <c r="K381" s="8" cm="1">
        <f t="array" ref="K381">_xll.BDP($C381,K$1)</f>
        <v>186288</v>
      </c>
      <c r="L381" s="8" cm="1">
        <f t="array" ref="L381">_xll.BDP($C381,L$1)</f>
        <v>395724</v>
      </c>
      <c r="M381" s="8" t="str" cm="1">
        <f t="array" ref="M381">_xll.BDP($C381,M$1)</f>
        <v>CAD</v>
      </c>
      <c r="N381" s="8" t="str" cm="1">
        <f t="array" ref="N381">_xll.BDP($C381,N$1)</f>
        <v>CA</v>
      </c>
      <c r="O381" s="8" t="str" cm="1">
        <f t="array" ref="O381">_xll.BDP($C381,O$1)</f>
        <v>Corp</v>
      </c>
      <c r="P381" s="8" t="str" cm="1">
        <f t="array" ref="P381">_xll.BDP($C381,P$1)</f>
        <v>Utilities</v>
      </c>
      <c r="Q381" s="8" t="str" cm="1">
        <f t="array" ref="Q381">_xll.BDP($C381,Q$1)</f>
        <v>ONTARIO POWER GENERATION</v>
      </c>
      <c r="R381" s="8" t="str" cm="1">
        <f t="array" ref="R381">_xll.BDP($C381,R$1)</f>
        <v>BBB+</v>
      </c>
      <c r="S381" s="8" cm="1">
        <f t="array" ref="S381">_xlfn.IFNA(MATCH(_xll.BDP($C381,S$1),Convert_RBCIRTG[RTG_MDY],0),0)</f>
        <v>4</v>
      </c>
      <c r="T381" s="8" cm="1">
        <f t="array" ref="T381">_xlfn.IFNA(MATCH(_xll.BDP($C381,T$1),Convert_RBCIRTG[RTG_FITCH_SP],0),0)</f>
        <v>0</v>
      </c>
      <c r="U381" s="8" cm="1">
        <f t="array" ref="U381">_xlfn.IFNA(MATCH(_xll.BDP($C381,U$1),Convert_RBCIRTG[RTG_FITCH_SP],0),0)</f>
        <v>3</v>
      </c>
      <c r="V381" s="20" t="str" cm="1">
        <f t="array" ref="V381">INDEX(Convert_RBCIRTG[RTG_FITCH_SP],IF(MEDIAN($S381:$U381)&gt;0,MEDIAN($S381:$U381),MAX($S381:$U381)))</f>
        <v>BBB+</v>
      </c>
      <c r="W381" s="15" cm="1">
        <f t="array" ref="W381">_xll.BDP($C381,W$1,"YAS_YLD_FLAG = 15")</f>
        <v>17.752161320329801</v>
      </c>
      <c r="X381" s="3" t="str">
        <f>INDEX(Convert_DurBins[Dur_Bucket],MATCH($W381,Convert_DurBins[Dur_Val],1))</f>
        <v>16-18</v>
      </c>
      <c r="Y381" s="14">
        <f t="shared" si="28"/>
        <v>3.100041</v>
      </c>
      <c r="Z381" s="3">
        <f>-INDEX(DefProv[Default],MATCH($O381&amp;$R381,DefProv[KEY],0))</f>
        <v>-36</v>
      </c>
      <c r="AA381" s="9" cm="1">
        <f t="array" ref="AA381">IF($M381="CAD",AB381,_xll.BDP($C381,AA$1,"YAS_XCCY_FOREIGN_CURRENCY=CAD","YAS_YLD_FLAG = 15","PRICING_SOURCE=BVAL"))</f>
        <v>3.4600409999999999</v>
      </c>
      <c r="AB381" s="9" cm="1">
        <f t="array" ref="AB381">_xll.BDP($C381,AB$1,"YAS_YLD_FLAG = 15","PRICING_SOURCE=BVAL")</f>
        <v>3.4600409999999999</v>
      </c>
      <c r="AC381" s="14">
        <f t="shared" si="29"/>
        <v>0</v>
      </c>
      <c r="AD381" s="9" cm="1">
        <f t="array" ref="AD381">_xll.BDP($C381,AD$1,"YAS_YLD_FLAG = 15","PRICING_SOURCE=BVAL")</f>
        <v>150.75460000000001</v>
      </c>
      <c r="AE381" s="14" t="e">
        <f>INDEX([1]credit_yield!$C$1:$C$108,MATCH($AY381,[1]credit_yield!$A$1:$A$108,0))</f>
        <v>#N/A</v>
      </c>
      <c r="AF381" s="9" cm="1">
        <f t="array" ref="AF381">_xll.BDP($C381,AF$1,"YAS_YLD_FLAG = 15","YAS_XCCY_FOREIGN_CURRENCY=CAD","PRICING_SOURCE=BVAL")</f>
        <v>151.7942036063333</v>
      </c>
      <c r="AG381" s="9" cm="1">
        <f t="array" ref="AG381">_xll.BDP($C381,AG$1,"YAS_YLD_FLAG = 15","PRICING_SOURCE=BVAL")</f>
        <v>1.9524949999999999</v>
      </c>
      <c r="AH381" s="9" t="str" cm="1">
        <f t="array" ref="AH381">_xll.BDP($C381,AH$1,"YAS_YLD_FLAG = 15","PRICING_SOURCE=BVAL")</f>
        <v>CAN 2 3/4 12/01/48</v>
      </c>
      <c r="AI381" s="9" t="str" cm="1">
        <f t="array" ref="AI381">_xll.BDP($C381,AI$1,"YAS_YLD_FLAG = 15","YAS_XCCY_FOREIGN_CURRENCY=CAD","PRICING_SOURCE=BVAL")</f>
        <v>CAN 2 12/01/51</v>
      </c>
      <c r="AJ381" s="9" cm="1">
        <f t="array" ref="AJ381">_xll.BQL($C381, "yield(fill=PREV, pricing_source=BVN4, side=Bid, yield_type=YTW) - yield(fill=PREV, pricing_source=BVN4, side=Ask, yield_type=YTW)")</f>
        <v>2.4158270000000037E-2</v>
      </c>
      <c r="AK381" s="16" cm="1">
        <f t="array" ref="AK381">_xll.BDP($C381,AK$1,"YAS_YLD_FLAG = 1")</f>
        <v>300000000</v>
      </c>
      <c r="AL381" s="5">
        <f t="shared" si="30"/>
        <v>0</v>
      </c>
      <c r="AM381" s="17" cm="1">
        <f t="array" ref="AM381">_xll.BDP($C381&amp;"@"&amp;Settings!$B$1&amp;" "&amp;$O381,"INTERVAL_SUM","MARKET_DATA_OVERRIDE="&amp;AM$1,"CALC_INTERVAL="&amp;Settings!$B$2,"FILL=0")*1000</f>
        <v>0</v>
      </c>
      <c r="AN381" s="18">
        <f t="shared" si="31"/>
        <v>0</v>
      </c>
      <c r="AO381" s="17" cm="1">
        <f t="array" ref="AO381">_xll.BDP($I381&amp;"@"&amp;Settings!$B$1&amp;" "&amp;$O381,"INTERVAL_SUM","MARKET_DATA_OVERRIDE="&amp;AO$1,"CALC_INTERVAL="&amp;Settings!$B$2,"FILL=0")*1000</f>
        <v>0</v>
      </c>
      <c r="AP381" s="17" cm="1">
        <f t="array" ref="AP381">_xll.BDP($I381&amp;"@"&amp;Settings!$B$1&amp;" "&amp;$O381,"INTERVAL_SUM","MARKET_DATA_OVERRIDE="&amp;AP$1,"CALC_INTERVAL="&amp;Settings!$B$2,"FILL=0")*1000</f>
        <v>0</v>
      </c>
      <c r="AQ381" s="8" cm="1">
        <f t="array" ref="AQ381">_xll.BDP($C381,AQ$1)</f>
        <v>84</v>
      </c>
      <c r="AR381" s="21">
        <f>_xlfn.IFNA(IF(ISNUMBER($K381),INDEX(SN_Limit[UTILIZATION],MATCH($K381,SN_Limit[BB_ID],0)),"#N/A"),
IF(ISNUMBER($L381),INDEX(SN_Limit[UTILIZATION],MATCH($L381,SN_Limit[BB_ID],0)),"#N/A"))</f>
        <v>0.49890000000000001</v>
      </c>
      <c r="AS381" s="6">
        <f>_xlfn.IFNA(IF(ISNUMBER($K381),INDEX(SN_Limit[REMAINING],MATCH($K381,SN_Limit[BB_ID],0)),"#N/A"),
IF(ISNUMBER($L381),INDEX(SN_Limit[REMAINING],MATCH($L381,SN_Limit[BB_ID],0)),"#N/A"))</f>
        <v>601633864.02999997</v>
      </c>
      <c r="AT381" s="3" t="str">
        <f>INDEX(Table11[Z_category],MATCH(MAX(BuyTable[[#This Row],[Yld_Z_BB]:[Yld_Z_RBCI]]),Table11[Z_score_Vale],1))</f>
        <v>90+</v>
      </c>
      <c r="AU381" s="3">
        <f>INDEX(Table12[TRAC_Category],MATCH(BuyTable[[#This Row],[Perc_Traded]],Table12[TRAC_Value],1))</f>
        <v>0</v>
      </c>
      <c r="AV381" s="27">
        <f>INDEX(Table13[NetDlrInv_Category],MATCH(BuyTable[[#This Row],[DealerClient Net]],Table13[NetDlrInv_Value],1))</f>
        <v>0</v>
      </c>
      <c r="AW381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81" s="3">
        <f>INDEX(Table15[XCCY_Cat],MATCH(BuyTable[[#This Row],[XCCY_sprd]],Table15[XCCY_Value],1))</f>
        <v>0</v>
      </c>
      <c r="AY381" s="3" t="str">
        <f>INDEX(Group_RTG[RTG_Value],MATCH($R381,Group_RTG[RTG_Key],0))&amp;":"&amp;INDEX(Map_DurBQNT[Dur_Val],MATCH($X381,Map_DurBQNT[Dur_Key],0))&amp;":"&amp;$M381&amp;":"&amp;$O381</f>
        <v>BBB:9:CAD:Corp</v>
      </c>
      <c r="AZ381" s="3" t="str">
        <f>INDEX(Table9[LQA_Bucket],MATCH(BuyTable[[#This Row],[LQA_LIQUIDITY_SCORE]],Table9[LQA_Val],1))</f>
        <v>80-100</v>
      </c>
      <c r="BA381" s="27" t="str">
        <f>INDEX(Table10[Utilization_Bucket],MATCH(_xlfn.IFNA(ROUND(BuyTable[[#This Row],[Remaining]]/1000000,0),-1),Table10[Utilization_Val],1))</f>
        <v>100MM+</v>
      </c>
      <c r="BB38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382" spans="1:54" x14ac:dyDescent="0.3">
      <c r="A382" t="s">
        <v>876</v>
      </c>
      <c r="B382" t="str">
        <f>IF(ISNUMBER(MATCH(I382,Buyside_PastID!A:A,0)),"","NEW")</f>
        <v/>
      </c>
      <c r="C382" s="8" t="s">
        <v>1115</v>
      </c>
      <c r="D382" s="8">
        <v>2.2179983429765096</v>
      </c>
      <c r="E382" s="8">
        <v>2.2833842381146825</v>
      </c>
      <c r="F382" s="8" t="s">
        <v>2789</v>
      </c>
      <c r="I382" s="8" t="str" cm="1">
        <f t="array" ref="I382">_xll.BDP($C382,I$1)</f>
        <v>EI5772997</v>
      </c>
      <c r="J382" s="8" t="str" cm="1">
        <f t="array" ref="J382">_xll.BDP($C382,J$1)</f>
        <v>EVEHOL 6.697 02/22/35</v>
      </c>
      <c r="K382" s="8" cm="1">
        <f t="array" ref="K382">_xll.BDP($C382,K$1)</f>
        <v>44569911</v>
      </c>
      <c r="L382" s="8" cm="1">
        <f t="array" ref="L382">_xll.BDP($C382,L$1)</f>
        <v>22226348</v>
      </c>
      <c r="M382" s="8" t="str" cm="1">
        <f t="array" ref="M382">_xll.BDP($C382,M$1)</f>
        <v>GBP</v>
      </c>
      <c r="N382" s="8" t="str" cm="1">
        <f t="array" ref="N382">_xll.BDP($C382,N$1)</f>
        <v>EN</v>
      </c>
      <c r="O382" s="8" t="str" cm="1">
        <f t="array" ref="O382">_xll.BDP($C382,O$1)</f>
        <v>Corp</v>
      </c>
      <c r="P382" s="8" t="str" cm="1">
        <f t="array" ref="P382">_xll.BDP($C382,P$1)</f>
        <v>Industrials</v>
      </c>
      <c r="Q382" s="8" t="str" cm="1">
        <f t="array" ref="Q382">_xll.BDP($C382,Q$1)</f>
        <v>EVERSHOLT FUNDING PLC</v>
      </c>
      <c r="R382" s="8" t="str" cm="1">
        <f t="array" ref="R382">_xll.BDP($C382,R$1)</f>
        <v>BBB</v>
      </c>
      <c r="S382" s="8" cm="1">
        <f t="array" ref="S382">_xlfn.IFNA(MATCH(_xll.BDP($C382,S$1),Convert_RBCIRTG[RTG_MDY],0),0)</f>
        <v>2</v>
      </c>
      <c r="T382" s="8" cm="1">
        <f t="array" ref="T382">_xlfn.IFNA(MATCH(_xll.BDP($C382,T$1),Convert_RBCIRTG[RTG_FITCH_SP],0),0)</f>
        <v>3</v>
      </c>
      <c r="U382" s="8" cm="1">
        <f t="array" ref="U382">_xlfn.IFNA(MATCH(_xll.BDP($C382,U$1),Convert_RBCIRTG[RTG_FITCH_SP],0),0)</f>
        <v>0</v>
      </c>
      <c r="V382" s="20" t="str" cm="1">
        <f t="array" ref="V382">INDEX(Convert_RBCIRTG[RTG_FITCH_SP],IF(MEDIAN($S382:$U382)&gt;0,MEDIAN($S382:$U382),MAX($S382:$U382)))</f>
        <v>BBB</v>
      </c>
      <c r="W382" s="15" cm="1">
        <f t="array" ref="W382">_xll.BDP($C382,W$1,"YAS_YLD_FLAG = 15")</f>
        <v>9.7302190273834839</v>
      </c>
      <c r="X382" s="3" t="str">
        <f>INDEX(Convert_DurBins[Dur_Bucket],MATCH($W382,Convert_DurBins[Dur_Val],1))</f>
        <v>0-10</v>
      </c>
      <c r="Y382" s="14">
        <f t="shared" si="28"/>
        <v>5.1286583032871826</v>
      </c>
      <c r="Z382" s="3">
        <f>-INDEX(DefProv[Default],MATCH($O382&amp;$R382,DefProv[KEY],0))</f>
        <v>-36</v>
      </c>
      <c r="AA382" s="9" cm="1">
        <f t="array" ref="AA382">IF($M382="CAD",AB382,_xll.BDP($C382,AA$1,"YAS_XCCY_FOREIGN_CURRENCY=CAD","YAS_YLD_FLAG = 15","PRICING_SOURCE=BVAL"))</f>
        <v>5.488658303287183</v>
      </c>
      <c r="AB382" s="9" cm="1">
        <f t="array" ref="AB382">_xll.BDP($C382,AB$1,"YAS_YLD_FLAG = 15","PRICING_SOURCE=BVAL")</f>
        <v>4.0079260000000003</v>
      </c>
      <c r="AC382" s="14">
        <f t="shared" si="29"/>
        <v>1.4807323032871826</v>
      </c>
      <c r="AD382" s="9" cm="1">
        <f t="array" ref="AD382">_xll.BDP($C382,AD$1,"YAS_YLD_FLAG = 15","PRICING_SOURCE=BVAL")</f>
        <v>269.92100000000005</v>
      </c>
      <c r="AE382" s="14" t="e">
        <f>INDEX([1]credit_yield!$C$1:$C$108,MATCH($AY382,[1]credit_yield!$A$1:$A$108,0))</f>
        <v>#N/A</v>
      </c>
      <c r="AF382" s="9" cm="1">
        <f t="array" ref="AF382">_xll.BDP($C382,AF$1,"YAS_YLD_FLAG = 15","YAS_XCCY_FOREIGN_CURRENCY=CAD","PRICING_SOURCE=BVAL")</f>
        <v>390.0210982210296</v>
      </c>
      <c r="AG382" s="9" cm="1">
        <f t="array" ref="AG382">_xll.BDP($C382,AG$1,"YAS_YLD_FLAG = 15","PRICING_SOURCE=BVAL")</f>
        <v>1.308716</v>
      </c>
      <c r="AH382" s="9" t="str" cm="1">
        <f t="array" ref="AH382">_xll.BDP($C382,AH$1,"YAS_YLD_FLAG = 15","PRICING_SOURCE=BVAL")</f>
        <v>UKT 0 5/8 07/31/35</v>
      </c>
      <c r="AI382" s="9" t="str" cm="1">
        <f t="array" ref="AI382">_xll.BDP($C382,AI$1,"YAS_YLD_FLAG = 15","YAS_XCCY_FOREIGN_CURRENCY=CAD","PRICING_SOURCE=BVAL")</f>
        <v>CAN 1 ½ 06/01/31</v>
      </c>
      <c r="AJ382" s="9" cm="1">
        <f t="array" ref="AJ382">_xll.BQL($C382, "yield(fill=PREV, pricing_source=BVN4, side=Bid, yield_type=YTW) - yield(fill=PREV, pricing_source=BVN4, side=Ask, yield_type=YTW)")</f>
        <v>4.0511259137133937E-2</v>
      </c>
      <c r="AK382" s="16" cm="1">
        <f t="array" ref="AK382">_xll.BDP($C382,AK$1,"YAS_YLD_FLAG = 1")</f>
        <v>385714286</v>
      </c>
      <c r="AL382" s="5">
        <f t="shared" si="30"/>
        <v>0</v>
      </c>
      <c r="AM382" s="17" cm="1">
        <f t="array" ref="AM382">_xll.BDP($C382&amp;"@"&amp;Settings!$B$1&amp;" "&amp;$O382,"INTERVAL_SUM","MARKET_DATA_OVERRIDE="&amp;AM$1,"CALC_INTERVAL="&amp;Settings!$B$2,"FILL=0")*1000</f>
        <v>0</v>
      </c>
      <c r="AN382" s="18">
        <f t="shared" si="31"/>
        <v>0</v>
      </c>
      <c r="AO382" s="17" cm="1">
        <f t="array" ref="AO382">_xll.BDP($I382&amp;"@"&amp;Settings!$B$1&amp;" "&amp;$O382,"INTERVAL_SUM","MARKET_DATA_OVERRIDE="&amp;AO$1,"CALC_INTERVAL="&amp;Settings!$B$2,"FILL=0")*1000</f>
        <v>0</v>
      </c>
      <c r="AP382" s="17" cm="1">
        <f t="array" ref="AP382">_xll.BDP($I382&amp;"@"&amp;Settings!$B$1&amp;" "&amp;$O382,"INTERVAL_SUM","MARKET_DATA_OVERRIDE="&amp;AP$1,"CALC_INTERVAL="&amp;Settings!$B$2,"FILL=0")*1000</f>
        <v>0</v>
      </c>
      <c r="AQ382" s="8" cm="1">
        <f t="array" ref="AQ382">_xll.BDP($C382,AQ$1)</f>
        <v>71</v>
      </c>
      <c r="AR382" s="21" t="e">
        <f>_xlfn.IFNA(IF(ISNUMBER($K382),INDEX(SN_Limit[UTILIZATION],MATCH($K382,SN_Limit[BB_ID],0)),"#N/A"),
IF(ISNUMBER($L382),INDEX(SN_Limit[UTILIZATION],MATCH($L382,SN_Limit[BB_ID],0)),"#N/A"))</f>
        <v>#N/A</v>
      </c>
      <c r="AS382" s="6" t="e">
        <f>_xlfn.IFNA(IF(ISNUMBER($K382),INDEX(SN_Limit[REMAINING],MATCH($K382,SN_Limit[BB_ID],0)),"#N/A"),
IF(ISNUMBER($L382),INDEX(SN_Limit[REMAINING],MATCH($L382,SN_Limit[BB_ID],0)),"#N/A"))</f>
        <v>#N/A</v>
      </c>
      <c r="AT382" s="3" t="str">
        <f>INDEX(Table11[Z_category],MATCH(MAX(BuyTable[[#This Row],[Yld_Z_BB]:[Yld_Z_RBCI]]),Table11[Z_score_Vale],1))</f>
        <v>90+</v>
      </c>
      <c r="AU382" s="3">
        <f>INDEX(Table12[TRAC_Category],MATCH(BuyTable[[#This Row],[Perc_Traded]],Table12[TRAC_Value],1))</f>
        <v>0</v>
      </c>
      <c r="AV382" s="27">
        <f>INDEX(Table13[NetDlrInv_Category],MATCH(BuyTable[[#This Row],[DealerClient Net]],Table13[NetDlrInv_Value],1))</f>
        <v>0</v>
      </c>
      <c r="AW382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82" s="3" t="str">
        <f>INDEX(Table15[XCCY_Cat],MATCH(BuyTable[[#This Row],[XCCY_sprd]],Table15[XCCY_Value],1))</f>
        <v>1 to 1.5</v>
      </c>
      <c r="AY382" s="3" t="str">
        <f>INDEX(Group_RTG[RTG_Value],MATCH($R382,Group_RTG[RTG_Key],0))&amp;":"&amp;INDEX(Map_DurBQNT[Dur_Val],MATCH($X382,Map_DurBQNT[Dur_Key],0))&amp;":"&amp;$M382&amp;":"&amp;$O382</f>
        <v>BBB:5:GBP:Corp</v>
      </c>
      <c r="AZ382" s="3" t="str">
        <f>INDEX(Table9[LQA_Bucket],MATCH(BuyTable[[#This Row],[LQA_LIQUIDITY_SCORE]],Table9[LQA_Val],1))</f>
        <v>60-80</v>
      </c>
      <c r="BA382" s="27" t="str">
        <f>INDEX(Table10[Utilization_Bucket],MATCH(_xlfn.IFNA(ROUND(BuyTable[[#This Row],[Remaining]]/1000000,0),-1),Table10[Utilization_Val],1))</f>
        <v>NR</v>
      </c>
      <c r="BB38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83" spans="1:54" x14ac:dyDescent="0.3">
      <c r="A383" t="s">
        <v>876</v>
      </c>
      <c r="B383" t="str">
        <f>IF(ISNUMBER(MATCH(I383,Buyside_PastID!A:A,0)),"","NEW")</f>
        <v/>
      </c>
      <c r="C383" s="8" t="s">
        <v>1012</v>
      </c>
      <c r="D383" s="8">
        <v>1.6709024740422402</v>
      </c>
      <c r="E383" s="8">
        <v>1.7154933524695322</v>
      </c>
      <c r="F383" s="8" t="s">
        <v>2180</v>
      </c>
      <c r="G383" s="8">
        <v>1000000</v>
      </c>
      <c r="H383" s="8">
        <v>2000000</v>
      </c>
      <c r="I383" s="8" t="str" cm="1">
        <f t="array" ref="I383">_xll.BDP($C383,I$1)</f>
        <v>786688AA9</v>
      </c>
      <c r="J383" s="8" t="str" cm="1">
        <f t="array" ref="J383">_xll.BDP($C383,J$1)</f>
        <v>MICCN 3.261 03/05/31</v>
      </c>
      <c r="K383" s="8" cm="1">
        <f t="array" ref="K383">_xll.BDP($C383,K$1)</f>
        <v>47714711</v>
      </c>
      <c r="L383" s="8" cm="1">
        <f t="array" ref="L383">_xll.BDP($C383,L$1)</f>
        <v>16336563</v>
      </c>
      <c r="M383" s="8" t="str" cm="1">
        <f t="array" ref="M383">_xll.BDP($C383,M$1)</f>
        <v>CAD</v>
      </c>
      <c r="N383" s="8" t="str" cm="1">
        <f t="array" ref="N383">_xll.BDP($C383,N$1)</f>
        <v>CA</v>
      </c>
      <c r="O383" s="8" t="str" cm="1">
        <f t="array" ref="O383">_xll.BDP($C383,O$1)</f>
        <v>Corp</v>
      </c>
      <c r="P383" s="8" t="str" cm="1">
        <f t="array" ref="P383">_xll.BDP($C383,P$1)</f>
        <v>Financials</v>
      </c>
      <c r="Q383" s="8" t="str" cm="1">
        <f t="array" ref="Q383">_xll.BDP($C383,Q$1)</f>
        <v>SAGEN MI CANADA INC</v>
      </c>
      <c r="R383" s="8" t="str" cm="1">
        <f t="array" ref="R383">_xll.BDP($C383,R$1)</f>
        <v>A-</v>
      </c>
      <c r="S383" s="8" cm="1">
        <f t="array" ref="S383">_xlfn.IFNA(MATCH(_xll.BDP($C383,S$1),Convert_RBCIRTG[RTG_MDY],0),0)</f>
        <v>0</v>
      </c>
      <c r="T383" s="8" cm="1">
        <f t="array" ref="T383">_xlfn.IFNA(MATCH(_xll.BDP($C383,T$1),Convert_RBCIRTG[RTG_FITCH_SP],0),0)</f>
        <v>0</v>
      </c>
      <c r="U383" s="8" cm="1">
        <f t="array" ref="U383">_xlfn.IFNA(MATCH(_xll.BDP($C383,U$1),Convert_RBCIRTG[RTG_FITCH_SP],0),0)</f>
        <v>3</v>
      </c>
      <c r="V383" s="20" t="str" cm="1">
        <f t="array" ref="V383">INDEX(Convert_RBCIRTG[RTG_FITCH_SP],IF(MEDIAN($S383:$U383)&gt;0,MEDIAN($S383:$U383),MAX($S383:$U383)))</f>
        <v>BBB+</v>
      </c>
      <c r="W383" s="15" cm="1">
        <f t="array" ref="W383">_xll.BDP($C383,W$1,"YAS_YLD_FLAG = 15")</f>
        <v>7.810900467885773</v>
      </c>
      <c r="X383" s="3" t="str">
        <f>INDEX(Convert_DurBins[Dur_Bucket],MATCH($W383,Convert_DurBins[Dur_Val],1))</f>
        <v>0-10</v>
      </c>
      <c r="Y383" s="14">
        <f t="shared" si="28"/>
        <v>3.1313789999999999</v>
      </c>
      <c r="Z383" s="3">
        <f>-INDEX(DefProv[Default],MATCH($O383&amp;$R383,DefProv[KEY],0))</f>
        <v>-13</v>
      </c>
      <c r="AA383" s="9" cm="1">
        <f t="array" ref="AA383">IF($M383="CAD",AB383,_xll.BDP($C383,AA$1,"YAS_XCCY_FOREIGN_CURRENCY=CAD","YAS_YLD_FLAG = 15","PRICING_SOURCE=BVAL"))</f>
        <v>3.2613789999999998</v>
      </c>
      <c r="AB383" s="9" cm="1">
        <f t="array" ref="AB383">_xll.BDP($C383,AB$1,"YAS_YLD_FLAG = 15","PRICING_SOURCE=BVAL")</f>
        <v>3.2613789999999998</v>
      </c>
      <c r="AC383" s="14">
        <f t="shared" si="29"/>
        <v>0</v>
      </c>
      <c r="AD383" s="9" cm="1">
        <f t="array" ref="AD383">_xll.BDP($C383,AD$1,"YAS_YLD_FLAG = 15","PRICING_SOURCE=BVAL")</f>
        <v>171.4273</v>
      </c>
      <c r="AE383" s="14">
        <f>INDEX([1]credit_yield!$C$1:$C$108,MATCH($AY383,[1]credit_yield!$A$1:$A$108,0))</f>
        <v>111.2829290536734</v>
      </c>
      <c r="AF383" s="9" cm="1">
        <f t="array" ref="AF383">_xll.BDP($C383,AF$1,"YAS_YLD_FLAG = 15","YAS_XCCY_FOREIGN_CURRENCY=CAD","PRICING_SOURCE=BVAL")</f>
        <v>167.31672195059818</v>
      </c>
      <c r="AG383" s="9" cm="1">
        <f t="array" ref="AG383">_xll.BDP($C383,AG$1,"YAS_YLD_FLAG = 15","PRICING_SOURCE=BVAL")</f>
        <v>1.5471059999999999</v>
      </c>
      <c r="AH383" s="9" t="str" cm="1">
        <f t="array" ref="AH383">_xll.BDP($C383,AH$1,"YAS_YLD_FLAG = 15","PRICING_SOURCE=BVAL")</f>
        <v>CAN 0 1/2 12/01/30</v>
      </c>
      <c r="AI383" s="9" t="str" cm="1">
        <f t="array" ref="AI383">_xll.BDP($C383,AI$1,"YAS_YLD_FLAG = 15","YAS_XCCY_FOREIGN_CURRENCY=CAD","PRICING_SOURCE=BVAL")</f>
        <v>CAN 1 ½ 06/01/31</v>
      </c>
      <c r="AJ383" s="9" cm="1">
        <f t="array" ref="AJ383">_xll.BQL($C383, "yield(fill=PREV, pricing_source=BVN4, side=Bid, yield_type=YTW) - yield(fill=PREV, pricing_source=BVN4, side=Ask, yield_type=YTW)")</f>
        <v>3.4015163148214178E-2</v>
      </c>
      <c r="AK383" s="16" cm="1">
        <f t="array" ref="AK383">_xll.BDP($C383,AK$1,"YAS_YLD_FLAG = 1")</f>
        <v>300000000</v>
      </c>
      <c r="AL383" s="5">
        <f t="shared" si="30"/>
        <v>0</v>
      </c>
      <c r="AM383" s="17" cm="1">
        <f t="array" ref="AM383">_xll.BDP($C383&amp;"@"&amp;Settings!$B$1&amp;" "&amp;$O383,"INTERVAL_SUM","MARKET_DATA_OVERRIDE="&amp;AM$1,"CALC_INTERVAL="&amp;Settings!$B$2,"FILL=0")*1000</f>
        <v>0</v>
      </c>
      <c r="AN383" s="18">
        <f t="shared" si="31"/>
        <v>0</v>
      </c>
      <c r="AO383" s="17" cm="1">
        <f t="array" ref="AO383">_xll.BDP($I383&amp;"@"&amp;Settings!$B$1&amp;" "&amp;$O383,"INTERVAL_SUM","MARKET_DATA_OVERRIDE="&amp;AO$1,"CALC_INTERVAL="&amp;Settings!$B$2,"FILL=0")*1000</f>
        <v>0</v>
      </c>
      <c r="AP383" s="17" cm="1">
        <f t="array" ref="AP383">_xll.BDP($I383&amp;"@"&amp;Settings!$B$1&amp;" "&amp;$O383,"INTERVAL_SUM","MARKET_DATA_OVERRIDE="&amp;AP$1,"CALC_INTERVAL="&amp;Settings!$B$2,"FILL=0")*1000</f>
        <v>0</v>
      </c>
      <c r="AQ383" s="8" cm="1">
        <f t="array" ref="AQ383">_xll.BDP($C383,AQ$1)</f>
        <v>65</v>
      </c>
      <c r="AR383" s="21" t="e">
        <f>_xlfn.IFNA(IF(ISNUMBER($K383),INDEX(SN_Limit[UTILIZATION],MATCH($K383,SN_Limit[BB_ID],0)),"#N/A"),
IF(ISNUMBER($L383),INDEX(SN_Limit[UTILIZATION],MATCH($L383,SN_Limit[BB_ID],0)),"#N/A"))</f>
        <v>#N/A</v>
      </c>
      <c r="AS383" s="6" t="e">
        <f>_xlfn.IFNA(IF(ISNUMBER($K383),INDEX(SN_Limit[REMAINING],MATCH($K383,SN_Limit[BB_ID],0)),"#N/A"),
IF(ISNUMBER($L383),INDEX(SN_Limit[REMAINING],MATCH($L383,SN_Limit[BB_ID],0)),"#N/A"))</f>
        <v>#N/A</v>
      </c>
      <c r="AT383" s="3" t="str">
        <f>INDEX(Table11[Z_category],MATCH(MAX(BuyTable[[#This Row],[Yld_Z_BB]:[Yld_Z_RBCI]]),Table11[Z_score_Vale],1))</f>
        <v>90+</v>
      </c>
      <c r="AU383" s="3">
        <f>INDEX(Table12[TRAC_Category],MATCH(BuyTable[[#This Row],[Perc_Traded]],Table12[TRAC_Value],1))</f>
        <v>0</v>
      </c>
      <c r="AV383" s="27">
        <f>INDEX(Table13[NetDlrInv_Category],MATCH(BuyTable[[#This Row],[DealerClient Net]],Table13[NetDlrInv_Value],1))</f>
        <v>0</v>
      </c>
      <c r="AW383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83" s="3">
        <f>INDEX(Table15[XCCY_Cat],MATCH(BuyTable[[#This Row],[XCCY_sprd]],Table15[XCCY_Value],1))</f>
        <v>0</v>
      </c>
      <c r="AY383" s="3" t="str">
        <f>INDEX(Group_RTG[RTG_Value],MATCH($R383,Group_RTG[RTG_Key],0))&amp;":"&amp;INDEX(Map_DurBQNT[Dur_Val],MATCH($X383,Map_DurBQNT[Dur_Key],0))&amp;":"&amp;$M383&amp;":"&amp;$O383</f>
        <v>A:5:CAD:Corp</v>
      </c>
      <c r="AZ383" s="3" t="str">
        <f>INDEX(Table9[LQA_Bucket],MATCH(BuyTable[[#This Row],[LQA_LIQUIDITY_SCORE]],Table9[LQA_Val],1))</f>
        <v>60-80</v>
      </c>
      <c r="BA383" s="27" t="str">
        <f>INDEX(Table10[Utilization_Bucket],MATCH(_xlfn.IFNA(ROUND(BuyTable[[#This Row],[Remaining]]/1000000,0),-1),Table10[Utilization_Val],1))</f>
        <v>NR</v>
      </c>
      <c r="BB38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84" spans="1:54" x14ac:dyDescent="0.3">
      <c r="A384" t="s">
        <v>876</v>
      </c>
      <c r="B384" t="str">
        <f>IF(ISNUMBER(MATCH(I384,Buyside_PastID!A:A,0)),"","NEW")</f>
        <v/>
      </c>
      <c r="C384" s="8" t="s">
        <v>1781</v>
      </c>
      <c r="D384" s="8">
        <v>1.0026579428465994</v>
      </c>
      <c r="E384" s="8">
        <v>1.334095763517452</v>
      </c>
      <c r="F384" s="8" t="s">
        <v>2220</v>
      </c>
      <c r="G384" s="8">
        <v>10000</v>
      </c>
      <c r="H384" s="8">
        <v>10000</v>
      </c>
      <c r="I384" s="8" t="str" cm="1">
        <f t="array" ref="I384">_xll.BDP($C384,I$1)</f>
        <v>6698278Z3</v>
      </c>
      <c r="J384" s="8" t="str" cm="1">
        <f t="array" ref="J384">_xll.BDP($C384,J$1)</f>
        <v>NS 4.4 06/01/42</v>
      </c>
      <c r="K384" s="8" cm="1">
        <f t="array" ref="K384">_xll.BDP($C384,K$1)</f>
        <v>191114</v>
      </c>
      <c r="L384" s="8" cm="1">
        <f t="array" ref="L384">_xll.BDP($C384,L$1)</f>
        <v>191114</v>
      </c>
      <c r="M384" s="8" t="str" cm="1">
        <f t="array" ref="M384">_xll.BDP($C384,M$1)</f>
        <v>CAD</v>
      </c>
      <c r="N384" s="8" t="str" cm="1">
        <f t="array" ref="N384">_xll.BDP($C384,N$1)</f>
        <v>CA</v>
      </c>
      <c r="O384" s="8" t="str" cm="1">
        <f t="array" ref="O384">_xll.BDP($C384,O$1)</f>
        <v>Govt</v>
      </c>
      <c r="P384" s="8" t="str" cm="1">
        <f t="array" ref="P384">_xll.BDP($C384,P$1)</f>
        <v>Government</v>
      </c>
      <c r="Q384" s="8" t="str" cm="1">
        <f t="array" ref="Q384">_xll.BDP($C384,Q$1)</f>
        <v>NOVA SCOTIA PROVINCE</v>
      </c>
      <c r="R384" s="8" t="str" cm="1">
        <f t="array" ref="R384">_xll.BDP($C384,R$1)</f>
        <v>AA-</v>
      </c>
      <c r="S384" s="8" cm="1">
        <f t="array" ref="S384">_xlfn.IFNA(MATCH(_xll.BDP($C384,S$1),Convert_RBCIRTG[RTG_MDY],0),0)</f>
        <v>8</v>
      </c>
      <c r="T384" s="8" cm="1">
        <f t="array" ref="T384">_xlfn.IFNA(MATCH(_xll.BDP($C384,T$1),Convert_RBCIRTG[RTG_FITCH_SP],0),0)</f>
        <v>0</v>
      </c>
      <c r="U384" s="8" cm="1">
        <f t="array" ref="U384">_xlfn.IFNA(MATCH(_xll.BDP($C384,U$1),Convert_RBCIRTG[RTG_FITCH_SP],0),0)</f>
        <v>7</v>
      </c>
      <c r="V384" s="20" t="str" cm="1">
        <f t="array" ref="V384">INDEX(Convert_RBCIRTG[RTG_FITCH_SP],IF(MEDIAN($S384:$U384)&gt;0,MEDIAN($S384:$U384),MAX($S384:$U384)))</f>
        <v>AA-</v>
      </c>
      <c r="W384" s="15" cm="1">
        <f t="array" ref="W384">_xll.BDP($C384,W$1,"YAS_YLD_FLAG = 15")</f>
        <v>14.225558674998565</v>
      </c>
      <c r="X384" s="3" t="str">
        <f>INDEX(Convert_DurBins[Dur_Bucket],MATCH($W384,Convert_DurBins[Dur_Val],1))</f>
        <v>14-16</v>
      </c>
      <c r="Y384" s="14">
        <f t="shared" si="28"/>
        <v>2.6808040000000002</v>
      </c>
      <c r="Z384" s="3">
        <f>-INDEX(DefProv[Default],MATCH($O384&amp;$R384,DefProv[KEY],0))</f>
        <v>-3</v>
      </c>
      <c r="AA384" s="9" cm="1">
        <f t="array" ref="AA384">IF($M384="CAD",AB384,_xll.BDP($C384,AA$1,"YAS_XCCY_FOREIGN_CURRENCY=CAD","YAS_YLD_FLAG = 15","PRICING_SOURCE=BVAL"))</f>
        <v>2.710804</v>
      </c>
      <c r="AB384" s="9" cm="1">
        <f t="array" ref="AB384">_xll.BDP($C384,AB$1,"YAS_YLD_FLAG = 15","PRICING_SOURCE=BVAL")</f>
        <v>2.710804</v>
      </c>
      <c r="AC384" s="14">
        <f t="shared" si="29"/>
        <v>0</v>
      </c>
      <c r="AD384" s="9" cm="1">
        <f t="array" ref="AD384">_xll.BDP($C384,AD$1,"YAS_YLD_FLAG = 15","PRICING_SOURCE=BVAL")</f>
        <v>84.270200000000003</v>
      </c>
      <c r="AE384" s="14" t="e">
        <f>INDEX([1]credit_yield!$C$1:$C$108,MATCH($AY384,[1]credit_yield!$A$1:$A$108,0))</f>
        <v>#N/A</v>
      </c>
      <c r="AF384" s="9" cm="1">
        <f t="array" ref="AF384">_xll.BDP($C384,AF$1,"YAS_YLD_FLAG = 15","YAS_XCCY_FOREIGN_CURRENCY=CAD","PRICING_SOURCE=BVAL")</f>
        <v>93.154933927251406</v>
      </c>
      <c r="AG384" s="9" cm="1">
        <f t="array" ref="AG384">_xll.BDP($C384,AG$1,"YAS_YLD_FLAG = 15","PRICING_SOURCE=BVAL")</f>
        <v>1.8681019999999999</v>
      </c>
      <c r="AH384" s="9" t="str" cm="1">
        <f t="array" ref="AH384">_xll.BDP($C384,AH$1,"YAS_YLD_FLAG = 15","PRICING_SOURCE=BVAL")</f>
        <v>CAN 4 06/01/41</v>
      </c>
      <c r="AI384" s="9" t="str" cm="1">
        <f t="array" ref="AI384">_xll.BDP($C384,AI$1,"YAS_YLD_FLAG = 15","YAS_XCCY_FOREIGN_CURRENCY=CAD","PRICING_SOURCE=BVAL")</f>
        <v>CAN 4 06/01/41</v>
      </c>
      <c r="AJ384" s="9" cm="1">
        <f t="array" ref="AJ384">_xll.BQL($C384, "yield(fill=PREV, pricing_source=BVN4, side=Bid, yield_type=YTW) - yield(fill=PREV, pricing_source=BVN4, side=Ask, yield_type=YTW)")</f>
        <v>1.3394927147929003E-2</v>
      </c>
      <c r="AK384" s="16" cm="1">
        <f t="array" ref="AK384">_xll.BDP($C384,AK$1,"YAS_YLD_FLAG = 1")</f>
        <v>1050000000</v>
      </c>
      <c r="AL384" s="5">
        <f t="shared" si="30"/>
        <v>0</v>
      </c>
      <c r="AM384" s="17" cm="1">
        <f t="array" ref="AM384">_xll.BDP($C384&amp;"@"&amp;Settings!$B$1&amp;" "&amp;$O384,"INTERVAL_SUM","MARKET_DATA_OVERRIDE="&amp;AM$1,"CALC_INTERVAL="&amp;Settings!$B$2,"FILL=0")*1000</f>
        <v>0</v>
      </c>
      <c r="AN384" s="18">
        <f t="shared" si="31"/>
        <v>0</v>
      </c>
      <c r="AO384" s="17" cm="1">
        <f t="array" ref="AO384">_xll.BDP($I384&amp;"@"&amp;Settings!$B$1&amp;" "&amp;$O384,"INTERVAL_SUM","MARKET_DATA_OVERRIDE="&amp;AO$1,"CALC_INTERVAL="&amp;Settings!$B$2,"FILL=0")*1000</f>
        <v>0</v>
      </c>
      <c r="AP384" s="17" cm="1">
        <f t="array" ref="AP384">_xll.BDP($I384&amp;"@"&amp;Settings!$B$1&amp;" "&amp;$O384,"INTERVAL_SUM","MARKET_DATA_OVERRIDE="&amp;AP$1,"CALC_INTERVAL="&amp;Settings!$B$2,"FILL=0")*1000</f>
        <v>0</v>
      </c>
      <c r="AQ384" s="8" cm="1">
        <f t="array" ref="AQ384">_xll.BDP($C384,AQ$1)</f>
        <v>99</v>
      </c>
      <c r="AR384" s="21" t="e">
        <f>_xlfn.IFNA(IF(ISNUMBER($K384),INDEX(SN_Limit[UTILIZATION],MATCH($K384,SN_Limit[BB_ID],0)),"#N/A"),
IF(ISNUMBER($L384),INDEX(SN_Limit[UTILIZATION],MATCH($L384,SN_Limit[BB_ID],0)),"#N/A"))</f>
        <v>#N/A</v>
      </c>
      <c r="AS384" s="6" t="e">
        <f>_xlfn.IFNA(IF(ISNUMBER($K384),INDEX(SN_Limit[REMAINING],MATCH($K384,SN_Limit[BB_ID],0)),"#N/A"),
IF(ISNUMBER($L384),INDEX(SN_Limit[REMAINING],MATCH($L384,SN_Limit[BB_ID],0)),"#N/A"))</f>
        <v>#N/A</v>
      </c>
      <c r="AT384" s="3" t="str">
        <f>INDEX(Table11[Z_category],MATCH(MAX(BuyTable[[#This Row],[Yld_Z_BB]:[Yld_Z_RBCI]]),Table11[Z_score_Vale],1))</f>
        <v>90+</v>
      </c>
      <c r="AU384" s="3">
        <f>INDEX(Table12[TRAC_Category],MATCH(BuyTable[[#This Row],[Perc_Traded]],Table12[TRAC_Value],1))</f>
        <v>0</v>
      </c>
      <c r="AV384" s="27">
        <f>INDEX(Table13[NetDlrInv_Category],MATCH(BuyTable[[#This Row],[DealerClient Net]],Table13[NetDlrInv_Value],1))</f>
        <v>0</v>
      </c>
      <c r="AW384" s="3">
        <f>IF(OR(ISBLANK(BuyTable[[#This Row],[MSG_AskSize]]),NOT(ISNUMBER(BuyTable[[#This Row],[MSG_AskSize]]))),"NA",INDEX(Table14[AskSize_Category],MATCH(BuyTable[[#This Row],[MSG_AskSize]],Table14[AskSize_Value],1)))</f>
        <v>0</v>
      </c>
      <c r="AX384" s="3">
        <f>INDEX(Table15[XCCY_Cat],MATCH(BuyTable[[#This Row],[XCCY_sprd]],Table15[XCCY_Value],1))</f>
        <v>0</v>
      </c>
      <c r="AY384" s="3" t="str">
        <f>INDEX(Group_RTG[RTG_Value],MATCH($R384,Group_RTG[RTG_Key],0))&amp;":"&amp;INDEX(Map_DurBQNT[Dur_Val],MATCH($X384,Map_DurBQNT[Dur_Key],0))&amp;":"&amp;$M384&amp;":"&amp;$O384</f>
        <v>AA:8:CAD:Govt</v>
      </c>
      <c r="AZ384" s="3" t="str">
        <f>INDEX(Table9[LQA_Bucket],MATCH(BuyTable[[#This Row],[LQA_LIQUIDITY_SCORE]],Table9[LQA_Val],1))</f>
        <v>80-100</v>
      </c>
      <c r="BA384" s="27" t="str">
        <f>INDEX(Table10[Utilization_Bucket],MATCH(_xlfn.IFNA(ROUND(BuyTable[[#This Row],[Remaining]]/1000000,0),-1),Table10[Utilization_Val],1))</f>
        <v>NR</v>
      </c>
      <c r="BB38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85" spans="1:54" x14ac:dyDescent="0.3">
      <c r="A385" t="s">
        <v>876</v>
      </c>
      <c r="B385" t="str">
        <f>IF(ISNUMBER(MATCH(I385,Buyside_PastID!A:A,0)),"","NEW")</f>
        <v/>
      </c>
      <c r="C385" s="8" t="s">
        <v>1763</v>
      </c>
      <c r="D385" s="8">
        <v>0.99977450919795996</v>
      </c>
      <c r="E385" s="8">
        <v>0.85623467651385998</v>
      </c>
      <c r="F385" s="8" t="s">
        <v>2196</v>
      </c>
      <c r="G385" s="8">
        <v>5000000</v>
      </c>
      <c r="H385" s="8">
        <v>3000000</v>
      </c>
      <c r="I385" s="8" t="str" cm="1">
        <f t="array" ref="I385">_xll.BDP($C385,I$1)</f>
        <v>90664ZAD2</v>
      </c>
      <c r="J385" s="8" t="str" cm="1">
        <f t="array" ref="J385">_xll.BDP($C385,J$1)</f>
        <v>ENBGAS 4.2 06/02/44</v>
      </c>
      <c r="K385" s="8" cm="1">
        <f t="array" ref="K385">_xll.BDP($C385,K$1)</f>
        <v>109548</v>
      </c>
      <c r="L385" s="8" cm="1">
        <f t="array" ref="L385">_xll.BDP($C385,L$1)</f>
        <v>62939278</v>
      </c>
      <c r="M385" s="8" t="str" cm="1">
        <f t="array" ref="M385">_xll.BDP($C385,M$1)</f>
        <v>CAD</v>
      </c>
      <c r="N385" s="8" t="str" cm="1">
        <f t="array" ref="N385">_xll.BDP($C385,N$1)</f>
        <v>CA</v>
      </c>
      <c r="O385" s="8" t="str" cm="1">
        <f t="array" ref="O385">_xll.BDP($C385,O$1)</f>
        <v>Corp</v>
      </c>
      <c r="P385" s="8" t="str" cm="1">
        <f t="array" ref="P385">_xll.BDP($C385,P$1)</f>
        <v>Utilities</v>
      </c>
      <c r="Q385" s="8" t="str" cm="1">
        <f t="array" ref="Q385">_xll.BDP($C385,Q$1)</f>
        <v>ENBRIDGE GAS INC</v>
      </c>
      <c r="R385" s="8" t="str" cm="1">
        <f t="array" ref="R385">_xll.BDP($C385,R$1)</f>
        <v>A-</v>
      </c>
      <c r="S385" s="8" cm="1">
        <f t="array" ref="S385">_xlfn.IFNA(MATCH(_xll.BDP($C385,S$1),Convert_RBCIRTG[RTG_MDY],0),0)</f>
        <v>0</v>
      </c>
      <c r="T385" s="8" cm="1">
        <f t="array" ref="T385">_xlfn.IFNA(MATCH(_xll.BDP($C385,T$1),Convert_RBCIRTG[RTG_FITCH_SP],0),0)</f>
        <v>0</v>
      </c>
      <c r="U385" s="8" cm="1">
        <f t="array" ref="U385">_xlfn.IFNA(MATCH(_xll.BDP($C385,U$1),Convert_RBCIRTG[RTG_FITCH_SP],0),0)</f>
        <v>4</v>
      </c>
      <c r="V385" s="20" t="str" cm="1">
        <f t="array" ref="V385">INDEX(Convert_RBCIRTG[RTG_FITCH_SP],IF(MEDIAN($S385:$U385)&gt;0,MEDIAN($S385:$U385),MAX($S385:$U385)))</f>
        <v>A-</v>
      </c>
      <c r="W385" s="15" cm="1">
        <f t="array" ref="W385">_xll.BDP($C385,W$1,"YAS_YLD_FLAG = 15")</f>
        <v>14.660038511282877</v>
      </c>
      <c r="X385" s="3" t="str">
        <f>INDEX(Convert_DurBins[Dur_Bucket],MATCH($W385,Convert_DurBins[Dur_Val],1))</f>
        <v>14-16</v>
      </c>
      <c r="Y385" s="14">
        <f t="shared" si="28"/>
        <v>3.2148030000000003</v>
      </c>
      <c r="Z385" s="3">
        <f>-INDEX(DefProv[Default],MATCH($O385&amp;$R385,DefProv[KEY],0))</f>
        <v>-13</v>
      </c>
      <c r="AA385" s="9" cm="1">
        <f t="array" ref="AA385">IF($M385="CAD",AB385,_xll.BDP($C385,AA$1,"YAS_XCCY_FOREIGN_CURRENCY=CAD","YAS_YLD_FLAG = 15","PRICING_SOURCE=BVAL"))</f>
        <v>3.3448030000000002</v>
      </c>
      <c r="AB385" s="9" cm="1">
        <f t="array" ref="AB385">_xll.BDP($C385,AB$1,"YAS_YLD_FLAG = 15","PRICING_SOURCE=BVAL")</f>
        <v>3.3448030000000002</v>
      </c>
      <c r="AC385" s="14">
        <f t="shared" si="29"/>
        <v>0</v>
      </c>
      <c r="AD385" s="9" cm="1">
        <f t="array" ref="AD385">_xll.BDP($C385,AD$1,"YAS_YLD_FLAG = 15","PRICING_SOURCE=BVAL")</f>
        <v>140.88830000000004</v>
      </c>
      <c r="AE385" s="14">
        <f>INDEX([1]credit_yield!$C$1:$C$108,MATCH($AY385,[1]credit_yield!$A$1:$A$108,0))</f>
        <v>139.28053149055029</v>
      </c>
      <c r="AF385" s="9" cm="1">
        <f t="array" ref="AF385">_xll.BDP($C385,AF$1,"YAS_YLD_FLAG = 15","YAS_XCCY_FOREIGN_CURRENCY=CAD","PRICING_SOURCE=BVAL")</f>
        <v>157.17272473823778</v>
      </c>
      <c r="AG385" s="9" cm="1">
        <f t="array" ref="AG385">_xll.BDP($C385,AG$1,"YAS_YLD_FLAG = 15","PRICING_SOURCE=BVAL")</f>
        <v>1.9359199999999999</v>
      </c>
      <c r="AH385" s="9" t="str" cm="1">
        <f t="array" ref="AH385">_xll.BDP($C385,AH$1,"YAS_YLD_FLAG = 15","PRICING_SOURCE=BVAL")</f>
        <v>CAN 3 1/2 12/01/45</v>
      </c>
      <c r="AI385" s="9" t="str" cm="1">
        <f t="array" ref="AI385">_xll.BDP($C385,AI$1,"YAS_YLD_FLAG = 15","YAS_XCCY_FOREIGN_CURRENCY=CAD","PRICING_SOURCE=BVAL")</f>
        <v>CAN 4 06/01/41</v>
      </c>
      <c r="AJ385" s="9" cm="1">
        <f t="array" ref="AJ385">_xll.BQL($C385, "yield(fill=PREV, pricing_source=BVN4, side=Bid, yield_type=YTW) - yield(fill=PREV, pricing_source=BVN4, side=Ask, yield_type=YTW)")</f>
        <v>1.9135449999999832E-2</v>
      </c>
      <c r="AK385" s="16" cm="1">
        <f t="array" ref="AK385">_xll.BDP($C385,AK$1,"YAS_YLD_FLAG = 1")</f>
        <v>500000000</v>
      </c>
      <c r="AL385" s="5">
        <f t="shared" si="30"/>
        <v>0</v>
      </c>
      <c r="AM385" s="17" cm="1">
        <f t="array" ref="AM385">_xll.BDP($C385&amp;"@"&amp;Settings!$B$1&amp;" "&amp;$O385,"INTERVAL_SUM","MARKET_DATA_OVERRIDE="&amp;AM$1,"CALC_INTERVAL="&amp;Settings!$B$2,"FILL=0")*1000</f>
        <v>0</v>
      </c>
      <c r="AN385" s="18">
        <f t="shared" si="31"/>
        <v>0</v>
      </c>
      <c r="AO385" s="17" cm="1">
        <f t="array" ref="AO385">_xll.BDP($I385&amp;"@"&amp;Settings!$B$1&amp;" "&amp;$O385,"INTERVAL_SUM","MARKET_DATA_OVERRIDE="&amp;AO$1,"CALC_INTERVAL="&amp;Settings!$B$2,"FILL=0")*1000</f>
        <v>0</v>
      </c>
      <c r="AP385" s="17" cm="1">
        <f t="array" ref="AP385">_xll.BDP($I385&amp;"@"&amp;Settings!$B$1&amp;" "&amp;$O385,"INTERVAL_SUM","MARKET_DATA_OVERRIDE="&amp;AP$1,"CALC_INTERVAL="&amp;Settings!$B$2,"FILL=0")*1000</f>
        <v>0</v>
      </c>
      <c r="AQ385" s="8" cm="1">
        <f t="array" ref="AQ385">_xll.BDP($C385,AQ$1)</f>
        <v>84</v>
      </c>
      <c r="AR385" s="21">
        <f>_xlfn.IFNA(IF(ISNUMBER($K385),INDEX(SN_Limit[UTILIZATION],MATCH($K385,SN_Limit[BB_ID],0)),"#N/A"),
IF(ISNUMBER($L385),INDEX(SN_Limit[UTILIZATION],MATCH($L385,SN_Limit[BB_ID],0)),"#N/A"))</f>
        <v>0.68289999999999995</v>
      </c>
      <c r="AS385" s="6">
        <f>_xlfn.IFNA(IF(ISNUMBER($K385),INDEX(SN_Limit[REMAINING],MATCH($K385,SN_Limit[BB_ID],0)),"#N/A"),
IF(ISNUMBER($L385),INDEX(SN_Limit[REMAINING],MATCH($L385,SN_Limit[BB_ID],0)),"#N/A"))</f>
        <v>34731322.5</v>
      </c>
      <c r="AT385" s="3" t="str">
        <f>INDEX(Table11[Z_category],MATCH(MAX(BuyTable[[#This Row],[Yld_Z_BB]:[Yld_Z_RBCI]]),Table11[Z_score_Vale],1))</f>
        <v>75 to 90</v>
      </c>
      <c r="AU385" s="3">
        <f>INDEX(Table12[TRAC_Category],MATCH(BuyTable[[#This Row],[Perc_Traded]],Table12[TRAC_Value],1))</f>
        <v>0</v>
      </c>
      <c r="AV385" s="27">
        <f>INDEX(Table13[NetDlrInv_Category],MATCH(BuyTable[[#This Row],[DealerClient Net]],Table13[NetDlrInv_Value],1))</f>
        <v>0</v>
      </c>
      <c r="AW385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85" s="3">
        <f>INDEX(Table15[XCCY_Cat],MATCH(BuyTable[[#This Row],[XCCY_sprd]],Table15[XCCY_Value],1))</f>
        <v>0</v>
      </c>
      <c r="AY385" s="3" t="str">
        <f>INDEX(Group_RTG[RTG_Value],MATCH($R385,Group_RTG[RTG_Key],0))&amp;":"&amp;INDEX(Map_DurBQNT[Dur_Val],MATCH($X385,Map_DurBQNT[Dur_Key],0))&amp;":"&amp;$M385&amp;":"&amp;$O385</f>
        <v>A:8:CAD:Corp</v>
      </c>
      <c r="AZ385" s="3" t="str">
        <f>INDEX(Table9[LQA_Bucket],MATCH(BuyTable[[#This Row],[LQA_LIQUIDITY_SCORE]],Table9[LQA_Val],1))</f>
        <v>80-100</v>
      </c>
      <c r="BA385" s="27" t="str">
        <f>INDEX(Table10[Utilization_Bucket],MATCH(_xlfn.IFNA(ROUND(BuyTable[[#This Row],[Remaining]]/1000000,0),-1),Table10[Utilization_Val],1))</f>
        <v>10-50MM</v>
      </c>
      <c r="BB38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386" spans="1:54" x14ac:dyDescent="0.3">
      <c r="A386" t="s">
        <v>876</v>
      </c>
      <c r="B386" t="str">
        <f>IF(ISNUMBER(MATCH(I386,Buyside_PastID!A:A,0)),"","NEW")</f>
        <v/>
      </c>
      <c r="C386" s="8" t="s">
        <v>1705</v>
      </c>
      <c r="D386" s="8">
        <v>1.438921368397776</v>
      </c>
      <c r="E386" s="8">
        <v>1.3400257063568808</v>
      </c>
      <c r="F386" s="8" t="s">
        <v>2124</v>
      </c>
      <c r="G386" s="8">
        <v>3000000</v>
      </c>
      <c r="H386" s="8">
        <v>5000000</v>
      </c>
      <c r="I386" s="8" t="str" cm="1">
        <f t="array" ref="I386">_xll.BDP($C386,I$1)</f>
        <v>07813ZBR4</v>
      </c>
      <c r="J386" s="8" t="str" cm="1">
        <f t="array" ref="J386">_xll.BDP($C386,J$1)</f>
        <v>BCECN 4.35 12/18/45</v>
      </c>
      <c r="K386" s="8" cm="1">
        <f t="array" ref="K386">_xll.BDP($C386,K$1)</f>
        <v>100179</v>
      </c>
      <c r="L386" s="8" cm="1">
        <f t="array" ref="L386">_xll.BDP($C386,L$1)</f>
        <v>174724</v>
      </c>
      <c r="M386" s="8" t="str" cm="1">
        <f t="array" ref="M386">_xll.BDP($C386,M$1)</f>
        <v>CAD</v>
      </c>
      <c r="N386" s="8" t="str" cm="1">
        <f t="array" ref="N386">_xll.BDP($C386,N$1)</f>
        <v>CA</v>
      </c>
      <c r="O386" s="8" t="str" cm="1">
        <f t="array" ref="O386">_xll.BDP($C386,O$1)</f>
        <v>Corp</v>
      </c>
      <c r="P386" s="8" t="str" cm="1">
        <f t="array" ref="P386">_xll.BDP($C386,P$1)</f>
        <v>Communications</v>
      </c>
      <c r="Q386" s="8" t="str" cm="1">
        <f t="array" ref="Q386">_xll.BDP($C386,Q$1)</f>
        <v>BELL CANADA</v>
      </c>
      <c r="R386" s="8" t="str" cm="1">
        <f t="array" ref="R386">_xll.BDP($C386,R$1)</f>
        <v>BBB+</v>
      </c>
      <c r="S386" s="8" cm="1">
        <f t="array" ref="S386">_xlfn.IFNA(MATCH(_xll.BDP($C386,S$1),Convert_RBCIRTG[RTG_MDY],0),0)</f>
        <v>3</v>
      </c>
      <c r="T386" s="8" cm="1">
        <f t="array" ref="T386">_xlfn.IFNA(MATCH(_xll.BDP($C386,T$1),Convert_RBCIRTG[RTG_FITCH_SP],0),0)</f>
        <v>0</v>
      </c>
      <c r="U386" s="8" cm="1">
        <f t="array" ref="U386">_xlfn.IFNA(MATCH(_xll.BDP($C386,U$1),Convert_RBCIRTG[RTG_FITCH_SP],0),0)</f>
        <v>3</v>
      </c>
      <c r="V386" s="20" t="str" cm="1">
        <f t="array" ref="V386">INDEX(Convert_RBCIRTG[RTG_FITCH_SP],IF(MEDIAN($S386:$U386)&gt;0,MEDIAN($S386:$U386),MAX($S386:$U386)))</f>
        <v>BBB+</v>
      </c>
      <c r="W386" s="15" cm="1">
        <f t="array" ref="W386">_xll.BDP($C386,W$1,"YAS_YLD_FLAG = 15")</f>
        <v>14.769614885552494</v>
      </c>
      <c r="X386" s="3" t="str">
        <f>INDEX(Convert_DurBins[Dur_Bucket],MATCH($W386,Convert_DurBins[Dur_Val],1))</f>
        <v>14-16</v>
      </c>
      <c r="Y386" s="14">
        <f t="shared" si="28"/>
        <v>3.6031910000000003</v>
      </c>
      <c r="Z386" s="3">
        <f>-INDEX(DefProv[Default],MATCH($O386&amp;$R386,DefProv[KEY],0))</f>
        <v>-36</v>
      </c>
      <c r="AA386" s="9" cm="1">
        <f t="array" ref="AA386">IF($M386="CAD",AB386,_xll.BDP($C386,AA$1,"YAS_XCCY_FOREIGN_CURRENCY=CAD","YAS_YLD_FLAG = 15","PRICING_SOURCE=BVAL"))</f>
        <v>3.9631910000000001</v>
      </c>
      <c r="AB386" s="9" cm="1">
        <f t="array" ref="AB386">_xll.BDP($C386,AB$1,"YAS_YLD_FLAG = 15","PRICING_SOURCE=BVAL")</f>
        <v>3.9631910000000001</v>
      </c>
      <c r="AC386" s="14">
        <f t="shared" si="29"/>
        <v>0</v>
      </c>
      <c r="AD386" s="9" cm="1">
        <f t="array" ref="AD386">_xll.BDP($C386,AD$1,"YAS_YLD_FLAG = 15","PRICING_SOURCE=BVAL")</f>
        <v>202.72710000000004</v>
      </c>
      <c r="AE386" s="14" t="e">
        <f>INDEX([1]credit_yield!$C$1:$C$108,MATCH($AY386,[1]credit_yield!$A$1:$A$108,0))</f>
        <v>#N/A</v>
      </c>
      <c r="AF386" s="9" cm="1">
        <f t="array" ref="AF386">_xll.BDP($C386,AF$1,"YAS_YLD_FLAG = 15","YAS_XCCY_FOREIGN_CURRENCY=CAD","PRICING_SOURCE=BVAL")</f>
        <v>216.07356413920203</v>
      </c>
      <c r="AG386" s="9" cm="1">
        <f t="array" ref="AG386">_xll.BDP($C386,AG$1,"YAS_YLD_FLAG = 15","PRICING_SOURCE=BVAL")</f>
        <v>1.9359199999999999</v>
      </c>
      <c r="AH386" s="9" t="str" cm="1">
        <f t="array" ref="AH386">_xll.BDP($C386,AH$1,"YAS_YLD_FLAG = 15","PRICING_SOURCE=BVAL")</f>
        <v>CAN 3 1/2 12/01/45</v>
      </c>
      <c r="AI386" s="9" t="str" cm="1">
        <f t="array" ref="AI386">_xll.BDP($C386,AI$1,"YAS_YLD_FLAG = 15","YAS_XCCY_FOREIGN_CURRENCY=CAD","PRICING_SOURCE=BVAL")</f>
        <v>CAN 4 06/01/41</v>
      </c>
      <c r="AJ386" s="9" cm="1">
        <f t="array" ref="AJ386">_xll.BQL($C386, "yield(fill=PREV, pricing_source=BVN4, side=Bid, yield_type=YTW) - yield(fill=PREV, pricing_source=BVN4, side=Ask, yield_type=YTW)")</f>
        <v>2.9225900000000138E-2</v>
      </c>
      <c r="AK386" s="16" cm="1">
        <f t="array" ref="AK386">_xll.BDP($C386,AK$1,"YAS_YLD_FLAG = 1")</f>
        <v>500000000</v>
      </c>
      <c r="AL386" s="5">
        <f t="shared" si="30"/>
        <v>0</v>
      </c>
      <c r="AM386" s="17" cm="1">
        <f t="array" ref="AM386">_xll.BDP($C386&amp;"@"&amp;Settings!$B$1&amp;" "&amp;$O386,"INTERVAL_SUM","MARKET_DATA_OVERRIDE="&amp;AM$1,"CALC_INTERVAL="&amp;Settings!$B$2,"FILL=0")*1000</f>
        <v>0</v>
      </c>
      <c r="AN386" s="18">
        <f t="shared" si="31"/>
        <v>0</v>
      </c>
      <c r="AO386" s="17" cm="1">
        <f t="array" ref="AO386">_xll.BDP($I386&amp;"@"&amp;Settings!$B$1&amp;" "&amp;$O386,"INTERVAL_SUM","MARKET_DATA_OVERRIDE="&amp;AO$1,"CALC_INTERVAL="&amp;Settings!$B$2,"FILL=0")*1000</f>
        <v>0</v>
      </c>
      <c r="AP386" s="17" cm="1">
        <f t="array" ref="AP386">_xll.BDP($I386&amp;"@"&amp;Settings!$B$1&amp;" "&amp;$O386,"INTERVAL_SUM","MARKET_DATA_OVERRIDE="&amp;AP$1,"CALC_INTERVAL="&amp;Settings!$B$2,"FILL=0")*1000</f>
        <v>0</v>
      </c>
      <c r="AQ386" s="8" cm="1">
        <f t="array" ref="AQ386">_xll.BDP($C386,AQ$1)</f>
        <v>76</v>
      </c>
      <c r="AR386" s="21">
        <f>_xlfn.IFNA(IF(ISNUMBER($K386),INDEX(SN_Limit[UTILIZATION],MATCH($K386,SN_Limit[BB_ID],0)),"#N/A"),
IF(ISNUMBER($L386),INDEX(SN_Limit[UTILIZATION],MATCH($L386,SN_Limit[BB_ID],0)),"#N/A"))</f>
        <v>0.90849999999999997</v>
      </c>
      <c r="AS386" s="6">
        <f>_xlfn.IFNA(IF(ISNUMBER($K386),INDEX(SN_Limit[REMAINING],MATCH($K386,SN_Limit[BB_ID],0)),"#N/A"),
IF(ISNUMBER($L386),INDEX(SN_Limit[REMAINING],MATCH($L386,SN_Limit[BB_ID],0)),"#N/A"))</f>
        <v>0</v>
      </c>
      <c r="AT386" s="3" t="str">
        <f>INDEX(Table11[Z_category],MATCH(MAX(BuyTable[[#This Row],[Yld_Z_BB]:[Yld_Z_RBCI]]),Table11[Z_score_Vale],1))</f>
        <v>90+</v>
      </c>
      <c r="AU386" s="3">
        <f>INDEX(Table12[TRAC_Category],MATCH(BuyTable[[#This Row],[Perc_Traded]],Table12[TRAC_Value],1))</f>
        <v>0</v>
      </c>
      <c r="AV386" s="27">
        <f>INDEX(Table13[NetDlrInv_Category],MATCH(BuyTable[[#This Row],[DealerClient Net]],Table13[NetDlrInv_Value],1))</f>
        <v>0</v>
      </c>
      <c r="AW386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86" s="3">
        <f>INDEX(Table15[XCCY_Cat],MATCH(BuyTable[[#This Row],[XCCY_sprd]],Table15[XCCY_Value],1))</f>
        <v>0</v>
      </c>
      <c r="AY386" s="3" t="str">
        <f>INDEX(Group_RTG[RTG_Value],MATCH($R386,Group_RTG[RTG_Key],0))&amp;":"&amp;INDEX(Map_DurBQNT[Dur_Val],MATCH($X386,Map_DurBQNT[Dur_Key],0))&amp;":"&amp;$M386&amp;":"&amp;$O386</f>
        <v>BBB:8:CAD:Corp</v>
      </c>
      <c r="AZ386" s="3" t="str">
        <f>INDEX(Table9[LQA_Bucket],MATCH(BuyTable[[#This Row],[LQA_LIQUIDITY_SCORE]],Table9[LQA_Val],1))</f>
        <v>60-80</v>
      </c>
      <c r="BA386" s="27" t="str">
        <f>INDEX(Table10[Utilization_Bucket],MATCH(_xlfn.IFNA(ROUND(BuyTable[[#This Row],[Remaining]]/1000000,0),-1),Table10[Utilization_Val],1))</f>
        <v>0MM</v>
      </c>
      <c r="BB38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87" spans="1:54" x14ac:dyDescent="0.3">
      <c r="A387" t="s">
        <v>876</v>
      </c>
      <c r="B387" t="str">
        <f>IF(ISNUMBER(MATCH(I387,Buyside_PastID!A:A,0)),"","NEW")</f>
        <v/>
      </c>
      <c r="C387" s="8" t="s">
        <v>1512</v>
      </c>
      <c r="D387" s="8">
        <v>1.1283565123962123</v>
      </c>
      <c r="E387" s="8">
        <v>1.2278660527065068</v>
      </c>
      <c r="F387" s="8" t="s">
        <v>1542</v>
      </c>
      <c r="G387" s="8">
        <v>0</v>
      </c>
      <c r="H387" s="8">
        <v>3000</v>
      </c>
      <c r="I387" s="8" t="str" cm="1">
        <f t="array" ref="I387">_xll.BDP($C387,I$1)</f>
        <v>66980CAB4</v>
      </c>
      <c r="J387" s="8" t="str" cm="1">
        <f t="array" ref="J387">_xll.BDP($C387,J$1)</f>
        <v>NVLAUT 4.114 03/31/42</v>
      </c>
      <c r="K387" s="8" cm="1">
        <f t="array" ref="K387">_xll.BDP($C387,K$1)</f>
        <v>60456384</v>
      </c>
      <c r="L387" s="8" cm="1">
        <f t="array" ref="L387">_xll.BDP($C387,L$1)</f>
        <v>60456384</v>
      </c>
      <c r="M387" s="8" t="str" cm="1">
        <f t="array" ref="M387">_xll.BDP($C387,M$1)</f>
        <v>CAD</v>
      </c>
      <c r="N387" s="8" t="str" cm="1">
        <f t="array" ref="N387">_xll.BDP($C387,N$1)</f>
        <v>CA</v>
      </c>
      <c r="O387" s="8" t="str" cm="1">
        <f t="array" ref="O387">_xll.BDP($C387,O$1)</f>
        <v>Corp</v>
      </c>
      <c r="P387" s="8" t="str" cm="1">
        <f t="array" ref="P387">_xll.BDP($C387,P$1)</f>
        <v>Industrials</v>
      </c>
      <c r="Q387" s="8" t="str" cm="1">
        <f t="array" ref="Q387">_xll.BDP($C387,Q$1)</f>
        <v>NOUVELLE AUTO 30 FINANCE</v>
      </c>
      <c r="R387" s="8" t="str" cm="1">
        <f t="array" ref="R387">_xll.BDP($C387,R$1)</f>
        <v>BBB+</v>
      </c>
      <c r="S387" s="8" cm="1">
        <f t="array" ref="S387">_xlfn.IFNA(MATCH(_xll.BDP($C387,S$1),Convert_RBCIRTG[RTG_MDY],0),0)</f>
        <v>0</v>
      </c>
      <c r="T387" s="8" cm="1">
        <f t="array" ref="T387">_xlfn.IFNA(MATCH(_xll.BDP($C387,T$1),Convert_RBCIRTG[RTG_FITCH_SP],0),0)</f>
        <v>3</v>
      </c>
      <c r="U387" s="8" cm="1">
        <f t="array" ref="U387">_xlfn.IFNA(MATCH(_xll.BDP($C387,U$1),Convert_RBCIRTG[RTG_FITCH_SP],0),0)</f>
        <v>3</v>
      </c>
      <c r="V387" s="20" t="str" cm="1">
        <f t="array" ref="V387">INDEX(Convert_RBCIRTG[RTG_FITCH_SP],IF(MEDIAN($S387:$U387)&gt;0,MEDIAN($S387:$U387),MAX($S387:$U387)))</f>
        <v>BBB+</v>
      </c>
      <c r="W387" s="15" cm="1">
        <f t="array" ref="W387">_xll.BDP($C387,W$1,"YAS_YLD_FLAG = 15")</f>
        <v>14.085420777605636</v>
      </c>
      <c r="X387" s="3" t="str">
        <f>INDEX(Convert_DurBins[Dur_Bucket],MATCH($W387,Convert_DurBins[Dur_Val],1))</f>
        <v>14-16</v>
      </c>
      <c r="Y387" s="14">
        <f t="shared" si="28"/>
        <v>3.1754700000000002</v>
      </c>
      <c r="Z387" s="3">
        <f>-INDEX(DefProv[Default],MATCH($O387&amp;$R387,DefProv[KEY],0))</f>
        <v>-36</v>
      </c>
      <c r="AA387" s="9" cm="1">
        <f t="array" ref="AA387">IF($M387="CAD",AB387,_xll.BDP($C387,AA$1,"YAS_XCCY_FOREIGN_CURRENCY=CAD","YAS_YLD_FLAG = 15","PRICING_SOURCE=BVAL"))</f>
        <v>3.5354700000000001</v>
      </c>
      <c r="AB387" s="9" cm="1">
        <f t="array" ref="AB387">_xll.BDP($C387,AB$1,"YAS_YLD_FLAG = 15","PRICING_SOURCE=BVAL")</f>
        <v>3.5354700000000001</v>
      </c>
      <c r="AC387" s="14">
        <f t="shared" si="29"/>
        <v>0</v>
      </c>
      <c r="AD387" s="9" cm="1">
        <f t="array" ref="AD387">_xll.BDP($C387,AD$1,"YAS_YLD_FLAG = 15","PRICING_SOURCE=BVAL")</f>
        <v>175.69860000000003</v>
      </c>
      <c r="AE387" s="14" t="e">
        <f>INDEX([1]credit_yield!$C$1:$C$108,MATCH($AY387,[1]credit_yield!$A$1:$A$108,0))</f>
        <v>#N/A</v>
      </c>
      <c r="AF387" s="9" cm="1">
        <f t="array" ref="AF387">_xll.BDP($C387,AF$1,"YAS_YLD_FLAG = 15","YAS_XCCY_FOREIGN_CURRENCY=CAD","PRICING_SOURCE=BVAL")</f>
        <v>173.81239704804537</v>
      </c>
      <c r="AG387" s="9" cm="1">
        <f t="array" ref="AG387">_xll.BDP($C387,AG$1,"YAS_YLD_FLAG = 15","PRICING_SOURCE=BVAL")</f>
        <v>1.778484</v>
      </c>
      <c r="AH387" s="9" t="str" cm="1">
        <f t="array" ref="AH387">_xll.BDP($C387,AH$1,"YAS_YLD_FLAG = 15","PRICING_SOURCE=BVAL")</f>
        <v>CAN 5 06/01/37</v>
      </c>
      <c r="AI387" s="9" t="str" cm="1">
        <f t="array" ref="AI387">_xll.BDP($C387,AI$1,"YAS_YLD_FLAG = 15","YAS_XCCY_FOREIGN_CURRENCY=CAD","PRICING_SOURCE=BVAL")</f>
        <v>CAN 4 06/01/41</v>
      </c>
      <c r="AJ387" s="9" cm="1">
        <f t="array" ref="AJ387">_xll.BQL($C387, "yield(fill=PREV, pricing_source=BVN4, side=Bid, yield_type=YTW) - yield(fill=PREV, pricing_source=BVN4, side=Ask, yield_type=YTW)")</f>
        <v>9.3860032130118842E-2</v>
      </c>
      <c r="AK387" s="16" cm="1">
        <f t="array" ref="AK387">_xll.BDP($C387,AK$1,"YAS_YLD_FLAG = 1")</f>
        <v>445154537.89000005</v>
      </c>
      <c r="AL387" s="5">
        <f t="shared" si="30"/>
        <v>0</v>
      </c>
      <c r="AM387" s="17" cm="1">
        <f t="array" ref="AM387">_xll.BDP($C387&amp;"@"&amp;Settings!$B$1&amp;" "&amp;$O387,"INTERVAL_SUM","MARKET_DATA_OVERRIDE="&amp;AM$1,"CALC_INTERVAL="&amp;Settings!$B$2,"FILL=0")*1000</f>
        <v>0</v>
      </c>
      <c r="AN387" s="18">
        <f t="shared" si="31"/>
        <v>0</v>
      </c>
      <c r="AO387" s="17" cm="1">
        <f t="array" ref="AO387">_xll.BDP($I387&amp;"@"&amp;Settings!$B$1&amp;" "&amp;$O387,"INTERVAL_SUM","MARKET_DATA_OVERRIDE="&amp;AO$1,"CALC_INTERVAL="&amp;Settings!$B$2,"FILL=0")*1000</f>
        <v>0</v>
      </c>
      <c r="AP387" s="17" cm="1">
        <f t="array" ref="AP387">_xll.BDP($I387&amp;"@"&amp;Settings!$B$1&amp;" "&amp;$O387,"INTERVAL_SUM","MARKET_DATA_OVERRIDE="&amp;AP$1,"CALC_INTERVAL="&amp;Settings!$B$2,"FILL=0")*1000</f>
        <v>0</v>
      </c>
      <c r="AQ387" s="8" cm="1">
        <f t="array" ref="AQ387">_xll.BDP($C387,AQ$1)</f>
        <v>59</v>
      </c>
      <c r="AR387" s="21" t="e">
        <f>_xlfn.IFNA(IF(ISNUMBER($K387),INDEX(SN_Limit[UTILIZATION],MATCH($K387,SN_Limit[BB_ID],0)),"#N/A"),
IF(ISNUMBER($L387),INDEX(SN_Limit[UTILIZATION],MATCH($L387,SN_Limit[BB_ID],0)),"#N/A"))</f>
        <v>#N/A</v>
      </c>
      <c r="AS387" s="6" t="e">
        <f>_xlfn.IFNA(IF(ISNUMBER($K387),INDEX(SN_Limit[REMAINING],MATCH($K387,SN_Limit[BB_ID],0)),"#N/A"),
IF(ISNUMBER($L387),INDEX(SN_Limit[REMAINING],MATCH($L387,SN_Limit[BB_ID],0)),"#N/A"))</f>
        <v>#N/A</v>
      </c>
      <c r="AT387" s="3" t="str">
        <f>INDEX(Table11[Z_category],MATCH(MAX(BuyTable[[#This Row],[Yld_Z_BB]:[Yld_Z_RBCI]]),Table11[Z_score_Vale],1))</f>
        <v>75 to 90</v>
      </c>
      <c r="AU387" s="3">
        <f>INDEX(Table12[TRAC_Category],MATCH(BuyTable[[#This Row],[Perc_Traded]],Table12[TRAC_Value],1))</f>
        <v>0</v>
      </c>
      <c r="AV387" s="27">
        <f>INDEX(Table13[NetDlrInv_Category],MATCH(BuyTable[[#This Row],[DealerClient Net]],Table13[NetDlrInv_Value],1))</f>
        <v>0</v>
      </c>
      <c r="AW387" s="3">
        <f>IF(OR(ISBLANK(BuyTable[[#This Row],[MSG_AskSize]]),NOT(ISNUMBER(BuyTable[[#This Row],[MSG_AskSize]]))),"NA",INDEX(Table14[AskSize_Category],MATCH(BuyTable[[#This Row],[MSG_AskSize]],Table14[AskSize_Value],1)))</f>
        <v>0</v>
      </c>
      <c r="AX387" s="3">
        <f>INDEX(Table15[XCCY_Cat],MATCH(BuyTable[[#This Row],[XCCY_sprd]],Table15[XCCY_Value],1))</f>
        <v>0</v>
      </c>
      <c r="AY387" s="3" t="str">
        <f>INDEX(Group_RTG[RTG_Value],MATCH($R387,Group_RTG[RTG_Key],0))&amp;":"&amp;INDEX(Map_DurBQNT[Dur_Val],MATCH($X387,Map_DurBQNT[Dur_Key],0))&amp;":"&amp;$M387&amp;":"&amp;$O387</f>
        <v>BBB:8:CAD:Corp</v>
      </c>
      <c r="AZ387" s="3" t="str">
        <f>INDEX(Table9[LQA_Bucket],MATCH(BuyTable[[#This Row],[LQA_LIQUIDITY_SCORE]],Table9[LQA_Val],1))</f>
        <v>40-60</v>
      </c>
      <c r="BA387" s="27" t="str">
        <f>INDEX(Table10[Utilization_Bucket],MATCH(_xlfn.IFNA(ROUND(BuyTable[[#This Row],[Remaining]]/1000000,0),-1),Table10[Utilization_Val],1))</f>
        <v>NR</v>
      </c>
      <c r="BB38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88" spans="1:54" x14ac:dyDescent="0.3">
      <c r="A388" t="s">
        <v>876</v>
      </c>
      <c r="B388" t="str">
        <f>IF(ISNUMBER(MATCH(I388,Buyside_PastID!A:A,0)),"","NEW")</f>
        <v/>
      </c>
      <c r="C388" s="8" t="s">
        <v>1721</v>
      </c>
      <c r="D388" s="8">
        <v>0.93255690839202066</v>
      </c>
      <c r="E388" s="8">
        <v>0.82953347318388804</v>
      </c>
      <c r="F388" s="8" t="s">
        <v>2147</v>
      </c>
      <c r="G388" s="8">
        <v>3000000</v>
      </c>
      <c r="H388" s="8">
        <v>5000000</v>
      </c>
      <c r="I388" s="8" t="str" cm="1">
        <f t="array" ref="I388">_xll.BDP($C388,I$1)</f>
        <v>29410ZAL9</v>
      </c>
      <c r="J388" s="8" t="str" cm="1">
        <f t="array" ref="J388">_xll.BDP($C388,J$1)</f>
        <v>EPCOR 3.554 11/27/47</v>
      </c>
      <c r="K388" s="8" cm="1">
        <f t="array" ref="K388">_xll.BDP($C388,K$1)</f>
        <v>186356</v>
      </c>
      <c r="L388" s="8" cm="1">
        <f t="array" ref="L388">_xll.BDP($C388,L$1)</f>
        <v>358311</v>
      </c>
      <c r="M388" s="8" t="str" cm="1">
        <f t="array" ref="M388">_xll.BDP($C388,M$1)</f>
        <v>CAD</v>
      </c>
      <c r="N388" s="8" t="str" cm="1">
        <f t="array" ref="N388">_xll.BDP($C388,N$1)</f>
        <v>CA</v>
      </c>
      <c r="O388" s="8" t="str" cm="1">
        <f t="array" ref="O388">_xll.BDP($C388,O$1)</f>
        <v>Corp</v>
      </c>
      <c r="P388" s="8" t="str" cm="1">
        <f t="array" ref="P388">_xll.BDP($C388,P$1)</f>
        <v>Utilities</v>
      </c>
      <c r="Q388" s="8" t="str" cm="1">
        <f t="array" ref="Q388">_xll.BDP($C388,Q$1)</f>
        <v>EPCOR UTILITIES</v>
      </c>
      <c r="R388" s="8" t="str" cm="1">
        <f t="array" ref="R388">_xll.BDP($C388,R$1)</f>
        <v>A-</v>
      </c>
      <c r="S388" s="8" cm="1">
        <f t="array" ref="S388">_xlfn.IFNA(MATCH(_xll.BDP($C388,S$1),Convert_RBCIRTG[RTG_MDY],0),0)</f>
        <v>0</v>
      </c>
      <c r="T388" s="8" cm="1">
        <f t="array" ref="T388">_xlfn.IFNA(MATCH(_xll.BDP($C388,T$1),Convert_RBCIRTG[RTG_FITCH_SP],0),0)</f>
        <v>0</v>
      </c>
      <c r="U388" s="8" cm="1">
        <f t="array" ref="U388">_xlfn.IFNA(MATCH(_xll.BDP($C388,U$1),Convert_RBCIRTG[RTG_FITCH_SP],0),0)</f>
        <v>4</v>
      </c>
      <c r="V388" s="20" t="str" cm="1">
        <f t="array" ref="V388">INDEX(Convert_RBCIRTG[RTG_FITCH_SP],IF(MEDIAN($S388:$U388)&gt;0,MEDIAN($S388:$U388),MAX($S388:$U388)))</f>
        <v>A-</v>
      </c>
      <c r="W388" s="15" cm="1">
        <f t="array" ref="W388">_xll.BDP($C388,W$1,"YAS_YLD_FLAG = 15")</f>
        <v>16.722360934741133</v>
      </c>
      <c r="X388" s="3" t="str">
        <f>INDEX(Convert_DurBins[Dur_Bucket],MATCH($W388,Convert_DurBins[Dur_Val],1))</f>
        <v>16-18</v>
      </c>
      <c r="Y388" s="14">
        <f t="shared" si="28"/>
        <v>3.1581440000000001</v>
      </c>
      <c r="Z388" s="3">
        <f>-INDEX(DefProv[Default],MATCH($O388&amp;$R388,DefProv[KEY],0))</f>
        <v>-13</v>
      </c>
      <c r="AA388" s="9" cm="1">
        <f t="array" ref="AA388">IF($M388="CAD",AB388,_xll.BDP($C388,AA$1,"YAS_XCCY_FOREIGN_CURRENCY=CAD","YAS_YLD_FLAG = 15","PRICING_SOURCE=BVAL"))</f>
        <v>3.288144</v>
      </c>
      <c r="AB388" s="9" cm="1">
        <f t="array" ref="AB388">_xll.BDP($C388,AB$1,"YAS_YLD_FLAG = 15","PRICING_SOURCE=BVAL")</f>
        <v>3.288144</v>
      </c>
      <c r="AC388" s="14">
        <f t="shared" si="29"/>
        <v>0</v>
      </c>
      <c r="AD388" s="9" cm="1">
        <f t="array" ref="AD388">_xll.BDP($C388,AD$1,"YAS_YLD_FLAG = 15","PRICING_SOURCE=BVAL")</f>
        <v>133.56490000000002</v>
      </c>
      <c r="AE388" s="14">
        <f>INDEX([1]credit_yield!$C$1:$C$108,MATCH($AY388,[1]credit_yield!$A$1:$A$108,0))</f>
        <v>139.83568050986841</v>
      </c>
      <c r="AF388" s="9" cm="1">
        <f t="array" ref="AF388">_xll.BDP($C388,AF$1,"YAS_YLD_FLAG = 15","YAS_XCCY_FOREIGN_CURRENCY=CAD","PRICING_SOURCE=BVAL")</f>
        <v>135.00494637048723</v>
      </c>
      <c r="AG388" s="9" cm="1">
        <f t="array" ref="AG388">_xll.BDP($C388,AG$1,"YAS_YLD_FLAG = 15","PRICING_SOURCE=BVAL")</f>
        <v>1.9524949999999999</v>
      </c>
      <c r="AH388" s="9" t="str" cm="1">
        <f t="array" ref="AH388">_xll.BDP($C388,AH$1,"YAS_YLD_FLAG = 15","PRICING_SOURCE=BVAL")</f>
        <v>CAN 2 3/4 12/01/48</v>
      </c>
      <c r="AI388" s="9" t="str" cm="1">
        <f t="array" ref="AI388">_xll.BDP($C388,AI$1,"YAS_YLD_FLAG = 15","YAS_XCCY_FOREIGN_CURRENCY=CAD","PRICING_SOURCE=BVAL")</f>
        <v>CAN 2 12/01/51</v>
      </c>
      <c r="AJ388" s="9" cm="1">
        <f t="array" ref="AJ388">_xll.BQL($C388, "yield(fill=PREV, pricing_source=BVN4, side=Bid, yield_type=YTW) - yield(fill=PREV, pricing_source=BVN4, side=Ask, yield_type=YTW)")</f>
        <v>6.2770070000000011E-2</v>
      </c>
      <c r="AK388" s="16" cm="1">
        <f t="array" ref="AK388">_xll.BDP($C388,AK$1,"YAS_YLD_FLAG = 1")</f>
        <v>400000000</v>
      </c>
      <c r="AL388" s="5">
        <f t="shared" si="30"/>
        <v>0</v>
      </c>
      <c r="AM388" s="17" cm="1">
        <f t="array" ref="AM388">_xll.BDP($C388&amp;"@"&amp;Settings!$B$1&amp;" "&amp;$O388,"INTERVAL_SUM","MARKET_DATA_OVERRIDE="&amp;AM$1,"CALC_INTERVAL="&amp;Settings!$B$2,"FILL=0")*1000</f>
        <v>0</v>
      </c>
      <c r="AN388" s="18">
        <f t="shared" si="31"/>
        <v>0</v>
      </c>
      <c r="AO388" s="17" cm="1">
        <f t="array" ref="AO388">_xll.BDP($I388&amp;"@"&amp;Settings!$B$1&amp;" "&amp;$O388,"INTERVAL_SUM","MARKET_DATA_OVERRIDE="&amp;AO$1,"CALC_INTERVAL="&amp;Settings!$B$2,"FILL=0")*1000</f>
        <v>0</v>
      </c>
      <c r="AP388" s="17" cm="1">
        <f t="array" ref="AP388">_xll.BDP($I388&amp;"@"&amp;Settings!$B$1&amp;" "&amp;$O388,"INTERVAL_SUM","MARKET_DATA_OVERRIDE="&amp;AP$1,"CALC_INTERVAL="&amp;Settings!$B$2,"FILL=0")*1000</f>
        <v>0</v>
      </c>
      <c r="AQ388" s="8" cm="1">
        <f t="array" ref="AQ388">_xll.BDP($C388,AQ$1)</f>
        <v>75</v>
      </c>
      <c r="AR388" s="21">
        <f>_xlfn.IFNA(IF(ISNUMBER($K388),INDEX(SN_Limit[UTILIZATION],MATCH($K388,SN_Limit[BB_ID],0)),"#N/A"),
IF(ISNUMBER($L388),INDEX(SN_Limit[UTILIZATION],MATCH($L388,SN_Limit[BB_ID],0)),"#N/A"))</f>
        <v>0.2374</v>
      </c>
      <c r="AS388" s="6">
        <f>_xlfn.IFNA(IF(ISNUMBER($K388),INDEX(SN_Limit[REMAINING],MATCH($K388,SN_Limit[BB_ID],0)),"#N/A"),
IF(ISNUMBER($L388),INDEX(SN_Limit[REMAINING],MATCH($L388,SN_Limit[BB_ID],0)),"#N/A"))</f>
        <v>99389975.75999999</v>
      </c>
      <c r="AT388" s="3" t="str">
        <f>INDEX(Table11[Z_category],MATCH(MAX(BuyTable[[#This Row],[Yld_Z_BB]:[Yld_Z_RBCI]]),Table11[Z_score_Vale],1))</f>
        <v>75 to 90</v>
      </c>
      <c r="AU388" s="3">
        <f>INDEX(Table12[TRAC_Category],MATCH(BuyTable[[#This Row],[Perc_Traded]],Table12[TRAC_Value],1))</f>
        <v>0</v>
      </c>
      <c r="AV388" s="27">
        <f>INDEX(Table13[NetDlrInv_Category],MATCH(BuyTable[[#This Row],[DealerClient Net]],Table13[NetDlrInv_Value],1))</f>
        <v>0</v>
      </c>
      <c r="AW388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88" s="3">
        <f>INDEX(Table15[XCCY_Cat],MATCH(BuyTable[[#This Row],[XCCY_sprd]],Table15[XCCY_Value],1))</f>
        <v>0</v>
      </c>
      <c r="AY388" s="3" t="str">
        <f>INDEX(Group_RTG[RTG_Value],MATCH($R388,Group_RTG[RTG_Key],0))&amp;":"&amp;INDEX(Map_DurBQNT[Dur_Val],MATCH($X388,Map_DurBQNT[Dur_Key],0))&amp;":"&amp;$M388&amp;":"&amp;$O388</f>
        <v>A:9:CAD:Corp</v>
      </c>
      <c r="AZ388" s="3" t="str">
        <f>INDEX(Table9[LQA_Bucket],MATCH(BuyTable[[#This Row],[LQA_LIQUIDITY_SCORE]],Table9[LQA_Val],1))</f>
        <v>60-80</v>
      </c>
      <c r="BA388" s="27" t="str">
        <f>INDEX(Table10[Utilization_Bucket],MATCH(_xlfn.IFNA(ROUND(BuyTable[[#This Row],[Remaining]]/1000000,0),-1),Table10[Utilization_Val],1))</f>
        <v>50-100MM</v>
      </c>
      <c r="BB38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89" spans="1:54" x14ac:dyDescent="0.3">
      <c r="A389" t="s">
        <v>876</v>
      </c>
      <c r="B389" t="str">
        <f>IF(ISNUMBER(MATCH(I389,Buyside_PastID!A:A,0)),"","NEW")</f>
        <v/>
      </c>
      <c r="C389" s="8" t="s">
        <v>944</v>
      </c>
      <c r="D389" s="8">
        <v>0.73544355935625072</v>
      </c>
      <c r="E389" s="8">
        <v>0.80743986924895383</v>
      </c>
      <c r="F389" s="8" t="s">
        <v>2093</v>
      </c>
      <c r="G389" s="8">
        <v>125000</v>
      </c>
      <c r="H389" s="8">
        <v>0</v>
      </c>
      <c r="I389" s="8" t="str" cm="1">
        <f t="array" ref="I389">_xll.BDP($C389,I$1)</f>
        <v>775109BG5</v>
      </c>
      <c r="J389" s="8" t="str" cm="1">
        <f t="array" ref="J389">_xll.BDP($C389,J$1)</f>
        <v>RCICN 4.3 02/15/48</v>
      </c>
      <c r="K389" s="8" cm="1">
        <f t="array" ref="K389">_xll.BDP($C389,K$1)</f>
        <v>110401</v>
      </c>
      <c r="L389" s="8" cm="1">
        <f t="array" ref="L389">_xll.BDP($C389,L$1)</f>
        <v>110401</v>
      </c>
      <c r="M389" s="8" t="str" cm="1">
        <f t="array" ref="M389">_xll.BDP($C389,M$1)</f>
        <v>USD</v>
      </c>
      <c r="N389" s="8" t="str" cm="1">
        <f t="array" ref="N389">_xll.BDP($C389,N$1)</f>
        <v>CA</v>
      </c>
      <c r="O389" s="8" t="str" cm="1">
        <f t="array" ref="O389">_xll.BDP($C389,O$1)</f>
        <v>Corp</v>
      </c>
      <c r="P389" s="8" t="str" cm="1">
        <f t="array" ref="P389">_xll.BDP($C389,P$1)</f>
        <v>Communications</v>
      </c>
      <c r="Q389" s="8" t="str" cm="1">
        <f t="array" ref="Q389">_xll.BDP($C389,Q$1)</f>
        <v>ROGERS COMMUNICATIONS IN</v>
      </c>
      <c r="R389" s="8" t="str" cm="1">
        <f t="array" ref="R389">_xll.BDP($C389,R$1)</f>
        <v>BBB+</v>
      </c>
      <c r="S389" s="8" cm="1">
        <f t="array" ref="S389">_xlfn.IFNA(MATCH(_xll.BDP($C389,S$1),Convert_RBCIRTG[RTG_MDY],0),0)</f>
        <v>3</v>
      </c>
      <c r="T389" s="8" cm="1">
        <f t="array" ref="T389">_xlfn.IFNA(MATCH(_xll.BDP($C389,T$1),Convert_RBCIRTG[RTG_FITCH_SP],0),0)</f>
        <v>3</v>
      </c>
      <c r="U389" s="8" cm="1">
        <f t="array" ref="U389">_xlfn.IFNA(MATCH(_xll.BDP($C389,U$1),Convert_RBCIRTG[RTG_FITCH_SP],0),0)</f>
        <v>3</v>
      </c>
      <c r="V389" s="20" t="str" cm="1">
        <f t="array" ref="V389">INDEX(Convert_RBCIRTG[RTG_FITCH_SP],IF(MEDIAN($S389:$U389)&gt;0,MEDIAN($S389:$U389),MAX($S389:$U389)))</f>
        <v>BBB+</v>
      </c>
      <c r="W389" s="15" cm="1">
        <f t="array" ref="W389">_xll.BDP($C389,W$1,"YAS_YLD_FLAG = 15")</f>
        <v>16.08255188674493</v>
      </c>
      <c r="X389" s="3" t="str">
        <f>INDEX(Convert_DurBins[Dur_Bucket],MATCH($W389,Convert_DurBins[Dur_Val],1))</f>
        <v>16-18</v>
      </c>
      <c r="Y389" s="14">
        <f t="shared" si="28"/>
        <v>3.8292534893356964</v>
      </c>
      <c r="Z389" s="3">
        <f>-INDEX(DefProv[Default],MATCH($O389&amp;$R389,DefProv[KEY],0))</f>
        <v>-36</v>
      </c>
      <c r="AA389" s="9" cm="1">
        <f t="array" ref="AA389">IF($M389="CAD",AB389,_xll.BDP($C389,AA$1,"YAS_XCCY_FOREIGN_CURRENCY=CAD","YAS_YLD_FLAG = 15","PRICING_SOURCE=BVAL"))</f>
        <v>4.1892534893356963</v>
      </c>
      <c r="AB389" s="9" cm="1">
        <f t="array" ref="AB389">_xll.BDP($C389,AB$1,"YAS_YLD_FLAG = 15","PRICING_SOURCE=BVAL")</f>
        <v>3.522348</v>
      </c>
      <c r="AC389" s="14">
        <f t="shared" si="29"/>
        <v>0.66690548933569627</v>
      </c>
      <c r="AD389" s="9" cm="1">
        <f t="array" ref="AD389">_xll.BDP($C389,AD$1,"YAS_YLD_FLAG = 15","PRICING_SOURCE=BVAL")</f>
        <v>152.0153</v>
      </c>
      <c r="AE389" s="14" t="e">
        <f>INDEX([1]credit_yield!$C$1:$C$108,MATCH($AY389,[1]credit_yield!$A$1:$A$108,0))</f>
        <v>#N/A</v>
      </c>
      <c r="AF389" s="9" cm="1">
        <f t="array" ref="AF389">_xll.BDP($C389,AF$1,"YAS_YLD_FLAG = 15","YAS_XCCY_FOREIGN_CURRENCY=CAD","PRICING_SOURCE=BVAL")</f>
        <v>222.05004180650317</v>
      </c>
      <c r="AG389" s="9" cm="1">
        <f t="array" ref="AG389">_xll.BDP($C389,AG$1,"YAS_YLD_FLAG = 15","PRICING_SOURCE=BVAL")</f>
        <v>2.0021949999999999</v>
      </c>
      <c r="AH389" s="9" t="str" cm="1">
        <f t="array" ref="AH389">_xll.BDP($C389,AH$1,"YAS_YLD_FLAG = 15","PRICING_SOURCE=BVAL")</f>
        <v>T 2 3/8 05/15/51</v>
      </c>
      <c r="AI389" s="9" t="str" cm="1">
        <f t="array" ref="AI389">_xll.BDP($C389,AI$1,"YAS_YLD_FLAG = 15","YAS_XCCY_FOREIGN_CURRENCY=CAD","PRICING_SOURCE=BVAL")</f>
        <v>CAN 2 12/01/51</v>
      </c>
      <c r="AJ389" s="9" cm="1">
        <f t="array" ref="AJ389">_xll.BQL($C389, "yield(fill=PREV, pricing_source=BVN4, side=Bid, yield_type=YTW) - yield(fill=PREV, pricing_source=BVN4, side=Ask, yield_type=YTW)")</f>
        <v>1.8247559999999829E-2</v>
      </c>
      <c r="AK389" s="16" cm="1">
        <f t="array" ref="AK389">_xll.BDP($C389,AK$1,"YAS_YLD_FLAG = 1")</f>
        <v>750000000</v>
      </c>
      <c r="AL389" s="5">
        <f t="shared" si="30"/>
        <v>2.8266666666666666E-2</v>
      </c>
      <c r="AM389" s="17" cm="1">
        <f t="array" ref="AM389">_xll.BDP($C389&amp;"@"&amp;Settings!$B$1&amp;" "&amp;$O389,"INTERVAL_SUM","MARKET_DATA_OVERRIDE="&amp;AM$1,"CALC_INTERVAL="&amp;Settings!$B$2,"FILL=0")*1000</f>
        <v>21200000</v>
      </c>
      <c r="AN389" s="18">
        <f t="shared" si="31"/>
        <v>-10100000</v>
      </c>
      <c r="AO389" s="17" cm="1">
        <f t="array" ref="AO389">_xll.BDP($I389&amp;"@"&amp;Settings!$B$1&amp;" "&amp;$O389,"INTERVAL_SUM","MARKET_DATA_OVERRIDE="&amp;AO$1,"CALC_INTERVAL="&amp;Settings!$B$2,"FILL=0")*1000</f>
        <v>1000000</v>
      </c>
      <c r="AP389" s="17" cm="1">
        <f t="array" ref="AP389">_xll.BDP($I389&amp;"@"&amp;Settings!$B$1&amp;" "&amp;$O389,"INTERVAL_SUM","MARKET_DATA_OVERRIDE="&amp;AP$1,"CALC_INTERVAL="&amp;Settings!$B$2,"FILL=0")*1000</f>
        <v>11100000</v>
      </c>
      <c r="AQ389" s="8" cm="1">
        <f t="array" ref="AQ389">_xll.BDP($C389,AQ$1)</f>
        <v>90</v>
      </c>
      <c r="AR389" s="21">
        <f>_xlfn.IFNA(IF(ISNUMBER($K389),INDEX(SN_Limit[UTILIZATION],MATCH($K389,SN_Limit[BB_ID],0)),"#N/A"),
IF(ISNUMBER($L389),INDEX(SN_Limit[UTILIZATION],MATCH($L389,SN_Limit[BB_ID],0)),"#N/A"))</f>
        <v>0.61170000000000002</v>
      </c>
      <c r="AS389" s="6">
        <f>_xlfn.IFNA(IF(ISNUMBER($K389),INDEX(SN_Limit[REMAINING],MATCH($K389,SN_Limit[BB_ID],0)),"#N/A"),
IF(ISNUMBER($L389),INDEX(SN_Limit[REMAINING],MATCH($L389,SN_Limit[BB_ID],0)),"#N/A"))</f>
        <v>28829741.200000003</v>
      </c>
      <c r="AT389" s="3" t="str">
        <f>INDEX(Table11[Z_category],MATCH(MAX(BuyTable[[#This Row],[Yld_Z_BB]:[Yld_Z_RBCI]]),Table11[Z_score_Vale],1))</f>
        <v>75 to 90</v>
      </c>
      <c r="AU389" s="3" t="str">
        <f>INDEX(Table12[TRAC_Category],MATCH(BuyTable[[#This Row],[Perc_Traded]],Table12[TRAC_Value],1))</f>
        <v>0-5%</v>
      </c>
      <c r="AV389" s="27" t="str">
        <f>INDEX(Table13[NetDlrInv_Category],MATCH(BuyTable[[#This Row],[DealerClient Net]],Table13[NetDlrInv_Value],1))</f>
        <v>-20 to -10MM</v>
      </c>
      <c r="AW389" s="3">
        <f>IF(OR(ISBLANK(BuyTable[[#This Row],[MSG_AskSize]]),NOT(ISNUMBER(BuyTable[[#This Row],[MSG_AskSize]]))),"NA",INDEX(Table14[AskSize_Category],MATCH(BuyTable[[#This Row],[MSG_AskSize]],Table14[AskSize_Value],1)))</f>
        <v>0</v>
      </c>
      <c r="AX389" s="3" t="str">
        <f>INDEX(Table15[XCCY_Cat],MATCH(BuyTable[[#This Row],[XCCY_sprd]],Table15[XCCY_Value],1))</f>
        <v>0.5 to 0.8</v>
      </c>
      <c r="AY389" s="3" t="str">
        <f>INDEX(Group_RTG[RTG_Value],MATCH($R389,Group_RTG[RTG_Key],0))&amp;":"&amp;INDEX(Map_DurBQNT[Dur_Val],MATCH($X389,Map_DurBQNT[Dur_Key],0))&amp;":"&amp;$M389&amp;":"&amp;$O389</f>
        <v>BBB:9:USD:Corp</v>
      </c>
      <c r="AZ389" s="3" t="str">
        <f>INDEX(Table9[LQA_Bucket],MATCH(BuyTable[[#This Row],[LQA_LIQUIDITY_SCORE]],Table9[LQA_Val],1))</f>
        <v>80-100</v>
      </c>
      <c r="BA389" s="27" t="str">
        <f>INDEX(Table10[Utilization_Bucket],MATCH(_xlfn.IFNA(ROUND(BuyTable[[#This Row],[Remaining]]/1000000,0),-1),Table10[Utilization_Val],1))</f>
        <v>10-50MM</v>
      </c>
      <c r="BB38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90" spans="1:54" x14ac:dyDescent="0.3">
      <c r="A390" t="s">
        <v>876</v>
      </c>
      <c r="B390" t="str">
        <f>IF(ISNUMBER(MATCH(I390,Buyside_PastID!A:A,0)),"","NEW")</f>
        <v/>
      </c>
      <c r="C390" s="8" t="s">
        <v>1718</v>
      </c>
      <c r="D390" s="8">
        <v>1.1287022165414944</v>
      </c>
      <c r="E390" s="8">
        <v>1.1021598513904298</v>
      </c>
      <c r="F390" s="8" t="s">
        <v>2143</v>
      </c>
      <c r="G390" s="8">
        <v>10000</v>
      </c>
      <c r="H390" s="8">
        <v>10000</v>
      </c>
      <c r="I390" s="8" t="str" cm="1">
        <f t="array" ref="I390">_xll.BDP($C390,I$1)</f>
        <v>563469UB9</v>
      </c>
      <c r="J390" s="8" t="str" cm="1">
        <f t="array" ref="J390">_xll.BDP($C390,J$1)</f>
        <v>MP 4.05 09/05/45</v>
      </c>
      <c r="K390" s="8" cm="1">
        <f t="array" ref="K390">_xll.BDP($C390,K$1)</f>
        <v>191112</v>
      </c>
      <c r="L390" s="8" cm="1">
        <f t="array" ref="L390">_xll.BDP($C390,L$1)</f>
        <v>191112</v>
      </c>
      <c r="M390" s="8" t="str" cm="1">
        <f t="array" ref="M390">_xll.BDP($C390,M$1)</f>
        <v>CAD</v>
      </c>
      <c r="N390" s="8" t="str" cm="1">
        <f t="array" ref="N390">_xll.BDP($C390,N$1)</f>
        <v>CA</v>
      </c>
      <c r="O390" s="8" t="str" cm="1">
        <f t="array" ref="O390">_xll.BDP($C390,O$1)</f>
        <v>Govt</v>
      </c>
      <c r="P390" s="8" t="str" cm="1">
        <f t="array" ref="P390">_xll.BDP($C390,P$1)</f>
        <v>Government</v>
      </c>
      <c r="Q390" s="8" t="str" cm="1">
        <f t="array" ref="Q390">_xll.BDP($C390,Q$1)</f>
        <v>MANITOBA (PROVINCE OF)</v>
      </c>
      <c r="R390" s="8" t="str" cm="1">
        <f t="array" ref="R390">_xll.BDP($C390,R$1)</f>
        <v>A+</v>
      </c>
      <c r="S390" s="8" cm="1">
        <f t="array" ref="S390">_xlfn.IFNA(MATCH(_xll.BDP($C390,S$1),Convert_RBCIRTG[RTG_MDY],0),0)</f>
        <v>8</v>
      </c>
      <c r="T390" s="8" cm="1">
        <f t="array" ref="T390">_xlfn.IFNA(MATCH(_xll.BDP($C390,T$1),Convert_RBCIRTG[RTG_FITCH_SP],0),0)</f>
        <v>0</v>
      </c>
      <c r="U390" s="8" cm="1">
        <f t="array" ref="U390">_xlfn.IFNA(MATCH(_xll.BDP($C390,U$1),Convert_RBCIRTG[RTG_FITCH_SP],0),0)</f>
        <v>6</v>
      </c>
      <c r="V390" s="20" t="str" cm="1">
        <f t="array" ref="V390">INDEX(Convert_RBCIRTG[RTG_FITCH_SP],IF(MEDIAN($S390:$U390)&gt;0,MEDIAN($S390:$U390),MAX($S390:$U390)))</f>
        <v>A+</v>
      </c>
      <c r="W390" s="15" cm="1">
        <f t="array" ref="W390">_xll.BDP($C390,W$1,"YAS_YLD_FLAG = 15")</f>
        <v>16.114269219774254</v>
      </c>
      <c r="X390" s="3" t="str">
        <f>INDEX(Convert_DurBins[Dur_Bucket],MATCH($W390,Convert_DurBins[Dur_Val],1))</f>
        <v>16-18</v>
      </c>
      <c r="Y390" s="14">
        <f t="shared" si="28"/>
        <v>2.737841</v>
      </c>
      <c r="Z390" s="3">
        <f>-INDEX(DefProv[Default],MATCH($O390&amp;$R390,DefProv[KEY],0))</f>
        <v>-3</v>
      </c>
      <c r="AA390" s="9" cm="1">
        <f t="array" ref="AA390">IF($M390="CAD",AB390,_xll.BDP($C390,AA$1,"YAS_XCCY_FOREIGN_CURRENCY=CAD","YAS_YLD_FLAG = 15","PRICING_SOURCE=BVAL"))</f>
        <v>2.7678409999999998</v>
      </c>
      <c r="AB390" s="9" cm="1">
        <f t="array" ref="AB390">_xll.BDP($C390,AB$1,"YAS_YLD_FLAG = 15","PRICING_SOURCE=BVAL")</f>
        <v>2.7678409999999998</v>
      </c>
      <c r="AC390" s="14">
        <f t="shared" si="29"/>
        <v>0</v>
      </c>
      <c r="AD390" s="9" cm="1">
        <f t="array" ref="AD390">_xll.BDP($C390,AD$1,"YAS_YLD_FLAG = 15","PRICING_SOURCE=BVAL")</f>
        <v>83.192099999999996</v>
      </c>
      <c r="AE390" s="14">
        <f>INDEX([1]credit_yield!$C$1:$C$108,MATCH($AY390,[1]credit_yield!$A$1:$A$108,0))</f>
        <v>94.865496317545578</v>
      </c>
      <c r="AF390" s="9" cm="1">
        <f t="array" ref="AF390">_xll.BDP($C390,AF$1,"YAS_YLD_FLAG = 15","YAS_XCCY_FOREIGN_CURRENCY=CAD","PRICING_SOURCE=BVAL")</f>
        <v>97.664706270419032</v>
      </c>
      <c r="AG390" s="9" cm="1">
        <f t="array" ref="AG390">_xll.BDP($C390,AG$1,"YAS_YLD_FLAG = 15","PRICING_SOURCE=BVAL")</f>
        <v>1.9359199999999999</v>
      </c>
      <c r="AH390" s="9" t="str" cm="1">
        <f t="array" ref="AH390">_xll.BDP($C390,AH$1,"YAS_YLD_FLAG = 15","PRICING_SOURCE=BVAL")</f>
        <v>CAN 3 1/2 12/01/45</v>
      </c>
      <c r="AI390" s="9" t="str" cm="1">
        <f t="array" ref="AI390">_xll.BDP($C390,AI$1,"YAS_YLD_FLAG = 15","YAS_XCCY_FOREIGN_CURRENCY=CAD","PRICING_SOURCE=BVAL")</f>
        <v>CAN 4 06/01/41</v>
      </c>
      <c r="AJ390" s="9" cm="1">
        <f t="array" ref="AJ390">_xll.BQL($C390, "yield(fill=PREV, pricing_source=BVN4, side=Bid, yield_type=YTW) - yield(fill=PREV, pricing_source=BVN4, side=Ask, yield_type=YTW)")</f>
        <v>1.3729183224273189E-2</v>
      </c>
      <c r="AK390" s="16" cm="1">
        <f t="array" ref="AK390">_xll.BDP($C390,AK$1,"YAS_YLD_FLAG = 1")</f>
        <v>1500000000</v>
      </c>
      <c r="AL390" s="5">
        <f t="shared" si="30"/>
        <v>0</v>
      </c>
      <c r="AM390" s="17" cm="1">
        <f t="array" ref="AM390">_xll.BDP($C390&amp;"@"&amp;Settings!$B$1&amp;" "&amp;$O390,"INTERVAL_SUM","MARKET_DATA_OVERRIDE="&amp;AM$1,"CALC_INTERVAL="&amp;Settings!$B$2,"FILL=0")*1000</f>
        <v>0</v>
      </c>
      <c r="AN390" s="18">
        <f t="shared" si="31"/>
        <v>0</v>
      </c>
      <c r="AO390" s="17" cm="1">
        <f t="array" ref="AO390">_xll.BDP($I390&amp;"@"&amp;Settings!$B$1&amp;" "&amp;$O390,"INTERVAL_SUM","MARKET_DATA_OVERRIDE="&amp;AO$1,"CALC_INTERVAL="&amp;Settings!$B$2,"FILL=0")*1000</f>
        <v>0</v>
      </c>
      <c r="AP390" s="17" cm="1">
        <f t="array" ref="AP390">_xll.BDP($I390&amp;"@"&amp;Settings!$B$1&amp;" "&amp;$O390,"INTERVAL_SUM","MARKET_DATA_OVERRIDE="&amp;AP$1,"CALC_INTERVAL="&amp;Settings!$B$2,"FILL=0")*1000</f>
        <v>0</v>
      </c>
      <c r="AQ390" s="8" cm="1">
        <f t="array" ref="AQ390">_xll.BDP($C390,AQ$1)</f>
        <v>100</v>
      </c>
      <c r="AR390" s="21">
        <f>_xlfn.IFNA(IF(ISNUMBER($K390),INDEX(SN_Limit[UTILIZATION],MATCH($K390,SN_Limit[BB_ID],0)),"#N/A"),
IF(ISNUMBER($L390),INDEX(SN_Limit[UTILIZATION],MATCH($L390,SN_Limit[BB_ID],0)),"#N/A"))</f>
        <v>0.31430000000000002</v>
      </c>
      <c r="AS390" s="6">
        <f>_xlfn.IFNA(IF(ISNUMBER($K390),INDEX(SN_Limit[REMAINING],MATCH($K390,SN_Limit[BB_ID],0)),"#N/A"),
IF(ISNUMBER($L390),INDEX(SN_Limit[REMAINING],MATCH($L390,SN_Limit[BB_ID],0)),"#N/A"))</f>
        <v>409992300.91999996</v>
      </c>
      <c r="AT390" s="3" t="str">
        <f>INDEX(Table11[Z_category],MATCH(MAX(BuyTable[[#This Row],[Yld_Z_BB]:[Yld_Z_RBCI]]),Table11[Z_score_Vale],1))</f>
        <v>75 to 90</v>
      </c>
      <c r="AU390" s="3">
        <f>INDEX(Table12[TRAC_Category],MATCH(BuyTable[[#This Row],[Perc_Traded]],Table12[TRAC_Value],1))</f>
        <v>0</v>
      </c>
      <c r="AV390" s="27">
        <f>INDEX(Table13[NetDlrInv_Category],MATCH(BuyTable[[#This Row],[DealerClient Net]],Table13[NetDlrInv_Value],1))</f>
        <v>0</v>
      </c>
      <c r="AW390" s="3">
        <f>IF(OR(ISBLANK(BuyTable[[#This Row],[MSG_AskSize]]),NOT(ISNUMBER(BuyTable[[#This Row],[MSG_AskSize]]))),"NA",INDEX(Table14[AskSize_Category],MATCH(BuyTable[[#This Row],[MSG_AskSize]],Table14[AskSize_Value],1)))</f>
        <v>0</v>
      </c>
      <c r="AX390" s="3">
        <f>INDEX(Table15[XCCY_Cat],MATCH(BuyTable[[#This Row],[XCCY_sprd]],Table15[XCCY_Value],1))</f>
        <v>0</v>
      </c>
      <c r="AY390" s="3" t="str">
        <f>INDEX(Group_RTG[RTG_Value],MATCH($R390,Group_RTG[RTG_Key],0))&amp;":"&amp;INDEX(Map_DurBQNT[Dur_Val],MATCH($X390,Map_DurBQNT[Dur_Key],0))&amp;":"&amp;$M390&amp;":"&amp;$O390</f>
        <v>A:9:CAD:Govt</v>
      </c>
      <c r="AZ390" s="3" t="str">
        <f>INDEX(Table9[LQA_Bucket],MATCH(BuyTable[[#This Row],[LQA_LIQUIDITY_SCORE]],Table9[LQA_Val],1))</f>
        <v>80-100</v>
      </c>
      <c r="BA390" s="27" t="str">
        <f>INDEX(Table10[Utilization_Bucket],MATCH(_xlfn.IFNA(ROUND(BuyTable[[#This Row],[Remaining]]/1000000,0),-1),Table10[Utilization_Val],1))</f>
        <v>100MM+</v>
      </c>
      <c r="BB39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91" spans="1:54" x14ac:dyDescent="0.3">
      <c r="A391" t="s">
        <v>876</v>
      </c>
      <c r="B391" t="str">
        <f>IF(ISNUMBER(MATCH(I391,Buyside_PastID!A:A,0)),"","NEW")</f>
        <v/>
      </c>
      <c r="C391" s="8" t="s">
        <v>1699</v>
      </c>
      <c r="D391" s="8">
        <v>1.4688081744089831</v>
      </c>
      <c r="E391" s="8">
        <v>1.4400836057588084</v>
      </c>
      <c r="F391" s="8" t="s">
        <v>2116</v>
      </c>
      <c r="G391" s="8">
        <v>5000000</v>
      </c>
      <c r="H391" s="8">
        <v>10000000</v>
      </c>
      <c r="I391" s="8" t="str" cm="1">
        <f t="array" ref="I391">_xll.BDP($C391,I$1)</f>
        <v>92343VGA6</v>
      </c>
      <c r="J391" s="8" t="str" cm="1">
        <f t="array" ref="J391">_xll.BDP($C391,J$1)</f>
        <v>VZ 4.05 03/22/51</v>
      </c>
      <c r="K391" s="8" cm="1">
        <f t="array" ref="K391">_xll.BDP($C391,K$1)</f>
        <v>100185</v>
      </c>
      <c r="L391" s="8" cm="1">
        <f t="array" ref="L391">_xll.BDP($C391,L$1)</f>
        <v>100185</v>
      </c>
      <c r="M391" s="8" t="str" cm="1">
        <f t="array" ref="M391">_xll.BDP($C391,M$1)</f>
        <v>CAD</v>
      </c>
      <c r="N391" s="8" t="str" cm="1">
        <f t="array" ref="N391">_xll.BDP($C391,N$1)</f>
        <v>US</v>
      </c>
      <c r="O391" s="8" t="str" cm="1">
        <f t="array" ref="O391">_xll.BDP($C391,O$1)</f>
        <v>Corp</v>
      </c>
      <c r="P391" s="8" t="str" cm="1">
        <f t="array" ref="P391">_xll.BDP($C391,P$1)</f>
        <v>Communications</v>
      </c>
      <c r="Q391" s="8" t="str" cm="1">
        <f t="array" ref="Q391">_xll.BDP($C391,Q$1)</f>
        <v>VERIZON COMMUNICATIONS</v>
      </c>
      <c r="R391" s="8" t="str" cm="1">
        <f t="array" ref="R391">_xll.BDP($C391,R$1)</f>
        <v>BBB+</v>
      </c>
      <c r="S391" s="8" cm="1">
        <f t="array" ref="S391">_xlfn.IFNA(MATCH(_xll.BDP($C391,S$1),Convert_RBCIRTG[RTG_MDY],0),0)</f>
        <v>3</v>
      </c>
      <c r="T391" s="8" cm="1">
        <f t="array" ref="T391">_xlfn.IFNA(MATCH(_xll.BDP($C391,T$1),Convert_RBCIRTG[RTG_FITCH_SP],0),0)</f>
        <v>4</v>
      </c>
      <c r="U391" s="8" cm="1">
        <f t="array" ref="U391">_xlfn.IFNA(MATCH(_xll.BDP($C391,U$1),Convert_RBCIRTG[RTG_FITCH_SP],0),0)</f>
        <v>3</v>
      </c>
      <c r="V391" s="20" t="str" cm="1">
        <f t="array" ref="V391">INDEX(Convert_RBCIRTG[RTG_FITCH_SP],IF(MEDIAN($S391:$U391)&gt;0,MEDIAN($S391:$U391),MAX($S391:$U391)))</f>
        <v>BBB+</v>
      </c>
      <c r="W391" s="15" cm="1">
        <f t="array" ref="W391">_xll.BDP($C391,W$1,"YAS_YLD_FLAG = 15")</f>
        <v>17.091964782711287</v>
      </c>
      <c r="X391" s="3" t="str">
        <f>INDEX(Convert_DurBins[Dur_Bucket],MATCH($W391,Convert_DurBins[Dur_Val],1))</f>
        <v>16-18</v>
      </c>
      <c r="Y391" s="14">
        <f t="shared" si="28"/>
        <v>3.5435650000000001</v>
      </c>
      <c r="Z391" s="3">
        <f>-INDEX(DefProv[Default],MATCH($O391&amp;$R391,DefProv[KEY],0))</f>
        <v>-36</v>
      </c>
      <c r="AA391" s="9" cm="1">
        <f t="array" ref="AA391">IF($M391="CAD",AB391,_xll.BDP($C391,AA$1,"YAS_XCCY_FOREIGN_CURRENCY=CAD","YAS_YLD_FLAG = 15","PRICING_SOURCE=BVAL"))</f>
        <v>3.903565</v>
      </c>
      <c r="AB391" s="9" cm="1">
        <f t="array" ref="AB391">_xll.BDP($C391,AB$1,"YAS_YLD_FLAG = 15","PRICING_SOURCE=BVAL")</f>
        <v>3.903565</v>
      </c>
      <c r="AC391" s="14">
        <f t="shared" si="29"/>
        <v>0</v>
      </c>
      <c r="AD391" s="9" cm="1">
        <f t="array" ref="AD391">_xll.BDP($C391,AD$1,"YAS_YLD_FLAG = 15","PRICING_SOURCE=BVAL")</f>
        <v>193.5231</v>
      </c>
      <c r="AE391" s="14" t="e">
        <f>INDEX([1]credit_yield!$C$1:$C$108,MATCH($AY391,[1]credit_yield!$A$1:$A$108,0))</f>
        <v>#N/A</v>
      </c>
      <c r="AF391" s="9" cm="1">
        <f t="array" ref="AF391">_xll.BDP($C391,AF$1,"YAS_YLD_FLAG = 15","YAS_XCCY_FOREIGN_CURRENCY=CAD","PRICING_SOURCE=BVAL")</f>
        <v>196.2268883827183</v>
      </c>
      <c r="AG391" s="9" cm="1">
        <f t="array" ref="AG391">_xll.BDP($C391,AG$1,"YAS_YLD_FLAG = 15","PRICING_SOURCE=BVAL")</f>
        <v>1.968334</v>
      </c>
      <c r="AH391" s="9" t="str" cm="1">
        <f t="array" ref="AH391">_xll.BDP($C391,AH$1,"YAS_YLD_FLAG = 15","PRICING_SOURCE=BVAL")</f>
        <v>CAN 2 12/01/51</v>
      </c>
      <c r="AI391" s="9" t="str" cm="1">
        <f t="array" ref="AI391">_xll.BDP($C391,AI$1,"YAS_YLD_FLAG = 15","YAS_XCCY_FOREIGN_CURRENCY=CAD","PRICING_SOURCE=BVAL")</f>
        <v>CAN 2 12/01/51</v>
      </c>
      <c r="AJ391" s="9" cm="1">
        <f t="array" ref="AJ391">_xll.BQL($C391, "yield(fill=PREV, pricing_source=BVN4, side=Bid, yield_type=YTW) - yield(fill=PREV, pricing_source=BVN4, side=Ask, yield_type=YTW)")</f>
        <v>3.8353260000000056E-2</v>
      </c>
      <c r="AK391" s="16" cm="1">
        <f t="array" ref="AK391">_xll.BDP($C391,AK$1,"YAS_YLD_FLAG = 1")</f>
        <v>500000000</v>
      </c>
      <c r="AL391" s="5">
        <f t="shared" si="30"/>
        <v>0</v>
      </c>
      <c r="AM391" s="17" cm="1">
        <f t="array" ref="AM391">_xll.BDP($C391&amp;"@"&amp;Settings!$B$1&amp;" "&amp;$O391,"INTERVAL_SUM","MARKET_DATA_OVERRIDE="&amp;AM$1,"CALC_INTERVAL="&amp;Settings!$B$2,"FILL=0")*1000</f>
        <v>0</v>
      </c>
      <c r="AN391" s="18">
        <f t="shared" si="31"/>
        <v>0</v>
      </c>
      <c r="AO391" s="17" cm="1">
        <f t="array" ref="AO391">_xll.BDP($I391&amp;"@"&amp;Settings!$B$1&amp;" "&amp;$O391,"INTERVAL_SUM","MARKET_DATA_OVERRIDE="&amp;AO$1,"CALC_INTERVAL="&amp;Settings!$B$2,"FILL=0")*1000</f>
        <v>0</v>
      </c>
      <c r="AP391" s="17" cm="1">
        <f t="array" ref="AP391">_xll.BDP($I391&amp;"@"&amp;Settings!$B$1&amp;" "&amp;$O391,"INTERVAL_SUM","MARKET_DATA_OVERRIDE="&amp;AP$1,"CALC_INTERVAL="&amp;Settings!$B$2,"FILL=0")*1000</f>
        <v>0</v>
      </c>
      <c r="AQ391" s="8" cm="1">
        <f t="array" ref="AQ391">_xll.BDP($C391,AQ$1)</f>
        <v>89</v>
      </c>
      <c r="AR391" s="21">
        <f>_xlfn.IFNA(IF(ISNUMBER($K391),INDEX(SN_Limit[UTILIZATION],MATCH($K391,SN_Limit[BB_ID],0)),"#N/A"),
IF(ISNUMBER($L391),INDEX(SN_Limit[UTILIZATION],MATCH($L391,SN_Limit[BB_ID],0)),"#N/A"))</f>
        <v>0.20419999999999999</v>
      </c>
      <c r="AS391" s="6">
        <f>_xlfn.IFNA(IF(ISNUMBER($K391),INDEX(SN_Limit[REMAINING],MATCH($K391,SN_Limit[BB_ID],0)),"#N/A"),
IF(ISNUMBER($L391),INDEX(SN_Limit[REMAINING],MATCH($L391,SN_Limit[BB_ID],0)),"#N/A"))</f>
        <v>34791013.700000003</v>
      </c>
      <c r="AT391" s="3" t="str">
        <f>INDEX(Table11[Z_category],MATCH(MAX(BuyTable[[#This Row],[Yld_Z_BB]:[Yld_Z_RBCI]]),Table11[Z_score_Vale],1))</f>
        <v>90+</v>
      </c>
      <c r="AU391" s="3">
        <f>INDEX(Table12[TRAC_Category],MATCH(BuyTable[[#This Row],[Perc_Traded]],Table12[TRAC_Value],1))</f>
        <v>0</v>
      </c>
      <c r="AV391" s="27">
        <f>INDEX(Table13[NetDlrInv_Category],MATCH(BuyTable[[#This Row],[DealerClient Net]],Table13[NetDlrInv_Value],1))</f>
        <v>0</v>
      </c>
      <c r="AW391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91" s="3">
        <f>INDEX(Table15[XCCY_Cat],MATCH(BuyTable[[#This Row],[XCCY_sprd]],Table15[XCCY_Value],1))</f>
        <v>0</v>
      </c>
      <c r="AY391" s="3" t="str">
        <f>INDEX(Group_RTG[RTG_Value],MATCH($R391,Group_RTG[RTG_Key],0))&amp;":"&amp;INDEX(Map_DurBQNT[Dur_Val],MATCH($X391,Map_DurBQNT[Dur_Key],0))&amp;":"&amp;$M391&amp;":"&amp;$O391</f>
        <v>BBB:9:CAD:Corp</v>
      </c>
      <c r="AZ391" s="3" t="str">
        <f>INDEX(Table9[LQA_Bucket],MATCH(BuyTable[[#This Row],[LQA_LIQUIDITY_SCORE]],Table9[LQA_Val],1))</f>
        <v>80-100</v>
      </c>
      <c r="BA391" s="27" t="str">
        <f>INDEX(Table10[Utilization_Bucket],MATCH(_xlfn.IFNA(ROUND(BuyTable[[#This Row],[Remaining]]/1000000,0),-1),Table10[Utilization_Val],1))</f>
        <v>10-50MM</v>
      </c>
      <c r="BB39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392" spans="1:54" x14ac:dyDescent="0.3">
      <c r="A392" t="s">
        <v>876</v>
      </c>
      <c r="B392" t="str">
        <f>IF(ISNUMBER(MATCH(I392,Buyside_PastID!A:A,0)),"","NEW")</f>
        <v/>
      </c>
      <c r="C392" s="8" t="s">
        <v>1701</v>
      </c>
      <c r="D392" s="8">
        <v>0.93754585453936623</v>
      </c>
      <c r="E392" s="8">
        <v>1.0994926396639497</v>
      </c>
      <c r="F392" s="8" t="s">
        <v>2119</v>
      </c>
      <c r="G392" s="8">
        <v>10000000</v>
      </c>
      <c r="H392" s="8">
        <v>10000000</v>
      </c>
      <c r="I392" s="8" t="str" cm="1">
        <f t="array" ref="I392">_xll.BDP($C392,I$1)</f>
        <v>448814JA2</v>
      </c>
      <c r="J392" s="8" t="str" cm="1">
        <f t="array" ref="J392">_xll.BDP($C392,J$1)</f>
        <v>QHEL 5 02/15/50</v>
      </c>
      <c r="K392" s="8" cm="1">
        <f t="array" ref="K392">_xll.BDP($C392,K$1)</f>
        <v>227189</v>
      </c>
      <c r="L392" s="8" cm="1">
        <f t="array" ref="L392">_xll.BDP($C392,L$1)</f>
        <v>186754</v>
      </c>
      <c r="M392" s="8" t="str" cm="1">
        <f t="array" ref="M392">_xll.BDP($C392,M$1)</f>
        <v>CAD</v>
      </c>
      <c r="N392" s="8" t="str" cm="1">
        <f t="array" ref="N392">_xll.BDP($C392,N$1)</f>
        <v>CA</v>
      </c>
      <c r="O392" s="8" t="str" cm="1">
        <f t="array" ref="O392">_xll.BDP($C392,O$1)</f>
        <v>Govt</v>
      </c>
      <c r="P392" s="8" t="str" cm="1">
        <f t="array" ref="P392">_xll.BDP($C392,P$1)</f>
        <v>Government</v>
      </c>
      <c r="Q392" s="8" t="str" cm="1">
        <f t="array" ref="Q392">_xll.BDP($C392,Q$1)</f>
        <v>HYDRO-QUEBEC</v>
      </c>
      <c r="R392" s="8" t="str" cm="1">
        <f t="array" ref="R392">_xll.BDP($C392,R$1)</f>
        <v>AA-</v>
      </c>
      <c r="S392" s="8" cm="1">
        <f t="array" ref="S392">_xlfn.IFNA(MATCH(_xll.BDP($C392,S$1),Convert_RBCIRTG[RTG_MDY],0),0)</f>
        <v>8</v>
      </c>
      <c r="T392" s="8" cm="1">
        <f t="array" ref="T392">_xlfn.IFNA(MATCH(_xll.BDP($C392,T$1),Convert_RBCIRTG[RTG_FITCH_SP],0),0)</f>
        <v>7</v>
      </c>
      <c r="U392" s="8" cm="1">
        <f t="array" ref="U392">_xlfn.IFNA(MATCH(_xll.BDP($C392,U$1),Convert_RBCIRTG[RTG_FITCH_SP],0),0)</f>
        <v>7</v>
      </c>
      <c r="V392" s="20" t="str" cm="1">
        <f t="array" ref="V392">INDEX(Convert_RBCIRTG[RTG_FITCH_SP],IF(MEDIAN($S392:$U392)&gt;0,MEDIAN($S392:$U392),MAX($S392:$U392)))</f>
        <v>AA-</v>
      </c>
      <c r="W392" s="15" cm="1">
        <f t="array" ref="W392">_xll.BDP($C392,W$1,"YAS_YLD_FLAG = 15")</f>
        <v>17.34684424741608</v>
      </c>
      <c r="X392" s="3" t="str">
        <f>INDEX(Convert_DurBins[Dur_Bucket],MATCH($W392,Convert_DurBins[Dur_Val],1))</f>
        <v>16-18</v>
      </c>
      <c r="Y392" s="14">
        <f t="shared" si="28"/>
        <v>2.6766030000000001</v>
      </c>
      <c r="Z392" s="3">
        <f>-INDEX(DefProv[Default],MATCH($O392&amp;$R392,DefProv[KEY],0))</f>
        <v>-3</v>
      </c>
      <c r="AA392" s="9" cm="1">
        <f t="array" ref="AA392">IF($M392="CAD",AB392,_xll.BDP($C392,AA$1,"YAS_XCCY_FOREIGN_CURRENCY=CAD","YAS_YLD_FLAG = 15","PRICING_SOURCE=BVAL"))</f>
        <v>2.7066029999999999</v>
      </c>
      <c r="AB392" s="9" cm="1">
        <f t="array" ref="AB392">_xll.BDP($C392,AB$1,"YAS_YLD_FLAG = 15","PRICING_SOURCE=BVAL")</f>
        <v>2.7066029999999999</v>
      </c>
      <c r="AC392" s="14">
        <f t="shared" si="29"/>
        <v>0</v>
      </c>
      <c r="AD392" s="9" cm="1">
        <f t="array" ref="AD392">_xll.BDP($C392,AD$1,"YAS_YLD_FLAG = 15","PRICING_SOURCE=BVAL")</f>
        <v>83.850099999999998</v>
      </c>
      <c r="AE392" s="14" t="e">
        <f>INDEX([1]credit_yield!$C$1:$C$108,MATCH($AY392,[1]credit_yield!$A$1:$A$108,0))</f>
        <v>#N/A</v>
      </c>
      <c r="AF392" s="9" cm="1">
        <f t="array" ref="AF392">_xll.BDP($C392,AF$1,"YAS_YLD_FLAG = 15","YAS_XCCY_FOREIGN_CURRENCY=CAD","PRICING_SOURCE=BVAL")</f>
        <v>86.683417385542356</v>
      </c>
      <c r="AG392" s="9" cm="1">
        <f t="array" ref="AG392">_xll.BDP($C392,AG$1,"YAS_YLD_FLAG = 15","PRICING_SOURCE=BVAL")</f>
        <v>1.8681019999999999</v>
      </c>
      <c r="AH392" s="9" t="str" cm="1">
        <f t="array" ref="AH392">_xll.BDP($C392,AH$1,"YAS_YLD_FLAG = 15","PRICING_SOURCE=BVAL")</f>
        <v>CAN 4 06/01/41</v>
      </c>
      <c r="AI392" s="9" t="str" cm="1">
        <f t="array" ref="AI392">_xll.BDP($C392,AI$1,"YAS_YLD_FLAG = 15","YAS_XCCY_FOREIGN_CURRENCY=CAD","PRICING_SOURCE=BVAL")</f>
        <v>CAN 2 12/01/51</v>
      </c>
      <c r="AJ392" s="9" cm="1">
        <f t="array" ref="AJ392">_xll.BQL($C392, "yield(fill=PREV, pricing_source=BVN4, side=Bid, yield_type=YTW) - yield(fill=PREV, pricing_source=BVN4, side=Ask, yield_type=YTW)")</f>
        <v>7.1453665780967235E-3</v>
      </c>
      <c r="AK392" s="16" cm="1">
        <f t="array" ref="AK392">_xll.BDP($C392,AK$1,"YAS_YLD_FLAG = 1")</f>
        <v>7000000000</v>
      </c>
      <c r="AL392" s="5">
        <f t="shared" si="30"/>
        <v>0</v>
      </c>
      <c r="AM392" s="17" cm="1">
        <f t="array" ref="AM392">_xll.BDP($C392&amp;"@"&amp;Settings!$B$1&amp;" "&amp;$O392,"INTERVAL_SUM","MARKET_DATA_OVERRIDE="&amp;AM$1,"CALC_INTERVAL="&amp;Settings!$B$2,"FILL=0")*1000</f>
        <v>0</v>
      </c>
      <c r="AN392" s="18">
        <f t="shared" si="31"/>
        <v>0</v>
      </c>
      <c r="AO392" s="17" cm="1">
        <f t="array" ref="AO392">_xll.BDP($I392&amp;"@"&amp;Settings!$B$1&amp;" "&amp;$O392,"INTERVAL_SUM","MARKET_DATA_OVERRIDE="&amp;AO$1,"CALC_INTERVAL="&amp;Settings!$B$2,"FILL=0")*1000</f>
        <v>0</v>
      </c>
      <c r="AP392" s="17" cm="1">
        <f t="array" ref="AP392">_xll.BDP($I392&amp;"@"&amp;Settings!$B$1&amp;" "&amp;$O392,"INTERVAL_SUM","MARKET_DATA_OVERRIDE="&amp;AP$1,"CALC_INTERVAL="&amp;Settings!$B$2,"FILL=0")*1000</f>
        <v>0</v>
      </c>
      <c r="AQ392" s="8" cm="1">
        <f t="array" ref="AQ392">_xll.BDP($C392,AQ$1)</f>
        <v>100</v>
      </c>
      <c r="AR392" s="21">
        <f>_xlfn.IFNA(IF(ISNUMBER($K392),INDEX(SN_Limit[UTILIZATION],MATCH($K392,SN_Limit[BB_ID],0)),"#N/A"),
IF(ISNUMBER($L392),INDEX(SN_Limit[UTILIZATION],MATCH($L392,SN_Limit[BB_ID],0)),"#N/A"))</f>
        <v>0.48010000000000003</v>
      </c>
      <c r="AS392" s="6">
        <f>_xlfn.IFNA(IF(ISNUMBER($K392),INDEX(SN_Limit[REMAINING],MATCH($K392,SN_Limit[BB_ID],0)),"#N/A"),
IF(ISNUMBER($L392),INDEX(SN_Limit[REMAINING],MATCH($L392,SN_Limit[BB_ID],0)),"#N/A"))</f>
        <v>524865935.24000001</v>
      </c>
      <c r="AT392" s="3" t="str">
        <f>INDEX(Table11[Z_category],MATCH(MAX(BuyTable[[#This Row],[Yld_Z_BB]:[Yld_Z_RBCI]]),Table11[Z_score_Vale],1))</f>
        <v>75 to 90</v>
      </c>
      <c r="AU392" s="3">
        <f>INDEX(Table12[TRAC_Category],MATCH(BuyTable[[#This Row],[Perc_Traded]],Table12[TRAC_Value],1))</f>
        <v>0</v>
      </c>
      <c r="AV392" s="27">
        <f>INDEX(Table13[NetDlrInv_Category],MATCH(BuyTable[[#This Row],[DealerClient Net]],Table13[NetDlrInv_Value],1))</f>
        <v>0</v>
      </c>
      <c r="AW392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392" s="3">
        <f>INDEX(Table15[XCCY_Cat],MATCH(BuyTable[[#This Row],[XCCY_sprd]],Table15[XCCY_Value],1))</f>
        <v>0</v>
      </c>
      <c r="AY392" s="3" t="str">
        <f>INDEX(Group_RTG[RTG_Value],MATCH($R392,Group_RTG[RTG_Key],0))&amp;":"&amp;INDEX(Map_DurBQNT[Dur_Val],MATCH($X392,Map_DurBQNT[Dur_Key],0))&amp;":"&amp;$M392&amp;":"&amp;$O392</f>
        <v>AA:9:CAD:Govt</v>
      </c>
      <c r="AZ392" s="3" t="str">
        <f>INDEX(Table9[LQA_Bucket],MATCH(BuyTable[[#This Row],[LQA_LIQUIDITY_SCORE]],Table9[LQA_Val],1))</f>
        <v>80-100</v>
      </c>
      <c r="BA392" s="27" t="str">
        <f>INDEX(Table10[Utilization_Bucket],MATCH(_xlfn.IFNA(ROUND(BuyTable[[#This Row],[Remaining]]/1000000,0),-1),Table10[Utilization_Val],1))</f>
        <v>100MM+</v>
      </c>
      <c r="BB39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393" spans="1:54" x14ac:dyDescent="0.3">
      <c r="A393" t="s">
        <v>876</v>
      </c>
      <c r="B393" t="str">
        <f>IF(ISNUMBER(MATCH(I393,Buyside_PastID!A:A,0)),"","NEW")</f>
        <v/>
      </c>
      <c r="C393" s="8" t="s">
        <v>1747</v>
      </c>
      <c r="D393" s="8">
        <v>1.2747114871747018</v>
      </c>
      <c r="E393" s="8">
        <v>0.97451759180493025</v>
      </c>
      <c r="F393" s="8" t="s">
        <v>2176</v>
      </c>
      <c r="G393" s="8">
        <v>10000000</v>
      </c>
      <c r="H393" s="8">
        <v>10000</v>
      </c>
      <c r="I393" s="8" t="str" cm="1">
        <f t="array" ref="I393">_xll.BDP($C393,I$1)</f>
        <v>563469UN3</v>
      </c>
      <c r="J393" s="8" t="str" cm="1">
        <f t="array" ref="J393">_xll.BDP($C393,J$1)</f>
        <v>MP 3.4 09/05/48</v>
      </c>
      <c r="K393" s="8" cm="1">
        <f t="array" ref="K393">_xll.BDP($C393,K$1)</f>
        <v>191112</v>
      </c>
      <c r="L393" s="8" cm="1">
        <f t="array" ref="L393">_xll.BDP($C393,L$1)</f>
        <v>191112</v>
      </c>
      <c r="M393" s="8" t="str" cm="1">
        <f t="array" ref="M393">_xll.BDP($C393,M$1)</f>
        <v>CAD</v>
      </c>
      <c r="N393" s="8" t="str" cm="1">
        <f t="array" ref="N393">_xll.BDP($C393,N$1)</f>
        <v>CA</v>
      </c>
      <c r="O393" s="8" t="str" cm="1">
        <f t="array" ref="O393">_xll.BDP($C393,O$1)</f>
        <v>Govt</v>
      </c>
      <c r="P393" s="8" t="str" cm="1">
        <f t="array" ref="P393">_xll.BDP($C393,P$1)</f>
        <v>Government</v>
      </c>
      <c r="Q393" s="8" t="str" cm="1">
        <f t="array" ref="Q393">_xll.BDP($C393,Q$1)</f>
        <v>MANITOBA (PROVINCE OF)</v>
      </c>
      <c r="R393" s="8" t="str" cm="1">
        <f t="array" ref="R393">_xll.BDP($C393,R$1)</f>
        <v>A+</v>
      </c>
      <c r="S393" s="8" cm="1">
        <f t="array" ref="S393">_xlfn.IFNA(MATCH(_xll.BDP($C393,S$1),Convert_RBCIRTG[RTG_MDY],0),0)</f>
        <v>8</v>
      </c>
      <c r="T393" s="8" cm="1">
        <f t="array" ref="T393">_xlfn.IFNA(MATCH(_xll.BDP($C393,T$1),Convert_RBCIRTG[RTG_FITCH_SP],0),0)</f>
        <v>0</v>
      </c>
      <c r="U393" s="8" cm="1">
        <f t="array" ref="U393">_xlfn.IFNA(MATCH(_xll.BDP($C393,U$1),Convert_RBCIRTG[RTG_FITCH_SP],0),0)</f>
        <v>6</v>
      </c>
      <c r="V393" s="20" t="str" cm="1">
        <f t="array" ref="V393">INDEX(Convert_RBCIRTG[RTG_FITCH_SP],IF(MEDIAN($S393:$U393)&gt;0,MEDIAN($S393:$U393),MAX($S393:$U393)))</f>
        <v>A+</v>
      </c>
      <c r="W393" s="15" cm="1">
        <f t="array" ref="W393">_xll.BDP($C393,W$1,"YAS_YLD_FLAG = 15")</f>
        <v>18.057377468257325</v>
      </c>
      <c r="X393" s="3" t="str">
        <f>INDEX(Convert_DurBins[Dur_Bucket],MATCH($W393,Convert_DurBins[Dur_Val],1))</f>
        <v>18-20</v>
      </c>
      <c r="Y393" s="14">
        <f t="shared" si="28"/>
        <v>2.7542310000000003</v>
      </c>
      <c r="Z393" s="3">
        <f>-INDEX(DefProv[Default],MATCH($O393&amp;$R393,DefProv[KEY],0))</f>
        <v>-3</v>
      </c>
      <c r="AA393" s="9" cm="1">
        <f t="array" ref="AA393">IF($M393="CAD",AB393,_xll.BDP($C393,AA$1,"YAS_XCCY_FOREIGN_CURRENCY=CAD","YAS_YLD_FLAG = 15","PRICING_SOURCE=BVAL"))</f>
        <v>2.7842310000000001</v>
      </c>
      <c r="AB393" s="9" cm="1">
        <f t="array" ref="AB393">_xll.BDP($C393,AB$1,"YAS_YLD_FLAG = 15","PRICING_SOURCE=BVAL")</f>
        <v>2.7842310000000001</v>
      </c>
      <c r="AC393" s="14">
        <f t="shared" si="29"/>
        <v>0</v>
      </c>
      <c r="AD393" s="9" cm="1">
        <f t="array" ref="AD393">_xll.BDP($C393,AD$1,"YAS_YLD_FLAG = 15","PRICING_SOURCE=BVAL")</f>
        <v>83.173600000000022</v>
      </c>
      <c r="AE393" s="14">
        <f>INDEX([1]credit_yield!$C$1:$C$108,MATCH($AY393,[1]credit_yield!$A$1:$A$108,0))</f>
        <v>86.340196228027338</v>
      </c>
      <c r="AF393" s="9" cm="1">
        <f t="array" ref="AF393">_xll.BDP($C393,AF$1,"YAS_YLD_FLAG = 15","YAS_XCCY_FOREIGN_CURRENCY=CAD","PRICING_SOURCE=BVAL")</f>
        <v>85.483652174477925</v>
      </c>
      <c r="AG393" s="9" cm="1">
        <f t="array" ref="AG393">_xll.BDP($C393,AG$1,"YAS_YLD_FLAG = 15","PRICING_SOURCE=BVAL")</f>
        <v>1.9524949999999999</v>
      </c>
      <c r="AH393" s="9" t="str" cm="1">
        <f t="array" ref="AH393">_xll.BDP($C393,AH$1,"YAS_YLD_FLAG = 15","PRICING_SOURCE=BVAL")</f>
        <v>CAN 2 3/4 12/01/48</v>
      </c>
      <c r="AI393" s="9" t="str" cm="1">
        <f t="array" ref="AI393">_xll.BDP($C393,AI$1,"YAS_YLD_FLAG = 15","YAS_XCCY_FOREIGN_CURRENCY=CAD","PRICING_SOURCE=BVAL")</f>
        <v>CAN 2 12/01/51</v>
      </c>
      <c r="AJ393" s="9" cm="1">
        <f t="array" ref="AJ393">_xll.BQL($C393, "yield(fill=PREV, pricing_source=BVN4, side=Bid, yield_type=YTW) - yield(fill=PREV, pricing_source=BVN4, side=Ask, yield_type=YTW)")</f>
        <v>7.2624383774471113E-3</v>
      </c>
      <c r="AK393" s="16" cm="1">
        <f t="array" ref="AK393">_xll.BDP($C393,AK$1,"YAS_YLD_FLAG = 1")</f>
        <v>2100000000</v>
      </c>
      <c r="AL393" s="5">
        <f t="shared" si="30"/>
        <v>0</v>
      </c>
      <c r="AM393" s="17" cm="1">
        <f t="array" ref="AM393">_xll.BDP($C393&amp;"@"&amp;Settings!$B$1&amp;" "&amp;$O393,"INTERVAL_SUM","MARKET_DATA_OVERRIDE="&amp;AM$1,"CALC_INTERVAL="&amp;Settings!$B$2,"FILL=0")*1000</f>
        <v>0</v>
      </c>
      <c r="AN393" s="18">
        <f t="shared" si="31"/>
        <v>0</v>
      </c>
      <c r="AO393" s="17" cm="1">
        <f t="array" ref="AO393">_xll.BDP($I393&amp;"@"&amp;Settings!$B$1&amp;" "&amp;$O393,"INTERVAL_SUM","MARKET_DATA_OVERRIDE="&amp;AO$1,"CALC_INTERVAL="&amp;Settings!$B$2,"FILL=0")*1000</f>
        <v>0</v>
      </c>
      <c r="AP393" s="17" cm="1">
        <f t="array" ref="AP393">_xll.BDP($I393&amp;"@"&amp;Settings!$B$1&amp;" "&amp;$O393,"INTERVAL_SUM","MARKET_DATA_OVERRIDE="&amp;AP$1,"CALC_INTERVAL="&amp;Settings!$B$2,"FILL=0")*1000</f>
        <v>0</v>
      </c>
      <c r="AQ393" s="8" cm="1">
        <f t="array" ref="AQ393">_xll.BDP($C393,AQ$1)</f>
        <v>99</v>
      </c>
      <c r="AR393" s="21">
        <f>_xlfn.IFNA(IF(ISNUMBER($K393),INDEX(SN_Limit[UTILIZATION],MATCH($K393,SN_Limit[BB_ID],0)),"#N/A"),
IF(ISNUMBER($L393),INDEX(SN_Limit[UTILIZATION],MATCH($L393,SN_Limit[BB_ID],0)),"#N/A"))</f>
        <v>0.31430000000000002</v>
      </c>
      <c r="AS393" s="6">
        <f>_xlfn.IFNA(IF(ISNUMBER($K393),INDEX(SN_Limit[REMAINING],MATCH($K393,SN_Limit[BB_ID],0)),"#N/A"),
IF(ISNUMBER($L393),INDEX(SN_Limit[REMAINING],MATCH($L393,SN_Limit[BB_ID],0)),"#N/A"))</f>
        <v>409992300.91999996</v>
      </c>
      <c r="AT393" s="3" t="str">
        <f>INDEX(Table11[Z_category],MATCH(MAX(BuyTable[[#This Row],[Yld_Z_BB]:[Yld_Z_RBCI]]),Table11[Z_score_Vale],1))</f>
        <v>75 to 90</v>
      </c>
      <c r="AU393" s="3">
        <f>INDEX(Table12[TRAC_Category],MATCH(BuyTable[[#This Row],[Perc_Traded]],Table12[TRAC_Value],1))</f>
        <v>0</v>
      </c>
      <c r="AV393" s="27">
        <f>INDEX(Table13[NetDlrInv_Category],MATCH(BuyTable[[#This Row],[DealerClient Net]],Table13[NetDlrInv_Value],1))</f>
        <v>0</v>
      </c>
      <c r="AW393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393" s="3">
        <f>INDEX(Table15[XCCY_Cat],MATCH(BuyTable[[#This Row],[XCCY_sprd]],Table15[XCCY_Value],1))</f>
        <v>0</v>
      </c>
      <c r="AY393" s="3" t="str">
        <f>INDEX(Group_RTG[RTG_Value],MATCH($R393,Group_RTG[RTG_Key],0))&amp;":"&amp;INDEX(Map_DurBQNT[Dur_Val],MATCH($X393,Map_DurBQNT[Dur_Key],0))&amp;":"&amp;$M393&amp;":"&amp;$O393</f>
        <v>A:10:CAD:Govt</v>
      </c>
      <c r="AZ393" s="3" t="str">
        <f>INDEX(Table9[LQA_Bucket],MATCH(BuyTable[[#This Row],[LQA_LIQUIDITY_SCORE]],Table9[LQA_Val],1))</f>
        <v>80-100</v>
      </c>
      <c r="BA393" s="27" t="str">
        <f>INDEX(Table10[Utilization_Bucket],MATCH(_xlfn.IFNA(ROUND(BuyTable[[#This Row],[Remaining]]/1000000,0),-1),Table10[Utilization_Val],1))</f>
        <v>100MM+</v>
      </c>
      <c r="BB39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394" spans="1:54" x14ac:dyDescent="0.3">
      <c r="A394" t="s">
        <v>876</v>
      </c>
      <c r="B394" t="str">
        <f>IF(ISNUMBER(MATCH(I394,Buyside_PastID!A:A,0)),"","NEW")</f>
        <v/>
      </c>
      <c r="C394" s="8" t="s">
        <v>1737</v>
      </c>
      <c r="D394" s="8">
        <v>1.1757366487403746</v>
      </c>
      <c r="E394" s="8">
        <v>0.97787273791442042</v>
      </c>
      <c r="F394" s="8" t="s">
        <v>2163</v>
      </c>
      <c r="G394" s="8">
        <v>2000</v>
      </c>
      <c r="H394" s="8">
        <v>2000</v>
      </c>
      <c r="I394" s="8" t="str" cm="1">
        <f t="array" ref="I394">_xll.BDP($C394,I$1)</f>
        <v>013047AD7</v>
      </c>
      <c r="J394" s="8" t="str" cm="1">
        <f t="array" ref="J394">_xll.BDP($C394,J$1)</f>
        <v>ALBPOW 4.065 03/01/54</v>
      </c>
      <c r="K394" s="8" cm="1">
        <f t="array" ref="K394">_xll.BDP($C394,K$1)</f>
        <v>54972655</v>
      </c>
      <c r="L394" s="8" cm="1">
        <f t="array" ref="L394">_xll.BDP($C394,L$1)</f>
        <v>54972655</v>
      </c>
      <c r="M394" s="8" t="str" cm="1">
        <f t="array" ref="M394">_xll.BDP($C394,M$1)</f>
        <v>CAD</v>
      </c>
      <c r="N394" s="8" t="str" cm="1">
        <f t="array" ref="N394">_xll.BDP($C394,N$1)</f>
        <v>CA</v>
      </c>
      <c r="O394" s="8" t="str" cm="1">
        <f t="array" ref="O394">_xll.BDP($C394,O$1)</f>
        <v>Corp</v>
      </c>
      <c r="P394" s="8" t="str" cm="1">
        <f t="array" ref="P394">_xll.BDP($C394,P$1)</f>
        <v>Utilities</v>
      </c>
      <c r="Q394" s="8" t="str" cm="1">
        <f t="array" ref="Q394">_xll.BDP($C394,Q$1)</f>
        <v>ALBERTA POWERLINE LP</v>
      </c>
      <c r="R394" s="8" t="str" cm="1">
        <f t="array" ref="R394">_xll.BDP($C394,R$1)</f>
        <v>A-</v>
      </c>
      <c r="S394" s="8" cm="1">
        <f t="array" ref="S394">_xlfn.IFNA(MATCH(_xll.BDP($C394,S$1),Convert_RBCIRTG[RTG_MDY],0),0)</f>
        <v>5</v>
      </c>
      <c r="T394" s="8" cm="1">
        <f t="array" ref="T394">_xlfn.IFNA(MATCH(_xll.BDP($C394,T$1),Convert_RBCIRTG[RTG_FITCH_SP],0),0)</f>
        <v>0</v>
      </c>
      <c r="U394" s="8" cm="1">
        <f t="array" ref="U394">_xlfn.IFNA(MATCH(_xll.BDP($C394,U$1),Convert_RBCIRTG[RTG_FITCH_SP],0),0)</f>
        <v>0</v>
      </c>
      <c r="V394" s="20" t="str" cm="1">
        <f t="array" ref="V394">INDEX(Convert_RBCIRTG[RTG_FITCH_SP],IF(MEDIAN($S394:$U394)&gt;0,MEDIAN($S394:$U394),MAX($S394:$U394)))</f>
        <v>A</v>
      </c>
      <c r="W394" s="15" cm="1">
        <f t="array" ref="W394">_xll.BDP($C394,W$1,"YAS_YLD_FLAG = 15")</f>
        <v>18.683838635673492</v>
      </c>
      <c r="X394" s="3" t="str">
        <f>INDEX(Convert_DurBins[Dur_Bucket],MATCH($W394,Convert_DurBins[Dur_Val],1))</f>
        <v>18-20</v>
      </c>
      <c r="Y394" s="14">
        <f t="shared" si="28"/>
        <v>3.4252910000000001</v>
      </c>
      <c r="Z394" s="3">
        <f>-INDEX(DefProv[Default],MATCH($O394&amp;$R394,DefProv[KEY],0))</f>
        <v>-13</v>
      </c>
      <c r="AA394" s="9" cm="1">
        <f t="array" ref="AA394">IF($M394="CAD",AB394,_xll.BDP($C394,AA$1,"YAS_XCCY_FOREIGN_CURRENCY=CAD","YAS_YLD_FLAG = 15","PRICING_SOURCE=BVAL"))</f>
        <v>3.555291</v>
      </c>
      <c r="AB394" s="9" cm="1">
        <f t="array" ref="AB394">_xll.BDP($C394,AB$1,"YAS_YLD_FLAG = 15","PRICING_SOURCE=BVAL")</f>
        <v>3.555291</v>
      </c>
      <c r="AC394" s="14">
        <f t="shared" si="29"/>
        <v>0</v>
      </c>
      <c r="AD394" s="9" cm="1">
        <f t="array" ref="AD394">_xll.BDP($C394,AD$1,"YAS_YLD_FLAG = 15","PRICING_SOURCE=BVAL")</f>
        <v>160.27960000000002</v>
      </c>
      <c r="AE394" s="14">
        <f>INDEX([1]credit_yield!$C$1:$C$108,MATCH($AY394,[1]credit_yield!$A$1:$A$108,0))</f>
        <v>135.27205810546869</v>
      </c>
      <c r="AF394" s="9" cm="1">
        <f t="array" ref="AF394">_xll.BDP($C394,AF$1,"YAS_YLD_FLAG = 15","YAS_XCCY_FOREIGN_CURRENCY=CAD","PRICING_SOURCE=BVAL")</f>
        <v>166.91251019564339</v>
      </c>
      <c r="AG394" s="9" cm="1">
        <f t="array" ref="AG394">_xll.BDP($C394,AG$1,"YAS_YLD_FLAG = 15","PRICING_SOURCE=BVAL")</f>
        <v>1.9524949999999999</v>
      </c>
      <c r="AH394" s="9" t="str" cm="1">
        <f t="array" ref="AH394">_xll.BDP($C394,AH$1,"YAS_YLD_FLAG = 15","PRICING_SOURCE=BVAL")</f>
        <v>CAN 2 3/4 12/01/48</v>
      </c>
      <c r="AI394" s="9" t="str" cm="1">
        <f t="array" ref="AI394">_xll.BDP($C394,AI$1,"YAS_YLD_FLAG = 15","YAS_XCCY_FOREIGN_CURRENCY=CAD","PRICING_SOURCE=BVAL")</f>
        <v>CAN 2 12/01/51</v>
      </c>
      <c r="AJ394" s="9" cm="1">
        <f t="array" ref="AJ394">_xll.BQL($C394, "yield(fill=PREV, pricing_source=BVN4, side=Bid, yield_type=YTW) - yield(fill=PREV, pricing_source=BVN4, side=Ask, yield_type=YTW)")</f>
        <v>4.0752659610031827E-2</v>
      </c>
      <c r="AK394" s="16" cm="1">
        <f t="array" ref="AK394">_xll.BDP($C394,AK$1,"YAS_YLD_FLAG = 1")</f>
        <v>542168151.53000009</v>
      </c>
      <c r="AL394" s="5">
        <f t="shared" si="30"/>
        <v>0</v>
      </c>
      <c r="AM394" s="17" cm="1">
        <f t="array" ref="AM394">_xll.BDP($C394&amp;"@"&amp;Settings!$B$1&amp;" "&amp;$O394,"INTERVAL_SUM","MARKET_DATA_OVERRIDE="&amp;AM$1,"CALC_INTERVAL="&amp;Settings!$B$2,"FILL=0")*1000</f>
        <v>0</v>
      </c>
      <c r="AN394" s="18">
        <f t="shared" si="31"/>
        <v>0</v>
      </c>
      <c r="AO394" s="17" cm="1">
        <f t="array" ref="AO394">_xll.BDP($I394&amp;"@"&amp;Settings!$B$1&amp;" "&amp;$O394,"INTERVAL_SUM","MARKET_DATA_OVERRIDE="&amp;AO$1,"CALC_INTERVAL="&amp;Settings!$B$2,"FILL=0")*1000</f>
        <v>0</v>
      </c>
      <c r="AP394" s="17" cm="1">
        <f t="array" ref="AP394">_xll.BDP($I394&amp;"@"&amp;Settings!$B$1&amp;" "&amp;$O394,"INTERVAL_SUM","MARKET_DATA_OVERRIDE="&amp;AP$1,"CALC_INTERVAL="&amp;Settings!$B$2,"FILL=0")*1000</f>
        <v>0</v>
      </c>
      <c r="AQ394" s="8" cm="1">
        <f t="array" ref="AQ394">_xll.BDP($C394,AQ$1)</f>
        <v>81</v>
      </c>
      <c r="AR394" s="21" t="e">
        <f>_xlfn.IFNA(IF(ISNUMBER($K394),INDEX(SN_Limit[UTILIZATION],MATCH($K394,SN_Limit[BB_ID],0)),"#N/A"),
IF(ISNUMBER($L394),INDEX(SN_Limit[UTILIZATION],MATCH($L394,SN_Limit[BB_ID],0)),"#N/A"))</f>
        <v>#N/A</v>
      </c>
      <c r="AS394" s="6" t="e">
        <f>_xlfn.IFNA(IF(ISNUMBER($K394),INDEX(SN_Limit[REMAINING],MATCH($K394,SN_Limit[BB_ID],0)),"#N/A"),
IF(ISNUMBER($L394),INDEX(SN_Limit[REMAINING],MATCH($L394,SN_Limit[BB_ID],0)),"#N/A"))</f>
        <v>#N/A</v>
      </c>
      <c r="AT394" s="3" t="str">
        <f>INDEX(Table11[Z_category],MATCH(MAX(BuyTable[[#This Row],[Yld_Z_BB]:[Yld_Z_RBCI]]),Table11[Z_score_Vale],1))</f>
        <v>75 to 90</v>
      </c>
      <c r="AU394" s="3">
        <f>INDEX(Table12[TRAC_Category],MATCH(BuyTable[[#This Row],[Perc_Traded]],Table12[TRAC_Value],1))</f>
        <v>0</v>
      </c>
      <c r="AV394" s="27">
        <f>INDEX(Table13[NetDlrInv_Category],MATCH(BuyTable[[#This Row],[DealerClient Net]],Table13[NetDlrInv_Value],1))</f>
        <v>0</v>
      </c>
      <c r="AW394" s="3">
        <f>IF(OR(ISBLANK(BuyTable[[#This Row],[MSG_AskSize]]),NOT(ISNUMBER(BuyTable[[#This Row],[MSG_AskSize]]))),"NA",INDEX(Table14[AskSize_Category],MATCH(BuyTable[[#This Row],[MSG_AskSize]],Table14[AskSize_Value],1)))</f>
        <v>0</v>
      </c>
      <c r="AX394" s="3">
        <f>INDEX(Table15[XCCY_Cat],MATCH(BuyTable[[#This Row],[XCCY_sprd]],Table15[XCCY_Value],1))</f>
        <v>0</v>
      </c>
      <c r="AY394" s="3" t="str">
        <f>INDEX(Group_RTG[RTG_Value],MATCH($R394,Group_RTG[RTG_Key],0))&amp;":"&amp;INDEX(Map_DurBQNT[Dur_Val],MATCH($X394,Map_DurBQNT[Dur_Key],0))&amp;":"&amp;$M394&amp;":"&amp;$O394</f>
        <v>A:10:CAD:Corp</v>
      </c>
      <c r="AZ394" s="3" t="str">
        <f>INDEX(Table9[LQA_Bucket],MATCH(BuyTable[[#This Row],[LQA_LIQUIDITY_SCORE]],Table9[LQA_Val],1))</f>
        <v>80-100</v>
      </c>
      <c r="BA394" s="27" t="str">
        <f>INDEX(Table10[Utilization_Bucket],MATCH(_xlfn.IFNA(ROUND(BuyTable[[#This Row],[Remaining]]/1000000,0),-1),Table10[Utilization_Val],1))</f>
        <v>NR</v>
      </c>
      <c r="BB39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95" spans="1:54" x14ac:dyDescent="0.3">
      <c r="A395" t="s">
        <v>876</v>
      </c>
      <c r="B395" t="str">
        <f>IF(ISNUMBER(MATCH(I395,Buyside_PastID!A:A,0)),"","NEW")</f>
        <v/>
      </c>
      <c r="C395" s="8" t="s">
        <v>1055</v>
      </c>
      <c r="D395" s="8">
        <v>0.99042505965342387</v>
      </c>
      <c r="E395" s="8">
        <v>1.2344219646611392</v>
      </c>
      <c r="F395" s="8" t="s">
        <v>2789</v>
      </c>
      <c r="I395" s="8" t="str" cm="1">
        <f t="array" ref="I395">_xll.BDP($C395,I$1)</f>
        <v>EC1411932</v>
      </c>
      <c r="J395" s="8" t="str" cm="1">
        <f t="array" ref="J395">_xll.BDP($C395,J$1)</f>
        <v>RESFER 0 04/14/38</v>
      </c>
      <c r="K395" s="8" cm="1">
        <f t="array" ref="K395">_xll.BDP($C395,K$1)</f>
        <v>180969</v>
      </c>
      <c r="L395" s="8" cm="1">
        <f t="array" ref="L395">_xll.BDP($C395,L$1)</f>
        <v>300748</v>
      </c>
      <c r="M395" s="8" t="str" cm="1">
        <f t="array" ref="M395">_xll.BDP($C395,M$1)</f>
        <v>GBP</v>
      </c>
      <c r="N395" s="8" t="str" cm="1">
        <f t="array" ref="N395">_xll.BDP($C395,N$1)</f>
        <v>FR</v>
      </c>
      <c r="O395" s="8" t="str" cm="1">
        <f t="array" ref="O395">_xll.BDP($C395,O$1)</f>
        <v>Govt</v>
      </c>
      <c r="P395" s="8" t="str" cm="1">
        <f t="array" ref="P395">_xll.BDP($C395,P$1)</f>
        <v>Industrials</v>
      </c>
      <c r="Q395" s="8" t="str" cm="1">
        <f t="array" ref="Q395">_xll.BDP($C395,Q$1)</f>
        <v>SNCF RESEAU</v>
      </c>
      <c r="R395" s="8" t="str" cm="1">
        <f t="array" ref="R395">_xll.BDP($C395,R$1)</f>
        <v>AA</v>
      </c>
      <c r="S395" s="8" cm="1">
        <f t="array" ref="S395">_xlfn.IFNA(MATCH(_xll.BDP($C395,S$1),Convert_RBCIRTG[RTG_MDY],0),0)</f>
        <v>8</v>
      </c>
      <c r="T395" s="8" cm="1">
        <f t="array" ref="T395">_xlfn.IFNA(MATCH(_xll.BDP($C395,T$1),Convert_RBCIRTG[RTG_FITCH_SP],0),0)</f>
        <v>8</v>
      </c>
      <c r="U395" s="8" cm="1">
        <f t="array" ref="U395">_xlfn.IFNA(MATCH(_xll.BDP($C395,U$1),Convert_RBCIRTG[RTG_FITCH_SP],0),0)</f>
        <v>8</v>
      </c>
      <c r="V395" s="20" t="str" cm="1">
        <f t="array" ref="V395">INDEX(Convert_RBCIRTG[RTG_FITCH_SP],IF(MEDIAN($S395:$U395)&gt;0,MEDIAN($S395:$U395),MAX($S395:$U395)))</f>
        <v>AA</v>
      </c>
      <c r="W395" s="15" cm="1">
        <f t="array" ref="W395">_xll.BDP($C395,W$1,"YAS_YLD_FLAG = 15")</f>
        <v>16.314702005930481</v>
      </c>
      <c r="X395" s="3" t="str">
        <f>INDEX(Convert_DurBins[Dur_Bucket],MATCH($W395,Convert_DurBins[Dur_Val],1))</f>
        <v>16-18</v>
      </c>
      <c r="Y395" s="14">
        <f t="shared" si="28"/>
        <v>1.971883510355491</v>
      </c>
      <c r="Z395" s="3">
        <f>-INDEX(DefProv[Default],MATCH($O395&amp;$R395,DefProv[KEY],0))</f>
        <v>-3</v>
      </c>
      <c r="AA395" s="9" cm="1">
        <f t="array" ref="AA395">IF($M395="CAD",AB395,_xll.BDP($C395,AA$1,"YAS_XCCY_FOREIGN_CURRENCY=CAD","YAS_YLD_FLAG = 15","PRICING_SOURCE=BVAL"))</f>
        <v>2.0018835103554911</v>
      </c>
      <c r="AB395" s="9" cm="1">
        <f t="array" ref="AB395">_xll.BDP($C395,AB$1,"YAS_YLD_FLAG = 15","PRICING_SOURCE=BVAL")</f>
        <v>1.030394</v>
      </c>
      <c r="AC395" s="14">
        <f t="shared" si="29"/>
        <v>0.97148951035549103</v>
      </c>
      <c r="AD395" s="9" cm="1">
        <f t="array" ref="AD395">_xll.BDP($C395,AD$1,"YAS_YLD_FLAG = 15","PRICING_SOURCE=BVAL")</f>
        <v>-26.943799999999985</v>
      </c>
      <c r="AE395" s="14" t="e">
        <f>INDEX([1]credit_yield!$C$1:$C$108,MATCH($AY395,[1]credit_yield!$A$1:$A$108,0))</f>
        <v>#N/A</v>
      </c>
      <c r="AF395" s="9" cm="1">
        <f t="array" ref="AF395">_xll.BDP($C395,AF$1,"YAS_YLD_FLAG = 15","YAS_XCCY_FOREIGN_CURRENCY=CAD","PRICING_SOURCE=BVAL")</f>
        <v>13.360305636246594</v>
      </c>
      <c r="AG395" s="9" cm="1">
        <f t="array" ref="AG395">_xll.BDP($C395,AG$1,"YAS_YLD_FLAG = 15","PRICING_SOURCE=BVAL")</f>
        <v>1.2998319999999999</v>
      </c>
      <c r="AH395" s="9" t="str" cm="1">
        <f t="array" ref="AH395">_xll.BDP($C395,AH$1,"YAS_YLD_FLAG = 15","PRICING_SOURCE=BVAL")</f>
        <v>UKT 4 3/4 12/07/38</v>
      </c>
      <c r="AI395" s="9" t="str" cm="1">
        <f t="array" ref="AI395">_xll.BDP($C395,AI$1,"YAS_YLD_FLAG = 15","YAS_XCCY_FOREIGN_CURRENCY=CAD","PRICING_SOURCE=BVAL")</f>
        <v>CAN 4 06/01/41</v>
      </c>
      <c r="AJ395" s="9" cm="1">
        <f t="array" ref="AJ395">_xll.BQL($C395, "yield(fill=PREV, pricing_source=BVN4, side=Bid, yield_type=YTW) - yield(fill=PREV, pricing_source=BVN4, side=Ask, yield_type=YTW)")</f>
        <v>1.9396352331840117E-2</v>
      </c>
      <c r="AK395" s="16" cm="1">
        <f t="array" ref="AK395">_xll.BDP($C395,AK$1,"YAS_YLD_FLAG = 1")</f>
        <v>364480000</v>
      </c>
      <c r="AL395" s="5">
        <f t="shared" si="30"/>
        <v>0</v>
      </c>
      <c r="AM395" s="17" cm="1">
        <f t="array" ref="AM395">_xll.BDP($C395&amp;"@"&amp;Settings!$B$1&amp;" "&amp;$O395,"INTERVAL_SUM","MARKET_DATA_OVERRIDE="&amp;AM$1,"CALC_INTERVAL="&amp;Settings!$B$2,"FILL=0")*1000</f>
        <v>0</v>
      </c>
      <c r="AN395" s="18">
        <f t="shared" si="31"/>
        <v>0</v>
      </c>
      <c r="AO395" s="17" cm="1">
        <f t="array" ref="AO395">_xll.BDP($I395&amp;"@"&amp;Settings!$B$1&amp;" "&amp;$O395,"INTERVAL_SUM","MARKET_DATA_OVERRIDE="&amp;AO$1,"CALC_INTERVAL="&amp;Settings!$B$2,"FILL=0")*1000</f>
        <v>0</v>
      </c>
      <c r="AP395" s="17" cm="1">
        <f t="array" ref="AP395">_xll.BDP($I395&amp;"@"&amp;Settings!$B$1&amp;" "&amp;$O395,"INTERVAL_SUM","MARKET_DATA_OVERRIDE="&amp;AP$1,"CALC_INTERVAL="&amp;Settings!$B$2,"FILL=0")*1000</f>
        <v>0</v>
      </c>
      <c r="AQ395" s="8" cm="1">
        <f t="array" ref="AQ395">_xll.BDP($C395,AQ$1)</f>
        <v>93</v>
      </c>
      <c r="AR395" s="21">
        <f>_xlfn.IFNA(IF(ISNUMBER($K395),INDEX(SN_Limit[UTILIZATION],MATCH($K395,SN_Limit[BB_ID],0)),"#N/A"),
IF(ISNUMBER($L395),INDEX(SN_Limit[UTILIZATION],MATCH($L395,SN_Limit[BB_ID],0)),"#N/A"))</f>
        <v>0.8407</v>
      </c>
      <c r="AS395" s="6">
        <f>_xlfn.IFNA(IF(ISNUMBER($K395),INDEX(SN_Limit[REMAINING],MATCH($K395,SN_Limit[BB_ID],0)),"#N/A"),
IF(ISNUMBER($L395),INDEX(SN_Limit[REMAINING],MATCH($L395,SN_Limit[BB_ID],0)),"#N/A"))</f>
        <v>8888128.2399999946</v>
      </c>
      <c r="AT395" s="3" t="str">
        <f>INDEX(Table11[Z_category],MATCH(MAX(BuyTable[[#This Row],[Yld_Z_BB]:[Yld_Z_RBCI]]),Table11[Z_score_Vale],1))</f>
        <v>75 to 90</v>
      </c>
      <c r="AU395" s="3">
        <f>INDEX(Table12[TRAC_Category],MATCH(BuyTable[[#This Row],[Perc_Traded]],Table12[TRAC_Value],1))</f>
        <v>0</v>
      </c>
      <c r="AV395" s="27">
        <f>INDEX(Table13[NetDlrInv_Category],MATCH(BuyTable[[#This Row],[DealerClient Net]],Table13[NetDlrInv_Value],1))</f>
        <v>0</v>
      </c>
      <c r="AW395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395" s="3" t="str">
        <f>INDEX(Table15[XCCY_Cat],MATCH(BuyTable[[#This Row],[XCCY_sprd]],Table15[XCCY_Value],1))</f>
        <v>0.8 to 1</v>
      </c>
      <c r="AY395" s="3" t="str">
        <f>INDEX(Group_RTG[RTG_Value],MATCH($R395,Group_RTG[RTG_Key],0))&amp;":"&amp;INDEX(Map_DurBQNT[Dur_Val],MATCH($X395,Map_DurBQNT[Dur_Key],0))&amp;":"&amp;$M395&amp;":"&amp;$O395</f>
        <v>AA:9:GBP:Govt</v>
      </c>
      <c r="AZ395" s="3" t="str">
        <f>INDEX(Table9[LQA_Bucket],MATCH(BuyTable[[#This Row],[LQA_LIQUIDITY_SCORE]],Table9[LQA_Val],1))</f>
        <v>80-100</v>
      </c>
      <c r="BA395" s="27" t="str">
        <f>INDEX(Table10[Utilization_Bucket],MATCH(_xlfn.IFNA(ROUND(BuyTable[[#This Row],[Remaining]]/1000000,0),-1),Table10[Utilization_Val],1))</f>
        <v>1-10MM</v>
      </c>
      <c r="BB39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96" spans="1:54" x14ac:dyDescent="0.3">
      <c r="A396" t="s">
        <v>876</v>
      </c>
      <c r="B396" t="str">
        <f>IF(ISNUMBER(MATCH(I396,Buyside_PastID!A:A,0)),"","NEW")</f>
        <v/>
      </c>
      <c r="C396" s="8" t="s">
        <v>1740</v>
      </c>
      <c r="D396" s="8">
        <v>0.6757378365673119</v>
      </c>
      <c r="E396" s="8">
        <v>0.79518385589523521</v>
      </c>
      <c r="F396" s="8" t="s">
        <v>2840</v>
      </c>
      <c r="G396" s="8">
        <v>0</v>
      </c>
      <c r="H396" s="8">
        <v>0</v>
      </c>
      <c r="I396" s="8" t="str" cm="1">
        <f t="array" ref="I396">_xll.BDP($C396,I$1)</f>
        <v>20030NAM3</v>
      </c>
      <c r="J396" s="8" t="str" cm="1">
        <f t="array" ref="J396">_xll.BDP($C396,J$1)</f>
        <v>CMCSA 6.45 03/15/37</v>
      </c>
      <c r="K396" s="8" cm="1">
        <f t="array" ref="K396">_xll.BDP($C396,K$1)</f>
        <v>101712</v>
      </c>
      <c r="L396" s="8" cm="1">
        <f t="array" ref="L396">_xll.BDP($C396,L$1)</f>
        <v>101712</v>
      </c>
      <c r="M396" s="8" t="str" cm="1">
        <f t="array" ref="M396">_xll.BDP($C396,M$1)</f>
        <v>USD</v>
      </c>
      <c r="N396" s="8" t="str" cm="1">
        <f t="array" ref="N396">_xll.BDP($C396,N$1)</f>
        <v>US</v>
      </c>
      <c r="O396" s="8" t="str" cm="1">
        <f t="array" ref="O396">_xll.BDP($C396,O$1)</f>
        <v>Corp</v>
      </c>
      <c r="P396" s="8" t="str" cm="1">
        <f t="array" ref="P396">_xll.BDP($C396,P$1)</f>
        <v>Communications</v>
      </c>
      <c r="Q396" s="8" t="str" cm="1">
        <f t="array" ref="Q396">_xll.BDP($C396,Q$1)</f>
        <v>COMCAST CORP</v>
      </c>
      <c r="R396" s="8" t="str" cm="1">
        <f t="array" ref="R396">_xll.BDP($C396,R$1)</f>
        <v>A-</v>
      </c>
      <c r="S396" s="8" cm="1">
        <f t="array" ref="S396">_xlfn.IFNA(MATCH(_xll.BDP($C396,S$1),Convert_RBCIRTG[RTG_MDY],0),0)</f>
        <v>4</v>
      </c>
      <c r="T396" s="8" cm="1">
        <f t="array" ref="T396">_xlfn.IFNA(MATCH(_xll.BDP($C396,T$1),Convert_RBCIRTG[RTG_FITCH_SP],0),0)</f>
        <v>4</v>
      </c>
      <c r="U396" s="8" cm="1">
        <f t="array" ref="U396">_xlfn.IFNA(MATCH(_xll.BDP($C396,U$1),Convert_RBCIRTG[RTG_FITCH_SP],0),0)</f>
        <v>4</v>
      </c>
      <c r="V396" s="20" t="str" cm="1">
        <f t="array" ref="V396">INDEX(Convert_RBCIRTG[RTG_FITCH_SP],IF(MEDIAN($S396:$U396)&gt;0,MEDIAN($S396:$U396),MAX($S396:$U396)))</f>
        <v>A-</v>
      </c>
      <c r="W396" s="15" cm="1">
        <f t="array" ref="W396">_xll.BDP($C396,W$1,"YAS_YLD_FLAG = 15")</f>
        <v>10.79850160205897</v>
      </c>
      <c r="X396" s="3" t="str">
        <f>INDEX(Convert_DurBins[Dur_Bucket],MATCH($W396,Convert_DurBins[Dur_Val],1))</f>
        <v>10-12</v>
      </c>
      <c r="Y396" s="14">
        <f t="shared" si="28"/>
        <v>3.4056920091241722</v>
      </c>
      <c r="Z396" s="3">
        <f>-INDEX(DefProv[Default],MATCH($O396&amp;$R396,DefProv[KEY],0))</f>
        <v>-13</v>
      </c>
      <c r="AA396" s="9" cm="1">
        <f t="array" ref="AA396">IF($M396="CAD",AB396,_xll.BDP($C396,AA$1,"YAS_XCCY_FOREIGN_CURRENCY=CAD","YAS_YLD_FLAG = 15","PRICING_SOURCE=BVAL"))</f>
        <v>3.5356920091241721</v>
      </c>
      <c r="AB396" s="9" cm="1">
        <f t="array" ref="AB396">_xll.BDP($C396,AB$1,"YAS_YLD_FLAG = 15","PRICING_SOURCE=BVAL")</f>
        <v>2.7877459999999998</v>
      </c>
      <c r="AC396" s="14">
        <f t="shared" si="29"/>
        <v>0.74794600912417231</v>
      </c>
      <c r="AD396" s="9" cm="1">
        <f t="array" ref="AD396">_xll.BDP($C396,AD$1,"YAS_YLD_FLAG = 15","PRICING_SOURCE=BVAL")</f>
        <v>79.495599999999996</v>
      </c>
      <c r="AE396" s="14">
        <f>INDEX([1]credit_yield!$C$1:$C$108,MATCH($AY396,[1]credit_yield!$A$1:$A$108,0))</f>
        <v>97.700504166739321</v>
      </c>
      <c r="AF396" s="9" cm="1">
        <f t="array" ref="AF396">_xll.BDP($C396,AF$1,"YAS_YLD_FLAG = 15","YAS_XCCY_FOREIGN_CURRENCY=CAD","PRICING_SOURCE=BVAL")</f>
        <v>166.66983953527537</v>
      </c>
      <c r="AG396" s="9" cm="1">
        <f t="array" ref="AG396">_xll.BDP($C396,AG$1,"YAS_YLD_FLAG = 15","PRICING_SOURCE=BVAL")</f>
        <v>1.9927899999999998</v>
      </c>
      <c r="AH396" s="9" t="str" cm="1">
        <f t="array" ref="AH396">_xll.BDP($C396,AH$1,"YAS_YLD_FLAG = 15","PRICING_SOURCE=BVAL")</f>
        <v>T 1 3/4 08/15/41</v>
      </c>
      <c r="AI396" s="9" t="str" cm="1">
        <f t="array" ref="AI396">_xll.BDP($C396,AI$1,"YAS_YLD_FLAG = 15","YAS_XCCY_FOREIGN_CURRENCY=CAD","PRICING_SOURCE=BVAL")</f>
        <v>CAN 4 06/01/41</v>
      </c>
      <c r="AJ396" s="9" cm="1">
        <f t="array" ref="AJ396">_xll.BQL($C396, "yield(fill=PREV, pricing_source=BVN4, side=Bid, yield_type=YTW) - yield(fill=PREV, pricing_source=BVN4, side=Ask, yield_type=YTW)")</f>
        <v>4.6809041928507877E-2</v>
      </c>
      <c r="AK396" s="16" cm="1">
        <f t="array" ref="AK396">_xll.BDP($C396,AK$1,"YAS_YLD_FLAG = 1")</f>
        <v>616178000</v>
      </c>
      <c r="AL396" s="5">
        <f t="shared" si="30"/>
        <v>0</v>
      </c>
      <c r="AM396" s="17" cm="1">
        <f t="array" ref="AM396">_xll.BDP($C396&amp;"@"&amp;Settings!$B$1&amp;" "&amp;$O396,"INTERVAL_SUM","MARKET_DATA_OVERRIDE="&amp;AM$1,"CALC_INTERVAL="&amp;Settings!$B$2,"FILL=0")*1000</f>
        <v>0</v>
      </c>
      <c r="AN396" s="18">
        <f t="shared" si="31"/>
        <v>0</v>
      </c>
      <c r="AO396" s="17" cm="1">
        <f t="array" ref="AO396">_xll.BDP($I396&amp;"@"&amp;Settings!$B$1&amp;" "&amp;$O396,"INTERVAL_SUM","MARKET_DATA_OVERRIDE="&amp;AO$1,"CALC_INTERVAL="&amp;Settings!$B$2,"FILL=0")*1000</f>
        <v>0</v>
      </c>
      <c r="AP396" s="17" cm="1">
        <f t="array" ref="AP396">_xll.BDP($I396&amp;"@"&amp;Settings!$B$1&amp;" "&amp;$O396,"INTERVAL_SUM","MARKET_DATA_OVERRIDE="&amp;AP$1,"CALC_INTERVAL="&amp;Settings!$B$2,"FILL=0")*1000</f>
        <v>0</v>
      </c>
      <c r="AQ396" s="8" cm="1">
        <f t="array" ref="AQ396">_xll.BDP($C396,AQ$1)</f>
        <v>84</v>
      </c>
      <c r="AR396" s="21">
        <f>_xlfn.IFNA(IF(ISNUMBER($K396),INDEX(SN_Limit[UTILIZATION],MATCH($K396,SN_Limit[BB_ID],0)),"#N/A"),
IF(ISNUMBER($L396),INDEX(SN_Limit[UTILIZATION],MATCH($L396,SN_Limit[BB_ID],0)),"#N/A"))</f>
        <v>0.70920000000000005</v>
      </c>
      <c r="AS396" s="6">
        <f>_xlfn.IFNA(IF(ISNUMBER($K396),INDEX(SN_Limit[REMAINING],MATCH($K396,SN_Limit[BB_ID],0)),"#N/A"),
IF(ISNUMBER($L396),INDEX(SN_Limit[REMAINING],MATCH($L396,SN_Limit[BB_ID],0)),"#N/A"))</f>
        <v>14309449.670000002</v>
      </c>
      <c r="AT396" s="3" t="str">
        <f>INDEX(Table11[Z_category],MATCH(MAX(BuyTable[[#This Row],[Yld_Z_BB]:[Yld_Z_RBCI]]),Table11[Z_score_Vale],1))</f>
        <v>75 to 90</v>
      </c>
      <c r="AU396" s="3">
        <f>INDEX(Table12[TRAC_Category],MATCH(BuyTable[[#This Row],[Perc_Traded]],Table12[TRAC_Value],1))</f>
        <v>0</v>
      </c>
      <c r="AV396" s="27">
        <f>INDEX(Table13[NetDlrInv_Category],MATCH(BuyTable[[#This Row],[DealerClient Net]],Table13[NetDlrInv_Value],1))</f>
        <v>0</v>
      </c>
      <c r="AW396" s="3">
        <f>IF(OR(ISBLANK(BuyTable[[#This Row],[MSG_AskSize]]),NOT(ISNUMBER(BuyTable[[#This Row],[MSG_AskSize]]))),"NA",INDEX(Table14[AskSize_Category],MATCH(BuyTable[[#This Row],[MSG_AskSize]],Table14[AskSize_Value],1)))</f>
        <v>0</v>
      </c>
      <c r="AX396" s="3" t="str">
        <f>INDEX(Table15[XCCY_Cat],MATCH(BuyTable[[#This Row],[XCCY_sprd]],Table15[XCCY_Value],1))</f>
        <v>0.5 to 0.8</v>
      </c>
      <c r="AY396" s="3" t="str">
        <f>INDEX(Group_RTG[RTG_Value],MATCH($R396,Group_RTG[RTG_Key],0))&amp;":"&amp;INDEX(Map_DurBQNT[Dur_Val],MATCH($X396,Map_DurBQNT[Dur_Key],0))&amp;":"&amp;$M396&amp;":"&amp;$O396</f>
        <v>A:6:USD:Corp</v>
      </c>
      <c r="AZ396" s="3" t="str">
        <f>INDEX(Table9[LQA_Bucket],MATCH(BuyTable[[#This Row],[LQA_LIQUIDITY_SCORE]],Table9[LQA_Val],1))</f>
        <v>80-100</v>
      </c>
      <c r="BA396" s="27" t="str">
        <f>INDEX(Table10[Utilization_Bucket],MATCH(_xlfn.IFNA(ROUND(BuyTable[[#This Row],[Remaining]]/1000000,0),-1),Table10[Utilization_Val],1))</f>
        <v>10-50MM</v>
      </c>
      <c r="BB39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97" spans="1:54" x14ac:dyDescent="0.3">
      <c r="A397" t="s">
        <v>876</v>
      </c>
      <c r="B397" t="str">
        <f>IF(ISNUMBER(MATCH(I397,Buyside_PastID!A:A,0)),"","NEW")</f>
        <v/>
      </c>
      <c r="C397" s="8" t="s">
        <v>1793</v>
      </c>
      <c r="D397" s="8">
        <v>1.0598282185467047</v>
      </c>
      <c r="E397" s="8">
        <v>0.79511311770007331</v>
      </c>
      <c r="F397" s="8" t="s">
        <v>2238</v>
      </c>
      <c r="G397" s="8">
        <v>2000000</v>
      </c>
      <c r="H397" s="8">
        <v>3000000</v>
      </c>
      <c r="I397" s="8" t="str" cm="1">
        <f t="array" ref="I397">_xll.BDP($C397,I$1)</f>
        <v>02135ZAH9</v>
      </c>
      <c r="J397" s="8" t="str" cm="1">
        <f t="array" ref="J397">_xll.BDP($C397,J$1)</f>
        <v>ALTALK 4.446 07/11/53</v>
      </c>
      <c r="K397" s="8" cm="1">
        <f t="array" ref="K397">_xll.BDP($C397,K$1)</f>
        <v>100193</v>
      </c>
      <c r="L397" s="8" cm="1">
        <f t="array" ref="L397">_xll.BDP($C397,L$1)</f>
        <v>7364472</v>
      </c>
      <c r="M397" s="8" t="str" cm="1">
        <f t="array" ref="M397">_xll.BDP($C397,M$1)</f>
        <v>CAD</v>
      </c>
      <c r="N397" s="8" t="str" cm="1">
        <f t="array" ref="N397">_xll.BDP($C397,N$1)</f>
        <v>CA</v>
      </c>
      <c r="O397" s="8" t="str" cm="1">
        <f t="array" ref="O397">_xll.BDP($C397,O$1)</f>
        <v>Corp</v>
      </c>
      <c r="P397" s="8" t="str" cm="1">
        <f t="array" ref="P397">_xll.BDP($C397,P$1)</f>
        <v>Utilities</v>
      </c>
      <c r="Q397" s="8" t="str" cm="1">
        <f t="array" ref="Q397">_xll.BDP($C397,Q$1)</f>
        <v>ALTALINK LP</v>
      </c>
      <c r="R397" s="8" t="str" cm="1">
        <f t="array" ref="R397">_xll.BDP($C397,R$1)</f>
        <v>A</v>
      </c>
      <c r="S397" s="8" cm="1">
        <f t="array" ref="S397">_xlfn.IFNA(MATCH(_xll.BDP($C397,S$1),Convert_RBCIRTG[RTG_MDY],0),0)</f>
        <v>0</v>
      </c>
      <c r="T397" s="8" cm="1">
        <f t="array" ref="T397">_xlfn.IFNA(MATCH(_xll.BDP($C397,T$1),Convert_RBCIRTG[RTG_FITCH_SP],0),0)</f>
        <v>0</v>
      </c>
      <c r="U397" s="8" cm="1">
        <f t="array" ref="U397">_xlfn.IFNA(MATCH(_xll.BDP($C397,U$1),Convert_RBCIRTG[RTG_FITCH_SP],0),0)</f>
        <v>5</v>
      </c>
      <c r="V397" s="20" t="str" cm="1">
        <f t="array" ref="V397">INDEX(Convert_RBCIRTG[RTG_FITCH_SP],IF(MEDIAN($S397:$U397)&gt;0,MEDIAN($S397:$U397),MAX($S397:$U397)))</f>
        <v>A</v>
      </c>
      <c r="W397" s="15" cm="1">
        <f t="array" ref="W397">_xll.BDP($C397,W$1,"YAS_YLD_FLAG = 15")</f>
        <v>18.247670744253266</v>
      </c>
      <c r="X397" s="3" t="str">
        <f>INDEX(Convert_DurBins[Dur_Bucket],MATCH($W397,Convert_DurBins[Dur_Val],1))</f>
        <v>18-20</v>
      </c>
      <c r="Y397" s="14">
        <f t="shared" si="28"/>
        <v>3.1111460000000002</v>
      </c>
      <c r="Z397" s="3">
        <f>-INDEX(DefProv[Default],MATCH($O397&amp;$R397,DefProv[KEY],0))</f>
        <v>-13</v>
      </c>
      <c r="AA397" s="9" cm="1">
        <f t="array" ref="AA397">IF($M397="CAD",AB397,_xll.BDP($C397,AA$1,"YAS_XCCY_FOREIGN_CURRENCY=CAD","YAS_YLD_FLAG = 15","PRICING_SOURCE=BVAL"))</f>
        <v>3.2411460000000001</v>
      </c>
      <c r="AB397" s="9" cm="1">
        <f t="array" ref="AB397">_xll.BDP($C397,AB$1,"YAS_YLD_FLAG = 15","PRICING_SOURCE=BVAL")</f>
        <v>3.2411460000000001</v>
      </c>
      <c r="AC397" s="14">
        <f t="shared" si="29"/>
        <v>0</v>
      </c>
      <c r="AD397" s="9" cm="1">
        <f t="array" ref="AD397">_xll.BDP($C397,AD$1,"YAS_YLD_FLAG = 15","PRICING_SOURCE=BVAL")</f>
        <v>137.30440000000002</v>
      </c>
      <c r="AE397" s="14">
        <f>INDEX([1]credit_yield!$C$1:$C$108,MATCH($AY397,[1]credit_yield!$A$1:$A$108,0))</f>
        <v>135.27205810546869</v>
      </c>
      <c r="AF397" s="9" cm="1">
        <f t="array" ref="AF397">_xll.BDP($C397,AF$1,"YAS_YLD_FLAG = 15","YAS_XCCY_FOREIGN_CURRENCY=CAD","PRICING_SOURCE=BVAL")</f>
        <v>142.24500296666781</v>
      </c>
      <c r="AG397" s="9" cm="1">
        <f t="array" ref="AG397">_xll.BDP($C397,AG$1,"YAS_YLD_FLAG = 15","PRICING_SOURCE=BVAL")</f>
        <v>1.8681019999999999</v>
      </c>
      <c r="AH397" s="9" t="str" cm="1">
        <f t="array" ref="AH397">_xll.BDP($C397,AH$1,"YAS_YLD_FLAG = 15","PRICING_SOURCE=BVAL")</f>
        <v>CAN 4 06/01/41</v>
      </c>
      <c r="AI397" s="9" t="str" cm="1">
        <f t="array" ref="AI397">_xll.BDP($C397,AI$1,"YAS_YLD_FLAG = 15","YAS_XCCY_FOREIGN_CURRENCY=CAD","PRICING_SOURCE=BVAL")</f>
        <v>CAN 2 12/01/51</v>
      </c>
      <c r="AJ397" s="9" cm="1">
        <f t="array" ref="AJ397">_xll.BQL($C397, "yield(fill=PREV, pricing_source=BVN4, side=Bid, yield_type=YTW) - yield(fill=PREV, pricing_source=BVN4, side=Ask, yield_type=YTW)")</f>
        <v>6.6451474765957919E-2</v>
      </c>
      <c r="AK397" s="16" cm="1">
        <f t="array" ref="AK397">_xll.BDP($C397,AK$1,"YAS_YLD_FLAG = 1")</f>
        <v>250000000</v>
      </c>
      <c r="AL397" s="5">
        <f t="shared" si="30"/>
        <v>0</v>
      </c>
      <c r="AM397" s="17" cm="1">
        <f t="array" ref="AM397">_xll.BDP($C397&amp;"@"&amp;Settings!$B$1&amp;" "&amp;$O397,"INTERVAL_SUM","MARKET_DATA_OVERRIDE="&amp;AM$1,"CALC_INTERVAL="&amp;Settings!$B$2,"FILL=0")*1000</f>
        <v>0</v>
      </c>
      <c r="AN397" s="18">
        <f t="shared" si="31"/>
        <v>0</v>
      </c>
      <c r="AO397" s="17" cm="1">
        <f t="array" ref="AO397">_xll.BDP($I397&amp;"@"&amp;Settings!$B$1&amp;" "&amp;$O397,"INTERVAL_SUM","MARKET_DATA_OVERRIDE="&amp;AO$1,"CALC_INTERVAL="&amp;Settings!$B$2,"FILL=0")*1000</f>
        <v>0</v>
      </c>
      <c r="AP397" s="17" cm="1">
        <f t="array" ref="AP397">_xll.BDP($I397&amp;"@"&amp;Settings!$B$1&amp;" "&amp;$O397,"INTERVAL_SUM","MARKET_DATA_OVERRIDE="&amp;AP$1,"CALC_INTERVAL="&amp;Settings!$B$2,"FILL=0")*1000</f>
        <v>0</v>
      </c>
      <c r="AQ397" s="8" cm="1">
        <f t="array" ref="AQ397">_xll.BDP($C397,AQ$1)</f>
        <v>69</v>
      </c>
      <c r="AR397" s="21">
        <f>_xlfn.IFNA(IF(ISNUMBER($K397),INDEX(SN_Limit[UTILIZATION],MATCH($K397,SN_Limit[BB_ID],0)),"#N/A"),
IF(ISNUMBER($L397),INDEX(SN_Limit[UTILIZATION],MATCH($L397,SN_Limit[BB_ID],0)),"#N/A"))</f>
        <v>0.39810000000000001</v>
      </c>
      <c r="AS397" s="6">
        <f>_xlfn.IFNA(IF(ISNUMBER($K397),INDEX(SN_Limit[REMAINING],MATCH($K397,SN_Limit[BB_ID],0)),"#N/A"),
IF(ISNUMBER($L397),INDEX(SN_Limit[REMAINING],MATCH($L397,SN_Limit[BB_ID],0)),"#N/A"))</f>
        <v>75292254.789999992</v>
      </c>
      <c r="AT397" s="3" t="str">
        <f>INDEX(Table11[Z_category],MATCH(MAX(BuyTable[[#This Row],[Yld_Z_BB]:[Yld_Z_RBCI]]),Table11[Z_score_Vale],1))</f>
        <v>75 to 90</v>
      </c>
      <c r="AU397" s="3">
        <f>INDEX(Table12[TRAC_Category],MATCH(BuyTable[[#This Row],[Perc_Traded]],Table12[TRAC_Value],1))</f>
        <v>0</v>
      </c>
      <c r="AV397" s="27">
        <f>INDEX(Table13[NetDlrInv_Category],MATCH(BuyTable[[#This Row],[DealerClient Net]],Table13[NetDlrInv_Value],1))</f>
        <v>0</v>
      </c>
      <c r="AW397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397" s="3">
        <f>INDEX(Table15[XCCY_Cat],MATCH(BuyTable[[#This Row],[XCCY_sprd]],Table15[XCCY_Value],1))</f>
        <v>0</v>
      </c>
      <c r="AY397" s="3" t="str">
        <f>INDEX(Group_RTG[RTG_Value],MATCH($R397,Group_RTG[RTG_Key],0))&amp;":"&amp;INDEX(Map_DurBQNT[Dur_Val],MATCH($X397,Map_DurBQNT[Dur_Key],0))&amp;":"&amp;$M397&amp;":"&amp;$O397</f>
        <v>A:10:CAD:Corp</v>
      </c>
      <c r="AZ397" s="3" t="str">
        <f>INDEX(Table9[LQA_Bucket],MATCH(BuyTable[[#This Row],[LQA_LIQUIDITY_SCORE]],Table9[LQA_Val],1))</f>
        <v>60-80</v>
      </c>
      <c r="BA397" s="27" t="str">
        <f>INDEX(Table10[Utilization_Bucket],MATCH(_xlfn.IFNA(ROUND(BuyTable[[#This Row],[Remaining]]/1000000,0),-1),Table10[Utilization_Val],1))</f>
        <v>50-100MM</v>
      </c>
      <c r="BB39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398" spans="1:54" x14ac:dyDescent="0.3">
      <c r="A398" t="s">
        <v>876</v>
      </c>
      <c r="B398" t="str">
        <f>IF(ISNUMBER(MATCH(I398,Buyside_PastID!A:A,0)),"","NEW")</f>
        <v/>
      </c>
      <c r="C398" s="8" t="s">
        <v>1695</v>
      </c>
      <c r="D398" s="8">
        <v>1.4398040975106421</v>
      </c>
      <c r="E398" s="8">
        <v>1.3406827801289294</v>
      </c>
      <c r="F398" s="8" t="s">
        <v>2110</v>
      </c>
      <c r="G398" s="8">
        <v>5000000</v>
      </c>
      <c r="H398" s="8">
        <v>5000000</v>
      </c>
      <c r="I398" s="8" t="str" cm="1">
        <f t="array" ref="I398">_xll.BDP($C398,I$1)</f>
        <v>07813ZBX1</v>
      </c>
      <c r="J398" s="8" t="str" cm="1">
        <f t="array" ref="J398">_xll.BDP($C398,J$1)</f>
        <v>BCECN 4.45 02/27/47</v>
      </c>
      <c r="K398" s="8" cm="1">
        <f t="array" ref="K398">_xll.BDP($C398,K$1)</f>
        <v>100179</v>
      </c>
      <c r="L398" s="8" cm="1">
        <f t="array" ref="L398">_xll.BDP($C398,L$1)</f>
        <v>174724</v>
      </c>
      <c r="M398" s="8" t="str" cm="1">
        <f t="array" ref="M398">_xll.BDP($C398,M$1)</f>
        <v>CAD</v>
      </c>
      <c r="N398" s="8" t="str" cm="1">
        <f t="array" ref="N398">_xll.BDP($C398,N$1)</f>
        <v>CA</v>
      </c>
      <c r="O398" s="8" t="str" cm="1">
        <f t="array" ref="O398">_xll.BDP($C398,O$1)</f>
        <v>Corp</v>
      </c>
      <c r="P398" s="8" t="str" cm="1">
        <f t="array" ref="P398">_xll.BDP($C398,P$1)</f>
        <v>Communications</v>
      </c>
      <c r="Q398" s="8" t="str" cm="1">
        <f t="array" ref="Q398">_xll.BDP($C398,Q$1)</f>
        <v>BELL CANADA</v>
      </c>
      <c r="R398" s="8" t="str" cm="1">
        <f t="array" ref="R398">_xll.BDP($C398,R$1)</f>
        <v>BBB+</v>
      </c>
      <c r="S398" s="8" cm="1">
        <f t="array" ref="S398">_xlfn.IFNA(MATCH(_xll.BDP($C398,S$1),Convert_RBCIRTG[RTG_MDY],0),0)</f>
        <v>3</v>
      </c>
      <c r="T398" s="8" cm="1">
        <f t="array" ref="T398">_xlfn.IFNA(MATCH(_xll.BDP($C398,T$1),Convert_RBCIRTG[RTG_FITCH_SP],0),0)</f>
        <v>0</v>
      </c>
      <c r="U398" s="8" cm="1">
        <f t="array" ref="U398">_xlfn.IFNA(MATCH(_xll.BDP($C398,U$1),Convert_RBCIRTG[RTG_FITCH_SP],0),0)</f>
        <v>3</v>
      </c>
      <c r="V398" s="20" t="str" cm="1">
        <f t="array" ref="V398">INDEX(Convert_RBCIRTG[RTG_FITCH_SP],IF(MEDIAN($S398:$U398)&gt;0,MEDIAN($S398:$U398),MAX($S398:$U398)))</f>
        <v>BBB+</v>
      </c>
      <c r="W398" s="15" cm="1">
        <f t="array" ref="W398">_xll.BDP($C398,W$1,"YAS_YLD_FLAG = 15")</f>
        <v>15.252381271290652</v>
      </c>
      <c r="X398" s="3" t="str">
        <f>INDEX(Convert_DurBins[Dur_Bucket],MATCH($W398,Convert_DurBins[Dur_Val],1))</f>
        <v>14-16</v>
      </c>
      <c r="Y398" s="14">
        <f t="shared" si="28"/>
        <v>3.6072299999999999</v>
      </c>
      <c r="Z398" s="3">
        <f>-INDEX(DefProv[Default],MATCH($O398&amp;$R398,DefProv[KEY],0))</f>
        <v>-36</v>
      </c>
      <c r="AA398" s="9" cm="1">
        <f t="array" ref="AA398">IF($M398="CAD",AB398,_xll.BDP($C398,AA$1,"YAS_XCCY_FOREIGN_CURRENCY=CAD","YAS_YLD_FLAG = 15","PRICING_SOURCE=BVAL"))</f>
        <v>3.9672299999999998</v>
      </c>
      <c r="AB398" s="9" cm="1">
        <f t="array" ref="AB398">_xll.BDP($C398,AB$1,"YAS_YLD_FLAG = 15","PRICING_SOURCE=BVAL")</f>
        <v>3.9672299999999998</v>
      </c>
      <c r="AC398" s="14">
        <f t="shared" si="29"/>
        <v>0</v>
      </c>
      <c r="AD398" s="9" cm="1">
        <f t="array" ref="AD398">_xll.BDP($C398,AD$1,"YAS_YLD_FLAG = 15","PRICING_SOURCE=BVAL")</f>
        <v>201.4735</v>
      </c>
      <c r="AE398" s="14" t="e">
        <f>INDEX([1]credit_yield!$C$1:$C$108,MATCH($AY398,[1]credit_yield!$A$1:$A$108,0))</f>
        <v>#N/A</v>
      </c>
      <c r="AF398" s="9" cm="1">
        <f t="array" ref="AF398">_xll.BDP($C398,AF$1,"YAS_YLD_FLAG = 15","YAS_XCCY_FOREIGN_CURRENCY=CAD","PRICING_SOURCE=BVAL")</f>
        <v>218.34832172757251</v>
      </c>
      <c r="AG398" s="9" cm="1">
        <f t="array" ref="AG398">_xll.BDP($C398,AG$1,"YAS_YLD_FLAG = 15","PRICING_SOURCE=BVAL")</f>
        <v>1.9524949999999999</v>
      </c>
      <c r="AH398" s="9" t="str" cm="1">
        <f t="array" ref="AH398">_xll.BDP($C398,AH$1,"YAS_YLD_FLAG = 15","PRICING_SOURCE=BVAL")</f>
        <v>CAN 2 3/4 12/01/48</v>
      </c>
      <c r="AI398" s="9" t="str" cm="1">
        <f t="array" ref="AI398">_xll.BDP($C398,AI$1,"YAS_YLD_FLAG = 15","YAS_XCCY_FOREIGN_CURRENCY=CAD","PRICING_SOURCE=BVAL")</f>
        <v>CAN 4 06/01/41</v>
      </c>
      <c r="AJ398" s="9" cm="1">
        <f t="array" ref="AJ398">_xll.BQL($C398, "yield(fill=PREV, pricing_source=BVN4, side=Bid, yield_type=YTW) - yield(fill=PREV, pricing_source=BVN4, side=Ask, yield_type=YTW)")</f>
        <v>1.4595410000000086E-2</v>
      </c>
      <c r="AK398" s="16" cm="1">
        <f t="array" ref="AK398">_xll.BDP($C398,AK$1,"YAS_YLD_FLAG = 1")</f>
        <v>500000000</v>
      </c>
      <c r="AL398" s="5">
        <f t="shared" si="30"/>
        <v>0</v>
      </c>
      <c r="AM398" s="17" cm="1">
        <f t="array" ref="AM398">_xll.BDP($C398&amp;"@"&amp;Settings!$B$1&amp;" "&amp;$O398,"INTERVAL_SUM","MARKET_DATA_OVERRIDE="&amp;AM$1,"CALC_INTERVAL="&amp;Settings!$B$2,"FILL=0")*1000</f>
        <v>0</v>
      </c>
      <c r="AN398" s="18">
        <f t="shared" si="31"/>
        <v>0</v>
      </c>
      <c r="AO398" s="17" cm="1">
        <f t="array" ref="AO398">_xll.BDP($I398&amp;"@"&amp;Settings!$B$1&amp;" "&amp;$O398,"INTERVAL_SUM","MARKET_DATA_OVERRIDE="&amp;AO$1,"CALC_INTERVAL="&amp;Settings!$B$2,"FILL=0")*1000</f>
        <v>0</v>
      </c>
      <c r="AP398" s="17" cm="1">
        <f t="array" ref="AP398">_xll.BDP($I398&amp;"@"&amp;Settings!$B$1&amp;" "&amp;$O398,"INTERVAL_SUM","MARKET_DATA_OVERRIDE="&amp;AP$1,"CALC_INTERVAL="&amp;Settings!$B$2,"FILL=0")*1000</f>
        <v>0</v>
      </c>
      <c r="AQ398" s="8" cm="1">
        <f t="array" ref="AQ398">_xll.BDP($C398,AQ$1)</f>
        <v>89</v>
      </c>
      <c r="AR398" s="21">
        <f>_xlfn.IFNA(IF(ISNUMBER($K398),INDEX(SN_Limit[UTILIZATION],MATCH($K398,SN_Limit[BB_ID],0)),"#N/A"),
IF(ISNUMBER($L398),INDEX(SN_Limit[UTILIZATION],MATCH($L398,SN_Limit[BB_ID],0)),"#N/A"))</f>
        <v>0.90849999999999997</v>
      </c>
      <c r="AS398" s="6">
        <f>_xlfn.IFNA(IF(ISNUMBER($K398),INDEX(SN_Limit[REMAINING],MATCH($K398,SN_Limit[BB_ID],0)),"#N/A"),
IF(ISNUMBER($L398),INDEX(SN_Limit[REMAINING],MATCH($L398,SN_Limit[BB_ID],0)),"#N/A"))</f>
        <v>0</v>
      </c>
      <c r="AT398" s="3" t="str">
        <f>INDEX(Table11[Z_category],MATCH(MAX(BuyTable[[#This Row],[Yld_Z_BB]:[Yld_Z_RBCI]]),Table11[Z_score_Vale],1))</f>
        <v>90+</v>
      </c>
      <c r="AU398" s="3">
        <f>INDEX(Table12[TRAC_Category],MATCH(BuyTable[[#This Row],[Perc_Traded]],Table12[TRAC_Value],1))</f>
        <v>0</v>
      </c>
      <c r="AV398" s="27">
        <f>INDEX(Table13[NetDlrInv_Category],MATCH(BuyTable[[#This Row],[DealerClient Net]],Table13[NetDlrInv_Value],1))</f>
        <v>0</v>
      </c>
      <c r="AW398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398" s="3">
        <f>INDEX(Table15[XCCY_Cat],MATCH(BuyTable[[#This Row],[XCCY_sprd]],Table15[XCCY_Value],1))</f>
        <v>0</v>
      </c>
      <c r="AY398" s="3" t="str">
        <f>INDEX(Group_RTG[RTG_Value],MATCH($R398,Group_RTG[RTG_Key],0))&amp;":"&amp;INDEX(Map_DurBQNT[Dur_Val],MATCH($X398,Map_DurBQNT[Dur_Key],0))&amp;":"&amp;$M398&amp;":"&amp;$O398</f>
        <v>BBB:8:CAD:Corp</v>
      </c>
      <c r="AZ398" s="3" t="str">
        <f>INDEX(Table9[LQA_Bucket],MATCH(BuyTable[[#This Row],[LQA_LIQUIDITY_SCORE]],Table9[LQA_Val],1))</f>
        <v>80-100</v>
      </c>
      <c r="BA398" s="27" t="str">
        <f>INDEX(Table10[Utilization_Bucket],MATCH(_xlfn.IFNA(ROUND(BuyTable[[#This Row],[Remaining]]/1000000,0),-1),Table10[Utilization_Val],1))</f>
        <v>0MM</v>
      </c>
      <c r="BB39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399" spans="1:54" x14ac:dyDescent="0.3">
      <c r="A399" t="s">
        <v>876</v>
      </c>
      <c r="B399" t="str">
        <f>IF(ISNUMBER(MATCH(I399,Buyside_PastID!A:A,0)),"","NEW")</f>
        <v>NEW</v>
      </c>
      <c r="C399" s="8" t="s">
        <v>2897</v>
      </c>
      <c r="D399" s="8">
        <v>0.68143629595368649</v>
      </c>
      <c r="E399" s="8">
        <v>0.81626395202975621</v>
      </c>
      <c r="F399" s="8" t="s">
        <v>2841</v>
      </c>
      <c r="G399" s="8">
        <v>0</v>
      </c>
      <c r="H399" s="8">
        <v>0</v>
      </c>
      <c r="I399" s="8" t="str" cm="1">
        <f t="array" ref="I399">_xll.BDP($C399,I$1)</f>
        <v>268317AV6</v>
      </c>
      <c r="J399" s="8" t="str" cm="1">
        <f t="array" ref="J399">_xll.BDP($C399,J$1)</f>
        <v>EDF 4 7/8 09/21/38</v>
      </c>
      <c r="K399" s="8" cm="1">
        <f t="array" ref="K399">_xll.BDP($C399,K$1)</f>
        <v>180969</v>
      </c>
      <c r="L399" s="8" cm="1">
        <f t="array" ref="L399">_xll.BDP($C399,L$1)</f>
        <v>162060</v>
      </c>
      <c r="M399" s="8" t="str" cm="1">
        <f t="array" ref="M399">_xll.BDP($C399,M$1)</f>
        <v>USD</v>
      </c>
      <c r="N399" s="8" t="str" cm="1">
        <f t="array" ref="N399">_xll.BDP($C399,N$1)</f>
        <v>FR</v>
      </c>
      <c r="O399" s="8" t="str" cm="1">
        <f t="array" ref="O399">_xll.BDP($C399,O$1)</f>
        <v>Corp</v>
      </c>
      <c r="P399" s="8" t="str" cm="1">
        <f t="array" ref="P399">_xll.BDP($C399,P$1)</f>
        <v>Utilities</v>
      </c>
      <c r="Q399" s="8" t="str" cm="1">
        <f t="array" ref="Q399">_xll.BDP($C399,Q$1)</f>
        <v>ELECTRICITE DE FRANCE SA</v>
      </c>
      <c r="R399" s="8" t="str" cm="1">
        <f t="array" ref="R399">_xll.BDP($C399,R$1)</f>
        <v>BBB+</v>
      </c>
      <c r="S399" s="8" cm="1">
        <f t="array" ref="S399">_xlfn.IFNA(MATCH(_xll.BDP($C399,S$1),Convert_RBCIRTG[RTG_MDY],0),0)</f>
        <v>4</v>
      </c>
      <c r="T399" s="8" cm="1">
        <f t="array" ref="T399">_xlfn.IFNA(MATCH(_xll.BDP($C399,T$1),Convert_RBCIRTG[RTG_FITCH_SP],0),0)</f>
        <v>4</v>
      </c>
      <c r="U399" s="8" cm="1">
        <f t="array" ref="U399">_xlfn.IFNA(MATCH(_xll.BDP($C399,U$1),Convert_RBCIRTG[RTG_FITCH_SP],0),0)</f>
        <v>3</v>
      </c>
      <c r="V399" s="20" t="str" cm="1">
        <f t="array" ref="V399">INDEX(Convert_RBCIRTG[RTG_FITCH_SP],IF(MEDIAN($S399:$U399)&gt;0,MEDIAN($S399:$U399),MAX($S399:$U399)))</f>
        <v>A-</v>
      </c>
      <c r="W399" s="15" cm="1">
        <f t="array" ref="W399">_xll.BDP($C399,W$1,"YAS_YLD_FLAG = 15")</f>
        <v>11.818085769617307</v>
      </c>
      <c r="X399" s="3" t="str">
        <f>INDEX(Convert_DurBins[Dur_Bucket],MATCH($W399,Convert_DurBins[Dur_Val],1))</f>
        <v>10-12</v>
      </c>
      <c r="Y399" s="14">
        <f t="shared" si="28"/>
        <v>3.3162274943055894</v>
      </c>
      <c r="Z399" s="3">
        <f>-INDEX(DefProv[Default],MATCH($O399&amp;$R399,DefProv[KEY],0))</f>
        <v>-36</v>
      </c>
      <c r="AA399" s="9" cm="1">
        <f t="array" ref="AA399">IF($M399="CAD",AB399,_xll.BDP($C399,AA$1,"YAS_XCCY_FOREIGN_CURRENCY=CAD","YAS_YLD_FLAG = 15","PRICING_SOURCE=BVAL"))</f>
        <v>3.6762274943055893</v>
      </c>
      <c r="AB399" s="9" cm="1">
        <f t="array" ref="AB399">_xll.BDP($C399,AB$1,"YAS_YLD_FLAG = 15","PRICING_SOURCE=BVAL")</f>
        <v>3.0363579999999999</v>
      </c>
      <c r="AC399" s="14">
        <f t="shared" si="29"/>
        <v>0.63986949430558937</v>
      </c>
      <c r="AD399" s="9" cm="1">
        <f t="array" ref="AD399">_xll.BDP($C399,AD$1,"YAS_YLD_FLAG = 15","PRICING_SOURCE=BVAL")</f>
        <v>104.35680000000001</v>
      </c>
      <c r="AE399" s="14" t="e">
        <f>INDEX([1]credit_yield!$C$1:$C$108,MATCH($AY399,[1]credit_yield!$A$1:$A$108,0))</f>
        <v>#N/A</v>
      </c>
      <c r="AF399" s="9" cm="1">
        <f t="array" ref="AF399">_xll.BDP($C399,AF$1,"YAS_YLD_FLAG = 15","YAS_XCCY_FOREIGN_CURRENCY=CAD","PRICING_SOURCE=BVAL")</f>
        <v>180.7947040312564</v>
      </c>
      <c r="AG399" s="9" cm="1">
        <f t="array" ref="AG399">_xll.BDP($C399,AG$1,"YAS_YLD_FLAG = 15","PRICING_SOURCE=BVAL")</f>
        <v>1.9927899999999998</v>
      </c>
      <c r="AH399" s="9" t="str" cm="1">
        <f t="array" ref="AH399">_xll.BDP($C399,AH$1,"YAS_YLD_FLAG = 15","PRICING_SOURCE=BVAL")</f>
        <v>T 1 3/4 08/15/41</v>
      </c>
      <c r="AI399" s="9" t="str" cm="1">
        <f t="array" ref="AI399">_xll.BDP($C399,AI$1,"YAS_YLD_FLAG = 15","YAS_XCCY_FOREIGN_CURRENCY=CAD","PRICING_SOURCE=BVAL")</f>
        <v>CAN 4 06/01/41</v>
      </c>
      <c r="AJ399" s="9" cm="1">
        <f t="array" ref="AJ399">_xll.BQL($C399, "yield(fill=PREV, pricing_source=BVN4, side=Bid, yield_type=YTW) - yield(fill=PREV, pricing_source=BVN4, side=Ask, yield_type=YTW)")</f>
        <v>3.3173660000000105E-2</v>
      </c>
      <c r="AK399" s="16" cm="1">
        <f t="array" ref="AK399">_xll.BDP($C399,AK$1,"YAS_YLD_FLAG = 1")</f>
        <v>650000000</v>
      </c>
      <c r="AL399" s="5">
        <f t="shared" si="30"/>
        <v>1.8461538461538461E-3</v>
      </c>
      <c r="AM399" s="17" cm="1">
        <f t="array" ref="AM399">_xll.BDP($C399&amp;"@"&amp;Settings!$B$1&amp;" "&amp;$O399,"INTERVAL_SUM","MARKET_DATA_OVERRIDE="&amp;AM$1,"CALC_INTERVAL="&amp;Settings!$B$2,"FILL=0")*1000</f>
        <v>1200000</v>
      </c>
      <c r="AN399" s="18">
        <f t="shared" si="31"/>
        <v>1200000</v>
      </c>
      <c r="AO399" s="17" cm="1">
        <f t="array" ref="AO399">_xll.BDP($I399&amp;"@"&amp;Settings!$B$1&amp;" "&amp;$O399,"INTERVAL_SUM","MARKET_DATA_OVERRIDE="&amp;AO$1,"CALC_INTERVAL="&amp;Settings!$B$2,"FILL=0")*1000</f>
        <v>1200000</v>
      </c>
      <c r="AP399" s="17" cm="1">
        <f t="array" ref="AP399">_xll.BDP($I399&amp;"@"&amp;Settings!$B$1&amp;" "&amp;$O399,"INTERVAL_SUM","MARKET_DATA_OVERRIDE="&amp;AP$1,"CALC_INTERVAL="&amp;Settings!$B$2,"FILL=0")*1000</f>
        <v>0</v>
      </c>
      <c r="AQ399" s="8" cm="1">
        <f t="array" ref="AQ399">_xll.BDP($C399,AQ$1)</f>
        <v>87</v>
      </c>
      <c r="AR399" s="21">
        <f>_xlfn.IFNA(IF(ISNUMBER($K399),INDEX(SN_Limit[UTILIZATION],MATCH($K399,SN_Limit[BB_ID],0)),"#N/A"),
IF(ISNUMBER($L399),INDEX(SN_Limit[UTILIZATION],MATCH($L399,SN_Limit[BB_ID],0)),"#N/A"))</f>
        <v>0.8407</v>
      </c>
      <c r="AS399" s="6">
        <f>_xlfn.IFNA(IF(ISNUMBER($K399),INDEX(SN_Limit[REMAINING],MATCH($K399,SN_Limit[BB_ID],0)),"#N/A"),
IF(ISNUMBER($L399),INDEX(SN_Limit[REMAINING],MATCH($L399,SN_Limit[BB_ID],0)),"#N/A"))</f>
        <v>8888128.2399999946</v>
      </c>
      <c r="AT399" s="3" t="str">
        <f>INDEX(Table11[Z_category],MATCH(MAX(BuyTable[[#This Row],[Yld_Z_BB]:[Yld_Z_RBCI]]),Table11[Z_score_Vale],1))</f>
        <v>75 to 90</v>
      </c>
      <c r="AU399" s="3">
        <f>INDEX(Table12[TRAC_Category],MATCH(BuyTable[[#This Row],[Perc_Traded]],Table12[TRAC_Value],1))</f>
        <v>0</v>
      </c>
      <c r="AV399" s="27" t="str">
        <f>INDEX(Table13[NetDlrInv_Category],MATCH(BuyTable[[#This Row],[DealerClient Net]],Table13[NetDlrInv_Value],1))</f>
        <v>0 to 5MM</v>
      </c>
      <c r="AW399" s="3">
        <f>IF(OR(ISBLANK(BuyTable[[#This Row],[MSG_AskSize]]),NOT(ISNUMBER(BuyTable[[#This Row],[MSG_AskSize]]))),"NA",INDEX(Table14[AskSize_Category],MATCH(BuyTable[[#This Row],[MSG_AskSize]],Table14[AskSize_Value],1)))</f>
        <v>0</v>
      </c>
      <c r="AX399" s="3" t="str">
        <f>INDEX(Table15[XCCY_Cat],MATCH(BuyTable[[#This Row],[XCCY_sprd]],Table15[XCCY_Value],1))</f>
        <v>0.5 to 0.8</v>
      </c>
      <c r="AY399" s="3" t="str">
        <f>INDEX(Group_RTG[RTG_Value],MATCH($R399,Group_RTG[RTG_Key],0))&amp;":"&amp;INDEX(Map_DurBQNT[Dur_Val],MATCH($X399,Map_DurBQNT[Dur_Key],0))&amp;":"&amp;$M399&amp;":"&amp;$O399</f>
        <v>BBB:6:USD:Corp</v>
      </c>
      <c r="AZ399" s="3" t="str">
        <f>INDEX(Table9[LQA_Bucket],MATCH(BuyTable[[#This Row],[LQA_LIQUIDITY_SCORE]],Table9[LQA_Val],1))</f>
        <v>80-100</v>
      </c>
      <c r="BA399" s="27" t="str">
        <f>INDEX(Table10[Utilization_Bucket],MATCH(_xlfn.IFNA(ROUND(BuyTable[[#This Row],[Remaining]]/1000000,0),-1),Table10[Utilization_Val],1))</f>
        <v>1-10MM</v>
      </c>
      <c r="BB39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00" spans="1:54" x14ac:dyDescent="0.3">
      <c r="A400" t="s">
        <v>876</v>
      </c>
      <c r="B400" t="str">
        <f>IF(ISNUMBER(MATCH(I400,Buyside_PastID!A:A,0)),"","NEW")</f>
        <v/>
      </c>
      <c r="C400" s="8" t="s">
        <v>1733</v>
      </c>
      <c r="D400" s="8">
        <v>1.312787836317403</v>
      </c>
      <c r="E400" s="8">
        <v>1.305491224785136</v>
      </c>
      <c r="F400" s="8" t="s">
        <v>2158</v>
      </c>
      <c r="G400" s="8">
        <v>3000000</v>
      </c>
      <c r="H400" s="8">
        <v>5000000</v>
      </c>
      <c r="I400" s="8" t="str" cm="1">
        <f t="array" ref="I400">_xll.BDP($C400,I$1)</f>
        <v>59162NAJ8</v>
      </c>
      <c r="J400" s="8" t="str" cm="1">
        <f t="array" ref="J400">_xll.BDP($C400,J$1)</f>
        <v>MRUCN 3.413 02/28/50</v>
      </c>
      <c r="K400" s="8" cm="1">
        <f t="array" ref="K400">_xll.BDP($C400,K$1)</f>
        <v>109873</v>
      </c>
      <c r="L400" s="8" cm="1">
        <f t="array" ref="L400">_xll.BDP($C400,L$1)</f>
        <v>109873</v>
      </c>
      <c r="M400" s="8" t="str" cm="1">
        <f t="array" ref="M400">_xll.BDP($C400,M$1)</f>
        <v>CAD</v>
      </c>
      <c r="N400" s="8" t="str" cm="1">
        <f t="array" ref="N400">_xll.BDP($C400,N$1)</f>
        <v>CA</v>
      </c>
      <c r="O400" s="8" t="str" cm="1">
        <f t="array" ref="O400">_xll.BDP($C400,O$1)</f>
        <v>Corp</v>
      </c>
      <c r="P400" s="8" t="str" cm="1">
        <f t="array" ref="P400">_xll.BDP($C400,P$1)</f>
        <v>Consumer Staples</v>
      </c>
      <c r="Q400" s="8" t="str" cm="1">
        <f t="array" ref="Q400">_xll.BDP($C400,Q$1)</f>
        <v>METRO INC</v>
      </c>
      <c r="R400" s="8" t="str" cm="1">
        <f t="array" ref="R400">_xll.BDP($C400,R$1)</f>
        <v>BBB</v>
      </c>
      <c r="S400" s="8" cm="1">
        <f t="array" ref="S400">_xlfn.IFNA(MATCH(_xll.BDP($C400,S$1),Convert_RBCIRTG[RTG_MDY],0),0)</f>
        <v>0</v>
      </c>
      <c r="T400" s="8" cm="1">
        <f t="array" ref="T400">_xlfn.IFNA(MATCH(_xll.BDP($C400,T$1),Convert_RBCIRTG[RTG_FITCH_SP],0),0)</f>
        <v>0</v>
      </c>
      <c r="U400" s="8" cm="1">
        <f t="array" ref="U400">_xlfn.IFNA(MATCH(_xll.BDP($C400,U$1),Convert_RBCIRTG[RTG_FITCH_SP],0),0)</f>
        <v>2</v>
      </c>
      <c r="V400" s="20" t="str" cm="1">
        <f t="array" ref="V400">INDEX(Convert_RBCIRTG[RTG_FITCH_SP],IF(MEDIAN($S400:$U400)&gt;0,MEDIAN($S400:$U400),MAX($S400:$U400)))</f>
        <v>BBB</v>
      </c>
      <c r="W400" s="15" cm="1">
        <f t="array" ref="W400">_xll.BDP($C400,W$1,"YAS_YLD_FLAG = 15")</f>
        <v>17.550850219479443</v>
      </c>
      <c r="X400" s="3" t="str">
        <f>INDEX(Convert_DurBins[Dur_Bucket],MATCH($W400,Convert_DurBins[Dur_Val],1))</f>
        <v>16-18</v>
      </c>
      <c r="Y400" s="14">
        <f t="shared" si="28"/>
        <v>3.4588370000000004</v>
      </c>
      <c r="Z400" s="3">
        <f>-INDEX(DefProv[Default],MATCH($O400&amp;$R400,DefProv[KEY],0))</f>
        <v>-36</v>
      </c>
      <c r="AA400" s="9" cm="1">
        <f t="array" ref="AA400">IF($M400="CAD",AB400,_xll.BDP($C400,AA$1,"YAS_XCCY_FOREIGN_CURRENCY=CAD","YAS_YLD_FLAG = 15","PRICING_SOURCE=BVAL"))</f>
        <v>3.8188370000000003</v>
      </c>
      <c r="AB400" s="9" cm="1">
        <f t="array" ref="AB400">_xll.BDP($C400,AB$1,"YAS_YLD_FLAG = 15","PRICING_SOURCE=BVAL")</f>
        <v>3.8188370000000003</v>
      </c>
      <c r="AC400" s="14">
        <f t="shared" si="29"/>
        <v>0</v>
      </c>
      <c r="AD400" s="9" cm="1">
        <f t="array" ref="AD400">_xll.BDP($C400,AD$1,"YAS_YLD_FLAG = 15","PRICING_SOURCE=BVAL")</f>
        <v>186.63420000000005</v>
      </c>
      <c r="AE400" s="14" t="e">
        <f>INDEX([1]credit_yield!$C$1:$C$108,MATCH($AY400,[1]credit_yield!$A$1:$A$108,0))</f>
        <v>#N/A</v>
      </c>
      <c r="AF400" s="9" cm="1">
        <f t="array" ref="AF400">_xll.BDP($C400,AF$1,"YAS_YLD_FLAG = 15","YAS_XCCY_FOREIGN_CURRENCY=CAD","PRICING_SOURCE=BVAL")</f>
        <v>177.96134155935533</v>
      </c>
      <c r="AG400" s="9" cm="1">
        <f t="array" ref="AG400">_xll.BDP($C400,AG$1,"YAS_YLD_FLAG = 15","PRICING_SOURCE=BVAL")</f>
        <v>1.9524949999999999</v>
      </c>
      <c r="AH400" s="9" t="str" cm="1">
        <f t="array" ref="AH400">_xll.BDP($C400,AH$1,"YAS_YLD_FLAG = 15","PRICING_SOURCE=BVAL")</f>
        <v>CAN 2 3/4 12/01/48</v>
      </c>
      <c r="AI400" s="9" t="str" cm="1">
        <f t="array" ref="AI400">_xll.BDP($C400,AI$1,"YAS_YLD_FLAG = 15","YAS_XCCY_FOREIGN_CURRENCY=CAD","PRICING_SOURCE=BVAL")</f>
        <v>CAN 2 12/01/51</v>
      </c>
      <c r="AJ400" s="9" cm="1">
        <f t="array" ref="AJ400">_xll.BQL($C400, "yield(fill=PREV, pricing_source=BVN4, side=Bid, yield_type=YTW) - yield(fill=PREV, pricing_source=BVN4, side=Ask, yield_type=YTW)")</f>
        <v>3.5086479256245084E-2</v>
      </c>
      <c r="AK400" s="16" cm="1">
        <f t="array" ref="AK400">_xll.BDP($C400,AK$1,"YAS_YLD_FLAG = 1")</f>
        <v>400000000</v>
      </c>
      <c r="AL400" s="5">
        <f t="shared" si="30"/>
        <v>0</v>
      </c>
      <c r="AM400" s="17" cm="1">
        <f t="array" ref="AM400">_xll.BDP($C400&amp;"@"&amp;Settings!$B$1&amp;" "&amp;$O400,"INTERVAL_SUM","MARKET_DATA_OVERRIDE="&amp;AM$1,"CALC_INTERVAL="&amp;Settings!$B$2,"FILL=0")*1000</f>
        <v>0</v>
      </c>
      <c r="AN400" s="18">
        <f t="shared" si="31"/>
        <v>0</v>
      </c>
      <c r="AO400" s="17" cm="1">
        <f t="array" ref="AO400">_xll.BDP($I400&amp;"@"&amp;Settings!$B$1&amp;" "&amp;$O400,"INTERVAL_SUM","MARKET_DATA_OVERRIDE="&amp;AO$1,"CALC_INTERVAL="&amp;Settings!$B$2,"FILL=0")*1000</f>
        <v>0</v>
      </c>
      <c r="AP400" s="17" cm="1">
        <f t="array" ref="AP400">_xll.BDP($I400&amp;"@"&amp;Settings!$B$1&amp;" "&amp;$O400,"INTERVAL_SUM","MARKET_DATA_OVERRIDE="&amp;AP$1,"CALC_INTERVAL="&amp;Settings!$B$2,"FILL=0")*1000</f>
        <v>0</v>
      </c>
      <c r="AQ400" s="8" cm="1">
        <f t="array" ref="AQ400">_xll.BDP($C400,AQ$1)</f>
        <v>75</v>
      </c>
      <c r="AR400" s="21">
        <f>_xlfn.IFNA(IF(ISNUMBER($K400),INDEX(SN_Limit[UTILIZATION],MATCH($K400,SN_Limit[BB_ID],0)),"#N/A"),
IF(ISNUMBER($L400),INDEX(SN_Limit[UTILIZATION],MATCH($L400,SN_Limit[BB_ID],0)),"#N/A"))</f>
        <v>7.9699999999999993E-2</v>
      </c>
      <c r="AS400" s="6">
        <f>_xlfn.IFNA(IF(ISNUMBER($K400),INDEX(SN_Limit[REMAINING],MATCH($K400,SN_Limit[BB_ID],0)),"#N/A"),
IF(ISNUMBER($L400),INDEX(SN_Limit[REMAINING],MATCH($L400,SN_Limit[BB_ID],0)),"#N/A"))</f>
        <v>61524936.990000002</v>
      </c>
      <c r="AT400" s="3" t="str">
        <f>INDEX(Table11[Z_category],MATCH(MAX(BuyTable[[#This Row],[Yld_Z_BB]:[Yld_Z_RBCI]]),Table11[Z_score_Vale],1))</f>
        <v>90+</v>
      </c>
      <c r="AU400" s="3">
        <f>INDEX(Table12[TRAC_Category],MATCH(BuyTable[[#This Row],[Perc_Traded]],Table12[TRAC_Value],1))</f>
        <v>0</v>
      </c>
      <c r="AV400" s="27">
        <f>INDEX(Table13[NetDlrInv_Category],MATCH(BuyTable[[#This Row],[DealerClient Net]],Table13[NetDlrInv_Value],1))</f>
        <v>0</v>
      </c>
      <c r="AW400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00" s="3">
        <f>INDEX(Table15[XCCY_Cat],MATCH(BuyTable[[#This Row],[XCCY_sprd]],Table15[XCCY_Value],1))</f>
        <v>0</v>
      </c>
      <c r="AY400" s="3" t="str">
        <f>INDEX(Group_RTG[RTG_Value],MATCH($R400,Group_RTG[RTG_Key],0))&amp;":"&amp;INDEX(Map_DurBQNT[Dur_Val],MATCH($X400,Map_DurBQNT[Dur_Key],0))&amp;":"&amp;$M400&amp;":"&amp;$O400</f>
        <v>BBB:9:CAD:Corp</v>
      </c>
      <c r="AZ400" s="3" t="str">
        <f>INDEX(Table9[LQA_Bucket],MATCH(BuyTable[[#This Row],[LQA_LIQUIDITY_SCORE]],Table9[LQA_Val],1))</f>
        <v>60-80</v>
      </c>
      <c r="BA400" s="27" t="str">
        <f>INDEX(Table10[Utilization_Bucket],MATCH(_xlfn.IFNA(ROUND(BuyTable[[#This Row],[Remaining]]/1000000,0),-1),Table10[Utilization_Val],1))</f>
        <v>50-100MM</v>
      </c>
      <c r="BB40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01" spans="1:54" x14ac:dyDescent="0.3">
      <c r="A401" t="s">
        <v>876</v>
      </c>
      <c r="B401" t="str">
        <f>IF(ISNUMBER(MATCH(I401,Buyside_PastID!A:A,0)),"","NEW")</f>
        <v/>
      </c>
      <c r="C401" s="8" t="s">
        <v>1758</v>
      </c>
      <c r="D401" s="8">
        <v>0.71189629188058468</v>
      </c>
      <c r="E401" s="8">
        <v>0.84431683003539659</v>
      </c>
      <c r="F401" s="8" t="s">
        <v>2190</v>
      </c>
      <c r="G401" s="8">
        <v>0</v>
      </c>
      <c r="H401" s="8">
        <v>0</v>
      </c>
      <c r="I401" s="8" t="str" cm="1">
        <f t="array" ref="I401">_xll.BDP($C401,I$1)</f>
        <v>00817YAG3</v>
      </c>
      <c r="J401" s="8" t="str" cm="1">
        <f t="array" ref="J401">_xll.BDP($C401,J$1)</f>
        <v>AET 6 3/4 12/15/37</v>
      </c>
      <c r="K401" s="8" cm="1">
        <f t="array" ref="K401">_xll.BDP($C401,K$1)</f>
        <v>100976</v>
      </c>
      <c r="L401" s="8" cm="1">
        <f t="array" ref="L401">_xll.BDP($C401,L$1)</f>
        <v>340068</v>
      </c>
      <c r="M401" s="8" t="str" cm="1">
        <f t="array" ref="M401">_xll.BDP($C401,M$1)</f>
        <v>USD</v>
      </c>
      <c r="N401" s="8" t="str" cm="1">
        <f t="array" ref="N401">_xll.BDP($C401,N$1)</f>
        <v>US</v>
      </c>
      <c r="O401" s="8" t="str" cm="1">
        <f t="array" ref="O401">_xll.BDP($C401,O$1)</f>
        <v>Corp</v>
      </c>
      <c r="P401" s="8" t="str" cm="1">
        <f t="array" ref="P401">_xll.BDP($C401,P$1)</f>
        <v>Health Care</v>
      </c>
      <c r="Q401" s="8" t="str" cm="1">
        <f t="array" ref="Q401">_xll.BDP($C401,Q$1)</f>
        <v>AETNA INC</v>
      </c>
      <c r="R401" s="8" t="str" cm="1">
        <f t="array" ref="R401">_xll.BDP($C401,R$1)</f>
        <v>BBB</v>
      </c>
      <c r="S401" s="8" cm="1">
        <f t="array" ref="S401">_xlfn.IFNA(MATCH(_xll.BDP($C401,S$1),Convert_RBCIRTG[RTG_MDY],0),0)</f>
        <v>2</v>
      </c>
      <c r="T401" s="8" cm="1">
        <f t="array" ref="T401">_xlfn.IFNA(MATCH(_xll.BDP($C401,T$1),Convert_RBCIRTG[RTG_FITCH_SP],0),0)</f>
        <v>2</v>
      </c>
      <c r="U401" s="8" cm="1">
        <f t="array" ref="U401">_xlfn.IFNA(MATCH(_xll.BDP($C401,U$1),Convert_RBCIRTG[RTG_FITCH_SP],0),0)</f>
        <v>2</v>
      </c>
      <c r="V401" s="20" t="str" cm="1">
        <f t="array" ref="V401">INDEX(Convert_RBCIRTG[RTG_FITCH_SP],IF(MEDIAN($S401:$U401)&gt;0,MEDIAN($S401:$U401),MAX($S401:$U401)))</f>
        <v>BBB</v>
      </c>
      <c r="W401" s="15" cm="1">
        <f t="array" ref="W401">_xll.BDP($C401,W$1,"YAS_YLD_FLAG = 15")</f>
        <v>10.862794790967964</v>
      </c>
      <c r="X401" s="3" t="str">
        <f>INDEX(Convert_DurBins[Dur_Bucket],MATCH($W401,Convert_DurBins[Dur_Val],1))</f>
        <v>10-12</v>
      </c>
      <c r="Y401" s="14">
        <f t="shared" si="28"/>
        <v>3.5659393218310251</v>
      </c>
      <c r="Z401" s="3">
        <f>-INDEX(DefProv[Default],MATCH($O401&amp;$R401,DefProv[KEY],0))</f>
        <v>-36</v>
      </c>
      <c r="AA401" s="9" cm="1">
        <f t="array" ref="AA401">IF($M401="CAD",AB401,_xll.BDP($C401,AA$1,"YAS_XCCY_FOREIGN_CURRENCY=CAD","YAS_YLD_FLAG = 15","PRICING_SOURCE=BVAL"))</f>
        <v>3.925939321831025</v>
      </c>
      <c r="AB401" s="9" cm="1">
        <f t="array" ref="AB401">_xll.BDP($C401,AB$1,"YAS_YLD_FLAG = 15","PRICING_SOURCE=BVAL")</f>
        <v>3.0747059999999999</v>
      </c>
      <c r="AC401" s="14">
        <f t="shared" si="29"/>
        <v>0.85123332183102507</v>
      </c>
      <c r="AD401" s="9" cm="1">
        <f t="array" ref="AD401">_xll.BDP($C401,AD$1,"YAS_YLD_FLAG = 15","PRICING_SOURCE=BVAL")</f>
        <v>108.19160000000001</v>
      </c>
      <c r="AE401" s="14" t="e">
        <f>INDEX([1]credit_yield!$C$1:$C$108,MATCH($AY401,[1]credit_yield!$A$1:$A$108,0))</f>
        <v>#N/A</v>
      </c>
      <c r="AF401" s="9" cm="1">
        <f t="array" ref="AF401">_xll.BDP($C401,AF$1,"YAS_YLD_FLAG = 15","YAS_XCCY_FOREIGN_CURRENCY=CAD","PRICING_SOURCE=BVAL")</f>
        <v>205.76588678379997</v>
      </c>
      <c r="AG401" s="9" cm="1">
        <f t="array" ref="AG401">_xll.BDP($C401,AG$1,"YAS_YLD_FLAG = 15","PRICING_SOURCE=BVAL")</f>
        <v>1.9927899999999998</v>
      </c>
      <c r="AH401" s="9" t="str" cm="1">
        <f t="array" ref="AH401">_xll.BDP($C401,AH$1,"YAS_YLD_FLAG = 15","PRICING_SOURCE=BVAL")</f>
        <v>T 1 3/4 08/15/41</v>
      </c>
      <c r="AI401" s="9" t="str" cm="1">
        <f t="array" ref="AI401">_xll.BDP($C401,AI$1,"YAS_YLD_FLAG = 15","YAS_XCCY_FOREIGN_CURRENCY=CAD","PRICING_SOURCE=BVAL")</f>
        <v>CAN 4 06/01/41</v>
      </c>
      <c r="AJ401" s="9" cm="1">
        <f t="array" ref="AJ401">_xll.BQL($C401, "yield(fill=PREV, pricing_source=BVN4, side=Bid, yield_type=YTW) - yield(fill=PREV, pricing_source=BVN4, side=Ask, yield_type=YTW)")</f>
        <v>2.5489526715648747E-2</v>
      </c>
      <c r="AK401" s="16" cm="1">
        <f t="array" ref="AK401">_xll.BDP($C401,AK$1,"YAS_YLD_FLAG = 1")</f>
        <v>533498000</v>
      </c>
      <c r="AL401" s="5">
        <f t="shared" si="30"/>
        <v>7.4976850897285462E-3</v>
      </c>
      <c r="AM401" s="17" cm="1">
        <f t="array" ref="AM401">_xll.BDP($C401&amp;"@"&amp;Settings!$B$1&amp;" "&amp;$O401,"INTERVAL_SUM","MARKET_DATA_OVERRIDE="&amp;AM$1,"CALC_INTERVAL="&amp;Settings!$B$2,"FILL=0")*1000</f>
        <v>4000000</v>
      </c>
      <c r="AN401" s="18">
        <f t="shared" si="31"/>
        <v>-4000000</v>
      </c>
      <c r="AO401" s="17" cm="1">
        <f t="array" ref="AO401">_xll.BDP($I401&amp;"@"&amp;Settings!$B$1&amp;" "&amp;$O401,"INTERVAL_SUM","MARKET_DATA_OVERRIDE="&amp;AO$1,"CALC_INTERVAL="&amp;Settings!$B$2,"FILL=0")*1000</f>
        <v>0</v>
      </c>
      <c r="AP401" s="17" cm="1">
        <f t="array" ref="AP401">_xll.BDP($I401&amp;"@"&amp;Settings!$B$1&amp;" "&amp;$O401,"INTERVAL_SUM","MARKET_DATA_OVERRIDE="&amp;AP$1,"CALC_INTERVAL="&amp;Settings!$B$2,"FILL=0")*1000</f>
        <v>4000000</v>
      </c>
      <c r="AQ401" s="8" cm="1">
        <f t="array" ref="AQ401">_xll.BDP($C401,AQ$1)</f>
        <v>91</v>
      </c>
      <c r="AR401" s="21">
        <f>_xlfn.IFNA(IF(ISNUMBER($K401),INDEX(SN_Limit[UTILIZATION],MATCH($K401,SN_Limit[BB_ID],0)),"#N/A"),
IF(ISNUMBER($L401),INDEX(SN_Limit[UTILIZATION],MATCH($L401,SN_Limit[BB_ID],0)),"#N/A"))</f>
        <v>0</v>
      </c>
      <c r="AS401" s="6">
        <f>_xlfn.IFNA(IF(ISNUMBER($K401),INDEX(SN_Limit[REMAINING],MATCH($K401,SN_Limit[BB_ID],0)),"#N/A"),
IF(ISNUMBER($L401),INDEX(SN_Limit[REMAINING],MATCH($L401,SN_Limit[BB_ID],0)),"#N/A"))</f>
        <v>45000000</v>
      </c>
      <c r="AT401" s="3" t="str">
        <f>INDEX(Table11[Z_category],MATCH(MAX(BuyTable[[#This Row],[Yld_Z_BB]:[Yld_Z_RBCI]]),Table11[Z_score_Vale],1))</f>
        <v>75 to 90</v>
      </c>
      <c r="AU401" s="3">
        <f>INDEX(Table12[TRAC_Category],MATCH(BuyTable[[#This Row],[Perc_Traded]],Table12[TRAC_Value],1))</f>
        <v>0</v>
      </c>
      <c r="AV401" s="27" t="str">
        <f>INDEX(Table13[NetDlrInv_Category],MATCH(BuyTable[[#This Row],[DealerClient Net]],Table13[NetDlrInv_Value],1))</f>
        <v>-5MM to 0MM</v>
      </c>
      <c r="AW401" s="3">
        <f>IF(OR(ISBLANK(BuyTable[[#This Row],[MSG_AskSize]]),NOT(ISNUMBER(BuyTable[[#This Row],[MSG_AskSize]]))),"NA",INDEX(Table14[AskSize_Category],MATCH(BuyTable[[#This Row],[MSG_AskSize]],Table14[AskSize_Value],1)))</f>
        <v>0</v>
      </c>
      <c r="AX401" s="3" t="str">
        <f>INDEX(Table15[XCCY_Cat],MATCH(BuyTable[[#This Row],[XCCY_sprd]],Table15[XCCY_Value],1))</f>
        <v>0.8 to 1</v>
      </c>
      <c r="AY401" s="3" t="str">
        <f>INDEX(Group_RTG[RTG_Value],MATCH($R401,Group_RTG[RTG_Key],0))&amp;":"&amp;INDEX(Map_DurBQNT[Dur_Val],MATCH($X401,Map_DurBQNT[Dur_Key],0))&amp;":"&amp;$M401&amp;":"&amp;$O401</f>
        <v>BBB:6:USD:Corp</v>
      </c>
      <c r="AZ401" s="3" t="str">
        <f>INDEX(Table9[LQA_Bucket],MATCH(BuyTable[[#This Row],[LQA_LIQUIDITY_SCORE]],Table9[LQA_Val],1))</f>
        <v>80-100</v>
      </c>
      <c r="BA401" s="27" t="str">
        <f>INDEX(Table10[Utilization_Bucket],MATCH(_xlfn.IFNA(ROUND(BuyTable[[#This Row],[Remaining]]/1000000,0),-1),Table10[Utilization_Val],1))</f>
        <v>10-50MM</v>
      </c>
      <c r="BB40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02" spans="1:54" x14ac:dyDescent="0.3">
      <c r="A402" t="s">
        <v>876</v>
      </c>
      <c r="B402" t="str">
        <f>IF(ISNUMBER(MATCH(I402,Buyside_PastID!A:A,0)),"","NEW")</f>
        <v/>
      </c>
      <c r="C402" s="8" t="s">
        <v>1711</v>
      </c>
      <c r="D402" s="8">
        <v>1.0845382230476557</v>
      </c>
      <c r="E402" s="8">
        <v>1.1637107364563899</v>
      </c>
      <c r="F402" s="8" t="s">
        <v>2134</v>
      </c>
      <c r="G402" s="8">
        <v>2000000</v>
      </c>
      <c r="H402" s="8">
        <v>2000000</v>
      </c>
      <c r="I402" s="8" t="str" cm="1">
        <f t="array" ref="I402">_xll.BDP($C402,I$1)</f>
        <v>44810ZAB6</v>
      </c>
      <c r="J402" s="8" t="str" cm="1">
        <f t="array" ref="J402">_xll.BDP($C402,J$1)</f>
        <v>HYDONE 6.93 06/01/32</v>
      </c>
      <c r="K402" s="8" cm="1">
        <f t="array" ref="K402">_xll.BDP($C402,K$1)</f>
        <v>47287703</v>
      </c>
      <c r="L402" s="8" cm="1">
        <f t="array" ref="L402">_xll.BDP($C402,L$1)</f>
        <v>1180521</v>
      </c>
      <c r="M402" s="8" t="str" cm="1">
        <f t="array" ref="M402">_xll.BDP($C402,M$1)</f>
        <v>CAD</v>
      </c>
      <c r="N402" s="8" t="str" cm="1">
        <f t="array" ref="N402">_xll.BDP($C402,N$1)</f>
        <v>CA</v>
      </c>
      <c r="O402" s="8" t="str" cm="1">
        <f t="array" ref="O402">_xll.BDP($C402,O$1)</f>
        <v>Corp</v>
      </c>
      <c r="P402" s="8" t="str" cm="1">
        <f t="array" ref="P402">_xll.BDP($C402,P$1)</f>
        <v>Utilities</v>
      </c>
      <c r="Q402" s="8" t="str" cm="1">
        <f t="array" ref="Q402">_xll.BDP($C402,Q$1)</f>
        <v>HYDRO ONE INC</v>
      </c>
      <c r="R402" s="8" t="str" cm="1">
        <f t="array" ref="R402">_xll.BDP($C402,R$1)</f>
        <v>A-</v>
      </c>
      <c r="S402" s="8" cm="1">
        <f t="array" ref="S402">_xlfn.IFNA(MATCH(_xll.BDP($C402,S$1),Convert_RBCIRTG[RTG_MDY],0),0)</f>
        <v>4</v>
      </c>
      <c r="T402" s="8" cm="1">
        <f t="array" ref="T402">_xlfn.IFNA(MATCH(_xll.BDP($C402,T$1),Convert_RBCIRTG[RTG_FITCH_SP],0),0)</f>
        <v>0</v>
      </c>
      <c r="U402" s="8" cm="1">
        <f t="array" ref="U402">_xlfn.IFNA(MATCH(_xll.BDP($C402,U$1),Convert_RBCIRTG[RTG_FITCH_SP],0),0)</f>
        <v>4</v>
      </c>
      <c r="V402" s="20" t="str" cm="1">
        <f t="array" ref="V402">INDEX(Convert_RBCIRTG[RTG_FITCH_SP],IF(MEDIAN($S402:$U402)&gt;0,MEDIAN($S402:$U402),MAX($S402:$U402)))</f>
        <v>A-</v>
      </c>
      <c r="W402" s="15" cm="1">
        <f t="array" ref="W402">_xll.BDP($C402,W$1,"YAS_YLD_FLAG = 15")</f>
        <v>7.907746543540112</v>
      </c>
      <c r="X402" s="3" t="str">
        <f>INDEX(Convert_DurBins[Dur_Bucket],MATCH($W402,Convert_DurBins[Dur_Val],1))</f>
        <v>0-10</v>
      </c>
      <c r="Y402" s="14">
        <f t="shared" si="28"/>
        <v>2.641883</v>
      </c>
      <c r="Z402" s="3">
        <f>-INDEX(DefProv[Default],MATCH($O402&amp;$R402,DefProv[KEY],0))</f>
        <v>-13</v>
      </c>
      <c r="AA402" s="9" cm="1">
        <f t="array" ref="AA402">IF($M402="CAD",AB402,_xll.BDP($C402,AA$1,"YAS_XCCY_FOREIGN_CURRENCY=CAD","YAS_YLD_FLAG = 15","PRICING_SOURCE=BVAL"))</f>
        <v>2.7718829999999999</v>
      </c>
      <c r="AB402" s="9" cm="1">
        <f t="array" ref="AB402">_xll.BDP($C402,AB$1,"YAS_YLD_FLAG = 15","PRICING_SOURCE=BVAL")</f>
        <v>2.7718829999999999</v>
      </c>
      <c r="AC402" s="14">
        <f t="shared" si="29"/>
        <v>0</v>
      </c>
      <c r="AD402" s="9" cm="1">
        <f t="array" ref="AD402">_xll.BDP($C402,AD$1,"YAS_YLD_FLAG = 15","PRICING_SOURCE=BVAL")</f>
        <v>143.8433</v>
      </c>
      <c r="AE402" s="14">
        <f>INDEX([1]credit_yield!$C$1:$C$108,MATCH($AY402,[1]credit_yield!$A$1:$A$108,0))</f>
        <v>111.2829290536734</v>
      </c>
      <c r="AF402" s="9" cm="1">
        <f t="array" ref="AF402">_xll.BDP($C402,AF$1,"YAS_YLD_FLAG = 15","YAS_XCCY_FOREIGN_CURRENCY=CAD","PRICING_SOURCE=BVAL")</f>
        <v>138.47370270454803</v>
      </c>
      <c r="AG402" s="9" cm="1">
        <f t="array" ref="AG402">_xll.BDP($C402,AG$1,"YAS_YLD_FLAG = 15","PRICING_SOURCE=BVAL")</f>
        <v>1.33345</v>
      </c>
      <c r="AH402" s="9" t="str" cm="1">
        <f t="array" ref="AH402">_xll.BDP($C402,AH$1,"YAS_YLD_FLAG = 15","PRICING_SOURCE=BVAL")</f>
        <v>CAN 8 06/01/27</v>
      </c>
      <c r="AI402" s="9" t="str" cm="1">
        <f t="array" ref="AI402">_xll.BDP($C402,AI$1,"YAS_YLD_FLAG = 15","YAS_XCCY_FOREIGN_CURRENCY=CAD","PRICING_SOURCE=BVAL")</f>
        <v>CAN 1 ½ 06/01/31</v>
      </c>
      <c r="AJ402" s="9" cm="1">
        <f t="array" ref="AJ402">_xll.BQL($C402, "yield(fill=PREV, pricing_source=BVN4, side=Bid, yield_type=YTW) - yield(fill=PREV, pricing_source=BVN4, side=Ask, yield_type=YTW)")</f>
        <v>2.942205203903292E-2</v>
      </c>
      <c r="AK402" s="16" cm="1">
        <f t="array" ref="AK402">_xll.BDP($C402,AK$1,"YAS_YLD_FLAG = 1")</f>
        <v>500000000</v>
      </c>
      <c r="AL402" s="5">
        <f t="shared" si="30"/>
        <v>0</v>
      </c>
      <c r="AM402" s="17" cm="1">
        <f t="array" ref="AM402">_xll.BDP($C402&amp;"@"&amp;Settings!$B$1&amp;" "&amp;$O402,"INTERVAL_SUM","MARKET_DATA_OVERRIDE="&amp;AM$1,"CALC_INTERVAL="&amp;Settings!$B$2,"FILL=0")*1000</f>
        <v>0</v>
      </c>
      <c r="AN402" s="18">
        <f t="shared" si="31"/>
        <v>0</v>
      </c>
      <c r="AO402" s="17" cm="1">
        <f t="array" ref="AO402">_xll.BDP($I402&amp;"@"&amp;Settings!$B$1&amp;" "&amp;$O402,"INTERVAL_SUM","MARKET_DATA_OVERRIDE="&amp;AO$1,"CALC_INTERVAL="&amp;Settings!$B$2,"FILL=0")*1000</f>
        <v>0</v>
      </c>
      <c r="AP402" s="17" cm="1">
        <f t="array" ref="AP402">_xll.BDP($I402&amp;"@"&amp;Settings!$B$1&amp;" "&amp;$O402,"INTERVAL_SUM","MARKET_DATA_OVERRIDE="&amp;AP$1,"CALC_INTERVAL="&amp;Settings!$B$2,"FILL=0")*1000</f>
        <v>0</v>
      </c>
      <c r="AQ402" s="8" cm="1">
        <f t="array" ref="AQ402">_xll.BDP($C402,AQ$1)</f>
        <v>77</v>
      </c>
      <c r="AR402" s="21">
        <f>_xlfn.IFNA(IF(ISNUMBER($K402),INDEX(SN_Limit[UTILIZATION],MATCH($K402,SN_Limit[BB_ID],0)),"#N/A"),
IF(ISNUMBER($L402),INDEX(SN_Limit[UTILIZATION],MATCH($L402,SN_Limit[BB_ID],0)),"#N/A"))</f>
        <v>0.15909999999999999</v>
      </c>
      <c r="AS402" s="6">
        <f>_xlfn.IFNA(IF(ISNUMBER($K402),INDEX(SN_Limit[REMAINING],MATCH($K402,SN_Limit[BB_ID],0)),"#N/A"),
IF(ISNUMBER($L402),INDEX(SN_Limit[REMAINING],MATCH($L402,SN_Limit[BB_ID],0)),"#N/A"))</f>
        <v>111128831.42</v>
      </c>
      <c r="AT402" s="3" t="str">
        <f>INDEX(Table11[Z_category],MATCH(MAX(BuyTable[[#This Row],[Yld_Z_BB]:[Yld_Z_RBCI]]),Table11[Z_score_Vale],1))</f>
        <v>75 to 90</v>
      </c>
      <c r="AU402" s="3">
        <f>INDEX(Table12[TRAC_Category],MATCH(BuyTable[[#This Row],[Perc_Traded]],Table12[TRAC_Value],1))</f>
        <v>0</v>
      </c>
      <c r="AV402" s="27">
        <f>INDEX(Table13[NetDlrInv_Category],MATCH(BuyTable[[#This Row],[DealerClient Net]],Table13[NetDlrInv_Value],1))</f>
        <v>0</v>
      </c>
      <c r="AW402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02" s="3">
        <f>INDEX(Table15[XCCY_Cat],MATCH(BuyTable[[#This Row],[XCCY_sprd]],Table15[XCCY_Value],1))</f>
        <v>0</v>
      </c>
      <c r="AY402" s="3" t="str">
        <f>INDEX(Group_RTG[RTG_Value],MATCH($R402,Group_RTG[RTG_Key],0))&amp;":"&amp;INDEX(Map_DurBQNT[Dur_Val],MATCH($X402,Map_DurBQNT[Dur_Key],0))&amp;":"&amp;$M402&amp;":"&amp;$O402</f>
        <v>A:5:CAD:Corp</v>
      </c>
      <c r="AZ402" s="3" t="str">
        <f>INDEX(Table9[LQA_Bucket],MATCH(BuyTable[[#This Row],[LQA_LIQUIDITY_SCORE]],Table9[LQA_Val],1))</f>
        <v>60-80</v>
      </c>
      <c r="BA402" s="27" t="str">
        <f>INDEX(Table10[Utilization_Bucket],MATCH(_xlfn.IFNA(ROUND(BuyTable[[#This Row],[Remaining]]/1000000,0),-1),Table10[Utilization_Val],1))</f>
        <v>100MM+</v>
      </c>
      <c r="BB40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03" spans="1:54" x14ac:dyDescent="0.3">
      <c r="A403" t="s">
        <v>876</v>
      </c>
      <c r="B403" t="str">
        <f>IF(ISNUMBER(MATCH(I403,Buyside_PastID!A:A,0)),"","NEW")</f>
        <v/>
      </c>
      <c r="C403" s="8" t="s">
        <v>2898</v>
      </c>
      <c r="D403" s="8">
        <v>0.95458454189294906</v>
      </c>
      <c r="E403" s="8">
        <v>0.82499602465368949</v>
      </c>
      <c r="F403" s="8" t="s">
        <v>2842</v>
      </c>
      <c r="G403" s="8">
        <v>1000000</v>
      </c>
      <c r="H403" s="8">
        <v>3000000</v>
      </c>
      <c r="I403" s="8" t="str" cm="1">
        <f t="array" ref="I403">_xll.BDP($C403,I$1)</f>
        <v>35085ZBF2</v>
      </c>
      <c r="J403" s="8" t="str" cm="1">
        <f t="array" ref="J403">_xll.BDP($C403,J$1)</f>
        <v>ETRHWY 4.19 04/25/42</v>
      </c>
      <c r="K403" s="8" cm="1">
        <f t="array" ref="K403">_xll.BDP($C403,K$1)</f>
        <v>180963</v>
      </c>
      <c r="L403" s="8" cm="1">
        <f t="array" ref="L403">_xll.BDP($C403,L$1)</f>
        <v>861474</v>
      </c>
      <c r="M403" s="8" t="str" cm="1">
        <f t="array" ref="M403">_xll.BDP($C403,M$1)</f>
        <v>CAD</v>
      </c>
      <c r="N403" s="8" t="str" cm="1">
        <f t="array" ref="N403">_xll.BDP($C403,N$1)</f>
        <v>CA</v>
      </c>
      <c r="O403" s="8" t="str" cm="1">
        <f t="array" ref="O403">_xll.BDP($C403,O$1)</f>
        <v>Corp</v>
      </c>
      <c r="P403" s="8" t="str" cm="1">
        <f t="array" ref="P403">_xll.BDP($C403,P$1)</f>
        <v>Industrials</v>
      </c>
      <c r="Q403" s="8" t="str" cm="1">
        <f t="array" ref="Q403">_xll.BDP($C403,Q$1)</f>
        <v>407 INTERNATIONAL INC</v>
      </c>
      <c r="R403" s="8" t="str" cm="1">
        <f t="array" ref="R403">_xll.BDP($C403,R$1)</f>
        <v>A</v>
      </c>
      <c r="S403" s="8" cm="1">
        <f t="array" ref="S403">_xlfn.IFNA(MATCH(_xll.BDP($C403,S$1),Convert_RBCIRTG[RTG_MDY],0),0)</f>
        <v>0</v>
      </c>
      <c r="T403" s="8" cm="1">
        <f t="array" ref="T403">_xlfn.IFNA(MATCH(_xll.BDP($C403,T$1),Convert_RBCIRTG[RTG_FITCH_SP],0),0)</f>
        <v>0</v>
      </c>
      <c r="U403" s="8" cm="1">
        <f t="array" ref="U403">_xlfn.IFNA(MATCH(_xll.BDP($C403,U$1),Convert_RBCIRTG[RTG_FITCH_SP],0),0)</f>
        <v>5</v>
      </c>
      <c r="V403" s="20" t="str" cm="1">
        <f t="array" ref="V403">INDEX(Convert_RBCIRTG[RTG_FITCH_SP],IF(MEDIAN($S403:$U403)&gt;0,MEDIAN($S403:$U403),MAX($S403:$U403)))</f>
        <v>A</v>
      </c>
      <c r="W403" s="15" cm="1">
        <f t="array" ref="W403">_xll.BDP($C403,W$1,"YAS_YLD_FLAG = 15")</f>
        <v>13.80174702504155</v>
      </c>
      <c r="X403" s="3" t="str">
        <f>INDEX(Convert_DurBins[Dur_Bucket],MATCH($W403,Convert_DurBins[Dur_Val],1))</f>
        <v>12-14</v>
      </c>
      <c r="Y403" s="14">
        <f t="shared" si="28"/>
        <v>3.1927720000000002</v>
      </c>
      <c r="Z403" s="3">
        <f>-INDEX(DefProv[Default],MATCH($O403&amp;$R403,DefProv[KEY],0))</f>
        <v>-13</v>
      </c>
      <c r="AA403" s="9" cm="1">
        <f t="array" ref="AA403">IF($M403="CAD",AB403,_xll.BDP($C403,AA$1,"YAS_XCCY_FOREIGN_CURRENCY=CAD","YAS_YLD_FLAG = 15","PRICING_SOURCE=BVAL"))</f>
        <v>3.3227720000000001</v>
      </c>
      <c r="AB403" s="9" cm="1">
        <f t="array" ref="AB403">_xll.BDP($C403,AB$1,"YAS_YLD_FLAG = 15","PRICING_SOURCE=BVAL")</f>
        <v>3.3227720000000001</v>
      </c>
      <c r="AC403" s="14">
        <f t="shared" si="29"/>
        <v>0</v>
      </c>
      <c r="AD403" s="9" cm="1">
        <f t="array" ref="AD403">_xll.BDP($C403,AD$1,"YAS_YLD_FLAG = 15","PRICING_SOURCE=BVAL")</f>
        <v>145.46700000000001</v>
      </c>
      <c r="AE403" s="14">
        <f>INDEX([1]credit_yield!$C$1:$C$108,MATCH($AY403,[1]credit_yield!$A$1:$A$108,0))</f>
        <v>137.66306864420571</v>
      </c>
      <c r="AF403" s="9" cm="1">
        <f t="array" ref="AF403">_xll.BDP($C403,AF$1,"YAS_YLD_FLAG = 15","YAS_XCCY_FOREIGN_CURRENCY=CAD","PRICING_SOURCE=BVAL")</f>
        <v>154.51262273247423</v>
      </c>
      <c r="AG403" s="9" cm="1">
        <f t="array" ref="AG403">_xll.BDP($C403,AG$1,"YAS_YLD_FLAG = 15","PRICING_SOURCE=BVAL")</f>
        <v>1.8681019999999999</v>
      </c>
      <c r="AH403" s="9" t="str" cm="1">
        <f t="array" ref="AH403">_xll.BDP($C403,AH$1,"YAS_YLD_FLAG = 15","PRICING_SOURCE=BVAL")</f>
        <v>CAN 4 06/01/41</v>
      </c>
      <c r="AI403" s="9" t="str" cm="1">
        <f t="array" ref="AI403">_xll.BDP($C403,AI$1,"YAS_YLD_FLAG = 15","YAS_XCCY_FOREIGN_CURRENCY=CAD","PRICING_SOURCE=BVAL")</f>
        <v>CAN 4 06/01/41</v>
      </c>
      <c r="AJ403" s="9" cm="1">
        <f t="array" ref="AJ403">_xll.BQL($C403, "yield(fill=PREV, pricing_source=BVN4, side=Bid, yield_type=YTW) - yield(fill=PREV, pricing_source=BVN4, side=Ask, yield_type=YTW)")</f>
        <v>1.3582060000000062E-2</v>
      </c>
      <c r="AK403" s="16" cm="1">
        <f t="array" ref="AK403">_xll.BDP($C403,AK$1,"YAS_YLD_FLAG = 1")</f>
        <v>400000000</v>
      </c>
      <c r="AL403" s="5">
        <f t="shared" si="30"/>
        <v>0</v>
      </c>
      <c r="AM403" s="17" cm="1">
        <f t="array" ref="AM403">_xll.BDP($C403&amp;"@"&amp;Settings!$B$1&amp;" "&amp;$O403,"INTERVAL_SUM","MARKET_DATA_OVERRIDE="&amp;AM$1,"CALC_INTERVAL="&amp;Settings!$B$2,"FILL=0")*1000</f>
        <v>0</v>
      </c>
      <c r="AN403" s="18">
        <f t="shared" si="31"/>
        <v>0</v>
      </c>
      <c r="AO403" s="17" cm="1">
        <f t="array" ref="AO403">_xll.BDP($I403&amp;"@"&amp;Settings!$B$1&amp;" "&amp;$O403,"INTERVAL_SUM","MARKET_DATA_OVERRIDE="&amp;AO$1,"CALC_INTERVAL="&amp;Settings!$B$2,"FILL=0")*1000</f>
        <v>0</v>
      </c>
      <c r="AP403" s="17" cm="1">
        <f t="array" ref="AP403">_xll.BDP($I403&amp;"@"&amp;Settings!$B$1&amp;" "&amp;$O403,"INTERVAL_SUM","MARKET_DATA_OVERRIDE="&amp;AP$1,"CALC_INTERVAL="&amp;Settings!$B$2,"FILL=0")*1000</f>
        <v>0</v>
      </c>
      <c r="AQ403" s="8" cm="1">
        <f t="array" ref="AQ403">_xll.BDP($C403,AQ$1)</f>
        <v>77</v>
      </c>
      <c r="AR403" s="21">
        <f>_xlfn.IFNA(IF(ISNUMBER($K403),INDEX(SN_Limit[UTILIZATION],MATCH($K403,SN_Limit[BB_ID],0)),"#N/A"),
IF(ISNUMBER($L403),INDEX(SN_Limit[UTILIZATION],MATCH($L403,SN_Limit[BB_ID],0)),"#N/A"))</f>
        <v>0.77949999999999997</v>
      </c>
      <c r="AS403" s="6">
        <f>_xlfn.IFNA(IF(ISNUMBER($K403),INDEX(SN_Limit[REMAINING],MATCH($K403,SN_Limit[BB_ID],0)),"#N/A"),
IF(ISNUMBER($L403),INDEX(SN_Limit[REMAINING],MATCH($L403,SN_Limit[BB_ID],0)),"#N/A"))</f>
        <v>25299638.479999989</v>
      </c>
      <c r="AT403" s="3" t="str">
        <f>INDEX(Table11[Z_category],MATCH(MAX(BuyTable[[#This Row],[Yld_Z_BB]:[Yld_Z_RBCI]]),Table11[Z_score_Vale],1))</f>
        <v>75 to 90</v>
      </c>
      <c r="AU403" s="3">
        <f>INDEX(Table12[TRAC_Category],MATCH(BuyTable[[#This Row],[Perc_Traded]],Table12[TRAC_Value],1))</f>
        <v>0</v>
      </c>
      <c r="AV403" s="27">
        <f>INDEX(Table13[NetDlrInv_Category],MATCH(BuyTable[[#This Row],[DealerClient Net]],Table13[NetDlrInv_Value],1))</f>
        <v>0</v>
      </c>
      <c r="AW403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03" s="3">
        <f>INDEX(Table15[XCCY_Cat],MATCH(BuyTable[[#This Row],[XCCY_sprd]],Table15[XCCY_Value],1))</f>
        <v>0</v>
      </c>
      <c r="AY403" s="3" t="str">
        <f>INDEX(Group_RTG[RTG_Value],MATCH($R403,Group_RTG[RTG_Key],0))&amp;":"&amp;INDEX(Map_DurBQNT[Dur_Val],MATCH($X403,Map_DurBQNT[Dur_Key],0))&amp;":"&amp;$M403&amp;":"&amp;$O403</f>
        <v>A:7:CAD:Corp</v>
      </c>
      <c r="AZ403" s="3" t="str">
        <f>INDEX(Table9[LQA_Bucket],MATCH(BuyTable[[#This Row],[LQA_LIQUIDITY_SCORE]],Table9[LQA_Val],1))</f>
        <v>60-80</v>
      </c>
      <c r="BA403" s="27" t="str">
        <f>INDEX(Table10[Utilization_Bucket],MATCH(_xlfn.IFNA(ROUND(BuyTable[[#This Row],[Remaining]]/1000000,0),-1),Table10[Utilization_Val],1))</f>
        <v>10-50MM</v>
      </c>
      <c r="BB40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04" spans="1:54" x14ac:dyDescent="0.3">
      <c r="A404" t="s">
        <v>876</v>
      </c>
      <c r="B404" t="str">
        <f>IF(ISNUMBER(MATCH(I404,Buyside_PastID!A:A,0)),"","NEW")</f>
        <v/>
      </c>
      <c r="C404" s="8" t="s">
        <v>1713</v>
      </c>
      <c r="D404" s="8">
        <v>0.73176669763422408</v>
      </c>
      <c r="E404" s="8">
        <v>0.86261696605206561</v>
      </c>
      <c r="F404" s="8" t="s">
        <v>2843</v>
      </c>
      <c r="G404" s="8">
        <v>0</v>
      </c>
      <c r="H404" s="8">
        <v>0</v>
      </c>
      <c r="I404" s="8" t="str" cm="1">
        <f t="array" ref="I404">_xll.BDP($C404,I$1)</f>
        <v>268789AB0</v>
      </c>
      <c r="J404" s="8" t="str" cm="1">
        <f t="array" ref="J404">_xll.BDP($C404,J$1)</f>
        <v>EOANGR 6.65 04/30/38</v>
      </c>
      <c r="K404" s="8" cm="1">
        <f t="array" ref="K404">_xll.BDP($C404,K$1)</f>
        <v>115761</v>
      </c>
      <c r="L404" s="8" cm="1">
        <f t="array" ref="L404">_xll.BDP($C404,L$1)</f>
        <v>7025109</v>
      </c>
      <c r="M404" s="8" t="str" cm="1">
        <f t="array" ref="M404">_xll.BDP($C404,M$1)</f>
        <v>USD</v>
      </c>
      <c r="N404" s="8" t="str" cm="1">
        <f t="array" ref="N404">_xll.BDP($C404,N$1)</f>
        <v>NE</v>
      </c>
      <c r="O404" s="8" t="str" cm="1">
        <f t="array" ref="O404">_xll.BDP($C404,O$1)</f>
        <v>Corp</v>
      </c>
      <c r="P404" s="8" t="str" cm="1">
        <f t="array" ref="P404">_xll.BDP($C404,P$1)</f>
        <v>Utilities</v>
      </c>
      <c r="Q404" s="8" t="str" cm="1">
        <f t="array" ref="Q404">_xll.BDP($C404,Q$1)</f>
        <v>E.ON INTL FINANCE BV</v>
      </c>
      <c r="R404" s="8" t="str" cm="1">
        <f t="array" ref="R404">_xll.BDP($C404,R$1)</f>
        <v>BBB</v>
      </c>
      <c r="S404" s="8" cm="1">
        <f t="array" ref="S404">_xlfn.IFNA(MATCH(_xll.BDP($C404,S$1),Convert_RBCIRTG[RTG_MDY],0),0)</f>
        <v>2</v>
      </c>
      <c r="T404" s="8" cm="1">
        <f t="array" ref="T404">_xlfn.IFNA(MATCH(_xll.BDP($C404,T$1),Convert_RBCIRTG[RTG_FITCH_SP],0),0)</f>
        <v>4</v>
      </c>
      <c r="U404" s="8" cm="1">
        <f t="array" ref="U404">_xlfn.IFNA(MATCH(_xll.BDP($C404,U$1),Convert_RBCIRTG[RTG_FITCH_SP],0),0)</f>
        <v>2</v>
      </c>
      <c r="V404" s="20" t="str" cm="1">
        <f t="array" ref="V404">INDEX(Convert_RBCIRTG[RTG_FITCH_SP],IF(MEDIAN($S404:$U404)&gt;0,MEDIAN($S404:$U404),MAX($S404:$U404)))</f>
        <v>BBB</v>
      </c>
      <c r="W404" s="15" cm="1">
        <f t="array" ref="W404">_xll.BDP($C404,W$1,"YAS_YLD_FLAG = 15")</f>
        <v>10.99198720079926</v>
      </c>
      <c r="X404" s="3" t="str">
        <f>INDEX(Convert_DurBins[Dur_Bucket],MATCH($W404,Convert_DurBins[Dur_Val],1))</f>
        <v>10-12</v>
      </c>
      <c r="Y404" s="14">
        <f t="shared" si="28"/>
        <v>3.5569497457976467</v>
      </c>
      <c r="Z404" s="3">
        <f>-INDEX(DefProv[Default],MATCH($O404&amp;$R404,DefProv[KEY],0))</f>
        <v>-36</v>
      </c>
      <c r="AA404" s="9" cm="1">
        <f t="array" ref="AA404">IF($M404="CAD",AB404,_xll.BDP($C404,AA$1,"YAS_XCCY_FOREIGN_CURRENCY=CAD","YAS_YLD_FLAG = 15","PRICING_SOURCE=BVAL"))</f>
        <v>3.9169497457976465</v>
      </c>
      <c r="AB404" s="9" cm="1">
        <f t="array" ref="AB404">_xll.BDP($C404,AB$1,"YAS_YLD_FLAG = 15","PRICING_SOURCE=BVAL")</f>
        <v>3.0681180000000001</v>
      </c>
      <c r="AC404" s="14">
        <f t="shared" si="29"/>
        <v>0.84883174579764642</v>
      </c>
      <c r="AD404" s="9" cm="1">
        <f t="array" ref="AD404">_xll.BDP($C404,AD$1,"YAS_YLD_FLAG = 15","PRICING_SOURCE=BVAL")</f>
        <v>107.53280000000002</v>
      </c>
      <c r="AE404" s="14" t="e">
        <f>INDEX([1]credit_yield!$C$1:$C$108,MATCH($AY404,[1]credit_yield!$A$1:$A$108,0))</f>
        <v>#N/A</v>
      </c>
      <c r="AF404" s="9" cm="1">
        <f t="array" ref="AF404">_xll.BDP($C404,AF$1,"YAS_YLD_FLAG = 15","YAS_XCCY_FOREIGN_CURRENCY=CAD","PRICING_SOURCE=BVAL")</f>
        <v>204.86438233737675</v>
      </c>
      <c r="AG404" s="9" cm="1">
        <f t="array" ref="AG404">_xll.BDP($C404,AG$1,"YAS_YLD_FLAG = 15","PRICING_SOURCE=BVAL")</f>
        <v>1.9927899999999998</v>
      </c>
      <c r="AH404" s="9" t="str" cm="1">
        <f t="array" ref="AH404">_xll.BDP($C404,AH$1,"YAS_YLD_FLAG = 15","PRICING_SOURCE=BVAL")</f>
        <v>T 1 3/4 08/15/41</v>
      </c>
      <c r="AI404" s="9" t="str" cm="1">
        <f t="array" ref="AI404">_xll.BDP($C404,AI$1,"YAS_YLD_FLAG = 15","YAS_XCCY_FOREIGN_CURRENCY=CAD","PRICING_SOURCE=BVAL")</f>
        <v>CAN 4 06/01/41</v>
      </c>
      <c r="AJ404" s="9" cm="1">
        <f t="array" ref="AJ404">_xll.BQL($C404, "yield(fill=PREV, pricing_source=BVN4, side=Bid, yield_type=YTW) - yield(fill=PREV, pricing_source=BVN4, side=Ask, yield_type=YTW)")</f>
        <v>4.5217227390420334E-2</v>
      </c>
      <c r="AK404" s="16" cm="1">
        <f t="array" ref="AK404">_xll.BDP($C404,AK$1,"YAS_YLD_FLAG = 1")</f>
        <v>1000000000</v>
      </c>
      <c r="AL404" s="5">
        <f t="shared" si="30"/>
        <v>1.4560999999999999E-2</v>
      </c>
      <c r="AM404" s="17" cm="1">
        <f t="array" ref="AM404">_xll.BDP($C404&amp;"@"&amp;Settings!$B$1&amp;" "&amp;$O404,"INTERVAL_SUM","MARKET_DATA_OVERRIDE="&amp;AM$1,"CALC_INTERVAL="&amp;Settings!$B$2,"FILL=0")*1000</f>
        <v>14561000</v>
      </c>
      <c r="AN404" s="18">
        <f t="shared" si="31"/>
        <v>-6481000</v>
      </c>
      <c r="AO404" s="17" cm="1">
        <f t="array" ref="AO404">_xll.BDP($I404&amp;"@"&amp;Settings!$B$1&amp;" "&amp;$O404,"INTERVAL_SUM","MARKET_DATA_OVERRIDE="&amp;AO$1,"CALC_INTERVAL="&amp;Settings!$B$2,"FILL=0")*1000</f>
        <v>2000000</v>
      </c>
      <c r="AP404" s="17" cm="1">
        <f t="array" ref="AP404">_xll.BDP($I404&amp;"@"&amp;Settings!$B$1&amp;" "&amp;$O404,"INTERVAL_SUM","MARKET_DATA_OVERRIDE="&amp;AP$1,"CALC_INTERVAL="&amp;Settings!$B$2,"FILL=0")*1000</f>
        <v>8481000</v>
      </c>
      <c r="AQ404" s="8" cm="1">
        <f t="array" ref="AQ404">_xll.BDP($C404,AQ$1)</f>
        <v>88</v>
      </c>
      <c r="AR404" s="21">
        <f>_xlfn.IFNA(IF(ISNUMBER($K404),INDEX(SN_Limit[UTILIZATION],MATCH($K404,SN_Limit[BB_ID],0)),"#N/A"),
IF(ISNUMBER($L404),INDEX(SN_Limit[UTILIZATION],MATCH($L404,SN_Limit[BB_ID],0)),"#N/A"))</f>
        <v>0</v>
      </c>
      <c r="AS404" s="6">
        <f>_xlfn.IFNA(IF(ISNUMBER($K404),INDEX(SN_Limit[REMAINING],MATCH($K404,SN_Limit[BB_ID],0)),"#N/A"),
IF(ISNUMBER($L404),INDEX(SN_Limit[REMAINING],MATCH($L404,SN_Limit[BB_ID],0)),"#N/A"))</f>
        <v>45000000</v>
      </c>
      <c r="AT404" s="3" t="str">
        <f>INDEX(Table11[Z_category],MATCH(MAX(BuyTable[[#This Row],[Yld_Z_BB]:[Yld_Z_RBCI]]),Table11[Z_score_Vale],1))</f>
        <v>75 to 90</v>
      </c>
      <c r="AU404" s="3" t="str">
        <f>INDEX(Table12[TRAC_Category],MATCH(BuyTable[[#This Row],[Perc_Traded]],Table12[TRAC_Value],1))</f>
        <v>0-5%</v>
      </c>
      <c r="AV404" s="27" t="str">
        <f>INDEX(Table13[NetDlrInv_Category],MATCH(BuyTable[[#This Row],[DealerClient Net]],Table13[NetDlrInv_Value],1))</f>
        <v>-10MM to -5MM</v>
      </c>
      <c r="AW404" s="3">
        <f>IF(OR(ISBLANK(BuyTable[[#This Row],[MSG_AskSize]]),NOT(ISNUMBER(BuyTable[[#This Row],[MSG_AskSize]]))),"NA",INDEX(Table14[AskSize_Category],MATCH(BuyTable[[#This Row],[MSG_AskSize]],Table14[AskSize_Value],1)))</f>
        <v>0</v>
      </c>
      <c r="AX404" s="3" t="str">
        <f>INDEX(Table15[XCCY_Cat],MATCH(BuyTable[[#This Row],[XCCY_sprd]],Table15[XCCY_Value],1))</f>
        <v>0.8 to 1</v>
      </c>
      <c r="AY404" s="3" t="str">
        <f>INDEX(Group_RTG[RTG_Value],MATCH($R404,Group_RTG[RTG_Key],0))&amp;":"&amp;INDEX(Map_DurBQNT[Dur_Val],MATCH($X404,Map_DurBQNT[Dur_Key],0))&amp;":"&amp;$M404&amp;":"&amp;$O404</f>
        <v>BBB:6:USD:Corp</v>
      </c>
      <c r="AZ404" s="3" t="str">
        <f>INDEX(Table9[LQA_Bucket],MATCH(BuyTable[[#This Row],[LQA_LIQUIDITY_SCORE]],Table9[LQA_Val],1))</f>
        <v>80-100</v>
      </c>
      <c r="BA404" s="27" t="str">
        <f>INDEX(Table10[Utilization_Bucket],MATCH(_xlfn.IFNA(ROUND(BuyTable[[#This Row],[Remaining]]/1000000,0),-1),Table10[Utilization_Val],1))</f>
        <v>10-50MM</v>
      </c>
      <c r="BB40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05" spans="1:54" x14ac:dyDescent="0.3">
      <c r="A405" t="s">
        <v>876</v>
      </c>
      <c r="B405" t="str">
        <f>IF(ISNUMBER(MATCH(I405,Buyside_PastID!A:A,0)),"","NEW")</f>
        <v/>
      </c>
      <c r="C405" s="8" t="s">
        <v>1728</v>
      </c>
      <c r="D405" s="8">
        <v>0.94992046214586889</v>
      </c>
      <c r="E405" s="8">
        <v>1.0539066473123906</v>
      </c>
      <c r="F405" s="8" t="s">
        <v>2152</v>
      </c>
      <c r="G405" s="8">
        <v>3000000</v>
      </c>
      <c r="H405" s="8">
        <v>5000000</v>
      </c>
      <c r="I405" s="8" t="str" cm="1">
        <f t="array" ref="I405">_xll.BDP($C405,I$1)</f>
        <v>44810ZAS9</v>
      </c>
      <c r="J405" s="8" t="str" cm="1">
        <f t="array" ref="J405">_xll.BDP($C405,J$1)</f>
        <v>HYDONE 4.89 03/13/37</v>
      </c>
      <c r="K405" s="8" cm="1">
        <f t="array" ref="K405">_xll.BDP($C405,K$1)</f>
        <v>47287703</v>
      </c>
      <c r="L405" s="8" cm="1">
        <f t="array" ref="L405">_xll.BDP($C405,L$1)</f>
        <v>1180521</v>
      </c>
      <c r="M405" s="8" t="str" cm="1">
        <f t="array" ref="M405">_xll.BDP($C405,M$1)</f>
        <v>CAD</v>
      </c>
      <c r="N405" s="8" t="str" cm="1">
        <f t="array" ref="N405">_xll.BDP($C405,N$1)</f>
        <v>CA</v>
      </c>
      <c r="O405" s="8" t="str" cm="1">
        <f t="array" ref="O405">_xll.BDP($C405,O$1)</f>
        <v>Corp</v>
      </c>
      <c r="P405" s="8" t="str" cm="1">
        <f t="array" ref="P405">_xll.BDP($C405,P$1)</f>
        <v>Utilities</v>
      </c>
      <c r="Q405" s="8" t="str" cm="1">
        <f t="array" ref="Q405">_xll.BDP($C405,Q$1)</f>
        <v>HYDRO ONE INC</v>
      </c>
      <c r="R405" s="8" t="str" cm="1">
        <f t="array" ref="R405">_xll.BDP($C405,R$1)</f>
        <v>A-</v>
      </c>
      <c r="S405" s="8" cm="1">
        <f t="array" ref="S405">_xlfn.IFNA(MATCH(_xll.BDP($C405,S$1),Convert_RBCIRTG[RTG_MDY],0),0)</f>
        <v>4</v>
      </c>
      <c r="T405" s="8" cm="1">
        <f t="array" ref="T405">_xlfn.IFNA(MATCH(_xll.BDP($C405,T$1),Convert_RBCIRTG[RTG_FITCH_SP],0),0)</f>
        <v>0</v>
      </c>
      <c r="U405" s="8" cm="1">
        <f t="array" ref="U405">_xlfn.IFNA(MATCH(_xll.BDP($C405,U$1),Convert_RBCIRTG[RTG_FITCH_SP],0),0)</f>
        <v>4</v>
      </c>
      <c r="V405" s="20" t="str" cm="1">
        <f t="array" ref="V405">INDEX(Convert_RBCIRTG[RTG_FITCH_SP],IF(MEDIAN($S405:$U405)&gt;0,MEDIAN($S405:$U405),MAX($S405:$U405)))</f>
        <v>A-</v>
      </c>
      <c r="W405" s="15" cm="1">
        <f t="array" ref="W405">_xll.BDP($C405,W$1,"YAS_YLD_FLAG = 15")</f>
        <v>11.260225763597036</v>
      </c>
      <c r="X405" s="3" t="str">
        <f>INDEX(Convert_DurBins[Dur_Bucket],MATCH($W405,Convert_DurBins[Dur_Val],1))</f>
        <v>10-12</v>
      </c>
      <c r="Y405" s="14">
        <f t="shared" si="28"/>
        <v>2.924191</v>
      </c>
      <c r="Z405" s="3">
        <f>-INDEX(DefProv[Default],MATCH($O405&amp;$R405,DefProv[KEY],0))</f>
        <v>-13</v>
      </c>
      <c r="AA405" s="9" cm="1">
        <f t="array" ref="AA405">IF($M405="CAD",AB405,_xll.BDP($C405,AA$1,"YAS_XCCY_FOREIGN_CURRENCY=CAD","YAS_YLD_FLAG = 15","PRICING_SOURCE=BVAL"))</f>
        <v>3.0541909999999999</v>
      </c>
      <c r="AB405" s="9" cm="1">
        <f t="array" ref="AB405">_xll.BDP($C405,AB$1,"YAS_YLD_FLAG = 15","PRICING_SOURCE=BVAL")</f>
        <v>3.0541909999999999</v>
      </c>
      <c r="AC405" s="14">
        <f t="shared" si="29"/>
        <v>0</v>
      </c>
      <c r="AD405" s="9" cm="1">
        <f t="array" ref="AD405">_xll.BDP($C405,AD$1,"YAS_YLD_FLAG = 15","PRICING_SOURCE=BVAL")</f>
        <v>161.9478</v>
      </c>
      <c r="AE405" s="14">
        <f>INDEX([1]credit_yield!$C$1:$C$108,MATCH($AY405,[1]credit_yield!$A$1:$A$108,0))</f>
        <v>140.02370656331379</v>
      </c>
      <c r="AF405" s="9" cm="1">
        <f t="array" ref="AF405">_xll.BDP($C405,AF$1,"YAS_YLD_FLAG = 15","YAS_XCCY_FOREIGN_CURRENCY=CAD","PRICING_SOURCE=BVAL")</f>
        <v>132.11082777496284</v>
      </c>
      <c r="AG405" s="9" cm="1">
        <f t="array" ref="AG405">_xll.BDP($C405,AG$1,"YAS_YLD_FLAG = 15","PRICING_SOURCE=BVAL")</f>
        <v>1.4347129999999999</v>
      </c>
      <c r="AH405" s="9" t="str" cm="1">
        <f t="array" ref="AH405">_xll.BDP($C405,AH$1,"YAS_YLD_FLAG = 15","PRICING_SOURCE=BVAL")</f>
        <v>CAN 5 3/4 06/01/29</v>
      </c>
      <c r="AI405" s="9" t="str" cm="1">
        <f t="array" ref="AI405">_xll.BDP($C405,AI$1,"YAS_YLD_FLAG = 15","YAS_XCCY_FOREIGN_CURRENCY=CAD","PRICING_SOURCE=BVAL")</f>
        <v>CAN 4 06/01/41</v>
      </c>
      <c r="AJ405" s="9" cm="1">
        <f t="array" ref="AJ405">_xll.BQL($C405, "yield(fill=PREV, pricing_source=BVN4, side=Bid, yield_type=YTW) - yield(fill=PREV, pricing_source=BVN4, side=Ask, yield_type=YTW)")</f>
        <v>2.518093685093703E-2</v>
      </c>
      <c r="AK405" s="16" cm="1">
        <f t="array" ref="AK405">_xll.BDP($C405,AK$1,"YAS_YLD_FLAG = 1")</f>
        <v>400000000</v>
      </c>
      <c r="AL405" s="5">
        <f t="shared" si="30"/>
        <v>0</v>
      </c>
      <c r="AM405" s="17" cm="1">
        <f t="array" ref="AM405">_xll.BDP($C405&amp;"@"&amp;Settings!$B$1&amp;" "&amp;$O405,"INTERVAL_SUM","MARKET_DATA_OVERRIDE="&amp;AM$1,"CALC_INTERVAL="&amp;Settings!$B$2,"FILL=0")*1000</f>
        <v>0</v>
      </c>
      <c r="AN405" s="18">
        <f t="shared" si="31"/>
        <v>0</v>
      </c>
      <c r="AO405" s="17" cm="1">
        <f t="array" ref="AO405">_xll.BDP($I405&amp;"@"&amp;Settings!$B$1&amp;" "&amp;$O405,"INTERVAL_SUM","MARKET_DATA_OVERRIDE="&amp;AO$1,"CALC_INTERVAL="&amp;Settings!$B$2,"FILL=0")*1000</f>
        <v>0</v>
      </c>
      <c r="AP405" s="17" cm="1">
        <f t="array" ref="AP405">_xll.BDP($I405&amp;"@"&amp;Settings!$B$1&amp;" "&amp;$O405,"INTERVAL_SUM","MARKET_DATA_OVERRIDE="&amp;AP$1,"CALC_INTERVAL="&amp;Settings!$B$2,"FILL=0")*1000</f>
        <v>0</v>
      </c>
      <c r="AQ405" s="8" cm="1">
        <f t="array" ref="AQ405">_xll.BDP($C405,AQ$1)</f>
        <v>77</v>
      </c>
      <c r="AR405" s="21">
        <f>_xlfn.IFNA(IF(ISNUMBER($K405),INDEX(SN_Limit[UTILIZATION],MATCH($K405,SN_Limit[BB_ID],0)),"#N/A"),
IF(ISNUMBER($L405),INDEX(SN_Limit[UTILIZATION],MATCH($L405,SN_Limit[BB_ID],0)),"#N/A"))</f>
        <v>0.15909999999999999</v>
      </c>
      <c r="AS405" s="6">
        <f>_xlfn.IFNA(IF(ISNUMBER($K405),INDEX(SN_Limit[REMAINING],MATCH($K405,SN_Limit[BB_ID],0)),"#N/A"),
IF(ISNUMBER($L405),INDEX(SN_Limit[REMAINING],MATCH($L405,SN_Limit[BB_ID],0)),"#N/A"))</f>
        <v>111128831.42</v>
      </c>
      <c r="AT405" s="3" t="str">
        <f>INDEX(Table11[Z_category],MATCH(MAX(BuyTable[[#This Row],[Yld_Z_BB]:[Yld_Z_RBCI]]),Table11[Z_score_Vale],1))</f>
        <v>75 to 90</v>
      </c>
      <c r="AU405" s="3">
        <f>INDEX(Table12[TRAC_Category],MATCH(BuyTable[[#This Row],[Perc_Traded]],Table12[TRAC_Value],1))</f>
        <v>0</v>
      </c>
      <c r="AV405" s="27">
        <f>INDEX(Table13[NetDlrInv_Category],MATCH(BuyTable[[#This Row],[DealerClient Net]],Table13[NetDlrInv_Value],1))</f>
        <v>0</v>
      </c>
      <c r="AW405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05" s="3">
        <f>INDEX(Table15[XCCY_Cat],MATCH(BuyTable[[#This Row],[XCCY_sprd]],Table15[XCCY_Value],1))</f>
        <v>0</v>
      </c>
      <c r="AY405" s="3" t="str">
        <f>INDEX(Group_RTG[RTG_Value],MATCH($R405,Group_RTG[RTG_Key],0))&amp;":"&amp;INDEX(Map_DurBQNT[Dur_Val],MATCH($X405,Map_DurBQNT[Dur_Key],0))&amp;":"&amp;$M405&amp;":"&amp;$O405</f>
        <v>A:6:CAD:Corp</v>
      </c>
      <c r="AZ405" s="3" t="str">
        <f>INDEX(Table9[LQA_Bucket],MATCH(BuyTable[[#This Row],[LQA_LIQUIDITY_SCORE]],Table9[LQA_Val],1))</f>
        <v>60-80</v>
      </c>
      <c r="BA405" s="27" t="str">
        <f>INDEX(Table10[Utilization_Bucket],MATCH(_xlfn.IFNA(ROUND(BuyTable[[#This Row],[Remaining]]/1000000,0),-1),Table10[Utilization_Val],1))</f>
        <v>100MM+</v>
      </c>
      <c r="BB40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06" spans="1:54" x14ac:dyDescent="0.3">
      <c r="A406" t="s">
        <v>876</v>
      </c>
      <c r="B406" t="str">
        <f>IF(ISNUMBER(MATCH(I406,Buyside_PastID!A:A,0)),"","NEW")</f>
        <v>NEW</v>
      </c>
      <c r="C406" s="8" t="s">
        <v>2741</v>
      </c>
      <c r="D406" s="8">
        <v>0.80030621731692397</v>
      </c>
      <c r="E406" s="8">
        <v>0.71834742191246936</v>
      </c>
      <c r="F406" s="8" t="s">
        <v>2756</v>
      </c>
      <c r="G406" s="8">
        <v>4000</v>
      </c>
      <c r="H406" s="8">
        <v>0</v>
      </c>
      <c r="I406" s="8" t="str" cm="1">
        <f t="array" ref="I406">_xll.BDP($C406,I$1)</f>
        <v>828807CZ8</v>
      </c>
      <c r="J406" s="8" t="str" cm="1">
        <f t="array" ref="J406">_xll.BDP($C406,J$1)</f>
        <v>SPG 4 1/4 11/30/46</v>
      </c>
      <c r="K406" s="8" cm="1">
        <f t="array" ref="K406">_xll.BDP($C406,K$1)</f>
        <v>126551</v>
      </c>
      <c r="L406" s="8" cm="1">
        <f t="array" ref="L406">_xll.BDP($C406,L$1)</f>
        <v>384396</v>
      </c>
      <c r="M406" s="8" t="str" cm="1">
        <f t="array" ref="M406">_xll.BDP($C406,M$1)</f>
        <v>USD</v>
      </c>
      <c r="N406" s="8" t="str" cm="1">
        <f t="array" ref="N406">_xll.BDP($C406,N$1)</f>
        <v>US</v>
      </c>
      <c r="O406" s="8" t="str" cm="1">
        <f t="array" ref="O406">_xll.BDP($C406,O$1)</f>
        <v>Corp</v>
      </c>
      <c r="P406" s="8" t="str" cm="1">
        <f t="array" ref="P406">_xll.BDP($C406,P$1)</f>
        <v>Financials</v>
      </c>
      <c r="Q406" s="8" t="str" cm="1">
        <f t="array" ref="Q406">_xll.BDP($C406,Q$1)</f>
        <v>SIMON PROPERTY GROUP LP</v>
      </c>
      <c r="R406" s="8" t="str" cm="1">
        <f t="array" ref="R406">_xll.BDP($C406,R$1)</f>
        <v>A-</v>
      </c>
      <c r="S406" s="8" cm="1">
        <f t="array" ref="S406">_xlfn.IFNA(MATCH(_xll.BDP($C406,S$1),Convert_RBCIRTG[RTG_MDY],0),0)</f>
        <v>4</v>
      </c>
      <c r="T406" s="8" cm="1">
        <f t="array" ref="T406">_xlfn.IFNA(MATCH(_xll.BDP($C406,T$1),Convert_RBCIRTG[RTG_FITCH_SP],0),0)</f>
        <v>0</v>
      </c>
      <c r="U406" s="8" cm="1">
        <f t="array" ref="U406">_xlfn.IFNA(MATCH(_xll.BDP($C406,U$1),Convert_RBCIRTG[RTG_FITCH_SP],0),0)</f>
        <v>4</v>
      </c>
      <c r="V406" s="20" t="str" cm="1">
        <f t="array" ref="V406">INDEX(Convert_RBCIRTG[RTG_FITCH_SP],IF(MEDIAN($S406:$U406)&gt;0,MEDIAN($S406:$U406),MAX($S406:$U406)))</f>
        <v>A-</v>
      </c>
      <c r="W406" s="15" cm="1">
        <f t="array" ref="W406">_xll.BDP($C406,W$1,"YAS_YLD_FLAG = 15")</f>
        <v>15.773544847925571</v>
      </c>
      <c r="X406" s="3" t="str">
        <f>INDEX(Convert_DurBins[Dur_Bucket],MATCH($W406,Convert_DurBins[Dur_Val],1))</f>
        <v>14-16</v>
      </c>
      <c r="Y406" s="14">
        <f t="shared" si="28"/>
        <v>3.754660822749706</v>
      </c>
      <c r="Z406" s="3">
        <f>-INDEX(DefProv[Default],MATCH($O406&amp;$R406,DefProv[KEY],0))</f>
        <v>-13</v>
      </c>
      <c r="AA406" s="9" cm="1">
        <f t="array" ref="AA406">IF($M406="CAD",AB406,_xll.BDP($C406,AA$1,"YAS_XCCY_FOREIGN_CURRENCY=CAD","YAS_YLD_FLAG = 15","PRICING_SOURCE=BVAL"))</f>
        <v>3.8846608227497059</v>
      </c>
      <c r="AB406" s="9" cm="1">
        <f t="array" ref="AB406">_xll.BDP($C406,AB$1,"YAS_YLD_FLAG = 15","PRICING_SOURCE=BVAL")</f>
        <v>3.2260179999999998</v>
      </c>
      <c r="AC406" s="14">
        <f t="shared" si="29"/>
        <v>0.65864282274970609</v>
      </c>
      <c r="AD406" s="9" cm="1">
        <f t="array" ref="AD406">_xll.BDP($C406,AD$1,"YAS_YLD_FLAG = 15","PRICING_SOURCE=BVAL")</f>
        <v>122.38229999999999</v>
      </c>
      <c r="AE406" s="14">
        <f>INDEX([1]credit_yield!$C$1:$C$108,MATCH($AY406,[1]credit_yield!$A$1:$A$108,0))</f>
        <v>91.128770930426455</v>
      </c>
      <c r="AF406" s="9" cm="1">
        <f t="array" ref="AF406">_xll.BDP($C406,AF$1,"YAS_YLD_FLAG = 15","YAS_XCCY_FOREIGN_CURRENCY=CAD","PRICING_SOURCE=BVAL")</f>
        <v>201.63803687566809</v>
      </c>
      <c r="AG406" s="9" cm="1">
        <f t="array" ref="AG406">_xll.BDP($C406,AG$1,"YAS_YLD_FLAG = 15","PRICING_SOURCE=BVAL")</f>
        <v>2.0021949999999999</v>
      </c>
      <c r="AH406" s="9" t="str" cm="1">
        <f t="array" ref="AH406">_xll.BDP($C406,AH$1,"YAS_YLD_FLAG = 15","PRICING_SOURCE=BVAL")</f>
        <v>T 2 3/8 05/15/51</v>
      </c>
      <c r="AI406" s="9" t="str" cm="1">
        <f t="array" ref="AI406">_xll.BDP($C406,AI$1,"YAS_YLD_FLAG = 15","YAS_XCCY_FOREIGN_CURRENCY=CAD","PRICING_SOURCE=BVAL")</f>
        <v>CAN 4 06/01/41</v>
      </c>
      <c r="AJ406" s="9" cm="1">
        <f t="array" ref="AJ406">_xll.BQL($C406, "yield(fill=PREV, pricing_source=BVN4, side=Bid, yield_type=YTW) - yield(fill=PREV, pricing_source=BVN4, side=Ask, yield_type=YTW)")</f>
        <v>2.8019889999999936E-2</v>
      </c>
      <c r="AK406" s="16" cm="1">
        <f t="array" ref="AK406">_xll.BDP($C406,AK$1,"YAS_YLD_FLAG = 1")</f>
        <v>550000000</v>
      </c>
      <c r="AL406" s="5">
        <f t="shared" si="30"/>
        <v>0</v>
      </c>
      <c r="AM406" s="17" cm="1">
        <f t="array" ref="AM406">_xll.BDP($C406&amp;"@"&amp;Settings!$B$1&amp;" "&amp;$O406,"INTERVAL_SUM","MARKET_DATA_OVERRIDE="&amp;AM$1,"CALC_INTERVAL="&amp;Settings!$B$2,"FILL=0")*1000</f>
        <v>0</v>
      </c>
      <c r="AN406" s="18">
        <f t="shared" si="31"/>
        <v>0</v>
      </c>
      <c r="AO406" s="17" cm="1">
        <f t="array" ref="AO406">_xll.BDP($I406&amp;"@"&amp;Settings!$B$1&amp;" "&amp;$O406,"INTERVAL_SUM","MARKET_DATA_OVERRIDE="&amp;AO$1,"CALC_INTERVAL="&amp;Settings!$B$2,"FILL=0")*1000</f>
        <v>0</v>
      </c>
      <c r="AP406" s="17" cm="1">
        <f t="array" ref="AP406">_xll.BDP($I406&amp;"@"&amp;Settings!$B$1&amp;" "&amp;$O406,"INTERVAL_SUM","MARKET_DATA_OVERRIDE="&amp;AP$1,"CALC_INTERVAL="&amp;Settings!$B$2,"FILL=0")*1000</f>
        <v>0</v>
      </c>
      <c r="AQ406" s="8" cm="1">
        <f t="array" ref="AQ406">_xll.BDP($C406,AQ$1)</f>
        <v>85</v>
      </c>
      <c r="AR406" s="21" t="str">
        <f>_xlfn.IFNA(IF(ISNUMBER($K406),INDEX(SN_Limit[UTILIZATION],MATCH($K406,SN_Limit[BB_ID],0)),"#N/A"),
IF(ISNUMBER($L406),INDEX(SN_Limit[UTILIZATION],MATCH($L406,SN_Limit[BB_ID],0)),"#N/A"))</f>
        <v>N/A</v>
      </c>
      <c r="AS406" s="6">
        <f>_xlfn.IFNA(IF(ISNUMBER($K406),INDEX(SN_Limit[REMAINING],MATCH($K406,SN_Limit[BB_ID],0)),"#N/A"),
IF(ISNUMBER($L406),INDEX(SN_Limit[REMAINING],MATCH($L406,SN_Limit[BB_ID],0)),"#N/A"))</f>
        <v>0</v>
      </c>
      <c r="AT406" s="3" t="str">
        <f>INDEX(Table11[Z_category],MATCH(MAX(BuyTable[[#This Row],[Yld_Z_BB]:[Yld_Z_RBCI]]),Table11[Z_score_Vale],1))</f>
        <v>75 to 90</v>
      </c>
      <c r="AU406" s="3">
        <f>INDEX(Table12[TRAC_Category],MATCH(BuyTable[[#This Row],[Perc_Traded]],Table12[TRAC_Value],1))</f>
        <v>0</v>
      </c>
      <c r="AV406" s="27">
        <f>INDEX(Table13[NetDlrInv_Category],MATCH(BuyTable[[#This Row],[DealerClient Net]],Table13[NetDlrInv_Value],1))</f>
        <v>0</v>
      </c>
      <c r="AW406" s="3">
        <f>IF(OR(ISBLANK(BuyTable[[#This Row],[MSG_AskSize]]),NOT(ISNUMBER(BuyTable[[#This Row],[MSG_AskSize]]))),"NA",INDEX(Table14[AskSize_Category],MATCH(BuyTable[[#This Row],[MSG_AskSize]],Table14[AskSize_Value],1)))</f>
        <v>0</v>
      </c>
      <c r="AX406" s="3" t="str">
        <f>INDEX(Table15[XCCY_Cat],MATCH(BuyTable[[#This Row],[XCCY_sprd]],Table15[XCCY_Value],1))</f>
        <v>0.5 to 0.8</v>
      </c>
      <c r="AY406" s="3" t="str">
        <f>INDEX(Group_RTG[RTG_Value],MATCH($R406,Group_RTG[RTG_Key],0))&amp;":"&amp;INDEX(Map_DurBQNT[Dur_Val],MATCH($X406,Map_DurBQNT[Dur_Key],0))&amp;":"&amp;$M406&amp;":"&amp;$O406</f>
        <v>A:8:USD:Corp</v>
      </c>
      <c r="AZ406" s="3" t="str">
        <f>INDEX(Table9[LQA_Bucket],MATCH(BuyTable[[#This Row],[LQA_LIQUIDITY_SCORE]],Table9[LQA_Val],1))</f>
        <v>80-100</v>
      </c>
      <c r="BA406" s="27" t="str">
        <f>INDEX(Table10[Utilization_Bucket],MATCH(_xlfn.IFNA(ROUND(BuyTable[[#This Row],[Remaining]]/1000000,0),-1),Table10[Utilization_Val],1))</f>
        <v>0MM</v>
      </c>
      <c r="BB40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07" spans="1:54" x14ac:dyDescent="0.3">
      <c r="A407" t="s">
        <v>876</v>
      </c>
      <c r="B407" t="str">
        <f>IF(ISNUMBER(MATCH(I407,Buyside_PastID!A:A,0)),"","NEW")</f>
        <v/>
      </c>
      <c r="C407" s="8" t="s">
        <v>1704</v>
      </c>
      <c r="D407" s="8">
        <v>1.4457145102547233</v>
      </c>
      <c r="E407" s="8">
        <v>1.3450822919831464</v>
      </c>
      <c r="F407" s="8" t="s">
        <v>2123</v>
      </c>
      <c r="G407" s="8">
        <v>3000000</v>
      </c>
      <c r="H407" s="8">
        <v>5000000</v>
      </c>
      <c r="I407" s="8" t="str" cm="1">
        <f t="array" ref="I407">_xll.BDP($C407,I$1)</f>
        <v>07813ZBH6</v>
      </c>
      <c r="J407" s="8" t="str" cm="1">
        <f t="array" ref="J407">_xll.BDP($C407,J$1)</f>
        <v>BCECN 4 3/4 09/29/44</v>
      </c>
      <c r="K407" s="8" cm="1">
        <f t="array" ref="K407">_xll.BDP($C407,K$1)</f>
        <v>100179</v>
      </c>
      <c r="L407" s="8" cm="1">
        <f t="array" ref="L407">_xll.BDP($C407,L$1)</f>
        <v>174724</v>
      </c>
      <c r="M407" s="8" t="str" cm="1">
        <f t="array" ref="M407">_xll.BDP($C407,M$1)</f>
        <v>CAD</v>
      </c>
      <c r="N407" s="8" t="str" cm="1">
        <f t="array" ref="N407">_xll.BDP($C407,N$1)</f>
        <v>CA</v>
      </c>
      <c r="O407" s="8" t="str" cm="1">
        <f t="array" ref="O407">_xll.BDP($C407,O$1)</f>
        <v>Corp</v>
      </c>
      <c r="P407" s="8" t="str" cm="1">
        <f t="array" ref="P407">_xll.BDP($C407,P$1)</f>
        <v>Communications</v>
      </c>
      <c r="Q407" s="8" t="str" cm="1">
        <f t="array" ref="Q407">_xll.BDP($C407,Q$1)</f>
        <v>BELL CANADA</v>
      </c>
      <c r="R407" s="8" t="str" cm="1">
        <f t="array" ref="R407">_xll.BDP($C407,R$1)</f>
        <v>BBB+</v>
      </c>
      <c r="S407" s="8" cm="1">
        <f t="array" ref="S407">_xlfn.IFNA(MATCH(_xll.BDP($C407,S$1),Convert_RBCIRTG[RTG_MDY],0),0)</f>
        <v>3</v>
      </c>
      <c r="T407" s="8" cm="1">
        <f t="array" ref="T407">_xlfn.IFNA(MATCH(_xll.BDP($C407,T$1),Convert_RBCIRTG[RTG_FITCH_SP],0),0)</f>
        <v>0</v>
      </c>
      <c r="U407" s="8" cm="1">
        <f t="array" ref="U407">_xlfn.IFNA(MATCH(_xll.BDP($C407,U$1),Convert_RBCIRTG[RTG_FITCH_SP],0),0)</f>
        <v>3</v>
      </c>
      <c r="V407" s="20" t="str" cm="1">
        <f t="array" ref="V407">INDEX(Convert_RBCIRTG[RTG_FITCH_SP],IF(MEDIAN($S407:$U407)&gt;0,MEDIAN($S407:$U407),MAX($S407:$U407)))</f>
        <v>BBB+</v>
      </c>
      <c r="W407" s="15" cm="1">
        <f t="array" ref="W407">_xll.BDP($C407,W$1,"YAS_YLD_FLAG = 15")</f>
        <v>14.220176704493095</v>
      </c>
      <c r="X407" s="3" t="str">
        <f>INDEX(Convert_DurBins[Dur_Bucket],MATCH($W407,Convert_DurBins[Dur_Val],1))</f>
        <v>14-16</v>
      </c>
      <c r="Y407" s="14">
        <f t="shared" si="28"/>
        <v>3.6086240000000003</v>
      </c>
      <c r="Z407" s="3">
        <f>-INDEX(DefProv[Default],MATCH($O407&amp;$R407,DefProv[KEY],0))</f>
        <v>-36</v>
      </c>
      <c r="AA407" s="9" cm="1">
        <f t="array" ref="AA407">IF($M407="CAD",AB407,_xll.BDP($C407,AA$1,"YAS_XCCY_FOREIGN_CURRENCY=CAD","YAS_YLD_FLAG = 15","PRICING_SOURCE=BVAL"))</f>
        <v>3.9686240000000002</v>
      </c>
      <c r="AB407" s="9" cm="1">
        <f t="array" ref="AB407">_xll.BDP($C407,AB$1,"YAS_YLD_FLAG = 15","PRICING_SOURCE=BVAL")</f>
        <v>3.9686240000000002</v>
      </c>
      <c r="AC407" s="14">
        <f t="shared" si="29"/>
        <v>0</v>
      </c>
      <c r="AD407" s="9" cm="1">
        <f t="array" ref="AD407">_xll.BDP($C407,AD$1,"YAS_YLD_FLAG = 15","PRICING_SOURCE=BVAL")</f>
        <v>203.27040000000002</v>
      </c>
      <c r="AE407" s="14" t="e">
        <f>INDEX([1]credit_yield!$C$1:$C$108,MATCH($AY407,[1]credit_yield!$A$1:$A$108,0))</f>
        <v>#N/A</v>
      </c>
      <c r="AF407" s="9" cm="1">
        <f t="array" ref="AF407">_xll.BDP($C407,AF$1,"YAS_YLD_FLAG = 15","YAS_XCCY_FOREIGN_CURRENCY=CAD","PRICING_SOURCE=BVAL")</f>
        <v>222.84480284078958</v>
      </c>
      <c r="AG407" s="9" cm="1">
        <f t="array" ref="AG407">_xll.BDP($C407,AG$1,"YAS_YLD_FLAG = 15","PRICING_SOURCE=BVAL")</f>
        <v>1.9359199999999999</v>
      </c>
      <c r="AH407" s="9" t="str" cm="1">
        <f t="array" ref="AH407">_xll.BDP($C407,AH$1,"YAS_YLD_FLAG = 15","PRICING_SOURCE=BVAL")</f>
        <v>CAN 3 1/2 12/01/45</v>
      </c>
      <c r="AI407" s="9" t="str" cm="1">
        <f t="array" ref="AI407">_xll.BDP($C407,AI$1,"YAS_YLD_FLAG = 15","YAS_XCCY_FOREIGN_CURRENCY=CAD","PRICING_SOURCE=BVAL")</f>
        <v>CAN 4 06/01/41</v>
      </c>
      <c r="AJ407" s="9" cm="1">
        <f t="array" ref="AJ407">_xll.BQL($C407, "yield(fill=PREV, pricing_source=BVN4, side=Bid, yield_type=YTW) - yield(fill=PREV, pricing_source=BVN4, side=Ask, yield_type=YTW)")</f>
        <v>2.2808350000000033E-2</v>
      </c>
      <c r="AK407" s="16" cm="1">
        <f t="array" ref="AK407">_xll.BDP($C407,AK$1,"YAS_YLD_FLAG = 1")</f>
        <v>500000000</v>
      </c>
      <c r="AL407" s="5">
        <f t="shared" si="30"/>
        <v>0</v>
      </c>
      <c r="AM407" s="17" cm="1">
        <f t="array" ref="AM407">_xll.BDP($C407&amp;"@"&amp;Settings!$B$1&amp;" "&amp;$O407,"INTERVAL_SUM","MARKET_DATA_OVERRIDE="&amp;AM$1,"CALC_INTERVAL="&amp;Settings!$B$2,"FILL=0")*1000</f>
        <v>0</v>
      </c>
      <c r="AN407" s="18">
        <f t="shared" si="31"/>
        <v>0</v>
      </c>
      <c r="AO407" s="17" cm="1">
        <f t="array" ref="AO407">_xll.BDP($I407&amp;"@"&amp;Settings!$B$1&amp;" "&amp;$O407,"INTERVAL_SUM","MARKET_DATA_OVERRIDE="&amp;AO$1,"CALC_INTERVAL="&amp;Settings!$B$2,"FILL=0")*1000</f>
        <v>0</v>
      </c>
      <c r="AP407" s="17" cm="1">
        <f t="array" ref="AP407">_xll.BDP($I407&amp;"@"&amp;Settings!$B$1&amp;" "&amp;$O407,"INTERVAL_SUM","MARKET_DATA_OVERRIDE="&amp;AP$1,"CALC_INTERVAL="&amp;Settings!$B$2,"FILL=0")*1000</f>
        <v>0</v>
      </c>
      <c r="AQ407" s="8" cm="1">
        <f t="array" ref="AQ407">_xll.BDP($C407,AQ$1)</f>
        <v>85</v>
      </c>
      <c r="AR407" s="21">
        <f>_xlfn.IFNA(IF(ISNUMBER($K407),INDEX(SN_Limit[UTILIZATION],MATCH($K407,SN_Limit[BB_ID],0)),"#N/A"),
IF(ISNUMBER($L407),INDEX(SN_Limit[UTILIZATION],MATCH($L407,SN_Limit[BB_ID],0)),"#N/A"))</f>
        <v>0.90849999999999997</v>
      </c>
      <c r="AS407" s="6">
        <f>_xlfn.IFNA(IF(ISNUMBER($K407),INDEX(SN_Limit[REMAINING],MATCH($K407,SN_Limit[BB_ID],0)),"#N/A"),
IF(ISNUMBER($L407),INDEX(SN_Limit[REMAINING],MATCH($L407,SN_Limit[BB_ID],0)),"#N/A"))</f>
        <v>0</v>
      </c>
      <c r="AT407" s="3" t="str">
        <f>INDEX(Table11[Z_category],MATCH(MAX(BuyTable[[#This Row],[Yld_Z_BB]:[Yld_Z_RBCI]]),Table11[Z_score_Vale],1))</f>
        <v>90+</v>
      </c>
      <c r="AU407" s="3">
        <f>INDEX(Table12[TRAC_Category],MATCH(BuyTable[[#This Row],[Perc_Traded]],Table12[TRAC_Value],1))</f>
        <v>0</v>
      </c>
      <c r="AV407" s="27">
        <f>INDEX(Table13[NetDlrInv_Category],MATCH(BuyTable[[#This Row],[DealerClient Net]],Table13[NetDlrInv_Value],1))</f>
        <v>0</v>
      </c>
      <c r="AW407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07" s="3">
        <f>INDEX(Table15[XCCY_Cat],MATCH(BuyTable[[#This Row],[XCCY_sprd]],Table15[XCCY_Value],1))</f>
        <v>0</v>
      </c>
      <c r="AY407" s="3" t="str">
        <f>INDEX(Group_RTG[RTG_Value],MATCH($R407,Group_RTG[RTG_Key],0))&amp;":"&amp;INDEX(Map_DurBQNT[Dur_Val],MATCH($X407,Map_DurBQNT[Dur_Key],0))&amp;":"&amp;$M407&amp;":"&amp;$O407</f>
        <v>BBB:8:CAD:Corp</v>
      </c>
      <c r="AZ407" s="3" t="str">
        <f>INDEX(Table9[LQA_Bucket],MATCH(BuyTable[[#This Row],[LQA_LIQUIDITY_SCORE]],Table9[LQA_Val],1))</f>
        <v>80-100</v>
      </c>
      <c r="BA407" s="27" t="str">
        <f>INDEX(Table10[Utilization_Bucket],MATCH(_xlfn.IFNA(ROUND(BuyTable[[#This Row],[Remaining]]/1000000,0),-1),Table10[Utilization_Val],1))</f>
        <v>0MM</v>
      </c>
      <c r="BB40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08" spans="1:54" x14ac:dyDescent="0.3">
      <c r="A408" t="s">
        <v>876</v>
      </c>
      <c r="B408" t="str">
        <f>IF(ISNUMBER(MATCH(I408,Buyside_PastID!A:A,0)),"","NEW")</f>
        <v/>
      </c>
      <c r="C408" s="8" t="s">
        <v>1766</v>
      </c>
      <c r="D408" s="8">
        <v>1.1785604379854391</v>
      </c>
      <c r="E408" s="8">
        <v>1.2741025854801422</v>
      </c>
      <c r="F408" s="8" t="s">
        <v>2201</v>
      </c>
      <c r="G408" s="8">
        <v>26000</v>
      </c>
      <c r="H408" s="8">
        <v>3000000</v>
      </c>
      <c r="I408" s="8" t="str" cm="1">
        <f t="array" ref="I408">_xll.BDP($C408,I$1)</f>
        <v>35085ZAM8</v>
      </c>
      <c r="J408" s="8" t="str" cm="1">
        <f t="array" ref="J408">_xll.BDP($C408,J$1)</f>
        <v>ETRHWY 5 3/4 02/14/36</v>
      </c>
      <c r="K408" s="8" cm="1">
        <f t="array" ref="K408">_xll.BDP($C408,K$1)</f>
        <v>180963</v>
      </c>
      <c r="L408" s="8" cm="1">
        <f t="array" ref="L408">_xll.BDP($C408,L$1)</f>
        <v>861474</v>
      </c>
      <c r="M408" s="8" t="str" cm="1">
        <f t="array" ref="M408">_xll.BDP($C408,M$1)</f>
        <v>CAD</v>
      </c>
      <c r="N408" s="8" t="str" cm="1">
        <f t="array" ref="N408">_xll.BDP($C408,N$1)</f>
        <v>CA</v>
      </c>
      <c r="O408" s="8" t="str" cm="1">
        <f t="array" ref="O408">_xll.BDP($C408,O$1)</f>
        <v>Corp</v>
      </c>
      <c r="P408" s="8" t="str" cm="1">
        <f t="array" ref="P408">_xll.BDP($C408,P$1)</f>
        <v>Industrials</v>
      </c>
      <c r="Q408" s="8" t="str" cm="1">
        <f t="array" ref="Q408">_xll.BDP($C408,Q$1)</f>
        <v>407 INTERNATIONAL INC</v>
      </c>
      <c r="R408" s="8" t="str" cm="1">
        <f t="array" ref="R408">_xll.BDP($C408,R$1)</f>
        <v>BBB</v>
      </c>
      <c r="S408" s="8" cm="1">
        <f t="array" ref="S408">_xlfn.IFNA(MATCH(_xll.BDP($C408,S$1),Convert_RBCIRTG[RTG_MDY],0),0)</f>
        <v>0</v>
      </c>
      <c r="T408" s="8" cm="1">
        <f t="array" ref="T408">_xlfn.IFNA(MATCH(_xll.BDP($C408,T$1),Convert_RBCIRTG[RTG_FITCH_SP],0),0)</f>
        <v>0</v>
      </c>
      <c r="U408" s="8" cm="1">
        <f t="array" ref="U408">_xlfn.IFNA(MATCH(_xll.BDP($C408,U$1),Convert_RBCIRTG[RTG_FITCH_SP],0),0)</f>
        <v>2</v>
      </c>
      <c r="V408" s="20" t="str" cm="1">
        <f t="array" ref="V408">INDEX(Convert_RBCIRTG[RTG_FITCH_SP],IF(MEDIAN($S408:$U408)&gt;0,MEDIAN($S408:$U408),MAX($S408:$U408)))</f>
        <v>BBB</v>
      </c>
      <c r="W408" s="15" cm="1">
        <f t="array" ref="W408">_xll.BDP($C408,W$1,"YAS_YLD_FLAG = 15")</f>
        <v>10.201661672698947</v>
      </c>
      <c r="X408" s="3" t="str">
        <f>INDEX(Convert_DurBins[Dur_Bucket],MATCH($W408,Convert_DurBins[Dur_Val],1))</f>
        <v>10-12</v>
      </c>
      <c r="Y408" s="14">
        <f t="shared" si="28"/>
        <v>3.145241</v>
      </c>
      <c r="Z408" s="3">
        <f>-INDEX(DefProv[Default],MATCH($O408&amp;$R408,DefProv[KEY],0))</f>
        <v>-36</v>
      </c>
      <c r="AA408" s="9" cm="1">
        <f t="array" ref="AA408">IF($M408="CAD",AB408,_xll.BDP($C408,AA$1,"YAS_XCCY_FOREIGN_CURRENCY=CAD","YAS_YLD_FLAG = 15","PRICING_SOURCE=BVAL"))</f>
        <v>3.5052409999999998</v>
      </c>
      <c r="AB408" s="9" cm="1">
        <f t="array" ref="AB408">_xll.BDP($C408,AB$1,"YAS_YLD_FLAG = 15","PRICING_SOURCE=BVAL")</f>
        <v>3.5052409999999998</v>
      </c>
      <c r="AC408" s="14">
        <f t="shared" si="29"/>
        <v>0</v>
      </c>
      <c r="AD408" s="9" cm="1">
        <f t="array" ref="AD408">_xll.BDP($C408,AD$1,"YAS_YLD_FLAG = 15","PRICING_SOURCE=BVAL")</f>
        <v>207.05279999999999</v>
      </c>
      <c r="AE408" s="14" t="e">
        <f>INDEX([1]credit_yield!$C$1:$C$108,MATCH($AY408,[1]credit_yield!$A$1:$A$108,0))</f>
        <v>#N/A</v>
      </c>
      <c r="AF408" s="9" cm="1">
        <f t="array" ref="AF408">_xll.BDP($C408,AF$1,"YAS_YLD_FLAG = 15","YAS_XCCY_FOREIGN_CURRENCY=CAD","PRICING_SOURCE=BVAL")</f>
        <v>214.09304914205504</v>
      </c>
      <c r="AG408" s="9" cm="1">
        <f t="array" ref="AG408">_xll.BDP($C408,AG$1,"YAS_YLD_FLAG = 15","PRICING_SOURCE=BVAL")</f>
        <v>1.4347129999999999</v>
      </c>
      <c r="AH408" s="9" t="str" cm="1">
        <f t="array" ref="AH408">_xll.BDP($C408,AH$1,"YAS_YLD_FLAG = 15","PRICING_SOURCE=BVAL")</f>
        <v>CAN 5 3/4 06/01/29</v>
      </c>
      <c r="AI408" s="9" t="str" cm="1">
        <f t="array" ref="AI408">_xll.BDP($C408,AI$1,"YAS_YLD_FLAG = 15","YAS_XCCY_FOREIGN_CURRENCY=CAD","PRICING_SOURCE=BVAL")</f>
        <v>CAN 1 ½ 06/01/31</v>
      </c>
      <c r="AJ408" s="9" cm="1">
        <f t="array" ref="AJ408">_xll.BQL($C408, "yield(fill=PREV, pricing_source=BVN4, side=Bid, yield_type=YTW) - yield(fill=PREV, pricing_source=BVN4, side=Ask, yield_type=YTW)")</f>
        <v>3.3906705544195059E-2</v>
      </c>
      <c r="AK408" s="16" cm="1">
        <f t="array" ref="AK408">_xll.BDP($C408,AK$1,"YAS_YLD_FLAG = 1")</f>
        <v>480000000</v>
      </c>
      <c r="AL408" s="5">
        <f t="shared" si="30"/>
        <v>0</v>
      </c>
      <c r="AM408" s="17" cm="1">
        <f t="array" ref="AM408">_xll.BDP($C408&amp;"@"&amp;Settings!$B$1&amp;" "&amp;$O408,"INTERVAL_SUM","MARKET_DATA_OVERRIDE="&amp;AM$1,"CALC_INTERVAL="&amp;Settings!$B$2,"FILL=0")*1000</f>
        <v>0</v>
      </c>
      <c r="AN408" s="18">
        <f t="shared" si="31"/>
        <v>0</v>
      </c>
      <c r="AO408" s="17" cm="1">
        <f t="array" ref="AO408">_xll.BDP($I408&amp;"@"&amp;Settings!$B$1&amp;" "&amp;$O408,"INTERVAL_SUM","MARKET_DATA_OVERRIDE="&amp;AO$1,"CALC_INTERVAL="&amp;Settings!$B$2,"FILL=0")*1000</f>
        <v>0</v>
      </c>
      <c r="AP408" s="17" cm="1">
        <f t="array" ref="AP408">_xll.BDP($I408&amp;"@"&amp;Settings!$B$1&amp;" "&amp;$O408,"INTERVAL_SUM","MARKET_DATA_OVERRIDE="&amp;AP$1,"CALC_INTERVAL="&amp;Settings!$B$2,"FILL=0")*1000</f>
        <v>0</v>
      </c>
      <c r="AQ408" s="8" cm="1">
        <f t="array" ref="AQ408">_xll.BDP($C408,AQ$1)</f>
        <v>67</v>
      </c>
      <c r="AR408" s="21">
        <f>_xlfn.IFNA(IF(ISNUMBER($K408),INDEX(SN_Limit[UTILIZATION],MATCH($K408,SN_Limit[BB_ID],0)),"#N/A"),
IF(ISNUMBER($L408),INDEX(SN_Limit[UTILIZATION],MATCH($L408,SN_Limit[BB_ID],0)),"#N/A"))</f>
        <v>0.77949999999999997</v>
      </c>
      <c r="AS408" s="6">
        <f>_xlfn.IFNA(IF(ISNUMBER($K408),INDEX(SN_Limit[REMAINING],MATCH($K408,SN_Limit[BB_ID],0)),"#N/A"),
IF(ISNUMBER($L408),INDEX(SN_Limit[REMAINING],MATCH($L408,SN_Limit[BB_ID],0)),"#N/A"))</f>
        <v>25299638.479999989</v>
      </c>
      <c r="AT408" s="3" t="str">
        <f>INDEX(Table11[Z_category],MATCH(MAX(BuyTable[[#This Row],[Yld_Z_BB]:[Yld_Z_RBCI]]),Table11[Z_score_Vale],1))</f>
        <v>75 to 90</v>
      </c>
      <c r="AU408" s="3">
        <f>INDEX(Table12[TRAC_Category],MATCH(BuyTable[[#This Row],[Perc_Traded]],Table12[TRAC_Value],1))</f>
        <v>0</v>
      </c>
      <c r="AV408" s="27">
        <f>INDEX(Table13[NetDlrInv_Category],MATCH(BuyTable[[#This Row],[DealerClient Net]],Table13[NetDlrInv_Value],1))</f>
        <v>0</v>
      </c>
      <c r="AW408" s="3">
        <f>IF(OR(ISBLANK(BuyTable[[#This Row],[MSG_AskSize]]),NOT(ISNUMBER(BuyTable[[#This Row],[MSG_AskSize]]))),"NA",INDEX(Table14[AskSize_Category],MATCH(BuyTable[[#This Row],[MSG_AskSize]],Table14[AskSize_Value],1)))</f>
        <v>0</v>
      </c>
      <c r="AX408" s="3">
        <f>INDEX(Table15[XCCY_Cat],MATCH(BuyTable[[#This Row],[XCCY_sprd]],Table15[XCCY_Value],1))</f>
        <v>0</v>
      </c>
      <c r="AY408" s="3" t="str">
        <f>INDEX(Group_RTG[RTG_Value],MATCH($R408,Group_RTG[RTG_Key],0))&amp;":"&amp;INDEX(Map_DurBQNT[Dur_Val],MATCH($X408,Map_DurBQNT[Dur_Key],0))&amp;":"&amp;$M408&amp;":"&amp;$O408</f>
        <v>BBB:6:CAD:Corp</v>
      </c>
      <c r="AZ408" s="3" t="str">
        <f>INDEX(Table9[LQA_Bucket],MATCH(BuyTable[[#This Row],[LQA_LIQUIDITY_SCORE]],Table9[LQA_Val],1))</f>
        <v>60-80</v>
      </c>
      <c r="BA408" s="27" t="str">
        <f>INDEX(Table10[Utilization_Bucket],MATCH(_xlfn.IFNA(ROUND(BuyTable[[#This Row],[Remaining]]/1000000,0),-1),Table10[Utilization_Val],1))</f>
        <v>10-50MM</v>
      </c>
      <c r="BB40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09" spans="1:54" x14ac:dyDescent="0.3">
      <c r="A409" t="s">
        <v>876</v>
      </c>
      <c r="B409" t="str">
        <f>IF(ISNUMBER(MATCH(I409,Buyside_PastID!A:A,0)),"","NEW")</f>
        <v/>
      </c>
      <c r="C409" s="8" t="s">
        <v>1799</v>
      </c>
      <c r="D409" s="8">
        <v>1.3801098101589053</v>
      </c>
      <c r="E409" s="8">
        <v>1.6875159226880247</v>
      </c>
      <c r="F409" s="8" t="s">
        <v>2789</v>
      </c>
      <c r="I409" s="8" t="str" cm="1">
        <f t="array" ref="I409">_xll.BDP($C409,I$1)</f>
        <v>570344AA9</v>
      </c>
      <c r="J409" s="8" t="str" cm="1">
        <f t="array" ref="J409">_xll.BDP($C409,J$1)</f>
        <v>CANMLF 3 1/2 12/01/52</v>
      </c>
      <c r="K409" s="8" cm="1">
        <f t="array" ref="K409">_xll.BDP($C409,K$1)</f>
        <v>898712</v>
      </c>
      <c r="L409" s="8" cm="1">
        <f t="array" ref="L409">_xll.BDP($C409,L$1)</f>
        <v>39980624</v>
      </c>
      <c r="M409" s="8" t="str" cm="1">
        <f t="array" ref="M409">_xll.BDP($C409,M$1)</f>
        <v>CAD</v>
      </c>
      <c r="N409" s="8" t="str" cm="1">
        <f t="array" ref="N409">_xll.BDP($C409,N$1)</f>
        <v>CA</v>
      </c>
      <c r="O409" s="8" t="str" cm="1">
        <f t="array" ref="O409">_xll.BDP($C409,O$1)</f>
        <v>Govt</v>
      </c>
      <c r="P409" s="8" t="str" cm="1">
        <f t="array" ref="P409">_xll.BDP($C409,P$1)</f>
        <v>Utilities</v>
      </c>
      <c r="Q409" s="8" t="str" cm="1">
        <f t="array" ref="Q409">_xll.BDP($C409,Q$1)</f>
        <v>MARITIME LINK FIN TRUST</v>
      </c>
      <c r="R409" s="8" t="str" cm="1">
        <f t="array" ref="R409">_xll.BDP($C409,R$1)</f>
        <v>AAA</v>
      </c>
      <c r="S409" s="8" cm="1">
        <f t="array" ref="S409">_xlfn.IFNA(MATCH(_xll.BDP($C409,S$1),Convert_RBCIRTG[RTG_MDY],0),0)</f>
        <v>0</v>
      </c>
      <c r="T409" s="8" cm="1">
        <f t="array" ref="T409">_xlfn.IFNA(MATCH(_xll.BDP($C409,T$1),Convert_RBCIRTG[RTG_FITCH_SP],0),0)</f>
        <v>0</v>
      </c>
      <c r="U409" s="8" cm="1">
        <f t="array" ref="U409">_xlfn.IFNA(MATCH(_xll.BDP($C409,U$1),Convert_RBCIRTG[RTG_FITCH_SP],0),0)</f>
        <v>10</v>
      </c>
      <c r="V409" s="20" t="str" cm="1">
        <f t="array" ref="V409">INDEX(Convert_RBCIRTG[RTG_FITCH_SP],IF(MEDIAN($S409:$U409)&gt;0,MEDIAN($S409:$U409),MAX($S409:$U409)))</f>
        <v>AAA</v>
      </c>
      <c r="W409" s="15" cm="1">
        <f t="array" ref="W409">_xll.BDP($C409,W$1,"YAS_YLD_FLAG = 15")</f>
        <v>19.951757678704578</v>
      </c>
      <c r="X409" s="3" t="str">
        <f>INDEX(Convert_DurBins[Dur_Bucket],MATCH($W409,Convert_DurBins[Dur_Val],1))</f>
        <v>18-20</v>
      </c>
      <c r="Y409" s="14">
        <f t="shared" si="28"/>
        <v>2.858158</v>
      </c>
      <c r="Z409" s="3">
        <f>-INDEX(DefProv[Default],MATCH($O409&amp;$R409,DefProv[KEY],0))</f>
        <v>-3</v>
      </c>
      <c r="AA409" s="9" cm="1">
        <f t="array" ref="AA409">IF($M409="CAD",AB409,_xll.BDP($C409,AA$1,"YAS_XCCY_FOREIGN_CURRENCY=CAD","YAS_YLD_FLAG = 15","PRICING_SOURCE=BVAL"))</f>
        <v>2.8881579999999998</v>
      </c>
      <c r="AB409" s="9" cm="1">
        <f t="array" ref="AB409">_xll.BDP($C409,AB$1,"YAS_YLD_FLAG = 15","PRICING_SOURCE=BVAL")</f>
        <v>2.8881579999999998</v>
      </c>
      <c r="AC409" s="14">
        <f t="shared" si="29"/>
        <v>0</v>
      </c>
      <c r="AD409" s="9" cm="1">
        <f t="array" ref="AD409">_xll.BDP($C409,AD$1,"YAS_YLD_FLAG = 15","PRICING_SOURCE=BVAL")</f>
        <v>110.97029999999997</v>
      </c>
      <c r="AE409" s="14" t="e">
        <f>INDEX([1]credit_yield!$C$1:$C$108,MATCH($AY409,[1]credit_yield!$A$1:$A$108,0))</f>
        <v>#N/A</v>
      </c>
      <c r="AF409" s="9" cm="1">
        <f t="array" ref="AF409">_xll.BDP($C409,AF$1,"YAS_YLD_FLAG = 15","YAS_XCCY_FOREIGN_CURRENCY=CAD","PRICING_SOURCE=BVAL")</f>
        <v>96.888445203332836</v>
      </c>
      <c r="AG409" s="9" cm="1">
        <f t="array" ref="AG409">_xll.BDP($C409,AG$1,"YAS_YLD_FLAG = 15","PRICING_SOURCE=BVAL")</f>
        <v>1.7784550000000001</v>
      </c>
      <c r="AH409" s="9" t="str" cm="1">
        <f t="array" ref="AH409">_xll.BDP($C409,AH$1,"YAS_YLD_FLAG = 15","PRICING_SOURCE=BVAL")</f>
        <v>CAN 5 06/01/37</v>
      </c>
      <c r="AI409" s="9" t="str" cm="1">
        <f t="array" ref="AI409">_xll.BDP($C409,AI$1,"YAS_YLD_FLAG = 15","YAS_XCCY_FOREIGN_CURRENCY=CAD","PRICING_SOURCE=BVAL")</f>
        <v>CAN 2 12/01/51</v>
      </c>
      <c r="AJ409" s="9" cm="1">
        <f t="array" ref="AJ409">_xll.BQL($C409, "yield(fill=PREV, pricing_source=BVN4, side=Bid, yield_type=YTW) - yield(fill=PREV, pricing_source=BVN4, side=Ask, yield_type=YTW)")</f>
        <v>5.2017014047170296E-2</v>
      </c>
      <c r="AK409" s="16" cm="1">
        <f t="array" ref="AK409">_xll.BDP($C409,AK$1,"YAS_YLD_FLAG = 1")</f>
        <v>1260000000</v>
      </c>
      <c r="AL409" s="5">
        <f t="shared" si="30"/>
        <v>0</v>
      </c>
      <c r="AM409" s="17" cm="1">
        <f t="array" ref="AM409">_xll.BDP($C409&amp;"@"&amp;Settings!$B$1&amp;" "&amp;$O409,"INTERVAL_SUM","MARKET_DATA_OVERRIDE="&amp;AM$1,"CALC_INTERVAL="&amp;Settings!$B$2,"FILL=0")*1000</f>
        <v>0</v>
      </c>
      <c r="AN409" s="18">
        <f t="shared" si="31"/>
        <v>0</v>
      </c>
      <c r="AO409" s="17" cm="1">
        <f t="array" ref="AO409">_xll.BDP($I409&amp;"@"&amp;Settings!$B$1&amp;" "&amp;$O409,"INTERVAL_SUM","MARKET_DATA_OVERRIDE="&amp;AO$1,"CALC_INTERVAL="&amp;Settings!$B$2,"FILL=0")*1000</f>
        <v>0</v>
      </c>
      <c r="AP409" s="17" cm="1">
        <f t="array" ref="AP409">_xll.BDP($I409&amp;"@"&amp;Settings!$B$1&amp;" "&amp;$O409,"INTERVAL_SUM","MARKET_DATA_OVERRIDE="&amp;AP$1,"CALC_INTERVAL="&amp;Settings!$B$2,"FILL=0")*1000</f>
        <v>0</v>
      </c>
      <c r="AQ409" s="8" cm="1">
        <f t="array" ref="AQ409">_xll.BDP($C409,AQ$1)</f>
        <v>89</v>
      </c>
      <c r="AR409" s="21">
        <f>_xlfn.IFNA(IF(ISNUMBER($K409),INDEX(SN_Limit[UTILIZATION],MATCH($K409,SN_Limit[BB_ID],0)),"#N/A"),
IF(ISNUMBER($L409),INDEX(SN_Limit[UTILIZATION],MATCH($L409,SN_Limit[BB_ID],0)),"#N/A"))</f>
        <v>0.24390000000000001</v>
      </c>
      <c r="AS409" s="6">
        <f>_xlfn.IFNA(IF(ISNUMBER($K409),INDEX(SN_Limit[REMAINING],MATCH($K409,SN_Limit[BB_ID],0)),"#N/A"),
IF(ISNUMBER($L409),INDEX(SN_Limit[REMAINING],MATCH($L409,SN_Limit[BB_ID],0)),"#N/A"))</f>
        <v>393666880.94999999</v>
      </c>
      <c r="AT409" s="3" t="str">
        <f>INDEX(Table11[Z_category],MATCH(MAX(BuyTable[[#This Row],[Yld_Z_BB]:[Yld_Z_RBCI]]),Table11[Z_score_Vale],1))</f>
        <v>90+</v>
      </c>
      <c r="AU409" s="3">
        <f>INDEX(Table12[TRAC_Category],MATCH(BuyTable[[#This Row],[Perc_Traded]],Table12[TRAC_Value],1))</f>
        <v>0</v>
      </c>
      <c r="AV409" s="27">
        <f>INDEX(Table13[NetDlrInv_Category],MATCH(BuyTable[[#This Row],[DealerClient Net]],Table13[NetDlrInv_Value],1))</f>
        <v>0</v>
      </c>
      <c r="AW409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409" s="3">
        <f>INDEX(Table15[XCCY_Cat],MATCH(BuyTable[[#This Row],[XCCY_sprd]],Table15[XCCY_Value],1))</f>
        <v>0</v>
      </c>
      <c r="AY409" s="3" t="str">
        <f>INDEX(Group_RTG[RTG_Value],MATCH($R409,Group_RTG[RTG_Key],0))&amp;":"&amp;INDEX(Map_DurBQNT[Dur_Val],MATCH($X409,Map_DurBQNT[Dur_Key],0))&amp;":"&amp;$M409&amp;":"&amp;$O409</f>
        <v>AAA:10:CAD:Govt</v>
      </c>
      <c r="AZ409" s="3" t="str">
        <f>INDEX(Table9[LQA_Bucket],MATCH(BuyTable[[#This Row],[LQA_LIQUIDITY_SCORE]],Table9[LQA_Val],1))</f>
        <v>80-100</v>
      </c>
      <c r="BA409" s="27" t="str">
        <f>INDEX(Table10[Utilization_Bucket],MATCH(_xlfn.IFNA(ROUND(BuyTable[[#This Row],[Remaining]]/1000000,0),-1),Table10[Utilization_Val],1))</f>
        <v>100MM+</v>
      </c>
      <c r="BB40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10" spans="1:54" x14ac:dyDescent="0.3">
      <c r="A410" t="s">
        <v>876</v>
      </c>
      <c r="B410" t="str">
        <f>IF(ISNUMBER(MATCH(I410,Buyside_PastID!A:A,0)),"","NEW")</f>
        <v/>
      </c>
      <c r="C410" s="8" t="s">
        <v>1759</v>
      </c>
      <c r="D410" s="8">
        <v>0.98752144386176122</v>
      </c>
      <c r="E410" s="8">
        <v>1.1481540671709194</v>
      </c>
      <c r="F410" s="8" t="s">
        <v>2191</v>
      </c>
      <c r="G410" s="8">
        <v>0</v>
      </c>
      <c r="H410" s="8">
        <v>0</v>
      </c>
      <c r="I410" s="8" t="str" cm="1">
        <f t="array" ref="I410">_xll.BDP($C410,I$1)</f>
        <v>669827FZ5</v>
      </c>
      <c r="J410" s="8" t="str" cm="1">
        <f t="array" ref="J410">_xll.BDP($C410,J$1)</f>
        <v>NS 3.45 06/01/45</v>
      </c>
      <c r="K410" s="8" cm="1">
        <f t="array" ref="K410">_xll.BDP($C410,K$1)</f>
        <v>191114</v>
      </c>
      <c r="L410" s="8" cm="1">
        <f t="array" ref="L410">_xll.BDP($C410,L$1)</f>
        <v>191114</v>
      </c>
      <c r="M410" s="8" t="str" cm="1">
        <f t="array" ref="M410">_xll.BDP($C410,M$1)</f>
        <v>CAD</v>
      </c>
      <c r="N410" s="8" t="str" cm="1">
        <f t="array" ref="N410">_xll.BDP($C410,N$1)</f>
        <v>CA</v>
      </c>
      <c r="O410" s="8" t="str" cm="1">
        <f t="array" ref="O410">_xll.BDP($C410,O$1)</f>
        <v>Govt</v>
      </c>
      <c r="P410" s="8" t="str" cm="1">
        <f t="array" ref="P410">_xll.BDP($C410,P$1)</f>
        <v>Government</v>
      </c>
      <c r="Q410" s="8" t="str" cm="1">
        <f t="array" ref="Q410">_xll.BDP($C410,Q$1)</f>
        <v>NOVA SCOTIA PROVINCE</v>
      </c>
      <c r="R410" s="8" t="str" cm="1">
        <f t="array" ref="R410">_xll.BDP($C410,R$1)</f>
        <v>AA-</v>
      </c>
      <c r="S410" s="8" cm="1">
        <f t="array" ref="S410">_xlfn.IFNA(MATCH(_xll.BDP($C410,S$1),Convert_RBCIRTG[RTG_MDY],0),0)</f>
        <v>8</v>
      </c>
      <c r="T410" s="8" cm="1">
        <f t="array" ref="T410">_xlfn.IFNA(MATCH(_xll.BDP($C410,T$1),Convert_RBCIRTG[RTG_FITCH_SP],0),0)</f>
        <v>0</v>
      </c>
      <c r="U410" s="8" cm="1">
        <f t="array" ref="U410">_xlfn.IFNA(MATCH(_xll.BDP($C410,U$1),Convert_RBCIRTG[RTG_FITCH_SP],0),0)</f>
        <v>7</v>
      </c>
      <c r="V410" s="20" t="str" cm="1">
        <f t="array" ref="V410">INDEX(Convert_RBCIRTG[RTG_FITCH_SP],IF(MEDIAN($S410:$U410)&gt;0,MEDIAN($S410:$U410),MAX($S410:$U410)))</f>
        <v>AA-</v>
      </c>
      <c r="W410" s="15" cm="1">
        <f t="array" ref="W410">_xll.BDP($C410,W$1,"YAS_YLD_FLAG = 15")</f>
        <v>16.376969124395639</v>
      </c>
      <c r="X410" s="3" t="str">
        <f>INDEX(Convert_DurBins[Dur_Bucket],MATCH($W410,Convert_DurBins[Dur_Val],1))</f>
        <v>16-18</v>
      </c>
      <c r="Y410" s="14">
        <f t="shared" si="28"/>
        <v>2.7287120000000002</v>
      </c>
      <c r="Z410" s="3">
        <f>-INDEX(DefProv[Default],MATCH($O410&amp;$R410,DefProv[KEY],0))</f>
        <v>-3</v>
      </c>
      <c r="AA410" s="9" cm="1">
        <f t="array" ref="AA410">IF($M410="CAD",AB410,_xll.BDP($C410,AA$1,"YAS_XCCY_FOREIGN_CURRENCY=CAD","YAS_YLD_FLAG = 15","PRICING_SOURCE=BVAL"))</f>
        <v>2.7587120000000001</v>
      </c>
      <c r="AB410" s="9" cm="1">
        <f t="array" ref="AB410">_xll.BDP($C410,AB$1,"YAS_YLD_FLAG = 15","PRICING_SOURCE=BVAL")</f>
        <v>2.7587120000000001</v>
      </c>
      <c r="AC410" s="14">
        <f t="shared" si="29"/>
        <v>0</v>
      </c>
      <c r="AD410" s="9" cm="1">
        <f t="array" ref="AD410">_xll.BDP($C410,AD$1,"YAS_YLD_FLAG = 15","PRICING_SOURCE=BVAL")</f>
        <v>82.279200000000017</v>
      </c>
      <c r="AE410" s="14" t="e">
        <f>INDEX([1]credit_yield!$C$1:$C$108,MATCH($AY410,[1]credit_yield!$A$1:$A$108,0))</f>
        <v>#N/A</v>
      </c>
      <c r="AF410" s="9" cm="1">
        <f t="array" ref="AF410">_xll.BDP($C410,AF$1,"YAS_YLD_FLAG = 15","YAS_XCCY_FOREIGN_CURRENCY=CAD","PRICING_SOURCE=BVAL")</f>
        <v>93.113252293772277</v>
      </c>
      <c r="AG410" s="9" cm="1">
        <f t="array" ref="AG410">_xll.BDP($C410,AG$1,"YAS_YLD_FLAG = 15","PRICING_SOURCE=BVAL")</f>
        <v>1.9359199999999999</v>
      </c>
      <c r="AH410" s="9" t="str" cm="1">
        <f t="array" ref="AH410">_xll.BDP($C410,AH$1,"YAS_YLD_FLAG = 15","PRICING_SOURCE=BVAL")</f>
        <v>CAN 3 1/2 12/01/45</v>
      </c>
      <c r="AI410" s="9" t="str" cm="1">
        <f t="array" ref="AI410">_xll.BDP($C410,AI$1,"YAS_YLD_FLAG = 15","YAS_XCCY_FOREIGN_CURRENCY=CAD","PRICING_SOURCE=BVAL")</f>
        <v>CAN 4 06/01/41</v>
      </c>
      <c r="AJ410" s="9" cm="1">
        <f t="array" ref="AJ410">_xll.BQL($C410, "yield(fill=PREV, pricing_source=BVN4, side=Bid, yield_type=YTW) - yield(fill=PREV, pricing_source=BVN4, side=Ask, yield_type=YTW)")</f>
        <v>1.2315634037404877E-2</v>
      </c>
      <c r="AK410" s="16" cm="1">
        <f t="array" ref="AK410">_xll.BDP($C410,AK$1,"YAS_YLD_FLAG = 1")</f>
        <v>325000000</v>
      </c>
      <c r="AL410" s="5">
        <f t="shared" si="30"/>
        <v>0</v>
      </c>
      <c r="AM410" s="17" cm="1">
        <f t="array" ref="AM410">_xll.BDP($C410&amp;"@"&amp;Settings!$B$1&amp;" "&amp;$O410,"INTERVAL_SUM","MARKET_DATA_OVERRIDE="&amp;AM$1,"CALC_INTERVAL="&amp;Settings!$B$2,"FILL=0")*1000</f>
        <v>0</v>
      </c>
      <c r="AN410" s="18">
        <f t="shared" si="31"/>
        <v>0</v>
      </c>
      <c r="AO410" s="17" cm="1">
        <f t="array" ref="AO410">_xll.BDP($I410&amp;"@"&amp;Settings!$B$1&amp;" "&amp;$O410,"INTERVAL_SUM","MARKET_DATA_OVERRIDE="&amp;AO$1,"CALC_INTERVAL="&amp;Settings!$B$2,"FILL=0")*1000</f>
        <v>0</v>
      </c>
      <c r="AP410" s="17" cm="1">
        <f t="array" ref="AP410">_xll.BDP($I410&amp;"@"&amp;Settings!$B$1&amp;" "&amp;$O410,"INTERVAL_SUM","MARKET_DATA_OVERRIDE="&amp;AP$1,"CALC_INTERVAL="&amp;Settings!$B$2,"FILL=0")*1000</f>
        <v>0</v>
      </c>
      <c r="AQ410" s="8" cm="1">
        <f t="array" ref="AQ410">_xll.BDP($C410,AQ$1)</f>
        <v>98</v>
      </c>
      <c r="AR410" s="21" t="e">
        <f>_xlfn.IFNA(IF(ISNUMBER($K410),INDEX(SN_Limit[UTILIZATION],MATCH($K410,SN_Limit[BB_ID],0)),"#N/A"),
IF(ISNUMBER($L410),INDEX(SN_Limit[UTILIZATION],MATCH($L410,SN_Limit[BB_ID],0)),"#N/A"))</f>
        <v>#N/A</v>
      </c>
      <c r="AS410" s="6" t="e">
        <f>_xlfn.IFNA(IF(ISNUMBER($K410),INDEX(SN_Limit[REMAINING],MATCH($K410,SN_Limit[BB_ID],0)),"#N/A"),
IF(ISNUMBER($L410),INDEX(SN_Limit[REMAINING],MATCH($L410,SN_Limit[BB_ID],0)),"#N/A"))</f>
        <v>#N/A</v>
      </c>
      <c r="AT410" s="3" t="str">
        <f>INDEX(Table11[Z_category],MATCH(MAX(BuyTable[[#This Row],[Yld_Z_BB]:[Yld_Z_RBCI]]),Table11[Z_score_Vale],1))</f>
        <v>75 to 90</v>
      </c>
      <c r="AU410" s="3">
        <f>INDEX(Table12[TRAC_Category],MATCH(BuyTable[[#This Row],[Perc_Traded]],Table12[TRAC_Value],1))</f>
        <v>0</v>
      </c>
      <c r="AV410" s="27">
        <f>INDEX(Table13[NetDlrInv_Category],MATCH(BuyTable[[#This Row],[DealerClient Net]],Table13[NetDlrInv_Value],1))</f>
        <v>0</v>
      </c>
      <c r="AW410" s="3">
        <f>IF(OR(ISBLANK(BuyTable[[#This Row],[MSG_AskSize]]),NOT(ISNUMBER(BuyTable[[#This Row],[MSG_AskSize]]))),"NA",INDEX(Table14[AskSize_Category],MATCH(BuyTable[[#This Row],[MSG_AskSize]],Table14[AskSize_Value],1)))</f>
        <v>0</v>
      </c>
      <c r="AX410" s="3">
        <f>INDEX(Table15[XCCY_Cat],MATCH(BuyTable[[#This Row],[XCCY_sprd]],Table15[XCCY_Value],1))</f>
        <v>0</v>
      </c>
      <c r="AY410" s="3" t="str">
        <f>INDEX(Group_RTG[RTG_Value],MATCH($R410,Group_RTG[RTG_Key],0))&amp;":"&amp;INDEX(Map_DurBQNT[Dur_Val],MATCH($X410,Map_DurBQNT[Dur_Key],0))&amp;":"&amp;$M410&amp;":"&amp;$O410</f>
        <v>AA:9:CAD:Govt</v>
      </c>
      <c r="AZ410" s="3" t="str">
        <f>INDEX(Table9[LQA_Bucket],MATCH(BuyTable[[#This Row],[LQA_LIQUIDITY_SCORE]],Table9[LQA_Val],1))</f>
        <v>80-100</v>
      </c>
      <c r="BA410" s="27" t="str">
        <f>INDEX(Table10[Utilization_Bucket],MATCH(_xlfn.IFNA(ROUND(BuyTable[[#This Row],[Remaining]]/1000000,0),-1),Table10[Utilization_Val],1))</f>
        <v>NR</v>
      </c>
      <c r="BB41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11" spans="1:54" x14ac:dyDescent="0.3">
      <c r="A411" t="s">
        <v>876</v>
      </c>
      <c r="B411" t="str">
        <f>IF(ISNUMBER(MATCH(I411,Buyside_PastID!A:A,0)),"","NEW")</f>
        <v/>
      </c>
      <c r="C411" s="8" t="s">
        <v>1770</v>
      </c>
      <c r="D411" s="8">
        <v>1.0376756555527367</v>
      </c>
      <c r="E411" s="8">
        <v>1.3701390111829599</v>
      </c>
      <c r="F411" s="8" t="s">
        <v>2206</v>
      </c>
      <c r="G411" s="8">
        <v>5000</v>
      </c>
      <c r="H411" s="8">
        <v>2000</v>
      </c>
      <c r="I411" s="8" t="str" cm="1">
        <f t="array" ref="I411">_xll.BDP($C411,I$1)</f>
        <v>891288DT6</v>
      </c>
      <c r="J411" s="8" t="str" cm="1">
        <f t="array" ref="J411">_xll.BDP($C411,J$1)</f>
        <v>TRNT 2.6 09/24/39</v>
      </c>
      <c r="K411" s="8" cm="1">
        <f t="array" ref="K411">_xll.BDP($C411,K$1)</f>
        <v>186517</v>
      </c>
      <c r="L411" s="8" cm="1">
        <f t="array" ref="L411">_xll.BDP($C411,L$1)</f>
        <v>186517</v>
      </c>
      <c r="M411" s="8" t="str" cm="1">
        <f t="array" ref="M411">_xll.BDP($C411,M$1)</f>
        <v>CAD</v>
      </c>
      <c r="N411" s="8" t="str" cm="1">
        <f t="array" ref="N411">_xll.BDP($C411,N$1)</f>
        <v>CA</v>
      </c>
      <c r="O411" s="8" t="str" cm="1">
        <f t="array" ref="O411">_xll.BDP($C411,O$1)</f>
        <v>Govt</v>
      </c>
      <c r="P411" s="8" t="str" cm="1">
        <f t="array" ref="P411">_xll.BDP($C411,P$1)</f>
        <v>Government</v>
      </c>
      <c r="Q411" s="8" t="str" cm="1">
        <f t="array" ref="Q411">_xll.BDP($C411,Q$1)</f>
        <v>CITY OF TORONTO CANADA</v>
      </c>
      <c r="R411" s="8" t="str" cm="1">
        <f t="array" ref="R411">_xll.BDP($C411,R$1)</f>
        <v>AA</v>
      </c>
      <c r="S411" s="8" cm="1">
        <f t="array" ref="S411">_xlfn.IFNA(MATCH(_xll.BDP($C411,S$1),Convert_RBCIRTG[RTG_MDY],0),0)</f>
        <v>9</v>
      </c>
      <c r="T411" s="8" cm="1">
        <f t="array" ref="T411">_xlfn.IFNA(MATCH(_xll.BDP($C411,T$1),Convert_RBCIRTG[RTG_FITCH_SP],0),0)</f>
        <v>0</v>
      </c>
      <c r="U411" s="8" cm="1">
        <f t="array" ref="U411">_xlfn.IFNA(MATCH(_xll.BDP($C411,U$1),Convert_RBCIRTG[RTG_FITCH_SP],0),0)</f>
        <v>8</v>
      </c>
      <c r="V411" s="20" t="str" cm="1">
        <f t="array" ref="V411">INDEX(Convert_RBCIRTG[RTG_FITCH_SP],IF(MEDIAN($S411:$U411)&gt;0,MEDIAN($S411:$U411),MAX($S411:$U411)))</f>
        <v>AA</v>
      </c>
      <c r="W411" s="15" cm="1">
        <f t="array" ref="W411">_xll.BDP($C411,W$1,"YAS_YLD_FLAG = 15")</f>
        <v>14.177184429421082</v>
      </c>
      <c r="X411" s="3" t="str">
        <f>INDEX(Convert_DurBins[Dur_Bucket],MATCH($W411,Convert_DurBins[Dur_Val],1))</f>
        <v>14-16</v>
      </c>
      <c r="Y411" s="14">
        <f t="shared" si="28"/>
        <v>2.7152240000000001</v>
      </c>
      <c r="Z411" s="3">
        <f>-INDEX(DefProv[Default],MATCH($O411&amp;$R411,DefProv[KEY],0))</f>
        <v>-3</v>
      </c>
      <c r="AA411" s="9" cm="1">
        <f t="array" ref="AA411">IF($M411="CAD",AB411,_xll.BDP($C411,AA$1,"YAS_XCCY_FOREIGN_CURRENCY=CAD","YAS_YLD_FLAG = 15","PRICING_SOURCE=BVAL"))</f>
        <v>2.7452239999999999</v>
      </c>
      <c r="AB411" s="9" cm="1">
        <f t="array" ref="AB411">_xll.BDP($C411,AB$1,"YAS_YLD_FLAG = 15","PRICING_SOURCE=BVAL")</f>
        <v>2.7452239999999999</v>
      </c>
      <c r="AC411" s="14">
        <f t="shared" si="29"/>
        <v>0</v>
      </c>
      <c r="AD411" s="9" cm="1">
        <f t="array" ref="AD411">_xll.BDP($C411,AD$1,"YAS_YLD_FLAG = 15","PRICING_SOURCE=BVAL")</f>
        <v>96.676899999999975</v>
      </c>
      <c r="AE411" s="14" t="e">
        <f>INDEX([1]credit_yield!$C$1:$C$108,MATCH($AY411,[1]credit_yield!$A$1:$A$108,0))</f>
        <v>#N/A</v>
      </c>
      <c r="AF411" s="9" cm="1">
        <f t="array" ref="AF411">_xll.BDP($C411,AF$1,"YAS_YLD_FLAG = 15","YAS_XCCY_FOREIGN_CURRENCY=CAD","PRICING_SOURCE=BVAL")</f>
        <v>86.931110371509362</v>
      </c>
      <c r="AG411" s="9" cm="1">
        <f t="array" ref="AG411">_xll.BDP($C411,AG$1,"YAS_YLD_FLAG = 15","PRICING_SOURCE=BVAL")</f>
        <v>1.7784550000000001</v>
      </c>
      <c r="AH411" s="9" t="str" cm="1">
        <f t="array" ref="AH411">_xll.BDP($C411,AH$1,"YAS_YLD_FLAG = 15","PRICING_SOURCE=BVAL")</f>
        <v>CAN 5 06/01/37</v>
      </c>
      <c r="AI411" s="9" t="str" cm="1">
        <f t="array" ref="AI411">_xll.BDP($C411,AI$1,"YAS_YLD_FLAG = 15","YAS_XCCY_FOREIGN_CURRENCY=CAD","PRICING_SOURCE=BVAL")</f>
        <v>CAN 4 06/01/41</v>
      </c>
      <c r="AJ411" s="9" cm="1">
        <f t="array" ref="AJ411">_xll.BQL($C411, "yield(fill=PREV, pricing_source=BVN4, side=Bid, yield_type=YTW) - yield(fill=PREV, pricing_source=BVN4, side=Ask, yield_type=YTW)")</f>
        <v>2.1265591417142016E-2</v>
      </c>
      <c r="AK411" s="16" cm="1">
        <f t="array" ref="AK411">_xll.BDP($C411,AK$1,"YAS_YLD_FLAG = 1")</f>
        <v>330000000</v>
      </c>
      <c r="AL411" s="5">
        <f t="shared" si="30"/>
        <v>0</v>
      </c>
      <c r="AM411" s="17" cm="1">
        <f t="array" ref="AM411">_xll.BDP($C411&amp;"@"&amp;Settings!$B$1&amp;" "&amp;$O411,"INTERVAL_SUM","MARKET_DATA_OVERRIDE="&amp;AM$1,"CALC_INTERVAL="&amp;Settings!$B$2,"FILL=0")*1000</f>
        <v>0</v>
      </c>
      <c r="AN411" s="18">
        <f t="shared" si="31"/>
        <v>0</v>
      </c>
      <c r="AO411" s="17" cm="1">
        <f t="array" ref="AO411">_xll.BDP($I411&amp;"@"&amp;Settings!$B$1&amp;" "&amp;$O411,"INTERVAL_SUM","MARKET_DATA_OVERRIDE="&amp;AO$1,"CALC_INTERVAL="&amp;Settings!$B$2,"FILL=0")*1000</f>
        <v>0</v>
      </c>
      <c r="AP411" s="17" cm="1">
        <f t="array" ref="AP411">_xll.BDP($I411&amp;"@"&amp;Settings!$B$1&amp;" "&amp;$O411,"INTERVAL_SUM","MARKET_DATA_OVERRIDE="&amp;AP$1,"CALC_INTERVAL="&amp;Settings!$B$2,"FILL=0")*1000</f>
        <v>0</v>
      </c>
      <c r="AQ411" s="8" cm="1">
        <f t="array" ref="AQ411">_xll.BDP($C411,AQ$1)</f>
        <v>93</v>
      </c>
      <c r="AR411" s="21">
        <f>_xlfn.IFNA(IF(ISNUMBER($K411),INDEX(SN_Limit[UTILIZATION],MATCH($K411,SN_Limit[BB_ID],0)),"#N/A"),
IF(ISNUMBER($L411),INDEX(SN_Limit[UTILIZATION],MATCH($L411,SN_Limit[BB_ID],0)),"#N/A"))</f>
        <v>1.26E-2</v>
      </c>
      <c r="AS411" s="6">
        <f>_xlfn.IFNA(IF(ISNUMBER($K411),INDEX(SN_Limit[REMAINING],MATCH($K411,SN_Limit[BB_ID],0)),"#N/A"),
IF(ISNUMBER($L411),INDEX(SN_Limit[REMAINING],MATCH($L411,SN_Limit[BB_ID],0)),"#N/A"))</f>
        <v>79863823.290000007</v>
      </c>
      <c r="AT411" s="3" t="str">
        <f>INDEX(Table11[Z_category],MATCH(MAX(BuyTable[[#This Row],[Yld_Z_BB]:[Yld_Z_RBCI]]),Table11[Z_score_Vale],1))</f>
        <v>90+</v>
      </c>
      <c r="AU411" s="3">
        <f>INDEX(Table12[TRAC_Category],MATCH(BuyTable[[#This Row],[Perc_Traded]],Table12[TRAC_Value],1))</f>
        <v>0</v>
      </c>
      <c r="AV411" s="27">
        <f>INDEX(Table13[NetDlrInv_Category],MATCH(BuyTable[[#This Row],[DealerClient Net]],Table13[NetDlrInv_Value],1))</f>
        <v>0</v>
      </c>
      <c r="AW411" s="3">
        <f>IF(OR(ISBLANK(BuyTable[[#This Row],[MSG_AskSize]]),NOT(ISNUMBER(BuyTable[[#This Row],[MSG_AskSize]]))),"NA",INDEX(Table14[AskSize_Category],MATCH(BuyTable[[#This Row],[MSG_AskSize]],Table14[AskSize_Value],1)))</f>
        <v>0</v>
      </c>
      <c r="AX411" s="3">
        <f>INDEX(Table15[XCCY_Cat],MATCH(BuyTable[[#This Row],[XCCY_sprd]],Table15[XCCY_Value],1))</f>
        <v>0</v>
      </c>
      <c r="AY411" s="3" t="str">
        <f>INDEX(Group_RTG[RTG_Value],MATCH($R411,Group_RTG[RTG_Key],0))&amp;":"&amp;INDEX(Map_DurBQNT[Dur_Val],MATCH($X411,Map_DurBQNT[Dur_Key],0))&amp;":"&amp;$M411&amp;":"&amp;$O411</f>
        <v>AA:8:CAD:Govt</v>
      </c>
      <c r="AZ411" s="3" t="str">
        <f>INDEX(Table9[LQA_Bucket],MATCH(BuyTable[[#This Row],[LQA_LIQUIDITY_SCORE]],Table9[LQA_Val],1))</f>
        <v>80-100</v>
      </c>
      <c r="BA411" s="27" t="str">
        <f>INDEX(Table10[Utilization_Bucket],MATCH(_xlfn.IFNA(ROUND(BuyTable[[#This Row],[Remaining]]/1000000,0),-1),Table10[Utilization_Val],1))</f>
        <v>50-100MM</v>
      </c>
      <c r="BB41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12" spans="1:54" x14ac:dyDescent="0.3">
      <c r="A412" t="s">
        <v>876</v>
      </c>
      <c r="B412" t="str">
        <f>IF(ISNUMBER(MATCH(I412,Buyside_PastID!A:A,0)),"","NEW")</f>
        <v/>
      </c>
      <c r="C412" s="8" t="s">
        <v>1735</v>
      </c>
      <c r="D412" s="8">
        <v>1.6381700038222042</v>
      </c>
      <c r="E412" s="8">
        <v>1.4883396687555672</v>
      </c>
      <c r="F412" s="8" t="s">
        <v>2160</v>
      </c>
      <c r="G412" s="8">
        <v>5000000</v>
      </c>
      <c r="H412" s="8">
        <v>5000000</v>
      </c>
      <c r="I412" s="8" t="str" cm="1">
        <f t="array" ref="I412">_xll.BDP($C412,I$1)</f>
        <v>87971MBB8</v>
      </c>
      <c r="J412" s="8" t="str" cm="1">
        <f t="array" ref="J412">_xll.BDP($C412,J$1)</f>
        <v>TCN 4.4 01/29/46</v>
      </c>
      <c r="K412" s="8" cm="1">
        <f t="array" ref="K412">_xll.BDP($C412,K$1)</f>
        <v>108560</v>
      </c>
      <c r="L412" s="8" cm="1">
        <f t="array" ref="L412">_xll.BDP($C412,L$1)</f>
        <v>108560</v>
      </c>
      <c r="M412" s="8" t="str" cm="1">
        <f t="array" ref="M412">_xll.BDP($C412,M$1)</f>
        <v>CAD</v>
      </c>
      <c r="N412" s="8" t="str" cm="1">
        <f t="array" ref="N412">_xll.BDP($C412,N$1)</f>
        <v>CA</v>
      </c>
      <c r="O412" s="8" t="str" cm="1">
        <f t="array" ref="O412">_xll.BDP($C412,O$1)</f>
        <v>Corp</v>
      </c>
      <c r="P412" s="8" t="str" cm="1">
        <f t="array" ref="P412">_xll.BDP($C412,P$1)</f>
        <v>Communications</v>
      </c>
      <c r="Q412" s="8" t="str" cm="1">
        <f t="array" ref="Q412">_xll.BDP($C412,Q$1)</f>
        <v>TELUS CORP</v>
      </c>
      <c r="R412" s="8" t="str" cm="1">
        <f t="array" ref="R412">_xll.BDP($C412,R$1)</f>
        <v>BBB+</v>
      </c>
      <c r="S412" s="8" cm="1">
        <f t="array" ref="S412">_xlfn.IFNA(MATCH(_xll.BDP($C412,S$1),Convert_RBCIRTG[RTG_MDY],0),0)</f>
        <v>3</v>
      </c>
      <c r="T412" s="8" cm="1">
        <f t="array" ref="T412">_xlfn.IFNA(MATCH(_xll.BDP($C412,T$1),Convert_RBCIRTG[RTG_FITCH_SP],0),0)</f>
        <v>3</v>
      </c>
      <c r="U412" s="8" cm="1">
        <f t="array" ref="U412">_xlfn.IFNA(MATCH(_xll.BDP($C412,U$1),Convert_RBCIRTG[RTG_FITCH_SP],0),0)</f>
        <v>3</v>
      </c>
      <c r="V412" s="20" t="str" cm="1">
        <f t="array" ref="V412">INDEX(Convert_RBCIRTG[RTG_FITCH_SP],IF(MEDIAN($S412:$U412)&gt;0,MEDIAN($S412:$U412),MAX($S412:$U412)))</f>
        <v>BBB+</v>
      </c>
      <c r="W412" s="15" cm="1">
        <f t="array" ref="W412">_xll.BDP($C412,W$1,"YAS_YLD_FLAG = 15")</f>
        <v>14.77196067032779</v>
      </c>
      <c r="X412" s="3" t="str">
        <f>INDEX(Convert_DurBins[Dur_Bucket],MATCH($W412,Convert_DurBins[Dur_Val],1))</f>
        <v>14-16</v>
      </c>
      <c r="Y412" s="14">
        <f t="shared" si="28"/>
        <v>3.7285410000000003</v>
      </c>
      <c r="Z412" s="3">
        <f>-INDEX(DefProv[Default],MATCH($O412&amp;$R412,DefProv[KEY],0))</f>
        <v>-36</v>
      </c>
      <c r="AA412" s="9" cm="1">
        <f t="array" ref="AA412">IF($M412="CAD",AB412,_xll.BDP($C412,AA$1,"YAS_XCCY_FOREIGN_CURRENCY=CAD","YAS_YLD_FLAG = 15","PRICING_SOURCE=BVAL"))</f>
        <v>4.0885410000000002</v>
      </c>
      <c r="AB412" s="9" cm="1">
        <f t="array" ref="AB412">_xll.BDP($C412,AB$1,"YAS_YLD_FLAG = 15","PRICING_SOURCE=BVAL")</f>
        <v>4.0885410000000002</v>
      </c>
      <c r="AC412" s="14">
        <f t="shared" si="29"/>
        <v>0</v>
      </c>
      <c r="AD412" s="9" cm="1">
        <f t="array" ref="AD412">_xll.BDP($C412,AD$1,"YAS_YLD_FLAG = 15","PRICING_SOURCE=BVAL")</f>
        <v>215.26210000000003</v>
      </c>
      <c r="AE412" s="14" t="e">
        <f>INDEX([1]credit_yield!$C$1:$C$108,MATCH($AY412,[1]credit_yield!$A$1:$A$108,0))</f>
        <v>#N/A</v>
      </c>
      <c r="AF412" s="9" cm="1">
        <f t="array" ref="AF412">_xll.BDP($C412,AF$1,"YAS_YLD_FLAG = 15","YAS_XCCY_FOREIGN_CURRENCY=CAD","PRICING_SOURCE=BVAL")</f>
        <v>227.67797266210206</v>
      </c>
      <c r="AG412" s="9" cm="1">
        <f t="array" ref="AG412">_xll.BDP($C412,AG$1,"YAS_YLD_FLAG = 15","PRICING_SOURCE=BVAL")</f>
        <v>1.9359199999999999</v>
      </c>
      <c r="AH412" s="9" t="str" cm="1">
        <f t="array" ref="AH412">_xll.BDP($C412,AH$1,"YAS_YLD_FLAG = 15","PRICING_SOURCE=BVAL")</f>
        <v>CAN 3 1/2 12/01/45</v>
      </c>
      <c r="AI412" s="9" t="str" cm="1">
        <f t="array" ref="AI412">_xll.BDP($C412,AI$1,"YAS_YLD_FLAG = 15","YAS_XCCY_FOREIGN_CURRENCY=CAD","PRICING_SOURCE=BVAL")</f>
        <v>CAN 4 06/01/41</v>
      </c>
      <c r="AJ412" s="9" cm="1">
        <f t="array" ref="AJ412">_xll.BQL($C412, "yield(fill=PREV, pricing_source=BVN4, side=Bid, yield_type=YTW) - yield(fill=PREV, pricing_source=BVN4, side=Ask, yield_type=YTW)")</f>
        <v>1.7866800000000183E-2</v>
      </c>
      <c r="AK412" s="16" cm="1">
        <f t="array" ref="AK412">_xll.BDP($C412,AK$1,"YAS_YLD_FLAG = 1")</f>
        <v>500000000</v>
      </c>
      <c r="AL412" s="5">
        <f t="shared" si="30"/>
        <v>0</v>
      </c>
      <c r="AM412" s="17" cm="1">
        <f t="array" ref="AM412">_xll.BDP($C412&amp;"@"&amp;Settings!$B$1&amp;" "&amp;$O412,"INTERVAL_SUM","MARKET_DATA_OVERRIDE="&amp;AM$1,"CALC_INTERVAL="&amp;Settings!$B$2,"FILL=0")*1000</f>
        <v>0</v>
      </c>
      <c r="AN412" s="18">
        <f t="shared" si="31"/>
        <v>0</v>
      </c>
      <c r="AO412" s="17" cm="1">
        <f t="array" ref="AO412">_xll.BDP($I412&amp;"@"&amp;Settings!$B$1&amp;" "&amp;$O412,"INTERVAL_SUM","MARKET_DATA_OVERRIDE="&amp;AO$1,"CALC_INTERVAL="&amp;Settings!$B$2,"FILL=0")*1000</f>
        <v>0</v>
      </c>
      <c r="AP412" s="17" cm="1">
        <f t="array" ref="AP412">_xll.BDP($I412&amp;"@"&amp;Settings!$B$1&amp;" "&amp;$O412,"INTERVAL_SUM","MARKET_DATA_OVERRIDE="&amp;AP$1,"CALC_INTERVAL="&amp;Settings!$B$2,"FILL=0")*1000</f>
        <v>0</v>
      </c>
      <c r="AQ412" s="8" cm="1">
        <f t="array" ref="AQ412">_xll.BDP($C412,AQ$1)</f>
        <v>87</v>
      </c>
      <c r="AR412" s="21">
        <f>_xlfn.IFNA(IF(ISNUMBER($K412),INDEX(SN_Limit[UTILIZATION],MATCH($K412,SN_Limit[BB_ID],0)),"#N/A"),
IF(ISNUMBER($L412),INDEX(SN_Limit[UTILIZATION],MATCH($L412,SN_Limit[BB_ID],0)),"#N/A"))</f>
        <v>0.90949999999999998</v>
      </c>
      <c r="AS412" s="6">
        <f>_xlfn.IFNA(IF(ISNUMBER($K412),INDEX(SN_Limit[REMAINING],MATCH($K412,SN_Limit[BB_ID],0)),"#N/A"),
IF(ISNUMBER($L412),INDEX(SN_Limit[REMAINING],MATCH($L412,SN_Limit[BB_ID],0)),"#N/A"))</f>
        <v>0</v>
      </c>
      <c r="AT412" s="3" t="str">
        <f>INDEX(Table11[Z_category],MATCH(MAX(BuyTable[[#This Row],[Yld_Z_BB]:[Yld_Z_RBCI]]),Table11[Z_score_Vale],1))</f>
        <v>90+</v>
      </c>
      <c r="AU412" s="3">
        <f>INDEX(Table12[TRAC_Category],MATCH(BuyTable[[#This Row],[Perc_Traded]],Table12[TRAC_Value],1))</f>
        <v>0</v>
      </c>
      <c r="AV412" s="27">
        <f>INDEX(Table13[NetDlrInv_Category],MATCH(BuyTable[[#This Row],[DealerClient Net]],Table13[NetDlrInv_Value],1))</f>
        <v>0</v>
      </c>
      <c r="AW412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412" s="3">
        <f>INDEX(Table15[XCCY_Cat],MATCH(BuyTable[[#This Row],[XCCY_sprd]],Table15[XCCY_Value],1))</f>
        <v>0</v>
      </c>
      <c r="AY412" s="3" t="str">
        <f>INDEX(Group_RTG[RTG_Value],MATCH($R412,Group_RTG[RTG_Key],0))&amp;":"&amp;INDEX(Map_DurBQNT[Dur_Val],MATCH($X412,Map_DurBQNT[Dur_Key],0))&amp;":"&amp;$M412&amp;":"&amp;$O412</f>
        <v>BBB:8:CAD:Corp</v>
      </c>
      <c r="AZ412" s="3" t="str">
        <f>INDEX(Table9[LQA_Bucket],MATCH(BuyTable[[#This Row],[LQA_LIQUIDITY_SCORE]],Table9[LQA_Val],1))</f>
        <v>80-100</v>
      </c>
      <c r="BA412" s="27" t="str">
        <f>INDEX(Table10[Utilization_Bucket],MATCH(_xlfn.IFNA(ROUND(BuyTable[[#This Row],[Remaining]]/1000000,0),-1),Table10[Utilization_Val],1))</f>
        <v>0MM</v>
      </c>
      <c r="BB41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13" spans="1:54" x14ac:dyDescent="0.3">
      <c r="A413" t="s">
        <v>876</v>
      </c>
      <c r="B413" t="str">
        <f>IF(ISNUMBER(MATCH(I413,Buyside_PastID!A:A,0)),"","NEW")</f>
        <v/>
      </c>
      <c r="C413" s="8" t="s">
        <v>949</v>
      </c>
      <c r="D413" s="8">
        <v>1.1203087670576808</v>
      </c>
      <c r="E413" s="8">
        <v>1.2146875785570324</v>
      </c>
      <c r="F413" s="8" t="s">
        <v>2135</v>
      </c>
      <c r="G413" s="8">
        <v>0</v>
      </c>
      <c r="H413" s="8">
        <v>4200000</v>
      </c>
      <c r="I413" s="8" t="str" cm="1">
        <f t="array" ref="I413">_xll.BDP($C413,I$1)</f>
        <v>828807CE5</v>
      </c>
      <c r="J413" s="8" t="str" cm="1">
        <f t="array" ref="J413">_xll.BDP($C413,J$1)</f>
        <v>SPG 6 3/4 02/01/40</v>
      </c>
      <c r="K413" s="8" cm="1">
        <f t="array" ref="K413">_xll.BDP($C413,K$1)</f>
        <v>126551</v>
      </c>
      <c r="L413" s="8" cm="1">
        <f t="array" ref="L413">_xll.BDP($C413,L$1)</f>
        <v>384396</v>
      </c>
      <c r="M413" s="8" t="str" cm="1">
        <f t="array" ref="M413">_xll.BDP($C413,M$1)</f>
        <v>USD</v>
      </c>
      <c r="N413" s="8" t="str" cm="1">
        <f t="array" ref="N413">_xll.BDP($C413,N$1)</f>
        <v>US</v>
      </c>
      <c r="O413" s="8" t="str" cm="1">
        <f t="array" ref="O413">_xll.BDP($C413,O$1)</f>
        <v>Corp</v>
      </c>
      <c r="P413" s="8" t="str" cm="1">
        <f t="array" ref="P413">_xll.BDP($C413,P$1)</f>
        <v>Financials</v>
      </c>
      <c r="Q413" s="8" t="str" cm="1">
        <f t="array" ref="Q413">_xll.BDP($C413,Q$1)</f>
        <v>SIMON PROPERTY GROUP LP</v>
      </c>
      <c r="R413" s="8" t="str" cm="1">
        <f t="array" ref="R413">_xll.BDP($C413,R$1)</f>
        <v>A-</v>
      </c>
      <c r="S413" s="8" cm="1">
        <f t="array" ref="S413">_xlfn.IFNA(MATCH(_xll.BDP($C413,S$1),Convert_RBCIRTG[RTG_MDY],0),0)</f>
        <v>4</v>
      </c>
      <c r="T413" s="8" cm="1">
        <f t="array" ref="T413">_xlfn.IFNA(MATCH(_xll.BDP($C413,T$1),Convert_RBCIRTG[RTG_FITCH_SP],0),0)</f>
        <v>0</v>
      </c>
      <c r="U413" s="8" cm="1">
        <f t="array" ref="U413">_xlfn.IFNA(MATCH(_xll.BDP($C413,U$1),Convert_RBCIRTG[RTG_FITCH_SP],0),0)</f>
        <v>4</v>
      </c>
      <c r="V413" s="20" t="str" cm="1">
        <f t="array" ref="V413">INDEX(Convert_RBCIRTG[RTG_FITCH_SP],IF(MEDIAN($S413:$U413)&gt;0,MEDIAN($S413:$U413),MAX($S413:$U413)))</f>
        <v>A-</v>
      </c>
      <c r="W413" s="15" cm="1">
        <f t="array" ref="W413">_xll.BDP($C413,W$1,"YAS_YLD_FLAG = 15")</f>
        <v>11.755346690568311</v>
      </c>
      <c r="X413" s="3" t="str">
        <f>INDEX(Convert_DurBins[Dur_Bucket],MATCH($W413,Convert_DurBins[Dur_Val],1))</f>
        <v>10-12</v>
      </c>
      <c r="Y413" s="14">
        <f t="shared" ref="Y413:Y476" si="32">AA413+Z413/100</f>
        <v>4.016669173902315</v>
      </c>
      <c r="Z413" s="3">
        <f>-INDEX(DefProv[Default],MATCH($O413&amp;$R413,DefProv[KEY],0))</f>
        <v>-13</v>
      </c>
      <c r="AA413" s="9" cm="1">
        <f t="array" ref="AA413">IF($M413="CAD",AB413,_xll.BDP($C413,AA$1,"YAS_XCCY_FOREIGN_CURRENCY=CAD","YAS_YLD_FLAG = 15","PRICING_SOURCE=BVAL"))</f>
        <v>4.1466691739023149</v>
      </c>
      <c r="AB413" s="9" cm="1">
        <f t="array" ref="AB413">_xll.BDP($C413,AB$1,"YAS_YLD_FLAG = 15","PRICING_SOURCE=BVAL")</f>
        <v>3.2167469999999998</v>
      </c>
      <c r="AC413" s="14">
        <f t="shared" ref="AC413:AC476" si="33">AA413-AB413</f>
        <v>0.92992217390231513</v>
      </c>
      <c r="AD413" s="9" cm="1">
        <f t="array" ref="AD413">_xll.BDP($C413,AD$1,"YAS_YLD_FLAG = 15","PRICING_SOURCE=BVAL")</f>
        <v>122.39569999999999</v>
      </c>
      <c r="AE413" s="14">
        <f>INDEX([1]credit_yield!$C$1:$C$108,MATCH($AY413,[1]credit_yield!$A$1:$A$108,0))</f>
        <v>97.700504166739321</v>
      </c>
      <c r="AF413" s="9" cm="1">
        <f t="array" ref="AF413">_xll.BDP($C413,AF$1,"YAS_YLD_FLAG = 15","YAS_XCCY_FOREIGN_CURRENCY=CAD","PRICING_SOURCE=BVAL")</f>
        <v>227.83632514784361</v>
      </c>
      <c r="AG413" s="9" cm="1">
        <f t="array" ref="AG413">_xll.BDP($C413,AG$1,"YAS_YLD_FLAG = 15","PRICING_SOURCE=BVAL")</f>
        <v>1.9927899999999998</v>
      </c>
      <c r="AH413" s="9" t="str" cm="1">
        <f t="array" ref="AH413">_xll.BDP($C413,AH$1,"YAS_YLD_FLAG = 15","PRICING_SOURCE=BVAL")</f>
        <v>T 1 3/4 08/15/41</v>
      </c>
      <c r="AI413" s="9" t="str" cm="1">
        <f t="array" ref="AI413">_xll.BDP($C413,AI$1,"YAS_YLD_FLAG = 15","YAS_XCCY_FOREIGN_CURRENCY=CAD","PRICING_SOURCE=BVAL")</f>
        <v>CAN 4 06/01/41</v>
      </c>
      <c r="AJ413" s="9" cm="1">
        <f t="array" ref="AJ413">_xll.BQL($C413, "yield(fill=PREV, pricing_source=BVN4, side=Bid, yield_type=YTW) - yield(fill=PREV, pricing_source=BVN4, side=Ask, yield_type=YTW)")</f>
        <v>3.9267949999999718E-2</v>
      </c>
      <c r="AK413" s="16" cm="1">
        <f t="array" ref="AK413">_xll.BDP($C413,AK$1,"YAS_YLD_FLAG = 1")</f>
        <v>600000000</v>
      </c>
      <c r="AL413" s="5">
        <f t="shared" ref="AL413:AL476" si="34">AM413/AK413</f>
        <v>2.1588333333333334E-2</v>
      </c>
      <c r="AM413" s="17" cm="1">
        <f t="array" ref="AM413">_xll.BDP($C413&amp;"@"&amp;Settings!$B$1&amp;" "&amp;$O413,"INTERVAL_SUM","MARKET_DATA_OVERRIDE="&amp;AM$1,"CALC_INTERVAL="&amp;Settings!$B$2,"FILL=0")*1000</f>
        <v>12953000</v>
      </c>
      <c r="AN413" s="18">
        <f t="shared" ref="AN413:AN476" si="35">AO413-AP413</f>
        <v>-1147000</v>
      </c>
      <c r="AO413" s="17" cm="1">
        <f t="array" ref="AO413">_xll.BDP($I413&amp;"@"&amp;Settings!$B$1&amp;" "&amp;$O413,"INTERVAL_SUM","MARKET_DATA_OVERRIDE="&amp;AO$1,"CALC_INTERVAL="&amp;Settings!$B$2,"FILL=0")*1000</f>
        <v>3053000</v>
      </c>
      <c r="AP413" s="17" cm="1">
        <f t="array" ref="AP413">_xll.BDP($I413&amp;"@"&amp;Settings!$B$1&amp;" "&amp;$O413,"INTERVAL_SUM","MARKET_DATA_OVERRIDE="&amp;AP$1,"CALC_INTERVAL="&amp;Settings!$B$2,"FILL=0")*1000</f>
        <v>4200000</v>
      </c>
      <c r="AQ413" s="8" cm="1">
        <f t="array" ref="AQ413">_xll.BDP($C413,AQ$1)</f>
        <v>90</v>
      </c>
      <c r="AR413" s="21" t="str">
        <f>_xlfn.IFNA(IF(ISNUMBER($K413),INDEX(SN_Limit[UTILIZATION],MATCH($K413,SN_Limit[BB_ID],0)),"#N/A"),
IF(ISNUMBER($L413),INDEX(SN_Limit[UTILIZATION],MATCH($L413,SN_Limit[BB_ID],0)),"#N/A"))</f>
        <v>N/A</v>
      </c>
      <c r="AS413" s="6">
        <f>_xlfn.IFNA(IF(ISNUMBER($K413),INDEX(SN_Limit[REMAINING],MATCH($K413,SN_Limit[BB_ID],0)),"#N/A"),
IF(ISNUMBER($L413),INDEX(SN_Limit[REMAINING],MATCH($L413,SN_Limit[BB_ID],0)),"#N/A"))</f>
        <v>0</v>
      </c>
      <c r="AT413" s="3" t="str">
        <f>INDEX(Table11[Z_category],MATCH(MAX(BuyTable[[#This Row],[Yld_Z_BB]:[Yld_Z_RBCI]]),Table11[Z_score_Vale],1))</f>
        <v>75 to 90</v>
      </c>
      <c r="AU413" s="3" t="str">
        <f>INDEX(Table12[TRAC_Category],MATCH(BuyTable[[#This Row],[Perc_Traded]],Table12[TRAC_Value],1))</f>
        <v>0-5%</v>
      </c>
      <c r="AV413" s="27" t="str">
        <f>INDEX(Table13[NetDlrInv_Category],MATCH(BuyTable[[#This Row],[DealerClient Net]],Table13[NetDlrInv_Value],1))</f>
        <v>-5MM to 0MM</v>
      </c>
      <c r="AW413" s="3">
        <f>IF(OR(ISBLANK(BuyTable[[#This Row],[MSG_AskSize]]),NOT(ISNUMBER(BuyTable[[#This Row],[MSG_AskSize]]))),"NA",INDEX(Table14[AskSize_Category],MATCH(BuyTable[[#This Row],[MSG_AskSize]],Table14[AskSize_Value],1)))</f>
        <v>0</v>
      </c>
      <c r="AX413" s="3" t="str">
        <f>INDEX(Table15[XCCY_Cat],MATCH(BuyTable[[#This Row],[XCCY_sprd]],Table15[XCCY_Value],1))</f>
        <v>0.8 to 1</v>
      </c>
      <c r="AY413" s="3" t="str">
        <f>INDEX(Group_RTG[RTG_Value],MATCH($R413,Group_RTG[RTG_Key],0))&amp;":"&amp;INDEX(Map_DurBQNT[Dur_Val],MATCH($X413,Map_DurBQNT[Dur_Key],0))&amp;":"&amp;$M413&amp;":"&amp;$O413</f>
        <v>A:6:USD:Corp</v>
      </c>
      <c r="AZ413" s="3" t="str">
        <f>INDEX(Table9[LQA_Bucket],MATCH(BuyTable[[#This Row],[LQA_LIQUIDITY_SCORE]],Table9[LQA_Val],1))</f>
        <v>80-100</v>
      </c>
      <c r="BA413" s="27" t="str">
        <f>INDEX(Table10[Utilization_Bucket],MATCH(_xlfn.IFNA(ROUND(BuyTable[[#This Row],[Remaining]]/1000000,0),-1),Table10[Utilization_Val],1))</f>
        <v>0MM</v>
      </c>
      <c r="BB41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14" spans="1:54" x14ac:dyDescent="0.3">
      <c r="A414" t="s">
        <v>876</v>
      </c>
      <c r="B414" t="str">
        <f>IF(ISNUMBER(MATCH(I414,Buyside_PastID!A:A,0)),"","NEW")</f>
        <v/>
      </c>
      <c r="C414" s="8" t="s">
        <v>1724</v>
      </c>
      <c r="D414" s="8">
        <v>1.6265546479574533</v>
      </c>
      <c r="E414" s="8">
        <v>1.4796935897031191</v>
      </c>
      <c r="F414" s="8" t="s">
        <v>2149</v>
      </c>
      <c r="G414" s="8">
        <v>5000000</v>
      </c>
      <c r="H414" s="8">
        <v>5000000</v>
      </c>
      <c r="I414" s="8" t="str" cm="1">
        <f t="array" ref="I414">_xll.BDP($C414,I$1)</f>
        <v>87971MBE2</v>
      </c>
      <c r="J414" s="8" t="str" cm="1">
        <f t="array" ref="J414">_xll.BDP($C414,J$1)</f>
        <v>TCN 4.7 03/06/48</v>
      </c>
      <c r="K414" s="8" cm="1">
        <f t="array" ref="K414">_xll.BDP($C414,K$1)</f>
        <v>108560</v>
      </c>
      <c r="L414" s="8" cm="1">
        <f t="array" ref="L414">_xll.BDP($C414,L$1)</f>
        <v>108560</v>
      </c>
      <c r="M414" s="8" t="str" cm="1">
        <f t="array" ref="M414">_xll.BDP($C414,M$1)</f>
        <v>CAD</v>
      </c>
      <c r="N414" s="8" t="str" cm="1">
        <f t="array" ref="N414">_xll.BDP($C414,N$1)</f>
        <v>CA</v>
      </c>
      <c r="O414" s="8" t="str" cm="1">
        <f t="array" ref="O414">_xll.BDP($C414,O$1)</f>
        <v>Corp</v>
      </c>
      <c r="P414" s="8" t="str" cm="1">
        <f t="array" ref="P414">_xll.BDP($C414,P$1)</f>
        <v>Communications</v>
      </c>
      <c r="Q414" s="8" t="str" cm="1">
        <f t="array" ref="Q414">_xll.BDP($C414,Q$1)</f>
        <v>TELUS CORP</v>
      </c>
      <c r="R414" s="8" t="str" cm="1">
        <f t="array" ref="R414">_xll.BDP($C414,R$1)</f>
        <v>BBB+</v>
      </c>
      <c r="S414" s="8" cm="1">
        <f t="array" ref="S414">_xlfn.IFNA(MATCH(_xll.BDP($C414,S$1),Convert_RBCIRTG[RTG_MDY],0),0)</f>
        <v>3</v>
      </c>
      <c r="T414" s="8" cm="1">
        <f t="array" ref="T414">_xlfn.IFNA(MATCH(_xll.BDP($C414,T$1),Convert_RBCIRTG[RTG_FITCH_SP],0),0)</f>
        <v>3</v>
      </c>
      <c r="U414" s="8" cm="1">
        <f t="array" ref="U414">_xlfn.IFNA(MATCH(_xll.BDP($C414,U$1),Convert_RBCIRTG[RTG_FITCH_SP],0),0)</f>
        <v>3</v>
      </c>
      <c r="V414" s="20" t="str" cm="1">
        <f t="array" ref="V414">INDEX(Convert_RBCIRTG[RTG_FITCH_SP],IF(MEDIAN($S414:$U414)&gt;0,MEDIAN($S414:$U414),MAX($S414:$U414)))</f>
        <v>BBB+</v>
      </c>
      <c r="W414" s="15" cm="1">
        <f t="array" ref="W414">_xll.BDP($C414,W$1,"YAS_YLD_FLAG = 15")</f>
        <v>15.368159699583433</v>
      </c>
      <c r="X414" s="3" t="str">
        <f>INDEX(Convert_DurBins[Dur_Bucket],MATCH($W414,Convert_DurBins[Dur_Val],1))</f>
        <v>14-16</v>
      </c>
      <c r="Y414" s="14">
        <f t="shared" si="32"/>
        <v>3.7239260000000001</v>
      </c>
      <c r="Z414" s="3">
        <f>-INDEX(DefProv[Default],MATCH($O414&amp;$R414,DefProv[KEY],0))</f>
        <v>-36</v>
      </c>
      <c r="AA414" s="9" cm="1">
        <f t="array" ref="AA414">IF($M414="CAD",AB414,_xll.BDP($C414,AA$1,"YAS_XCCY_FOREIGN_CURRENCY=CAD","YAS_YLD_FLAG = 15","PRICING_SOURCE=BVAL"))</f>
        <v>4.0839259999999999</v>
      </c>
      <c r="AB414" s="9" cm="1">
        <f t="array" ref="AB414">_xll.BDP($C414,AB$1,"YAS_YLD_FLAG = 15","PRICING_SOURCE=BVAL")</f>
        <v>4.0839259999999999</v>
      </c>
      <c r="AC414" s="14">
        <f t="shared" si="33"/>
        <v>0</v>
      </c>
      <c r="AD414" s="9" cm="1">
        <f t="array" ref="AD414">_xll.BDP($C414,AD$1,"YAS_YLD_FLAG = 15","PRICING_SOURCE=BVAL")</f>
        <v>213.14099999999999</v>
      </c>
      <c r="AE414" s="14" t="e">
        <f>INDEX([1]credit_yield!$C$1:$C$108,MATCH($AY414,[1]credit_yield!$A$1:$A$108,0))</f>
        <v>#N/A</v>
      </c>
      <c r="AF414" s="9" cm="1">
        <f t="array" ref="AF414">_xll.BDP($C414,AF$1,"YAS_YLD_FLAG = 15","YAS_XCCY_FOREIGN_CURRENCY=CAD","PRICING_SOURCE=BVAL")</f>
        <v>223.180733852017</v>
      </c>
      <c r="AG414" s="9" cm="1">
        <f t="array" ref="AG414">_xll.BDP($C414,AG$1,"YAS_YLD_FLAG = 15","PRICING_SOURCE=BVAL")</f>
        <v>1.9525160000000001</v>
      </c>
      <c r="AH414" s="9" t="str" cm="1">
        <f t="array" ref="AH414">_xll.BDP($C414,AH$1,"YAS_YLD_FLAG = 15","PRICING_SOURCE=BVAL")</f>
        <v>CAN 2 3/4 12/01/48</v>
      </c>
      <c r="AI414" s="9" t="str" cm="1">
        <f t="array" ref="AI414">_xll.BDP($C414,AI$1,"YAS_YLD_FLAG = 15","YAS_XCCY_FOREIGN_CURRENCY=CAD","PRICING_SOURCE=BVAL")</f>
        <v>CAN 2 12/01/51</v>
      </c>
      <c r="AJ414" s="9" cm="1">
        <f t="array" ref="AJ414">_xll.BQL($C414, "yield(fill=PREV, pricing_source=BVN4, side=Bid, yield_type=YTW) - yield(fill=PREV, pricing_source=BVN4, side=Ask, yield_type=YTW)")</f>
        <v>1.3159289999999935E-2</v>
      </c>
      <c r="AK414" s="16" cm="1">
        <f t="array" ref="AK414">_xll.BDP($C414,AK$1,"YAS_YLD_FLAG = 1")</f>
        <v>475000000</v>
      </c>
      <c r="AL414" s="5">
        <f t="shared" si="34"/>
        <v>0</v>
      </c>
      <c r="AM414" s="17" cm="1">
        <f t="array" ref="AM414">_xll.BDP($C414&amp;"@"&amp;Settings!$B$1&amp;" "&amp;$O414,"INTERVAL_SUM","MARKET_DATA_OVERRIDE="&amp;AM$1,"CALC_INTERVAL="&amp;Settings!$B$2,"FILL=0")*1000</f>
        <v>0</v>
      </c>
      <c r="AN414" s="18">
        <f t="shared" si="35"/>
        <v>0</v>
      </c>
      <c r="AO414" s="17" cm="1">
        <f t="array" ref="AO414">_xll.BDP($I414&amp;"@"&amp;Settings!$B$1&amp;" "&amp;$O414,"INTERVAL_SUM","MARKET_DATA_OVERRIDE="&amp;AO$1,"CALC_INTERVAL="&amp;Settings!$B$2,"FILL=0")*1000</f>
        <v>0</v>
      </c>
      <c r="AP414" s="17" cm="1">
        <f t="array" ref="AP414">_xll.BDP($I414&amp;"@"&amp;Settings!$B$1&amp;" "&amp;$O414,"INTERVAL_SUM","MARKET_DATA_OVERRIDE="&amp;AP$1,"CALC_INTERVAL="&amp;Settings!$B$2,"FILL=0")*1000</f>
        <v>0</v>
      </c>
      <c r="AQ414" s="8" cm="1">
        <f t="array" ref="AQ414">_xll.BDP($C414,AQ$1)</f>
        <v>89</v>
      </c>
      <c r="AR414" s="21">
        <f>_xlfn.IFNA(IF(ISNUMBER($K414),INDEX(SN_Limit[UTILIZATION],MATCH($K414,SN_Limit[BB_ID],0)),"#N/A"),
IF(ISNUMBER($L414),INDEX(SN_Limit[UTILIZATION],MATCH($L414,SN_Limit[BB_ID],0)),"#N/A"))</f>
        <v>0.90949999999999998</v>
      </c>
      <c r="AS414" s="6">
        <f>_xlfn.IFNA(IF(ISNUMBER($K414),INDEX(SN_Limit[REMAINING],MATCH($K414,SN_Limit[BB_ID],0)),"#N/A"),
IF(ISNUMBER($L414),INDEX(SN_Limit[REMAINING],MATCH($L414,SN_Limit[BB_ID],0)),"#N/A"))</f>
        <v>0</v>
      </c>
      <c r="AT414" s="3" t="str">
        <f>INDEX(Table11[Z_category],MATCH(MAX(BuyTable[[#This Row],[Yld_Z_BB]:[Yld_Z_RBCI]]),Table11[Z_score_Vale],1))</f>
        <v>90+</v>
      </c>
      <c r="AU414" s="3">
        <f>INDEX(Table12[TRAC_Category],MATCH(BuyTable[[#This Row],[Perc_Traded]],Table12[TRAC_Value],1))</f>
        <v>0</v>
      </c>
      <c r="AV414" s="27">
        <f>INDEX(Table13[NetDlrInv_Category],MATCH(BuyTable[[#This Row],[DealerClient Net]],Table13[NetDlrInv_Value],1))</f>
        <v>0</v>
      </c>
      <c r="AW414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414" s="3">
        <f>INDEX(Table15[XCCY_Cat],MATCH(BuyTable[[#This Row],[XCCY_sprd]],Table15[XCCY_Value],1))</f>
        <v>0</v>
      </c>
      <c r="AY414" s="3" t="str">
        <f>INDEX(Group_RTG[RTG_Value],MATCH($R414,Group_RTG[RTG_Key],0))&amp;":"&amp;INDEX(Map_DurBQNT[Dur_Val],MATCH($X414,Map_DurBQNT[Dur_Key],0))&amp;":"&amp;$M414&amp;":"&amp;$O414</f>
        <v>BBB:8:CAD:Corp</v>
      </c>
      <c r="AZ414" s="3" t="str">
        <f>INDEX(Table9[LQA_Bucket],MATCH(BuyTable[[#This Row],[LQA_LIQUIDITY_SCORE]],Table9[LQA_Val],1))</f>
        <v>80-100</v>
      </c>
      <c r="BA414" s="27" t="str">
        <f>INDEX(Table10[Utilization_Bucket],MATCH(_xlfn.IFNA(ROUND(BuyTable[[#This Row],[Remaining]]/1000000,0),-1),Table10[Utilization_Val],1))</f>
        <v>0MM</v>
      </c>
      <c r="BB41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15" spans="1:54" x14ac:dyDescent="0.3">
      <c r="A415" t="s">
        <v>876</v>
      </c>
      <c r="B415" t="str">
        <f>IF(ISNUMBER(MATCH(I415,Buyside_PastID!A:A,0)),"","NEW")</f>
        <v>NEW</v>
      </c>
      <c r="C415" s="8" t="s">
        <v>2899</v>
      </c>
      <c r="D415" s="8">
        <v>1.1756583613469438</v>
      </c>
      <c r="E415" s="8">
        <v>1.2494569397711019</v>
      </c>
      <c r="F415" s="8" t="s">
        <v>2844</v>
      </c>
      <c r="G415" s="8">
        <v>2000000</v>
      </c>
      <c r="H415" s="8">
        <v>2000000</v>
      </c>
      <c r="I415" s="8" t="str" cm="1">
        <f t="array" ref="I415">_xll.BDP($C415,I$1)</f>
        <v>39191ZAF6</v>
      </c>
      <c r="J415" s="8" t="str" cm="1">
        <f t="array" ref="J415">_xll.BDP($C415,J$1)</f>
        <v>GTAAIR 6.98 10/15/32</v>
      </c>
      <c r="K415" s="8" cm="1">
        <f t="array" ref="K415">_xll.BDP($C415,K$1)</f>
        <v>300903</v>
      </c>
      <c r="L415" s="8" cm="1">
        <f t="array" ref="L415">_xll.BDP($C415,L$1)</f>
        <v>300903</v>
      </c>
      <c r="M415" s="8" t="str" cm="1">
        <f t="array" ref="M415">_xll.BDP($C415,M$1)</f>
        <v>CAD</v>
      </c>
      <c r="N415" s="8" t="str" cm="1">
        <f t="array" ref="N415">_xll.BDP($C415,N$1)</f>
        <v>CA</v>
      </c>
      <c r="O415" s="8" t="str" cm="1">
        <f t="array" ref="O415">_xll.BDP($C415,O$1)</f>
        <v>Corp</v>
      </c>
      <c r="P415" s="8" t="str" cm="1">
        <f t="array" ref="P415">_xll.BDP($C415,P$1)</f>
        <v>Industrials</v>
      </c>
      <c r="Q415" s="8" t="str" cm="1">
        <f t="array" ref="Q415">_xll.BDP($C415,Q$1)</f>
        <v>GREATER TORONTO AIRPORTS</v>
      </c>
      <c r="R415" s="8" t="str" cm="1">
        <f t="array" ref="R415">_xll.BDP($C415,R$1)</f>
        <v>A+</v>
      </c>
      <c r="S415" s="8" cm="1">
        <f t="array" ref="S415">_xlfn.IFNA(MATCH(_xll.BDP($C415,S$1),Convert_RBCIRTG[RTG_MDY],0),0)</f>
        <v>7</v>
      </c>
      <c r="T415" s="8" cm="1">
        <f t="array" ref="T415">_xlfn.IFNA(MATCH(_xll.BDP($C415,T$1),Convert_RBCIRTG[RTG_FITCH_SP],0),0)</f>
        <v>0</v>
      </c>
      <c r="U415" s="8" cm="1">
        <f t="array" ref="U415">_xlfn.IFNA(MATCH(_xll.BDP($C415,U$1),Convert_RBCIRTG[RTG_FITCH_SP],0),0)</f>
        <v>6</v>
      </c>
      <c r="V415" s="20" t="str" cm="1">
        <f t="array" ref="V415">INDEX(Convert_RBCIRTG[RTG_FITCH_SP],IF(MEDIAN($S415:$U415)&gt;0,MEDIAN($S415:$U415),MAX($S415:$U415)))</f>
        <v>A+</v>
      </c>
      <c r="W415" s="15" cm="1">
        <f t="array" ref="W415">_xll.BDP($C415,W$1,"YAS_YLD_FLAG = 15")</f>
        <v>8.2547843898587576</v>
      </c>
      <c r="X415" s="3" t="str">
        <f>INDEX(Convert_DurBins[Dur_Bucket],MATCH($W415,Convert_DurBins[Dur_Val],1))</f>
        <v>0-10</v>
      </c>
      <c r="Y415" s="14">
        <f t="shared" si="32"/>
        <v>2.6990470000000002</v>
      </c>
      <c r="Z415" s="3">
        <f>-INDEX(DefProv[Default],MATCH($O415&amp;$R415,DefProv[KEY],0))</f>
        <v>-13</v>
      </c>
      <c r="AA415" s="9" cm="1">
        <f t="array" ref="AA415">IF($M415="CAD",AB415,_xll.BDP($C415,AA$1,"YAS_XCCY_FOREIGN_CURRENCY=CAD","YAS_YLD_FLAG = 15","PRICING_SOURCE=BVAL"))</f>
        <v>2.8290470000000001</v>
      </c>
      <c r="AB415" s="9" cm="1">
        <f t="array" ref="AB415">_xll.BDP($C415,AB$1,"YAS_YLD_FLAG = 15","PRICING_SOURCE=BVAL")</f>
        <v>2.8290470000000001</v>
      </c>
      <c r="AC415" s="14">
        <f t="shared" si="33"/>
        <v>0</v>
      </c>
      <c r="AD415" s="9" cm="1">
        <f t="array" ref="AD415">_xll.BDP($C415,AD$1,"YAS_YLD_FLAG = 15","PRICING_SOURCE=BVAL")</f>
        <v>139.43340000000001</v>
      </c>
      <c r="AE415" s="14">
        <f>INDEX([1]credit_yield!$C$1:$C$108,MATCH($AY415,[1]credit_yield!$A$1:$A$108,0))</f>
        <v>111.2829290536734</v>
      </c>
      <c r="AF415" s="9" cm="1">
        <f t="array" ref="AF415">_xll.BDP($C415,AF$1,"YAS_YLD_FLAG = 15","YAS_XCCY_FOREIGN_CURRENCY=CAD","PRICING_SOURCE=BVAL")</f>
        <v>145.64956340448617</v>
      </c>
      <c r="AG415" s="9" cm="1">
        <f t="array" ref="AG415">_xll.BDP($C415,AG$1,"YAS_YLD_FLAG = 15","PRICING_SOURCE=BVAL")</f>
        <v>1.4347129999999999</v>
      </c>
      <c r="AH415" s="9" t="str" cm="1">
        <f t="array" ref="AH415">_xll.BDP($C415,AH$1,"YAS_YLD_FLAG = 15","PRICING_SOURCE=BVAL")</f>
        <v>CAN 5 3/4 06/01/29</v>
      </c>
      <c r="AI415" s="9" t="str" cm="1">
        <f t="array" ref="AI415">_xll.BDP($C415,AI$1,"YAS_YLD_FLAG = 15","YAS_XCCY_FOREIGN_CURRENCY=CAD","PRICING_SOURCE=BVAL")</f>
        <v>CAN 1 ½ 06/01/31</v>
      </c>
      <c r="AJ415" s="9" cm="1">
        <f t="array" ref="AJ415">_xll.BQL($C415, "yield(fill=PREV, pricing_source=BVN4, side=Bid, yield_type=YTW) - yield(fill=PREV, pricing_source=BVN4, side=Ask, yield_type=YTW)")</f>
        <v>4.8677818809899076E-2</v>
      </c>
      <c r="AK415" s="16" cm="1">
        <f t="array" ref="AK415">_xll.BDP($C415,AK$1,"YAS_YLD_FLAG = 1")</f>
        <v>468960000</v>
      </c>
      <c r="AL415" s="5">
        <f t="shared" si="34"/>
        <v>0</v>
      </c>
      <c r="AM415" s="17" cm="1">
        <f t="array" ref="AM415">_xll.BDP($C415&amp;"@"&amp;Settings!$B$1&amp;" "&amp;$O415,"INTERVAL_SUM","MARKET_DATA_OVERRIDE="&amp;AM$1,"CALC_INTERVAL="&amp;Settings!$B$2,"FILL=0")*1000</f>
        <v>0</v>
      </c>
      <c r="AN415" s="18">
        <f t="shared" si="35"/>
        <v>0</v>
      </c>
      <c r="AO415" s="17" cm="1">
        <f t="array" ref="AO415">_xll.BDP($I415&amp;"@"&amp;Settings!$B$1&amp;" "&amp;$O415,"INTERVAL_SUM","MARKET_DATA_OVERRIDE="&amp;AO$1,"CALC_INTERVAL="&amp;Settings!$B$2,"FILL=0")*1000</f>
        <v>0</v>
      </c>
      <c r="AP415" s="17" cm="1">
        <f t="array" ref="AP415">_xll.BDP($I415&amp;"@"&amp;Settings!$B$1&amp;" "&amp;$O415,"INTERVAL_SUM","MARKET_DATA_OVERRIDE="&amp;AP$1,"CALC_INTERVAL="&amp;Settings!$B$2,"FILL=0")*1000</f>
        <v>0</v>
      </c>
      <c r="AQ415" s="8" cm="1">
        <f t="array" ref="AQ415">_xll.BDP($C415,AQ$1)</f>
        <v>61</v>
      </c>
      <c r="AR415" s="21">
        <f>_xlfn.IFNA(IF(ISNUMBER($K415),INDEX(SN_Limit[UTILIZATION],MATCH($K415,SN_Limit[BB_ID],0)),"#N/A"),
IF(ISNUMBER($L415),INDEX(SN_Limit[UTILIZATION],MATCH($L415,SN_Limit[BB_ID],0)),"#N/A"))</f>
        <v>0.1051</v>
      </c>
      <c r="AS415" s="6">
        <f>_xlfn.IFNA(IF(ISNUMBER($K415),INDEX(SN_Limit[REMAINING],MATCH($K415,SN_Limit[BB_ID],0)),"#N/A"),
IF(ISNUMBER($L415),INDEX(SN_Limit[REMAINING],MATCH($L415,SN_Limit[BB_ID],0)),"#N/A"))</f>
        <v>79491059.239999995</v>
      </c>
      <c r="AT415" s="3" t="str">
        <f>INDEX(Table11[Z_category],MATCH(MAX(BuyTable[[#This Row],[Yld_Z_BB]:[Yld_Z_RBCI]]),Table11[Z_score_Vale],1))</f>
        <v>75 to 90</v>
      </c>
      <c r="AU415" s="3">
        <f>INDEX(Table12[TRAC_Category],MATCH(BuyTable[[#This Row],[Perc_Traded]],Table12[TRAC_Value],1))</f>
        <v>0</v>
      </c>
      <c r="AV415" s="27">
        <f>INDEX(Table13[NetDlrInv_Category],MATCH(BuyTable[[#This Row],[DealerClient Net]],Table13[NetDlrInv_Value],1))</f>
        <v>0</v>
      </c>
      <c r="AW415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15" s="3">
        <f>INDEX(Table15[XCCY_Cat],MATCH(BuyTable[[#This Row],[XCCY_sprd]],Table15[XCCY_Value],1))</f>
        <v>0</v>
      </c>
      <c r="AY415" s="3" t="str">
        <f>INDEX(Group_RTG[RTG_Value],MATCH($R415,Group_RTG[RTG_Key],0))&amp;":"&amp;INDEX(Map_DurBQNT[Dur_Val],MATCH($X415,Map_DurBQNT[Dur_Key],0))&amp;":"&amp;$M415&amp;":"&amp;$O415</f>
        <v>A:5:CAD:Corp</v>
      </c>
      <c r="AZ415" s="3" t="str">
        <f>INDEX(Table9[LQA_Bucket],MATCH(BuyTable[[#This Row],[LQA_LIQUIDITY_SCORE]],Table9[LQA_Val],1))</f>
        <v>60-80</v>
      </c>
      <c r="BA415" s="27" t="str">
        <f>INDEX(Table10[Utilization_Bucket],MATCH(_xlfn.IFNA(ROUND(BuyTable[[#This Row],[Remaining]]/1000000,0),-1),Table10[Utilization_Val],1))</f>
        <v>50-100MM</v>
      </c>
      <c r="BB41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16" spans="1:54" x14ac:dyDescent="0.3">
      <c r="A416" t="s">
        <v>876</v>
      </c>
      <c r="B416" t="str">
        <f>IF(ISNUMBER(MATCH(I416,Buyside_PastID!A:A,0)),"","NEW")</f>
        <v/>
      </c>
      <c r="C416" s="8" t="s">
        <v>1738</v>
      </c>
      <c r="D416" s="8">
        <v>0.97587749805666435</v>
      </c>
      <c r="E416" s="8">
        <v>1.0784000913210525</v>
      </c>
      <c r="F416" s="8" t="s">
        <v>2164</v>
      </c>
      <c r="G416" s="8">
        <v>1482000</v>
      </c>
      <c r="H416" s="8">
        <v>3000000</v>
      </c>
      <c r="I416" s="8" t="str" cm="1">
        <f t="array" ref="I416">_xll.BDP($C416,I$1)</f>
        <v>35085ZAD8</v>
      </c>
      <c r="J416" s="8" t="str" cm="1">
        <f t="array" ref="J416">_xll.BDP($C416,J$1)</f>
        <v>ETRHWY 5.96 12/03/35</v>
      </c>
      <c r="K416" s="8" cm="1">
        <f t="array" ref="K416">_xll.BDP($C416,K$1)</f>
        <v>180963</v>
      </c>
      <c r="L416" s="8" cm="1">
        <f t="array" ref="L416">_xll.BDP($C416,L$1)</f>
        <v>861474</v>
      </c>
      <c r="M416" s="8" t="str" cm="1">
        <f t="array" ref="M416">_xll.BDP($C416,M$1)</f>
        <v>CAD</v>
      </c>
      <c r="N416" s="8" t="str" cm="1">
        <f t="array" ref="N416">_xll.BDP($C416,N$1)</f>
        <v>CA</v>
      </c>
      <c r="O416" s="8" t="str" cm="1">
        <f t="array" ref="O416">_xll.BDP($C416,O$1)</f>
        <v>Corp</v>
      </c>
      <c r="P416" s="8" t="str" cm="1">
        <f t="array" ref="P416">_xll.BDP($C416,P$1)</f>
        <v>Industrials</v>
      </c>
      <c r="Q416" s="8" t="str" cm="1">
        <f t="array" ref="Q416">_xll.BDP($C416,Q$1)</f>
        <v>407 INTERNATIONAL INC</v>
      </c>
      <c r="R416" s="8" t="str" cm="1">
        <f t="array" ref="R416">_xll.BDP($C416,R$1)</f>
        <v>A</v>
      </c>
      <c r="S416" s="8" cm="1">
        <f t="array" ref="S416">_xlfn.IFNA(MATCH(_xll.BDP($C416,S$1),Convert_RBCIRTG[RTG_MDY],0),0)</f>
        <v>0</v>
      </c>
      <c r="T416" s="8" cm="1">
        <f t="array" ref="T416">_xlfn.IFNA(MATCH(_xll.BDP($C416,T$1),Convert_RBCIRTG[RTG_FITCH_SP],0),0)</f>
        <v>0</v>
      </c>
      <c r="U416" s="8" cm="1">
        <f t="array" ref="U416">_xlfn.IFNA(MATCH(_xll.BDP($C416,U$1),Convert_RBCIRTG[RTG_FITCH_SP],0),0)</f>
        <v>5</v>
      </c>
      <c r="V416" s="20" t="str" cm="1">
        <f t="array" ref="V416">INDEX(Convert_RBCIRTG[RTG_FITCH_SP],IF(MEDIAN($S416:$U416)&gt;0,MEDIAN($S416:$U416),MAX($S416:$U416)))</f>
        <v>A</v>
      </c>
      <c r="W416" s="15" cm="1">
        <f t="array" ref="W416">_xll.BDP($C416,W$1,"YAS_YLD_FLAG = 15")</f>
        <v>10.059805929656186</v>
      </c>
      <c r="X416" s="3" t="str">
        <f>INDEX(Convert_DurBins[Dur_Bucket],MATCH($W416,Convert_DurBins[Dur_Val],1))</f>
        <v>10-12</v>
      </c>
      <c r="Y416" s="14">
        <f t="shared" si="32"/>
        <v>2.9504060000000001</v>
      </c>
      <c r="Z416" s="3">
        <f>-INDEX(DefProv[Default],MATCH($O416&amp;$R416,DefProv[KEY],0))</f>
        <v>-13</v>
      </c>
      <c r="AA416" s="9" cm="1">
        <f t="array" ref="AA416">IF($M416="CAD",AB416,_xll.BDP($C416,AA$1,"YAS_XCCY_FOREIGN_CURRENCY=CAD","YAS_YLD_FLAG = 15","PRICING_SOURCE=BVAL"))</f>
        <v>3.080406</v>
      </c>
      <c r="AB416" s="9" cm="1">
        <f t="array" ref="AB416">_xll.BDP($C416,AB$1,"YAS_YLD_FLAG = 15","PRICING_SOURCE=BVAL")</f>
        <v>3.080406</v>
      </c>
      <c r="AC416" s="14">
        <f t="shared" si="33"/>
        <v>0</v>
      </c>
      <c r="AD416" s="9" cm="1">
        <f t="array" ref="AD416">_xll.BDP($C416,AD$1,"YAS_YLD_FLAG = 15","PRICING_SOURCE=BVAL")</f>
        <v>149.1934</v>
      </c>
      <c r="AE416" s="14">
        <f>INDEX([1]credit_yield!$C$1:$C$108,MATCH($AY416,[1]credit_yield!$A$1:$A$108,0))</f>
        <v>140.02370656331379</v>
      </c>
      <c r="AF416" s="9" cm="1">
        <f t="array" ref="AF416">_xll.BDP($C416,AF$1,"YAS_YLD_FLAG = 15","YAS_XCCY_FOREIGN_CURRENCY=CAD","PRICING_SOURCE=BVAL")</f>
        <v>170.15853330579412</v>
      </c>
      <c r="AG416" s="9" cm="1">
        <f t="array" ref="AG416">_xll.BDP($C416,AG$1,"YAS_YLD_FLAG = 15","PRICING_SOURCE=BVAL")</f>
        <v>1.5884719999999999</v>
      </c>
      <c r="AH416" s="9" t="str" cm="1">
        <f t="array" ref="AH416">_xll.BDP($C416,AH$1,"YAS_YLD_FLAG = 15","PRICING_SOURCE=BVAL")</f>
        <v>CAN 1 1/2 06/01/31</v>
      </c>
      <c r="AI416" s="9" t="str" cm="1">
        <f t="array" ref="AI416">_xll.BDP($C416,AI$1,"YAS_YLD_FLAG = 15","YAS_XCCY_FOREIGN_CURRENCY=CAD","PRICING_SOURCE=BVAL")</f>
        <v>CAN 1 ½ 06/01/31</v>
      </c>
      <c r="AJ416" s="9" cm="1">
        <f t="array" ref="AJ416">_xll.BQL($C416, "yield(fill=PREV, pricing_source=BVN4, side=Bid, yield_type=YTW) - yield(fill=PREV, pricing_source=BVN4, side=Ask, yield_type=YTW)")</f>
        <v>2.5448881942164991E-2</v>
      </c>
      <c r="AK416" s="16" cm="1">
        <f t="array" ref="AK416">_xll.BDP($C416,AK$1,"YAS_YLD_FLAG = 1")</f>
        <v>340000000</v>
      </c>
      <c r="AL416" s="5">
        <f t="shared" si="34"/>
        <v>0</v>
      </c>
      <c r="AM416" s="17" cm="1">
        <f t="array" ref="AM416">_xll.BDP($C416&amp;"@"&amp;Settings!$B$1&amp;" "&amp;$O416,"INTERVAL_SUM","MARKET_DATA_OVERRIDE="&amp;AM$1,"CALC_INTERVAL="&amp;Settings!$B$2,"FILL=0")*1000</f>
        <v>0</v>
      </c>
      <c r="AN416" s="18">
        <f t="shared" si="35"/>
        <v>0</v>
      </c>
      <c r="AO416" s="17" cm="1">
        <f t="array" ref="AO416">_xll.BDP($I416&amp;"@"&amp;Settings!$B$1&amp;" "&amp;$O416,"INTERVAL_SUM","MARKET_DATA_OVERRIDE="&amp;AO$1,"CALC_INTERVAL="&amp;Settings!$B$2,"FILL=0")*1000</f>
        <v>0</v>
      </c>
      <c r="AP416" s="17" cm="1">
        <f t="array" ref="AP416">_xll.BDP($I416&amp;"@"&amp;Settings!$B$1&amp;" "&amp;$O416,"INTERVAL_SUM","MARKET_DATA_OVERRIDE="&amp;AP$1,"CALC_INTERVAL="&amp;Settings!$B$2,"FILL=0")*1000</f>
        <v>0</v>
      </c>
      <c r="AQ416" s="8" cm="1">
        <f t="array" ref="AQ416">_xll.BDP($C416,AQ$1)</f>
        <v>67</v>
      </c>
      <c r="AR416" s="21">
        <f>_xlfn.IFNA(IF(ISNUMBER($K416),INDEX(SN_Limit[UTILIZATION],MATCH($K416,SN_Limit[BB_ID],0)),"#N/A"),
IF(ISNUMBER($L416),INDEX(SN_Limit[UTILIZATION],MATCH($L416,SN_Limit[BB_ID],0)),"#N/A"))</f>
        <v>0.77949999999999997</v>
      </c>
      <c r="AS416" s="6">
        <f>_xlfn.IFNA(IF(ISNUMBER($K416),INDEX(SN_Limit[REMAINING],MATCH($K416,SN_Limit[BB_ID],0)),"#N/A"),
IF(ISNUMBER($L416),INDEX(SN_Limit[REMAINING],MATCH($L416,SN_Limit[BB_ID],0)),"#N/A"))</f>
        <v>25299638.479999989</v>
      </c>
      <c r="AT416" s="3" t="str">
        <f>INDEX(Table11[Z_category],MATCH(MAX(BuyTable[[#This Row],[Yld_Z_BB]:[Yld_Z_RBCI]]),Table11[Z_score_Vale],1))</f>
        <v>75 to 90</v>
      </c>
      <c r="AU416" s="3">
        <f>INDEX(Table12[TRAC_Category],MATCH(BuyTable[[#This Row],[Perc_Traded]],Table12[TRAC_Value],1))</f>
        <v>0</v>
      </c>
      <c r="AV416" s="27">
        <f>INDEX(Table13[NetDlrInv_Category],MATCH(BuyTable[[#This Row],[DealerClient Net]],Table13[NetDlrInv_Value],1))</f>
        <v>0</v>
      </c>
      <c r="AW416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16" s="3">
        <f>INDEX(Table15[XCCY_Cat],MATCH(BuyTable[[#This Row],[XCCY_sprd]],Table15[XCCY_Value],1))</f>
        <v>0</v>
      </c>
      <c r="AY416" s="3" t="str">
        <f>INDEX(Group_RTG[RTG_Value],MATCH($R416,Group_RTG[RTG_Key],0))&amp;":"&amp;INDEX(Map_DurBQNT[Dur_Val],MATCH($X416,Map_DurBQNT[Dur_Key],0))&amp;":"&amp;$M416&amp;":"&amp;$O416</f>
        <v>A:6:CAD:Corp</v>
      </c>
      <c r="AZ416" s="3" t="str">
        <f>INDEX(Table9[LQA_Bucket],MATCH(BuyTable[[#This Row],[LQA_LIQUIDITY_SCORE]],Table9[LQA_Val],1))</f>
        <v>60-80</v>
      </c>
      <c r="BA416" s="27" t="str">
        <f>INDEX(Table10[Utilization_Bucket],MATCH(_xlfn.IFNA(ROUND(BuyTable[[#This Row],[Remaining]]/1000000,0),-1),Table10[Utilization_Val],1))</f>
        <v>10-50MM</v>
      </c>
      <c r="BB41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17" spans="1:54" x14ac:dyDescent="0.3">
      <c r="A417" t="s">
        <v>876</v>
      </c>
      <c r="B417" t="str">
        <f>IF(ISNUMBER(MATCH(I417,Buyside_PastID!A:A,0)),"","NEW")</f>
        <v/>
      </c>
      <c r="C417" s="8" t="s">
        <v>1765</v>
      </c>
      <c r="D417" s="8">
        <v>1.2464382154579119</v>
      </c>
      <c r="E417" s="8">
        <v>1.196747740880769</v>
      </c>
      <c r="F417" s="8" t="s">
        <v>2200</v>
      </c>
      <c r="G417" s="8">
        <v>2000000</v>
      </c>
      <c r="H417" s="8">
        <v>5000000</v>
      </c>
      <c r="I417" s="8" t="str" cm="1">
        <f t="array" ref="I417">_xll.BDP($C417,I$1)</f>
        <v>59162NAB5</v>
      </c>
      <c r="J417" s="8" t="str" cm="1">
        <f t="array" ref="J417">_xll.BDP($C417,J$1)</f>
        <v>MRUCN 5.03 12/01/44</v>
      </c>
      <c r="K417" s="8" cm="1">
        <f t="array" ref="K417">_xll.BDP($C417,K$1)</f>
        <v>109873</v>
      </c>
      <c r="L417" s="8" cm="1">
        <f t="array" ref="L417">_xll.BDP($C417,L$1)</f>
        <v>109873</v>
      </c>
      <c r="M417" s="8" t="str" cm="1">
        <f t="array" ref="M417">_xll.BDP($C417,M$1)</f>
        <v>CAD</v>
      </c>
      <c r="N417" s="8" t="str" cm="1">
        <f t="array" ref="N417">_xll.BDP($C417,N$1)</f>
        <v>CA</v>
      </c>
      <c r="O417" s="8" t="str" cm="1">
        <f t="array" ref="O417">_xll.BDP($C417,O$1)</f>
        <v>Corp</v>
      </c>
      <c r="P417" s="8" t="str" cm="1">
        <f t="array" ref="P417">_xll.BDP($C417,P$1)</f>
        <v>Consumer Staples</v>
      </c>
      <c r="Q417" s="8" t="str" cm="1">
        <f t="array" ref="Q417">_xll.BDP($C417,Q$1)</f>
        <v>METRO INC</v>
      </c>
      <c r="R417" s="8" t="str" cm="1">
        <f t="array" ref="R417">_xll.BDP($C417,R$1)</f>
        <v>BBB</v>
      </c>
      <c r="S417" s="8" cm="1">
        <f t="array" ref="S417">_xlfn.IFNA(MATCH(_xll.BDP($C417,S$1),Convert_RBCIRTG[RTG_MDY],0),0)</f>
        <v>0</v>
      </c>
      <c r="T417" s="8" cm="1">
        <f t="array" ref="T417">_xlfn.IFNA(MATCH(_xll.BDP($C417,T$1),Convert_RBCIRTG[RTG_FITCH_SP],0),0)</f>
        <v>0</v>
      </c>
      <c r="U417" s="8" cm="1">
        <f t="array" ref="U417">_xlfn.IFNA(MATCH(_xll.BDP($C417,U$1),Convert_RBCIRTG[RTG_FITCH_SP],0),0)</f>
        <v>2</v>
      </c>
      <c r="V417" s="20" t="str" cm="1">
        <f t="array" ref="V417">INDEX(Convert_RBCIRTG[RTG_FITCH_SP],IF(MEDIAN($S417:$U417)&gt;0,MEDIAN($S417:$U417),MAX($S417:$U417)))</f>
        <v>BBB</v>
      </c>
      <c r="W417" s="15" cm="1">
        <f t="array" ref="W417">_xll.BDP($C417,W$1,"YAS_YLD_FLAG = 15")</f>
        <v>13.998090447668163</v>
      </c>
      <c r="X417" s="3" t="str">
        <f>INDEX(Convert_DurBins[Dur_Bucket],MATCH($W417,Convert_DurBins[Dur_Val],1))</f>
        <v>12-14</v>
      </c>
      <c r="Y417" s="14">
        <f t="shared" si="32"/>
        <v>3.4800610000000001</v>
      </c>
      <c r="Z417" s="3">
        <f>-INDEX(DefProv[Default],MATCH($O417&amp;$R417,DefProv[KEY],0))</f>
        <v>-36</v>
      </c>
      <c r="AA417" s="9" cm="1">
        <f t="array" ref="AA417">IF($M417="CAD",AB417,_xll.BDP($C417,AA$1,"YAS_XCCY_FOREIGN_CURRENCY=CAD","YAS_YLD_FLAG = 15","PRICING_SOURCE=BVAL"))</f>
        <v>3.8400609999999999</v>
      </c>
      <c r="AB417" s="9" cm="1">
        <f t="array" ref="AB417">_xll.BDP($C417,AB$1,"YAS_YLD_FLAG = 15","PRICING_SOURCE=BVAL")</f>
        <v>3.8400609999999999</v>
      </c>
      <c r="AC417" s="14">
        <f t="shared" si="33"/>
        <v>0</v>
      </c>
      <c r="AD417" s="9" cm="1">
        <f t="array" ref="AD417">_xll.BDP($C417,AD$1,"YAS_YLD_FLAG = 15","PRICING_SOURCE=BVAL")</f>
        <v>190.41410000000002</v>
      </c>
      <c r="AE417" s="14" t="e">
        <f>INDEX([1]credit_yield!$C$1:$C$108,MATCH($AY417,[1]credit_yield!$A$1:$A$108,0))</f>
        <v>#N/A</v>
      </c>
      <c r="AF417" s="9" cm="1">
        <f t="array" ref="AF417">_xll.BDP($C417,AF$1,"YAS_YLD_FLAG = 15","YAS_XCCY_FOREIGN_CURRENCY=CAD","PRICING_SOURCE=BVAL")</f>
        <v>215.60957835849993</v>
      </c>
      <c r="AG417" s="9" cm="1">
        <f t="array" ref="AG417">_xll.BDP($C417,AG$1,"YAS_YLD_FLAG = 15","PRICING_SOURCE=BVAL")</f>
        <v>1.9359199999999999</v>
      </c>
      <c r="AH417" s="9" t="str" cm="1">
        <f t="array" ref="AH417">_xll.BDP($C417,AH$1,"YAS_YLD_FLAG = 15","PRICING_SOURCE=BVAL")</f>
        <v>CAN 3 1/2 12/01/45</v>
      </c>
      <c r="AI417" s="9" t="str" cm="1">
        <f t="array" ref="AI417">_xll.BDP($C417,AI$1,"YAS_YLD_FLAG = 15","YAS_XCCY_FOREIGN_CURRENCY=CAD","PRICING_SOURCE=BVAL")</f>
        <v>CAN 4 06/01/41</v>
      </c>
      <c r="AJ417" s="9" cm="1">
        <f t="array" ref="AJ417">_xll.BQL($C417, "yield(fill=PREV, pricing_source=BVN4, side=Bid, yield_type=YTW) - yield(fill=PREV, pricing_source=BVN4, side=Ask, yield_type=YTW)")</f>
        <v>4.1406649999999878E-2</v>
      </c>
      <c r="AK417" s="16" cm="1">
        <f t="array" ref="AK417">_xll.BDP($C417,AK$1,"YAS_YLD_FLAG = 1")</f>
        <v>300000000</v>
      </c>
      <c r="AL417" s="5">
        <f t="shared" si="34"/>
        <v>0</v>
      </c>
      <c r="AM417" s="17" cm="1">
        <f t="array" ref="AM417">_xll.BDP($C417&amp;"@"&amp;Settings!$B$1&amp;" "&amp;$O417,"INTERVAL_SUM","MARKET_DATA_OVERRIDE="&amp;AM$1,"CALC_INTERVAL="&amp;Settings!$B$2,"FILL=0")*1000</f>
        <v>0</v>
      </c>
      <c r="AN417" s="18">
        <f t="shared" si="35"/>
        <v>0</v>
      </c>
      <c r="AO417" s="17" cm="1">
        <f t="array" ref="AO417">_xll.BDP($I417&amp;"@"&amp;Settings!$B$1&amp;" "&amp;$O417,"INTERVAL_SUM","MARKET_DATA_OVERRIDE="&amp;AO$1,"CALC_INTERVAL="&amp;Settings!$B$2,"FILL=0")*1000</f>
        <v>0</v>
      </c>
      <c r="AP417" s="17" cm="1">
        <f t="array" ref="AP417">_xll.BDP($I417&amp;"@"&amp;Settings!$B$1&amp;" "&amp;$O417,"INTERVAL_SUM","MARKET_DATA_OVERRIDE="&amp;AP$1,"CALC_INTERVAL="&amp;Settings!$B$2,"FILL=0")*1000</f>
        <v>0</v>
      </c>
      <c r="AQ417" s="8" cm="1">
        <f t="array" ref="AQ417">_xll.BDP($C417,AQ$1)</f>
        <v>64</v>
      </c>
      <c r="AR417" s="21">
        <f>_xlfn.IFNA(IF(ISNUMBER($K417),INDEX(SN_Limit[UTILIZATION],MATCH($K417,SN_Limit[BB_ID],0)),"#N/A"),
IF(ISNUMBER($L417),INDEX(SN_Limit[UTILIZATION],MATCH($L417,SN_Limit[BB_ID],0)),"#N/A"))</f>
        <v>7.9699999999999993E-2</v>
      </c>
      <c r="AS417" s="6">
        <f>_xlfn.IFNA(IF(ISNUMBER($K417),INDEX(SN_Limit[REMAINING],MATCH($K417,SN_Limit[BB_ID],0)),"#N/A"),
IF(ISNUMBER($L417),INDEX(SN_Limit[REMAINING],MATCH($L417,SN_Limit[BB_ID],0)),"#N/A"))</f>
        <v>61524936.990000002</v>
      </c>
      <c r="AT417" s="3" t="str">
        <f>INDEX(Table11[Z_category],MATCH(MAX(BuyTable[[#This Row],[Yld_Z_BB]:[Yld_Z_RBCI]]),Table11[Z_score_Vale],1))</f>
        <v>75 to 90</v>
      </c>
      <c r="AU417" s="3">
        <f>INDEX(Table12[TRAC_Category],MATCH(BuyTable[[#This Row],[Perc_Traded]],Table12[TRAC_Value],1))</f>
        <v>0</v>
      </c>
      <c r="AV417" s="27">
        <f>INDEX(Table13[NetDlrInv_Category],MATCH(BuyTable[[#This Row],[DealerClient Net]],Table13[NetDlrInv_Value],1))</f>
        <v>0</v>
      </c>
      <c r="AW417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17" s="3">
        <f>INDEX(Table15[XCCY_Cat],MATCH(BuyTable[[#This Row],[XCCY_sprd]],Table15[XCCY_Value],1))</f>
        <v>0</v>
      </c>
      <c r="AY417" s="3" t="str">
        <f>INDEX(Group_RTG[RTG_Value],MATCH($R417,Group_RTG[RTG_Key],0))&amp;":"&amp;INDEX(Map_DurBQNT[Dur_Val],MATCH($X417,Map_DurBQNT[Dur_Key],0))&amp;":"&amp;$M417&amp;":"&amp;$O417</f>
        <v>BBB:7:CAD:Corp</v>
      </c>
      <c r="AZ417" s="3" t="str">
        <f>INDEX(Table9[LQA_Bucket],MATCH(BuyTable[[#This Row],[LQA_LIQUIDITY_SCORE]],Table9[LQA_Val],1))</f>
        <v>60-80</v>
      </c>
      <c r="BA417" s="27" t="str">
        <f>INDEX(Table10[Utilization_Bucket],MATCH(_xlfn.IFNA(ROUND(BuyTable[[#This Row],[Remaining]]/1000000,0),-1),Table10[Utilization_Val],1))</f>
        <v>50-100MM</v>
      </c>
      <c r="BB41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18" spans="1:54" x14ac:dyDescent="0.3">
      <c r="A418" t="s">
        <v>876</v>
      </c>
      <c r="B418" t="str">
        <f>IF(ISNUMBER(MATCH(I418,Buyside_PastID!A:A,0)),"","NEW")</f>
        <v/>
      </c>
      <c r="C418" s="8" t="s">
        <v>1757</v>
      </c>
      <c r="D418" s="8">
        <v>2.1921530229664801</v>
      </c>
      <c r="E418" s="8">
        <v>1.69972539015395</v>
      </c>
      <c r="F418" s="8" t="s">
        <v>2189</v>
      </c>
      <c r="G418" s="8">
        <v>10000</v>
      </c>
      <c r="H418" s="8">
        <v>10000</v>
      </c>
      <c r="I418" s="8" t="str" cm="1">
        <f t="array" ref="I418">_xll.BDP($C418,I$1)</f>
        <v>642866FZ5</v>
      </c>
      <c r="J418" s="8" t="str" cm="1">
        <f t="array" ref="J418">_xll.BDP($C418,J$1)</f>
        <v>NBRNS 4.55 03/26/37</v>
      </c>
      <c r="K418" s="8" cm="1">
        <f t="array" ref="K418">_xll.BDP($C418,K$1)</f>
        <v>191113</v>
      </c>
      <c r="L418" s="8" cm="1">
        <f t="array" ref="L418">_xll.BDP($C418,L$1)</f>
        <v>191113</v>
      </c>
      <c r="M418" s="8" t="str" cm="1">
        <f t="array" ref="M418">_xll.BDP($C418,M$1)</f>
        <v>CAD</v>
      </c>
      <c r="N418" s="8" t="str" cm="1">
        <f t="array" ref="N418">_xll.BDP($C418,N$1)</f>
        <v>CA</v>
      </c>
      <c r="O418" s="8" t="str" cm="1">
        <f t="array" ref="O418">_xll.BDP($C418,O$1)</f>
        <v>Govt</v>
      </c>
      <c r="P418" s="8" t="str" cm="1">
        <f t="array" ref="P418">_xll.BDP($C418,P$1)</f>
        <v>Government</v>
      </c>
      <c r="Q418" s="8" t="str" cm="1">
        <f t="array" ref="Q418">_xll.BDP($C418,Q$1)</f>
        <v>PROV OF NEW BRUNSWICK</v>
      </c>
      <c r="R418" s="8" t="str" cm="1">
        <f t="array" ref="R418">_xll.BDP($C418,R$1)</f>
        <v>A+</v>
      </c>
      <c r="S418" s="8" cm="1">
        <f t="array" ref="S418">_xlfn.IFNA(MATCH(_xll.BDP($C418,S$1),Convert_RBCIRTG[RTG_MDY],0),0)</f>
        <v>8</v>
      </c>
      <c r="T418" s="8" cm="1">
        <f t="array" ref="T418">_xlfn.IFNA(MATCH(_xll.BDP($C418,T$1),Convert_RBCIRTG[RTG_FITCH_SP],0),0)</f>
        <v>0</v>
      </c>
      <c r="U418" s="8" cm="1">
        <f t="array" ref="U418">_xlfn.IFNA(MATCH(_xll.BDP($C418,U$1),Convert_RBCIRTG[RTG_FITCH_SP],0),0)</f>
        <v>6</v>
      </c>
      <c r="V418" s="20" t="str" cm="1">
        <f t="array" ref="V418">INDEX(Convert_RBCIRTG[RTG_FITCH_SP],IF(MEDIAN($S418:$U418)&gt;0,MEDIAN($S418:$U418),MAX($S418:$U418)))</f>
        <v>A+</v>
      </c>
      <c r="W418" s="15" cm="1">
        <f t="array" ref="W418">_xll.BDP($C418,W$1,"YAS_YLD_FLAG = 15")</f>
        <v>11.577342042750216</v>
      </c>
      <c r="X418" s="3" t="str">
        <f>INDEX(Convert_DurBins[Dur_Bucket],MATCH($W418,Convert_DurBins[Dur_Val],1))</f>
        <v>10-12</v>
      </c>
      <c r="Y418" s="14">
        <f t="shared" si="32"/>
        <v>2.559561</v>
      </c>
      <c r="Z418" s="3">
        <f>-INDEX(DefProv[Default],MATCH($O418&amp;$R418,DefProv[KEY],0))</f>
        <v>-3</v>
      </c>
      <c r="AA418" s="9" cm="1">
        <f t="array" ref="AA418">IF($M418="CAD",AB418,_xll.BDP($C418,AA$1,"YAS_XCCY_FOREIGN_CURRENCY=CAD","YAS_YLD_FLAG = 15","PRICING_SOURCE=BVAL"))</f>
        <v>2.5895609999999998</v>
      </c>
      <c r="AB418" s="9" cm="1">
        <f t="array" ref="AB418">_xll.BDP($C418,AB$1,"YAS_YLD_FLAG = 15","PRICING_SOURCE=BVAL")</f>
        <v>2.5895609999999998</v>
      </c>
      <c r="AC418" s="14">
        <f t="shared" si="33"/>
        <v>0</v>
      </c>
      <c r="AD418" s="9" cm="1">
        <f t="array" ref="AD418">_xll.BDP($C418,AD$1,"YAS_YLD_FLAG = 15","PRICING_SOURCE=BVAL")</f>
        <v>89.064099999999982</v>
      </c>
      <c r="AE418" s="14">
        <f>INDEX([1]credit_yield!$C$1:$C$108,MATCH($AY418,[1]credit_yield!$A$1:$A$108,0))</f>
        <v>86.119502476283486</v>
      </c>
      <c r="AF418" s="9" cm="1">
        <f t="array" ref="AF418">_xll.BDP($C418,AF$1,"YAS_YLD_FLAG = 15","YAS_XCCY_FOREIGN_CURRENCY=CAD","PRICING_SOURCE=BVAL")</f>
        <v>80.405075696516008</v>
      </c>
      <c r="AG418" s="9" cm="1">
        <f t="array" ref="AG418">_xll.BDP($C418,AG$1,"YAS_YLD_FLAG = 15","PRICING_SOURCE=BVAL")</f>
        <v>1.69892</v>
      </c>
      <c r="AH418" s="9" t="str" cm="1">
        <f t="array" ref="AH418">_xll.BDP($C418,AH$1,"YAS_YLD_FLAG = 15","PRICING_SOURCE=BVAL")</f>
        <v>CAN 5 3/4 06/01/33</v>
      </c>
      <c r="AI418" s="9" t="str" cm="1">
        <f t="array" ref="AI418">_xll.BDP($C418,AI$1,"YAS_YLD_FLAG = 15","YAS_XCCY_FOREIGN_CURRENCY=CAD","PRICING_SOURCE=BVAL")</f>
        <v>CAN 4 06/01/41</v>
      </c>
      <c r="AJ418" s="9" cm="1">
        <f t="array" ref="AJ418">_xll.BQL($C418, "yield(fill=PREV, pricing_source=BVN4, side=Bid, yield_type=YTW) - yield(fill=PREV, pricing_source=BVN4, side=Ask, yield_type=YTW)")</f>
        <v>1.813907991261221E-2</v>
      </c>
      <c r="AK418" s="16" cm="1">
        <f t="array" ref="AK418">_xll.BDP($C418,AK$1,"YAS_YLD_FLAG = 1")</f>
        <v>900000000</v>
      </c>
      <c r="AL418" s="5">
        <f t="shared" si="34"/>
        <v>0</v>
      </c>
      <c r="AM418" s="17" cm="1">
        <f t="array" ref="AM418">_xll.BDP($C418&amp;"@"&amp;Settings!$B$1&amp;" "&amp;$O418,"INTERVAL_SUM","MARKET_DATA_OVERRIDE="&amp;AM$1,"CALC_INTERVAL="&amp;Settings!$B$2,"FILL=0")*1000</f>
        <v>0</v>
      </c>
      <c r="AN418" s="18">
        <f t="shared" si="35"/>
        <v>0</v>
      </c>
      <c r="AO418" s="17" cm="1">
        <f t="array" ref="AO418">_xll.BDP($I418&amp;"@"&amp;Settings!$B$1&amp;" "&amp;$O418,"INTERVAL_SUM","MARKET_DATA_OVERRIDE="&amp;AO$1,"CALC_INTERVAL="&amp;Settings!$B$2,"FILL=0")*1000</f>
        <v>0</v>
      </c>
      <c r="AP418" s="17" cm="1">
        <f t="array" ref="AP418">_xll.BDP($I418&amp;"@"&amp;Settings!$B$1&amp;" "&amp;$O418,"INTERVAL_SUM","MARKET_DATA_OVERRIDE="&amp;AP$1,"CALC_INTERVAL="&amp;Settings!$B$2,"FILL=0")*1000</f>
        <v>0</v>
      </c>
      <c r="AQ418" s="8" cm="1">
        <f t="array" ref="AQ418">_xll.BDP($C418,AQ$1)</f>
        <v>98</v>
      </c>
      <c r="AR418" s="21">
        <f>_xlfn.IFNA(IF(ISNUMBER($K418),INDEX(SN_Limit[UTILIZATION],MATCH($K418,SN_Limit[BB_ID],0)),"#N/A"),
IF(ISNUMBER($L418),INDEX(SN_Limit[UTILIZATION],MATCH($L418,SN_Limit[BB_ID],0)),"#N/A"))</f>
        <v>0.65639999999999998</v>
      </c>
      <c r="AS418" s="6">
        <f>_xlfn.IFNA(IF(ISNUMBER($K418),INDEX(SN_Limit[REMAINING],MATCH($K418,SN_Limit[BB_ID],0)),"#N/A"),
IF(ISNUMBER($L418),INDEX(SN_Limit[REMAINING],MATCH($L418,SN_Limit[BB_ID],0)),"#N/A"))</f>
        <v>170525763.57999998</v>
      </c>
      <c r="AT418" s="3" t="str">
        <f>INDEX(Table11[Z_category],MATCH(MAX(BuyTable[[#This Row],[Yld_Z_BB]:[Yld_Z_RBCI]]),Table11[Z_score_Vale],1))</f>
        <v>90+</v>
      </c>
      <c r="AU418" s="3">
        <f>INDEX(Table12[TRAC_Category],MATCH(BuyTable[[#This Row],[Perc_Traded]],Table12[TRAC_Value],1))</f>
        <v>0</v>
      </c>
      <c r="AV418" s="27">
        <f>INDEX(Table13[NetDlrInv_Category],MATCH(BuyTable[[#This Row],[DealerClient Net]],Table13[NetDlrInv_Value],1))</f>
        <v>0</v>
      </c>
      <c r="AW418" s="3">
        <f>IF(OR(ISBLANK(BuyTable[[#This Row],[MSG_AskSize]]),NOT(ISNUMBER(BuyTable[[#This Row],[MSG_AskSize]]))),"NA",INDEX(Table14[AskSize_Category],MATCH(BuyTable[[#This Row],[MSG_AskSize]],Table14[AskSize_Value],1)))</f>
        <v>0</v>
      </c>
      <c r="AX418" s="3">
        <f>INDEX(Table15[XCCY_Cat],MATCH(BuyTable[[#This Row],[XCCY_sprd]],Table15[XCCY_Value],1))</f>
        <v>0</v>
      </c>
      <c r="AY418" s="3" t="str">
        <f>INDEX(Group_RTG[RTG_Value],MATCH($R418,Group_RTG[RTG_Key],0))&amp;":"&amp;INDEX(Map_DurBQNT[Dur_Val],MATCH($X418,Map_DurBQNT[Dur_Key],0))&amp;":"&amp;$M418&amp;":"&amp;$O418</f>
        <v>A:6:CAD:Govt</v>
      </c>
      <c r="AZ418" s="3" t="str">
        <f>INDEX(Table9[LQA_Bucket],MATCH(BuyTable[[#This Row],[LQA_LIQUIDITY_SCORE]],Table9[LQA_Val],1))</f>
        <v>80-100</v>
      </c>
      <c r="BA418" s="27" t="str">
        <f>INDEX(Table10[Utilization_Bucket],MATCH(_xlfn.IFNA(ROUND(BuyTable[[#This Row],[Remaining]]/1000000,0),-1),Table10[Utilization_Val],1))</f>
        <v>100MM+</v>
      </c>
      <c r="BB41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19" spans="1:54" x14ac:dyDescent="0.3">
      <c r="A419" t="s">
        <v>876</v>
      </c>
      <c r="B419" t="str">
        <f>IF(ISNUMBER(MATCH(I419,Buyside_PastID!A:A,0)),"","NEW")</f>
        <v/>
      </c>
      <c r="C419" s="8" t="s">
        <v>1717</v>
      </c>
      <c r="D419" s="8">
        <v>1.0635301520175306</v>
      </c>
      <c r="E419" s="8">
        <v>1.0904667887644177</v>
      </c>
      <c r="F419" s="8" t="s">
        <v>2142</v>
      </c>
      <c r="G419" s="8">
        <v>2000000</v>
      </c>
      <c r="H419" s="8">
        <v>5000000</v>
      </c>
      <c r="I419" s="8" t="str" cm="1">
        <f t="array" ref="I419">_xll.BDP($C419,I$1)</f>
        <v>116705AH7</v>
      </c>
      <c r="J419" s="8" t="str" cm="1">
        <f t="array" ref="J419">_xll.BDP($C419,J$1)</f>
        <v>BRUPOW 4.746 06/21/49</v>
      </c>
      <c r="K419" s="8" cm="1">
        <f t="array" ref="K419">_xll.BDP($C419,K$1)</f>
        <v>385958</v>
      </c>
      <c r="L419" s="8" cm="1">
        <f t="array" ref="L419">_xll.BDP($C419,L$1)</f>
        <v>1499636</v>
      </c>
      <c r="M419" s="8" t="str" cm="1">
        <f t="array" ref="M419">_xll.BDP($C419,M$1)</f>
        <v>CAD</v>
      </c>
      <c r="N419" s="8" t="str" cm="1">
        <f t="array" ref="N419">_xll.BDP($C419,N$1)</f>
        <v>CA</v>
      </c>
      <c r="O419" s="8" t="str" cm="1">
        <f t="array" ref="O419">_xll.BDP($C419,O$1)</f>
        <v>Corp</v>
      </c>
      <c r="P419" s="8" t="str" cm="1">
        <f t="array" ref="P419">_xll.BDP($C419,P$1)</f>
        <v>Utilities</v>
      </c>
      <c r="Q419" s="8" t="str" cm="1">
        <f t="array" ref="Q419">_xll.BDP($C419,Q$1)</f>
        <v>BRUCE POWER LP</v>
      </c>
      <c r="R419" s="8" t="str" cm="1">
        <f t="array" ref="R419">_xll.BDP($C419,R$1)</f>
        <v>BBB</v>
      </c>
      <c r="S419" s="8" cm="1">
        <f t="array" ref="S419">_xlfn.IFNA(MATCH(_xll.BDP($C419,S$1),Convert_RBCIRTG[RTG_MDY],0),0)</f>
        <v>2</v>
      </c>
      <c r="T419" s="8" cm="1">
        <f t="array" ref="T419">_xlfn.IFNA(MATCH(_xll.BDP($C419,T$1),Convert_RBCIRTG[RTG_FITCH_SP],0),0)</f>
        <v>3</v>
      </c>
      <c r="U419" s="8" cm="1">
        <f t="array" ref="U419">_xlfn.IFNA(MATCH(_xll.BDP($C419,U$1),Convert_RBCIRTG[RTG_FITCH_SP],0),0)</f>
        <v>0</v>
      </c>
      <c r="V419" s="20" t="str" cm="1">
        <f t="array" ref="V419">INDEX(Convert_RBCIRTG[RTG_FITCH_SP],IF(MEDIAN($S419:$U419)&gt;0,MEDIAN($S419:$U419),MAX($S419:$U419)))</f>
        <v>BBB</v>
      </c>
      <c r="W419" s="15" cm="1">
        <f t="array" ref="W419">_xll.BDP($C419,W$1,"YAS_YLD_FLAG = 15")</f>
        <v>15.998161820228182</v>
      </c>
      <c r="X419" s="3" t="str">
        <f>INDEX(Convert_DurBins[Dur_Bucket],MATCH($W419,Convert_DurBins[Dur_Val],1))</f>
        <v>14-16</v>
      </c>
      <c r="Y419" s="14">
        <f t="shared" si="32"/>
        <v>3.3322509999999999</v>
      </c>
      <c r="Z419" s="3">
        <f>-INDEX(DefProv[Default],MATCH($O419&amp;$R419,DefProv[KEY],0))</f>
        <v>-36</v>
      </c>
      <c r="AA419" s="9" cm="1">
        <f t="array" ref="AA419">IF($M419="CAD",AB419,_xll.BDP($C419,AA$1,"YAS_XCCY_FOREIGN_CURRENCY=CAD","YAS_YLD_FLAG = 15","PRICING_SOURCE=BVAL"))</f>
        <v>3.6922509999999997</v>
      </c>
      <c r="AB419" s="9" cm="1">
        <f t="array" ref="AB419">_xll.BDP($C419,AB$1,"YAS_YLD_FLAG = 15","PRICING_SOURCE=BVAL")</f>
        <v>3.6922509999999997</v>
      </c>
      <c r="AC419" s="14">
        <f t="shared" si="33"/>
        <v>0</v>
      </c>
      <c r="AD419" s="9" cm="1">
        <f t="array" ref="AD419">_xll.BDP($C419,AD$1,"YAS_YLD_FLAG = 15","PRICING_SOURCE=BVAL")</f>
        <v>173.97559999999999</v>
      </c>
      <c r="AE419" s="14" t="e">
        <f>INDEX([1]credit_yield!$C$1:$C$108,MATCH($AY419,[1]credit_yield!$A$1:$A$108,0))</f>
        <v>#N/A</v>
      </c>
      <c r="AF419" s="9" cm="1">
        <f t="array" ref="AF419">_xll.BDP($C419,AF$1,"YAS_YLD_FLAG = 15","YAS_XCCY_FOREIGN_CURRENCY=CAD","PRICING_SOURCE=BVAL")</f>
        <v>189.02212477323474</v>
      </c>
      <c r="AG419" s="9" cm="1">
        <f t="array" ref="AG419">_xll.BDP($C419,AG$1,"YAS_YLD_FLAG = 15","PRICING_SOURCE=BVAL")</f>
        <v>1.9524949999999999</v>
      </c>
      <c r="AH419" s="9" t="str" cm="1">
        <f t="array" ref="AH419">_xll.BDP($C419,AH$1,"YAS_YLD_FLAG = 15","PRICING_SOURCE=BVAL")</f>
        <v>CAN 2 3/4 12/01/48</v>
      </c>
      <c r="AI419" s="9" t="str" cm="1">
        <f t="array" ref="AI419">_xll.BDP($C419,AI$1,"YAS_YLD_FLAG = 15","YAS_XCCY_FOREIGN_CURRENCY=CAD","PRICING_SOURCE=BVAL")</f>
        <v>CAN 2 12/01/51</v>
      </c>
      <c r="AJ419" s="9" cm="1">
        <f t="array" ref="AJ419">_xll.BQL($C419, "yield(fill=PREV, pricing_source=BVN4, side=Bid, yield_type=YTW) - yield(fill=PREV, pricing_source=BVN4, side=Ask, yield_type=YTW)")</f>
        <v>3.4377339999999812E-2</v>
      </c>
      <c r="AK419" s="16" cm="1">
        <f t="array" ref="AK419">_xll.BDP($C419,AK$1,"YAS_YLD_FLAG = 1")</f>
        <v>500000000</v>
      </c>
      <c r="AL419" s="5">
        <f t="shared" si="34"/>
        <v>0</v>
      </c>
      <c r="AM419" s="17" cm="1">
        <f t="array" ref="AM419">_xll.BDP($C419&amp;"@"&amp;Settings!$B$1&amp;" "&amp;$O419,"INTERVAL_SUM","MARKET_DATA_OVERRIDE="&amp;AM$1,"CALC_INTERVAL="&amp;Settings!$B$2,"FILL=0")*1000</f>
        <v>0</v>
      </c>
      <c r="AN419" s="18">
        <f t="shared" si="35"/>
        <v>0</v>
      </c>
      <c r="AO419" s="17" cm="1">
        <f t="array" ref="AO419">_xll.BDP($I419&amp;"@"&amp;Settings!$B$1&amp;" "&amp;$O419,"INTERVAL_SUM","MARKET_DATA_OVERRIDE="&amp;AO$1,"CALC_INTERVAL="&amp;Settings!$B$2,"FILL=0")*1000</f>
        <v>0</v>
      </c>
      <c r="AP419" s="17" cm="1">
        <f t="array" ref="AP419">_xll.BDP($I419&amp;"@"&amp;Settings!$B$1&amp;" "&amp;$O419,"INTERVAL_SUM","MARKET_DATA_OVERRIDE="&amp;AP$1,"CALC_INTERVAL="&amp;Settings!$B$2,"FILL=0")*1000</f>
        <v>0</v>
      </c>
      <c r="AQ419" s="8" cm="1">
        <f t="array" ref="AQ419">_xll.BDP($C419,AQ$1)</f>
        <v>83</v>
      </c>
      <c r="AR419" s="21">
        <f>_xlfn.IFNA(IF(ISNUMBER($K419),INDEX(SN_Limit[UTILIZATION],MATCH($K419,SN_Limit[BB_ID],0)),"#N/A"),
IF(ISNUMBER($L419),INDEX(SN_Limit[UTILIZATION],MATCH($L419,SN_Limit[BB_ID],0)),"#N/A"))</f>
        <v>0.8175</v>
      </c>
      <c r="AS419" s="6">
        <f>_xlfn.IFNA(IF(ISNUMBER($K419),INDEX(SN_Limit[REMAINING],MATCH($K419,SN_Limit[BB_ID],0)),"#N/A"),
IF(ISNUMBER($L419),INDEX(SN_Limit[REMAINING],MATCH($L419,SN_Limit[BB_ID],0)),"#N/A"))</f>
        <v>3301075.129999999</v>
      </c>
      <c r="AT419" s="3" t="str">
        <f>INDEX(Table11[Z_category],MATCH(MAX(BuyTable[[#This Row],[Yld_Z_BB]:[Yld_Z_RBCI]]),Table11[Z_score_Vale],1))</f>
        <v>75 to 90</v>
      </c>
      <c r="AU419" s="3">
        <f>INDEX(Table12[TRAC_Category],MATCH(BuyTable[[#This Row],[Perc_Traded]],Table12[TRAC_Value],1))</f>
        <v>0</v>
      </c>
      <c r="AV419" s="27">
        <f>INDEX(Table13[NetDlrInv_Category],MATCH(BuyTable[[#This Row],[DealerClient Net]],Table13[NetDlrInv_Value],1))</f>
        <v>0</v>
      </c>
      <c r="AW419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19" s="3">
        <f>INDEX(Table15[XCCY_Cat],MATCH(BuyTable[[#This Row],[XCCY_sprd]],Table15[XCCY_Value],1))</f>
        <v>0</v>
      </c>
      <c r="AY419" s="3" t="str">
        <f>INDEX(Group_RTG[RTG_Value],MATCH($R419,Group_RTG[RTG_Key],0))&amp;":"&amp;INDEX(Map_DurBQNT[Dur_Val],MATCH($X419,Map_DurBQNT[Dur_Key],0))&amp;":"&amp;$M419&amp;":"&amp;$O419</f>
        <v>BBB:8:CAD:Corp</v>
      </c>
      <c r="AZ419" s="3" t="str">
        <f>INDEX(Table9[LQA_Bucket],MATCH(BuyTable[[#This Row],[LQA_LIQUIDITY_SCORE]],Table9[LQA_Val],1))</f>
        <v>80-100</v>
      </c>
      <c r="BA419" s="27" t="str">
        <f>INDEX(Table10[Utilization_Bucket],MATCH(_xlfn.IFNA(ROUND(BuyTable[[#This Row],[Remaining]]/1000000,0),-1),Table10[Utilization_Val],1))</f>
        <v>1-10MM</v>
      </c>
      <c r="BB41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20" spans="1:54" x14ac:dyDescent="0.3">
      <c r="A420" t="s">
        <v>876</v>
      </c>
      <c r="B420" t="str">
        <f>IF(ISNUMBER(MATCH(I420,Buyside_PastID!A:A,0)),"","NEW")</f>
        <v/>
      </c>
      <c r="C420" s="8" t="s">
        <v>1712</v>
      </c>
      <c r="D420" s="8">
        <v>1.1316826695799611</v>
      </c>
      <c r="E420" s="8">
        <v>1.0015690642360542</v>
      </c>
      <c r="F420" s="8" t="s">
        <v>2136</v>
      </c>
      <c r="G420" s="8">
        <v>2000000</v>
      </c>
      <c r="H420" s="8">
        <v>3000000</v>
      </c>
      <c r="I420" s="8" t="str" cm="1">
        <f t="array" ref="I420">_xll.BDP($C420,I$1)</f>
        <v>136375CT7</v>
      </c>
      <c r="J420" s="8" t="str" cm="1">
        <f t="array" ref="J420">_xll.BDP($C420,J$1)</f>
        <v>CNRCN 3.6 02/08/49</v>
      </c>
      <c r="K420" s="8" cm="1">
        <f t="array" ref="K420">_xll.BDP($C420,K$1)</f>
        <v>179551</v>
      </c>
      <c r="L420" s="8" cm="1">
        <f t="array" ref="L420">_xll.BDP($C420,L$1)</f>
        <v>179551</v>
      </c>
      <c r="M420" s="8" t="str" cm="1">
        <f t="array" ref="M420">_xll.BDP($C420,M$1)</f>
        <v>CAD</v>
      </c>
      <c r="N420" s="8" t="str" cm="1">
        <f t="array" ref="N420">_xll.BDP($C420,N$1)</f>
        <v>CA</v>
      </c>
      <c r="O420" s="8" t="str" cm="1">
        <f t="array" ref="O420">_xll.BDP($C420,O$1)</f>
        <v>Corp</v>
      </c>
      <c r="P420" s="8" t="str" cm="1">
        <f t="array" ref="P420">_xll.BDP($C420,P$1)</f>
        <v>Industrials</v>
      </c>
      <c r="Q420" s="8" t="str" cm="1">
        <f t="array" ref="Q420">_xll.BDP($C420,Q$1)</f>
        <v>CANADIAN NATL RAILWAY</v>
      </c>
      <c r="R420" s="8" t="str" cm="1">
        <f t="array" ref="R420">_xll.BDP($C420,R$1)</f>
        <v>A</v>
      </c>
      <c r="S420" s="8" cm="1">
        <f t="array" ref="S420">_xlfn.IFNA(MATCH(_xll.BDP($C420,S$1),Convert_RBCIRTG[RTG_MDY],0),0)</f>
        <v>5</v>
      </c>
      <c r="T420" s="8" cm="1">
        <f t="array" ref="T420">_xlfn.IFNA(MATCH(_xll.BDP($C420,T$1),Convert_RBCIRTG[RTG_FITCH_SP],0),0)</f>
        <v>0</v>
      </c>
      <c r="U420" s="8" cm="1">
        <f t="array" ref="U420">_xlfn.IFNA(MATCH(_xll.BDP($C420,U$1),Convert_RBCIRTG[RTG_FITCH_SP],0),0)</f>
        <v>5</v>
      </c>
      <c r="V420" s="20" t="str" cm="1">
        <f t="array" ref="V420">INDEX(Convert_RBCIRTG[RTG_FITCH_SP],IF(MEDIAN($S420:$U420)&gt;0,MEDIAN($S420:$U420),MAX($S420:$U420)))</f>
        <v>A</v>
      </c>
      <c r="W420" s="15" cm="1">
        <f t="array" ref="W420">_xll.BDP($C420,W$1,"YAS_YLD_FLAG = 15")</f>
        <v>17.140630663606728</v>
      </c>
      <c r="X420" s="3" t="str">
        <f>INDEX(Convert_DurBins[Dur_Bucket],MATCH($W420,Convert_DurBins[Dur_Val],1))</f>
        <v>16-18</v>
      </c>
      <c r="Y420" s="14">
        <f t="shared" si="32"/>
        <v>3.2851790000000003</v>
      </c>
      <c r="Z420" s="3">
        <f>-INDEX(DefProv[Default],MATCH($O420&amp;$R420,DefProv[KEY],0))</f>
        <v>-13</v>
      </c>
      <c r="AA420" s="9" cm="1">
        <f t="array" ref="AA420">IF($M420="CAD",AB420,_xll.BDP($C420,AA$1,"YAS_XCCY_FOREIGN_CURRENCY=CAD","YAS_YLD_FLAG = 15","PRICING_SOURCE=BVAL"))</f>
        <v>3.4151790000000002</v>
      </c>
      <c r="AB420" s="9" cm="1">
        <f t="array" ref="AB420">_xll.BDP($C420,AB$1,"YAS_YLD_FLAG = 15","PRICING_SOURCE=BVAL")</f>
        <v>3.4151790000000002</v>
      </c>
      <c r="AC420" s="14">
        <f t="shared" si="33"/>
        <v>0</v>
      </c>
      <c r="AD420" s="9" cm="1">
        <f t="array" ref="AD420">_xll.BDP($C420,AD$1,"YAS_YLD_FLAG = 15","PRICING_SOURCE=BVAL")</f>
        <v>146.26840000000004</v>
      </c>
      <c r="AE420" s="14">
        <f>INDEX([1]credit_yield!$C$1:$C$108,MATCH($AY420,[1]credit_yield!$A$1:$A$108,0))</f>
        <v>139.83568050986841</v>
      </c>
      <c r="AF420" s="9" cm="1">
        <f t="array" ref="AF420">_xll.BDP($C420,AF$1,"YAS_YLD_FLAG = 15","YAS_XCCY_FOREIGN_CURRENCY=CAD","PRICING_SOURCE=BVAL")</f>
        <v>147.05970758705391</v>
      </c>
      <c r="AG420" s="9" cm="1">
        <f t="array" ref="AG420">_xll.BDP($C420,AG$1,"YAS_YLD_FLAG = 15","PRICING_SOURCE=BVAL")</f>
        <v>1.9524949999999999</v>
      </c>
      <c r="AH420" s="9" t="str" cm="1">
        <f t="array" ref="AH420">_xll.BDP($C420,AH$1,"YAS_YLD_FLAG = 15","PRICING_SOURCE=BVAL")</f>
        <v>CAN 2 3/4 12/01/48</v>
      </c>
      <c r="AI420" s="9" t="str" cm="1">
        <f t="array" ref="AI420">_xll.BDP($C420,AI$1,"YAS_YLD_FLAG = 15","YAS_XCCY_FOREIGN_CURRENCY=CAD","PRICING_SOURCE=BVAL")</f>
        <v>CAN 2 12/01/51</v>
      </c>
      <c r="AJ420" s="9" cm="1">
        <f t="array" ref="AJ420">_xll.BQL($C420, "yield(fill=PREV, pricing_source=BVN4, side=Bid, yield_type=YTW) - yield(fill=PREV, pricing_source=BVN4, side=Ask, yield_type=YTW)")</f>
        <v>1.877999000000008E-2</v>
      </c>
      <c r="AK420" s="16" cm="1">
        <f t="array" ref="AK420">_xll.BDP($C420,AK$1,"YAS_YLD_FLAG = 1")</f>
        <v>450000000</v>
      </c>
      <c r="AL420" s="5">
        <f t="shared" si="34"/>
        <v>0</v>
      </c>
      <c r="AM420" s="17" cm="1">
        <f t="array" ref="AM420">_xll.BDP($C420&amp;"@"&amp;Settings!$B$1&amp;" "&amp;$O420,"INTERVAL_SUM","MARKET_DATA_OVERRIDE="&amp;AM$1,"CALC_INTERVAL="&amp;Settings!$B$2,"FILL=0")*1000</f>
        <v>0</v>
      </c>
      <c r="AN420" s="18">
        <f t="shared" si="35"/>
        <v>0</v>
      </c>
      <c r="AO420" s="17" cm="1">
        <f t="array" ref="AO420">_xll.BDP($I420&amp;"@"&amp;Settings!$B$1&amp;" "&amp;$O420,"INTERVAL_SUM","MARKET_DATA_OVERRIDE="&amp;AO$1,"CALC_INTERVAL="&amp;Settings!$B$2,"FILL=0")*1000</f>
        <v>0</v>
      </c>
      <c r="AP420" s="17" cm="1">
        <f t="array" ref="AP420">_xll.BDP($I420&amp;"@"&amp;Settings!$B$1&amp;" "&amp;$O420,"INTERVAL_SUM","MARKET_DATA_OVERRIDE="&amp;AP$1,"CALC_INTERVAL="&amp;Settings!$B$2,"FILL=0")*1000</f>
        <v>0</v>
      </c>
      <c r="AQ420" s="8" cm="1">
        <f t="array" ref="AQ420">_xll.BDP($C420,AQ$1)</f>
        <v>84</v>
      </c>
      <c r="AR420" s="21">
        <f>_xlfn.IFNA(IF(ISNUMBER($K420),INDEX(SN_Limit[UTILIZATION],MATCH($K420,SN_Limit[BB_ID],0)),"#N/A"),
IF(ISNUMBER($L420),INDEX(SN_Limit[UTILIZATION],MATCH($L420,SN_Limit[BB_ID],0)),"#N/A"))</f>
        <v>0.53180000000000005</v>
      </c>
      <c r="AS420" s="6">
        <f>_xlfn.IFNA(IF(ISNUMBER($K420),INDEX(SN_Limit[REMAINING],MATCH($K420,SN_Limit[BB_ID],0)),"#N/A"),
IF(ISNUMBER($L420),INDEX(SN_Limit[REMAINING],MATCH($L420,SN_Limit[BB_ID],0)),"#N/A"))</f>
        <v>36818125.560000002</v>
      </c>
      <c r="AT420" s="3" t="str">
        <f>INDEX(Table11[Z_category],MATCH(MAX(BuyTable[[#This Row],[Yld_Z_BB]:[Yld_Z_RBCI]]),Table11[Z_score_Vale],1))</f>
        <v>75 to 90</v>
      </c>
      <c r="AU420" s="3">
        <f>INDEX(Table12[TRAC_Category],MATCH(BuyTable[[#This Row],[Perc_Traded]],Table12[TRAC_Value],1))</f>
        <v>0</v>
      </c>
      <c r="AV420" s="27">
        <f>INDEX(Table13[NetDlrInv_Category],MATCH(BuyTable[[#This Row],[DealerClient Net]],Table13[NetDlrInv_Value],1))</f>
        <v>0</v>
      </c>
      <c r="AW420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20" s="3">
        <f>INDEX(Table15[XCCY_Cat],MATCH(BuyTable[[#This Row],[XCCY_sprd]],Table15[XCCY_Value],1))</f>
        <v>0</v>
      </c>
      <c r="AY420" s="3" t="str">
        <f>INDEX(Group_RTG[RTG_Value],MATCH($R420,Group_RTG[RTG_Key],0))&amp;":"&amp;INDEX(Map_DurBQNT[Dur_Val],MATCH($X420,Map_DurBQNT[Dur_Key],0))&amp;":"&amp;$M420&amp;":"&amp;$O420</f>
        <v>A:9:CAD:Corp</v>
      </c>
      <c r="AZ420" s="3" t="str">
        <f>INDEX(Table9[LQA_Bucket],MATCH(BuyTable[[#This Row],[LQA_LIQUIDITY_SCORE]],Table9[LQA_Val],1))</f>
        <v>80-100</v>
      </c>
      <c r="BA420" s="27" t="str">
        <f>INDEX(Table10[Utilization_Bucket],MATCH(_xlfn.IFNA(ROUND(BuyTable[[#This Row],[Remaining]]/1000000,0),-1),Table10[Utilization_Val],1))</f>
        <v>10-50MM</v>
      </c>
      <c r="BB42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21" spans="1:54" x14ac:dyDescent="0.3">
      <c r="A421" t="s">
        <v>876</v>
      </c>
      <c r="B421" t="str">
        <f>IF(ISNUMBER(MATCH(I421,Buyside_PastID!A:A,0)),"","NEW")</f>
        <v/>
      </c>
      <c r="C421" s="8" t="s">
        <v>1086</v>
      </c>
      <c r="D421" s="8">
        <v>0.87052485164334659</v>
      </c>
      <c r="E421" s="8">
        <v>0.97898777186527941</v>
      </c>
      <c r="F421" s="8" t="s">
        <v>2789</v>
      </c>
      <c r="I421" s="8" t="str" cm="1">
        <f t="array" ref="I421">_xll.BDP($C421,I$1)</f>
        <v>695114CG1</v>
      </c>
      <c r="J421" s="8" t="str" cm="1">
        <f t="array" ref="J421">_xll.BDP($C421,J$1)</f>
        <v>BRKHEC 6 1/4 10/15/37</v>
      </c>
      <c r="K421" s="8" cm="1">
        <f t="array" ref="K421">_xll.BDP($C421,K$1)</f>
        <v>100193</v>
      </c>
      <c r="L421" s="8" cm="1">
        <f t="array" ref="L421">_xll.BDP($C421,L$1)</f>
        <v>101142</v>
      </c>
      <c r="M421" s="8" t="str" cm="1">
        <f t="array" ref="M421">_xll.BDP($C421,M$1)</f>
        <v>USD</v>
      </c>
      <c r="N421" s="8" t="str" cm="1">
        <f t="array" ref="N421">_xll.BDP($C421,N$1)</f>
        <v>US</v>
      </c>
      <c r="O421" s="8" t="str" cm="1">
        <f t="array" ref="O421">_xll.BDP($C421,O$1)</f>
        <v>Corp</v>
      </c>
      <c r="P421" s="8" t="str" cm="1">
        <f t="array" ref="P421">_xll.BDP($C421,P$1)</f>
        <v>Utilities</v>
      </c>
      <c r="Q421" s="8" t="str" cm="1">
        <f t="array" ref="Q421">_xll.BDP($C421,Q$1)</f>
        <v>PACIFICORP</v>
      </c>
      <c r="R421" s="8" t="str" cm="1">
        <f t="array" ref="R421">_xll.BDP($C421,R$1)</f>
        <v>A+</v>
      </c>
      <c r="S421" s="8" cm="1">
        <f t="array" ref="S421">_xlfn.IFNA(MATCH(_xll.BDP($C421,S$1),Convert_RBCIRTG[RTG_MDY],0),0)</f>
        <v>6</v>
      </c>
      <c r="T421" s="8" cm="1">
        <f t="array" ref="T421">_xlfn.IFNA(MATCH(_xll.BDP($C421,T$1),Convert_RBCIRTG[RTG_FITCH_SP],0),0)</f>
        <v>0</v>
      </c>
      <c r="U421" s="8" cm="1">
        <f t="array" ref="U421">_xlfn.IFNA(MATCH(_xll.BDP($C421,U$1),Convert_RBCIRTG[RTG_FITCH_SP],0),0)</f>
        <v>6</v>
      </c>
      <c r="V421" s="20" t="str" cm="1">
        <f t="array" ref="V421">INDEX(Convert_RBCIRTG[RTG_FITCH_SP],IF(MEDIAN($S421:$U421)&gt;0,MEDIAN($S421:$U421),MAX($S421:$U421)))</f>
        <v>A+</v>
      </c>
      <c r="W421" s="15" cm="1">
        <f t="array" ref="W421">_xll.BDP($C421,W$1,"YAS_YLD_FLAG = 15")</f>
        <v>11.129610782135636</v>
      </c>
      <c r="X421" s="3" t="str">
        <f>INDEX(Convert_DurBins[Dur_Bucket],MATCH($W421,Convert_DurBins[Dur_Val],1))</f>
        <v>10-12</v>
      </c>
      <c r="Y421" s="14">
        <f t="shared" si="32"/>
        <v>3.6222803188523089</v>
      </c>
      <c r="Z421" s="3">
        <f>-INDEX(DefProv[Default],MATCH($O421&amp;$R421,DefProv[KEY],0))</f>
        <v>-13</v>
      </c>
      <c r="AA421" s="9" cm="1">
        <f t="array" ref="AA421">IF($M421="CAD",AB421,_xll.BDP($C421,AA$1,"YAS_XCCY_FOREIGN_CURRENCY=CAD","YAS_YLD_FLAG = 15","PRICING_SOURCE=BVAL"))</f>
        <v>3.7522803188523088</v>
      </c>
      <c r="AB421" s="9" cm="1">
        <f t="array" ref="AB421">_xll.BDP($C421,AB$1,"YAS_YLD_FLAG = 15","PRICING_SOURCE=BVAL")</f>
        <v>2.9770560000000001</v>
      </c>
      <c r="AC421" s="14">
        <f t="shared" si="33"/>
        <v>0.77522431885230869</v>
      </c>
      <c r="AD421" s="9" cm="1">
        <f t="array" ref="AD421">_xll.BDP($C421,AD$1,"YAS_YLD_FLAG = 15","PRICING_SOURCE=BVAL")</f>
        <v>98.426600000000036</v>
      </c>
      <c r="AE421" s="14">
        <f>INDEX([1]credit_yield!$C$1:$C$108,MATCH($AY421,[1]credit_yield!$A$1:$A$108,0))</f>
        <v>97.700504166739321</v>
      </c>
      <c r="AF421" s="9" cm="1">
        <f t="array" ref="AF421">_xll.BDP($C421,AF$1,"YAS_YLD_FLAG = 15","YAS_XCCY_FOREIGN_CURRENCY=CAD","PRICING_SOURCE=BVAL")</f>
        <v>188.39998648592837</v>
      </c>
      <c r="AG421" s="9" cm="1">
        <f t="array" ref="AG421">_xll.BDP($C421,AG$1,"YAS_YLD_FLAG = 15","PRICING_SOURCE=BVAL")</f>
        <v>1.9927899999999998</v>
      </c>
      <c r="AH421" s="9" t="str" cm="1">
        <f t="array" ref="AH421">_xll.BDP($C421,AH$1,"YAS_YLD_FLAG = 15","PRICING_SOURCE=BVAL")</f>
        <v>T 1 3/4 08/15/41</v>
      </c>
      <c r="AI421" s="9" t="str" cm="1">
        <f t="array" ref="AI421">_xll.BDP($C421,AI$1,"YAS_YLD_FLAG = 15","YAS_XCCY_FOREIGN_CURRENCY=CAD","PRICING_SOURCE=BVAL")</f>
        <v>CAN 4 06/01/41</v>
      </c>
      <c r="AJ421" s="9" cm="1">
        <f t="array" ref="AJ421">_xll.BQL($C421, "yield(fill=PREV, pricing_source=BVN4, side=Bid, yield_type=YTW) - yield(fill=PREV, pricing_source=BVN4, side=Ask, yield_type=YTW)")</f>
        <v>2.6174608475505234E-2</v>
      </c>
      <c r="AK421" s="16" cm="1">
        <f t="array" ref="AK421">_xll.BDP($C421,AK$1,"YAS_YLD_FLAG = 1")</f>
        <v>600000000</v>
      </c>
      <c r="AL421" s="5">
        <f t="shared" si="34"/>
        <v>0</v>
      </c>
      <c r="AM421" s="17" cm="1">
        <f t="array" ref="AM421">_xll.BDP($C421&amp;"@"&amp;Settings!$B$1&amp;" "&amp;$O421,"INTERVAL_SUM","MARKET_DATA_OVERRIDE="&amp;AM$1,"CALC_INTERVAL="&amp;Settings!$B$2,"FILL=0")*1000</f>
        <v>0</v>
      </c>
      <c r="AN421" s="18">
        <f t="shared" si="35"/>
        <v>0</v>
      </c>
      <c r="AO421" s="17" cm="1">
        <f t="array" ref="AO421">_xll.BDP($I421&amp;"@"&amp;Settings!$B$1&amp;" "&amp;$O421,"INTERVAL_SUM","MARKET_DATA_OVERRIDE="&amp;AO$1,"CALC_INTERVAL="&amp;Settings!$B$2,"FILL=0")*1000</f>
        <v>0</v>
      </c>
      <c r="AP421" s="17" cm="1">
        <f t="array" ref="AP421">_xll.BDP($I421&amp;"@"&amp;Settings!$B$1&amp;" "&amp;$O421,"INTERVAL_SUM","MARKET_DATA_OVERRIDE="&amp;AP$1,"CALC_INTERVAL="&amp;Settings!$B$2,"FILL=0")*1000</f>
        <v>0</v>
      </c>
      <c r="AQ421" s="8" cm="1">
        <f t="array" ref="AQ421">_xll.BDP($C421,AQ$1)</f>
        <v>85</v>
      </c>
      <c r="AR421" s="21">
        <f>_xlfn.IFNA(IF(ISNUMBER($K421),INDEX(SN_Limit[UTILIZATION],MATCH($K421,SN_Limit[BB_ID],0)),"#N/A"),
IF(ISNUMBER($L421),INDEX(SN_Limit[UTILIZATION],MATCH($L421,SN_Limit[BB_ID],0)),"#N/A"))</f>
        <v>0.39810000000000001</v>
      </c>
      <c r="AS421" s="6">
        <f>_xlfn.IFNA(IF(ISNUMBER($K421),INDEX(SN_Limit[REMAINING],MATCH($K421,SN_Limit[BB_ID],0)),"#N/A"),
IF(ISNUMBER($L421),INDEX(SN_Limit[REMAINING],MATCH($L421,SN_Limit[BB_ID],0)),"#N/A"))</f>
        <v>75292254.789999992</v>
      </c>
      <c r="AT421" s="3" t="str">
        <f>INDEX(Table11[Z_category],MATCH(MAX(BuyTable[[#This Row],[Yld_Z_BB]:[Yld_Z_RBCI]]),Table11[Z_score_Vale],1))</f>
        <v>75 to 90</v>
      </c>
      <c r="AU421" s="3">
        <f>INDEX(Table12[TRAC_Category],MATCH(BuyTable[[#This Row],[Perc_Traded]],Table12[TRAC_Value],1))</f>
        <v>0</v>
      </c>
      <c r="AV421" s="27">
        <f>INDEX(Table13[NetDlrInv_Category],MATCH(BuyTable[[#This Row],[DealerClient Net]],Table13[NetDlrInv_Value],1))</f>
        <v>0</v>
      </c>
      <c r="AW421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421" s="3" t="str">
        <f>INDEX(Table15[XCCY_Cat],MATCH(BuyTable[[#This Row],[XCCY_sprd]],Table15[XCCY_Value],1))</f>
        <v>0.5 to 0.8</v>
      </c>
      <c r="AY421" s="3" t="str">
        <f>INDEX(Group_RTG[RTG_Value],MATCH($R421,Group_RTG[RTG_Key],0))&amp;":"&amp;INDEX(Map_DurBQNT[Dur_Val],MATCH($X421,Map_DurBQNT[Dur_Key],0))&amp;":"&amp;$M421&amp;":"&amp;$O421</f>
        <v>A:6:USD:Corp</v>
      </c>
      <c r="AZ421" s="3" t="str">
        <f>INDEX(Table9[LQA_Bucket],MATCH(BuyTable[[#This Row],[LQA_LIQUIDITY_SCORE]],Table9[LQA_Val],1))</f>
        <v>80-100</v>
      </c>
      <c r="BA421" s="27" t="str">
        <f>INDEX(Table10[Utilization_Bucket],MATCH(_xlfn.IFNA(ROUND(BuyTable[[#This Row],[Remaining]]/1000000,0),-1),Table10[Utilization_Val],1))</f>
        <v>50-100MM</v>
      </c>
      <c r="BB42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22" spans="1:54" x14ac:dyDescent="0.3">
      <c r="A422" t="s">
        <v>876</v>
      </c>
      <c r="B422" t="str">
        <f>IF(ISNUMBER(MATCH(I422,Buyside_PastID!A:A,0)),"","NEW")</f>
        <v>NEW</v>
      </c>
      <c r="C422" s="8" t="s">
        <v>2900</v>
      </c>
      <c r="D422" s="8">
        <v>1.1051179244308769</v>
      </c>
      <c r="E422" s="8">
        <v>1.1625413038633896</v>
      </c>
      <c r="F422" s="8" t="s">
        <v>2845</v>
      </c>
      <c r="G422" s="8">
        <v>0</v>
      </c>
      <c r="H422" s="8">
        <v>0</v>
      </c>
      <c r="I422" s="8" t="str" cm="1">
        <f t="array" ref="I422">_xll.BDP($C422,I$1)</f>
        <v>651639AW6</v>
      </c>
      <c r="J422" s="8" t="str" cm="1">
        <f t="array" ref="J422">_xll.BDP($C422,J$1)</f>
        <v>NEM 5 7/8 04/01/35</v>
      </c>
      <c r="K422" s="8" cm="1">
        <f t="array" ref="K422">_xll.BDP($C422,K$1)</f>
        <v>101068</v>
      </c>
      <c r="L422" s="8" cm="1">
        <f t="array" ref="L422">_xll.BDP($C422,L$1)</f>
        <v>101068</v>
      </c>
      <c r="M422" s="8" t="str" cm="1">
        <f t="array" ref="M422">_xll.BDP($C422,M$1)</f>
        <v>USD</v>
      </c>
      <c r="N422" s="8" t="str" cm="1">
        <f t="array" ref="N422">_xll.BDP($C422,N$1)</f>
        <v>US</v>
      </c>
      <c r="O422" s="8" t="str" cm="1">
        <f t="array" ref="O422">_xll.BDP($C422,O$1)</f>
        <v>Corp</v>
      </c>
      <c r="P422" s="8" t="str" cm="1">
        <f t="array" ref="P422">_xll.BDP($C422,P$1)</f>
        <v>Materials</v>
      </c>
      <c r="Q422" s="8" t="str" cm="1">
        <f t="array" ref="Q422">_xll.BDP($C422,Q$1)</f>
        <v>NEWMONT CORP</v>
      </c>
      <c r="R422" s="8" t="str" cm="1">
        <f t="array" ref="R422">_xll.BDP($C422,R$1)</f>
        <v>BBB</v>
      </c>
      <c r="S422" s="8" cm="1">
        <f t="array" ref="S422">_xlfn.IFNA(MATCH(_xll.BDP($C422,S$1),Convert_RBCIRTG[RTG_MDY],0),0)</f>
        <v>3</v>
      </c>
      <c r="T422" s="8" cm="1">
        <f t="array" ref="T422">_xlfn.IFNA(MATCH(_xll.BDP($C422,T$1),Convert_RBCIRTG[RTG_FITCH_SP],0),0)</f>
        <v>0</v>
      </c>
      <c r="U422" s="8" cm="1">
        <f t="array" ref="U422">_xlfn.IFNA(MATCH(_xll.BDP($C422,U$1),Convert_RBCIRTG[RTG_FITCH_SP],0),0)</f>
        <v>2</v>
      </c>
      <c r="V422" s="20" t="str" cm="1">
        <f t="array" ref="V422">INDEX(Convert_RBCIRTG[RTG_FITCH_SP],IF(MEDIAN($S422:$U422)&gt;0,MEDIAN($S422:$U422),MAX($S422:$U422)))</f>
        <v>BBB</v>
      </c>
      <c r="W422" s="15" cm="1">
        <f t="array" ref="W422">_xll.BDP($C422,W$1,"YAS_YLD_FLAG = 15")</f>
        <v>9.8787985488804271</v>
      </c>
      <c r="X422" s="3" t="str">
        <f>INDEX(Convert_DurBins[Dur_Bucket],MATCH($W422,Convert_DurBins[Dur_Val],1))</f>
        <v>0-10</v>
      </c>
      <c r="Y422" s="14">
        <f t="shared" si="32"/>
        <v>3.3140061610144591</v>
      </c>
      <c r="Z422" s="3">
        <f>-INDEX(DefProv[Default],MATCH($O422&amp;$R422,DefProv[KEY],0))</f>
        <v>-36</v>
      </c>
      <c r="AA422" s="9" cm="1">
        <f t="array" ref="AA422">IF($M422="CAD",AB422,_xll.BDP($C422,AA$1,"YAS_XCCY_FOREIGN_CURRENCY=CAD","YAS_YLD_FLAG = 15","PRICING_SOURCE=BVAL"))</f>
        <v>3.674006161014459</v>
      </c>
      <c r="AB422" s="9" cm="1">
        <f t="array" ref="AB422">_xll.BDP($C422,AB$1,"YAS_YLD_FLAG = 15","PRICING_SOURCE=BVAL")</f>
        <v>3.0015580000000002</v>
      </c>
      <c r="AC422" s="14">
        <f t="shared" si="33"/>
        <v>0.67244816101445881</v>
      </c>
      <c r="AD422" s="9" cm="1">
        <f t="array" ref="AD422">_xll.BDP($C422,AD$1,"YAS_YLD_FLAG = 15","PRICING_SOURCE=BVAL")</f>
        <v>142.15730000000002</v>
      </c>
      <c r="AE422" s="14" t="e">
        <f>INDEX([1]credit_yield!$C$1:$C$108,MATCH($AY422,[1]credit_yield!$A$1:$A$108,0))</f>
        <v>#N/A</v>
      </c>
      <c r="AF422" s="9" cm="1">
        <f t="array" ref="AF422">_xll.BDP($C422,AF$1,"YAS_YLD_FLAG = 15","YAS_XCCY_FOREIGN_CURRENCY=CAD","PRICING_SOURCE=BVAL")</f>
        <v>208.55588399375722</v>
      </c>
      <c r="AG422" s="9" cm="1">
        <f t="array" ref="AG422">_xll.BDP($C422,AG$1,"YAS_YLD_FLAG = 15","PRICING_SOURCE=BVAL")</f>
        <v>1.579985</v>
      </c>
      <c r="AH422" s="9" t="str" cm="1">
        <f t="array" ref="AH422">_xll.BDP($C422,AH$1,"YAS_YLD_FLAG = 15","PRICING_SOURCE=BVAL")</f>
        <v>T 1 1/4 08/15/31</v>
      </c>
      <c r="AI422" s="9" t="str" cm="1">
        <f t="array" ref="AI422">_xll.BDP($C422,AI$1,"YAS_YLD_FLAG = 15","YAS_XCCY_FOREIGN_CURRENCY=CAD","PRICING_SOURCE=BVAL")</f>
        <v>CAN 1 ½ 06/01/31</v>
      </c>
      <c r="AJ422" s="9" cm="1">
        <f t="array" ref="AJ422">_xll.BQL($C422, "yield(fill=PREV, pricing_source=BVN4, side=Bid, yield_type=YTW) - yield(fill=PREV, pricing_source=BVN4, side=Ask, yield_type=YTW)")</f>
        <v>4.5424602132141167E-2</v>
      </c>
      <c r="AK422" s="16" cm="1">
        <f t="array" ref="AK422">_xll.BDP($C422,AK$1,"YAS_YLD_FLAG = 1")</f>
        <v>575330000</v>
      </c>
      <c r="AL422" s="5">
        <f t="shared" si="34"/>
        <v>3.4507152416873792E-2</v>
      </c>
      <c r="AM422" s="17" cm="1">
        <f t="array" ref="AM422">_xll.BDP($C422&amp;"@"&amp;Settings!$B$1&amp;" "&amp;$O422,"INTERVAL_SUM","MARKET_DATA_OVERRIDE="&amp;AM$1,"CALC_INTERVAL="&amp;Settings!$B$2,"FILL=0")*1000</f>
        <v>19853000</v>
      </c>
      <c r="AN422" s="18">
        <f t="shared" si="35"/>
        <v>-2303000</v>
      </c>
      <c r="AO422" s="17" cm="1">
        <f t="array" ref="AO422">_xll.BDP($I422&amp;"@"&amp;Settings!$B$1&amp;" "&amp;$O422,"INTERVAL_SUM","MARKET_DATA_OVERRIDE="&amp;AO$1,"CALC_INTERVAL="&amp;Settings!$B$2,"FILL=0")*1000</f>
        <v>6475000</v>
      </c>
      <c r="AP422" s="17" cm="1">
        <f t="array" ref="AP422">_xll.BDP($I422&amp;"@"&amp;Settings!$B$1&amp;" "&amp;$O422,"INTERVAL_SUM","MARKET_DATA_OVERRIDE="&amp;AP$1,"CALC_INTERVAL="&amp;Settings!$B$2,"FILL=0")*1000</f>
        <v>8778000</v>
      </c>
      <c r="AQ422" s="8" cm="1">
        <f t="array" ref="AQ422">_xll.BDP($C422,AQ$1)</f>
        <v>88</v>
      </c>
      <c r="AR422" s="21">
        <f>_xlfn.IFNA(IF(ISNUMBER($K422),INDEX(SN_Limit[UTILIZATION],MATCH($K422,SN_Limit[BB_ID],0)),"#N/A"),
IF(ISNUMBER($L422),INDEX(SN_Limit[UTILIZATION],MATCH($L422,SN_Limit[BB_ID],0)),"#N/A"))</f>
        <v>0</v>
      </c>
      <c r="AS422" s="6">
        <f>_xlfn.IFNA(IF(ISNUMBER($K422),INDEX(SN_Limit[REMAINING],MATCH($K422,SN_Limit[BB_ID],0)),"#N/A"),
IF(ISNUMBER($L422),INDEX(SN_Limit[REMAINING],MATCH($L422,SN_Limit[BB_ID],0)),"#N/A"))</f>
        <v>27000000</v>
      </c>
      <c r="AT422" s="3" t="str">
        <f>INDEX(Table11[Z_category],MATCH(MAX(BuyTable[[#This Row],[Yld_Z_BB]:[Yld_Z_RBCI]]),Table11[Z_score_Vale],1))</f>
        <v>75 to 90</v>
      </c>
      <c r="AU422" s="3" t="str">
        <f>INDEX(Table12[TRAC_Category],MATCH(BuyTable[[#This Row],[Perc_Traded]],Table12[TRAC_Value],1))</f>
        <v>0-5%</v>
      </c>
      <c r="AV422" s="27" t="str">
        <f>INDEX(Table13[NetDlrInv_Category],MATCH(BuyTable[[#This Row],[DealerClient Net]],Table13[NetDlrInv_Value],1))</f>
        <v>-5MM to 0MM</v>
      </c>
      <c r="AW422" s="3">
        <f>IF(OR(ISBLANK(BuyTable[[#This Row],[MSG_AskSize]]),NOT(ISNUMBER(BuyTable[[#This Row],[MSG_AskSize]]))),"NA",INDEX(Table14[AskSize_Category],MATCH(BuyTable[[#This Row],[MSG_AskSize]],Table14[AskSize_Value],1)))</f>
        <v>0</v>
      </c>
      <c r="AX422" s="3" t="str">
        <f>INDEX(Table15[XCCY_Cat],MATCH(BuyTable[[#This Row],[XCCY_sprd]],Table15[XCCY_Value],1))</f>
        <v>0.5 to 0.8</v>
      </c>
      <c r="AY422" s="3" t="str">
        <f>INDEX(Group_RTG[RTG_Value],MATCH($R422,Group_RTG[RTG_Key],0))&amp;":"&amp;INDEX(Map_DurBQNT[Dur_Val],MATCH($X422,Map_DurBQNT[Dur_Key],0))&amp;":"&amp;$M422&amp;":"&amp;$O422</f>
        <v>BBB:5:USD:Corp</v>
      </c>
      <c r="AZ422" s="3" t="str">
        <f>INDEX(Table9[LQA_Bucket],MATCH(BuyTable[[#This Row],[LQA_LIQUIDITY_SCORE]],Table9[LQA_Val],1))</f>
        <v>80-100</v>
      </c>
      <c r="BA422" s="27" t="str">
        <f>INDEX(Table10[Utilization_Bucket],MATCH(_xlfn.IFNA(ROUND(BuyTable[[#This Row],[Remaining]]/1000000,0),-1),Table10[Utilization_Val],1))</f>
        <v>10-50MM</v>
      </c>
      <c r="BB42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23" spans="1:54" x14ac:dyDescent="0.3">
      <c r="A423" t="s">
        <v>876</v>
      </c>
      <c r="B423" t="str">
        <f>IF(ISNUMBER(MATCH(I423,Buyside_PastID!A:A,0)),"","NEW")</f>
        <v/>
      </c>
      <c r="C423" s="8" t="s">
        <v>1110</v>
      </c>
      <c r="D423" s="8">
        <v>1.3241133746537728</v>
      </c>
      <c r="E423" s="8">
        <v>1.2750617334986383</v>
      </c>
      <c r="F423" s="8" t="s">
        <v>2240</v>
      </c>
      <c r="G423" s="8">
        <v>10000</v>
      </c>
      <c r="H423" s="8">
        <v>0</v>
      </c>
      <c r="I423" s="8" t="str" cm="1">
        <f t="array" ref="I423">_xll.BDP($C423,I$1)</f>
        <v>705464DQ5</v>
      </c>
      <c r="J423" s="8" t="str" cm="1">
        <f t="array" ref="J423">_xll.BDP($C423,J$1)</f>
        <v>PEEL 5.1 06/29/40</v>
      </c>
      <c r="K423" s="8" cm="1">
        <f t="array" ref="K423">_xll.BDP($C423,K$1)</f>
        <v>180924</v>
      </c>
      <c r="L423" s="8" cm="1">
        <f t="array" ref="L423">_xll.BDP($C423,L$1)</f>
        <v>180924</v>
      </c>
      <c r="M423" s="8" t="str" cm="1">
        <f t="array" ref="M423">_xll.BDP($C423,M$1)</f>
        <v>CAD</v>
      </c>
      <c r="N423" s="8" t="str" cm="1">
        <f t="array" ref="N423">_xll.BDP($C423,N$1)</f>
        <v>CA</v>
      </c>
      <c r="O423" s="8" t="str" cm="1">
        <f t="array" ref="O423">_xll.BDP($C423,O$1)</f>
        <v>Govt</v>
      </c>
      <c r="P423" s="8" t="str" cm="1">
        <f t="array" ref="P423">_xll.BDP($C423,P$1)</f>
        <v>Government</v>
      </c>
      <c r="Q423" s="8" t="str" cm="1">
        <f t="array" ref="Q423">_xll.BDP($C423,Q$1)</f>
        <v>PEEL (REG. MUNIC. OF)</v>
      </c>
      <c r="R423" s="8" t="str" cm="1">
        <f t="array" ref="R423">_xll.BDP($C423,R$1)</f>
        <v>AAA</v>
      </c>
      <c r="S423" s="8" cm="1">
        <f t="array" ref="S423">_xlfn.IFNA(MATCH(_xll.BDP($C423,S$1),Convert_RBCIRTG[RTG_MDY],0),0)</f>
        <v>10</v>
      </c>
      <c r="T423" s="8" cm="1">
        <f t="array" ref="T423">_xlfn.IFNA(MATCH(_xll.BDP($C423,T$1),Convert_RBCIRTG[RTG_FITCH_SP],0),0)</f>
        <v>0</v>
      </c>
      <c r="U423" s="8" cm="1">
        <f t="array" ref="U423">_xlfn.IFNA(MATCH(_xll.BDP($C423,U$1),Convert_RBCIRTG[RTG_FITCH_SP],0),0)</f>
        <v>10</v>
      </c>
      <c r="V423" s="20" t="str" cm="1">
        <f t="array" ref="V423">INDEX(Convert_RBCIRTG[RTG_FITCH_SP],IF(MEDIAN($S423:$U423)&gt;0,MEDIAN($S423:$U423),MAX($S423:$U423)))</f>
        <v>AAA</v>
      </c>
      <c r="W423" s="15" cm="1">
        <f t="array" ref="W423">_xll.BDP($C423,W$1,"YAS_YLD_FLAG = 15")</f>
        <v>12.875710616623643</v>
      </c>
      <c r="X423" s="3" t="str">
        <f>INDEX(Convert_DurBins[Dur_Bucket],MATCH($W423,Convert_DurBins[Dur_Val],1))</f>
        <v>12-14</v>
      </c>
      <c r="Y423" s="14">
        <f t="shared" si="32"/>
        <v>2.7413660000000002</v>
      </c>
      <c r="Z423" s="3">
        <f>-INDEX(DefProv[Default],MATCH($O423&amp;$R423,DefProv[KEY],0))</f>
        <v>-3</v>
      </c>
      <c r="AA423" s="9" cm="1">
        <f t="array" ref="AA423">IF($M423="CAD",AB423,_xll.BDP($C423,AA$1,"YAS_XCCY_FOREIGN_CURRENCY=CAD","YAS_YLD_FLAG = 15","PRICING_SOURCE=BVAL"))</f>
        <v>2.771366</v>
      </c>
      <c r="AB423" s="9" cm="1">
        <f t="array" ref="AB423">_xll.BDP($C423,AB$1,"YAS_YLD_FLAG = 15","PRICING_SOURCE=BVAL")</f>
        <v>2.771366</v>
      </c>
      <c r="AC423" s="14">
        <f t="shared" si="33"/>
        <v>0</v>
      </c>
      <c r="AD423" s="9" cm="1">
        <f t="array" ref="AD423">_xll.BDP($C423,AD$1,"YAS_YLD_FLAG = 15","PRICING_SOURCE=BVAL")</f>
        <v>90.326400000000007</v>
      </c>
      <c r="AE423" s="14" t="e">
        <f>INDEX([1]credit_yield!$C$1:$C$108,MATCH($AY423,[1]credit_yield!$A$1:$A$108,0))</f>
        <v>#N/A</v>
      </c>
      <c r="AF423" s="9" cm="1">
        <f t="array" ref="AF423">_xll.BDP($C423,AF$1,"YAS_YLD_FLAG = 15","YAS_XCCY_FOREIGN_CURRENCY=CAD","PRICING_SOURCE=BVAL")</f>
        <v>103.5934999951285</v>
      </c>
      <c r="AG423" s="9" cm="1">
        <f t="array" ref="AG423">_xll.BDP($C423,AG$1,"YAS_YLD_FLAG = 15","PRICING_SOURCE=BVAL")</f>
        <v>1.8681019999999999</v>
      </c>
      <c r="AH423" s="9" t="str" cm="1">
        <f t="array" ref="AH423">_xll.BDP($C423,AH$1,"YAS_YLD_FLAG = 15","PRICING_SOURCE=BVAL")</f>
        <v>CAN 4 06/01/41</v>
      </c>
      <c r="AI423" s="9" t="str" cm="1">
        <f t="array" ref="AI423">_xll.BDP($C423,AI$1,"YAS_YLD_FLAG = 15","YAS_XCCY_FOREIGN_CURRENCY=CAD","PRICING_SOURCE=BVAL")</f>
        <v>CAN 4 06/01/41</v>
      </c>
      <c r="AJ423" s="9" cm="1">
        <f t="array" ref="AJ423">_xll.BQL($C423, "yield(fill=PREV, pricing_source=BVN4, side=Bid, yield_type=YTW) - yield(fill=PREV, pricing_source=BVN4, side=Ask, yield_type=YTW)")</f>
        <v>2.7515859417325927E-2</v>
      </c>
      <c r="AK423" s="16" cm="1">
        <f t="array" ref="AK423">_xll.BDP($C423,AK$1,"YAS_YLD_FLAG = 1")</f>
        <v>500000000</v>
      </c>
      <c r="AL423" s="5">
        <f t="shared" si="34"/>
        <v>0</v>
      </c>
      <c r="AM423" s="17" cm="1">
        <f t="array" ref="AM423">_xll.BDP($C423&amp;"@"&amp;Settings!$B$1&amp;" "&amp;$O423,"INTERVAL_SUM","MARKET_DATA_OVERRIDE="&amp;AM$1,"CALC_INTERVAL="&amp;Settings!$B$2,"FILL=0")*1000</f>
        <v>0</v>
      </c>
      <c r="AN423" s="18">
        <f t="shared" si="35"/>
        <v>0</v>
      </c>
      <c r="AO423" s="17" cm="1">
        <f t="array" ref="AO423">_xll.BDP($I423&amp;"@"&amp;Settings!$B$1&amp;" "&amp;$O423,"INTERVAL_SUM","MARKET_DATA_OVERRIDE="&amp;AO$1,"CALC_INTERVAL="&amp;Settings!$B$2,"FILL=0")*1000</f>
        <v>0</v>
      </c>
      <c r="AP423" s="17" cm="1">
        <f t="array" ref="AP423">_xll.BDP($I423&amp;"@"&amp;Settings!$B$1&amp;" "&amp;$O423,"INTERVAL_SUM","MARKET_DATA_OVERRIDE="&amp;AP$1,"CALC_INTERVAL="&amp;Settings!$B$2,"FILL=0")*1000</f>
        <v>0</v>
      </c>
      <c r="AQ423" s="8" cm="1">
        <f t="array" ref="AQ423">_xll.BDP($C423,AQ$1)</f>
        <v>92</v>
      </c>
      <c r="AR423" s="21">
        <f>_xlfn.IFNA(IF(ISNUMBER($K423),INDEX(SN_Limit[UTILIZATION],MATCH($K423,SN_Limit[BB_ID],0)),"#N/A"),
IF(ISNUMBER($L423),INDEX(SN_Limit[UTILIZATION],MATCH($L423,SN_Limit[BB_ID],0)),"#N/A"))</f>
        <v>0</v>
      </c>
      <c r="AS423" s="6">
        <f>_xlfn.IFNA(IF(ISNUMBER($K423),INDEX(SN_Limit[REMAINING],MATCH($K423,SN_Limit[BB_ID],0)),"#N/A"),
IF(ISNUMBER($L423),INDEX(SN_Limit[REMAINING],MATCH($L423,SN_Limit[BB_ID],0)),"#N/A"))</f>
        <v>67500000</v>
      </c>
      <c r="AT423" s="3" t="str">
        <f>INDEX(Table11[Z_category],MATCH(MAX(BuyTable[[#This Row],[Yld_Z_BB]:[Yld_Z_RBCI]]),Table11[Z_score_Vale],1))</f>
        <v>90+</v>
      </c>
      <c r="AU423" s="3">
        <f>INDEX(Table12[TRAC_Category],MATCH(BuyTable[[#This Row],[Perc_Traded]],Table12[TRAC_Value],1))</f>
        <v>0</v>
      </c>
      <c r="AV423" s="27">
        <f>INDEX(Table13[NetDlrInv_Category],MATCH(BuyTable[[#This Row],[DealerClient Net]],Table13[NetDlrInv_Value],1))</f>
        <v>0</v>
      </c>
      <c r="AW423" s="3">
        <f>IF(OR(ISBLANK(BuyTable[[#This Row],[MSG_AskSize]]),NOT(ISNUMBER(BuyTable[[#This Row],[MSG_AskSize]]))),"NA",INDEX(Table14[AskSize_Category],MATCH(BuyTable[[#This Row],[MSG_AskSize]],Table14[AskSize_Value],1)))</f>
        <v>0</v>
      </c>
      <c r="AX423" s="3">
        <f>INDEX(Table15[XCCY_Cat],MATCH(BuyTable[[#This Row],[XCCY_sprd]],Table15[XCCY_Value],1))</f>
        <v>0</v>
      </c>
      <c r="AY423" s="3" t="str">
        <f>INDEX(Group_RTG[RTG_Value],MATCH($R423,Group_RTG[RTG_Key],0))&amp;":"&amp;INDEX(Map_DurBQNT[Dur_Val],MATCH($X423,Map_DurBQNT[Dur_Key],0))&amp;":"&amp;$M423&amp;":"&amp;$O423</f>
        <v>AAA:7:CAD:Govt</v>
      </c>
      <c r="AZ423" s="3" t="str">
        <f>INDEX(Table9[LQA_Bucket],MATCH(BuyTable[[#This Row],[LQA_LIQUIDITY_SCORE]],Table9[LQA_Val],1))</f>
        <v>80-100</v>
      </c>
      <c r="BA423" s="27" t="str">
        <f>INDEX(Table10[Utilization_Bucket],MATCH(_xlfn.IFNA(ROUND(BuyTable[[#This Row],[Remaining]]/1000000,0),-1),Table10[Utilization_Val],1))</f>
        <v>50-100MM</v>
      </c>
      <c r="BB42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24" spans="1:54" x14ac:dyDescent="0.3">
      <c r="A424" t="s">
        <v>876</v>
      </c>
      <c r="B424" t="str">
        <f>IF(ISNUMBER(MATCH(I424,Buyside_PastID!A:A,0)),"","NEW")</f>
        <v/>
      </c>
      <c r="C424" s="8" t="s">
        <v>1127</v>
      </c>
      <c r="D424" s="8">
        <v>1.5378327255713562</v>
      </c>
      <c r="E424" s="8">
        <v>1.1933392927051483</v>
      </c>
      <c r="F424" s="8" t="s">
        <v>2789</v>
      </c>
      <c r="I424" s="8" t="str" cm="1">
        <f t="array" ref="I424">_xll.BDP($C424,I$1)</f>
        <v>478045AA5</v>
      </c>
      <c r="J424" s="8" t="str" cm="1">
        <f t="array" ref="J424">_xll.BDP($C424,J$1)</f>
        <v>JSCCGL 4.626 01/15/42</v>
      </c>
      <c r="K424" s="8" cm="1">
        <f t="array" ref="K424">_xll.BDP($C424,K$1)</f>
        <v>218252</v>
      </c>
      <c r="L424" s="8" cm="1">
        <f t="array" ref="L424">_xll.BDP($C424,L$1)</f>
        <v>28764814</v>
      </c>
      <c r="M424" s="8" t="str" cm="1">
        <f t="array" ref="M424">_xll.BDP($C424,M$1)</f>
        <v>USD</v>
      </c>
      <c r="N424" s="8" t="str" cm="1">
        <f t="array" ref="N424">_xll.BDP($C424,N$1)</f>
        <v>US</v>
      </c>
      <c r="O424" s="8" t="str" cm="1">
        <f t="array" ref="O424">_xll.BDP($C424,O$1)</f>
        <v>Corp</v>
      </c>
      <c r="P424" s="8" t="str" cm="1">
        <f t="array" ref="P424">_xll.BDP($C424,P$1)</f>
        <v>Utilities</v>
      </c>
      <c r="Q424" s="8" t="str" cm="1">
        <f t="array" ref="Q424">_xll.BDP($C424,Q$1)</f>
        <v>JOHN SEVIER COMB CYCLE</v>
      </c>
      <c r="R424" s="8" t="str" cm="1">
        <f t="array" ref="R424">_xll.BDP($C424,R$1)</f>
        <v>AA</v>
      </c>
      <c r="S424" s="8" cm="1">
        <f t="array" ref="S424">_xlfn.IFNA(MATCH(_xll.BDP($C424,S$1),Convert_RBCIRTG[RTG_MDY],0),0)</f>
        <v>10</v>
      </c>
      <c r="T424" s="8" cm="1">
        <f t="array" ref="T424">_xlfn.IFNA(MATCH(_xll.BDP($C424,T$1),Convert_RBCIRTG[RTG_FITCH_SP],0),0)</f>
        <v>8</v>
      </c>
      <c r="U424" s="8" cm="1">
        <f t="array" ref="U424">_xlfn.IFNA(MATCH(_xll.BDP($C424,U$1),Convert_RBCIRTG[RTG_FITCH_SP],0),0)</f>
        <v>7</v>
      </c>
      <c r="V424" s="20" t="str" cm="1">
        <f t="array" ref="V424">INDEX(Convert_RBCIRTG[RTG_FITCH_SP],IF(MEDIAN($S424:$U424)&gt;0,MEDIAN($S424:$U424),MAX($S424:$U424)))</f>
        <v>AA</v>
      </c>
      <c r="W424" s="15" cm="1">
        <f t="array" ref="W424">_xll.BDP($C424,W$1,"YAS_YLD_FLAG = 15")</f>
        <v>13.967548074312175</v>
      </c>
      <c r="X424" s="3" t="str">
        <f>INDEX(Convert_DurBins[Dur_Bucket],MATCH($W424,Convert_DurBins[Dur_Val],1))</f>
        <v>12-14</v>
      </c>
      <c r="Y424" s="14">
        <f t="shared" si="32"/>
        <v>3.8679343670253026</v>
      </c>
      <c r="Z424" s="3">
        <f>-INDEX(DefProv[Default],MATCH($O424&amp;$R424,DefProv[KEY],0))</f>
        <v>-7</v>
      </c>
      <c r="AA424" s="9" cm="1">
        <f t="array" ref="AA424">IF($M424="CAD",AB424,_xll.BDP($C424,AA$1,"YAS_XCCY_FOREIGN_CURRENCY=CAD","YAS_YLD_FLAG = 15","PRICING_SOURCE=BVAL"))</f>
        <v>3.9379343670253024</v>
      </c>
      <c r="AB424" s="9" cm="1">
        <f t="array" ref="AB424">_xll.BDP($C424,AB$1,"YAS_YLD_FLAG = 15","PRICING_SOURCE=BVAL")</f>
        <v>3.2509579999999998</v>
      </c>
      <c r="AC424" s="14">
        <f t="shared" si="33"/>
        <v>0.68697636702530263</v>
      </c>
      <c r="AD424" s="9" cm="1">
        <f t="array" ref="AD424">_xll.BDP($C424,AD$1,"YAS_YLD_FLAG = 15","PRICING_SOURCE=BVAL")</f>
        <v>125.8168</v>
      </c>
      <c r="AE424" s="14" t="e">
        <f>INDEX([1]credit_yield!$C$1:$C$108,MATCH($AY424,[1]credit_yield!$A$1:$A$108,0))</f>
        <v>#N/A</v>
      </c>
      <c r="AF424" s="9" cm="1">
        <f t="array" ref="AF424">_xll.BDP($C424,AF$1,"YAS_YLD_FLAG = 15","YAS_XCCY_FOREIGN_CURRENCY=CAD","PRICING_SOURCE=BVAL")</f>
        <v>206.9653913032277</v>
      </c>
      <c r="AG424" s="9" cm="1">
        <f t="array" ref="AG424">_xll.BDP($C424,AG$1,"YAS_YLD_FLAG = 15","PRICING_SOURCE=BVAL")</f>
        <v>1.9927899999999998</v>
      </c>
      <c r="AH424" s="9" t="str" cm="1">
        <f t="array" ref="AH424">_xll.BDP($C424,AH$1,"YAS_YLD_FLAG = 15","PRICING_SOURCE=BVAL")</f>
        <v>T 1 3/4 08/15/41</v>
      </c>
      <c r="AI424" s="9" t="str" cm="1">
        <f t="array" ref="AI424">_xll.BDP($C424,AI$1,"YAS_YLD_FLAG = 15","YAS_XCCY_FOREIGN_CURRENCY=CAD","PRICING_SOURCE=BVAL")</f>
        <v>CAN 4 06/01/41</v>
      </c>
      <c r="AJ424" s="9" cm="1">
        <f t="array" ref="AJ424">_xll.BQL($C424, "yield(fill=PREV, pricing_source=BVN4, side=Bid, yield_type=YTW) - yield(fill=PREV, pricing_source=BVN4, side=Ask, yield_type=YTW)")</f>
        <v>0.11034833068037697</v>
      </c>
      <c r="AK424" s="16" cm="1">
        <f t="array" ref="AK424">_xll.BDP($C424,AK$1,"YAS_YLD_FLAG = 1")</f>
        <v>767257502.74000001</v>
      </c>
      <c r="AL424" s="5">
        <f t="shared" si="34"/>
        <v>0</v>
      </c>
      <c r="AM424" s="17" cm="1">
        <f t="array" ref="AM424">_xll.BDP($C424&amp;"@"&amp;Settings!$B$1&amp;" "&amp;$O424,"INTERVAL_SUM","MARKET_DATA_OVERRIDE="&amp;AM$1,"CALC_INTERVAL="&amp;Settings!$B$2,"FILL=0")*1000</f>
        <v>0</v>
      </c>
      <c r="AN424" s="18">
        <f t="shared" si="35"/>
        <v>0</v>
      </c>
      <c r="AO424" s="17" cm="1">
        <f t="array" ref="AO424">_xll.BDP($I424&amp;"@"&amp;Settings!$B$1&amp;" "&amp;$O424,"INTERVAL_SUM","MARKET_DATA_OVERRIDE="&amp;AO$1,"CALC_INTERVAL="&amp;Settings!$B$2,"FILL=0")*1000</f>
        <v>0</v>
      </c>
      <c r="AP424" s="17" cm="1">
        <f t="array" ref="AP424">_xll.BDP($I424&amp;"@"&amp;Settings!$B$1&amp;" "&amp;$O424,"INTERVAL_SUM","MARKET_DATA_OVERRIDE="&amp;AP$1,"CALC_INTERVAL="&amp;Settings!$B$2,"FILL=0")*1000</f>
        <v>0</v>
      </c>
      <c r="AQ424" s="8" cm="1">
        <f t="array" ref="AQ424">_xll.BDP($C424,AQ$1)</f>
        <v>72</v>
      </c>
      <c r="AR424" s="21" t="e">
        <f>_xlfn.IFNA(IF(ISNUMBER($K424),INDEX(SN_Limit[UTILIZATION],MATCH($K424,SN_Limit[BB_ID],0)),"#N/A"),
IF(ISNUMBER($L424),INDEX(SN_Limit[UTILIZATION],MATCH($L424,SN_Limit[BB_ID],0)),"#N/A"))</f>
        <v>#N/A</v>
      </c>
      <c r="AS424" s="6" t="e">
        <f>_xlfn.IFNA(IF(ISNUMBER($K424),INDEX(SN_Limit[REMAINING],MATCH($K424,SN_Limit[BB_ID],0)),"#N/A"),
IF(ISNUMBER($L424),INDEX(SN_Limit[REMAINING],MATCH($L424,SN_Limit[BB_ID],0)),"#N/A"))</f>
        <v>#N/A</v>
      </c>
      <c r="AT424" s="3" t="str">
        <f>INDEX(Table11[Z_category],MATCH(MAX(BuyTable[[#This Row],[Yld_Z_BB]:[Yld_Z_RBCI]]),Table11[Z_score_Vale],1))</f>
        <v>90+</v>
      </c>
      <c r="AU424" s="3">
        <f>INDEX(Table12[TRAC_Category],MATCH(BuyTable[[#This Row],[Perc_Traded]],Table12[TRAC_Value],1))</f>
        <v>0</v>
      </c>
      <c r="AV424" s="27">
        <f>INDEX(Table13[NetDlrInv_Category],MATCH(BuyTable[[#This Row],[DealerClient Net]],Table13[NetDlrInv_Value],1))</f>
        <v>0</v>
      </c>
      <c r="AW424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424" s="3" t="str">
        <f>INDEX(Table15[XCCY_Cat],MATCH(BuyTable[[#This Row],[XCCY_sprd]],Table15[XCCY_Value],1))</f>
        <v>0.5 to 0.8</v>
      </c>
      <c r="AY424" s="3" t="str">
        <f>INDEX(Group_RTG[RTG_Value],MATCH($R424,Group_RTG[RTG_Key],0))&amp;":"&amp;INDEX(Map_DurBQNT[Dur_Val],MATCH($X424,Map_DurBQNT[Dur_Key],0))&amp;":"&amp;$M424&amp;":"&amp;$O424</f>
        <v>AA:7:USD:Corp</v>
      </c>
      <c r="AZ424" s="3" t="str">
        <f>INDEX(Table9[LQA_Bucket],MATCH(BuyTable[[#This Row],[LQA_LIQUIDITY_SCORE]],Table9[LQA_Val],1))</f>
        <v>60-80</v>
      </c>
      <c r="BA424" s="27" t="str">
        <f>INDEX(Table10[Utilization_Bucket],MATCH(_xlfn.IFNA(ROUND(BuyTable[[#This Row],[Remaining]]/1000000,0),-1),Table10[Utilization_Val],1))</f>
        <v>NR</v>
      </c>
      <c r="BB42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25" spans="1:54" x14ac:dyDescent="0.3">
      <c r="A425" t="s">
        <v>876</v>
      </c>
      <c r="B425" t="str">
        <f>IF(ISNUMBER(MATCH(I425,Buyside_PastID!A:A,0)),"","NEW")</f>
        <v>NEW</v>
      </c>
      <c r="C425" s="8" t="s">
        <v>2901</v>
      </c>
      <c r="D425" s="8">
        <v>0.99695186476009268</v>
      </c>
      <c r="E425" s="8">
        <v>0.85428345565272423</v>
      </c>
      <c r="F425" s="8" t="s">
        <v>2846</v>
      </c>
      <c r="G425" s="8">
        <v>3000000</v>
      </c>
      <c r="H425" s="8">
        <v>3000000</v>
      </c>
      <c r="I425" s="8" t="str" cm="1">
        <f t="array" ref="I425">_xll.BDP($C425,I$1)</f>
        <v>29290ZAP5</v>
      </c>
      <c r="J425" s="8" t="str" cm="1">
        <f t="array" ref="J425">_xll.BDP($C425,J$1)</f>
        <v>ENBGAS 4 08/22/44</v>
      </c>
      <c r="K425" s="8" cm="1">
        <f t="array" ref="K425">_xll.BDP($C425,K$1)</f>
        <v>109548</v>
      </c>
      <c r="L425" s="8" cm="1">
        <f t="array" ref="L425">_xll.BDP($C425,L$1)</f>
        <v>62939278</v>
      </c>
      <c r="M425" s="8" t="str" cm="1">
        <f t="array" ref="M425">_xll.BDP($C425,M$1)</f>
        <v>CAD</v>
      </c>
      <c r="N425" s="8" t="str" cm="1">
        <f t="array" ref="N425">_xll.BDP($C425,N$1)</f>
        <v>CA</v>
      </c>
      <c r="O425" s="8" t="str" cm="1">
        <f t="array" ref="O425">_xll.BDP($C425,O$1)</f>
        <v>Corp</v>
      </c>
      <c r="P425" s="8" t="str" cm="1">
        <f t="array" ref="P425">_xll.BDP($C425,P$1)</f>
        <v>Utilities</v>
      </c>
      <c r="Q425" s="8" t="str" cm="1">
        <f t="array" ref="Q425">_xll.BDP($C425,Q$1)</f>
        <v>ENBRIDGE GAS INC</v>
      </c>
      <c r="R425" s="8" t="str" cm="1">
        <f t="array" ref="R425">_xll.BDP($C425,R$1)</f>
        <v>A-</v>
      </c>
      <c r="S425" s="8" cm="1">
        <f t="array" ref="S425">_xlfn.IFNA(MATCH(_xll.BDP($C425,S$1),Convert_RBCIRTG[RTG_MDY],0),0)</f>
        <v>0</v>
      </c>
      <c r="T425" s="8" cm="1">
        <f t="array" ref="T425">_xlfn.IFNA(MATCH(_xll.BDP($C425,T$1),Convert_RBCIRTG[RTG_FITCH_SP],0),0)</f>
        <v>0</v>
      </c>
      <c r="U425" s="8" cm="1">
        <f t="array" ref="U425">_xlfn.IFNA(MATCH(_xll.BDP($C425,U$1),Convert_RBCIRTG[RTG_FITCH_SP],0),0)</f>
        <v>4</v>
      </c>
      <c r="V425" s="20" t="str" cm="1">
        <f t="array" ref="V425">INDEX(Convert_RBCIRTG[RTG_FITCH_SP],IF(MEDIAN($S425:$U425)&gt;0,MEDIAN($S425:$U425),MAX($S425:$U425)))</f>
        <v>A-</v>
      </c>
      <c r="W425" s="15" cm="1">
        <f t="array" ref="W425">_xll.BDP($C425,W$1,"YAS_YLD_FLAG = 15")</f>
        <v>15.032537578418491</v>
      </c>
      <c r="X425" s="3" t="str">
        <f>INDEX(Convert_DurBins[Dur_Bucket],MATCH($W425,Convert_DurBins[Dur_Val],1))</f>
        <v>14-16</v>
      </c>
      <c r="Y425" s="14">
        <f t="shared" si="32"/>
        <v>3.2101030000000002</v>
      </c>
      <c r="Z425" s="3">
        <f>-INDEX(DefProv[Default],MATCH($O425&amp;$R425,DefProv[KEY],0))</f>
        <v>-13</v>
      </c>
      <c r="AA425" s="9" cm="1">
        <f t="array" ref="AA425">IF($M425="CAD",AB425,_xll.BDP($C425,AA$1,"YAS_XCCY_FOREIGN_CURRENCY=CAD","YAS_YLD_FLAG = 15","PRICING_SOURCE=BVAL"))</f>
        <v>3.340103</v>
      </c>
      <c r="AB425" s="9" cm="1">
        <f t="array" ref="AB425">_xll.BDP($C425,AB$1,"YAS_YLD_FLAG = 15","PRICING_SOURCE=BVAL")</f>
        <v>3.340103</v>
      </c>
      <c r="AC425" s="14">
        <f t="shared" si="33"/>
        <v>0</v>
      </c>
      <c r="AD425" s="9" cm="1">
        <f t="array" ref="AD425">_xll.BDP($C425,AD$1,"YAS_YLD_FLAG = 15","PRICING_SOURCE=BVAL")</f>
        <v>147.20010000000002</v>
      </c>
      <c r="AE425" s="14">
        <f>INDEX([1]credit_yield!$C$1:$C$108,MATCH($AY425,[1]credit_yield!$A$1:$A$108,0))</f>
        <v>139.28053149055029</v>
      </c>
      <c r="AF425" s="9" cm="1">
        <f t="array" ref="AF425">_xll.BDP($C425,AF$1,"YAS_YLD_FLAG = 15","YAS_XCCY_FOREIGN_CURRENCY=CAD","PRICING_SOURCE=BVAL")</f>
        <v>154.55649242493052</v>
      </c>
      <c r="AG425" s="9" cm="1">
        <f t="array" ref="AG425">_xll.BDP($C425,AG$1,"YAS_YLD_FLAG = 15","PRICING_SOURCE=BVAL")</f>
        <v>1.8681019999999999</v>
      </c>
      <c r="AH425" s="9" t="str" cm="1">
        <f t="array" ref="AH425">_xll.BDP($C425,AH$1,"YAS_YLD_FLAG = 15","PRICING_SOURCE=BVAL")</f>
        <v>CAN 4 06/01/41</v>
      </c>
      <c r="AI425" s="9" t="str" cm="1">
        <f t="array" ref="AI425">_xll.BDP($C425,AI$1,"YAS_YLD_FLAG = 15","YAS_XCCY_FOREIGN_CURRENCY=CAD","PRICING_SOURCE=BVAL")</f>
        <v>CAN 4 06/01/41</v>
      </c>
      <c r="AJ425" s="9" cm="1">
        <f t="array" ref="AJ425">_xll.BQL($C425, "yield(fill=PREV, pricing_source=BVN4, side=Bid, yield_type=YTW) - yield(fill=PREV, pricing_source=BVN4, side=Ask, yield_type=YTW)")</f>
        <v>3.3945590000000081E-2</v>
      </c>
      <c r="AK425" s="16" cm="1">
        <f t="array" ref="AK425">_xll.BDP($C425,AK$1,"YAS_YLD_FLAG = 1")</f>
        <v>385000000</v>
      </c>
      <c r="AL425" s="5">
        <f t="shared" si="34"/>
        <v>0</v>
      </c>
      <c r="AM425" s="17" cm="1">
        <f t="array" ref="AM425">_xll.BDP($C425&amp;"@"&amp;Settings!$B$1&amp;" "&amp;$O425,"INTERVAL_SUM","MARKET_DATA_OVERRIDE="&amp;AM$1,"CALC_INTERVAL="&amp;Settings!$B$2,"FILL=0")*1000</f>
        <v>0</v>
      </c>
      <c r="AN425" s="18">
        <f t="shared" si="35"/>
        <v>0</v>
      </c>
      <c r="AO425" s="17" cm="1">
        <f t="array" ref="AO425">_xll.BDP($I425&amp;"@"&amp;Settings!$B$1&amp;" "&amp;$O425,"INTERVAL_SUM","MARKET_DATA_OVERRIDE="&amp;AO$1,"CALC_INTERVAL="&amp;Settings!$B$2,"FILL=0")*1000</f>
        <v>0</v>
      </c>
      <c r="AP425" s="17" cm="1">
        <f t="array" ref="AP425">_xll.BDP($I425&amp;"@"&amp;Settings!$B$1&amp;" "&amp;$O425,"INTERVAL_SUM","MARKET_DATA_OVERRIDE="&amp;AP$1,"CALC_INTERVAL="&amp;Settings!$B$2,"FILL=0")*1000</f>
        <v>0</v>
      </c>
      <c r="AQ425" s="8" cm="1">
        <f t="array" ref="AQ425">_xll.BDP($C425,AQ$1)</f>
        <v>60</v>
      </c>
      <c r="AR425" s="21">
        <f>_xlfn.IFNA(IF(ISNUMBER($K425),INDEX(SN_Limit[UTILIZATION],MATCH($K425,SN_Limit[BB_ID],0)),"#N/A"),
IF(ISNUMBER($L425),INDEX(SN_Limit[UTILIZATION],MATCH($L425,SN_Limit[BB_ID],0)),"#N/A"))</f>
        <v>0.68289999999999995</v>
      </c>
      <c r="AS425" s="6">
        <f>_xlfn.IFNA(IF(ISNUMBER($K425),INDEX(SN_Limit[REMAINING],MATCH($K425,SN_Limit[BB_ID],0)),"#N/A"),
IF(ISNUMBER($L425),INDEX(SN_Limit[REMAINING],MATCH($L425,SN_Limit[BB_ID],0)),"#N/A"))</f>
        <v>34731322.5</v>
      </c>
      <c r="AT425" s="3" t="str">
        <f>INDEX(Table11[Z_category],MATCH(MAX(BuyTable[[#This Row],[Yld_Z_BB]:[Yld_Z_RBCI]]),Table11[Z_score_Vale],1))</f>
        <v>75 to 90</v>
      </c>
      <c r="AU425" s="3">
        <f>INDEX(Table12[TRAC_Category],MATCH(BuyTable[[#This Row],[Perc_Traded]],Table12[TRAC_Value],1))</f>
        <v>0</v>
      </c>
      <c r="AV425" s="27">
        <f>INDEX(Table13[NetDlrInv_Category],MATCH(BuyTable[[#This Row],[DealerClient Net]],Table13[NetDlrInv_Value],1))</f>
        <v>0</v>
      </c>
      <c r="AW425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25" s="3">
        <f>INDEX(Table15[XCCY_Cat],MATCH(BuyTable[[#This Row],[XCCY_sprd]],Table15[XCCY_Value],1))</f>
        <v>0</v>
      </c>
      <c r="AY425" s="3" t="str">
        <f>INDEX(Group_RTG[RTG_Value],MATCH($R425,Group_RTG[RTG_Key],0))&amp;":"&amp;INDEX(Map_DurBQNT[Dur_Val],MATCH($X425,Map_DurBQNT[Dur_Key],0))&amp;":"&amp;$M425&amp;":"&amp;$O425</f>
        <v>A:8:CAD:Corp</v>
      </c>
      <c r="AZ425" s="3" t="str">
        <f>INDEX(Table9[LQA_Bucket],MATCH(BuyTable[[#This Row],[LQA_LIQUIDITY_SCORE]],Table9[LQA_Val],1))</f>
        <v>60-80</v>
      </c>
      <c r="BA425" s="27" t="str">
        <f>INDEX(Table10[Utilization_Bucket],MATCH(_xlfn.IFNA(ROUND(BuyTable[[#This Row],[Remaining]]/1000000,0),-1),Table10[Utilization_Val],1))</f>
        <v>10-50MM</v>
      </c>
      <c r="BB42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26" spans="1:54" x14ac:dyDescent="0.3">
      <c r="A426" t="s">
        <v>876</v>
      </c>
      <c r="B426" t="str">
        <f>IF(ISNUMBER(MATCH(I426,Buyside_PastID!A:A,0)),"","NEW")</f>
        <v/>
      </c>
      <c r="C426" s="8" t="s">
        <v>1709</v>
      </c>
      <c r="D426" s="8">
        <v>1.1212985589569922</v>
      </c>
      <c r="E426" s="8">
        <v>1.4562109098018601</v>
      </c>
      <c r="F426" s="8" t="s">
        <v>2132</v>
      </c>
      <c r="G426" s="8">
        <v>2000</v>
      </c>
      <c r="H426" s="8">
        <v>2000</v>
      </c>
      <c r="I426" s="8" t="str" cm="1">
        <f t="array" ref="I426">_xll.BDP($C426,I$1)</f>
        <v>614853EL9</v>
      </c>
      <c r="J426" s="8" t="str" cm="1">
        <f t="array" ref="J426">_xll.BDP($C426,J$1)</f>
        <v>MNTRL 2.4 12/01/41</v>
      </c>
      <c r="K426" s="8" cm="1">
        <f t="array" ref="K426">_xll.BDP($C426,K$1)</f>
        <v>186376</v>
      </c>
      <c r="L426" s="8" cm="1">
        <f t="array" ref="L426">_xll.BDP($C426,L$1)</f>
        <v>186376</v>
      </c>
      <c r="M426" s="8" t="str" cm="1">
        <f t="array" ref="M426">_xll.BDP($C426,M$1)</f>
        <v>CAD</v>
      </c>
      <c r="N426" s="8" t="str" cm="1">
        <f t="array" ref="N426">_xll.BDP($C426,N$1)</f>
        <v>CA</v>
      </c>
      <c r="O426" s="8" t="str" cm="1">
        <f t="array" ref="O426">_xll.BDP($C426,O$1)</f>
        <v>Govt</v>
      </c>
      <c r="P426" s="8" t="str" cm="1">
        <f t="array" ref="P426">_xll.BDP($C426,P$1)</f>
        <v>Government</v>
      </c>
      <c r="Q426" s="8" t="str" cm="1">
        <f t="array" ref="Q426">_xll.BDP($C426,Q$1)</f>
        <v>CITY OF MONTREAL</v>
      </c>
      <c r="R426" s="8" t="str" cm="1">
        <f t="array" ref="R426">_xll.BDP($C426,R$1)</f>
        <v>AA-</v>
      </c>
      <c r="S426" s="8" cm="1">
        <f t="array" ref="S426">_xlfn.IFNA(MATCH(_xll.BDP($C426,S$1),Convert_RBCIRTG[RTG_MDY],0),0)</f>
        <v>8</v>
      </c>
      <c r="T426" s="8" cm="1">
        <f t="array" ref="T426">_xlfn.IFNA(MATCH(_xll.BDP($C426,T$1),Convert_RBCIRTG[RTG_FITCH_SP],0),0)</f>
        <v>0</v>
      </c>
      <c r="U426" s="8" cm="1">
        <f t="array" ref="U426">_xlfn.IFNA(MATCH(_xll.BDP($C426,U$1),Convert_RBCIRTG[RTG_FITCH_SP],0),0)</f>
        <v>7</v>
      </c>
      <c r="V426" s="20" t="str" cm="1">
        <f t="array" ref="V426">INDEX(Convert_RBCIRTG[RTG_FITCH_SP],IF(MEDIAN($S426:$U426)&gt;0,MEDIAN($S426:$U426),MAX($S426:$U426)))</f>
        <v>AA-</v>
      </c>
      <c r="W426" s="15" cm="1">
        <f t="array" ref="W426">_xll.BDP($C426,W$1,"YAS_YLD_FLAG = 15")</f>
        <v>15.531849977720624</v>
      </c>
      <c r="X426" s="3" t="str">
        <f>INDEX(Convert_DurBins[Dur_Bucket],MATCH($W426,Convert_DurBins[Dur_Val],1))</f>
        <v>14-16</v>
      </c>
      <c r="Y426" s="14">
        <f t="shared" si="32"/>
        <v>2.802683</v>
      </c>
      <c r="Z426" s="3">
        <f>-INDEX(DefProv[Default],MATCH($O426&amp;$R426,DefProv[KEY],0))</f>
        <v>-3</v>
      </c>
      <c r="AA426" s="9" cm="1">
        <f t="array" ref="AA426">IF($M426="CAD",AB426,_xll.BDP($C426,AA$1,"YAS_XCCY_FOREIGN_CURRENCY=CAD","YAS_YLD_FLAG = 15","PRICING_SOURCE=BVAL"))</f>
        <v>2.8326829999999998</v>
      </c>
      <c r="AB426" s="9" cm="1">
        <f t="array" ref="AB426">_xll.BDP($C426,AB$1,"YAS_YLD_FLAG = 15","PRICING_SOURCE=BVAL")</f>
        <v>2.8326829999999998</v>
      </c>
      <c r="AC426" s="14">
        <f t="shared" si="33"/>
        <v>0</v>
      </c>
      <c r="AD426" s="9" cm="1">
        <f t="array" ref="AD426">_xll.BDP($C426,AD$1,"YAS_YLD_FLAG = 15","PRICING_SOURCE=BVAL")</f>
        <v>96.458099999999988</v>
      </c>
      <c r="AE426" s="14" t="e">
        <f>INDEX([1]credit_yield!$C$1:$C$108,MATCH($AY426,[1]credit_yield!$A$1:$A$108,0))</f>
        <v>#N/A</v>
      </c>
      <c r="AF426" s="9" cm="1">
        <f t="array" ref="AF426">_xll.BDP($C426,AF$1,"YAS_YLD_FLAG = 15","YAS_XCCY_FOREIGN_CURRENCY=CAD","PRICING_SOURCE=BVAL")</f>
        <v>93.745809203367884</v>
      </c>
      <c r="AG426" s="9" cm="1">
        <f t="array" ref="AG426">_xll.BDP($C426,AG$1,"YAS_YLD_FLAG = 15","PRICING_SOURCE=BVAL")</f>
        <v>1.8681019999999999</v>
      </c>
      <c r="AH426" s="9" t="str" cm="1">
        <f t="array" ref="AH426">_xll.BDP($C426,AH$1,"YAS_YLD_FLAG = 15","PRICING_SOURCE=BVAL")</f>
        <v>CAN 4 06/01/41</v>
      </c>
      <c r="AI426" s="9" t="str" cm="1">
        <f t="array" ref="AI426">_xll.BDP($C426,AI$1,"YAS_YLD_FLAG = 15","YAS_XCCY_FOREIGN_CURRENCY=CAD","PRICING_SOURCE=BVAL")</f>
        <v>CAN 4 06/01/41</v>
      </c>
      <c r="AJ426" s="9" cm="1">
        <f t="array" ref="AJ426">_xll.BQL($C426, "yield(fill=PREV, pricing_source=BVN4, side=Bid, yield_type=YTW) - yield(fill=PREV, pricing_source=BVN4, side=Ask, yield_type=YTW)")</f>
        <v>1.7071510202115725E-2</v>
      </c>
      <c r="AK426" s="16" cm="1">
        <f t="array" ref="AK426">_xll.BDP($C426,AK$1,"YAS_YLD_FLAG = 1")</f>
        <v>600000000</v>
      </c>
      <c r="AL426" s="5">
        <f t="shared" si="34"/>
        <v>0</v>
      </c>
      <c r="AM426" s="17" cm="1">
        <f t="array" ref="AM426">_xll.BDP($C426&amp;"@"&amp;Settings!$B$1&amp;" "&amp;$O426,"INTERVAL_SUM","MARKET_DATA_OVERRIDE="&amp;AM$1,"CALC_INTERVAL="&amp;Settings!$B$2,"FILL=0")*1000</f>
        <v>0</v>
      </c>
      <c r="AN426" s="18">
        <f t="shared" si="35"/>
        <v>0</v>
      </c>
      <c r="AO426" s="17" cm="1">
        <f t="array" ref="AO426">_xll.BDP($I426&amp;"@"&amp;Settings!$B$1&amp;" "&amp;$O426,"INTERVAL_SUM","MARKET_DATA_OVERRIDE="&amp;AO$1,"CALC_INTERVAL="&amp;Settings!$B$2,"FILL=0")*1000</f>
        <v>0</v>
      </c>
      <c r="AP426" s="17" cm="1">
        <f t="array" ref="AP426">_xll.BDP($I426&amp;"@"&amp;Settings!$B$1&amp;" "&amp;$O426,"INTERVAL_SUM","MARKET_DATA_OVERRIDE="&amp;AP$1,"CALC_INTERVAL="&amp;Settings!$B$2,"FILL=0")*1000</f>
        <v>0</v>
      </c>
      <c r="AQ426" s="8" cm="1">
        <f t="array" ref="AQ426">_xll.BDP($C426,AQ$1)</f>
        <v>93</v>
      </c>
      <c r="AR426" s="21">
        <f>_xlfn.IFNA(IF(ISNUMBER($K426),INDEX(SN_Limit[UTILIZATION],MATCH($K426,SN_Limit[BB_ID],0)),"#N/A"),
IF(ISNUMBER($L426),INDEX(SN_Limit[UTILIZATION],MATCH($L426,SN_Limit[BB_ID],0)),"#N/A"))</f>
        <v>0.4995</v>
      </c>
      <c r="AS426" s="6">
        <f>_xlfn.IFNA(IF(ISNUMBER($K426),INDEX(SN_Limit[REMAINING],MATCH($K426,SN_Limit[BB_ID],0)),"#N/A"),
IF(ISNUMBER($L426),INDEX(SN_Limit[REMAINING],MATCH($L426,SN_Limit[BB_ID],0)),"#N/A"))</f>
        <v>40048812.200000003</v>
      </c>
      <c r="AT426" s="3" t="str">
        <f>INDEX(Table11[Z_category],MATCH(MAX(BuyTable[[#This Row],[Yld_Z_BB]:[Yld_Z_RBCI]]),Table11[Z_score_Vale],1))</f>
        <v>90+</v>
      </c>
      <c r="AU426" s="3">
        <f>INDEX(Table12[TRAC_Category],MATCH(BuyTable[[#This Row],[Perc_Traded]],Table12[TRAC_Value],1))</f>
        <v>0</v>
      </c>
      <c r="AV426" s="27">
        <f>INDEX(Table13[NetDlrInv_Category],MATCH(BuyTable[[#This Row],[DealerClient Net]],Table13[NetDlrInv_Value],1))</f>
        <v>0</v>
      </c>
      <c r="AW426" s="3">
        <f>IF(OR(ISBLANK(BuyTable[[#This Row],[MSG_AskSize]]),NOT(ISNUMBER(BuyTable[[#This Row],[MSG_AskSize]]))),"NA",INDEX(Table14[AskSize_Category],MATCH(BuyTable[[#This Row],[MSG_AskSize]],Table14[AskSize_Value],1)))</f>
        <v>0</v>
      </c>
      <c r="AX426" s="3">
        <f>INDEX(Table15[XCCY_Cat],MATCH(BuyTable[[#This Row],[XCCY_sprd]],Table15[XCCY_Value],1))</f>
        <v>0</v>
      </c>
      <c r="AY426" s="3" t="str">
        <f>INDEX(Group_RTG[RTG_Value],MATCH($R426,Group_RTG[RTG_Key],0))&amp;":"&amp;INDEX(Map_DurBQNT[Dur_Val],MATCH($X426,Map_DurBQNT[Dur_Key],0))&amp;":"&amp;$M426&amp;":"&amp;$O426</f>
        <v>AA:8:CAD:Govt</v>
      </c>
      <c r="AZ426" s="3" t="str">
        <f>INDEX(Table9[LQA_Bucket],MATCH(BuyTable[[#This Row],[LQA_LIQUIDITY_SCORE]],Table9[LQA_Val],1))</f>
        <v>80-100</v>
      </c>
      <c r="BA426" s="27" t="str">
        <f>INDEX(Table10[Utilization_Bucket],MATCH(_xlfn.IFNA(ROUND(BuyTable[[#This Row],[Remaining]]/1000000,0),-1),Table10[Utilization_Val],1))</f>
        <v>10-50MM</v>
      </c>
      <c r="BB42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27" spans="1:54" x14ac:dyDescent="0.3">
      <c r="A427" t="s">
        <v>876</v>
      </c>
      <c r="B427" t="str">
        <f>IF(ISNUMBER(MATCH(I427,Buyside_PastID!A:A,0)),"","NEW")</f>
        <v/>
      </c>
      <c r="C427" s="8" t="s">
        <v>993</v>
      </c>
      <c r="D427" s="8">
        <v>0.90842441303966215</v>
      </c>
      <c r="E427" s="8">
        <v>1.3084260928354454</v>
      </c>
      <c r="F427" s="8" t="s">
        <v>2198</v>
      </c>
      <c r="G427" s="8">
        <v>0</v>
      </c>
      <c r="H427" s="8">
        <v>0</v>
      </c>
      <c r="I427" s="8" t="str" cm="1">
        <f t="array" ref="I427">_xll.BDP($C427,I$1)</f>
        <v>689551FG9</v>
      </c>
      <c r="J427" s="8" t="str" cm="1">
        <f t="array" ref="J427">_xll.BDP($C427,J$1)</f>
        <v>OTTAWA 2 1/2 05/11/51</v>
      </c>
      <c r="K427" s="8" cm="1">
        <f t="array" ref="K427">_xll.BDP($C427,K$1)</f>
        <v>911991</v>
      </c>
      <c r="L427" s="8" cm="1">
        <f t="array" ref="L427">_xll.BDP($C427,L$1)</f>
        <v>911991</v>
      </c>
      <c r="M427" s="8" t="str" cm="1">
        <f t="array" ref="M427">_xll.BDP($C427,M$1)</f>
        <v>CAD</v>
      </c>
      <c r="N427" s="8" t="str" cm="1">
        <f t="array" ref="N427">_xll.BDP($C427,N$1)</f>
        <v>CA</v>
      </c>
      <c r="O427" s="8" t="str" cm="1">
        <f t="array" ref="O427">_xll.BDP($C427,O$1)</f>
        <v>Govt</v>
      </c>
      <c r="P427" s="8" t="str" cm="1">
        <f t="array" ref="P427">_xll.BDP($C427,P$1)</f>
        <v>Government</v>
      </c>
      <c r="Q427" s="8" t="str" cm="1">
        <f t="array" ref="Q427">_xll.BDP($C427,Q$1)</f>
        <v>CITY OF OTTAWA</v>
      </c>
      <c r="R427" s="8" t="str" cm="1">
        <f t="array" ref="R427">_xll.BDP($C427,R$1)</f>
        <v>AA+</v>
      </c>
      <c r="S427" s="8" cm="1">
        <f t="array" ref="S427">_xlfn.IFNA(MATCH(_xll.BDP($C427,S$1),Convert_RBCIRTG[RTG_MDY],0),0)</f>
        <v>10</v>
      </c>
      <c r="T427" s="8" cm="1">
        <f t="array" ref="T427">_xlfn.IFNA(MATCH(_xll.BDP($C427,T$1),Convert_RBCIRTG[RTG_FITCH_SP],0),0)</f>
        <v>0</v>
      </c>
      <c r="U427" s="8" cm="1">
        <f t="array" ref="U427">_xlfn.IFNA(MATCH(_xll.BDP($C427,U$1),Convert_RBCIRTG[RTG_FITCH_SP],0),0)</f>
        <v>8</v>
      </c>
      <c r="V427" s="20" t="str" cm="1">
        <f t="array" ref="V427">INDEX(Convert_RBCIRTG[RTG_FITCH_SP],IF(MEDIAN($S427:$U427)&gt;0,MEDIAN($S427:$U427),MAX($S427:$U427)))</f>
        <v>AA</v>
      </c>
      <c r="W427" s="15" cm="1">
        <f t="array" ref="W427">_xll.BDP($C427,W$1,"YAS_YLD_FLAG = 15")</f>
        <v>20.135305597356513</v>
      </c>
      <c r="X427" s="3" t="str">
        <f>INDEX(Convert_DurBins[Dur_Bucket],MATCH($W427,Convert_DurBins[Dur_Val],1))</f>
        <v>20-22</v>
      </c>
      <c r="Y427" s="14">
        <f t="shared" si="32"/>
        <v>2.8637110000000003</v>
      </c>
      <c r="Z427" s="3">
        <f>-INDEX(DefProv[Default],MATCH($O427&amp;$R427,DefProv[KEY],0))</f>
        <v>-3</v>
      </c>
      <c r="AA427" s="9" cm="1">
        <f t="array" ref="AA427">IF($M427="CAD",AB427,_xll.BDP($C427,AA$1,"YAS_XCCY_FOREIGN_CURRENCY=CAD","YAS_YLD_FLAG = 15","PRICING_SOURCE=BVAL"))</f>
        <v>2.8937110000000001</v>
      </c>
      <c r="AB427" s="9" cm="1">
        <f t="array" ref="AB427">_xll.BDP($C427,AB$1,"YAS_YLD_FLAG = 15","PRICING_SOURCE=BVAL")</f>
        <v>2.8937110000000001</v>
      </c>
      <c r="AC427" s="14">
        <f t="shared" si="33"/>
        <v>0</v>
      </c>
      <c r="AD427" s="9" cm="1">
        <f t="array" ref="AD427">_xll.BDP($C427,AD$1,"YAS_YLD_FLAG = 15","PRICING_SOURCE=BVAL")</f>
        <v>92.537700000000015</v>
      </c>
      <c r="AE427" s="14">
        <f>INDEX([1]credit_yield!$C$1:$C$108,MATCH($AY427,[1]credit_yield!$A$1:$A$108,0))</f>
        <v>80.673288981119796</v>
      </c>
      <c r="AF427" s="9" cm="1">
        <f t="array" ref="AF427">_xll.BDP($C427,AF$1,"YAS_YLD_FLAG = 15","YAS_XCCY_FOREIGN_CURRENCY=CAD","PRICING_SOURCE=BVAL")</f>
        <v>89.393786854900071</v>
      </c>
      <c r="AG427" s="9" cm="1">
        <f t="array" ref="AG427">_xll.BDP($C427,AG$1,"YAS_YLD_FLAG = 15","PRICING_SOURCE=BVAL")</f>
        <v>1.968334</v>
      </c>
      <c r="AH427" s="9" t="str" cm="1">
        <f t="array" ref="AH427">_xll.BDP($C427,AH$1,"YAS_YLD_FLAG = 15","PRICING_SOURCE=BVAL")</f>
        <v>CAN 2 12/01/51</v>
      </c>
      <c r="AI427" s="9" t="str" cm="1">
        <f t="array" ref="AI427">_xll.BDP($C427,AI$1,"YAS_YLD_FLAG = 15","YAS_XCCY_FOREIGN_CURRENCY=CAD","PRICING_SOURCE=BVAL")</f>
        <v>CAN 2 12/01/51</v>
      </c>
      <c r="AJ427" s="9" cm="1">
        <f t="array" ref="AJ427">_xll.BQL($C427, "yield(fill=PREV, pricing_source=BVN4, side=Bid, yield_type=YTW) - yield(fill=PREV, pricing_source=BVN4, side=Ask, yield_type=YTW)")</f>
        <v>1.66803879114239E-2</v>
      </c>
      <c r="AK427" s="16" cm="1">
        <f t="array" ref="AK427">_xll.BDP($C427,AK$1,"YAS_YLD_FLAG = 1")</f>
        <v>300000000</v>
      </c>
      <c r="AL427" s="5">
        <f t="shared" si="34"/>
        <v>0</v>
      </c>
      <c r="AM427" s="17" cm="1">
        <f t="array" ref="AM427">_xll.BDP($C427&amp;"@"&amp;Settings!$B$1&amp;" "&amp;$O427,"INTERVAL_SUM","MARKET_DATA_OVERRIDE="&amp;AM$1,"CALC_INTERVAL="&amp;Settings!$B$2,"FILL=0")*1000</f>
        <v>0</v>
      </c>
      <c r="AN427" s="18">
        <f t="shared" si="35"/>
        <v>0</v>
      </c>
      <c r="AO427" s="17" cm="1">
        <f t="array" ref="AO427">_xll.BDP($I427&amp;"@"&amp;Settings!$B$1&amp;" "&amp;$O427,"INTERVAL_SUM","MARKET_DATA_OVERRIDE="&amp;AO$1,"CALC_INTERVAL="&amp;Settings!$B$2,"FILL=0")*1000</f>
        <v>0</v>
      </c>
      <c r="AP427" s="17" cm="1">
        <f t="array" ref="AP427">_xll.BDP($I427&amp;"@"&amp;Settings!$B$1&amp;" "&amp;$O427,"INTERVAL_SUM","MARKET_DATA_OVERRIDE="&amp;AP$1,"CALC_INTERVAL="&amp;Settings!$B$2,"FILL=0")*1000</f>
        <v>0</v>
      </c>
      <c r="AQ427" s="8" cm="1">
        <f t="array" ref="AQ427">_xll.BDP($C427,AQ$1)</f>
        <v>95</v>
      </c>
      <c r="AR427" s="21">
        <f>_xlfn.IFNA(IF(ISNUMBER($K427),INDEX(SN_Limit[UTILIZATION],MATCH($K427,SN_Limit[BB_ID],0)),"#N/A"),
IF(ISNUMBER($L427),INDEX(SN_Limit[UTILIZATION],MATCH($L427,SN_Limit[BB_ID],0)),"#N/A"))</f>
        <v>0.13300000000000001</v>
      </c>
      <c r="AS427" s="6">
        <f>_xlfn.IFNA(IF(ISNUMBER($K427),INDEX(SN_Limit[REMAINING],MATCH($K427,SN_Limit[BB_ID],0)),"#N/A"),
IF(ISNUMBER($L427),INDEX(SN_Limit[REMAINING],MATCH($L427,SN_Limit[BB_ID],0)),"#N/A"))</f>
        <v>38348870.75</v>
      </c>
      <c r="AT427" s="3" t="str">
        <f>INDEX(Table11[Z_category],MATCH(MAX(BuyTable[[#This Row],[Yld_Z_BB]:[Yld_Z_RBCI]]),Table11[Z_score_Vale],1))</f>
        <v>90+</v>
      </c>
      <c r="AU427" s="3">
        <f>INDEX(Table12[TRAC_Category],MATCH(BuyTable[[#This Row],[Perc_Traded]],Table12[TRAC_Value],1))</f>
        <v>0</v>
      </c>
      <c r="AV427" s="27">
        <f>INDEX(Table13[NetDlrInv_Category],MATCH(BuyTable[[#This Row],[DealerClient Net]],Table13[NetDlrInv_Value],1))</f>
        <v>0</v>
      </c>
      <c r="AW427" s="3">
        <f>IF(OR(ISBLANK(BuyTable[[#This Row],[MSG_AskSize]]),NOT(ISNUMBER(BuyTable[[#This Row],[MSG_AskSize]]))),"NA",INDEX(Table14[AskSize_Category],MATCH(BuyTable[[#This Row],[MSG_AskSize]],Table14[AskSize_Value],1)))</f>
        <v>0</v>
      </c>
      <c r="AX427" s="3">
        <f>INDEX(Table15[XCCY_Cat],MATCH(BuyTable[[#This Row],[XCCY_sprd]],Table15[XCCY_Value],1))</f>
        <v>0</v>
      </c>
      <c r="AY427" s="3" t="str">
        <f>INDEX(Group_RTG[RTG_Value],MATCH($R427,Group_RTG[RTG_Key],0))&amp;":"&amp;INDEX(Map_DurBQNT[Dur_Val],MATCH($X427,Map_DurBQNT[Dur_Key],0))&amp;":"&amp;$M427&amp;":"&amp;$O427</f>
        <v>AA:11:CAD:Govt</v>
      </c>
      <c r="AZ427" s="3" t="str">
        <f>INDEX(Table9[LQA_Bucket],MATCH(BuyTable[[#This Row],[LQA_LIQUIDITY_SCORE]],Table9[LQA_Val],1))</f>
        <v>80-100</v>
      </c>
      <c r="BA427" s="27" t="str">
        <f>INDEX(Table10[Utilization_Bucket],MATCH(_xlfn.IFNA(ROUND(BuyTable[[#This Row],[Remaining]]/1000000,0),-1),Table10[Utilization_Val],1))</f>
        <v>10-50MM</v>
      </c>
      <c r="BB42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28" spans="1:54" x14ac:dyDescent="0.3">
      <c r="A428" t="s">
        <v>876</v>
      </c>
      <c r="B428" t="str">
        <f>IF(ISNUMBER(MATCH(I428,Buyside_PastID!A:A,0)),"","NEW")</f>
        <v/>
      </c>
      <c r="C428" s="8" t="s">
        <v>1751</v>
      </c>
      <c r="D428" s="8">
        <v>1.2846161734990196</v>
      </c>
      <c r="E428" s="8">
        <v>1.3519888156867368</v>
      </c>
      <c r="F428" s="8" t="s">
        <v>2181</v>
      </c>
      <c r="G428" s="8">
        <v>2000000</v>
      </c>
      <c r="H428" s="8">
        <v>5000000</v>
      </c>
      <c r="I428" s="8" t="str" cm="1">
        <f t="array" ref="I428">_xll.BDP($C428,I$1)</f>
        <v>44810ZAD2</v>
      </c>
      <c r="J428" s="8" t="str" cm="1">
        <f t="array" ref="J428">_xll.BDP($C428,J$1)</f>
        <v>HYDONE 6.35 01/31/34</v>
      </c>
      <c r="K428" s="8" cm="1">
        <f t="array" ref="K428">_xll.BDP($C428,K$1)</f>
        <v>47287703</v>
      </c>
      <c r="L428" s="8" cm="1">
        <f t="array" ref="L428">_xll.BDP($C428,L$1)</f>
        <v>1180521</v>
      </c>
      <c r="M428" s="8" t="str" cm="1">
        <f t="array" ref="M428">_xll.BDP($C428,M$1)</f>
        <v>CAD</v>
      </c>
      <c r="N428" s="8" t="str" cm="1">
        <f t="array" ref="N428">_xll.BDP($C428,N$1)</f>
        <v>CA</v>
      </c>
      <c r="O428" s="8" t="str" cm="1">
        <f t="array" ref="O428">_xll.BDP($C428,O$1)</f>
        <v>Corp</v>
      </c>
      <c r="P428" s="8" t="str" cm="1">
        <f t="array" ref="P428">_xll.BDP($C428,P$1)</f>
        <v>Utilities</v>
      </c>
      <c r="Q428" s="8" t="str" cm="1">
        <f t="array" ref="Q428">_xll.BDP($C428,Q$1)</f>
        <v>HYDRO ONE INC</v>
      </c>
      <c r="R428" s="8" t="str" cm="1">
        <f t="array" ref="R428">_xll.BDP($C428,R$1)</f>
        <v>A-</v>
      </c>
      <c r="S428" s="8" cm="1">
        <f t="array" ref="S428">_xlfn.IFNA(MATCH(_xll.BDP($C428,S$1),Convert_RBCIRTG[RTG_MDY],0),0)</f>
        <v>4</v>
      </c>
      <c r="T428" s="8" cm="1">
        <f t="array" ref="T428">_xlfn.IFNA(MATCH(_xll.BDP($C428,T$1),Convert_RBCIRTG[RTG_FITCH_SP],0),0)</f>
        <v>0</v>
      </c>
      <c r="U428" s="8" cm="1">
        <f t="array" ref="U428">_xlfn.IFNA(MATCH(_xll.BDP($C428,U$1),Convert_RBCIRTG[RTG_FITCH_SP],0),0)</f>
        <v>4</v>
      </c>
      <c r="V428" s="20" t="str" cm="1">
        <f t="array" ref="V428">INDEX(Convert_RBCIRTG[RTG_FITCH_SP],IF(MEDIAN($S428:$U428)&gt;0,MEDIAN($S428:$U428),MAX($S428:$U428)))</f>
        <v>A-</v>
      </c>
      <c r="W428" s="15" cm="1">
        <f t="array" ref="W428">_xll.BDP($C428,W$1,"YAS_YLD_FLAG = 15")</f>
        <v>9.0370122648018931</v>
      </c>
      <c r="X428" s="3" t="str">
        <f>INDEX(Convert_DurBins[Dur_Bucket],MATCH($W428,Convert_DurBins[Dur_Val],1))</f>
        <v>0-10</v>
      </c>
      <c r="Y428" s="14">
        <f t="shared" si="32"/>
        <v>2.8062050000000003</v>
      </c>
      <c r="Z428" s="3">
        <f>-INDEX(DefProv[Default],MATCH($O428&amp;$R428,DefProv[KEY],0))</f>
        <v>-13</v>
      </c>
      <c r="AA428" s="9" cm="1">
        <f t="array" ref="AA428">IF($M428="CAD",AB428,_xll.BDP($C428,AA$1,"YAS_XCCY_FOREIGN_CURRENCY=CAD","YAS_YLD_FLAG = 15","PRICING_SOURCE=BVAL"))</f>
        <v>2.9362050000000002</v>
      </c>
      <c r="AB428" s="9" cm="1">
        <f t="array" ref="AB428">_xll.BDP($C428,AB$1,"YAS_YLD_FLAG = 15","PRICING_SOURCE=BVAL")</f>
        <v>2.9362050000000002</v>
      </c>
      <c r="AC428" s="14">
        <f t="shared" si="33"/>
        <v>0</v>
      </c>
      <c r="AD428" s="9" cm="1">
        <f t="array" ref="AD428">_xll.BDP($C428,AD$1,"YAS_YLD_FLAG = 15","PRICING_SOURCE=BVAL")</f>
        <v>134.76769999999999</v>
      </c>
      <c r="AE428" s="14">
        <f>INDEX([1]credit_yield!$C$1:$C$108,MATCH($AY428,[1]credit_yield!$A$1:$A$108,0))</f>
        <v>111.2829290536734</v>
      </c>
      <c r="AF428" s="9" cm="1">
        <f t="array" ref="AF428">_xll.BDP($C428,AF$1,"YAS_YLD_FLAG = 15","YAS_XCCY_FOREIGN_CURRENCY=CAD","PRICING_SOURCE=BVAL")</f>
        <v>155.29368519037473</v>
      </c>
      <c r="AG428" s="9" cm="1">
        <f t="array" ref="AG428">_xll.BDP($C428,AG$1,"YAS_YLD_FLAG = 15","PRICING_SOURCE=BVAL")</f>
        <v>1.5885280000000002</v>
      </c>
      <c r="AH428" s="9" t="str" cm="1">
        <f t="array" ref="AH428">_xll.BDP($C428,AH$1,"YAS_YLD_FLAG = 15","PRICING_SOURCE=BVAL")</f>
        <v>CAN 1 1/2 06/01/31</v>
      </c>
      <c r="AI428" s="9" t="str" cm="1">
        <f t="array" ref="AI428">_xll.BDP($C428,AI$1,"YAS_YLD_FLAG = 15","YAS_XCCY_FOREIGN_CURRENCY=CAD","PRICING_SOURCE=BVAL")</f>
        <v>CAN 1 ½ 06/01/31</v>
      </c>
      <c r="AJ428" s="9" cm="1">
        <f t="array" ref="AJ428">_xll.BQL($C428, "yield(fill=PREV, pricing_source=BVN4, side=Bid, yield_type=YTW) - yield(fill=PREV, pricing_source=BVN4, side=Ask, yield_type=YTW)")</f>
        <v>3.5741458986510821E-2</v>
      </c>
      <c r="AK428" s="16" cm="1">
        <f t="array" ref="AK428">_xll.BDP($C428,AK$1,"YAS_YLD_FLAG = 1")</f>
        <v>385000000</v>
      </c>
      <c r="AL428" s="5">
        <f t="shared" si="34"/>
        <v>0</v>
      </c>
      <c r="AM428" s="17" cm="1">
        <f t="array" ref="AM428">_xll.BDP($C428&amp;"@"&amp;Settings!$B$1&amp;" "&amp;$O428,"INTERVAL_SUM","MARKET_DATA_OVERRIDE="&amp;AM$1,"CALC_INTERVAL="&amp;Settings!$B$2,"FILL=0")*1000</f>
        <v>0</v>
      </c>
      <c r="AN428" s="18">
        <f t="shared" si="35"/>
        <v>0</v>
      </c>
      <c r="AO428" s="17" cm="1">
        <f t="array" ref="AO428">_xll.BDP($I428&amp;"@"&amp;Settings!$B$1&amp;" "&amp;$O428,"INTERVAL_SUM","MARKET_DATA_OVERRIDE="&amp;AO$1,"CALC_INTERVAL="&amp;Settings!$B$2,"FILL=0")*1000</f>
        <v>0</v>
      </c>
      <c r="AP428" s="17" cm="1">
        <f t="array" ref="AP428">_xll.BDP($I428&amp;"@"&amp;Settings!$B$1&amp;" "&amp;$O428,"INTERVAL_SUM","MARKET_DATA_OVERRIDE="&amp;AP$1,"CALC_INTERVAL="&amp;Settings!$B$2,"FILL=0")*1000</f>
        <v>0</v>
      </c>
      <c r="AQ428" s="8" cm="1">
        <f t="array" ref="AQ428">_xll.BDP($C428,AQ$1)</f>
        <v>83</v>
      </c>
      <c r="AR428" s="21">
        <f>_xlfn.IFNA(IF(ISNUMBER($K428),INDEX(SN_Limit[UTILIZATION],MATCH($K428,SN_Limit[BB_ID],0)),"#N/A"),
IF(ISNUMBER($L428),INDEX(SN_Limit[UTILIZATION],MATCH($L428,SN_Limit[BB_ID],0)),"#N/A"))</f>
        <v>0.15909999999999999</v>
      </c>
      <c r="AS428" s="6">
        <f>_xlfn.IFNA(IF(ISNUMBER($K428),INDEX(SN_Limit[REMAINING],MATCH($K428,SN_Limit[BB_ID],0)),"#N/A"),
IF(ISNUMBER($L428),INDEX(SN_Limit[REMAINING],MATCH($L428,SN_Limit[BB_ID],0)),"#N/A"))</f>
        <v>111128831.42</v>
      </c>
      <c r="AT428" s="3" t="str">
        <f>INDEX(Table11[Z_category],MATCH(MAX(BuyTable[[#This Row],[Yld_Z_BB]:[Yld_Z_RBCI]]),Table11[Z_score_Vale],1))</f>
        <v>90+</v>
      </c>
      <c r="AU428" s="3">
        <f>INDEX(Table12[TRAC_Category],MATCH(BuyTable[[#This Row],[Perc_Traded]],Table12[TRAC_Value],1))</f>
        <v>0</v>
      </c>
      <c r="AV428" s="27">
        <f>INDEX(Table13[NetDlrInv_Category],MATCH(BuyTable[[#This Row],[DealerClient Net]],Table13[NetDlrInv_Value],1))</f>
        <v>0</v>
      </c>
      <c r="AW428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28" s="3">
        <f>INDEX(Table15[XCCY_Cat],MATCH(BuyTable[[#This Row],[XCCY_sprd]],Table15[XCCY_Value],1))</f>
        <v>0</v>
      </c>
      <c r="AY428" s="3" t="str">
        <f>INDEX(Group_RTG[RTG_Value],MATCH($R428,Group_RTG[RTG_Key],0))&amp;":"&amp;INDEX(Map_DurBQNT[Dur_Val],MATCH($X428,Map_DurBQNT[Dur_Key],0))&amp;":"&amp;$M428&amp;":"&amp;$O428</f>
        <v>A:5:CAD:Corp</v>
      </c>
      <c r="AZ428" s="3" t="str">
        <f>INDEX(Table9[LQA_Bucket],MATCH(BuyTable[[#This Row],[LQA_LIQUIDITY_SCORE]],Table9[LQA_Val],1))</f>
        <v>80-100</v>
      </c>
      <c r="BA428" s="27" t="str">
        <f>INDEX(Table10[Utilization_Bucket],MATCH(_xlfn.IFNA(ROUND(BuyTable[[#This Row],[Remaining]]/1000000,0),-1),Table10[Utilization_Val],1))</f>
        <v>100MM+</v>
      </c>
      <c r="BB42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29" spans="1:54" x14ac:dyDescent="0.3">
      <c r="A429" t="s">
        <v>876</v>
      </c>
      <c r="B429" t="str">
        <f>IF(ISNUMBER(MATCH(I429,Buyside_PastID!A:A,0)),"","NEW")</f>
        <v/>
      </c>
      <c r="C429" s="8" t="s">
        <v>1068</v>
      </c>
      <c r="D429" s="8">
        <v>2.0290881539007946</v>
      </c>
      <c r="E429" s="8">
        <v>1.5549028518048038</v>
      </c>
      <c r="F429" s="8" t="s">
        <v>2223</v>
      </c>
      <c r="G429" s="8">
        <v>0</v>
      </c>
      <c r="H429" s="8">
        <v>0</v>
      </c>
      <c r="I429" s="8" t="str" cm="1">
        <f t="array" ref="I429">_xll.BDP($C429,I$1)</f>
        <v>642866FR3</v>
      </c>
      <c r="J429" s="8" t="str" cm="1">
        <f t="array" ref="J429">_xll.BDP($C429,J$1)</f>
        <v>NBRNS 5 1/2 01/27/34</v>
      </c>
      <c r="K429" s="8" cm="1">
        <f t="array" ref="K429">_xll.BDP($C429,K$1)</f>
        <v>191113</v>
      </c>
      <c r="L429" s="8" cm="1">
        <f t="array" ref="L429">_xll.BDP($C429,L$1)</f>
        <v>191113</v>
      </c>
      <c r="M429" s="8" t="str" cm="1">
        <f t="array" ref="M429">_xll.BDP($C429,M$1)</f>
        <v>CAD</v>
      </c>
      <c r="N429" s="8" t="str" cm="1">
        <f t="array" ref="N429">_xll.BDP($C429,N$1)</f>
        <v>CA</v>
      </c>
      <c r="O429" s="8" t="str" cm="1">
        <f t="array" ref="O429">_xll.BDP($C429,O$1)</f>
        <v>Govt</v>
      </c>
      <c r="P429" s="8" t="str" cm="1">
        <f t="array" ref="P429">_xll.BDP($C429,P$1)</f>
        <v>Government</v>
      </c>
      <c r="Q429" s="8" t="str" cm="1">
        <f t="array" ref="Q429">_xll.BDP($C429,Q$1)</f>
        <v>PROV OF NEW BRUNSWICK</v>
      </c>
      <c r="R429" s="8" t="str" cm="1">
        <f t="array" ref="R429">_xll.BDP($C429,R$1)</f>
        <v>A+</v>
      </c>
      <c r="S429" s="8" cm="1">
        <f t="array" ref="S429">_xlfn.IFNA(MATCH(_xll.BDP($C429,S$1),Convert_RBCIRTG[RTG_MDY],0),0)</f>
        <v>8</v>
      </c>
      <c r="T429" s="8" cm="1">
        <f t="array" ref="T429">_xlfn.IFNA(MATCH(_xll.BDP($C429,T$1),Convert_RBCIRTG[RTG_FITCH_SP],0),0)</f>
        <v>0</v>
      </c>
      <c r="U429" s="8" cm="1">
        <f t="array" ref="U429">_xlfn.IFNA(MATCH(_xll.BDP($C429,U$1),Convert_RBCIRTG[RTG_FITCH_SP],0),0)</f>
        <v>6</v>
      </c>
      <c r="V429" s="20" t="str" cm="1">
        <f t="array" ref="V429">INDEX(Convert_RBCIRTG[RTG_FITCH_SP],IF(MEDIAN($S429:$U429)&gt;0,MEDIAN($S429:$U429),MAX($S429:$U429)))</f>
        <v>A+</v>
      </c>
      <c r="W429" s="15" cm="1">
        <f t="array" ref="W429">_xll.BDP($C429,W$1,"YAS_YLD_FLAG = 15")</f>
        <v>9.3538697497391556</v>
      </c>
      <c r="X429" s="3" t="str">
        <f>INDEX(Convert_DurBins[Dur_Bucket],MATCH($W429,Convert_DurBins[Dur_Val],1))</f>
        <v>0-10</v>
      </c>
      <c r="Y429" s="14">
        <f t="shared" si="32"/>
        <v>2.3949320000000003</v>
      </c>
      <c r="Z429" s="3">
        <f>-INDEX(DefProv[Default],MATCH($O429&amp;$R429,DefProv[KEY],0))</f>
        <v>-3</v>
      </c>
      <c r="AA429" s="9" cm="1">
        <f t="array" ref="AA429">IF($M429="CAD",AB429,_xll.BDP($C429,AA$1,"YAS_XCCY_FOREIGN_CURRENCY=CAD","YAS_YLD_FLAG = 15","PRICING_SOURCE=BVAL"))</f>
        <v>2.4249320000000001</v>
      </c>
      <c r="AB429" s="9" cm="1">
        <f t="array" ref="AB429">_xll.BDP($C429,AB$1,"YAS_YLD_FLAG = 15","PRICING_SOURCE=BVAL")</f>
        <v>2.4249320000000001</v>
      </c>
      <c r="AC429" s="14">
        <f t="shared" si="33"/>
        <v>0</v>
      </c>
      <c r="AD429" s="9" cm="1">
        <f t="array" ref="AD429">_xll.BDP($C429,AD$1,"YAS_YLD_FLAG = 15","PRICING_SOURCE=BVAL")</f>
        <v>72.601200000000006</v>
      </c>
      <c r="AE429" s="14">
        <f>INDEX([1]credit_yield!$C$1:$C$108,MATCH($AY429,[1]credit_yield!$A$1:$A$108,0))</f>
        <v>68.781405228834885</v>
      </c>
      <c r="AF429" s="9" cm="1">
        <f t="array" ref="AF429">_xll.BDP($C429,AF$1,"YAS_YLD_FLAG = 15","YAS_XCCY_FOREIGN_CURRENCY=CAD","PRICING_SOURCE=BVAL")</f>
        <v>93.209901660587448</v>
      </c>
      <c r="AG429" s="9" cm="1">
        <f t="array" ref="AG429">_xll.BDP($C429,AG$1,"YAS_YLD_FLAG = 15","PRICING_SOURCE=BVAL")</f>
        <v>1.69892</v>
      </c>
      <c r="AH429" s="9" t="str" cm="1">
        <f t="array" ref="AH429">_xll.BDP($C429,AH$1,"YAS_YLD_FLAG = 15","PRICING_SOURCE=BVAL")</f>
        <v>CAN 5 3/4 06/01/33</v>
      </c>
      <c r="AI429" s="9" t="str" cm="1">
        <f t="array" ref="AI429">_xll.BDP($C429,AI$1,"YAS_YLD_FLAG = 15","YAS_XCCY_FOREIGN_CURRENCY=CAD","PRICING_SOURCE=BVAL")</f>
        <v>CAN 1 ½ 06/01/31</v>
      </c>
      <c r="AJ429" s="9" cm="1">
        <f t="array" ref="AJ429">_xll.BQL($C429, "yield(fill=PREV, pricing_source=BVN4, side=Bid, yield_type=YTW) - yield(fill=PREV, pricing_source=BVN4, side=Ask, yield_type=YTW)")</f>
        <v>3.6539301909757071E-2</v>
      </c>
      <c r="AK429" s="16" cm="1">
        <f t="array" ref="AK429">_xll.BDP($C429,AK$1,"YAS_YLD_FLAG = 1")</f>
        <v>550000000</v>
      </c>
      <c r="AL429" s="5">
        <f t="shared" si="34"/>
        <v>0</v>
      </c>
      <c r="AM429" s="17" cm="1">
        <f t="array" ref="AM429">_xll.BDP($C429&amp;"@"&amp;Settings!$B$1&amp;" "&amp;$O429,"INTERVAL_SUM","MARKET_DATA_OVERRIDE="&amp;AM$1,"CALC_INTERVAL="&amp;Settings!$B$2,"FILL=0")*1000</f>
        <v>0</v>
      </c>
      <c r="AN429" s="18">
        <f t="shared" si="35"/>
        <v>0</v>
      </c>
      <c r="AO429" s="17" cm="1">
        <f t="array" ref="AO429">_xll.BDP($I429&amp;"@"&amp;Settings!$B$1&amp;" "&amp;$O429,"INTERVAL_SUM","MARKET_DATA_OVERRIDE="&amp;AO$1,"CALC_INTERVAL="&amp;Settings!$B$2,"FILL=0")*1000</f>
        <v>0</v>
      </c>
      <c r="AP429" s="17" cm="1">
        <f t="array" ref="AP429">_xll.BDP($I429&amp;"@"&amp;Settings!$B$1&amp;" "&amp;$O429,"INTERVAL_SUM","MARKET_DATA_OVERRIDE="&amp;AP$1,"CALC_INTERVAL="&amp;Settings!$B$2,"FILL=0")*1000</f>
        <v>0</v>
      </c>
      <c r="AQ429" s="8" cm="1">
        <f t="array" ref="AQ429">_xll.BDP($C429,AQ$1)</f>
        <v>97</v>
      </c>
      <c r="AR429" s="21">
        <f>_xlfn.IFNA(IF(ISNUMBER($K429),INDEX(SN_Limit[UTILIZATION],MATCH($K429,SN_Limit[BB_ID],0)),"#N/A"),
IF(ISNUMBER($L429),INDEX(SN_Limit[UTILIZATION],MATCH($L429,SN_Limit[BB_ID],0)),"#N/A"))</f>
        <v>0.65639999999999998</v>
      </c>
      <c r="AS429" s="6">
        <f>_xlfn.IFNA(IF(ISNUMBER($K429),INDEX(SN_Limit[REMAINING],MATCH($K429,SN_Limit[BB_ID],0)),"#N/A"),
IF(ISNUMBER($L429),INDEX(SN_Limit[REMAINING],MATCH($L429,SN_Limit[BB_ID],0)),"#N/A"))</f>
        <v>170525763.57999998</v>
      </c>
      <c r="AT429" s="3" t="str">
        <f>INDEX(Table11[Z_category],MATCH(MAX(BuyTable[[#This Row],[Yld_Z_BB]:[Yld_Z_RBCI]]),Table11[Z_score_Vale],1))</f>
        <v>90+</v>
      </c>
      <c r="AU429" s="3">
        <f>INDEX(Table12[TRAC_Category],MATCH(BuyTable[[#This Row],[Perc_Traded]],Table12[TRAC_Value],1))</f>
        <v>0</v>
      </c>
      <c r="AV429" s="27">
        <f>INDEX(Table13[NetDlrInv_Category],MATCH(BuyTable[[#This Row],[DealerClient Net]],Table13[NetDlrInv_Value],1))</f>
        <v>0</v>
      </c>
      <c r="AW429" s="3">
        <f>IF(OR(ISBLANK(BuyTable[[#This Row],[MSG_AskSize]]),NOT(ISNUMBER(BuyTable[[#This Row],[MSG_AskSize]]))),"NA",INDEX(Table14[AskSize_Category],MATCH(BuyTable[[#This Row],[MSG_AskSize]],Table14[AskSize_Value],1)))</f>
        <v>0</v>
      </c>
      <c r="AX429" s="3">
        <f>INDEX(Table15[XCCY_Cat],MATCH(BuyTable[[#This Row],[XCCY_sprd]],Table15[XCCY_Value],1))</f>
        <v>0</v>
      </c>
      <c r="AY429" s="3" t="str">
        <f>INDEX(Group_RTG[RTG_Value],MATCH($R429,Group_RTG[RTG_Key],0))&amp;":"&amp;INDEX(Map_DurBQNT[Dur_Val],MATCH($X429,Map_DurBQNT[Dur_Key],0))&amp;":"&amp;$M429&amp;":"&amp;$O429</f>
        <v>A:5:CAD:Govt</v>
      </c>
      <c r="AZ429" s="3" t="str">
        <f>INDEX(Table9[LQA_Bucket],MATCH(BuyTable[[#This Row],[LQA_LIQUIDITY_SCORE]],Table9[LQA_Val],1))</f>
        <v>80-100</v>
      </c>
      <c r="BA429" s="27" t="str">
        <f>INDEX(Table10[Utilization_Bucket],MATCH(_xlfn.IFNA(ROUND(BuyTable[[#This Row],[Remaining]]/1000000,0),-1),Table10[Utilization_Val],1))</f>
        <v>100MM+</v>
      </c>
      <c r="BB42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30" spans="1:54" x14ac:dyDescent="0.3">
      <c r="A430" t="s">
        <v>876</v>
      </c>
      <c r="B430" t="str">
        <f>IF(ISNUMBER(MATCH(I430,Buyside_PastID!A:A,0)),"","NEW")</f>
        <v/>
      </c>
      <c r="C430" s="8" t="s">
        <v>1649</v>
      </c>
      <c r="D430" s="8">
        <v>0.89854844267597478</v>
      </c>
      <c r="E430" s="8">
        <v>1.0162186920159366</v>
      </c>
      <c r="F430" s="8" t="s">
        <v>2041</v>
      </c>
      <c r="G430" s="8">
        <v>0</v>
      </c>
      <c r="H430" s="8">
        <v>0</v>
      </c>
      <c r="I430" s="8" t="str" cm="1">
        <f t="array" ref="I430">_xll.BDP($C430,I$1)</f>
        <v>06849AAB5</v>
      </c>
      <c r="J430" s="8" t="str" cm="1">
        <f t="array" ref="J430">_xll.BDP($C430,J$1)</f>
        <v>ABXCN 6.35 10/15/36</v>
      </c>
      <c r="K430" s="8" cm="1">
        <f t="array" ref="K430">_xll.BDP($C430,K$1)</f>
        <v>100055</v>
      </c>
      <c r="L430" s="8" cm="1">
        <f t="array" ref="L430">_xll.BDP($C430,L$1)</f>
        <v>9086637</v>
      </c>
      <c r="M430" s="8" t="str" cm="1">
        <f t="array" ref="M430">_xll.BDP($C430,M$1)</f>
        <v>USD</v>
      </c>
      <c r="N430" s="8" t="str" cm="1">
        <f t="array" ref="N430">_xll.BDP($C430,N$1)</f>
        <v>BR</v>
      </c>
      <c r="O430" s="8" t="str" cm="1">
        <f t="array" ref="O430">_xll.BDP($C430,O$1)</f>
        <v>Corp</v>
      </c>
      <c r="P430" s="8" t="str" cm="1">
        <f t="array" ref="P430">_xll.BDP($C430,P$1)</f>
        <v>Materials</v>
      </c>
      <c r="Q430" s="8" t="str" cm="1">
        <f t="array" ref="Q430">_xll.BDP($C430,Q$1)</f>
        <v>BARRICK INTL BARBADOS</v>
      </c>
      <c r="R430" s="8" t="str" cm="1">
        <f t="array" ref="R430">_xll.BDP($C430,R$1)</f>
        <v>BBB</v>
      </c>
      <c r="S430" s="8" cm="1">
        <f t="array" ref="S430">_xlfn.IFNA(MATCH(_xll.BDP($C430,S$1),Convert_RBCIRTG[RTG_MDY],0),0)</f>
        <v>3</v>
      </c>
      <c r="T430" s="8" cm="1">
        <f t="array" ref="T430">_xlfn.IFNA(MATCH(_xll.BDP($C430,T$1),Convert_RBCIRTG[RTG_FITCH_SP],0),0)</f>
        <v>0</v>
      </c>
      <c r="U430" s="8" cm="1">
        <f t="array" ref="U430">_xlfn.IFNA(MATCH(_xll.BDP($C430,U$1),Convert_RBCIRTG[RTG_FITCH_SP],0),0)</f>
        <v>2</v>
      </c>
      <c r="V430" s="20" t="str" cm="1">
        <f t="array" ref="V430">INDEX(Convert_RBCIRTG[RTG_FITCH_SP],IF(MEDIAN($S430:$U430)&gt;0,MEDIAN($S430:$U430),MAX($S430:$U430)))</f>
        <v>BBB</v>
      </c>
      <c r="W430" s="15" cm="1">
        <f t="array" ref="W430">_xll.BDP($C430,W$1,"YAS_YLD_FLAG = 15")</f>
        <v>10.516867521674792</v>
      </c>
      <c r="X430" s="3" t="str">
        <f>INDEX(Convert_DurBins[Dur_Bucket],MATCH($W430,Convert_DurBins[Dur_Val],1))</f>
        <v>10-12</v>
      </c>
      <c r="Y430" s="14">
        <f t="shared" si="32"/>
        <v>3.6663211496668802</v>
      </c>
      <c r="Z430" s="3">
        <f>-INDEX(DefProv[Default],MATCH($O430&amp;$R430,DefProv[KEY],0))</f>
        <v>-36</v>
      </c>
      <c r="AA430" s="9" cm="1">
        <f t="array" ref="AA430">IF($M430="CAD",AB430,_xll.BDP($C430,AA$1,"YAS_XCCY_FOREIGN_CURRENCY=CAD","YAS_YLD_FLAG = 15","PRICING_SOURCE=BVAL"))</f>
        <v>4.02632114966688</v>
      </c>
      <c r="AB430" s="9" cm="1">
        <f t="array" ref="AB430">_xll.BDP($C430,AB$1,"YAS_YLD_FLAG = 15","PRICING_SOURCE=BVAL")</f>
        <v>3.237174</v>
      </c>
      <c r="AC430" s="14">
        <f t="shared" si="33"/>
        <v>0.78914714966688004</v>
      </c>
      <c r="AD430" s="9" cm="1">
        <f t="array" ref="AD430">_xll.BDP($C430,AD$1,"YAS_YLD_FLAG = 15","PRICING_SOURCE=BVAL")</f>
        <v>165.71889999999999</v>
      </c>
      <c r="AE430" s="14" t="e">
        <f>INDEX([1]credit_yield!$C$1:$C$108,MATCH($AY430,[1]credit_yield!$A$1:$A$108,0))</f>
        <v>#N/A</v>
      </c>
      <c r="AF430" s="9" cm="1">
        <f t="array" ref="AF430">_xll.BDP($C430,AF$1,"YAS_YLD_FLAG = 15","YAS_XCCY_FOREIGN_CURRENCY=CAD","PRICING_SOURCE=BVAL")</f>
        <v>215.80406956738551</v>
      </c>
      <c r="AG430" s="9" cm="1">
        <f t="array" ref="AG430">_xll.BDP($C430,AG$1,"YAS_YLD_FLAG = 15","PRICING_SOURCE=BVAL")</f>
        <v>1.579985</v>
      </c>
      <c r="AH430" s="9" t="str" cm="1">
        <f t="array" ref="AH430">_xll.BDP($C430,AH$1,"YAS_YLD_FLAG = 15","PRICING_SOURCE=BVAL")</f>
        <v>T 1 1/4 08/15/31</v>
      </c>
      <c r="AI430" s="9" t="str" cm="1">
        <f t="array" ref="AI430">_xll.BDP($C430,AI$1,"YAS_YLD_FLAG = 15","YAS_XCCY_FOREIGN_CURRENCY=CAD","PRICING_SOURCE=BVAL")</f>
        <v>CAN 4 06/01/41</v>
      </c>
      <c r="AJ430" s="9" cm="1">
        <f t="array" ref="AJ430">_xll.BQL($C430, "yield(fill=PREV, pricing_source=BVN4, side=Bid, yield_type=YTW) - yield(fill=PREV, pricing_source=BVN4, side=Ask, yield_type=YTW)")</f>
        <v>4.2547862627579924E-2</v>
      </c>
      <c r="AK430" s="16" cm="1">
        <f t="array" ref="AK430">_xll.BDP($C430,AK$1,"YAS_YLD_FLAG = 1")</f>
        <v>600000000</v>
      </c>
      <c r="AL430" s="5">
        <f t="shared" si="34"/>
        <v>5.8461666666666669E-2</v>
      </c>
      <c r="AM430" s="17" cm="1">
        <f t="array" ref="AM430">_xll.BDP($C430&amp;"@"&amp;Settings!$B$1&amp;" "&amp;$O430,"INTERVAL_SUM","MARKET_DATA_OVERRIDE="&amp;AM$1,"CALC_INTERVAL="&amp;Settings!$B$2,"FILL=0")*1000</f>
        <v>35077000</v>
      </c>
      <c r="AN430" s="18">
        <f t="shared" si="35"/>
        <v>-1923000</v>
      </c>
      <c r="AO430" s="17" cm="1">
        <f t="array" ref="AO430">_xll.BDP($I430&amp;"@"&amp;Settings!$B$1&amp;" "&amp;$O430,"INTERVAL_SUM","MARKET_DATA_OVERRIDE="&amp;AO$1,"CALC_INTERVAL="&amp;Settings!$B$2,"FILL=0")*1000</f>
        <v>16577000</v>
      </c>
      <c r="AP430" s="17" cm="1">
        <f t="array" ref="AP430">_xll.BDP($I430&amp;"@"&amp;Settings!$B$1&amp;" "&amp;$O430,"INTERVAL_SUM","MARKET_DATA_OVERRIDE="&amp;AP$1,"CALC_INTERVAL="&amp;Settings!$B$2,"FILL=0")*1000</f>
        <v>18500000</v>
      </c>
      <c r="AQ430" s="8" cm="1">
        <f t="array" ref="AQ430">_xll.BDP($C430,AQ$1)</f>
        <v>79</v>
      </c>
      <c r="AR430" s="21">
        <f>_xlfn.IFNA(IF(ISNUMBER($K430),INDEX(SN_Limit[UTILIZATION],MATCH($K430,SN_Limit[BB_ID],0)),"#N/A"),
IF(ISNUMBER($L430),INDEX(SN_Limit[UTILIZATION],MATCH($L430,SN_Limit[BB_ID],0)),"#N/A"))</f>
        <v>0</v>
      </c>
      <c r="AS430" s="6">
        <f>_xlfn.IFNA(IF(ISNUMBER($K430),INDEX(SN_Limit[REMAINING],MATCH($K430,SN_Limit[BB_ID],0)),"#N/A"),
IF(ISNUMBER($L430),INDEX(SN_Limit[REMAINING],MATCH($L430,SN_Limit[BB_ID],0)),"#N/A"))</f>
        <v>31500000</v>
      </c>
      <c r="AT430" s="3" t="str">
        <f>INDEX(Table11[Z_category],MATCH(MAX(BuyTable[[#This Row],[Yld_Z_BB]:[Yld_Z_RBCI]]),Table11[Z_score_Vale],1))</f>
        <v>75 to 90</v>
      </c>
      <c r="AU430" s="3" t="str">
        <f>INDEX(Table12[TRAC_Category],MATCH(BuyTable[[#This Row],[Perc_Traded]],Table12[TRAC_Value],1))</f>
        <v>5-10%</v>
      </c>
      <c r="AV430" s="27" t="str">
        <f>INDEX(Table13[NetDlrInv_Category],MATCH(BuyTable[[#This Row],[DealerClient Net]],Table13[NetDlrInv_Value],1))</f>
        <v>-5MM to 0MM</v>
      </c>
      <c r="AW430" s="3">
        <f>IF(OR(ISBLANK(BuyTable[[#This Row],[MSG_AskSize]]),NOT(ISNUMBER(BuyTable[[#This Row],[MSG_AskSize]]))),"NA",INDEX(Table14[AskSize_Category],MATCH(BuyTable[[#This Row],[MSG_AskSize]],Table14[AskSize_Value],1)))</f>
        <v>0</v>
      </c>
      <c r="AX430" s="3" t="str">
        <f>INDEX(Table15[XCCY_Cat],MATCH(BuyTable[[#This Row],[XCCY_sprd]],Table15[XCCY_Value],1))</f>
        <v>0.5 to 0.8</v>
      </c>
      <c r="AY430" s="3" t="str">
        <f>INDEX(Group_RTG[RTG_Value],MATCH($R430,Group_RTG[RTG_Key],0))&amp;":"&amp;INDEX(Map_DurBQNT[Dur_Val],MATCH($X430,Map_DurBQNT[Dur_Key],0))&amp;":"&amp;$M430&amp;":"&amp;$O430</f>
        <v>BBB:6:USD:Corp</v>
      </c>
      <c r="AZ430" s="3" t="str">
        <f>INDEX(Table9[LQA_Bucket],MATCH(BuyTable[[#This Row],[LQA_LIQUIDITY_SCORE]],Table9[LQA_Val],1))</f>
        <v>60-80</v>
      </c>
      <c r="BA430" s="27" t="str">
        <f>INDEX(Table10[Utilization_Bucket],MATCH(_xlfn.IFNA(ROUND(BuyTable[[#This Row],[Remaining]]/1000000,0),-1),Table10[Utilization_Val],1))</f>
        <v>10-50MM</v>
      </c>
      <c r="BB43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31" spans="1:54" x14ac:dyDescent="0.3">
      <c r="A431" t="s">
        <v>876</v>
      </c>
      <c r="B431" t="str">
        <f>IF(ISNUMBER(MATCH(I431,Buyside_PastID!A:A,0)),"","NEW")</f>
        <v/>
      </c>
      <c r="C431" s="8" t="s">
        <v>1087</v>
      </c>
      <c r="D431" s="8">
        <v>2.2826678785788634</v>
      </c>
      <c r="E431" s="8">
        <v>2.2909573286790925</v>
      </c>
      <c r="F431" s="8" t="s">
        <v>2153</v>
      </c>
      <c r="G431" s="8">
        <v>0</v>
      </c>
      <c r="H431" s="8">
        <v>2000</v>
      </c>
      <c r="I431" s="8" t="str" cm="1">
        <f t="array" ref="I431">_xll.BDP($C431,I$1)</f>
        <v>36158ZBK1</v>
      </c>
      <c r="J431" s="8" t="str" cm="1">
        <f t="array" ref="J431">_xll.BDP($C431,J$1)</f>
        <v>GE 5.73 10/22/37</v>
      </c>
      <c r="K431" s="8" cm="1">
        <f t="array" ref="K431">_xll.BDP($C431,K$1)</f>
        <v>100632</v>
      </c>
      <c r="L431" s="8" cm="1">
        <f t="array" ref="L431">_xll.BDP($C431,L$1)</f>
        <v>196073</v>
      </c>
      <c r="M431" s="8" t="str" cm="1">
        <f t="array" ref="M431">_xll.BDP($C431,M$1)</f>
        <v>CAD</v>
      </c>
      <c r="N431" s="8" t="str" cm="1">
        <f t="array" ref="N431">_xll.BDP($C431,N$1)</f>
        <v>CA</v>
      </c>
      <c r="O431" s="8" t="str" cm="1">
        <f t="array" ref="O431">_xll.BDP($C431,O$1)</f>
        <v>Corp</v>
      </c>
      <c r="P431" s="8" t="str" cm="1">
        <f t="array" ref="P431">_xll.BDP($C431,P$1)</f>
        <v>Financials</v>
      </c>
      <c r="Q431" s="8" t="str" cm="1">
        <f t="array" ref="Q431">_xll.BDP($C431,Q$1)</f>
        <v>GENERAL ELEC CAP CANADA</v>
      </c>
      <c r="R431" s="8" t="str" cm="1">
        <f t="array" ref="R431">_xll.BDP($C431,R$1)</f>
        <v>BBB</v>
      </c>
      <c r="S431" s="8" cm="1">
        <f t="array" ref="S431">_xlfn.IFNA(MATCH(_xll.BDP($C431,S$1),Convert_RBCIRTG[RTG_MDY],0),0)</f>
        <v>3</v>
      </c>
      <c r="T431" s="8" cm="1">
        <f t="array" ref="T431">_xlfn.IFNA(MATCH(_xll.BDP($C431,T$1),Convert_RBCIRTG[RTG_FITCH_SP],0),0)</f>
        <v>2</v>
      </c>
      <c r="U431" s="8" cm="1">
        <f t="array" ref="U431">_xlfn.IFNA(MATCH(_xll.BDP($C431,U$1),Convert_RBCIRTG[RTG_FITCH_SP],0),0)</f>
        <v>3</v>
      </c>
      <c r="V431" s="20" t="str" cm="1">
        <f t="array" ref="V431">INDEX(Convert_RBCIRTG[RTG_FITCH_SP],IF(MEDIAN($S431:$U431)&gt;0,MEDIAN($S431:$U431),MAX($S431:$U431)))</f>
        <v>BBB+</v>
      </c>
      <c r="W431" s="15" cm="1">
        <f t="array" ref="W431">_xll.BDP($C431,W$1,"YAS_YLD_FLAG = 15")</f>
        <v>10.599862687813202</v>
      </c>
      <c r="X431" s="3" t="str">
        <f>INDEX(Convert_DurBins[Dur_Bucket],MATCH($W431,Convert_DurBins[Dur_Val],1))</f>
        <v>10-12</v>
      </c>
      <c r="Y431" s="14">
        <f t="shared" si="32"/>
        <v>4.000718</v>
      </c>
      <c r="Z431" s="3">
        <f>-INDEX(DefProv[Default],MATCH($O431&amp;$R431,DefProv[KEY],0))</f>
        <v>-36</v>
      </c>
      <c r="AA431" s="9" cm="1">
        <f t="array" ref="AA431">IF($M431="CAD",AB431,_xll.BDP($C431,AA$1,"YAS_XCCY_FOREIGN_CURRENCY=CAD","YAS_YLD_FLAG = 15","PRICING_SOURCE=BVAL"))</f>
        <v>4.3607180000000003</v>
      </c>
      <c r="AB431" s="9" cm="1">
        <f t="array" ref="AB431">_xll.BDP($C431,AB$1,"YAS_YLD_FLAG = 15","PRICING_SOURCE=BVAL")</f>
        <v>4.3607180000000003</v>
      </c>
      <c r="AC431" s="14">
        <f t="shared" si="33"/>
        <v>0</v>
      </c>
      <c r="AD431" s="9" cm="1">
        <f t="array" ref="AD431">_xll.BDP($C431,AD$1,"YAS_YLD_FLAG = 15","PRICING_SOURCE=BVAL")</f>
        <v>292.60050000000007</v>
      </c>
      <c r="AE431" s="14" t="e">
        <f>INDEX([1]credit_yield!$C$1:$C$108,MATCH($AY431,[1]credit_yield!$A$1:$A$108,0))</f>
        <v>#N/A</v>
      </c>
      <c r="AF431" s="9" cm="1">
        <f t="array" ref="AF431">_xll.BDP($C431,AF$1,"YAS_YLD_FLAG = 15","YAS_XCCY_FOREIGN_CURRENCY=CAD","PRICING_SOURCE=BVAL")</f>
        <v>271.08981519792155</v>
      </c>
      <c r="AG431" s="9" cm="1">
        <f t="array" ref="AG431">_xll.BDP($C431,AG$1,"YAS_YLD_FLAG = 15","PRICING_SOURCE=BVAL")</f>
        <v>1.4347129999999999</v>
      </c>
      <c r="AH431" s="9" t="str" cm="1">
        <f t="array" ref="AH431">_xll.BDP($C431,AH$1,"YAS_YLD_FLAG = 15","PRICING_SOURCE=BVAL")</f>
        <v>CAN 5 3/4 06/01/29</v>
      </c>
      <c r="AI431" s="9" t="str" cm="1">
        <f t="array" ref="AI431">_xll.BDP($C431,AI$1,"YAS_YLD_FLAG = 15","YAS_XCCY_FOREIGN_CURRENCY=CAD","PRICING_SOURCE=BVAL")</f>
        <v>CAN 4 06/01/41</v>
      </c>
      <c r="AJ431" s="9" cm="1">
        <f t="array" ref="AJ431">_xll.BQL($C431, "yield(fill=PREV, pricing_source=BVN4, side=Bid, yield_type=YTW) - yield(fill=PREV, pricing_source=BVN4, side=Ask, yield_type=YTW)")</f>
        <v>0.41723804731652425</v>
      </c>
      <c r="AK431" s="16" cm="1">
        <f t="array" ref="AK431">_xll.BDP($C431,AK$1,"YAS_YLD_FLAG = 1")</f>
        <v>203959000</v>
      </c>
      <c r="AL431" s="5">
        <f t="shared" si="34"/>
        <v>0</v>
      </c>
      <c r="AM431" s="17" cm="1">
        <f t="array" ref="AM431">_xll.BDP($C431&amp;"@"&amp;Settings!$B$1&amp;" "&amp;$O431,"INTERVAL_SUM","MARKET_DATA_OVERRIDE="&amp;AM$1,"CALC_INTERVAL="&amp;Settings!$B$2,"FILL=0")*1000</f>
        <v>0</v>
      </c>
      <c r="AN431" s="18">
        <f t="shared" si="35"/>
        <v>0</v>
      </c>
      <c r="AO431" s="17" cm="1">
        <f t="array" ref="AO431">_xll.BDP($I431&amp;"@"&amp;Settings!$B$1&amp;" "&amp;$O431,"INTERVAL_SUM","MARKET_DATA_OVERRIDE="&amp;AO$1,"CALC_INTERVAL="&amp;Settings!$B$2,"FILL=0")*1000</f>
        <v>0</v>
      </c>
      <c r="AP431" s="17" cm="1">
        <f t="array" ref="AP431">_xll.BDP($I431&amp;"@"&amp;Settings!$B$1&amp;" "&amp;$O431,"INTERVAL_SUM","MARKET_DATA_OVERRIDE="&amp;AP$1,"CALC_INTERVAL="&amp;Settings!$B$2,"FILL=0")*1000</f>
        <v>0</v>
      </c>
      <c r="AQ431" s="8" cm="1">
        <f t="array" ref="AQ431">_xll.BDP($C431,AQ$1)</f>
        <v>63</v>
      </c>
      <c r="AR431" s="21">
        <f>_xlfn.IFNA(IF(ISNUMBER($K431),INDEX(SN_Limit[UTILIZATION],MATCH($K431,SN_Limit[BB_ID],0)),"#N/A"),
IF(ISNUMBER($L431),INDEX(SN_Limit[UTILIZATION],MATCH($L431,SN_Limit[BB_ID],0)),"#N/A"))</f>
        <v>0.87319999999999998</v>
      </c>
      <c r="AS431" s="6">
        <f>_xlfn.IFNA(IF(ISNUMBER($K431),INDEX(SN_Limit[REMAINING],MATCH($K431,SN_Limit[BB_ID],0)),"#N/A"),
IF(ISNUMBER($L431),INDEX(SN_Limit[REMAINING],MATCH($L431,SN_Limit[BB_ID],0)),"#N/A"))</f>
        <v>2949995.5799999982</v>
      </c>
      <c r="AT431" s="3" t="str">
        <f>INDEX(Table11[Z_category],MATCH(MAX(BuyTable[[#This Row],[Yld_Z_BB]:[Yld_Z_RBCI]]),Table11[Z_score_Vale],1))</f>
        <v>90+</v>
      </c>
      <c r="AU431" s="3">
        <f>INDEX(Table12[TRAC_Category],MATCH(BuyTable[[#This Row],[Perc_Traded]],Table12[TRAC_Value],1))</f>
        <v>0</v>
      </c>
      <c r="AV431" s="27">
        <f>INDEX(Table13[NetDlrInv_Category],MATCH(BuyTable[[#This Row],[DealerClient Net]],Table13[NetDlrInv_Value],1))</f>
        <v>0</v>
      </c>
      <c r="AW431" s="3">
        <f>IF(OR(ISBLANK(BuyTable[[#This Row],[MSG_AskSize]]),NOT(ISNUMBER(BuyTable[[#This Row],[MSG_AskSize]]))),"NA",INDEX(Table14[AskSize_Category],MATCH(BuyTable[[#This Row],[MSG_AskSize]],Table14[AskSize_Value],1)))</f>
        <v>0</v>
      </c>
      <c r="AX431" s="3">
        <f>INDEX(Table15[XCCY_Cat],MATCH(BuyTable[[#This Row],[XCCY_sprd]],Table15[XCCY_Value],1))</f>
        <v>0</v>
      </c>
      <c r="AY431" s="3" t="str">
        <f>INDEX(Group_RTG[RTG_Value],MATCH($R431,Group_RTG[RTG_Key],0))&amp;":"&amp;INDEX(Map_DurBQNT[Dur_Val],MATCH($X431,Map_DurBQNT[Dur_Key],0))&amp;":"&amp;$M431&amp;":"&amp;$O431</f>
        <v>BBB:6:CAD:Corp</v>
      </c>
      <c r="AZ431" s="3" t="str">
        <f>INDEX(Table9[LQA_Bucket],MATCH(BuyTable[[#This Row],[LQA_LIQUIDITY_SCORE]],Table9[LQA_Val],1))</f>
        <v>60-80</v>
      </c>
      <c r="BA431" s="27" t="str">
        <f>INDEX(Table10[Utilization_Bucket],MATCH(_xlfn.IFNA(ROUND(BuyTable[[#This Row],[Remaining]]/1000000,0),-1),Table10[Utilization_Val],1))</f>
        <v>1-10MM</v>
      </c>
      <c r="BB43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32" spans="1:54" x14ac:dyDescent="0.3">
      <c r="A432" t="s">
        <v>876</v>
      </c>
      <c r="B432" t="str">
        <f>IF(ISNUMBER(MATCH(I432,Buyside_PastID!A:A,0)),"","NEW")</f>
        <v/>
      </c>
      <c r="C432" s="8" t="s">
        <v>1095</v>
      </c>
      <c r="D432" s="8">
        <v>0.82935883295500312</v>
      </c>
      <c r="E432" s="8">
        <v>0.94014290616999696</v>
      </c>
      <c r="F432" s="8" t="s">
        <v>2789</v>
      </c>
      <c r="I432" s="8" t="str" cm="1">
        <f t="array" ref="I432">_xll.BDP($C432,I$1)</f>
        <v>03040WAD7</v>
      </c>
      <c r="J432" s="8" t="str" cm="1">
        <f t="array" ref="J432">_xll.BDP($C432,J$1)</f>
        <v>AWK 6.593 10/15/37</v>
      </c>
      <c r="K432" s="8" cm="1">
        <f t="array" ref="K432">_xll.BDP($C432,K$1)</f>
        <v>13416586</v>
      </c>
      <c r="L432" s="8" cm="1">
        <f t="array" ref="L432">_xll.BDP($C432,L$1)</f>
        <v>1459141</v>
      </c>
      <c r="M432" s="8" t="str" cm="1">
        <f t="array" ref="M432">_xll.BDP($C432,M$1)</f>
        <v>USD</v>
      </c>
      <c r="N432" s="8" t="str" cm="1">
        <f t="array" ref="N432">_xll.BDP($C432,N$1)</f>
        <v>US</v>
      </c>
      <c r="O432" s="8" t="str" cm="1">
        <f t="array" ref="O432">_xll.BDP($C432,O$1)</f>
        <v>Corp</v>
      </c>
      <c r="P432" s="8" t="str" cm="1">
        <f t="array" ref="P432">_xll.BDP($C432,P$1)</f>
        <v>Utilities</v>
      </c>
      <c r="Q432" s="8" t="str" cm="1">
        <f t="array" ref="Q432">_xll.BDP($C432,Q$1)</f>
        <v>AMERICAN WATER CAP CORP</v>
      </c>
      <c r="R432" s="8" t="str" cm="1">
        <f t="array" ref="R432">_xll.BDP($C432,R$1)</f>
        <v>A-</v>
      </c>
      <c r="S432" s="8" cm="1">
        <f t="array" ref="S432">_xlfn.IFNA(MATCH(_xll.BDP($C432,S$1),Convert_RBCIRTG[RTG_MDY],0),0)</f>
        <v>3</v>
      </c>
      <c r="T432" s="8" cm="1">
        <f t="array" ref="T432">_xlfn.IFNA(MATCH(_xll.BDP($C432,T$1),Convert_RBCIRTG[RTG_FITCH_SP],0),0)</f>
        <v>0</v>
      </c>
      <c r="U432" s="8" cm="1">
        <f t="array" ref="U432">_xlfn.IFNA(MATCH(_xll.BDP($C432,U$1),Convert_RBCIRTG[RTG_FITCH_SP],0),0)</f>
        <v>5</v>
      </c>
      <c r="V432" s="20" t="str" cm="1">
        <f t="array" ref="V432">INDEX(Convert_RBCIRTG[RTG_FITCH_SP],IF(MEDIAN($S432:$U432)&gt;0,MEDIAN($S432:$U432),MAX($S432:$U432)))</f>
        <v>BBB+</v>
      </c>
      <c r="W432" s="15" cm="1">
        <f t="array" ref="W432">_xll.BDP($C432,W$1,"YAS_YLD_FLAG = 15")</f>
        <v>11.039534615028179</v>
      </c>
      <c r="X432" s="3" t="str">
        <f>INDEX(Convert_DurBins[Dur_Bucket],MATCH($W432,Convert_DurBins[Dur_Val],1))</f>
        <v>10-12</v>
      </c>
      <c r="Y432" s="14">
        <f t="shared" si="32"/>
        <v>3.6137738826101695</v>
      </c>
      <c r="Z432" s="3">
        <f>-INDEX(DefProv[Default],MATCH($O432&amp;$R432,DefProv[KEY],0))</f>
        <v>-13</v>
      </c>
      <c r="AA432" s="9" cm="1">
        <f t="array" ref="AA432">IF($M432="CAD",AB432,_xll.BDP($C432,AA$1,"YAS_XCCY_FOREIGN_CURRENCY=CAD","YAS_YLD_FLAG = 15","PRICING_SOURCE=BVAL"))</f>
        <v>3.7437738826101694</v>
      </c>
      <c r="AB432" s="9" cm="1">
        <f t="array" ref="AB432">_xll.BDP($C432,AB$1,"YAS_YLD_FLAG = 15","PRICING_SOURCE=BVAL")</f>
        <v>2.9386200000000002</v>
      </c>
      <c r="AC432" s="14">
        <f t="shared" si="33"/>
        <v>0.80515388261016918</v>
      </c>
      <c r="AD432" s="9" cm="1">
        <f t="array" ref="AD432">_xll.BDP($C432,AD$1,"YAS_YLD_FLAG = 15","PRICING_SOURCE=BVAL")</f>
        <v>94.583000000000041</v>
      </c>
      <c r="AE432" s="14">
        <f>INDEX([1]credit_yield!$C$1:$C$108,MATCH($AY432,[1]credit_yield!$A$1:$A$108,0))</f>
        <v>97.700504166739321</v>
      </c>
      <c r="AF432" s="9" cm="1">
        <f t="array" ref="AF432">_xll.BDP($C432,AF$1,"YAS_YLD_FLAG = 15","YAS_XCCY_FOREIGN_CURRENCY=CAD","PRICING_SOURCE=BVAL")</f>
        <v>187.54934286171442</v>
      </c>
      <c r="AG432" s="9" cm="1">
        <f t="array" ref="AG432">_xll.BDP($C432,AG$1,"YAS_YLD_FLAG = 15","PRICING_SOURCE=BVAL")</f>
        <v>1.9927899999999998</v>
      </c>
      <c r="AH432" s="9" t="str" cm="1">
        <f t="array" ref="AH432">_xll.BDP($C432,AH$1,"YAS_YLD_FLAG = 15","PRICING_SOURCE=BVAL")</f>
        <v>T 1 3/4 08/15/41</v>
      </c>
      <c r="AI432" s="9" t="str" cm="1">
        <f t="array" ref="AI432">_xll.BDP($C432,AI$1,"YAS_YLD_FLAG = 15","YAS_XCCY_FOREIGN_CURRENCY=CAD","PRICING_SOURCE=BVAL")</f>
        <v>CAN 4 06/01/41</v>
      </c>
      <c r="AJ432" s="9" cm="1">
        <f t="array" ref="AJ432">_xll.BQL($C432, "yield(fill=PREV, pricing_source=BVN4, side=Bid, yield_type=YTW) - yield(fill=PREV, pricing_source=BVN4, side=Ask, yield_type=YTW)")</f>
        <v>2.3138345768741075E-2</v>
      </c>
      <c r="AK432" s="16" cm="1">
        <f t="array" ref="AK432">_xll.BDP($C432,AK$1,"YAS_YLD_FLAG = 1")</f>
        <v>750000000</v>
      </c>
      <c r="AL432" s="5">
        <f t="shared" si="34"/>
        <v>1.3333333333333334E-2</v>
      </c>
      <c r="AM432" s="17" cm="1">
        <f t="array" ref="AM432">_xll.BDP($C432&amp;"@"&amp;Settings!$B$1&amp;" "&amp;$O432,"INTERVAL_SUM","MARKET_DATA_OVERRIDE="&amp;AM$1,"CALC_INTERVAL="&amp;Settings!$B$2,"FILL=0")*1000</f>
        <v>10000000</v>
      </c>
      <c r="AN432" s="18">
        <f t="shared" si="35"/>
        <v>0</v>
      </c>
      <c r="AO432" s="17" cm="1">
        <f t="array" ref="AO432">_xll.BDP($I432&amp;"@"&amp;Settings!$B$1&amp;" "&amp;$O432,"INTERVAL_SUM","MARKET_DATA_OVERRIDE="&amp;AO$1,"CALC_INTERVAL="&amp;Settings!$B$2,"FILL=0")*1000</f>
        <v>5000000</v>
      </c>
      <c r="AP432" s="17" cm="1">
        <f t="array" ref="AP432">_xll.BDP($I432&amp;"@"&amp;Settings!$B$1&amp;" "&amp;$O432,"INTERVAL_SUM","MARKET_DATA_OVERRIDE="&amp;AP$1,"CALC_INTERVAL="&amp;Settings!$B$2,"FILL=0")*1000</f>
        <v>5000000</v>
      </c>
      <c r="AQ432" s="8" cm="1">
        <f t="array" ref="AQ432">_xll.BDP($C432,AQ$1)</f>
        <v>93</v>
      </c>
      <c r="AR432" s="21" t="e">
        <f>_xlfn.IFNA(IF(ISNUMBER($K432),INDEX(SN_Limit[UTILIZATION],MATCH($K432,SN_Limit[BB_ID],0)),"#N/A"),
IF(ISNUMBER($L432),INDEX(SN_Limit[UTILIZATION],MATCH($L432,SN_Limit[BB_ID],0)),"#N/A"))</f>
        <v>#N/A</v>
      </c>
      <c r="AS432" s="6" t="e">
        <f>_xlfn.IFNA(IF(ISNUMBER($K432),INDEX(SN_Limit[REMAINING],MATCH($K432,SN_Limit[BB_ID],0)),"#N/A"),
IF(ISNUMBER($L432),INDEX(SN_Limit[REMAINING],MATCH($L432,SN_Limit[BB_ID],0)),"#N/A"))</f>
        <v>#N/A</v>
      </c>
      <c r="AT432" s="3" t="str">
        <f>INDEX(Table11[Z_category],MATCH(MAX(BuyTable[[#This Row],[Yld_Z_BB]:[Yld_Z_RBCI]]),Table11[Z_score_Vale],1))</f>
        <v>75 to 90</v>
      </c>
      <c r="AU432" s="3" t="str">
        <f>INDEX(Table12[TRAC_Category],MATCH(BuyTable[[#This Row],[Perc_Traded]],Table12[TRAC_Value],1))</f>
        <v>0-5%</v>
      </c>
      <c r="AV432" s="27">
        <f>INDEX(Table13[NetDlrInv_Category],MATCH(BuyTable[[#This Row],[DealerClient Net]],Table13[NetDlrInv_Value],1))</f>
        <v>0</v>
      </c>
      <c r="AW432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432" s="3" t="str">
        <f>INDEX(Table15[XCCY_Cat],MATCH(BuyTable[[#This Row],[XCCY_sprd]],Table15[XCCY_Value],1))</f>
        <v>0.8 to 1</v>
      </c>
      <c r="AY432" s="3" t="str">
        <f>INDEX(Group_RTG[RTG_Value],MATCH($R432,Group_RTG[RTG_Key],0))&amp;":"&amp;INDEX(Map_DurBQNT[Dur_Val],MATCH($X432,Map_DurBQNT[Dur_Key],0))&amp;":"&amp;$M432&amp;":"&amp;$O432</f>
        <v>A:6:USD:Corp</v>
      </c>
      <c r="AZ432" s="3" t="str">
        <f>INDEX(Table9[LQA_Bucket],MATCH(BuyTable[[#This Row],[LQA_LIQUIDITY_SCORE]],Table9[LQA_Val],1))</f>
        <v>80-100</v>
      </c>
      <c r="BA432" s="27" t="str">
        <f>INDEX(Table10[Utilization_Bucket],MATCH(_xlfn.IFNA(ROUND(BuyTable[[#This Row],[Remaining]]/1000000,0),-1),Table10[Utilization_Val],1))</f>
        <v>NR</v>
      </c>
      <c r="BB43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33" spans="1:54" x14ac:dyDescent="0.3">
      <c r="A433" t="s">
        <v>876</v>
      </c>
      <c r="B433" t="str">
        <f>IF(ISNUMBER(MATCH(I433,Buyside_PastID!A:A,0)),"","NEW")</f>
        <v/>
      </c>
      <c r="C433" s="8" t="s">
        <v>1734</v>
      </c>
      <c r="D433" s="8">
        <v>0.9316804353821867</v>
      </c>
      <c r="E433" s="8">
        <v>0.96641409413345458</v>
      </c>
      <c r="F433" s="8" t="s">
        <v>2159</v>
      </c>
      <c r="G433" s="8">
        <v>3000000</v>
      </c>
      <c r="H433" s="8">
        <v>5000000</v>
      </c>
      <c r="I433" s="8" t="str" cm="1">
        <f t="array" ref="I433">_xll.BDP($C433,I$1)</f>
        <v>44810ZAY6</v>
      </c>
      <c r="J433" s="8" t="str" cm="1">
        <f t="array" ref="J433">_xll.BDP($C433,J$1)</f>
        <v>HYDONE 5.49 07/16/40</v>
      </c>
      <c r="K433" s="8" cm="1">
        <f t="array" ref="K433">_xll.BDP($C433,K$1)</f>
        <v>47287703</v>
      </c>
      <c r="L433" s="8" cm="1">
        <f t="array" ref="L433">_xll.BDP($C433,L$1)</f>
        <v>1180521</v>
      </c>
      <c r="M433" s="8" t="str" cm="1">
        <f t="array" ref="M433">_xll.BDP($C433,M$1)</f>
        <v>CAD</v>
      </c>
      <c r="N433" s="8" t="str" cm="1">
        <f t="array" ref="N433">_xll.BDP($C433,N$1)</f>
        <v>CA</v>
      </c>
      <c r="O433" s="8" t="str" cm="1">
        <f t="array" ref="O433">_xll.BDP($C433,O$1)</f>
        <v>Corp</v>
      </c>
      <c r="P433" s="8" t="str" cm="1">
        <f t="array" ref="P433">_xll.BDP($C433,P$1)</f>
        <v>Utilities</v>
      </c>
      <c r="Q433" s="8" t="str" cm="1">
        <f t="array" ref="Q433">_xll.BDP($C433,Q$1)</f>
        <v>HYDRO ONE INC</v>
      </c>
      <c r="R433" s="8" t="str" cm="1">
        <f t="array" ref="R433">_xll.BDP($C433,R$1)</f>
        <v>A-</v>
      </c>
      <c r="S433" s="8" cm="1">
        <f t="array" ref="S433">_xlfn.IFNA(MATCH(_xll.BDP($C433,S$1),Convert_RBCIRTG[RTG_MDY],0),0)</f>
        <v>4</v>
      </c>
      <c r="T433" s="8" cm="1">
        <f t="array" ref="T433">_xlfn.IFNA(MATCH(_xll.BDP($C433,T$1),Convert_RBCIRTG[RTG_FITCH_SP],0),0)</f>
        <v>0</v>
      </c>
      <c r="U433" s="8" cm="1">
        <f t="array" ref="U433">_xlfn.IFNA(MATCH(_xll.BDP($C433,U$1),Convert_RBCIRTG[RTG_FITCH_SP],0),0)</f>
        <v>4</v>
      </c>
      <c r="V433" s="20" t="str" cm="1">
        <f t="array" ref="V433">INDEX(Convert_RBCIRTG[RTG_FITCH_SP],IF(MEDIAN($S433:$U433)&gt;0,MEDIAN($S433:$U433),MAX($S433:$U433)))</f>
        <v>A-</v>
      </c>
      <c r="W433" s="15" cm="1">
        <f t="array" ref="W433">_xll.BDP($C433,W$1,"YAS_YLD_FLAG = 15")</f>
        <v>12.552290564246714</v>
      </c>
      <c r="X433" s="3" t="str">
        <f>INDEX(Convert_DurBins[Dur_Bucket],MATCH($W433,Convert_DurBins[Dur_Val],1))</f>
        <v>12-14</v>
      </c>
      <c r="Y433" s="14">
        <f t="shared" si="32"/>
        <v>3.06175</v>
      </c>
      <c r="Z433" s="3">
        <f>-INDEX(DefProv[Default],MATCH($O433&amp;$R433,DefProv[KEY],0))</f>
        <v>-13</v>
      </c>
      <c r="AA433" s="9" cm="1">
        <f t="array" ref="AA433">IF($M433="CAD",AB433,_xll.BDP($C433,AA$1,"YAS_XCCY_FOREIGN_CURRENCY=CAD","YAS_YLD_FLAG = 15","PRICING_SOURCE=BVAL"))</f>
        <v>3.1917499999999999</v>
      </c>
      <c r="AB433" s="9" cm="1">
        <f t="array" ref="AB433">_xll.BDP($C433,AB$1,"YAS_YLD_FLAG = 15","PRICING_SOURCE=BVAL")</f>
        <v>3.1917499999999999</v>
      </c>
      <c r="AC433" s="14">
        <f t="shared" si="33"/>
        <v>0</v>
      </c>
      <c r="AD433" s="9" cm="1">
        <f t="array" ref="AD433">_xll.BDP($C433,AD$1,"YAS_YLD_FLAG = 15","PRICING_SOURCE=BVAL")</f>
        <v>141.32949999999997</v>
      </c>
      <c r="AE433" s="14">
        <f>INDEX([1]credit_yield!$C$1:$C$108,MATCH($AY433,[1]credit_yield!$A$1:$A$108,0))</f>
        <v>137.66306864420571</v>
      </c>
      <c r="AF433" s="9" cm="1">
        <f t="array" ref="AF433">_xll.BDP($C433,AF$1,"YAS_YLD_FLAG = 15","YAS_XCCY_FOREIGN_CURRENCY=CAD","PRICING_SOURCE=BVAL")</f>
        <v>153.17559552457914</v>
      </c>
      <c r="AG433" s="9" cm="1">
        <f t="array" ref="AG433">_xll.BDP($C433,AG$1,"YAS_YLD_FLAG = 15","PRICING_SOURCE=BVAL")</f>
        <v>1.7784550000000001</v>
      </c>
      <c r="AH433" s="9" t="str" cm="1">
        <f t="array" ref="AH433">_xll.BDP($C433,AH$1,"YAS_YLD_FLAG = 15","PRICING_SOURCE=BVAL")</f>
        <v>CAN 5 06/01/37</v>
      </c>
      <c r="AI433" s="9" t="str" cm="1">
        <f t="array" ref="AI433">_xll.BDP($C433,AI$1,"YAS_YLD_FLAG = 15","YAS_XCCY_FOREIGN_CURRENCY=CAD","PRICING_SOURCE=BVAL")</f>
        <v>CAN 4 06/01/41</v>
      </c>
      <c r="AJ433" s="9" cm="1">
        <f t="array" ref="AJ433">_xll.BQL($C433, "yield(fill=PREV, pricing_source=BVN4, side=Bid, yield_type=YTW) - yield(fill=PREV, pricing_source=BVN4, side=Ask, yield_type=YTW)")</f>
        <v>1.6588627687492696E-2</v>
      </c>
      <c r="AK433" s="16" cm="1">
        <f t="array" ref="AK433">_xll.BDP($C433,AK$1,"YAS_YLD_FLAG = 1")</f>
        <v>500000000</v>
      </c>
      <c r="AL433" s="5">
        <f t="shared" si="34"/>
        <v>0</v>
      </c>
      <c r="AM433" s="17" cm="1">
        <f t="array" ref="AM433">_xll.BDP($C433&amp;"@"&amp;Settings!$B$1&amp;" "&amp;$O433,"INTERVAL_SUM","MARKET_DATA_OVERRIDE="&amp;AM$1,"CALC_INTERVAL="&amp;Settings!$B$2,"FILL=0")*1000</f>
        <v>0</v>
      </c>
      <c r="AN433" s="18">
        <f t="shared" si="35"/>
        <v>0</v>
      </c>
      <c r="AO433" s="17" cm="1">
        <f t="array" ref="AO433">_xll.BDP($I433&amp;"@"&amp;Settings!$B$1&amp;" "&amp;$O433,"INTERVAL_SUM","MARKET_DATA_OVERRIDE="&amp;AO$1,"CALC_INTERVAL="&amp;Settings!$B$2,"FILL=0")*1000</f>
        <v>0</v>
      </c>
      <c r="AP433" s="17" cm="1">
        <f t="array" ref="AP433">_xll.BDP($I433&amp;"@"&amp;Settings!$B$1&amp;" "&amp;$O433,"INTERVAL_SUM","MARKET_DATA_OVERRIDE="&amp;AP$1,"CALC_INTERVAL="&amp;Settings!$B$2,"FILL=0")*1000</f>
        <v>0</v>
      </c>
      <c r="AQ433" s="8" cm="1">
        <f t="array" ref="AQ433">_xll.BDP($C433,AQ$1)</f>
        <v>77</v>
      </c>
      <c r="AR433" s="21">
        <f>_xlfn.IFNA(IF(ISNUMBER($K433),INDEX(SN_Limit[UTILIZATION],MATCH($K433,SN_Limit[BB_ID],0)),"#N/A"),
IF(ISNUMBER($L433),INDEX(SN_Limit[UTILIZATION],MATCH($L433,SN_Limit[BB_ID],0)),"#N/A"))</f>
        <v>0.15909999999999999</v>
      </c>
      <c r="AS433" s="6">
        <f>_xlfn.IFNA(IF(ISNUMBER($K433),INDEX(SN_Limit[REMAINING],MATCH($K433,SN_Limit[BB_ID],0)),"#N/A"),
IF(ISNUMBER($L433),INDEX(SN_Limit[REMAINING],MATCH($L433,SN_Limit[BB_ID],0)),"#N/A"))</f>
        <v>111128831.42</v>
      </c>
      <c r="AT433" s="3" t="str">
        <f>INDEX(Table11[Z_category],MATCH(MAX(BuyTable[[#This Row],[Yld_Z_BB]:[Yld_Z_RBCI]]),Table11[Z_score_Vale],1))</f>
        <v>75 to 90</v>
      </c>
      <c r="AU433" s="3">
        <f>INDEX(Table12[TRAC_Category],MATCH(BuyTable[[#This Row],[Perc_Traded]],Table12[TRAC_Value],1))</f>
        <v>0</v>
      </c>
      <c r="AV433" s="27">
        <f>INDEX(Table13[NetDlrInv_Category],MATCH(BuyTable[[#This Row],[DealerClient Net]],Table13[NetDlrInv_Value],1))</f>
        <v>0</v>
      </c>
      <c r="AW433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33" s="3">
        <f>INDEX(Table15[XCCY_Cat],MATCH(BuyTable[[#This Row],[XCCY_sprd]],Table15[XCCY_Value],1))</f>
        <v>0</v>
      </c>
      <c r="AY433" s="3" t="str">
        <f>INDEX(Group_RTG[RTG_Value],MATCH($R433,Group_RTG[RTG_Key],0))&amp;":"&amp;INDEX(Map_DurBQNT[Dur_Val],MATCH($X433,Map_DurBQNT[Dur_Key],0))&amp;":"&amp;$M433&amp;":"&amp;$O433</f>
        <v>A:7:CAD:Corp</v>
      </c>
      <c r="AZ433" s="3" t="str">
        <f>INDEX(Table9[LQA_Bucket],MATCH(BuyTable[[#This Row],[LQA_LIQUIDITY_SCORE]],Table9[LQA_Val],1))</f>
        <v>60-80</v>
      </c>
      <c r="BA433" s="27" t="str">
        <f>INDEX(Table10[Utilization_Bucket],MATCH(_xlfn.IFNA(ROUND(BuyTable[[#This Row],[Remaining]]/1000000,0),-1),Table10[Utilization_Val],1))</f>
        <v>100MM+</v>
      </c>
      <c r="BB43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34" spans="1:54" x14ac:dyDescent="0.3">
      <c r="A434" t="s">
        <v>876</v>
      </c>
      <c r="B434" t="str">
        <f>IF(ISNUMBER(MATCH(I434,Buyside_PastID!A:A,0)),"","NEW")</f>
        <v/>
      </c>
      <c r="C434" s="8" t="s">
        <v>1744</v>
      </c>
      <c r="D434" s="8">
        <v>1.1688447386702074</v>
      </c>
      <c r="E434" s="8">
        <v>1.5303268059624295</v>
      </c>
      <c r="F434" s="8" t="s">
        <v>2172</v>
      </c>
      <c r="G434" s="8">
        <v>0</v>
      </c>
      <c r="H434" s="8">
        <v>25000000</v>
      </c>
      <c r="I434" s="8" t="str" cm="1">
        <f t="array" ref="I434">_xll.BDP($C434,I$1)</f>
        <v>110709FJ6</v>
      </c>
      <c r="J434" s="8" t="str" cm="1">
        <f t="array" ref="J434">_xll.BDP($C434,J$1)</f>
        <v>BRCOL 5.4 06/18/35</v>
      </c>
      <c r="K434" s="8" cm="1">
        <f t="array" ref="K434">_xll.BDP($C434,K$1)</f>
        <v>191111</v>
      </c>
      <c r="L434" s="8" cm="1">
        <f t="array" ref="L434">_xll.BDP($C434,L$1)</f>
        <v>191111</v>
      </c>
      <c r="M434" s="8" t="str" cm="1">
        <f t="array" ref="M434">_xll.BDP($C434,M$1)</f>
        <v>CAD</v>
      </c>
      <c r="N434" s="8" t="str" cm="1">
        <f t="array" ref="N434">_xll.BDP($C434,N$1)</f>
        <v>CA</v>
      </c>
      <c r="O434" s="8" t="str" cm="1">
        <f t="array" ref="O434">_xll.BDP($C434,O$1)</f>
        <v>Govt</v>
      </c>
      <c r="P434" s="8" t="str" cm="1">
        <f t="array" ref="P434">_xll.BDP($C434,P$1)</f>
        <v>Government</v>
      </c>
      <c r="Q434" s="8" t="str" cm="1">
        <f t="array" ref="Q434">_xll.BDP($C434,Q$1)</f>
        <v>BRITISH COLUMBIA PROV OF</v>
      </c>
      <c r="R434" s="8" t="str" cm="1">
        <f t="array" ref="R434">_xll.BDP($C434,R$1)</f>
        <v>AA+</v>
      </c>
      <c r="S434" s="8" cm="1">
        <f t="array" ref="S434">_xlfn.IFNA(MATCH(_xll.BDP($C434,S$1),Convert_RBCIRTG[RTG_MDY],0),0)</f>
        <v>10</v>
      </c>
      <c r="T434" s="8" cm="1">
        <f t="array" ref="T434">_xlfn.IFNA(MATCH(_xll.BDP($C434,T$1),Convert_RBCIRTG[RTG_FITCH_SP],0),0)</f>
        <v>0</v>
      </c>
      <c r="U434" s="8" cm="1">
        <f t="array" ref="U434">_xlfn.IFNA(MATCH(_xll.BDP($C434,U$1),Convert_RBCIRTG[RTG_FITCH_SP],0),0)</f>
        <v>9</v>
      </c>
      <c r="V434" s="20" t="str" cm="1">
        <f t="array" ref="V434">INDEX(Convert_RBCIRTG[RTG_FITCH_SP],IF(MEDIAN($S434:$U434)&gt;0,MEDIAN($S434:$U434),MAX($S434:$U434)))</f>
        <v>AA+</v>
      </c>
      <c r="W434" s="15" cm="1">
        <f t="array" ref="W434">_xll.BDP($C434,W$1,"YAS_YLD_FLAG = 15")</f>
        <v>10.185812535563025</v>
      </c>
      <c r="X434" s="3" t="str">
        <f>INDEX(Convert_DurBins[Dur_Bucket],MATCH($W434,Convert_DurBins[Dur_Val],1))</f>
        <v>10-12</v>
      </c>
      <c r="Y434" s="14">
        <f t="shared" si="32"/>
        <v>2.3208480000000002</v>
      </c>
      <c r="Z434" s="3">
        <f>-INDEX(DefProv[Default],MATCH($O434&amp;$R434,DefProv[KEY],0))</f>
        <v>-3</v>
      </c>
      <c r="AA434" s="9" cm="1">
        <f t="array" ref="AA434">IF($M434="CAD",AB434,_xll.BDP($C434,AA$1,"YAS_XCCY_FOREIGN_CURRENCY=CAD","YAS_YLD_FLAG = 15","PRICING_SOURCE=BVAL"))</f>
        <v>2.350848</v>
      </c>
      <c r="AB434" s="9" cm="1">
        <f t="array" ref="AB434">_xll.BDP($C434,AB$1,"YAS_YLD_FLAG = 15","PRICING_SOURCE=BVAL")</f>
        <v>2.350848</v>
      </c>
      <c r="AC434" s="14">
        <f t="shared" si="33"/>
        <v>0</v>
      </c>
      <c r="AD434" s="9" cm="1">
        <f t="array" ref="AD434">_xll.BDP($C434,AD$1,"YAS_YLD_FLAG = 15","PRICING_SOURCE=BVAL")</f>
        <v>91.613500000000016</v>
      </c>
      <c r="AE434" s="14" t="e">
        <f>INDEX([1]credit_yield!$C$1:$C$108,MATCH($AY434,[1]credit_yield!$A$1:$A$108,0))</f>
        <v>#N/A</v>
      </c>
      <c r="AF434" s="9" cm="1">
        <f t="array" ref="AF434">_xll.BDP($C434,AF$1,"YAS_YLD_FLAG = 15","YAS_XCCY_FOREIGN_CURRENCY=CAD","PRICING_SOURCE=BVAL")</f>
        <v>84.206403312626861</v>
      </c>
      <c r="AG434" s="9" cm="1">
        <f t="array" ref="AG434">_xll.BDP($C434,AG$1,"YAS_YLD_FLAG = 15","PRICING_SOURCE=BVAL")</f>
        <v>1.4347129999999999</v>
      </c>
      <c r="AH434" s="9" t="str" cm="1">
        <f t="array" ref="AH434">_xll.BDP($C434,AH$1,"YAS_YLD_FLAG = 15","PRICING_SOURCE=BVAL")</f>
        <v>CAN 5 3/4 06/01/29</v>
      </c>
      <c r="AI434" s="9" t="str" cm="1">
        <f t="array" ref="AI434">_xll.BDP($C434,AI$1,"YAS_YLD_FLAG = 15","YAS_XCCY_FOREIGN_CURRENCY=CAD","PRICING_SOURCE=BVAL")</f>
        <v>CAN 1 ½ 06/01/31</v>
      </c>
      <c r="AJ434" s="9" cm="1">
        <f t="array" ref="AJ434">_xll.BQL($C434, "yield(fill=PREV, pricing_source=BVN4, side=Bid, yield_type=YTW) - yield(fill=PREV, pricing_source=BVN4, side=Ask, yield_type=YTW)")</f>
        <v>1.6233124801084742E-2</v>
      </c>
      <c r="AK434" s="16" cm="1">
        <f t="array" ref="AK434">_xll.BDP($C434,AK$1,"YAS_YLD_FLAG = 1")</f>
        <v>500000000</v>
      </c>
      <c r="AL434" s="5">
        <f t="shared" si="34"/>
        <v>0</v>
      </c>
      <c r="AM434" s="17" cm="1">
        <f t="array" ref="AM434">_xll.BDP($C434&amp;"@"&amp;Settings!$B$1&amp;" "&amp;$O434,"INTERVAL_SUM","MARKET_DATA_OVERRIDE="&amp;AM$1,"CALC_INTERVAL="&amp;Settings!$B$2,"FILL=0")*1000</f>
        <v>0</v>
      </c>
      <c r="AN434" s="18">
        <f t="shared" si="35"/>
        <v>0</v>
      </c>
      <c r="AO434" s="17" cm="1">
        <f t="array" ref="AO434">_xll.BDP($I434&amp;"@"&amp;Settings!$B$1&amp;" "&amp;$O434,"INTERVAL_SUM","MARKET_DATA_OVERRIDE="&amp;AO$1,"CALC_INTERVAL="&amp;Settings!$B$2,"FILL=0")*1000</f>
        <v>0</v>
      </c>
      <c r="AP434" s="17" cm="1">
        <f t="array" ref="AP434">_xll.BDP($I434&amp;"@"&amp;Settings!$B$1&amp;" "&amp;$O434,"INTERVAL_SUM","MARKET_DATA_OVERRIDE="&amp;AP$1,"CALC_INTERVAL="&amp;Settings!$B$2,"FILL=0")*1000</f>
        <v>0</v>
      </c>
      <c r="AQ434" s="8" cm="1">
        <f t="array" ref="AQ434">_xll.BDP($C434,AQ$1)</f>
        <v>99</v>
      </c>
      <c r="AR434" s="21" t="e">
        <f>_xlfn.IFNA(IF(ISNUMBER($K434),INDEX(SN_Limit[UTILIZATION],MATCH($K434,SN_Limit[BB_ID],0)),"#N/A"),
IF(ISNUMBER($L434),INDEX(SN_Limit[UTILIZATION],MATCH($L434,SN_Limit[BB_ID],0)),"#N/A"))</f>
        <v>#N/A</v>
      </c>
      <c r="AS434" s="6" t="e">
        <f>_xlfn.IFNA(IF(ISNUMBER($K434),INDEX(SN_Limit[REMAINING],MATCH($K434,SN_Limit[BB_ID],0)),"#N/A"),
IF(ISNUMBER($L434),INDEX(SN_Limit[REMAINING],MATCH($L434,SN_Limit[BB_ID],0)),"#N/A"))</f>
        <v>#N/A</v>
      </c>
      <c r="AT434" s="3" t="str">
        <f>INDEX(Table11[Z_category],MATCH(MAX(BuyTable[[#This Row],[Yld_Z_BB]:[Yld_Z_RBCI]]),Table11[Z_score_Vale],1))</f>
        <v>90+</v>
      </c>
      <c r="AU434" s="3">
        <f>INDEX(Table12[TRAC_Category],MATCH(BuyTable[[#This Row],[Perc_Traded]],Table12[TRAC_Value],1))</f>
        <v>0</v>
      </c>
      <c r="AV434" s="27">
        <f>INDEX(Table13[NetDlrInv_Category],MATCH(BuyTable[[#This Row],[DealerClient Net]],Table13[NetDlrInv_Value],1))</f>
        <v>0</v>
      </c>
      <c r="AW434" s="3">
        <f>IF(OR(ISBLANK(BuyTable[[#This Row],[MSG_AskSize]]),NOT(ISNUMBER(BuyTable[[#This Row],[MSG_AskSize]]))),"NA",INDEX(Table14[AskSize_Category],MATCH(BuyTable[[#This Row],[MSG_AskSize]],Table14[AskSize_Value],1)))</f>
        <v>0</v>
      </c>
      <c r="AX434" s="3">
        <f>INDEX(Table15[XCCY_Cat],MATCH(BuyTable[[#This Row],[XCCY_sprd]],Table15[XCCY_Value],1))</f>
        <v>0</v>
      </c>
      <c r="AY434" s="3" t="str">
        <f>INDEX(Group_RTG[RTG_Value],MATCH($R434,Group_RTG[RTG_Key],0))&amp;":"&amp;INDEX(Map_DurBQNT[Dur_Val],MATCH($X434,Map_DurBQNT[Dur_Key],0))&amp;":"&amp;$M434&amp;":"&amp;$O434</f>
        <v>AA:6:CAD:Govt</v>
      </c>
      <c r="AZ434" s="3" t="str">
        <f>INDEX(Table9[LQA_Bucket],MATCH(BuyTable[[#This Row],[LQA_LIQUIDITY_SCORE]],Table9[LQA_Val],1))</f>
        <v>80-100</v>
      </c>
      <c r="BA434" s="27" t="str">
        <f>INDEX(Table10[Utilization_Bucket],MATCH(_xlfn.IFNA(ROUND(BuyTable[[#This Row],[Remaining]]/1000000,0),-1),Table10[Utilization_Val],1))</f>
        <v>NR</v>
      </c>
      <c r="BB43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35" spans="1:54" x14ac:dyDescent="0.3">
      <c r="A435" t="s">
        <v>876</v>
      </c>
      <c r="B435" t="str">
        <f>IF(ISNUMBER(MATCH(I435,Buyside_PastID!A:A,0)),"","NEW")</f>
        <v/>
      </c>
      <c r="C435" s="8" t="s">
        <v>1750</v>
      </c>
      <c r="D435" s="8">
        <v>1.4637968027434476</v>
      </c>
      <c r="E435" s="8">
        <v>1.4357604998569835</v>
      </c>
      <c r="F435" s="8" t="s">
        <v>2179</v>
      </c>
      <c r="G435" s="8">
        <v>2250000</v>
      </c>
      <c r="H435" s="8">
        <v>3000000</v>
      </c>
      <c r="I435" s="8" t="str" cm="1">
        <f t="array" ref="I435">_xll.BDP($C435,I$1)</f>
        <v>92343VFH2</v>
      </c>
      <c r="J435" s="8" t="str" cm="1">
        <f t="array" ref="J435">_xll.BDP($C435,J$1)</f>
        <v>VZ 3 5/8 05/16/50</v>
      </c>
      <c r="K435" s="8" cm="1">
        <f t="array" ref="K435">_xll.BDP($C435,K$1)</f>
        <v>100185</v>
      </c>
      <c r="L435" s="8" cm="1">
        <f t="array" ref="L435">_xll.BDP($C435,L$1)</f>
        <v>100185</v>
      </c>
      <c r="M435" s="8" t="str" cm="1">
        <f t="array" ref="M435">_xll.BDP($C435,M$1)</f>
        <v>CAD</v>
      </c>
      <c r="N435" s="8" t="str" cm="1">
        <f t="array" ref="N435">_xll.BDP($C435,N$1)</f>
        <v>US</v>
      </c>
      <c r="O435" s="8" t="str" cm="1">
        <f t="array" ref="O435">_xll.BDP($C435,O$1)</f>
        <v>Corp</v>
      </c>
      <c r="P435" s="8" t="str" cm="1">
        <f t="array" ref="P435">_xll.BDP($C435,P$1)</f>
        <v>Communications</v>
      </c>
      <c r="Q435" s="8" t="str" cm="1">
        <f t="array" ref="Q435">_xll.BDP($C435,Q$1)</f>
        <v>VERIZON COMMUNICATIONS</v>
      </c>
      <c r="R435" s="8" t="str" cm="1">
        <f t="array" ref="R435">_xll.BDP($C435,R$1)</f>
        <v>BBB+</v>
      </c>
      <c r="S435" s="8" cm="1">
        <f t="array" ref="S435">_xlfn.IFNA(MATCH(_xll.BDP($C435,S$1),Convert_RBCIRTG[RTG_MDY],0),0)</f>
        <v>3</v>
      </c>
      <c r="T435" s="8" cm="1">
        <f t="array" ref="T435">_xlfn.IFNA(MATCH(_xll.BDP($C435,T$1),Convert_RBCIRTG[RTG_FITCH_SP],0),0)</f>
        <v>4</v>
      </c>
      <c r="U435" s="8" cm="1">
        <f t="array" ref="U435">_xlfn.IFNA(MATCH(_xll.BDP($C435,U$1),Convert_RBCIRTG[RTG_FITCH_SP],0),0)</f>
        <v>3</v>
      </c>
      <c r="V435" s="20" t="str" cm="1">
        <f t="array" ref="V435">INDEX(Convert_RBCIRTG[RTG_FITCH_SP],IF(MEDIAN($S435:$U435)&gt;0,MEDIAN($S435:$U435),MAX($S435:$U435)))</f>
        <v>BBB+</v>
      </c>
      <c r="W435" s="15" cm="1">
        <f t="array" ref="W435">_xll.BDP($C435,W$1,"YAS_YLD_FLAG = 15")</f>
        <v>17.143975421236476</v>
      </c>
      <c r="X435" s="3" t="str">
        <f>INDEX(Convert_DurBins[Dur_Bucket],MATCH($W435,Convert_DurBins[Dur_Val],1))</f>
        <v>16-18</v>
      </c>
      <c r="Y435" s="14">
        <f t="shared" si="32"/>
        <v>3.5445350000000002</v>
      </c>
      <c r="Z435" s="3">
        <f>-INDEX(DefProv[Default],MATCH($O435&amp;$R435,DefProv[KEY],0))</f>
        <v>-36</v>
      </c>
      <c r="AA435" s="9" cm="1">
        <f t="array" ref="AA435">IF($M435="CAD",AB435,_xll.BDP($C435,AA$1,"YAS_XCCY_FOREIGN_CURRENCY=CAD","YAS_YLD_FLAG = 15","PRICING_SOURCE=BVAL"))</f>
        <v>3.9045350000000001</v>
      </c>
      <c r="AB435" s="9" cm="1">
        <f t="array" ref="AB435">_xll.BDP($C435,AB$1,"YAS_YLD_FLAG = 15","PRICING_SOURCE=BVAL")</f>
        <v>3.9045350000000001</v>
      </c>
      <c r="AC435" s="14">
        <f t="shared" si="33"/>
        <v>0</v>
      </c>
      <c r="AD435" s="9" cm="1">
        <f t="array" ref="AD435">_xll.BDP($C435,AD$1,"YAS_YLD_FLAG = 15","PRICING_SOURCE=BVAL")</f>
        <v>193.62010000000001</v>
      </c>
      <c r="AE435" s="14" t="e">
        <f>INDEX([1]credit_yield!$C$1:$C$108,MATCH($AY435,[1]credit_yield!$A$1:$A$108,0))</f>
        <v>#N/A</v>
      </c>
      <c r="AF435" s="9" cm="1">
        <f t="array" ref="AF435">_xll.BDP($C435,AF$1,"YAS_YLD_FLAG = 15","YAS_XCCY_FOREIGN_CURRENCY=CAD","PRICING_SOURCE=BVAL")</f>
        <v>188.47905506990784</v>
      </c>
      <c r="AG435" s="9" cm="1">
        <f t="array" ref="AG435">_xll.BDP($C435,AG$1,"YAS_YLD_FLAG = 15","PRICING_SOURCE=BVAL")</f>
        <v>1.968334</v>
      </c>
      <c r="AH435" s="9" t="str" cm="1">
        <f t="array" ref="AH435">_xll.BDP($C435,AH$1,"YAS_YLD_FLAG = 15","PRICING_SOURCE=BVAL")</f>
        <v>CAN 2 12/01/51</v>
      </c>
      <c r="AI435" s="9" t="str" cm="1">
        <f t="array" ref="AI435">_xll.BDP($C435,AI$1,"YAS_YLD_FLAG = 15","YAS_XCCY_FOREIGN_CURRENCY=CAD","PRICING_SOURCE=BVAL")</f>
        <v>CAN 2 12/01/51</v>
      </c>
      <c r="AJ435" s="9" cm="1">
        <f t="array" ref="AJ435">_xll.BQL($C435, "yield(fill=PREV, pricing_source=BVN4, side=Bid, yield_type=YTW) - yield(fill=PREV, pricing_source=BVN4, side=Ask, yield_type=YTW)")</f>
        <v>1.8983966149829001E-2</v>
      </c>
      <c r="AK435" s="16" cm="1">
        <f t="array" ref="AK435">_xll.BDP($C435,AK$1,"YAS_YLD_FLAG = 1")</f>
        <v>300000000</v>
      </c>
      <c r="AL435" s="5">
        <f t="shared" si="34"/>
        <v>0</v>
      </c>
      <c r="AM435" s="17" cm="1">
        <f t="array" ref="AM435">_xll.BDP($C435&amp;"@"&amp;Settings!$B$1&amp;" "&amp;$O435,"INTERVAL_SUM","MARKET_DATA_OVERRIDE="&amp;AM$1,"CALC_INTERVAL="&amp;Settings!$B$2,"FILL=0")*1000</f>
        <v>0</v>
      </c>
      <c r="AN435" s="18">
        <f t="shared" si="35"/>
        <v>0</v>
      </c>
      <c r="AO435" s="17" cm="1">
        <f t="array" ref="AO435">_xll.BDP($I435&amp;"@"&amp;Settings!$B$1&amp;" "&amp;$O435,"INTERVAL_SUM","MARKET_DATA_OVERRIDE="&amp;AO$1,"CALC_INTERVAL="&amp;Settings!$B$2,"FILL=0")*1000</f>
        <v>0</v>
      </c>
      <c r="AP435" s="17" cm="1">
        <f t="array" ref="AP435">_xll.BDP($I435&amp;"@"&amp;Settings!$B$1&amp;" "&amp;$O435,"INTERVAL_SUM","MARKET_DATA_OVERRIDE="&amp;AP$1,"CALC_INTERVAL="&amp;Settings!$B$2,"FILL=0")*1000</f>
        <v>0</v>
      </c>
      <c r="AQ435" s="8" cm="1">
        <f t="array" ref="AQ435">_xll.BDP($C435,AQ$1)</f>
        <v>73</v>
      </c>
      <c r="AR435" s="21">
        <f>_xlfn.IFNA(IF(ISNUMBER($K435),INDEX(SN_Limit[UTILIZATION],MATCH($K435,SN_Limit[BB_ID],0)),"#N/A"),
IF(ISNUMBER($L435),INDEX(SN_Limit[UTILIZATION],MATCH($L435,SN_Limit[BB_ID],0)),"#N/A"))</f>
        <v>0.20419999999999999</v>
      </c>
      <c r="AS435" s="6">
        <f>_xlfn.IFNA(IF(ISNUMBER($K435),INDEX(SN_Limit[REMAINING],MATCH($K435,SN_Limit[BB_ID],0)),"#N/A"),
IF(ISNUMBER($L435),INDEX(SN_Limit[REMAINING],MATCH($L435,SN_Limit[BB_ID],0)),"#N/A"))</f>
        <v>34791013.700000003</v>
      </c>
      <c r="AT435" s="3" t="str">
        <f>INDEX(Table11[Z_category],MATCH(MAX(BuyTable[[#This Row],[Yld_Z_BB]:[Yld_Z_RBCI]]),Table11[Z_score_Vale],1))</f>
        <v>90+</v>
      </c>
      <c r="AU435" s="3">
        <f>INDEX(Table12[TRAC_Category],MATCH(BuyTable[[#This Row],[Perc_Traded]],Table12[TRAC_Value],1))</f>
        <v>0</v>
      </c>
      <c r="AV435" s="27">
        <f>INDEX(Table13[NetDlrInv_Category],MATCH(BuyTable[[#This Row],[DealerClient Net]],Table13[NetDlrInv_Value],1))</f>
        <v>0</v>
      </c>
      <c r="AW435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35" s="3">
        <f>INDEX(Table15[XCCY_Cat],MATCH(BuyTable[[#This Row],[XCCY_sprd]],Table15[XCCY_Value],1))</f>
        <v>0</v>
      </c>
      <c r="AY435" s="3" t="str">
        <f>INDEX(Group_RTG[RTG_Value],MATCH($R435,Group_RTG[RTG_Key],0))&amp;":"&amp;INDEX(Map_DurBQNT[Dur_Val],MATCH($X435,Map_DurBQNT[Dur_Key],0))&amp;":"&amp;$M435&amp;":"&amp;$O435</f>
        <v>BBB:9:CAD:Corp</v>
      </c>
      <c r="AZ435" s="3" t="str">
        <f>INDEX(Table9[LQA_Bucket],MATCH(BuyTable[[#This Row],[LQA_LIQUIDITY_SCORE]],Table9[LQA_Val],1))</f>
        <v>60-80</v>
      </c>
      <c r="BA435" s="27" t="str">
        <f>INDEX(Table10[Utilization_Bucket],MATCH(_xlfn.IFNA(ROUND(BuyTable[[#This Row],[Remaining]]/1000000,0),-1),Table10[Utilization_Val],1))</f>
        <v>10-50MM</v>
      </c>
      <c r="BB43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36" spans="1:54" x14ac:dyDescent="0.3">
      <c r="A436" t="s">
        <v>876</v>
      </c>
      <c r="B436" t="str">
        <f>IF(ISNUMBER(MATCH(I436,Buyside_PastID!A:A,0)),"","NEW")</f>
        <v/>
      </c>
      <c r="C436" s="8" t="s">
        <v>1074</v>
      </c>
      <c r="D436" s="8">
        <v>1.3854861285737683</v>
      </c>
      <c r="E436" s="8">
        <v>1.637908317454289</v>
      </c>
      <c r="F436" s="8" t="s">
        <v>2247</v>
      </c>
      <c r="G436" s="8">
        <v>0</v>
      </c>
      <c r="H436" s="8">
        <v>0</v>
      </c>
      <c r="I436" s="8" t="str" cm="1">
        <f t="array" ref="I436">_xll.BDP($C436,I$1)</f>
        <v>31739ZAG0</v>
      </c>
      <c r="J436" s="8" t="str" cm="1">
        <f t="array" ref="J436">_xll.BDP($C436,J$1)</f>
        <v>FINQUE 5 1/4 06/01/34</v>
      </c>
      <c r="K436" s="8" cm="1">
        <f t="array" ref="K436">_xll.BDP($C436,K$1)</f>
        <v>227189</v>
      </c>
      <c r="L436" s="8" cm="1">
        <f t="array" ref="L436">_xll.BDP($C436,L$1)</f>
        <v>1409185</v>
      </c>
      <c r="M436" s="8" t="str" cm="1">
        <f t="array" ref="M436">_xll.BDP($C436,M$1)</f>
        <v>CAD</v>
      </c>
      <c r="N436" s="8" t="str" cm="1">
        <f t="array" ref="N436">_xll.BDP($C436,N$1)</f>
        <v>CA</v>
      </c>
      <c r="O436" s="8" t="str" cm="1">
        <f t="array" ref="O436">_xll.BDP($C436,O$1)</f>
        <v>Govt</v>
      </c>
      <c r="P436" s="8" t="str" cm="1">
        <f t="array" ref="P436">_xll.BDP($C436,P$1)</f>
        <v>Government</v>
      </c>
      <c r="Q436" s="8" t="str" cm="1">
        <f t="array" ref="Q436">_xll.BDP($C436,Q$1)</f>
        <v>FINANCEMENT QUEBEC</v>
      </c>
      <c r="R436" s="8" t="str" cm="1">
        <f t="array" ref="R436">_xll.BDP($C436,R$1)</f>
        <v>AA-</v>
      </c>
      <c r="S436" s="8" cm="1">
        <f t="array" ref="S436">_xlfn.IFNA(MATCH(_xll.BDP($C436,S$1),Convert_RBCIRTG[RTG_MDY],0),0)</f>
        <v>8</v>
      </c>
      <c r="T436" s="8" cm="1">
        <f t="array" ref="T436">_xlfn.IFNA(MATCH(_xll.BDP($C436,T$1),Convert_RBCIRTG[RTG_FITCH_SP],0),0)</f>
        <v>7</v>
      </c>
      <c r="U436" s="8" cm="1">
        <f t="array" ref="U436">_xlfn.IFNA(MATCH(_xll.BDP($C436,U$1),Convert_RBCIRTG[RTG_FITCH_SP],0),0)</f>
        <v>7</v>
      </c>
      <c r="V436" s="20" t="str" cm="1">
        <f t="array" ref="V436">INDEX(Convert_RBCIRTG[RTG_FITCH_SP],IF(MEDIAN($S436:$U436)&gt;0,MEDIAN($S436:$U436),MAX($S436:$U436)))</f>
        <v>AA-</v>
      </c>
      <c r="W436" s="15" cm="1">
        <f t="array" ref="W436">_xll.BDP($C436,W$1,"YAS_YLD_FLAG = 15")</f>
        <v>9.5738387388722934</v>
      </c>
      <c r="X436" s="3" t="str">
        <f>INDEX(Convert_DurBins[Dur_Bucket],MATCH($W436,Convert_DurBins[Dur_Val],1))</f>
        <v>0-10</v>
      </c>
      <c r="Y436" s="14">
        <f t="shared" si="32"/>
        <v>2.4233570000000002</v>
      </c>
      <c r="Z436" s="3">
        <f>-INDEX(DefProv[Default],MATCH($O436&amp;$R436,DefProv[KEY],0))</f>
        <v>-3</v>
      </c>
      <c r="AA436" s="9" cm="1">
        <f t="array" ref="AA436">IF($M436="CAD",AB436,_xll.BDP($C436,AA$1,"YAS_XCCY_FOREIGN_CURRENCY=CAD","YAS_YLD_FLAG = 15","PRICING_SOURCE=BVAL"))</f>
        <v>2.453357</v>
      </c>
      <c r="AB436" s="9" cm="1">
        <f t="array" ref="AB436">_xll.BDP($C436,AB$1,"YAS_YLD_FLAG = 15","PRICING_SOURCE=BVAL")</f>
        <v>2.453357</v>
      </c>
      <c r="AC436" s="14">
        <f t="shared" si="33"/>
        <v>0</v>
      </c>
      <c r="AD436" s="9" cm="1">
        <f t="array" ref="AD436">_xll.BDP($C436,AD$1,"YAS_YLD_FLAG = 15","PRICING_SOURCE=BVAL")</f>
        <v>86.488500000000016</v>
      </c>
      <c r="AE436" s="14" t="e">
        <f>INDEX([1]credit_yield!$C$1:$C$108,MATCH($AY436,[1]credit_yield!$A$1:$A$108,0))</f>
        <v>#N/A</v>
      </c>
      <c r="AF436" s="9" cm="1">
        <f t="array" ref="AF436">_xll.BDP($C436,AF$1,"YAS_YLD_FLAG = 15","YAS_XCCY_FOREIGN_CURRENCY=CAD","PRICING_SOURCE=BVAL")</f>
        <v>95.668522484943395</v>
      </c>
      <c r="AG436" s="9" cm="1">
        <f t="array" ref="AG436">_xll.BDP($C436,AG$1,"YAS_YLD_FLAG = 15","PRICING_SOURCE=BVAL")</f>
        <v>1.5884719999999999</v>
      </c>
      <c r="AH436" s="9" t="str" cm="1">
        <f t="array" ref="AH436">_xll.BDP($C436,AH$1,"YAS_YLD_FLAG = 15","PRICING_SOURCE=BVAL")</f>
        <v>CAN 1 1/2 06/01/31</v>
      </c>
      <c r="AI436" s="9" t="str" cm="1">
        <f t="array" ref="AI436">_xll.BDP($C436,AI$1,"YAS_YLD_FLAG = 15","YAS_XCCY_FOREIGN_CURRENCY=CAD","PRICING_SOURCE=BVAL")</f>
        <v>CAN 1 ½ 06/01/31</v>
      </c>
      <c r="AJ436" s="9" cm="1">
        <f t="array" ref="AJ436">_xll.BQL($C436, "yield(fill=PREV, pricing_source=BVN4, side=Bid, yield_type=YTW) - yield(fill=PREV, pricing_source=BVN4, side=Ask, yield_type=YTW)")</f>
        <v>2.4577392952314092E-2</v>
      </c>
      <c r="AK436" s="16" cm="1">
        <f t="array" ref="AK436">_xll.BDP($C436,AK$1,"YAS_YLD_FLAG = 1")</f>
        <v>1522350000</v>
      </c>
      <c r="AL436" s="5">
        <f t="shared" si="34"/>
        <v>0</v>
      </c>
      <c r="AM436" s="17" cm="1">
        <f t="array" ref="AM436">_xll.BDP($C436&amp;"@"&amp;Settings!$B$1&amp;" "&amp;$O436,"INTERVAL_SUM","MARKET_DATA_OVERRIDE="&amp;AM$1,"CALC_INTERVAL="&amp;Settings!$B$2,"FILL=0")*1000</f>
        <v>0</v>
      </c>
      <c r="AN436" s="18">
        <f t="shared" si="35"/>
        <v>0</v>
      </c>
      <c r="AO436" s="17" cm="1">
        <f t="array" ref="AO436">_xll.BDP($I436&amp;"@"&amp;Settings!$B$1&amp;" "&amp;$O436,"INTERVAL_SUM","MARKET_DATA_OVERRIDE="&amp;AO$1,"CALC_INTERVAL="&amp;Settings!$B$2,"FILL=0")*1000</f>
        <v>0</v>
      </c>
      <c r="AP436" s="17" cm="1">
        <f t="array" ref="AP436">_xll.BDP($I436&amp;"@"&amp;Settings!$B$1&amp;" "&amp;$O436,"INTERVAL_SUM","MARKET_DATA_OVERRIDE="&amp;AP$1,"CALC_INTERVAL="&amp;Settings!$B$2,"FILL=0")*1000</f>
        <v>0</v>
      </c>
      <c r="AQ436" s="8" cm="1">
        <f t="array" ref="AQ436">_xll.BDP($C436,AQ$1)</f>
        <v>95</v>
      </c>
      <c r="AR436" s="21">
        <f>_xlfn.IFNA(IF(ISNUMBER($K436),INDEX(SN_Limit[UTILIZATION],MATCH($K436,SN_Limit[BB_ID],0)),"#N/A"),
IF(ISNUMBER($L436),INDEX(SN_Limit[UTILIZATION],MATCH($L436,SN_Limit[BB_ID],0)),"#N/A"))</f>
        <v>0.48010000000000003</v>
      </c>
      <c r="AS436" s="6">
        <f>_xlfn.IFNA(IF(ISNUMBER($K436),INDEX(SN_Limit[REMAINING],MATCH($K436,SN_Limit[BB_ID],0)),"#N/A"),
IF(ISNUMBER($L436),INDEX(SN_Limit[REMAINING],MATCH($L436,SN_Limit[BB_ID],0)),"#N/A"))</f>
        <v>524865935.24000001</v>
      </c>
      <c r="AT436" s="3" t="str">
        <f>INDEX(Table11[Z_category],MATCH(MAX(BuyTable[[#This Row],[Yld_Z_BB]:[Yld_Z_RBCI]]),Table11[Z_score_Vale],1))</f>
        <v>90+</v>
      </c>
      <c r="AU436" s="3">
        <f>INDEX(Table12[TRAC_Category],MATCH(BuyTable[[#This Row],[Perc_Traded]],Table12[TRAC_Value],1))</f>
        <v>0</v>
      </c>
      <c r="AV436" s="27">
        <f>INDEX(Table13[NetDlrInv_Category],MATCH(BuyTable[[#This Row],[DealerClient Net]],Table13[NetDlrInv_Value],1))</f>
        <v>0</v>
      </c>
      <c r="AW436" s="3">
        <f>IF(OR(ISBLANK(BuyTable[[#This Row],[MSG_AskSize]]),NOT(ISNUMBER(BuyTable[[#This Row],[MSG_AskSize]]))),"NA",INDEX(Table14[AskSize_Category],MATCH(BuyTable[[#This Row],[MSG_AskSize]],Table14[AskSize_Value],1)))</f>
        <v>0</v>
      </c>
      <c r="AX436" s="3">
        <f>INDEX(Table15[XCCY_Cat],MATCH(BuyTable[[#This Row],[XCCY_sprd]],Table15[XCCY_Value],1))</f>
        <v>0</v>
      </c>
      <c r="AY436" s="3" t="str">
        <f>INDEX(Group_RTG[RTG_Value],MATCH($R436,Group_RTG[RTG_Key],0))&amp;":"&amp;INDEX(Map_DurBQNT[Dur_Val],MATCH($X436,Map_DurBQNT[Dur_Key],0))&amp;":"&amp;$M436&amp;":"&amp;$O436</f>
        <v>AA:5:CAD:Govt</v>
      </c>
      <c r="AZ436" s="3" t="str">
        <f>INDEX(Table9[LQA_Bucket],MATCH(BuyTable[[#This Row],[LQA_LIQUIDITY_SCORE]],Table9[LQA_Val],1))</f>
        <v>80-100</v>
      </c>
      <c r="BA436" s="27" t="str">
        <f>INDEX(Table10[Utilization_Bucket],MATCH(_xlfn.IFNA(ROUND(BuyTable[[#This Row],[Remaining]]/1000000,0),-1),Table10[Utilization_Val],1))</f>
        <v>100MM+</v>
      </c>
      <c r="BB43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37" spans="1:54" x14ac:dyDescent="0.3">
      <c r="A437" t="s">
        <v>876</v>
      </c>
      <c r="B437" t="str">
        <f>IF(ISNUMBER(MATCH(I437,Buyside_PastID!A:A,0)),"","NEW")</f>
        <v/>
      </c>
      <c r="C437" s="8" t="s">
        <v>1807</v>
      </c>
      <c r="D437" s="8">
        <v>1.0058988112824843</v>
      </c>
      <c r="E437" s="8">
        <v>0.89289753787033921</v>
      </c>
      <c r="F437" s="8" t="s">
        <v>2253</v>
      </c>
      <c r="G437" s="8">
        <v>2000000</v>
      </c>
      <c r="H437" s="8">
        <v>5000000</v>
      </c>
      <c r="I437" s="8" t="str" cm="1">
        <f t="array" ref="I437">_xll.BDP($C437,I$1)</f>
        <v>35085ZBM7</v>
      </c>
      <c r="J437" s="8" t="str" cm="1">
        <f t="array" ref="J437">_xll.BDP($C437,J$1)</f>
        <v>ETRHWY 3.6 05/21/47</v>
      </c>
      <c r="K437" s="8" cm="1">
        <f t="array" ref="K437">_xll.BDP($C437,K$1)</f>
        <v>180963</v>
      </c>
      <c r="L437" s="8" cm="1">
        <f t="array" ref="L437">_xll.BDP($C437,L$1)</f>
        <v>861474</v>
      </c>
      <c r="M437" s="8" t="str" cm="1">
        <f t="array" ref="M437">_xll.BDP($C437,M$1)</f>
        <v>CAD</v>
      </c>
      <c r="N437" s="8" t="str" cm="1">
        <f t="array" ref="N437">_xll.BDP($C437,N$1)</f>
        <v>CA</v>
      </c>
      <c r="O437" s="8" t="str" cm="1">
        <f t="array" ref="O437">_xll.BDP($C437,O$1)</f>
        <v>Corp</v>
      </c>
      <c r="P437" s="8" t="str" cm="1">
        <f t="array" ref="P437">_xll.BDP($C437,P$1)</f>
        <v>Industrials</v>
      </c>
      <c r="Q437" s="8" t="str" cm="1">
        <f t="array" ref="Q437">_xll.BDP($C437,Q$1)</f>
        <v>407 INTERNATIONAL INC</v>
      </c>
      <c r="R437" s="8" t="str" cm="1">
        <f t="array" ref="R437">_xll.BDP($C437,R$1)</f>
        <v>A</v>
      </c>
      <c r="S437" s="8" cm="1">
        <f t="array" ref="S437">_xlfn.IFNA(MATCH(_xll.BDP($C437,S$1),Convert_RBCIRTG[RTG_MDY],0),0)</f>
        <v>0</v>
      </c>
      <c r="T437" s="8" cm="1">
        <f t="array" ref="T437">_xlfn.IFNA(MATCH(_xll.BDP($C437,T$1),Convert_RBCIRTG[RTG_FITCH_SP],0),0)</f>
        <v>0</v>
      </c>
      <c r="U437" s="8" cm="1">
        <f t="array" ref="U437">_xlfn.IFNA(MATCH(_xll.BDP($C437,U$1),Convert_RBCIRTG[RTG_FITCH_SP],0),0)</f>
        <v>5</v>
      </c>
      <c r="V437" s="20" t="str" cm="1">
        <f t="array" ref="V437">INDEX(Convert_RBCIRTG[RTG_FITCH_SP],IF(MEDIAN($S437:$U437)&gt;0,MEDIAN($S437:$U437),MAX($S437:$U437)))</f>
        <v>A</v>
      </c>
      <c r="W437" s="15" cm="1">
        <f t="array" ref="W437">_xll.BDP($C437,W$1,"YAS_YLD_FLAG = 15")</f>
        <v>16.417045901195962</v>
      </c>
      <c r="X437" s="3" t="str">
        <f>INDEX(Convert_DurBins[Dur_Bucket],MATCH($W437,Convert_DurBins[Dur_Val],1))</f>
        <v>16-18</v>
      </c>
      <c r="Y437" s="14">
        <f t="shared" si="32"/>
        <v>3.2143600000000001</v>
      </c>
      <c r="Z437" s="3">
        <f>-INDEX(DefProv[Default],MATCH($O437&amp;$R437,DefProv[KEY],0))</f>
        <v>-13</v>
      </c>
      <c r="AA437" s="9" cm="1">
        <f t="array" ref="AA437">IF($M437="CAD",AB437,_xll.BDP($C437,AA$1,"YAS_XCCY_FOREIGN_CURRENCY=CAD","YAS_YLD_FLAG = 15","PRICING_SOURCE=BVAL"))</f>
        <v>3.34436</v>
      </c>
      <c r="AB437" s="9" cm="1">
        <f t="array" ref="AB437">_xll.BDP($C437,AB$1,"YAS_YLD_FLAG = 15","PRICING_SOURCE=BVAL")</f>
        <v>3.34436</v>
      </c>
      <c r="AC437" s="14">
        <f t="shared" si="33"/>
        <v>0</v>
      </c>
      <c r="AD437" s="9" cm="1">
        <f t="array" ref="AD437">_xll.BDP($C437,AD$1,"YAS_YLD_FLAG = 15","PRICING_SOURCE=BVAL")</f>
        <v>140.84400000000002</v>
      </c>
      <c r="AE437" s="14">
        <f>INDEX([1]credit_yield!$C$1:$C$108,MATCH($AY437,[1]credit_yield!$A$1:$A$108,0))</f>
        <v>139.83568050986841</v>
      </c>
      <c r="AF437" s="9" cm="1">
        <f t="array" ref="AF437">_xll.BDP($C437,AF$1,"YAS_YLD_FLAG = 15","YAS_XCCY_FOREIGN_CURRENCY=CAD","PRICING_SOURCE=BVAL")</f>
        <v>140.5922171378044</v>
      </c>
      <c r="AG437" s="9" cm="1">
        <f t="array" ref="AG437">_xll.BDP($C437,AG$1,"YAS_YLD_FLAG = 15","PRICING_SOURCE=BVAL")</f>
        <v>1.9359199999999999</v>
      </c>
      <c r="AH437" s="9" t="str" cm="1">
        <f t="array" ref="AH437">_xll.BDP($C437,AH$1,"YAS_YLD_FLAG = 15","PRICING_SOURCE=BVAL")</f>
        <v>CAN 3 1/2 12/01/45</v>
      </c>
      <c r="AI437" s="9" t="str" cm="1">
        <f t="array" ref="AI437">_xll.BDP($C437,AI$1,"YAS_YLD_FLAG = 15","YAS_XCCY_FOREIGN_CURRENCY=CAD","PRICING_SOURCE=BVAL")</f>
        <v>CAN 2 12/01/51</v>
      </c>
      <c r="AJ437" s="9" cm="1">
        <f t="array" ref="AJ437">_xll.BQL($C437, "yield(fill=PREV, pricing_source=BVN4, side=Bid, yield_type=YTW) - yield(fill=PREV, pricing_source=BVN4, side=Ask, yield_type=YTW)")</f>
        <v>2.5660290000000252E-2</v>
      </c>
      <c r="AK437" s="16" cm="1">
        <f t="array" ref="AK437">_xll.BDP($C437,AK$1,"YAS_YLD_FLAG = 1")</f>
        <v>500000000</v>
      </c>
      <c r="AL437" s="5">
        <f t="shared" si="34"/>
        <v>0</v>
      </c>
      <c r="AM437" s="17" cm="1">
        <f t="array" ref="AM437">_xll.BDP($C437&amp;"@"&amp;Settings!$B$1&amp;" "&amp;$O437,"INTERVAL_SUM","MARKET_DATA_OVERRIDE="&amp;AM$1,"CALC_INTERVAL="&amp;Settings!$B$2,"FILL=0")*1000</f>
        <v>0</v>
      </c>
      <c r="AN437" s="18">
        <f t="shared" si="35"/>
        <v>0</v>
      </c>
      <c r="AO437" s="17" cm="1">
        <f t="array" ref="AO437">_xll.BDP($I437&amp;"@"&amp;Settings!$B$1&amp;" "&amp;$O437,"INTERVAL_SUM","MARKET_DATA_OVERRIDE="&amp;AO$1,"CALC_INTERVAL="&amp;Settings!$B$2,"FILL=0")*1000</f>
        <v>0</v>
      </c>
      <c r="AP437" s="17" cm="1">
        <f t="array" ref="AP437">_xll.BDP($I437&amp;"@"&amp;Settings!$B$1&amp;" "&amp;$O437,"INTERVAL_SUM","MARKET_DATA_OVERRIDE="&amp;AP$1,"CALC_INTERVAL="&amp;Settings!$B$2,"FILL=0")*1000</f>
        <v>0</v>
      </c>
      <c r="AQ437" s="8" cm="1">
        <f t="array" ref="AQ437">_xll.BDP($C437,AQ$1)</f>
        <v>84</v>
      </c>
      <c r="AR437" s="21">
        <f>_xlfn.IFNA(IF(ISNUMBER($K437),INDEX(SN_Limit[UTILIZATION],MATCH($K437,SN_Limit[BB_ID],0)),"#N/A"),
IF(ISNUMBER($L437),INDEX(SN_Limit[UTILIZATION],MATCH($L437,SN_Limit[BB_ID],0)),"#N/A"))</f>
        <v>0.77949999999999997</v>
      </c>
      <c r="AS437" s="6">
        <f>_xlfn.IFNA(IF(ISNUMBER($K437),INDEX(SN_Limit[REMAINING],MATCH($K437,SN_Limit[BB_ID],0)),"#N/A"),
IF(ISNUMBER($L437),INDEX(SN_Limit[REMAINING],MATCH($L437,SN_Limit[BB_ID],0)),"#N/A"))</f>
        <v>25299638.479999989</v>
      </c>
      <c r="AT437" s="3" t="str">
        <f>INDEX(Table11[Z_category],MATCH(MAX(BuyTable[[#This Row],[Yld_Z_BB]:[Yld_Z_RBCI]]),Table11[Z_score_Vale],1))</f>
        <v>75 to 90</v>
      </c>
      <c r="AU437" s="3">
        <f>INDEX(Table12[TRAC_Category],MATCH(BuyTable[[#This Row],[Perc_Traded]],Table12[TRAC_Value],1))</f>
        <v>0</v>
      </c>
      <c r="AV437" s="27">
        <f>INDEX(Table13[NetDlrInv_Category],MATCH(BuyTable[[#This Row],[DealerClient Net]],Table13[NetDlrInv_Value],1))</f>
        <v>0</v>
      </c>
      <c r="AW437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37" s="3">
        <f>INDEX(Table15[XCCY_Cat],MATCH(BuyTable[[#This Row],[XCCY_sprd]],Table15[XCCY_Value],1))</f>
        <v>0</v>
      </c>
      <c r="AY437" s="3" t="str">
        <f>INDEX(Group_RTG[RTG_Value],MATCH($R437,Group_RTG[RTG_Key],0))&amp;":"&amp;INDEX(Map_DurBQNT[Dur_Val],MATCH($X437,Map_DurBQNT[Dur_Key],0))&amp;":"&amp;$M437&amp;":"&amp;$O437</f>
        <v>A:9:CAD:Corp</v>
      </c>
      <c r="AZ437" s="3" t="str">
        <f>INDEX(Table9[LQA_Bucket],MATCH(BuyTable[[#This Row],[LQA_LIQUIDITY_SCORE]],Table9[LQA_Val],1))</f>
        <v>80-100</v>
      </c>
      <c r="BA437" s="27" t="str">
        <f>INDEX(Table10[Utilization_Bucket],MATCH(_xlfn.IFNA(ROUND(BuyTable[[#This Row],[Remaining]]/1000000,0),-1),Table10[Utilization_Val],1))</f>
        <v>10-50MM</v>
      </c>
      <c r="BB43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38" spans="1:54" x14ac:dyDescent="0.3">
      <c r="A438" t="s">
        <v>876</v>
      </c>
      <c r="B438" t="str">
        <f>IF(ISNUMBER(MATCH(I438,Buyside_PastID!A:A,0)),"","NEW")</f>
        <v/>
      </c>
      <c r="C438" s="8" t="s">
        <v>1143</v>
      </c>
      <c r="D438" s="8">
        <v>0.84185629903463077</v>
      </c>
      <c r="E438" s="8">
        <v>1.0014607201717125</v>
      </c>
      <c r="F438" s="8" t="s">
        <v>2137</v>
      </c>
      <c r="G438" s="8">
        <v>0</v>
      </c>
      <c r="H438" s="8">
        <v>0</v>
      </c>
      <c r="I438" s="8" t="str" cm="1">
        <f t="array" ref="I438">_xll.BDP($C438,I$1)</f>
        <v>775109AZ4</v>
      </c>
      <c r="J438" s="8" t="str" cm="1">
        <f t="array" ref="J438">_xll.BDP($C438,J$1)</f>
        <v>RCICN 5.45 10/01/43</v>
      </c>
      <c r="K438" s="8" cm="1">
        <f t="array" ref="K438">_xll.BDP($C438,K$1)</f>
        <v>110401</v>
      </c>
      <c r="L438" s="8" cm="1">
        <f t="array" ref="L438">_xll.BDP($C438,L$1)</f>
        <v>110401</v>
      </c>
      <c r="M438" s="8" t="str" cm="1">
        <f t="array" ref="M438">_xll.BDP($C438,M$1)</f>
        <v>USD</v>
      </c>
      <c r="N438" s="8" t="str" cm="1">
        <f t="array" ref="N438">_xll.BDP($C438,N$1)</f>
        <v>CA</v>
      </c>
      <c r="O438" s="8" t="str" cm="1">
        <f t="array" ref="O438">_xll.BDP($C438,O$1)</f>
        <v>Corp</v>
      </c>
      <c r="P438" s="8" t="str" cm="1">
        <f t="array" ref="P438">_xll.BDP($C438,P$1)</f>
        <v>Communications</v>
      </c>
      <c r="Q438" s="8" t="str" cm="1">
        <f t="array" ref="Q438">_xll.BDP($C438,Q$1)</f>
        <v>ROGERS COMMUNICATIONS IN</v>
      </c>
      <c r="R438" s="8" t="str" cm="1">
        <f t="array" ref="R438">_xll.BDP($C438,R$1)</f>
        <v>BBB+</v>
      </c>
      <c r="S438" s="8" cm="1">
        <f t="array" ref="S438">_xlfn.IFNA(MATCH(_xll.BDP($C438,S$1),Convert_RBCIRTG[RTG_MDY],0),0)</f>
        <v>3</v>
      </c>
      <c r="T438" s="8" cm="1">
        <f t="array" ref="T438">_xlfn.IFNA(MATCH(_xll.BDP($C438,T$1),Convert_RBCIRTG[RTG_FITCH_SP],0),0)</f>
        <v>3</v>
      </c>
      <c r="U438" s="8" cm="1">
        <f t="array" ref="U438">_xlfn.IFNA(MATCH(_xll.BDP($C438,U$1),Convert_RBCIRTG[RTG_FITCH_SP],0),0)</f>
        <v>3</v>
      </c>
      <c r="V438" s="20" t="str" cm="1">
        <f t="array" ref="V438">INDEX(Convert_RBCIRTG[RTG_FITCH_SP],IF(MEDIAN($S438:$U438)&gt;0,MEDIAN($S438:$U438),MAX($S438:$U438)))</f>
        <v>BBB+</v>
      </c>
      <c r="W438" s="15" cm="1">
        <f t="array" ref="W438">_xll.BDP($C438,W$1,"YAS_YLD_FLAG = 15")</f>
        <v>13.750788200299938</v>
      </c>
      <c r="X438" s="3" t="str">
        <f>INDEX(Convert_DurBins[Dur_Bucket],MATCH($W438,Convert_DurBins[Dur_Val],1))</f>
        <v>12-14</v>
      </c>
      <c r="Y438" s="14">
        <f t="shared" si="32"/>
        <v>3.9244250406134511</v>
      </c>
      <c r="Z438" s="3">
        <f>-INDEX(DefProv[Default],MATCH($O438&amp;$R438,DefProv[KEY],0))</f>
        <v>-36</v>
      </c>
      <c r="AA438" s="9" cm="1">
        <f t="array" ref="AA438">IF($M438="CAD",AB438,_xll.BDP($C438,AA$1,"YAS_XCCY_FOREIGN_CURRENCY=CAD","YAS_YLD_FLAG = 15","PRICING_SOURCE=BVAL"))</f>
        <v>4.284425040613451</v>
      </c>
      <c r="AB438" s="9" cm="1">
        <f t="array" ref="AB438">_xll.BDP($C438,AB$1,"YAS_YLD_FLAG = 15","PRICING_SOURCE=BVAL")</f>
        <v>3.450558</v>
      </c>
      <c r="AC438" s="14">
        <f t="shared" si="33"/>
        <v>0.83386704061345096</v>
      </c>
      <c r="AD438" s="9" cm="1">
        <f t="array" ref="AD438">_xll.BDP($C438,AD$1,"YAS_YLD_FLAG = 15","PRICING_SOURCE=BVAL")</f>
        <v>145.77680000000001</v>
      </c>
      <c r="AE438" s="14" t="e">
        <f>INDEX([1]credit_yield!$C$1:$C$108,MATCH($AY438,[1]credit_yield!$A$1:$A$108,0))</f>
        <v>#N/A</v>
      </c>
      <c r="AF438" s="9" cm="1">
        <f t="array" ref="AF438">_xll.BDP($C438,AF$1,"YAS_YLD_FLAG = 15","YAS_XCCY_FOREIGN_CURRENCY=CAD","PRICING_SOURCE=BVAL")</f>
        <v>241.54314268420327</v>
      </c>
      <c r="AG438" s="9" cm="1">
        <f t="array" ref="AG438">_xll.BDP($C438,AG$1,"YAS_YLD_FLAG = 15","PRICING_SOURCE=BVAL")</f>
        <v>1.9927899999999998</v>
      </c>
      <c r="AH438" s="9" t="str" cm="1">
        <f t="array" ref="AH438">_xll.BDP($C438,AH$1,"YAS_YLD_FLAG = 15","PRICING_SOURCE=BVAL")</f>
        <v>T 1 3/4 08/15/41</v>
      </c>
      <c r="AI438" s="9" t="str" cm="1">
        <f t="array" ref="AI438">_xll.BDP($C438,AI$1,"YAS_YLD_FLAG = 15","YAS_XCCY_FOREIGN_CURRENCY=CAD","PRICING_SOURCE=BVAL")</f>
        <v>CAN 4 06/01/41</v>
      </c>
      <c r="AJ438" s="9" cm="1">
        <f t="array" ref="AJ438">_xll.BQL($C438, "yield(fill=PREV, pricing_source=BVN4, side=Bid, yield_type=YTW) - yield(fill=PREV, pricing_source=BVN4, side=Ask, yield_type=YTW)")</f>
        <v>5.0354699999999752E-2</v>
      </c>
      <c r="AK438" s="16" cm="1">
        <f t="array" ref="AK438">_xll.BDP($C438,AK$1,"YAS_YLD_FLAG = 1")</f>
        <v>650000000</v>
      </c>
      <c r="AL438" s="5">
        <f t="shared" si="34"/>
        <v>2.9463076923076922E-2</v>
      </c>
      <c r="AM438" s="17" cm="1">
        <f t="array" ref="AM438">_xll.BDP($C438&amp;"@"&amp;Settings!$B$1&amp;" "&amp;$O438,"INTERVAL_SUM","MARKET_DATA_OVERRIDE="&amp;AM$1,"CALC_INTERVAL="&amp;Settings!$B$2,"FILL=0")*1000</f>
        <v>19151000</v>
      </c>
      <c r="AN438" s="18">
        <f t="shared" si="35"/>
        <v>3296000</v>
      </c>
      <c r="AO438" s="17" cm="1">
        <f t="array" ref="AO438">_xll.BDP($I438&amp;"@"&amp;Settings!$B$1&amp;" "&amp;$O438,"INTERVAL_SUM","MARKET_DATA_OVERRIDE="&amp;AO$1,"CALC_INTERVAL="&amp;Settings!$B$2,"FILL=0")*1000</f>
        <v>9396000</v>
      </c>
      <c r="AP438" s="17" cm="1">
        <f t="array" ref="AP438">_xll.BDP($I438&amp;"@"&amp;Settings!$B$1&amp;" "&amp;$O438,"INTERVAL_SUM","MARKET_DATA_OVERRIDE="&amp;AP$1,"CALC_INTERVAL="&amp;Settings!$B$2,"FILL=0")*1000</f>
        <v>6100000</v>
      </c>
      <c r="AQ438" s="8" cm="1">
        <f t="array" ref="AQ438">_xll.BDP($C438,AQ$1)</f>
        <v>92</v>
      </c>
      <c r="AR438" s="21">
        <f>_xlfn.IFNA(IF(ISNUMBER($K438),INDEX(SN_Limit[UTILIZATION],MATCH($K438,SN_Limit[BB_ID],0)),"#N/A"),
IF(ISNUMBER($L438),INDEX(SN_Limit[UTILIZATION],MATCH($L438,SN_Limit[BB_ID],0)),"#N/A"))</f>
        <v>0.61170000000000002</v>
      </c>
      <c r="AS438" s="6">
        <f>_xlfn.IFNA(IF(ISNUMBER($K438),INDEX(SN_Limit[REMAINING],MATCH($K438,SN_Limit[BB_ID],0)),"#N/A"),
IF(ISNUMBER($L438),INDEX(SN_Limit[REMAINING],MATCH($L438,SN_Limit[BB_ID],0)),"#N/A"))</f>
        <v>28829741.200000003</v>
      </c>
      <c r="AT438" s="3" t="str">
        <f>INDEX(Table11[Z_category],MATCH(MAX(BuyTable[[#This Row],[Yld_Z_BB]:[Yld_Z_RBCI]]),Table11[Z_score_Vale],1))</f>
        <v>75 to 90</v>
      </c>
      <c r="AU438" s="3" t="str">
        <f>INDEX(Table12[TRAC_Category],MATCH(BuyTable[[#This Row],[Perc_Traded]],Table12[TRAC_Value],1))</f>
        <v>0-5%</v>
      </c>
      <c r="AV438" s="27" t="str">
        <f>INDEX(Table13[NetDlrInv_Category],MATCH(BuyTable[[#This Row],[DealerClient Net]],Table13[NetDlrInv_Value],1))</f>
        <v>0 to 5MM</v>
      </c>
      <c r="AW438" s="3">
        <f>IF(OR(ISBLANK(BuyTable[[#This Row],[MSG_AskSize]]),NOT(ISNUMBER(BuyTable[[#This Row],[MSG_AskSize]]))),"NA",INDEX(Table14[AskSize_Category],MATCH(BuyTable[[#This Row],[MSG_AskSize]],Table14[AskSize_Value],1)))</f>
        <v>0</v>
      </c>
      <c r="AX438" s="3" t="str">
        <f>INDEX(Table15[XCCY_Cat],MATCH(BuyTable[[#This Row],[XCCY_sprd]],Table15[XCCY_Value],1))</f>
        <v>0.8 to 1</v>
      </c>
      <c r="AY438" s="3" t="str">
        <f>INDEX(Group_RTG[RTG_Value],MATCH($R438,Group_RTG[RTG_Key],0))&amp;":"&amp;INDEX(Map_DurBQNT[Dur_Val],MATCH($X438,Map_DurBQNT[Dur_Key],0))&amp;":"&amp;$M438&amp;":"&amp;$O438</f>
        <v>BBB:7:USD:Corp</v>
      </c>
      <c r="AZ438" s="3" t="str">
        <f>INDEX(Table9[LQA_Bucket],MATCH(BuyTable[[#This Row],[LQA_LIQUIDITY_SCORE]],Table9[LQA_Val],1))</f>
        <v>80-100</v>
      </c>
      <c r="BA438" s="27" t="str">
        <f>INDEX(Table10[Utilization_Bucket],MATCH(_xlfn.IFNA(ROUND(BuyTable[[#This Row],[Remaining]]/1000000,0),-1),Table10[Utilization_Val],1))</f>
        <v>10-50MM</v>
      </c>
      <c r="BB43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39" spans="1:54" x14ac:dyDescent="0.3">
      <c r="A439" t="s">
        <v>876</v>
      </c>
      <c r="B439" t="str">
        <f>IF(ISNUMBER(MATCH(I439,Buyside_PastID!A:A,0)),"","NEW")</f>
        <v/>
      </c>
      <c r="C439" s="8" t="s">
        <v>1509</v>
      </c>
      <c r="D439" s="8">
        <v>1.2064757349551669</v>
      </c>
      <c r="E439" s="8">
        <v>1.2998118607624629</v>
      </c>
      <c r="F439" s="8" t="s">
        <v>1537</v>
      </c>
      <c r="G439" s="8">
        <v>1000000</v>
      </c>
      <c r="H439" s="8">
        <v>1000000</v>
      </c>
      <c r="I439" s="8" t="str" cm="1">
        <f t="array" ref="I439">_xll.BDP($C439,I$1)</f>
        <v>13644ZAX5</v>
      </c>
      <c r="J439" s="8" t="str" cm="1">
        <f t="array" ref="J439">_xll.BDP($C439,J$1)</f>
        <v>CP 6.45 11/17/39</v>
      </c>
      <c r="K439" s="8" cm="1">
        <f t="array" ref="K439">_xll.BDP($C439,K$1)</f>
        <v>1402263</v>
      </c>
      <c r="L439" s="8" cm="1">
        <f t="array" ref="L439">_xll.BDP($C439,L$1)</f>
        <v>8163311</v>
      </c>
      <c r="M439" s="8" t="str" cm="1">
        <f t="array" ref="M439">_xll.BDP($C439,M$1)</f>
        <v>CAD</v>
      </c>
      <c r="N439" s="8" t="str" cm="1">
        <f t="array" ref="N439">_xll.BDP($C439,N$1)</f>
        <v>CA</v>
      </c>
      <c r="O439" s="8" t="str" cm="1">
        <f t="array" ref="O439">_xll.BDP($C439,O$1)</f>
        <v>Corp</v>
      </c>
      <c r="P439" s="8" t="str" cm="1">
        <f t="array" ref="P439">_xll.BDP($C439,P$1)</f>
        <v>Industrials</v>
      </c>
      <c r="Q439" s="8" t="str" cm="1">
        <f t="array" ref="Q439">_xll.BDP($C439,Q$1)</f>
        <v>CANADIAN PACIFIC RR CO</v>
      </c>
      <c r="R439" s="8" t="str" cm="1">
        <f t="array" ref="R439">_xll.BDP($C439,R$1)</f>
        <v>BBB</v>
      </c>
      <c r="S439" s="8" cm="1">
        <f t="array" ref="S439">_xlfn.IFNA(MATCH(_xll.BDP($C439,S$1),Convert_RBCIRTG[RTG_MDY],0),0)</f>
        <v>2</v>
      </c>
      <c r="T439" s="8" cm="1">
        <f t="array" ref="T439">_xlfn.IFNA(MATCH(_xll.BDP($C439,T$1),Convert_RBCIRTG[RTG_FITCH_SP],0),0)</f>
        <v>0</v>
      </c>
      <c r="U439" s="8" cm="1">
        <f t="array" ref="U439">_xlfn.IFNA(MATCH(_xll.BDP($C439,U$1),Convert_RBCIRTG[RTG_FITCH_SP],0),0)</f>
        <v>3</v>
      </c>
      <c r="V439" s="20" t="str" cm="1">
        <f t="array" ref="V439">INDEX(Convert_RBCIRTG[RTG_FITCH_SP],IF(MEDIAN($S439:$U439)&gt;0,MEDIAN($S439:$U439),MAX($S439:$U439)))</f>
        <v>BBB</v>
      </c>
      <c r="W439" s="15" cm="1">
        <f t="array" ref="W439">_xll.BDP($C439,W$1,"YAS_YLD_FLAG = 15")</f>
        <v>11.626475137257346</v>
      </c>
      <c r="X439" s="3" t="str">
        <f>INDEX(Convert_DurBins[Dur_Bucket],MATCH($W439,Convert_DurBins[Dur_Val],1))</f>
        <v>10-12</v>
      </c>
      <c r="Y439" s="14">
        <f t="shared" si="32"/>
        <v>3.1672690000000001</v>
      </c>
      <c r="Z439" s="3">
        <f>-INDEX(DefProv[Default],MATCH($O439&amp;$R439,DefProv[KEY],0))</f>
        <v>-36</v>
      </c>
      <c r="AA439" s="9" cm="1">
        <f t="array" ref="AA439">IF($M439="CAD",AB439,_xll.BDP($C439,AA$1,"YAS_XCCY_FOREIGN_CURRENCY=CAD","YAS_YLD_FLAG = 15","PRICING_SOURCE=BVAL"))</f>
        <v>3.527269</v>
      </c>
      <c r="AB439" s="9" cm="1">
        <f t="array" ref="AB439">_xll.BDP($C439,AB$1,"YAS_YLD_FLAG = 15","PRICING_SOURCE=BVAL")</f>
        <v>3.527269</v>
      </c>
      <c r="AC439" s="14">
        <f t="shared" si="33"/>
        <v>0</v>
      </c>
      <c r="AD439" s="9" cm="1">
        <f t="array" ref="AD439">_xll.BDP($C439,AD$1,"YAS_YLD_FLAG = 15","PRICING_SOURCE=BVAL")</f>
        <v>165.91669999999999</v>
      </c>
      <c r="AE439" s="14" t="e">
        <f>INDEX([1]credit_yield!$C$1:$C$108,MATCH($AY439,[1]credit_yield!$A$1:$A$108,0))</f>
        <v>#N/A</v>
      </c>
      <c r="AF439" s="9" cm="1">
        <f t="array" ref="AF439">_xll.BDP($C439,AF$1,"YAS_YLD_FLAG = 15","YAS_XCCY_FOREIGN_CURRENCY=CAD","PRICING_SOURCE=BVAL")</f>
        <v>199.19183138200358</v>
      </c>
      <c r="AG439" s="9" cm="1">
        <f t="array" ref="AG439">_xll.BDP($C439,AG$1,"YAS_YLD_FLAG = 15","PRICING_SOURCE=BVAL")</f>
        <v>1.8681019999999999</v>
      </c>
      <c r="AH439" s="9" t="str" cm="1">
        <f t="array" ref="AH439">_xll.BDP($C439,AH$1,"YAS_YLD_FLAG = 15","PRICING_SOURCE=BVAL")</f>
        <v>CAN 4 06/01/41</v>
      </c>
      <c r="AI439" s="9" t="str" cm="1">
        <f t="array" ref="AI439">_xll.BDP($C439,AI$1,"YAS_YLD_FLAG = 15","YAS_XCCY_FOREIGN_CURRENCY=CAD","PRICING_SOURCE=BVAL")</f>
        <v>CAN 4 06/01/41</v>
      </c>
      <c r="AJ439" s="9" cm="1">
        <f t="array" ref="AJ439">_xll.BQL($C439, "yield(fill=PREV, pricing_source=BVN4, side=Bid, yield_type=YTW) - yield(fill=PREV, pricing_source=BVN4, side=Ask, yield_type=YTW)")</f>
        <v>4.3147710201167033E-2</v>
      </c>
      <c r="AK439" s="16" cm="1">
        <f t="array" ref="AK439">_xll.BDP($C439,AK$1,"YAS_YLD_FLAG = 1")</f>
        <v>400000000</v>
      </c>
      <c r="AL439" s="5">
        <f t="shared" si="34"/>
        <v>0</v>
      </c>
      <c r="AM439" s="17" cm="1">
        <f t="array" ref="AM439">_xll.BDP($C439&amp;"@"&amp;Settings!$B$1&amp;" "&amp;$O439,"INTERVAL_SUM","MARKET_DATA_OVERRIDE="&amp;AM$1,"CALC_INTERVAL="&amp;Settings!$B$2,"FILL=0")*1000</f>
        <v>0</v>
      </c>
      <c r="AN439" s="18">
        <f t="shared" si="35"/>
        <v>0</v>
      </c>
      <c r="AO439" s="17" cm="1">
        <f t="array" ref="AO439">_xll.BDP($I439&amp;"@"&amp;Settings!$B$1&amp;" "&amp;$O439,"INTERVAL_SUM","MARKET_DATA_OVERRIDE="&amp;AO$1,"CALC_INTERVAL="&amp;Settings!$B$2,"FILL=0")*1000</f>
        <v>0</v>
      </c>
      <c r="AP439" s="17" cm="1">
        <f t="array" ref="AP439">_xll.BDP($I439&amp;"@"&amp;Settings!$B$1&amp;" "&amp;$O439,"INTERVAL_SUM","MARKET_DATA_OVERRIDE="&amp;AP$1,"CALC_INTERVAL="&amp;Settings!$B$2,"FILL=0")*1000</f>
        <v>0</v>
      </c>
      <c r="AQ439" s="8" cm="1">
        <f t="array" ref="AQ439">_xll.BDP($C439,AQ$1)</f>
        <v>77</v>
      </c>
      <c r="AR439" s="21">
        <f>_xlfn.IFNA(IF(ISNUMBER($K439),INDEX(SN_Limit[UTILIZATION],MATCH($K439,SN_Limit[BB_ID],0)),"#N/A"),
IF(ISNUMBER($L439),INDEX(SN_Limit[UTILIZATION],MATCH($L439,SN_Limit[BB_ID],0)),"#N/A"))</f>
        <v>9.4100000000000003E-2</v>
      </c>
      <c r="AS439" s="6">
        <f>_xlfn.IFNA(IF(ISNUMBER($K439),INDEX(SN_Limit[REMAINING],MATCH($K439,SN_Limit[BB_ID],0)),"#N/A"),
IF(ISNUMBER($L439),INDEX(SN_Limit[REMAINING],MATCH($L439,SN_Limit[BB_ID],0)),"#N/A"))</f>
        <v>60443952.049999997</v>
      </c>
      <c r="AT439" s="3" t="str">
        <f>INDEX(Table11[Z_category],MATCH(MAX(BuyTable[[#This Row],[Yld_Z_BB]:[Yld_Z_RBCI]]),Table11[Z_score_Vale],1))</f>
        <v>90+</v>
      </c>
      <c r="AU439" s="3">
        <f>INDEX(Table12[TRAC_Category],MATCH(BuyTable[[#This Row],[Perc_Traded]],Table12[TRAC_Value],1))</f>
        <v>0</v>
      </c>
      <c r="AV439" s="27">
        <f>INDEX(Table13[NetDlrInv_Category],MATCH(BuyTable[[#This Row],[DealerClient Net]],Table13[NetDlrInv_Value],1))</f>
        <v>0</v>
      </c>
      <c r="AW439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39" s="3">
        <f>INDEX(Table15[XCCY_Cat],MATCH(BuyTable[[#This Row],[XCCY_sprd]],Table15[XCCY_Value],1))</f>
        <v>0</v>
      </c>
      <c r="AY439" s="3" t="str">
        <f>INDEX(Group_RTG[RTG_Value],MATCH($R439,Group_RTG[RTG_Key],0))&amp;":"&amp;INDEX(Map_DurBQNT[Dur_Val],MATCH($X439,Map_DurBQNT[Dur_Key],0))&amp;":"&amp;$M439&amp;":"&amp;$O439</f>
        <v>BBB:6:CAD:Corp</v>
      </c>
      <c r="AZ439" s="3" t="str">
        <f>INDEX(Table9[LQA_Bucket],MATCH(BuyTable[[#This Row],[LQA_LIQUIDITY_SCORE]],Table9[LQA_Val],1))</f>
        <v>60-80</v>
      </c>
      <c r="BA439" s="27" t="str">
        <f>INDEX(Table10[Utilization_Bucket],MATCH(_xlfn.IFNA(ROUND(BuyTable[[#This Row],[Remaining]]/1000000,0),-1),Table10[Utilization_Val],1))</f>
        <v>50-100MM</v>
      </c>
      <c r="BB43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40" spans="1:54" x14ac:dyDescent="0.3">
      <c r="A440" t="s">
        <v>876</v>
      </c>
      <c r="B440" t="str">
        <f>IF(ISNUMBER(MATCH(I440,Buyside_PastID!A:A,0)),"","NEW")</f>
        <v/>
      </c>
      <c r="C440" s="8" t="s">
        <v>1659</v>
      </c>
      <c r="D440" s="8">
        <v>1.7130510956993659</v>
      </c>
      <c r="E440" s="8">
        <v>0.80666709922550761</v>
      </c>
      <c r="F440" s="8" t="s">
        <v>2757</v>
      </c>
      <c r="G440" s="8">
        <v>0</v>
      </c>
      <c r="H440" s="8">
        <v>0</v>
      </c>
      <c r="I440" s="8" t="str" cm="1">
        <f t="array" ref="I440">_xll.BDP($C440,I$1)</f>
        <v>341081FA0</v>
      </c>
      <c r="J440" s="8" t="str" cm="1">
        <f t="array" ref="J440">_xll.BDP($C440,J$1)</f>
        <v>NEE 5.95 02/01/38</v>
      </c>
      <c r="K440" s="8" cm="1">
        <f t="array" ref="K440">_xll.BDP($C440,K$1)</f>
        <v>100607</v>
      </c>
      <c r="L440" s="8" cm="1">
        <f t="array" ref="L440">_xll.BDP($C440,L$1)</f>
        <v>171297</v>
      </c>
      <c r="M440" s="8" t="str" cm="1">
        <f t="array" ref="M440">_xll.BDP($C440,M$1)</f>
        <v>USD</v>
      </c>
      <c r="N440" s="8" t="str" cm="1">
        <f t="array" ref="N440">_xll.BDP($C440,N$1)</f>
        <v>US</v>
      </c>
      <c r="O440" s="8" t="str" cm="1">
        <f t="array" ref="O440">_xll.BDP($C440,O$1)</f>
        <v>Corp</v>
      </c>
      <c r="P440" s="8" t="str" cm="1">
        <f t="array" ref="P440">_xll.BDP($C440,P$1)</f>
        <v>Utilities</v>
      </c>
      <c r="Q440" s="8" t="str" cm="1">
        <f t="array" ref="Q440">_xll.BDP($C440,Q$1)</f>
        <v>FLORIDA POWER &amp; LIGHT CO</v>
      </c>
      <c r="R440" s="8" t="str" cm="1">
        <f t="array" ref="R440">_xll.BDP($C440,R$1)</f>
        <v>AA-</v>
      </c>
      <c r="S440" s="8" cm="1">
        <f t="array" ref="S440">_xlfn.IFNA(MATCH(_xll.BDP($C440,S$1),Convert_RBCIRTG[RTG_MDY],0),0)</f>
        <v>8</v>
      </c>
      <c r="T440" s="8" cm="1">
        <f t="array" ref="T440">_xlfn.IFNA(MATCH(_xll.BDP($C440,T$1),Convert_RBCIRTG[RTG_FITCH_SP],0),0)</f>
        <v>7</v>
      </c>
      <c r="U440" s="8" cm="1">
        <f t="array" ref="U440">_xlfn.IFNA(MATCH(_xll.BDP($C440,U$1),Convert_RBCIRTG[RTG_FITCH_SP],0),0)</f>
        <v>6</v>
      </c>
      <c r="V440" s="20" t="str" cm="1">
        <f t="array" ref="V440">INDEX(Convert_RBCIRTG[RTG_FITCH_SP],IF(MEDIAN($S440:$U440)&gt;0,MEDIAN($S440:$U440),MAX($S440:$U440)))</f>
        <v>AA-</v>
      </c>
      <c r="W440" s="15" cm="1">
        <f t="array" ref="W440">_xll.BDP($C440,W$1,"YAS_YLD_FLAG = 15")</f>
        <v>11.359929755168602</v>
      </c>
      <c r="X440" s="3" t="str">
        <f>INDEX(Convert_DurBins[Dur_Bucket],MATCH($W440,Convert_DurBins[Dur_Val],1))</f>
        <v>10-12</v>
      </c>
      <c r="Y440" s="14">
        <f t="shared" si="32"/>
        <v>3.3919020271095341</v>
      </c>
      <c r="Z440" s="3">
        <f>-INDEX(DefProv[Default],MATCH($O440&amp;$R440,DefProv[KEY],0))</f>
        <v>-7</v>
      </c>
      <c r="AA440" s="9" cm="1">
        <f t="array" ref="AA440">IF($M440="CAD",AB440,_xll.BDP($C440,AA$1,"YAS_XCCY_FOREIGN_CURRENCY=CAD","YAS_YLD_FLAG = 15","PRICING_SOURCE=BVAL"))</f>
        <v>3.461902027109534</v>
      </c>
      <c r="AB440" s="9" cm="1">
        <f t="array" ref="AB440">_xll.BDP($C440,AB$1,"YAS_YLD_FLAG = 15","PRICING_SOURCE=BVAL")</f>
        <v>2.7441930000000001</v>
      </c>
      <c r="AC440" s="14">
        <f t="shared" si="33"/>
        <v>0.71770902710953388</v>
      </c>
      <c r="AD440" s="9" cm="1">
        <f t="array" ref="AD440">_xll.BDP($C440,AD$1,"YAS_YLD_FLAG = 15","PRICING_SOURCE=BVAL")</f>
        <v>75.140300000000025</v>
      </c>
      <c r="AE440" s="14" t="e">
        <f>INDEX([1]credit_yield!$C$1:$C$108,MATCH($AY440,[1]credit_yield!$A$1:$A$108,0))</f>
        <v>#N/A</v>
      </c>
      <c r="AF440" s="9" cm="1">
        <f t="array" ref="AF440">_xll.BDP($C440,AF$1,"YAS_YLD_FLAG = 15","YAS_XCCY_FOREIGN_CURRENCY=CAD","PRICING_SOURCE=BVAL")</f>
        <v>159.36215731165089</v>
      </c>
      <c r="AG440" s="9" cm="1">
        <f t="array" ref="AG440">_xll.BDP($C440,AG$1,"YAS_YLD_FLAG = 15","PRICING_SOURCE=BVAL")</f>
        <v>1.9927899999999998</v>
      </c>
      <c r="AH440" s="9" t="str" cm="1">
        <f t="array" ref="AH440">_xll.BDP($C440,AH$1,"YAS_YLD_FLAG = 15","PRICING_SOURCE=BVAL")</f>
        <v>T 1 3/4 08/15/41</v>
      </c>
      <c r="AI440" s="9" t="str" cm="1">
        <f t="array" ref="AI440">_xll.BDP($C440,AI$1,"YAS_YLD_FLAG = 15","YAS_XCCY_FOREIGN_CURRENCY=CAD","PRICING_SOURCE=BVAL")</f>
        <v>CAN 4 06/01/41</v>
      </c>
      <c r="AJ440" s="9" cm="1">
        <f t="array" ref="AJ440">_xll.BQL($C440, "yield(fill=PREV, pricing_source=BVN4, side=Bid, yield_type=YTW) - yield(fill=PREV, pricing_source=BVN4, side=Ask, yield_type=YTW)")</f>
        <v>2.2817227884035951E-2</v>
      </c>
      <c r="AK440" s="16" cm="1">
        <f t="array" ref="AK440">_xll.BDP($C440,AK$1,"YAS_YLD_FLAG = 1")</f>
        <v>600000000</v>
      </c>
      <c r="AL440" s="5">
        <f t="shared" si="34"/>
        <v>9.8635E-2</v>
      </c>
      <c r="AM440" s="17" cm="1">
        <f t="array" ref="AM440">_xll.BDP($C440&amp;"@"&amp;Settings!$B$1&amp;" "&amp;$O440,"INTERVAL_SUM","MARKET_DATA_OVERRIDE="&amp;AM$1,"CALC_INTERVAL="&amp;Settings!$B$2,"FILL=0")*1000</f>
        <v>59181000</v>
      </c>
      <c r="AN440" s="18">
        <f t="shared" si="35"/>
        <v>3858000</v>
      </c>
      <c r="AO440" s="17" cm="1">
        <f t="array" ref="AO440">_xll.BDP($I440&amp;"@"&amp;Settings!$B$1&amp;" "&amp;$O440,"INTERVAL_SUM","MARKET_DATA_OVERRIDE="&amp;AO$1,"CALC_INTERVAL="&amp;Settings!$B$2,"FILL=0")*1000</f>
        <v>20058000</v>
      </c>
      <c r="AP440" s="17" cm="1">
        <f t="array" ref="AP440">_xll.BDP($I440&amp;"@"&amp;Settings!$B$1&amp;" "&amp;$O440,"INTERVAL_SUM","MARKET_DATA_OVERRIDE="&amp;AP$1,"CALC_INTERVAL="&amp;Settings!$B$2,"FILL=0")*1000</f>
        <v>16200000</v>
      </c>
      <c r="AQ440" s="8" cm="1">
        <f t="array" ref="AQ440">_xll.BDP($C440,AQ$1)</f>
        <v>94</v>
      </c>
      <c r="AR440" s="21">
        <f>_xlfn.IFNA(IF(ISNUMBER($K440),INDEX(SN_Limit[UTILIZATION],MATCH($K440,SN_Limit[BB_ID],0)),"#N/A"),
IF(ISNUMBER($L440),INDEX(SN_Limit[UTILIZATION],MATCH($L440,SN_Limit[BB_ID],0)),"#N/A"))</f>
        <v>0</v>
      </c>
      <c r="AS440" s="6">
        <f>_xlfn.IFNA(IF(ISNUMBER($K440),INDEX(SN_Limit[REMAINING],MATCH($K440,SN_Limit[BB_ID],0)),"#N/A"),
IF(ISNUMBER($L440),INDEX(SN_Limit[REMAINING],MATCH($L440,SN_Limit[BB_ID],0)),"#N/A"))</f>
        <v>31500000</v>
      </c>
      <c r="AT440" s="3" t="str">
        <f>INDEX(Table11[Z_category],MATCH(MAX(BuyTable[[#This Row],[Yld_Z_BB]:[Yld_Z_RBCI]]),Table11[Z_score_Vale],1))</f>
        <v>90+</v>
      </c>
      <c r="AU440" s="3" t="str">
        <f>INDEX(Table12[TRAC_Category],MATCH(BuyTable[[#This Row],[Perc_Traded]],Table12[TRAC_Value],1))</f>
        <v>5-10%</v>
      </c>
      <c r="AV440" s="27" t="str">
        <f>INDEX(Table13[NetDlrInv_Category],MATCH(BuyTable[[#This Row],[DealerClient Net]],Table13[NetDlrInv_Value],1))</f>
        <v>0 to 5MM</v>
      </c>
      <c r="AW440" s="3">
        <f>IF(OR(ISBLANK(BuyTable[[#This Row],[MSG_AskSize]]),NOT(ISNUMBER(BuyTable[[#This Row],[MSG_AskSize]]))),"NA",INDEX(Table14[AskSize_Category],MATCH(BuyTable[[#This Row],[MSG_AskSize]],Table14[AskSize_Value],1)))</f>
        <v>0</v>
      </c>
      <c r="AX440" s="3" t="str">
        <f>INDEX(Table15[XCCY_Cat],MATCH(BuyTable[[#This Row],[XCCY_sprd]],Table15[XCCY_Value],1))</f>
        <v>0.5 to 0.8</v>
      </c>
      <c r="AY440" s="3" t="str">
        <f>INDEX(Group_RTG[RTG_Value],MATCH($R440,Group_RTG[RTG_Key],0))&amp;":"&amp;INDEX(Map_DurBQNT[Dur_Val],MATCH($X440,Map_DurBQNT[Dur_Key],0))&amp;":"&amp;$M440&amp;":"&amp;$O440</f>
        <v>AA:6:USD:Corp</v>
      </c>
      <c r="AZ440" s="3" t="str">
        <f>INDEX(Table9[LQA_Bucket],MATCH(BuyTable[[#This Row],[LQA_LIQUIDITY_SCORE]],Table9[LQA_Val],1))</f>
        <v>80-100</v>
      </c>
      <c r="BA440" s="27" t="str">
        <f>INDEX(Table10[Utilization_Bucket],MATCH(_xlfn.IFNA(ROUND(BuyTable[[#This Row],[Remaining]]/1000000,0),-1),Table10[Utilization_Val],1))</f>
        <v>10-50MM</v>
      </c>
      <c r="BB44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41" spans="1:54" x14ac:dyDescent="0.3">
      <c r="A441" t="s">
        <v>876</v>
      </c>
      <c r="B441" t="str">
        <f>IF(ISNUMBER(MATCH(I441,Buyside_PastID!A:A,0)),"","NEW")</f>
        <v/>
      </c>
      <c r="C441" s="8" t="s">
        <v>1137</v>
      </c>
      <c r="D441" s="8">
        <v>1.3576865952240282</v>
      </c>
      <c r="E441" s="8">
        <v>1.0563169685320286</v>
      </c>
      <c r="F441" s="8" t="s">
        <v>2789</v>
      </c>
      <c r="I441" s="8" t="str" cm="1">
        <f t="array" ref="I441">_xll.BDP($C441,I$1)</f>
        <v>741666CY5</v>
      </c>
      <c r="J441" s="8" t="str" cm="1">
        <f t="array" ref="J441">_xll.BDP($C441,J$1)</f>
        <v>PRINCE 3.6 01/17/53</v>
      </c>
      <c r="K441" s="8" cm="1">
        <f t="array" ref="K441">_xll.BDP($C441,K$1)</f>
        <v>186289</v>
      </c>
      <c r="L441" s="8" cm="1">
        <f t="array" ref="L441">_xll.BDP($C441,L$1)</f>
        <v>186289</v>
      </c>
      <c r="M441" s="8" t="str" cm="1">
        <f t="array" ref="M441">_xll.BDP($C441,M$1)</f>
        <v>CAD</v>
      </c>
      <c r="N441" s="8" t="str" cm="1">
        <f t="array" ref="N441">_xll.BDP($C441,N$1)</f>
        <v>CA</v>
      </c>
      <c r="O441" s="8" t="str" cm="1">
        <f t="array" ref="O441">_xll.BDP($C441,O$1)</f>
        <v>Govt</v>
      </c>
      <c r="P441" s="8" t="str" cm="1">
        <f t="array" ref="P441">_xll.BDP($C441,P$1)</f>
        <v>Government</v>
      </c>
      <c r="Q441" s="8" t="str" cm="1">
        <f t="array" ref="Q441">_xll.BDP($C441,Q$1)</f>
        <v>PRINCE EDWARD ISLAND</v>
      </c>
      <c r="R441" s="8" t="str" cm="1">
        <f t="array" ref="R441">_xll.BDP($C441,R$1)</f>
        <v>A+</v>
      </c>
      <c r="S441" s="8" cm="1">
        <f t="array" ref="S441">_xlfn.IFNA(MATCH(_xll.BDP($C441,S$1),Convert_RBCIRTG[RTG_MDY],0),0)</f>
        <v>8</v>
      </c>
      <c r="T441" s="8" cm="1">
        <f t="array" ref="T441">_xlfn.IFNA(MATCH(_xll.BDP($C441,T$1),Convert_RBCIRTG[RTG_FITCH_SP],0),0)</f>
        <v>0</v>
      </c>
      <c r="U441" s="8" cm="1">
        <f t="array" ref="U441">_xlfn.IFNA(MATCH(_xll.BDP($C441,U$1),Convert_RBCIRTG[RTG_FITCH_SP],0),0)</f>
        <v>5</v>
      </c>
      <c r="V441" s="20" t="str" cm="1">
        <f t="array" ref="V441">INDEX(Convert_RBCIRTG[RTG_FITCH_SP],IF(MEDIAN($S441:$U441)&gt;0,MEDIAN($S441:$U441),MAX($S441:$U441)))</f>
        <v>A</v>
      </c>
      <c r="W441" s="15" cm="1">
        <f t="array" ref="W441">_xll.BDP($C441,W$1,"YAS_YLD_FLAG = 15")</f>
        <v>19.426872452960225</v>
      </c>
      <c r="X441" s="3" t="str">
        <f>INDEX(Convert_DurBins[Dur_Bucket],MATCH($W441,Convert_DurBins[Dur_Val],1))</f>
        <v>18-20</v>
      </c>
      <c r="Y441" s="14">
        <f t="shared" si="32"/>
        <v>2.8352750000000002</v>
      </c>
      <c r="Z441" s="3">
        <f>-INDEX(DefProv[Default],MATCH($O441&amp;$R441,DefProv[KEY],0))</f>
        <v>-3</v>
      </c>
      <c r="AA441" s="9" cm="1">
        <f t="array" ref="AA441">IF($M441="CAD",AB441,_xll.BDP($C441,AA$1,"YAS_XCCY_FOREIGN_CURRENCY=CAD","YAS_YLD_FLAG = 15","PRICING_SOURCE=BVAL"))</f>
        <v>2.865275</v>
      </c>
      <c r="AB441" s="9" cm="1">
        <f t="array" ref="AB441">_xll.BDP($C441,AB$1,"YAS_YLD_FLAG = 15","PRICING_SOURCE=BVAL")</f>
        <v>2.865275</v>
      </c>
      <c r="AC441" s="14">
        <f t="shared" si="33"/>
        <v>0</v>
      </c>
      <c r="AD441" s="9" cm="1">
        <f t="array" ref="AD441">_xll.BDP($C441,AD$1,"YAS_YLD_FLAG = 15","PRICING_SOURCE=BVAL")</f>
        <v>99.717300000000009</v>
      </c>
      <c r="AE441" s="14">
        <f>INDEX([1]credit_yield!$C$1:$C$108,MATCH($AY441,[1]credit_yield!$A$1:$A$108,0))</f>
        <v>86.340196228027338</v>
      </c>
      <c r="AF441" s="9" cm="1">
        <f t="array" ref="AF441">_xll.BDP($C441,AF$1,"YAS_YLD_FLAG = 15","YAS_XCCY_FOREIGN_CURRENCY=CAD","PRICING_SOURCE=BVAL")</f>
        <v>95.416800908865511</v>
      </c>
      <c r="AG441" s="9" cm="1">
        <f t="array" ref="AG441">_xll.BDP($C441,AG$1,"YAS_YLD_FLAG = 15","PRICING_SOURCE=BVAL")</f>
        <v>1.8681019999999999</v>
      </c>
      <c r="AH441" s="9" t="str" cm="1">
        <f t="array" ref="AH441">_xll.BDP($C441,AH$1,"YAS_YLD_FLAG = 15","PRICING_SOURCE=BVAL")</f>
        <v>CAN 4 06/01/41</v>
      </c>
      <c r="AI441" s="9" t="str" cm="1">
        <f t="array" ref="AI441">_xll.BDP($C441,AI$1,"YAS_YLD_FLAG = 15","YAS_XCCY_FOREIGN_CURRENCY=CAD","PRICING_SOURCE=BVAL")</f>
        <v>CAN 2 12/01/51</v>
      </c>
      <c r="AJ441" s="9" cm="1">
        <f t="array" ref="AJ441">_xll.BQL($C441, "yield(fill=PREV, pricing_source=BVN4, side=Bid, yield_type=YTW) - yield(fill=PREV, pricing_source=BVN4, side=Ask, yield_type=YTW)")</f>
        <v>2.8591800223548791E-2</v>
      </c>
      <c r="AK441" s="16" cm="1">
        <f t="array" ref="AK441">_xll.BDP($C441,AK$1,"YAS_YLD_FLAG = 1")</f>
        <v>325000000</v>
      </c>
      <c r="AL441" s="5">
        <f t="shared" si="34"/>
        <v>0</v>
      </c>
      <c r="AM441" s="17" cm="1">
        <f t="array" ref="AM441">_xll.BDP($C441&amp;"@"&amp;Settings!$B$1&amp;" "&amp;$O441,"INTERVAL_SUM","MARKET_DATA_OVERRIDE="&amp;AM$1,"CALC_INTERVAL="&amp;Settings!$B$2,"FILL=0")*1000</f>
        <v>0</v>
      </c>
      <c r="AN441" s="18">
        <f t="shared" si="35"/>
        <v>0</v>
      </c>
      <c r="AO441" s="17" cm="1">
        <f t="array" ref="AO441">_xll.BDP($I441&amp;"@"&amp;Settings!$B$1&amp;" "&amp;$O441,"INTERVAL_SUM","MARKET_DATA_OVERRIDE="&amp;AO$1,"CALC_INTERVAL="&amp;Settings!$B$2,"FILL=0")*1000</f>
        <v>0</v>
      </c>
      <c r="AP441" s="17" cm="1">
        <f t="array" ref="AP441">_xll.BDP($I441&amp;"@"&amp;Settings!$B$1&amp;" "&amp;$O441,"INTERVAL_SUM","MARKET_DATA_OVERRIDE="&amp;AP$1,"CALC_INTERVAL="&amp;Settings!$B$2,"FILL=0")*1000</f>
        <v>0</v>
      </c>
      <c r="AQ441" s="8" cm="1">
        <f t="array" ref="AQ441">_xll.BDP($C441,AQ$1)</f>
        <v>91</v>
      </c>
      <c r="AR441" s="21">
        <f>_xlfn.IFNA(IF(ISNUMBER($K441),INDEX(SN_Limit[UTILIZATION],MATCH($K441,SN_Limit[BB_ID],0)),"#N/A"),
IF(ISNUMBER($L441),INDEX(SN_Limit[UTILIZATION],MATCH($L441,SN_Limit[BB_ID],0)),"#N/A"))</f>
        <v>0.57779999999999998</v>
      </c>
      <c r="AS441" s="6">
        <f>_xlfn.IFNA(IF(ISNUMBER($K441),INDEX(SN_Limit[REMAINING],MATCH($K441,SN_Limit[BB_ID],0)),"#N/A"),
IF(ISNUMBER($L441),INDEX(SN_Limit[REMAINING],MATCH($L441,SN_Limit[BB_ID],0)),"#N/A"))</f>
        <v>96663906.430000007</v>
      </c>
      <c r="AT441" s="3" t="str">
        <f>INDEX(Table11[Z_category],MATCH(MAX(BuyTable[[#This Row],[Yld_Z_BB]:[Yld_Z_RBCI]]),Table11[Z_score_Vale],1))</f>
        <v>90+</v>
      </c>
      <c r="AU441" s="3">
        <f>INDEX(Table12[TRAC_Category],MATCH(BuyTable[[#This Row],[Perc_Traded]],Table12[TRAC_Value],1))</f>
        <v>0</v>
      </c>
      <c r="AV441" s="27">
        <f>INDEX(Table13[NetDlrInv_Category],MATCH(BuyTable[[#This Row],[DealerClient Net]],Table13[NetDlrInv_Value],1))</f>
        <v>0</v>
      </c>
      <c r="AW441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441" s="3">
        <f>INDEX(Table15[XCCY_Cat],MATCH(BuyTable[[#This Row],[XCCY_sprd]],Table15[XCCY_Value],1))</f>
        <v>0</v>
      </c>
      <c r="AY441" s="3" t="str">
        <f>INDEX(Group_RTG[RTG_Value],MATCH($R441,Group_RTG[RTG_Key],0))&amp;":"&amp;INDEX(Map_DurBQNT[Dur_Val],MATCH($X441,Map_DurBQNT[Dur_Key],0))&amp;":"&amp;$M441&amp;":"&amp;$O441</f>
        <v>A:10:CAD:Govt</v>
      </c>
      <c r="AZ441" s="3" t="str">
        <f>INDEX(Table9[LQA_Bucket],MATCH(BuyTable[[#This Row],[LQA_LIQUIDITY_SCORE]],Table9[LQA_Val],1))</f>
        <v>80-100</v>
      </c>
      <c r="BA441" s="27" t="str">
        <f>INDEX(Table10[Utilization_Bucket],MATCH(_xlfn.IFNA(ROUND(BuyTable[[#This Row],[Remaining]]/1000000,0),-1),Table10[Utilization_Val],1))</f>
        <v>50-100MM</v>
      </c>
      <c r="BB44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42" spans="1:54" x14ac:dyDescent="0.3">
      <c r="A442" t="s">
        <v>876</v>
      </c>
      <c r="B442" t="str">
        <f>IF(ISNUMBER(MATCH(I442,Buyside_PastID!A:A,0)),"","NEW")</f>
        <v/>
      </c>
      <c r="C442" s="8" t="s">
        <v>1146</v>
      </c>
      <c r="D442" s="8">
        <v>1.1703253805739946</v>
      </c>
      <c r="E442" s="8">
        <v>1.50667353963218</v>
      </c>
      <c r="F442" s="8" t="s">
        <v>2256</v>
      </c>
      <c r="G442" s="8">
        <v>2000000</v>
      </c>
      <c r="H442" s="8">
        <v>0</v>
      </c>
      <c r="I442" s="8" t="str" cm="1">
        <f t="array" ref="I442">_xll.BDP($C442,I$1)</f>
        <v>83740TAD9</v>
      </c>
      <c r="J442" s="8" t="str" cm="1">
        <f t="array" ref="J442">_xll.BDP($C442,J$1)</f>
        <v>SOUCOA 4.45 06/09/44</v>
      </c>
      <c r="K442" s="8" cm="1">
        <f t="array" ref="K442">_xll.BDP($C442,K$1)</f>
        <v>17558941</v>
      </c>
      <c r="L442" s="8" cm="1">
        <f t="array" ref="L442">_xll.BDP($C442,L$1)</f>
        <v>17558941</v>
      </c>
      <c r="M442" s="8" t="str" cm="1">
        <f t="array" ref="M442">_xll.BDP($C442,M$1)</f>
        <v>CAD</v>
      </c>
      <c r="N442" s="8" t="str" cm="1">
        <f t="array" ref="N442">_xll.BDP($C442,N$1)</f>
        <v>CA</v>
      </c>
      <c r="O442" s="8" t="str" cm="1">
        <f t="array" ref="O442">_xll.BDP($C442,O$1)</f>
        <v>Govt</v>
      </c>
      <c r="P442" s="8" t="str" cm="1">
        <f t="array" ref="P442">_xll.BDP($C442,P$1)</f>
        <v>Government</v>
      </c>
      <c r="Q442" s="8" t="str" cm="1">
        <f t="array" ref="Q442">_xll.BDP($C442,Q$1)</f>
        <v>SOUTH COAST BRIT COL TRA</v>
      </c>
      <c r="R442" s="8" t="str" cm="1">
        <f t="array" ref="R442">_xll.BDP($C442,R$1)</f>
        <v>AA</v>
      </c>
      <c r="S442" s="8" cm="1">
        <f t="array" ref="S442">_xlfn.IFNA(MATCH(_xll.BDP($C442,S$1),Convert_RBCIRTG[RTG_MDY],0),0)</f>
        <v>8</v>
      </c>
      <c r="T442" s="8" cm="1">
        <f t="array" ref="T442">_xlfn.IFNA(MATCH(_xll.BDP($C442,T$1),Convert_RBCIRTG[RTG_FITCH_SP],0),0)</f>
        <v>0</v>
      </c>
      <c r="U442" s="8" cm="1">
        <f t="array" ref="U442">_xlfn.IFNA(MATCH(_xll.BDP($C442,U$1),Convert_RBCIRTG[RTG_FITCH_SP],0),0)</f>
        <v>0</v>
      </c>
      <c r="V442" s="20" t="str" cm="1">
        <f t="array" ref="V442">INDEX(Convert_RBCIRTG[RTG_FITCH_SP],IF(MEDIAN($S442:$U442)&gt;0,MEDIAN($S442:$U442),MAX($S442:$U442)))</f>
        <v>AA</v>
      </c>
      <c r="W442" s="15" cm="1">
        <f t="array" ref="W442">_xll.BDP($C442,W$1,"YAS_YLD_FLAG = 15")</f>
        <v>15.045052643244235</v>
      </c>
      <c r="X442" s="3" t="str">
        <f>INDEX(Convert_DurBins[Dur_Bucket],MATCH($W442,Convert_DurBins[Dur_Val],1))</f>
        <v>14-16</v>
      </c>
      <c r="Y442" s="14">
        <f t="shared" si="32"/>
        <v>2.8550350000000004</v>
      </c>
      <c r="Z442" s="3">
        <f>-INDEX(DefProv[Default],MATCH($O442&amp;$R442,DefProv[KEY],0))</f>
        <v>-3</v>
      </c>
      <c r="AA442" s="9" cm="1">
        <f t="array" ref="AA442">IF($M442="CAD",AB442,_xll.BDP($C442,AA$1,"YAS_XCCY_FOREIGN_CURRENCY=CAD","YAS_YLD_FLAG = 15","PRICING_SOURCE=BVAL"))</f>
        <v>2.8850350000000002</v>
      </c>
      <c r="AB442" s="9" cm="1">
        <f t="array" ref="AB442">_xll.BDP($C442,AB$1,"YAS_YLD_FLAG = 15","PRICING_SOURCE=BVAL")</f>
        <v>2.8850350000000002</v>
      </c>
      <c r="AC442" s="14">
        <f t="shared" si="33"/>
        <v>0</v>
      </c>
      <c r="AD442" s="9" cm="1">
        <f t="array" ref="AD442">_xll.BDP($C442,AD$1,"YAS_YLD_FLAG = 15","PRICING_SOURCE=BVAL")</f>
        <v>94.911500000000032</v>
      </c>
      <c r="AE442" s="14" t="e">
        <f>INDEX([1]credit_yield!$C$1:$C$108,MATCH($AY442,[1]credit_yield!$A$1:$A$108,0))</f>
        <v>#N/A</v>
      </c>
      <c r="AF442" s="9" cm="1">
        <f t="array" ref="AF442">_xll.BDP($C442,AF$1,"YAS_YLD_FLAG = 15","YAS_XCCY_FOREIGN_CURRENCY=CAD","PRICING_SOURCE=BVAL")</f>
        <v>112.59273850075884</v>
      </c>
      <c r="AG442" s="9" cm="1">
        <f t="array" ref="AG442">_xll.BDP($C442,AG$1,"YAS_YLD_FLAG = 15","PRICING_SOURCE=BVAL")</f>
        <v>1.9359199999999999</v>
      </c>
      <c r="AH442" s="9" t="str" cm="1">
        <f t="array" ref="AH442">_xll.BDP($C442,AH$1,"YAS_YLD_FLAG = 15","PRICING_SOURCE=BVAL")</f>
        <v>CAN 3 1/2 12/01/45</v>
      </c>
      <c r="AI442" s="9" t="str" cm="1">
        <f t="array" ref="AI442">_xll.BDP($C442,AI$1,"YAS_YLD_FLAG = 15","YAS_XCCY_FOREIGN_CURRENCY=CAD","PRICING_SOURCE=BVAL")</f>
        <v>CAN 4 06/01/41</v>
      </c>
      <c r="AJ442" s="9" cm="1">
        <f t="array" ref="AJ442">_xll.BQL($C442, "yield(fill=PREV, pricing_source=BVN4, side=Bid, yield_type=YTW) - yield(fill=PREV, pricing_source=BVN4, side=Ask, yield_type=YTW)")</f>
        <v>2.8864160604781919E-2</v>
      </c>
      <c r="AK442" s="16" cm="1">
        <f t="array" ref="AK442">_xll.BDP($C442,AK$1,"YAS_YLD_FLAG = 1")</f>
        <v>365000000</v>
      </c>
      <c r="AL442" s="5">
        <f t="shared" si="34"/>
        <v>0</v>
      </c>
      <c r="AM442" s="17" cm="1">
        <f t="array" ref="AM442">_xll.BDP($C442&amp;"@"&amp;Settings!$B$1&amp;" "&amp;$O442,"INTERVAL_SUM","MARKET_DATA_OVERRIDE="&amp;AM$1,"CALC_INTERVAL="&amp;Settings!$B$2,"FILL=0")*1000</f>
        <v>0</v>
      </c>
      <c r="AN442" s="18">
        <f t="shared" si="35"/>
        <v>0</v>
      </c>
      <c r="AO442" s="17" cm="1">
        <f t="array" ref="AO442">_xll.BDP($I442&amp;"@"&amp;Settings!$B$1&amp;" "&amp;$O442,"INTERVAL_SUM","MARKET_DATA_OVERRIDE="&amp;AO$1,"CALC_INTERVAL="&amp;Settings!$B$2,"FILL=0")*1000</f>
        <v>0</v>
      </c>
      <c r="AP442" s="17" cm="1">
        <f t="array" ref="AP442">_xll.BDP($I442&amp;"@"&amp;Settings!$B$1&amp;" "&amp;$O442,"INTERVAL_SUM","MARKET_DATA_OVERRIDE="&amp;AP$1,"CALC_INTERVAL="&amp;Settings!$B$2,"FILL=0")*1000</f>
        <v>0</v>
      </c>
      <c r="AQ442" s="8" cm="1">
        <f t="array" ref="AQ442">_xll.BDP($C442,AQ$1)</f>
        <v>96</v>
      </c>
      <c r="AR442" s="21" t="e">
        <f>_xlfn.IFNA(IF(ISNUMBER($K442),INDEX(SN_Limit[UTILIZATION],MATCH($K442,SN_Limit[BB_ID],0)),"#N/A"),
IF(ISNUMBER($L442),INDEX(SN_Limit[UTILIZATION],MATCH($L442,SN_Limit[BB_ID],0)),"#N/A"))</f>
        <v>#N/A</v>
      </c>
      <c r="AS442" s="6" t="e">
        <f>_xlfn.IFNA(IF(ISNUMBER($K442),INDEX(SN_Limit[REMAINING],MATCH($K442,SN_Limit[BB_ID],0)),"#N/A"),
IF(ISNUMBER($L442),INDEX(SN_Limit[REMAINING],MATCH($L442,SN_Limit[BB_ID],0)),"#N/A"))</f>
        <v>#N/A</v>
      </c>
      <c r="AT442" s="3" t="str">
        <f>INDEX(Table11[Z_category],MATCH(MAX(BuyTable[[#This Row],[Yld_Z_BB]:[Yld_Z_RBCI]]),Table11[Z_score_Vale],1))</f>
        <v>90+</v>
      </c>
      <c r="AU442" s="3">
        <f>INDEX(Table12[TRAC_Category],MATCH(BuyTable[[#This Row],[Perc_Traded]],Table12[TRAC_Value],1))</f>
        <v>0</v>
      </c>
      <c r="AV442" s="27">
        <f>INDEX(Table13[NetDlrInv_Category],MATCH(BuyTable[[#This Row],[DealerClient Net]],Table13[NetDlrInv_Value],1))</f>
        <v>0</v>
      </c>
      <c r="AW442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42" s="3">
        <f>INDEX(Table15[XCCY_Cat],MATCH(BuyTable[[#This Row],[XCCY_sprd]],Table15[XCCY_Value],1))</f>
        <v>0</v>
      </c>
      <c r="AY442" s="3" t="str">
        <f>INDEX(Group_RTG[RTG_Value],MATCH($R442,Group_RTG[RTG_Key],0))&amp;":"&amp;INDEX(Map_DurBQNT[Dur_Val],MATCH($X442,Map_DurBQNT[Dur_Key],0))&amp;":"&amp;$M442&amp;":"&amp;$O442</f>
        <v>AA:8:CAD:Govt</v>
      </c>
      <c r="AZ442" s="3" t="str">
        <f>INDEX(Table9[LQA_Bucket],MATCH(BuyTable[[#This Row],[LQA_LIQUIDITY_SCORE]],Table9[LQA_Val],1))</f>
        <v>80-100</v>
      </c>
      <c r="BA442" s="27" t="str">
        <f>INDEX(Table10[Utilization_Bucket],MATCH(_xlfn.IFNA(ROUND(BuyTable[[#This Row],[Remaining]]/1000000,0),-1),Table10[Utilization_Val],1))</f>
        <v>NR</v>
      </c>
      <c r="BB44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43" spans="1:54" x14ac:dyDescent="0.3">
      <c r="A443" t="s">
        <v>876</v>
      </c>
      <c r="B443" t="str">
        <f>IF(ISNUMBER(MATCH(I443,Buyside_PastID!A:A,0)),"","NEW")</f>
        <v>NEW</v>
      </c>
      <c r="C443" s="8" t="s">
        <v>2902</v>
      </c>
      <c r="D443" s="8">
        <v>1.8272375701548074</v>
      </c>
      <c r="E443" s="8">
        <v>1.8346168622132688</v>
      </c>
      <c r="F443" s="8" t="s">
        <v>2847</v>
      </c>
      <c r="G443" s="8">
        <v>99000</v>
      </c>
      <c r="H443" s="8">
        <v>3000000</v>
      </c>
      <c r="I443" s="8" t="str" cm="1">
        <f t="array" ref="I443">_xll.BDP($C443,I$1)</f>
        <v>10549PAJ0</v>
      </c>
      <c r="J443" s="8" t="str" cm="1">
        <f t="array" ref="J443">_xll.BDP($C443,J$1)</f>
        <v>BAMACN 5.95 06/14/35</v>
      </c>
      <c r="K443" s="8" cm="1">
        <f t="array" ref="K443">_xll.BDP($C443,K$1)</f>
        <v>239643</v>
      </c>
      <c r="L443" s="8" cm="1">
        <f t="array" ref="L443">_xll.BDP($C443,L$1)</f>
        <v>239643</v>
      </c>
      <c r="M443" s="8" t="str" cm="1">
        <f t="array" ref="M443">_xll.BDP($C443,M$1)</f>
        <v>CAD</v>
      </c>
      <c r="N443" s="8" t="str" cm="1">
        <f t="array" ref="N443">_xll.BDP($C443,N$1)</f>
        <v>CA</v>
      </c>
      <c r="O443" s="8" t="str" cm="1">
        <f t="array" ref="O443">_xll.BDP($C443,O$1)</f>
        <v>Corp</v>
      </c>
      <c r="P443" s="8" t="str" cm="1">
        <f t="array" ref="P443">_xll.BDP($C443,P$1)</f>
        <v>Financials</v>
      </c>
      <c r="Q443" s="8" t="str" cm="1">
        <f t="array" ref="Q443">_xll.BDP($C443,Q$1)</f>
        <v>BROOKFIELD ASSET MAN INC</v>
      </c>
      <c r="R443" s="8" t="str" cm="1">
        <f t="array" ref="R443">_xll.BDP($C443,R$1)</f>
        <v>BBB+</v>
      </c>
      <c r="S443" s="8" cm="1">
        <f t="array" ref="S443">_xlfn.IFNA(MATCH(_xll.BDP($C443,S$1),Convert_RBCIRTG[RTG_MDY],0),0)</f>
        <v>3</v>
      </c>
      <c r="T443" s="8" cm="1">
        <f t="array" ref="T443">_xlfn.IFNA(MATCH(_xll.BDP($C443,T$1),Convert_RBCIRTG[RTG_FITCH_SP],0),0)</f>
        <v>0</v>
      </c>
      <c r="U443" s="8" cm="1">
        <f t="array" ref="U443">_xlfn.IFNA(MATCH(_xll.BDP($C443,U$1),Convert_RBCIRTG[RTG_FITCH_SP],0),0)</f>
        <v>4</v>
      </c>
      <c r="V443" s="20" t="str" cm="1">
        <f t="array" ref="V443">INDEX(Convert_RBCIRTG[RTG_FITCH_SP],IF(MEDIAN($S443:$U443)&gt;0,MEDIAN($S443:$U443),MAX($S443:$U443)))</f>
        <v>BBB+</v>
      </c>
      <c r="W443" s="15" cm="1">
        <f t="array" ref="W443">_xll.BDP($C443,W$1,"YAS_YLD_FLAG = 15")</f>
        <v>9.6886820152358109</v>
      </c>
      <c r="X443" s="3" t="str">
        <f>INDEX(Convert_DurBins[Dur_Bucket],MATCH($W443,Convert_DurBins[Dur_Val],1))</f>
        <v>0-10</v>
      </c>
      <c r="Y443" s="14">
        <f t="shared" si="32"/>
        <v>3.2338550000000001</v>
      </c>
      <c r="Z443" s="3">
        <f>-INDEX(DefProv[Default],MATCH($O443&amp;$R443,DefProv[KEY],0))</f>
        <v>-36</v>
      </c>
      <c r="AA443" s="9" cm="1">
        <f t="array" ref="AA443">IF($M443="CAD",AB443,_xll.BDP($C443,AA$1,"YAS_XCCY_FOREIGN_CURRENCY=CAD","YAS_YLD_FLAG = 15","PRICING_SOURCE=BVAL"))</f>
        <v>3.593855</v>
      </c>
      <c r="AB443" s="9" cm="1">
        <f t="array" ref="AB443">_xll.BDP($C443,AB$1,"YAS_YLD_FLAG = 15","PRICING_SOURCE=BVAL")</f>
        <v>3.593855</v>
      </c>
      <c r="AC443" s="14">
        <f t="shared" si="33"/>
        <v>0</v>
      </c>
      <c r="AD443" s="9" cm="1">
        <f t="array" ref="AD443">_xll.BDP($C443,AD$1,"YAS_YLD_FLAG = 15","PRICING_SOURCE=BVAL")</f>
        <v>215.91420000000002</v>
      </c>
      <c r="AE443" s="14" t="e">
        <f>INDEX([1]credit_yield!$C$1:$C$108,MATCH($AY443,[1]credit_yield!$A$1:$A$108,0))</f>
        <v>#N/A</v>
      </c>
      <c r="AF443" s="9" cm="1">
        <f t="array" ref="AF443">_xll.BDP($C443,AF$1,"YAS_YLD_FLAG = 15","YAS_XCCY_FOREIGN_CURRENCY=CAD","PRICING_SOURCE=BVAL")</f>
        <v>224.59185306156235</v>
      </c>
      <c r="AG443" s="9" cm="1">
        <f t="array" ref="AG443">_xll.BDP($C443,AG$1,"YAS_YLD_FLAG = 15","PRICING_SOURCE=BVAL")</f>
        <v>1.4347129999999999</v>
      </c>
      <c r="AH443" s="9" t="str" cm="1">
        <f t="array" ref="AH443">_xll.BDP($C443,AH$1,"YAS_YLD_FLAG = 15","PRICING_SOURCE=BVAL")</f>
        <v>CAN 5 3/4 06/01/29</v>
      </c>
      <c r="AI443" s="9" t="str" cm="1">
        <f t="array" ref="AI443">_xll.BDP($C443,AI$1,"YAS_YLD_FLAG = 15","YAS_XCCY_FOREIGN_CURRENCY=CAD","PRICING_SOURCE=BVAL")</f>
        <v>CAN 1 ½ 06/01/31</v>
      </c>
      <c r="AJ443" s="9" cm="1">
        <f t="array" ref="AJ443">_xll.BQL($C443, "yield(fill=PREV, pricing_source=BVN4, side=Bid, yield_type=YTW) - yield(fill=PREV, pricing_source=BVN4, side=Ask, yield_type=YTW)")</f>
        <v>4.7299346628245864E-2</v>
      </c>
      <c r="AK443" s="16" cm="1">
        <f t="array" ref="AK443">_xll.BDP($C443,AK$1,"YAS_YLD_FLAG = 1")</f>
        <v>425000000</v>
      </c>
      <c r="AL443" s="5">
        <f t="shared" si="34"/>
        <v>0</v>
      </c>
      <c r="AM443" s="17" cm="1">
        <f t="array" ref="AM443">_xll.BDP($C443&amp;"@"&amp;Settings!$B$1&amp;" "&amp;$O443,"INTERVAL_SUM","MARKET_DATA_OVERRIDE="&amp;AM$1,"CALC_INTERVAL="&amp;Settings!$B$2,"FILL=0")*1000</f>
        <v>0</v>
      </c>
      <c r="AN443" s="18">
        <f t="shared" si="35"/>
        <v>0</v>
      </c>
      <c r="AO443" s="17" cm="1">
        <f t="array" ref="AO443">_xll.BDP($I443&amp;"@"&amp;Settings!$B$1&amp;" "&amp;$O443,"INTERVAL_SUM","MARKET_DATA_OVERRIDE="&amp;AO$1,"CALC_INTERVAL="&amp;Settings!$B$2,"FILL=0")*1000</f>
        <v>0</v>
      </c>
      <c r="AP443" s="17" cm="1">
        <f t="array" ref="AP443">_xll.BDP($I443&amp;"@"&amp;Settings!$B$1&amp;" "&amp;$O443,"INTERVAL_SUM","MARKET_DATA_OVERRIDE="&amp;AP$1,"CALC_INTERVAL="&amp;Settings!$B$2,"FILL=0")*1000</f>
        <v>0</v>
      </c>
      <c r="AQ443" s="8" cm="1">
        <f t="array" ref="AQ443">_xll.BDP($C443,AQ$1)</f>
        <v>61</v>
      </c>
      <c r="AR443" s="21">
        <f>_xlfn.IFNA(IF(ISNUMBER($K443),INDEX(SN_Limit[UTILIZATION],MATCH($K443,SN_Limit[BB_ID],0)),"#N/A"),
IF(ISNUMBER($L443),INDEX(SN_Limit[UTILIZATION],MATCH($L443,SN_Limit[BB_ID],0)),"#N/A"))</f>
        <v>0.1525</v>
      </c>
      <c r="AS443" s="6">
        <f>_xlfn.IFNA(IF(ISNUMBER($K443),INDEX(SN_Limit[REMAINING],MATCH($K443,SN_Limit[BB_ID],0)),"#N/A"),
IF(ISNUMBER($L443),INDEX(SN_Limit[REMAINING],MATCH($L443,SN_Limit[BB_ID],0)),"#N/A"))</f>
        <v>48587960</v>
      </c>
      <c r="AT443" s="3" t="str">
        <f>INDEX(Table11[Z_category],MATCH(MAX(BuyTable[[#This Row],[Yld_Z_BB]:[Yld_Z_RBCI]]),Table11[Z_score_Vale],1))</f>
        <v>90+</v>
      </c>
      <c r="AU443" s="3">
        <f>INDEX(Table12[TRAC_Category],MATCH(BuyTable[[#This Row],[Perc_Traded]],Table12[TRAC_Value],1))</f>
        <v>0</v>
      </c>
      <c r="AV443" s="27">
        <f>INDEX(Table13[NetDlrInv_Category],MATCH(BuyTable[[#This Row],[DealerClient Net]],Table13[NetDlrInv_Value],1))</f>
        <v>0</v>
      </c>
      <c r="AW443" s="3">
        <f>IF(OR(ISBLANK(BuyTable[[#This Row],[MSG_AskSize]]),NOT(ISNUMBER(BuyTable[[#This Row],[MSG_AskSize]]))),"NA",INDEX(Table14[AskSize_Category],MATCH(BuyTable[[#This Row],[MSG_AskSize]],Table14[AskSize_Value],1)))</f>
        <v>0</v>
      </c>
      <c r="AX443" s="3">
        <f>INDEX(Table15[XCCY_Cat],MATCH(BuyTable[[#This Row],[XCCY_sprd]],Table15[XCCY_Value],1))</f>
        <v>0</v>
      </c>
      <c r="AY443" s="3" t="str">
        <f>INDEX(Group_RTG[RTG_Value],MATCH($R443,Group_RTG[RTG_Key],0))&amp;":"&amp;INDEX(Map_DurBQNT[Dur_Val],MATCH($X443,Map_DurBQNT[Dur_Key],0))&amp;":"&amp;$M443&amp;":"&amp;$O443</f>
        <v>BBB:5:CAD:Corp</v>
      </c>
      <c r="AZ443" s="3" t="str">
        <f>INDEX(Table9[LQA_Bucket],MATCH(BuyTable[[#This Row],[LQA_LIQUIDITY_SCORE]],Table9[LQA_Val],1))</f>
        <v>60-80</v>
      </c>
      <c r="BA443" s="27" t="str">
        <f>INDEX(Table10[Utilization_Bucket],MATCH(_xlfn.IFNA(ROUND(BuyTable[[#This Row],[Remaining]]/1000000,0),-1),Table10[Utilization_Val],1))</f>
        <v>10-50MM</v>
      </c>
      <c r="BB44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44" spans="1:54" x14ac:dyDescent="0.3">
      <c r="A444" t="s">
        <v>876</v>
      </c>
      <c r="B444" t="str">
        <f>IF(ISNUMBER(MATCH(I444,Buyside_PastID!A:A,0)),"","NEW")</f>
        <v>NEW</v>
      </c>
      <c r="C444" s="8" t="s">
        <v>2903</v>
      </c>
      <c r="D444" s="8">
        <v>1.3890475140926921</v>
      </c>
      <c r="E444" s="8">
        <v>1.4679558046982843</v>
      </c>
      <c r="F444" s="8" t="s">
        <v>2848</v>
      </c>
      <c r="G444" s="8">
        <v>2000000</v>
      </c>
      <c r="H444" s="8">
        <v>3000000</v>
      </c>
      <c r="I444" s="8" t="str" cm="1">
        <f t="array" ref="I444">_xll.BDP($C444,I$1)</f>
        <v>07813ZBL7</v>
      </c>
      <c r="J444" s="8" t="str" cm="1">
        <f t="array" ref="J444">_xll.BDP($C444,J$1)</f>
        <v>BCECN 6.17 02/26/37</v>
      </c>
      <c r="K444" s="8" cm="1">
        <f t="array" ref="K444">_xll.BDP($C444,K$1)</f>
        <v>100179</v>
      </c>
      <c r="L444" s="8" cm="1">
        <f t="array" ref="L444">_xll.BDP($C444,L$1)</f>
        <v>174724</v>
      </c>
      <c r="M444" s="8" t="str" cm="1">
        <f t="array" ref="M444">_xll.BDP($C444,M$1)</f>
        <v>CAD</v>
      </c>
      <c r="N444" s="8" t="str" cm="1">
        <f t="array" ref="N444">_xll.BDP($C444,N$1)</f>
        <v>CA</v>
      </c>
      <c r="O444" s="8" t="str" cm="1">
        <f t="array" ref="O444">_xll.BDP($C444,O$1)</f>
        <v>Corp</v>
      </c>
      <c r="P444" s="8" t="str" cm="1">
        <f t="array" ref="P444">_xll.BDP($C444,P$1)</f>
        <v>Communications</v>
      </c>
      <c r="Q444" s="8" t="str" cm="1">
        <f t="array" ref="Q444">_xll.BDP($C444,Q$1)</f>
        <v>BELL CANADA</v>
      </c>
      <c r="R444" s="8" t="str" cm="1">
        <f t="array" ref="R444">_xll.BDP($C444,R$1)</f>
        <v>BBB+</v>
      </c>
      <c r="S444" s="8" cm="1">
        <f t="array" ref="S444">_xlfn.IFNA(MATCH(_xll.BDP($C444,S$1),Convert_RBCIRTG[RTG_MDY],0),0)</f>
        <v>0</v>
      </c>
      <c r="T444" s="8" cm="1">
        <f t="array" ref="T444">_xlfn.IFNA(MATCH(_xll.BDP($C444,T$1),Convert_RBCIRTG[RTG_FITCH_SP],0),0)</f>
        <v>0</v>
      </c>
      <c r="U444" s="8" cm="1">
        <f t="array" ref="U444">_xlfn.IFNA(MATCH(_xll.BDP($C444,U$1),Convert_RBCIRTG[RTG_FITCH_SP],0),0)</f>
        <v>3</v>
      </c>
      <c r="V444" s="20" t="str" cm="1">
        <f t="array" ref="V444">INDEX(Convert_RBCIRTG[RTG_FITCH_SP],IF(MEDIAN($S444:$U444)&gt;0,MEDIAN($S444:$U444),MAX($S444:$U444)))</f>
        <v>BBB+</v>
      </c>
      <c r="W444" s="15" cm="1">
        <f t="array" ref="W444">_xll.BDP($C444,W$1,"YAS_YLD_FLAG = 15")</f>
        <v>10.544199046578587</v>
      </c>
      <c r="X444" s="3" t="str">
        <f>INDEX(Convert_DurBins[Dur_Bucket],MATCH($W444,Convert_DurBins[Dur_Val],1))</f>
        <v>10-12</v>
      </c>
      <c r="Y444" s="14">
        <f t="shared" si="32"/>
        <v>3.3327339999999999</v>
      </c>
      <c r="Z444" s="3">
        <f>-INDEX(DefProv[Default],MATCH($O444&amp;$R444,DefProv[KEY],0))</f>
        <v>-36</v>
      </c>
      <c r="AA444" s="9" cm="1">
        <f t="array" ref="AA444">IF($M444="CAD",AB444,_xll.BDP($C444,AA$1,"YAS_XCCY_FOREIGN_CURRENCY=CAD","YAS_YLD_FLAG = 15","PRICING_SOURCE=BVAL"))</f>
        <v>3.6927339999999997</v>
      </c>
      <c r="AB444" s="9" cm="1">
        <f t="array" ref="AB444">_xll.BDP($C444,AB$1,"YAS_YLD_FLAG = 15","PRICING_SOURCE=BVAL")</f>
        <v>3.6927339999999997</v>
      </c>
      <c r="AC444" s="14">
        <f t="shared" si="33"/>
        <v>0</v>
      </c>
      <c r="AD444" s="9" cm="1">
        <f t="array" ref="AD444">_xll.BDP($C444,AD$1,"YAS_YLD_FLAG = 15","PRICING_SOURCE=BVAL")</f>
        <v>225.8021</v>
      </c>
      <c r="AE444" s="14" t="e">
        <f>INDEX([1]credit_yield!$C$1:$C$108,MATCH($AY444,[1]credit_yield!$A$1:$A$108,0))</f>
        <v>#N/A</v>
      </c>
      <c r="AF444" s="9" cm="1">
        <f t="array" ref="AF444">_xll.BDP($C444,AF$1,"YAS_YLD_FLAG = 15","YAS_XCCY_FOREIGN_CURRENCY=CAD","PRICING_SOURCE=BVAL")</f>
        <v>210.9695437294543</v>
      </c>
      <c r="AG444" s="9" cm="1">
        <f t="array" ref="AG444">_xll.BDP($C444,AG$1,"YAS_YLD_FLAG = 15","PRICING_SOURCE=BVAL")</f>
        <v>1.4347129999999999</v>
      </c>
      <c r="AH444" s="9" t="str" cm="1">
        <f t="array" ref="AH444">_xll.BDP($C444,AH$1,"YAS_YLD_FLAG = 15","PRICING_SOURCE=BVAL")</f>
        <v>CAN 5 3/4 06/01/29</v>
      </c>
      <c r="AI444" s="9" t="str" cm="1">
        <f t="array" ref="AI444">_xll.BDP($C444,AI$1,"YAS_YLD_FLAG = 15","YAS_XCCY_FOREIGN_CURRENCY=CAD","PRICING_SOURCE=BVAL")</f>
        <v>CAN 4 06/01/41</v>
      </c>
      <c r="AJ444" s="9" cm="1">
        <f t="array" ref="AJ444">_xll.BQL($C444, "yield(fill=PREV, pricing_source=BVN4, side=Bid, yield_type=YTW) - yield(fill=PREV, pricing_source=BVN4, side=Ask, yield_type=YTW)")</f>
        <v>5.027971658908692E-2</v>
      </c>
      <c r="AK444" s="16" cm="1">
        <f t="array" ref="AK444">_xll.BDP($C444,AK$1,"YAS_YLD_FLAG = 1")</f>
        <v>300000000</v>
      </c>
      <c r="AL444" s="5">
        <f t="shared" si="34"/>
        <v>0</v>
      </c>
      <c r="AM444" s="17" cm="1">
        <f t="array" ref="AM444">_xll.BDP($C444&amp;"@"&amp;Settings!$B$1&amp;" "&amp;$O444,"INTERVAL_SUM","MARKET_DATA_OVERRIDE="&amp;AM$1,"CALC_INTERVAL="&amp;Settings!$B$2,"FILL=0")*1000</f>
        <v>0</v>
      </c>
      <c r="AN444" s="18">
        <f t="shared" si="35"/>
        <v>0</v>
      </c>
      <c r="AO444" s="17" cm="1">
        <f t="array" ref="AO444">_xll.BDP($I444&amp;"@"&amp;Settings!$B$1&amp;" "&amp;$O444,"INTERVAL_SUM","MARKET_DATA_OVERRIDE="&amp;AO$1,"CALC_INTERVAL="&amp;Settings!$B$2,"FILL=0")*1000</f>
        <v>0</v>
      </c>
      <c r="AP444" s="17" cm="1">
        <f t="array" ref="AP444">_xll.BDP($I444&amp;"@"&amp;Settings!$B$1&amp;" "&amp;$O444,"INTERVAL_SUM","MARKET_DATA_OVERRIDE="&amp;AP$1,"CALC_INTERVAL="&amp;Settings!$B$2,"FILL=0")*1000</f>
        <v>0</v>
      </c>
      <c r="AQ444" s="8" cm="1">
        <f t="array" ref="AQ444">_xll.BDP($C444,AQ$1)</f>
        <v>60</v>
      </c>
      <c r="AR444" s="21">
        <f>_xlfn.IFNA(IF(ISNUMBER($K444),INDEX(SN_Limit[UTILIZATION],MATCH($K444,SN_Limit[BB_ID],0)),"#N/A"),
IF(ISNUMBER($L444),INDEX(SN_Limit[UTILIZATION],MATCH($L444,SN_Limit[BB_ID],0)),"#N/A"))</f>
        <v>0.90849999999999997</v>
      </c>
      <c r="AS444" s="6">
        <f>_xlfn.IFNA(IF(ISNUMBER($K444),INDEX(SN_Limit[REMAINING],MATCH($K444,SN_Limit[BB_ID],0)),"#N/A"),
IF(ISNUMBER($L444),INDEX(SN_Limit[REMAINING],MATCH($L444,SN_Limit[BB_ID],0)),"#N/A"))</f>
        <v>0</v>
      </c>
      <c r="AT444" s="3" t="str">
        <f>INDEX(Table11[Z_category],MATCH(MAX(BuyTable[[#This Row],[Yld_Z_BB]:[Yld_Z_RBCI]]),Table11[Z_score_Vale],1))</f>
        <v>90+</v>
      </c>
      <c r="AU444" s="3">
        <f>INDEX(Table12[TRAC_Category],MATCH(BuyTable[[#This Row],[Perc_Traded]],Table12[TRAC_Value],1))</f>
        <v>0</v>
      </c>
      <c r="AV444" s="27">
        <f>INDEX(Table13[NetDlrInv_Category],MATCH(BuyTable[[#This Row],[DealerClient Net]],Table13[NetDlrInv_Value],1))</f>
        <v>0</v>
      </c>
      <c r="AW444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44" s="3">
        <f>INDEX(Table15[XCCY_Cat],MATCH(BuyTable[[#This Row],[XCCY_sprd]],Table15[XCCY_Value],1))</f>
        <v>0</v>
      </c>
      <c r="AY444" s="3" t="str">
        <f>INDEX(Group_RTG[RTG_Value],MATCH($R444,Group_RTG[RTG_Key],0))&amp;":"&amp;INDEX(Map_DurBQNT[Dur_Val],MATCH($X444,Map_DurBQNT[Dur_Key],0))&amp;":"&amp;$M444&amp;":"&amp;$O444</f>
        <v>BBB:6:CAD:Corp</v>
      </c>
      <c r="AZ444" s="3" t="str">
        <f>INDEX(Table9[LQA_Bucket],MATCH(BuyTable[[#This Row],[LQA_LIQUIDITY_SCORE]],Table9[LQA_Val],1))</f>
        <v>60-80</v>
      </c>
      <c r="BA444" s="27" t="str">
        <f>INDEX(Table10[Utilization_Bucket],MATCH(_xlfn.IFNA(ROUND(BuyTable[[#This Row],[Remaining]]/1000000,0),-1),Table10[Utilization_Val],1))</f>
        <v>0MM</v>
      </c>
      <c r="BB44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45" spans="1:54" x14ac:dyDescent="0.3">
      <c r="A445" t="s">
        <v>876</v>
      </c>
      <c r="B445" t="str">
        <f>IF(ISNUMBER(MATCH(I445,Buyside_PastID!A:A,0)),"","NEW")</f>
        <v/>
      </c>
      <c r="C445" s="8" t="s">
        <v>1775</v>
      </c>
      <c r="D445" s="8">
        <v>0.77349364496608608</v>
      </c>
      <c r="E445" s="8">
        <v>0.8874276863451156</v>
      </c>
      <c r="F445" s="8" t="s">
        <v>2212</v>
      </c>
      <c r="G445" s="8">
        <v>0</v>
      </c>
      <c r="H445" s="8">
        <v>10000000</v>
      </c>
      <c r="I445" s="8" t="str" cm="1">
        <f t="array" ref="I445">_xll.BDP($C445,I$1)</f>
        <v>61744YAR9</v>
      </c>
      <c r="J445" s="8" t="str" cm="1">
        <f t="array" ref="J445">_xll.BDP($C445,J$1)</f>
        <v>MS 4.457 04/22/39</v>
      </c>
      <c r="K445" s="8" cm="1">
        <f t="array" ref="K445">_xll.BDP($C445,K$1)</f>
        <v>116646</v>
      </c>
      <c r="L445" s="8" cm="1">
        <f t="array" ref="L445">_xll.BDP($C445,L$1)</f>
        <v>116646</v>
      </c>
      <c r="M445" s="8" t="str" cm="1">
        <f t="array" ref="M445">_xll.BDP($C445,M$1)</f>
        <v>USD</v>
      </c>
      <c r="N445" s="8" t="str" cm="1">
        <f t="array" ref="N445">_xll.BDP($C445,N$1)</f>
        <v>US</v>
      </c>
      <c r="O445" s="8" t="str" cm="1">
        <f t="array" ref="O445">_xll.BDP($C445,O$1)</f>
        <v>Corp</v>
      </c>
      <c r="P445" s="8" t="str" cm="1">
        <f t="array" ref="P445">_xll.BDP($C445,P$1)</f>
        <v>Financials</v>
      </c>
      <c r="Q445" s="8" t="str" cm="1">
        <f t="array" ref="Q445">_xll.BDP($C445,Q$1)</f>
        <v>MORGAN STANLEY</v>
      </c>
      <c r="R445" s="8" t="str" cm="1">
        <f t="array" ref="R445">_xll.BDP($C445,R$1)</f>
        <v>A</v>
      </c>
      <c r="S445" s="8" cm="1">
        <f t="array" ref="S445">_xlfn.IFNA(MATCH(_xll.BDP($C445,S$1),Convert_RBCIRTG[RTG_MDY],0),0)</f>
        <v>6</v>
      </c>
      <c r="T445" s="8" cm="1">
        <f t="array" ref="T445">_xlfn.IFNA(MATCH(_xll.BDP($C445,T$1),Convert_RBCIRTG[RTG_FITCH_SP],0),0)</f>
        <v>5</v>
      </c>
      <c r="U445" s="8" cm="1">
        <f t="array" ref="U445">_xlfn.IFNA(MATCH(_xll.BDP($C445,U$1),Convert_RBCIRTG[RTG_FITCH_SP],0),0)</f>
        <v>3</v>
      </c>
      <c r="V445" s="20" t="str" cm="1">
        <f t="array" ref="V445">INDEX(Convert_RBCIRTG[RTG_FITCH_SP],IF(MEDIAN($S445:$U445)&gt;0,MEDIAN($S445:$U445),MAX($S445:$U445)))</f>
        <v>A</v>
      </c>
      <c r="W445" s="15" cm="1">
        <f t="array" ref="W445">_xll.BDP($C445,W$1,"YAS_YLD_FLAG = 15")</f>
        <v>11.935937946187543</v>
      </c>
      <c r="X445" s="3" t="str">
        <f>INDEX(Convert_DurBins[Dur_Bucket],MATCH($W445,Convert_DurBins[Dur_Val],1))</f>
        <v>10-12</v>
      </c>
      <c r="Y445" s="14">
        <f t="shared" si="32"/>
        <v>3.3439557649443463</v>
      </c>
      <c r="Z445" s="3">
        <f>-INDEX(DefProv[Default],MATCH($O445&amp;$R445,DefProv[KEY],0))</f>
        <v>-13</v>
      </c>
      <c r="AA445" s="9" cm="1">
        <f t="array" ref="AA445">IF($M445="CAD",AB445,_xll.BDP($C445,AA$1,"YAS_XCCY_FOREIGN_CURRENCY=CAD","YAS_YLD_FLAG = 15","PRICING_SOURCE=BVAL"))</f>
        <v>3.4739557649443462</v>
      </c>
      <c r="AB445" s="9" cm="1">
        <f t="array" ref="AB445">_xll.BDP($C445,AB$1,"YAS_YLD_FLAG = 15","PRICING_SOURCE=BVAL")</f>
        <v>2.8826890000000001</v>
      </c>
      <c r="AC445" s="14">
        <f t="shared" si="33"/>
        <v>0.59126676494434616</v>
      </c>
      <c r="AD445" s="9" cm="1">
        <f t="array" ref="AD445">_xll.BDP($C445,AD$1,"YAS_YLD_FLAG = 15","PRICING_SOURCE=BVAL")</f>
        <v>88.98990000000002</v>
      </c>
      <c r="AE445" s="14">
        <f>INDEX([1]credit_yield!$C$1:$C$108,MATCH($AY445,[1]credit_yield!$A$1:$A$108,0))</f>
        <v>97.700504166739321</v>
      </c>
      <c r="AF445" s="9" cm="1">
        <f t="array" ref="AF445">_xll.BDP($C445,AF$1,"YAS_YLD_FLAG = 15","YAS_XCCY_FOREIGN_CURRENCY=CAD","PRICING_SOURCE=BVAL")</f>
        <v>160.49621511729276</v>
      </c>
      <c r="AG445" s="9" cm="1">
        <f t="array" ref="AG445">_xll.BDP($C445,AG$1,"YAS_YLD_FLAG = 15","PRICING_SOURCE=BVAL")</f>
        <v>1.9927899999999998</v>
      </c>
      <c r="AH445" s="9" t="str" cm="1">
        <f t="array" ref="AH445">_xll.BDP($C445,AH$1,"YAS_YLD_FLAG = 15","PRICING_SOURCE=BVAL")</f>
        <v>T 1 3/4 08/15/41</v>
      </c>
      <c r="AI445" s="9" t="str" cm="1">
        <f t="array" ref="AI445">_xll.BDP($C445,AI$1,"YAS_YLD_FLAG = 15","YAS_XCCY_FOREIGN_CURRENCY=CAD","PRICING_SOURCE=BVAL")</f>
        <v>CAN 4 06/01/41</v>
      </c>
      <c r="AJ445" s="9" cm="1">
        <f t="array" ref="AJ445">_xll.BQL($C445, "yield(fill=PREV, pricing_source=BVN4, side=Bid, yield_type=YTW) - yield(fill=PREV, pricing_source=BVN4, side=Ask, yield_type=YTW)")</f>
        <v>3.9063937582390018E-2</v>
      </c>
      <c r="AK445" s="16" cm="1">
        <f t="array" ref="AK445">_xll.BDP($C445,AK$1,"YAS_YLD_FLAG = 1")</f>
        <v>1000000000</v>
      </c>
      <c r="AL445" s="5">
        <f t="shared" si="34"/>
        <v>1.968E-2</v>
      </c>
      <c r="AM445" s="17" cm="1">
        <f t="array" ref="AM445">_xll.BDP($C445&amp;"@"&amp;Settings!$B$1&amp;" "&amp;$O445,"INTERVAL_SUM","MARKET_DATA_OVERRIDE="&amp;AM$1,"CALC_INTERVAL="&amp;Settings!$B$2,"FILL=0")*1000</f>
        <v>19680000</v>
      </c>
      <c r="AN445" s="18">
        <f t="shared" si="35"/>
        <v>-6500000</v>
      </c>
      <c r="AO445" s="17" cm="1">
        <f t="array" ref="AO445">_xll.BDP($I445&amp;"@"&amp;Settings!$B$1&amp;" "&amp;$O445,"INTERVAL_SUM","MARKET_DATA_OVERRIDE="&amp;AO$1,"CALC_INTERVAL="&amp;Settings!$B$2,"FILL=0")*1000</f>
        <v>5000000</v>
      </c>
      <c r="AP445" s="17" cm="1">
        <f t="array" ref="AP445">_xll.BDP($I445&amp;"@"&amp;Settings!$B$1&amp;" "&amp;$O445,"INTERVAL_SUM","MARKET_DATA_OVERRIDE="&amp;AP$1,"CALC_INTERVAL="&amp;Settings!$B$2,"FILL=0")*1000</f>
        <v>11500000</v>
      </c>
      <c r="AQ445" s="8" cm="1">
        <f t="array" ref="AQ445">_xll.BDP($C445,AQ$1)</f>
        <v>84</v>
      </c>
      <c r="AR445" s="21">
        <f>_xlfn.IFNA(IF(ISNUMBER($K445),INDEX(SN_Limit[UTILIZATION],MATCH($K445,SN_Limit[BB_ID],0)),"#N/A"),
IF(ISNUMBER($L445),INDEX(SN_Limit[UTILIZATION],MATCH($L445,SN_Limit[BB_ID],0)),"#N/A"))</f>
        <v>0.54359999999999997</v>
      </c>
      <c r="AS445" s="6">
        <f>_xlfn.IFNA(IF(ISNUMBER($K445),INDEX(SN_Limit[REMAINING],MATCH($K445,SN_Limit[BB_ID],0)),"#N/A"),
IF(ISNUMBER($L445),INDEX(SN_Limit[REMAINING],MATCH($L445,SN_Limit[BB_ID],0)),"#N/A"))</f>
        <v>35638340.450000003</v>
      </c>
      <c r="AT445" s="3" t="str">
        <f>INDEX(Table11[Z_category],MATCH(MAX(BuyTable[[#This Row],[Yld_Z_BB]:[Yld_Z_RBCI]]),Table11[Z_score_Vale],1))</f>
        <v>75 to 90</v>
      </c>
      <c r="AU445" s="3" t="str">
        <f>INDEX(Table12[TRAC_Category],MATCH(BuyTable[[#This Row],[Perc_Traded]],Table12[TRAC_Value],1))</f>
        <v>0-5%</v>
      </c>
      <c r="AV445" s="27" t="str">
        <f>INDEX(Table13[NetDlrInv_Category],MATCH(BuyTable[[#This Row],[DealerClient Net]],Table13[NetDlrInv_Value],1))</f>
        <v>-10MM to -5MM</v>
      </c>
      <c r="AW445" s="3">
        <f>IF(OR(ISBLANK(BuyTable[[#This Row],[MSG_AskSize]]),NOT(ISNUMBER(BuyTable[[#This Row],[MSG_AskSize]]))),"NA",INDEX(Table14[AskSize_Category],MATCH(BuyTable[[#This Row],[MSG_AskSize]],Table14[AskSize_Value],1)))</f>
        <v>0</v>
      </c>
      <c r="AX445" s="3" t="str">
        <f>INDEX(Table15[XCCY_Cat],MATCH(BuyTable[[#This Row],[XCCY_sprd]],Table15[XCCY_Value],1))</f>
        <v>0.5 to 0.8</v>
      </c>
      <c r="AY445" s="3" t="str">
        <f>INDEX(Group_RTG[RTG_Value],MATCH($R445,Group_RTG[RTG_Key],0))&amp;":"&amp;INDEX(Map_DurBQNT[Dur_Val],MATCH($X445,Map_DurBQNT[Dur_Key],0))&amp;":"&amp;$M445&amp;":"&amp;$O445</f>
        <v>A:6:USD:Corp</v>
      </c>
      <c r="AZ445" s="3" t="str">
        <f>INDEX(Table9[LQA_Bucket],MATCH(BuyTable[[#This Row],[LQA_LIQUIDITY_SCORE]],Table9[LQA_Val],1))</f>
        <v>80-100</v>
      </c>
      <c r="BA445" s="27" t="str">
        <f>INDEX(Table10[Utilization_Bucket],MATCH(_xlfn.IFNA(ROUND(BuyTable[[#This Row],[Remaining]]/1000000,0),-1),Table10[Utilization_Val],1))</f>
        <v>10-50MM</v>
      </c>
      <c r="BB44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46" spans="1:54" x14ac:dyDescent="0.3">
      <c r="A446" t="s">
        <v>876</v>
      </c>
      <c r="B446" t="str">
        <f>IF(ISNUMBER(MATCH(I446,Buyside_PastID!A:A,0)),"","NEW")</f>
        <v/>
      </c>
      <c r="C446" s="8" t="s">
        <v>37</v>
      </c>
      <c r="D446" s="8">
        <v>1.8166624639926159</v>
      </c>
      <c r="E446" s="8">
        <v>1.5933604180395977</v>
      </c>
      <c r="F446" s="8" t="s">
        <v>2789</v>
      </c>
      <c r="I446" s="8" t="str" cm="1">
        <f t="array" ref="I446">_xll.BDP($C446,I$1)</f>
        <v>29246QAE5</v>
      </c>
      <c r="J446" s="8" t="str" cm="1">
        <f t="array" ref="J446">_xll.BDP($C446,J$1)</f>
        <v>BMETR 4.7 05/07/50</v>
      </c>
      <c r="K446" s="8" cm="1">
        <f t="array" ref="K446">_xll.BDP($C446,K$1)</f>
        <v>191169</v>
      </c>
      <c r="L446" s="8" cm="1">
        <f t="array" ref="L446">_xll.BDP($C446,L$1)</f>
        <v>7599941</v>
      </c>
      <c r="M446" s="8" t="str" cm="1">
        <f t="array" ref="M446">_xll.BDP($C446,M$1)</f>
        <v>USD</v>
      </c>
      <c r="N446" s="8" t="str" cm="1">
        <f t="array" ref="N446">_xll.BDP($C446,N$1)</f>
        <v>CL</v>
      </c>
      <c r="O446" s="8" t="str" cm="1">
        <f t="array" ref="O446">_xll.BDP($C446,O$1)</f>
        <v>Corp</v>
      </c>
      <c r="P446" s="8" t="str" cm="1">
        <f t="array" ref="P446">_xll.BDP($C446,P$1)</f>
        <v>Consumer Discretionary</v>
      </c>
      <c r="Q446" s="8" t="str" cm="1">
        <f t="array" ref="Q446">_xll.BDP($C446,Q$1)</f>
        <v>EMPRESA DE TRANSPORTE ME</v>
      </c>
      <c r="R446" s="8" t="str" cm="1">
        <f t="array" ref="R446">_xll.BDP($C446,R$1)</f>
        <v>A-</v>
      </c>
      <c r="S446" s="8" cm="1">
        <f t="array" ref="S446">_xlfn.IFNA(MATCH(_xll.BDP($C446,S$1),Convert_RBCIRTG[RTG_MDY],0),0)</f>
        <v>0</v>
      </c>
      <c r="T446" s="8" cm="1">
        <f t="array" ref="T446">_xlfn.IFNA(MATCH(_xll.BDP($C446,T$1),Convert_RBCIRTG[RTG_FITCH_SP],0),0)</f>
        <v>4</v>
      </c>
      <c r="U446" s="8" cm="1">
        <f t="array" ref="U446">_xlfn.IFNA(MATCH(_xll.BDP($C446,U$1),Convert_RBCIRTG[RTG_FITCH_SP],0),0)</f>
        <v>5</v>
      </c>
      <c r="V446" s="20" t="str" cm="1">
        <f t="array" ref="V446">INDEX(Convert_RBCIRTG[RTG_FITCH_SP],IF(MEDIAN($S446:$U446)&gt;0,MEDIAN($S446:$U446),MAX($S446:$U446)))</f>
        <v>A-</v>
      </c>
      <c r="W446" s="15" cm="1">
        <f t="array" ref="W446">_xll.BDP($C446,W$1,"YAS_YLD_FLAG = 15")</f>
        <v>16.155148781054127</v>
      </c>
      <c r="X446" s="3" t="str">
        <f>INDEX(Convert_DurBins[Dur_Bucket],MATCH($W446,Convert_DurBins[Dur_Val],1))</f>
        <v>16-18</v>
      </c>
      <c r="Y446" s="14">
        <f t="shared" si="32"/>
        <v>4.3985719214839074</v>
      </c>
      <c r="Z446" s="3">
        <f>-INDEX(DefProv[Default],MATCH($O446&amp;$R446,DefProv[KEY],0))</f>
        <v>-13</v>
      </c>
      <c r="AA446" s="9" cm="1">
        <f t="array" ref="AA446">IF($M446="CAD",AB446,_xll.BDP($C446,AA$1,"YAS_XCCY_FOREIGN_CURRENCY=CAD","YAS_YLD_FLAG = 15","PRICING_SOURCE=BVAL"))</f>
        <v>4.5285719214839073</v>
      </c>
      <c r="AB446" s="9" cm="1">
        <f t="array" ref="AB446">_xll.BDP($C446,AB$1,"YAS_YLD_FLAG = 15","PRICING_SOURCE=BVAL")</f>
        <v>3.7729279999999998</v>
      </c>
      <c r="AC446" s="14">
        <f t="shared" si="33"/>
        <v>0.75564392148390747</v>
      </c>
      <c r="AD446" s="9" cm="1">
        <f t="array" ref="AD446">_xll.BDP($C446,AD$1,"YAS_YLD_FLAG = 15","PRICING_SOURCE=BVAL")</f>
        <v>177.07329999999999</v>
      </c>
      <c r="AE446" s="14">
        <f>INDEX([1]credit_yield!$C$1:$C$108,MATCH($AY446,[1]credit_yield!$A$1:$A$108,0))</f>
        <v>92.54536525273727</v>
      </c>
      <c r="AF446" s="9" cm="1">
        <f t="array" ref="AF446">_xll.BDP($C446,AF$1,"YAS_YLD_FLAG = 15","YAS_XCCY_FOREIGN_CURRENCY=CAD","PRICING_SOURCE=BVAL")</f>
        <v>255.98188502132427</v>
      </c>
      <c r="AG446" s="9" cm="1">
        <f t="array" ref="AG446">_xll.BDP($C446,AG$1,"YAS_YLD_FLAG = 15","PRICING_SOURCE=BVAL")</f>
        <v>2.0021949999999999</v>
      </c>
      <c r="AH446" s="9" t="str" cm="1">
        <f t="array" ref="AH446">_xll.BDP($C446,AH$1,"YAS_YLD_FLAG = 15","PRICING_SOURCE=BVAL")</f>
        <v>T 2 3/8 05/15/51</v>
      </c>
      <c r="AI446" s="9" t="str" cm="1">
        <f t="array" ref="AI446">_xll.BDP($C446,AI$1,"YAS_YLD_FLAG = 15","YAS_XCCY_FOREIGN_CURRENCY=CAD","PRICING_SOURCE=BVAL")</f>
        <v>CAN 2 12/01/51</v>
      </c>
      <c r="AJ446" s="9" cm="1">
        <f t="array" ref="AJ446">_xll.BQL($C446, "yield(fill=PREV, pricing_source=BVN4, side=Bid, yield_type=YTW) - yield(fill=PREV, pricing_source=BVN4, side=Ask, yield_type=YTW)")</f>
        <v>2.4091980000000124E-2</v>
      </c>
      <c r="AK446" s="16" cm="1">
        <f t="array" ref="AK446">_xll.BDP($C446,AK$1,"YAS_YLD_FLAG = 1")</f>
        <v>1000000000</v>
      </c>
      <c r="AL446" s="5">
        <f t="shared" si="34"/>
        <v>6.3445000000000001E-2</v>
      </c>
      <c r="AM446" s="17" cm="1">
        <f t="array" ref="AM446">_xll.BDP($C446&amp;"@"&amp;Settings!$B$1&amp;" "&amp;$O446,"INTERVAL_SUM","MARKET_DATA_OVERRIDE="&amp;AM$1,"CALC_INTERVAL="&amp;Settings!$B$2,"FILL=0")*1000</f>
        <v>63445000</v>
      </c>
      <c r="AN446" s="18">
        <f t="shared" si="35"/>
        <v>45915000</v>
      </c>
      <c r="AO446" s="17" cm="1">
        <f t="array" ref="AO446">_xll.BDP($I446&amp;"@"&amp;Settings!$B$1&amp;" "&amp;$O446,"INTERVAL_SUM","MARKET_DATA_OVERRIDE="&amp;AO$1,"CALC_INTERVAL="&amp;Settings!$B$2,"FILL=0")*1000</f>
        <v>49425000</v>
      </c>
      <c r="AP446" s="17" cm="1">
        <f t="array" ref="AP446">_xll.BDP($I446&amp;"@"&amp;Settings!$B$1&amp;" "&amp;$O446,"INTERVAL_SUM","MARKET_DATA_OVERRIDE="&amp;AP$1,"CALC_INTERVAL="&amp;Settings!$B$2,"FILL=0")*1000</f>
        <v>3510000</v>
      </c>
      <c r="AQ446" s="8" cm="1">
        <f t="array" ref="AQ446">_xll.BDP($C446,AQ$1)</f>
        <v>95</v>
      </c>
      <c r="AR446" s="21">
        <f>_xlfn.IFNA(IF(ISNUMBER($K446),INDEX(SN_Limit[UTILIZATION],MATCH($K446,SN_Limit[BB_ID],0)),"#N/A"),
IF(ISNUMBER($L446),INDEX(SN_Limit[UTILIZATION],MATCH($L446,SN_Limit[BB_ID],0)),"#N/A"))</f>
        <v>0</v>
      </c>
      <c r="AS446" s="6">
        <f>_xlfn.IFNA(IF(ISNUMBER($K446),INDEX(SN_Limit[REMAINING],MATCH($K446,SN_Limit[BB_ID],0)),"#N/A"),
IF(ISNUMBER($L446),INDEX(SN_Limit[REMAINING],MATCH($L446,SN_Limit[BB_ID],0)),"#N/A"))</f>
        <v>67500000</v>
      </c>
      <c r="AT446" s="3" t="str">
        <f>INDEX(Table11[Z_category],MATCH(MAX(BuyTable[[#This Row],[Yld_Z_BB]:[Yld_Z_RBCI]]),Table11[Z_score_Vale],1))</f>
        <v>90+</v>
      </c>
      <c r="AU446" s="3" t="str">
        <f>INDEX(Table12[TRAC_Category],MATCH(BuyTable[[#This Row],[Perc_Traded]],Table12[TRAC_Value],1))</f>
        <v>5-10%</v>
      </c>
      <c r="AV446" s="27" t="str">
        <f>INDEX(Table13[NetDlrInv_Category],MATCH(BuyTable[[#This Row],[DealerClient Net]],Table13[NetDlrInv_Value],1))</f>
        <v>20 to 50MM</v>
      </c>
      <c r="AW446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446" s="3" t="str">
        <f>INDEX(Table15[XCCY_Cat],MATCH(BuyTable[[#This Row],[XCCY_sprd]],Table15[XCCY_Value],1))</f>
        <v>0.5 to 0.8</v>
      </c>
      <c r="AY446" s="3" t="str">
        <f>INDEX(Group_RTG[RTG_Value],MATCH($R446,Group_RTG[RTG_Key],0))&amp;":"&amp;INDEX(Map_DurBQNT[Dur_Val],MATCH($X446,Map_DurBQNT[Dur_Key],0))&amp;":"&amp;$M446&amp;":"&amp;$O446</f>
        <v>A:9:USD:Corp</v>
      </c>
      <c r="AZ446" s="3" t="str">
        <f>INDEX(Table9[LQA_Bucket],MATCH(BuyTable[[#This Row],[LQA_LIQUIDITY_SCORE]],Table9[LQA_Val],1))</f>
        <v>80-100</v>
      </c>
      <c r="BA446" s="27" t="str">
        <f>INDEX(Table10[Utilization_Bucket],MATCH(_xlfn.IFNA(ROUND(BuyTable[[#This Row],[Remaining]]/1000000,0),-1),Table10[Utilization_Val],1))</f>
        <v>50-100MM</v>
      </c>
      <c r="BB44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47" spans="1:54" x14ac:dyDescent="0.3">
      <c r="A447" t="s">
        <v>876</v>
      </c>
      <c r="B447" t="str">
        <f>IF(ISNUMBER(MATCH(I447,Buyside_PastID!A:A,0)),"","NEW")</f>
        <v/>
      </c>
      <c r="C447" s="8" t="s">
        <v>1746</v>
      </c>
      <c r="D447" s="8">
        <v>0.87151312769136746</v>
      </c>
      <c r="E447" s="8">
        <v>0.77679442611009497</v>
      </c>
      <c r="F447" s="8" t="s">
        <v>2175</v>
      </c>
      <c r="G447" s="8">
        <v>10000000</v>
      </c>
      <c r="H447" s="8">
        <v>5000000</v>
      </c>
      <c r="I447" s="8" t="str" cm="1">
        <f t="array" ref="I447">_xll.BDP($C447,I$1)</f>
        <v>44810ZBU3</v>
      </c>
      <c r="J447" s="8" t="str" cm="1">
        <f t="array" ref="J447">_xll.BDP($C447,J$1)</f>
        <v>HYDONE 3.72 11/18/47</v>
      </c>
      <c r="K447" s="8" cm="1">
        <f t="array" ref="K447">_xll.BDP($C447,K$1)</f>
        <v>47287703</v>
      </c>
      <c r="L447" s="8" cm="1">
        <f t="array" ref="L447">_xll.BDP($C447,L$1)</f>
        <v>1180521</v>
      </c>
      <c r="M447" s="8" t="str" cm="1">
        <f t="array" ref="M447">_xll.BDP($C447,M$1)</f>
        <v>CAD</v>
      </c>
      <c r="N447" s="8" t="str" cm="1">
        <f t="array" ref="N447">_xll.BDP($C447,N$1)</f>
        <v>CA</v>
      </c>
      <c r="O447" s="8" t="str" cm="1">
        <f t="array" ref="O447">_xll.BDP($C447,O$1)</f>
        <v>Corp</v>
      </c>
      <c r="P447" s="8" t="str" cm="1">
        <f t="array" ref="P447">_xll.BDP($C447,P$1)</f>
        <v>Utilities</v>
      </c>
      <c r="Q447" s="8" t="str" cm="1">
        <f t="array" ref="Q447">_xll.BDP($C447,Q$1)</f>
        <v>HYDRO ONE INC</v>
      </c>
      <c r="R447" s="8" t="str" cm="1">
        <f t="array" ref="R447">_xll.BDP($C447,R$1)</f>
        <v>A-</v>
      </c>
      <c r="S447" s="8" cm="1">
        <f t="array" ref="S447">_xlfn.IFNA(MATCH(_xll.BDP($C447,S$1),Convert_RBCIRTG[RTG_MDY],0),0)</f>
        <v>4</v>
      </c>
      <c r="T447" s="8" cm="1">
        <f t="array" ref="T447">_xlfn.IFNA(MATCH(_xll.BDP($C447,T$1),Convert_RBCIRTG[RTG_FITCH_SP],0),0)</f>
        <v>0</v>
      </c>
      <c r="U447" s="8" cm="1">
        <f t="array" ref="U447">_xlfn.IFNA(MATCH(_xll.BDP($C447,U$1),Convert_RBCIRTG[RTG_FITCH_SP],0),0)</f>
        <v>4</v>
      </c>
      <c r="V447" s="20" t="str" cm="1">
        <f t="array" ref="V447">INDEX(Convert_RBCIRTG[RTG_FITCH_SP],IF(MEDIAN($S447:$U447)&gt;0,MEDIAN($S447:$U447),MAX($S447:$U447)))</f>
        <v>A-</v>
      </c>
      <c r="W447" s="15" cm="1">
        <f t="array" ref="W447">_xll.BDP($C447,W$1,"YAS_YLD_FLAG = 15")</f>
        <v>16.558101301548017</v>
      </c>
      <c r="X447" s="3" t="str">
        <f>INDEX(Convert_DurBins[Dur_Bucket],MATCH($W447,Convert_DurBins[Dur_Val],1))</f>
        <v>16-18</v>
      </c>
      <c r="Y447" s="14">
        <f t="shared" si="32"/>
        <v>3.1491370000000001</v>
      </c>
      <c r="Z447" s="3">
        <f>-INDEX(DefProv[Default],MATCH($O447&amp;$R447,DefProv[KEY],0))</f>
        <v>-13</v>
      </c>
      <c r="AA447" s="9" cm="1">
        <f t="array" ref="AA447">IF($M447="CAD",AB447,_xll.BDP($C447,AA$1,"YAS_XCCY_FOREIGN_CURRENCY=CAD","YAS_YLD_FLAG = 15","PRICING_SOURCE=BVAL"))</f>
        <v>3.279137</v>
      </c>
      <c r="AB447" s="9" cm="1">
        <f t="array" ref="AB447">_xll.BDP($C447,AB$1,"YAS_YLD_FLAG = 15","PRICING_SOURCE=BVAL")</f>
        <v>3.279137</v>
      </c>
      <c r="AC447" s="14">
        <f t="shared" si="33"/>
        <v>0</v>
      </c>
      <c r="AD447" s="9" cm="1">
        <f t="array" ref="AD447">_xll.BDP($C447,AD$1,"YAS_YLD_FLAG = 15","PRICING_SOURCE=BVAL")</f>
        <v>134.32170000000002</v>
      </c>
      <c r="AE447" s="14">
        <f>INDEX([1]credit_yield!$C$1:$C$108,MATCH($AY447,[1]credit_yield!$A$1:$A$108,0))</f>
        <v>139.83568050986841</v>
      </c>
      <c r="AF447" s="9" cm="1">
        <f t="array" ref="AF447">_xll.BDP($C447,AF$1,"YAS_YLD_FLAG = 15","YAS_XCCY_FOREIGN_CURRENCY=CAD","PRICING_SOURCE=BVAL")</f>
        <v>136.02975997789588</v>
      </c>
      <c r="AG447" s="9" cm="1">
        <f t="array" ref="AG447">_xll.BDP($C447,AG$1,"YAS_YLD_FLAG = 15","PRICING_SOURCE=BVAL")</f>
        <v>1.9359199999999999</v>
      </c>
      <c r="AH447" s="9" t="str" cm="1">
        <f t="array" ref="AH447">_xll.BDP($C447,AH$1,"YAS_YLD_FLAG = 15","PRICING_SOURCE=BVAL")</f>
        <v>CAN 3 1/2 12/01/45</v>
      </c>
      <c r="AI447" s="9" t="str" cm="1">
        <f t="array" ref="AI447">_xll.BDP($C447,AI$1,"YAS_YLD_FLAG = 15","YAS_XCCY_FOREIGN_CURRENCY=CAD","PRICING_SOURCE=BVAL")</f>
        <v>CAN 2 12/01/51</v>
      </c>
      <c r="AJ447" s="9" cm="1">
        <f t="array" ref="AJ447">_xll.BQL($C447, "yield(fill=PREV, pricing_source=BVN4, side=Bid, yield_type=YTW) - yield(fill=PREV, pricing_source=BVN4, side=Ask, yield_type=YTW)")</f>
        <v>2.370246999999992E-2</v>
      </c>
      <c r="AK447" s="16" cm="1">
        <f t="array" ref="AK447">_xll.BDP($C447,AK$1,"YAS_YLD_FLAG = 1")</f>
        <v>450000000</v>
      </c>
      <c r="AL447" s="5">
        <f t="shared" si="34"/>
        <v>0</v>
      </c>
      <c r="AM447" s="17" cm="1">
        <f t="array" ref="AM447">_xll.BDP($C447&amp;"@"&amp;Settings!$B$1&amp;" "&amp;$O447,"INTERVAL_SUM","MARKET_DATA_OVERRIDE="&amp;AM$1,"CALC_INTERVAL="&amp;Settings!$B$2,"FILL=0")*1000</f>
        <v>0</v>
      </c>
      <c r="AN447" s="18">
        <f t="shared" si="35"/>
        <v>0</v>
      </c>
      <c r="AO447" s="17" cm="1">
        <f t="array" ref="AO447">_xll.BDP($I447&amp;"@"&amp;Settings!$B$1&amp;" "&amp;$O447,"INTERVAL_SUM","MARKET_DATA_OVERRIDE="&amp;AO$1,"CALC_INTERVAL="&amp;Settings!$B$2,"FILL=0")*1000</f>
        <v>0</v>
      </c>
      <c r="AP447" s="17" cm="1">
        <f t="array" ref="AP447">_xll.BDP($I447&amp;"@"&amp;Settings!$B$1&amp;" "&amp;$O447,"INTERVAL_SUM","MARKET_DATA_OVERRIDE="&amp;AP$1,"CALC_INTERVAL="&amp;Settings!$B$2,"FILL=0")*1000</f>
        <v>0</v>
      </c>
      <c r="AQ447" s="8" cm="1">
        <f t="array" ref="AQ447">_xll.BDP($C447,AQ$1)</f>
        <v>88</v>
      </c>
      <c r="AR447" s="21">
        <f>_xlfn.IFNA(IF(ISNUMBER($K447),INDEX(SN_Limit[UTILIZATION],MATCH($K447,SN_Limit[BB_ID],0)),"#N/A"),
IF(ISNUMBER($L447),INDEX(SN_Limit[UTILIZATION],MATCH($L447,SN_Limit[BB_ID],0)),"#N/A"))</f>
        <v>0.15909999999999999</v>
      </c>
      <c r="AS447" s="6">
        <f>_xlfn.IFNA(IF(ISNUMBER($K447),INDEX(SN_Limit[REMAINING],MATCH($K447,SN_Limit[BB_ID],0)),"#N/A"),
IF(ISNUMBER($L447),INDEX(SN_Limit[REMAINING],MATCH($L447,SN_Limit[BB_ID],0)),"#N/A"))</f>
        <v>111128831.42</v>
      </c>
      <c r="AT447" s="3" t="str">
        <f>INDEX(Table11[Z_category],MATCH(MAX(BuyTable[[#This Row],[Yld_Z_BB]:[Yld_Z_RBCI]]),Table11[Z_score_Vale],1))</f>
        <v>75 to 90</v>
      </c>
      <c r="AU447" s="3">
        <f>INDEX(Table12[TRAC_Category],MATCH(BuyTable[[#This Row],[Perc_Traded]],Table12[TRAC_Value],1))</f>
        <v>0</v>
      </c>
      <c r="AV447" s="27">
        <f>INDEX(Table13[NetDlrInv_Category],MATCH(BuyTable[[#This Row],[DealerClient Net]],Table13[NetDlrInv_Value],1))</f>
        <v>0</v>
      </c>
      <c r="AW447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447" s="3">
        <f>INDEX(Table15[XCCY_Cat],MATCH(BuyTable[[#This Row],[XCCY_sprd]],Table15[XCCY_Value],1))</f>
        <v>0</v>
      </c>
      <c r="AY447" s="3" t="str">
        <f>INDEX(Group_RTG[RTG_Value],MATCH($R447,Group_RTG[RTG_Key],0))&amp;":"&amp;INDEX(Map_DurBQNT[Dur_Val],MATCH($X447,Map_DurBQNT[Dur_Key],0))&amp;":"&amp;$M447&amp;":"&amp;$O447</f>
        <v>A:9:CAD:Corp</v>
      </c>
      <c r="AZ447" s="3" t="str">
        <f>INDEX(Table9[LQA_Bucket],MATCH(BuyTable[[#This Row],[LQA_LIQUIDITY_SCORE]],Table9[LQA_Val],1))</f>
        <v>80-100</v>
      </c>
      <c r="BA447" s="27" t="str">
        <f>INDEX(Table10[Utilization_Bucket],MATCH(_xlfn.IFNA(ROUND(BuyTable[[#This Row],[Remaining]]/1000000,0),-1),Table10[Utilization_Val],1))</f>
        <v>100MM+</v>
      </c>
      <c r="BB44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448" spans="1:54" x14ac:dyDescent="0.3">
      <c r="A448" t="s">
        <v>876</v>
      </c>
      <c r="B448" t="str">
        <f>IF(ISNUMBER(MATCH(I448,Buyside_PastID!A:A,0)),"","NEW")</f>
        <v/>
      </c>
      <c r="C448" s="8" t="s">
        <v>1743</v>
      </c>
      <c r="D448" s="8">
        <v>1.079593990692802</v>
      </c>
      <c r="E448" s="8">
        <v>1.4132849741377116</v>
      </c>
      <c r="F448" s="8" t="s">
        <v>2169</v>
      </c>
      <c r="G448" s="8">
        <v>2000</v>
      </c>
      <c r="H448" s="8">
        <v>5000</v>
      </c>
      <c r="I448" s="8" t="str" cm="1">
        <f t="array" ref="I448">_xll.BDP($C448,I$1)</f>
        <v>891288DW9</v>
      </c>
      <c r="J448" s="8" t="str" cm="1">
        <f t="array" ref="J448">_xll.BDP($C448,J$1)</f>
        <v>TRNT 2.15 08/25/40</v>
      </c>
      <c r="K448" s="8" cm="1">
        <f t="array" ref="K448">_xll.BDP($C448,K$1)</f>
        <v>186517</v>
      </c>
      <c r="L448" s="8" cm="1">
        <f t="array" ref="L448">_xll.BDP($C448,L$1)</f>
        <v>186517</v>
      </c>
      <c r="M448" s="8" t="str" cm="1">
        <f t="array" ref="M448">_xll.BDP($C448,M$1)</f>
        <v>CAD</v>
      </c>
      <c r="N448" s="8" t="str" cm="1">
        <f t="array" ref="N448">_xll.BDP($C448,N$1)</f>
        <v>CA</v>
      </c>
      <c r="O448" s="8" t="str" cm="1">
        <f t="array" ref="O448">_xll.BDP($C448,O$1)</f>
        <v>Govt</v>
      </c>
      <c r="P448" s="8" t="str" cm="1">
        <f t="array" ref="P448">_xll.BDP($C448,P$1)</f>
        <v>Government</v>
      </c>
      <c r="Q448" s="8" t="str" cm="1">
        <f t="array" ref="Q448">_xll.BDP($C448,Q$1)</f>
        <v>CITY OF TORONTO CANADA</v>
      </c>
      <c r="R448" s="8" t="str" cm="1">
        <f t="array" ref="R448">_xll.BDP($C448,R$1)</f>
        <v>AA</v>
      </c>
      <c r="S448" s="8" cm="1">
        <f t="array" ref="S448">_xlfn.IFNA(MATCH(_xll.BDP($C448,S$1),Convert_RBCIRTG[RTG_MDY],0),0)</f>
        <v>9</v>
      </c>
      <c r="T448" s="8" cm="1">
        <f t="array" ref="T448">_xlfn.IFNA(MATCH(_xll.BDP($C448,T$1),Convert_RBCIRTG[RTG_FITCH_SP],0),0)</f>
        <v>0</v>
      </c>
      <c r="U448" s="8" cm="1">
        <f t="array" ref="U448">_xlfn.IFNA(MATCH(_xll.BDP($C448,U$1),Convert_RBCIRTG[RTG_FITCH_SP],0),0)</f>
        <v>8</v>
      </c>
      <c r="V448" s="20" t="str" cm="1">
        <f t="array" ref="V448">INDEX(Convert_RBCIRTG[RTG_FITCH_SP],IF(MEDIAN($S448:$U448)&gt;0,MEDIAN($S448:$U448),MAX($S448:$U448)))</f>
        <v>AA</v>
      </c>
      <c r="W448" s="15" cm="1">
        <f t="array" ref="W448">_xll.BDP($C448,W$1,"YAS_YLD_FLAG = 15")</f>
        <v>15.133975457886052</v>
      </c>
      <c r="X448" s="3" t="str">
        <f>INDEX(Convert_DurBins[Dur_Bucket],MATCH($W448,Convert_DurBins[Dur_Val],1))</f>
        <v>14-16</v>
      </c>
      <c r="Y448" s="14">
        <f t="shared" si="32"/>
        <v>2.7521500000000003</v>
      </c>
      <c r="Z448" s="3">
        <f>-INDEX(DefProv[Default],MATCH($O448&amp;$R448,DefProv[KEY],0))</f>
        <v>-3</v>
      </c>
      <c r="AA448" s="9" cm="1">
        <f t="array" ref="AA448">IF($M448="CAD",AB448,_xll.BDP($C448,AA$1,"YAS_XCCY_FOREIGN_CURRENCY=CAD","YAS_YLD_FLAG = 15","PRICING_SOURCE=BVAL"))</f>
        <v>2.7821500000000001</v>
      </c>
      <c r="AB448" s="9" cm="1">
        <f t="array" ref="AB448">_xll.BDP($C448,AB$1,"YAS_YLD_FLAG = 15","PRICING_SOURCE=BVAL")</f>
        <v>2.7821500000000001</v>
      </c>
      <c r="AC448" s="14">
        <f t="shared" si="33"/>
        <v>0</v>
      </c>
      <c r="AD448" s="9" cm="1">
        <f t="array" ref="AD448">_xll.BDP($C448,AD$1,"YAS_YLD_FLAG = 15","PRICING_SOURCE=BVAL")</f>
        <v>100.3695</v>
      </c>
      <c r="AE448" s="14" t="e">
        <f>INDEX([1]credit_yield!$C$1:$C$108,MATCH($AY448,[1]credit_yield!$A$1:$A$108,0))</f>
        <v>#N/A</v>
      </c>
      <c r="AF448" s="9" cm="1">
        <f t="array" ref="AF448">_xll.BDP($C448,AF$1,"YAS_YLD_FLAG = 15","YAS_XCCY_FOREIGN_CURRENCY=CAD","PRICING_SOURCE=BVAL")</f>
        <v>87.762705350253853</v>
      </c>
      <c r="AG448" s="9" cm="1">
        <f t="array" ref="AG448">_xll.BDP($C448,AG$1,"YAS_YLD_FLAG = 15","PRICING_SOURCE=BVAL")</f>
        <v>1.7784550000000001</v>
      </c>
      <c r="AH448" s="9" t="str" cm="1">
        <f t="array" ref="AH448">_xll.BDP($C448,AH$1,"YAS_YLD_FLAG = 15","PRICING_SOURCE=BVAL")</f>
        <v>CAN 5 06/01/37</v>
      </c>
      <c r="AI448" s="9" t="str" cm="1">
        <f t="array" ref="AI448">_xll.BDP($C448,AI$1,"YAS_YLD_FLAG = 15","YAS_XCCY_FOREIGN_CURRENCY=CAD","PRICING_SOURCE=BVAL")</f>
        <v>CAN 4 06/01/41</v>
      </c>
      <c r="AJ448" s="9" cm="1">
        <f t="array" ref="AJ448">_xll.BQL($C448, "yield(fill=PREV, pricing_source=BVN4, side=Bid, yield_type=YTW) - yield(fill=PREV, pricing_source=BVN4, side=Ask, yield_type=YTW)")</f>
        <v>2.0274430547007061E-2</v>
      </c>
      <c r="AK448" s="16" cm="1">
        <f t="array" ref="AK448">_xll.BDP($C448,AK$1,"YAS_YLD_FLAG = 1")</f>
        <v>500000000</v>
      </c>
      <c r="AL448" s="5">
        <f t="shared" si="34"/>
        <v>0</v>
      </c>
      <c r="AM448" s="17" cm="1">
        <f t="array" ref="AM448">_xll.BDP($C448&amp;"@"&amp;Settings!$B$1&amp;" "&amp;$O448,"INTERVAL_SUM","MARKET_DATA_OVERRIDE="&amp;AM$1,"CALC_INTERVAL="&amp;Settings!$B$2,"FILL=0")*1000</f>
        <v>0</v>
      </c>
      <c r="AN448" s="18">
        <f t="shared" si="35"/>
        <v>0</v>
      </c>
      <c r="AO448" s="17" cm="1">
        <f t="array" ref="AO448">_xll.BDP($I448&amp;"@"&amp;Settings!$B$1&amp;" "&amp;$O448,"INTERVAL_SUM","MARKET_DATA_OVERRIDE="&amp;AO$1,"CALC_INTERVAL="&amp;Settings!$B$2,"FILL=0")*1000</f>
        <v>0</v>
      </c>
      <c r="AP448" s="17" cm="1">
        <f t="array" ref="AP448">_xll.BDP($I448&amp;"@"&amp;Settings!$B$1&amp;" "&amp;$O448,"INTERVAL_SUM","MARKET_DATA_OVERRIDE="&amp;AP$1,"CALC_INTERVAL="&amp;Settings!$B$2,"FILL=0")*1000</f>
        <v>0</v>
      </c>
      <c r="AQ448" s="8" cm="1">
        <f t="array" ref="AQ448">_xll.BDP($C448,AQ$1)</f>
        <v>92</v>
      </c>
      <c r="AR448" s="21">
        <f>_xlfn.IFNA(IF(ISNUMBER($K448),INDEX(SN_Limit[UTILIZATION],MATCH($K448,SN_Limit[BB_ID],0)),"#N/A"),
IF(ISNUMBER($L448),INDEX(SN_Limit[UTILIZATION],MATCH($L448,SN_Limit[BB_ID],0)),"#N/A"))</f>
        <v>1.26E-2</v>
      </c>
      <c r="AS448" s="6">
        <f>_xlfn.IFNA(IF(ISNUMBER($K448),INDEX(SN_Limit[REMAINING],MATCH($K448,SN_Limit[BB_ID],0)),"#N/A"),
IF(ISNUMBER($L448),INDEX(SN_Limit[REMAINING],MATCH($L448,SN_Limit[BB_ID],0)),"#N/A"))</f>
        <v>79863823.290000007</v>
      </c>
      <c r="AT448" s="3" t="str">
        <f>INDEX(Table11[Z_category],MATCH(MAX(BuyTable[[#This Row],[Yld_Z_BB]:[Yld_Z_RBCI]]),Table11[Z_score_Vale],1))</f>
        <v>90+</v>
      </c>
      <c r="AU448" s="3">
        <f>INDEX(Table12[TRAC_Category],MATCH(BuyTable[[#This Row],[Perc_Traded]],Table12[TRAC_Value],1))</f>
        <v>0</v>
      </c>
      <c r="AV448" s="27">
        <f>INDEX(Table13[NetDlrInv_Category],MATCH(BuyTable[[#This Row],[DealerClient Net]],Table13[NetDlrInv_Value],1))</f>
        <v>0</v>
      </c>
      <c r="AW448" s="3">
        <f>IF(OR(ISBLANK(BuyTable[[#This Row],[MSG_AskSize]]),NOT(ISNUMBER(BuyTable[[#This Row],[MSG_AskSize]]))),"NA",INDEX(Table14[AskSize_Category],MATCH(BuyTable[[#This Row],[MSG_AskSize]],Table14[AskSize_Value],1)))</f>
        <v>0</v>
      </c>
      <c r="AX448" s="3">
        <f>INDEX(Table15[XCCY_Cat],MATCH(BuyTable[[#This Row],[XCCY_sprd]],Table15[XCCY_Value],1))</f>
        <v>0</v>
      </c>
      <c r="AY448" s="3" t="str">
        <f>INDEX(Group_RTG[RTG_Value],MATCH($R448,Group_RTG[RTG_Key],0))&amp;":"&amp;INDEX(Map_DurBQNT[Dur_Val],MATCH($X448,Map_DurBQNT[Dur_Key],0))&amp;":"&amp;$M448&amp;":"&amp;$O448</f>
        <v>AA:8:CAD:Govt</v>
      </c>
      <c r="AZ448" s="3" t="str">
        <f>INDEX(Table9[LQA_Bucket],MATCH(BuyTable[[#This Row],[LQA_LIQUIDITY_SCORE]],Table9[LQA_Val],1))</f>
        <v>80-100</v>
      </c>
      <c r="BA448" s="27" t="str">
        <f>INDEX(Table10[Utilization_Bucket],MATCH(_xlfn.IFNA(ROUND(BuyTable[[#This Row],[Remaining]]/1000000,0),-1),Table10[Utilization_Val],1))</f>
        <v>50-100MM</v>
      </c>
      <c r="BB44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49" spans="1:54" x14ac:dyDescent="0.3">
      <c r="A449" t="s">
        <v>876</v>
      </c>
      <c r="B449" t="str">
        <f>IF(ISNUMBER(MATCH(I449,Buyside_PastID!A:A,0)),"","NEW")</f>
        <v/>
      </c>
      <c r="C449" s="8" t="s">
        <v>1741</v>
      </c>
      <c r="D449" s="8">
        <v>1.3076841500414964</v>
      </c>
      <c r="E449" s="8">
        <v>1.0070230423544271</v>
      </c>
      <c r="F449" s="8" t="s">
        <v>2166</v>
      </c>
      <c r="G449" s="8">
        <v>10000000</v>
      </c>
      <c r="H449" s="8">
        <v>10000</v>
      </c>
      <c r="I449" s="8" t="str" cm="1">
        <f t="array" ref="I449">_xll.BDP($C449,I$1)</f>
        <v>642866GL5</v>
      </c>
      <c r="J449" s="8" t="str" cm="1">
        <f t="array" ref="J449">_xll.BDP($C449,J$1)</f>
        <v>NBRNS 3.1 08/14/48</v>
      </c>
      <c r="K449" s="8" cm="1">
        <f t="array" ref="K449">_xll.BDP($C449,K$1)</f>
        <v>191113</v>
      </c>
      <c r="L449" s="8" cm="1">
        <f t="array" ref="L449">_xll.BDP($C449,L$1)</f>
        <v>191113</v>
      </c>
      <c r="M449" s="8" t="str" cm="1">
        <f t="array" ref="M449">_xll.BDP($C449,M$1)</f>
        <v>CAD</v>
      </c>
      <c r="N449" s="8" t="str" cm="1">
        <f t="array" ref="N449">_xll.BDP($C449,N$1)</f>
        <v>CA</v>
      </c>
      <c r="O449" s="8" t="str" cm="1">
        <f t="array" ref="O449">_xll.BDP($C449,O$1)</f>
        <v>Govt</v>
      </c>
      <c r="P449" s="8" t="str" cm="1">
        <f t="array" ref="P449">_xll.BDP($C449,P$1)</f>
        <v>Government</v>
      </c>
      <c r="Q449" s="8" t="str" cm="1">
        <f t="array" ref="Q449">_xll.BDP($C449,Q$1)</f>
        <v>PROV OF NEW BRUNSWICK</v>
      </c>
      <c r="R449" s="8" t="str" cm="1">
        <f t="array" ref="R449">_xll.BDP($C449,R$1)</f>
        <v>A+</v>
      </c>
      <c r="S449" s="8" cm="1">
        <f t="array" ref="S449">_xlfn.IFNA(MATCH(_xll.BDP($C449,S$1),Convert_RBCIRTG[RTG_MDY],0),0)</f>
        <v>8</v>
      </c>
      <c r="T449" s="8" cm="1">
        <f t="array" ref="T449">_xlfn.IFNA(MATCH(_xll.BDP($C449,T$1),Convert_RBCIRTG[RTG_FITCH_SP],0),0)</f>
        <v>0</v>
      </c>
      <c r="U449" s="8" cm="1">
        <f t="array" ref="U449">_xlfn.IFNA(MATCH(_xll.BDP($C449,U$1),Convert_RBCIRTG[RTG_FITCH_SP],0),0)</f>
        <v>6</v>
      </c>
      <c r="V449" s="20" t="str" cm="1">
        <f t="array" ref="V449">INDEX(Convert_RBCIRTG[RTG_FITCH_SP],IF(MEDIAN($S449:$U449)&gt;0,MEDIAN($S449:$U449),MAX($S449:$U449)))</f>
        <v>A+</v>
      </c>
      <c r="W449" s="15" cm="1">
        <f t="array" ref="W449">_xll.BDP($C449,W$1,"YAS_YLD_FLAG = 15")</f>
        <v>18.300698177104909</v>
      </c>
      <c r="X449" s="3" t="str">
        <f>INDEX(Convert_DurBins[Dur_Bucket],MATCH($W449,Convert_DurBins[Dur_Val],1))</f>
        <v>18-20</v>
      </c>
      <c r="Y449" s="14">
        <f t="shared" si="32"/>
        <v>2.7850680000000003</v>
      </c>
      <c r="Z449" s="3">
        <f>-INDEX(DefProv[Default],MATCH($O449&amp;$R449,DefProv[KEY],0))</f>
        <v>-3</v>
      </c>
      <c r="AA449" s="9" cm="1">
        <f t="array" ref="AA449">IF($M449="CAD",AB449,_xll.BDP($C449,AA$1,"YAS_XCCY_FOREIGN_CURRENCY=CAD","YAS_YLD_FLAG = 15","PRICING_SOURCE=BVAL"))</f>
        <v>2.8150680000000001</v>
      </c>
      <c r="AB449" s="9" cm="1">
        <f t="array" ref="AB449">_xll.BDP($C449,AB$1,"YAS_YLD_FLAG = 15","PRICING_SOURCE=BVAL")</f>
        <v>2.8150680000000001</v>
      </c>
      <c r="AC449" s="14">
        <f t="shared" si="33"/>
        <v>0</v>
      </c>
      <c r="AD449" s="9" cm="1">
        <f t="array" ref="AD449">_xll.BDP($C449,AD$1,"YAS_YLD_FLAG = 15","PRICING_SOURCE=BVAL")</f>
        <v>86.255200000000002</v>
      </c>
      <c r="AE449" s="14">
        <f>INDEX([1]credit_yield!$C$1:$C$108,MATCH($AY449,[1]credit_yield!$A$1:$A$108,0))</f>
        <v>86.340196228027338</v>
      </c>
      <c r="AF449" s="9" cm="1">
        <f t="array" ref="AF449">_xll.BDP($C449,AF$1,"YAS_YLD_FLAG = 15","YAS_XCCY_FOREIGN_CURRENCY=CAD","PRICING_SOURCE=BVAL")</f>
        <v>86.576262155214351</v>
      </c>
      <c r="AG449" s="9" cm="1">
        <f t="array" ref="AG449">_xll.BDP($C449,AG$1,"YAS_YLD_FLAG = 15","PRICING_SOURCE=BVAL")</f>
        <v>1.9525160000000001</v>
      </c>
      <c r="AH449" s="9" t="str" cm="1">
        <f t="array" ref="AH449">_xll.BDP($C449,AH$1,"YAS_YLD_FLAG = 15","PRICING_SOURCE=BVAL")</f>
        <v>CAN 2 3/4 12/01/48</v>
      </c>
      <c r="AI449" s="9" t="str" cm="1">
        <f t="array" ref="AI449">_xll.BDP($C449,AI$1,"YAS_YLD_FLAG = 15","YAS_XCCY_FOREIGN_CURRENCY=CAD","PRICING_SOURCE=BVAL")</f>
        <v>CAN 2 12/01/51</v>
      </c>
      <c r="AJ449" s="9" cm="1">
        <f t="array" ref="AJ449">_xll.BQL($C449, "yield(fill=PREV, pricing_source=BVN4, side=Bid, yield_type=YTW) - yield(fill=PREV, pricing_source=BVN4, side=Ask, yield_type=YTW)")</f>
        <v>1.6500786168085924E-2</v>
      </c>
      <c r="AK449" s="16" cm="1">
        <f t="array" ref="AK449">_xll.BDP($C449,AK$1,"YAS_YLD_FLAG = 1")</f>
        <v>1150000000</v>
      </c>
      <c r="AL449" s="5">
        <f t="shared" si="34"/>
        <v>0</v>
      </c>
      <c r="AM449" s="17" cm="1">
        <f t="array" ref="AM449">_xll.BDP($C449&amp;"@"&amp;Settings!$B$1&amp;" "&amp;$O449,"INTERVAL_SUM","MARKET_DATA_OVERRIDE="&amp;AM$1,"CALC_INTERVAL="&amp;Settings!$B$2,"FILL=0")*1000</f>
        <v>0</v>
      </c>
      <c r="AN449" s="18">
        <f t="shared" si="35"/>
        <v>0</v>
      </c>
      <c r="AO449" s="17" cm="1">
        <f t="array" ref="AO449">_xll.BDP($I449&amp;"@"&amp;Settings!$B$1&amp;" "&amp;$O449,"INTERVAL_SUM","MARKET_DATA_OVERRIDE="&amp;AO$1,"CALC_INTERVAL="&amp;Settings!$B$2,"FILL=0")*1000</f>
        <v>0</v>
      </c>
      <c r="AP449" s="17" cm="1">
        <f t="array" ref="AP449">_xll.BDP($I449&amp;"@"&amp;Settings!$B$1&amp;" "&amp;$O449,"INTERVAL_SUM","MARKET_DATA_OVERRIDE="&amp;AP$1,"CALC_INTERVAL="&amp;Settings!$B$2,"FILL=0")*1000</f>
        <v>0</v>
      </c>
      <c r="AQ449" s="8" cm="1">
        <f t="array" ref="AQ449">_xll.BDP($C449,AQ$1)</f>
        <v>96</v>
      </c>
      <c r="AR449" s="21">
        <f>_xlfn.IFNA(IF(ISNUMBER($K449),INDEX(SN_Limit[UTILIZATION],MATCH($K449,SN_Limit[BB_ID],0)),"#N/A"),
IF(ISNUMBER($L449),INDEX(SN_Limit[UTILIZATION],MATCH($L449,SN_Limit[BB_ID],0)),"#N/A"))</f>
        <v>0.65639999999999998</v>
      </c>
      <c r="AS449" s="6">
        <f>_xlfn.IFNA(IF(ISNUMBER($K449),INDEX(SN_Limit[REMAINING],MATCH($K449,SN_Limit[BB_ID],0)),"#N/A"),
IF(ISNUMBER($L449),INDEX(SN_Limit[REMAINING],MATCH($L449,SN_Limit[BB_ID],0)),"#N/A"))</f>
        <v>170525763.57999998</v>
      </c>
      <c r="AT449" s="3" t="str">
        <f>INDEX(Table11[Z_category],MATCH(MAX(BuyTable[[#This Row],[Yld_Z_BB]:[Yld_Z_RBCI]]),Table11[Z_score_Vale],1))</f>
        <v>90+</v>
      </c>
      <c r="AU449" s="3">
        <f>INDEX(Table12[TRAC_Category],MATCH(BuyTable[[#This Row],[Perc_Traded]],Table12[TRAC_Value],1))</f>
        <v>0</v>
      </c>
      <c r="AV449" s="27">
        <f>INDEX(Table13[NetDlrInv_Category],MATCH(BuyTable[[#This Row],[DealerClient Net]],Table13[NetDlrInv_Value],1))</f>
        <v>0</v>
      </c>
      <c r="AW449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449" s="3">
        <f>INDEX(Table15[XCCY_Cat],MATCH(BuyTable[[#This Row],[XCCY_sprd]],Table15[XCCY_Value],1))</f>
        <v>0</v>
      </c>
      <c r="AY449" s="3" t="str">
        <f>INDEX(Group_RTG[RTG_Value],MATCH($R449,Group_RTG[RTG_Key],0))&amp;":"&amp;INDEX(Map_DurBQNT[Dur_Val],MATCH($X449,Map_DurBQNT[Dur_Key],0))&amp;":"&amp;$M449&amp;":"&amp;$O449</f>
        <v>A:10:CAD:Govt</v>
      </c>
      <c r="AZ449" s="3" t="str">
        <f>INDEX(Table9[LQA_Bucket],MATCH(BuyTable[[#This Row],[LQA_LIQUIDITY_SCORE]],Table9[LQA_Val],1))</f>
        <v>80-100</v>
      </c>
      <c r="BA449" s="27" t="str">
        <f>INDEX(Table10[Utilization_Bucket],MATCH(_xlfn.IFNA(ROUND(BuyTable[[#This Row],[Remaining]]/1000000,0),-1),Table10[Utilization_Val],1))</f>
        <v>100MM+</v>
      </c>
      <c r="BB44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450" spans="1:54" x14ac:dyDescent="0.3">
      <c r="A450" t="s">
        <v>876</v>
      </c>
      <c r="B450" t="str">
        <f>IF(ISNUMBER(MATCH(I450,Buyside_PastID!A:A,0)),"","NEW")</f>
        <v/>
      </c>
      <c r="C450" s="8" t="s">
        <v>1764</v>
      </c>
      <c r="D450" s="8">
        <v>1.075646335753363</v>
      </c>
      <c r="E450" s="8">
        <v>1.3214607153229401</v>
      </c>
      <c r="F450" s="8" t="s">
        <v>2199</v>
      </c>
      <c r="G450" s="8">
        <v>10000000</v>
      </c>
      <c r="H450" s="8">
        <v>0</v>
      </c>
      <c r="I450" s="8" t="str" cm="1">
        <f t="array" ref="I450">_xll.BDP($C450,I$1)</f>
        <v>448814GY3</v>
      </c>
      <c r="J450" s="8" t="str" cm="1">
        <f t="array" ref="J450">_xll.BDP($C450,J$1)</f>
        <v>QHEL 6 08/15/31</v>
      </c>
      <c r="K450" s="8" cm="1">
        <f t="array" ref="K450">_xll.BDP($C450,K$1)</f>
        <v>227189</v>
      </c>
      <c r="L450" s="8" cm="1">
        <f t="array" ref="L450">_xll.BDP($C450,L$1)</f>
        <v>186754</v>
      </c>
      <c r="M450" s="8" t="str" cm="1">
        <f t="array" ref="M450">_xll.BDP($C450,M$1)</f>
        <v>CAD</v>
      </c>
      <c r="N450" s="8" t="str" cm="1">
        <f t="array" ref="N450">_xll.BDP($C450,N$1)</f>
        <v>CA</v>
      </c>
      <c r="O450" s="8" t="str" cm="1">
        <f t="array" ref="O450">_xll.BDP($C450,O$1)</f>
        <v>Govt</v>
      </c>
      <c r="P450" s="8" t="str" cm="1">
        <f t="array" ref="P450">_xll.BDP($C450,P$1)</f>
        <v>Government</v>
      </c>
      <c r="Q450" s="8" t="str" cm="1">
        <f t="array" ref="Q450">_xll.BDP($C450,Q$1)</f>
        <v>HYDRO-QUEBEC</v>
      </c>
      <c r="R450" s="8" t="str" cm="1">
        <f t="array" ref="R450">_xll.BDP($C450,R$1)</f>
        <v>AA-</v>
      </c>
      <c r="S450" s="8" cm="1">
        <f t="array" ref="S450">_xlfn.IFNA(MATCH(_xll.BDP($C450,S$1),Convert_RBCIRTG[RTG_MDY],0),0)</f>
        <v>8</v>
      </c>
      <c r="T450" s="8" cm="1">
        <f t="array" ref="T450">_xlfn.IFNA(MATCH(_xll.BDP($C450,T$1),Convert_RBCIRTG[RTG_FITCH_SP],0),0)</f>
        <v>7</v>
      </c>
      <c r="U450" s="8" cm="1">
        <f t="array" ref="U450">_xlfn.IFNA(MATCH(_xll.BDP($C450,U$1),Convert_RBCIRTG[RTG_FITCH_SP],0),0)</f>
        <v>7</v>
      </c>
      <c r="V450" s="20" t="str" cm="1">
        <f t="array" ref="V450">INDEX(Convert_RBCIRTG[RTG_FITCH_SP],IF(MEDIAN($S450:$U450)&gt;0,MEDIAN($S450:$U450),MAX($S450:$U450)))</f>
        <v>AA-</v>
      </c>
      <c r="W450" s="15" cm="1">
        <f t="array" ref="W450">_xll.BDP($C450,W$1,"YAS_YLD_FLAG = 15")</f>
        <v>7.7683104346589031</v>
      </c>
      <c r="X450" s="3" t="str">
        <f>INDEX(Convert_DurBins[Dur_Bucket],MATCH($W450,Convert_DurBins[Dur_Val],1))</f>
        <v>0-10</v>
      </c>
      <c r="Y450" s="14">
        <f t="shared" si="32"/>
        <v>2.1260520000000001</v>
      </c>
      <c r="Z450" s="3">
        <f>-INDEX(DefProv[Default],MATCH($O450&amp;$R450,DefProv[KEY],0))</f>
        <v>-3</v>
      </c>
      <c r="AA450" s="9" cm="1">
        <f t="array" ref="AA450">IF($M450="CAD",AB450,_xll.BDP($C450,AA$1,"YAS_XCCY_FOREIGN_CURRENCY=CAD","YAS_YLD_FLAG = 15","PRICING_SOURCE=BVAL"))</f>
        <v>2.1560519999999999</v>
      </c>
      <c r="AB450" s="9" cm="1">
        <f t="array" ref="AB450">_xll.BDP($C450,AB$1,"YAS_YLD_FLAG = 15","PRICING_SOURCE=BVAL")</f>
        <v>2.1560519999999999</v>
      </c>
      <c r="AC450" s="14">
        <f t="shared" si="33"/>
        <v>0</v>
      </c>
      <c r="AD450" s="9" cm="1">
        <f t="array" ref="AD450">_xll.BDP($C450,AD$1,"YAS_YLD_FLAG = 15","PRICING_SOURCE=BVAL")</f>
        <v>149.81399999999999</v>
      </c>
      <c r="AE450" s="14" t="e">
        <f>INDEX([1]credit_yield!$C$1:$C$108,MATCH($AY450,[1]credit_yield!$A$1:$A$108,0))</f>
        <v>#N/A</v>
      </c>
      <c r="AF450" s="9" cm="1">
        <f t="array" ref="AF450">_xll.BDP($C450,AF$1,"YAS_YLD_FLAG = 15","YAS_XCCY_FOREIGN_CURRENCY=CAD","PRICING_SOURCE=BVAL")</f>
        <v>63.635168243710893</v>
      </c>
      <c r="AG450" s="9" cm="1">
        <f t="array" ref="AG450">_xll.BDP($C450,AG$1,"YAS_YLD_FLAG = 15","PRICING_SOURCE=BVAL")</f>
        <v>0.65791200000000005</v>
      </c>
      <c r="AH450" s="9" t="str" cm="1">
        <f t="array" ref="AH450">_xll.BDP($C450,AH$1,"YAS_YLD_FLAG = 15","PRICING_SOURCE=BVAL")</f>
        <v>CAN 8 06/01/23</v>
      </c>
      <c r="AI450" s="9" t="str" cm="1">
        <f t="array" ref="AI450">_xll.BDP($C450,AI$1,"YAS_YLD_FLAG = 15","YAS_XCCY_FOREIGN_CURRENCY=CAD","PRICING_SOURCE=BVAL")</f>
        <v>CAN 1 ½ 06/01/31</v>
      </c>
      <c r="AJ450" s="9" cm="1">
        <f t="array" ref="AJ450">_xll.BQL($C450, "yield(fill=PREV, pricing_source=BVN4, side=Bid, yield_type=YTW) - yield(fill=PREV, pricing_source=BVN4, side=Ask, yield_type=YTW)")</f>
        <v>9.823521613102848E-3</v>
      </c>
      <c r="AK450" s="16" cm="1">
        <f t="array" ref="AK450">_xll.BDP($C450,AK$1,"YAS_YLD_FLAG = 1")</f>
        <v>825675000</v>
      </c>
      <c r="AL450" s="5">
        <f t="shared" si="34"/>
        <v>0</v>
      </c>
      <c r="AM450" s="17" cm="1">
        <f t="array" ref="AM450">_xll.BDP($C450&amp;"@"&amp;Settings!$B$1&amp;" "&amp;$O450,"INTERVAL_SUM","MARKET_DATA_OVERRIDE="&amp;AM$1,"CALC_INTERVAL="&amp;Settings!$B$2,"FILL=0")*1000</f>
        <v>0</v>
      </c>
      <c r="AN450" s="18">
        <f t="shared" si="35"/>
        <v>0</v>
      </c>
      <c r="AO450" s="17" cm="1">
        <f t="array" ref="AO450">_xll.BDP($I450&amp;"@"&amp;Settings!$B$1&amp;" "&amp;$O450,"INTERVAL_SUM","MARKET_DATA_OVERRIDE="&amp;AO$1,"CALC_INTERVAL="&amp;Settings!$B$2,"FILL=0")*1000</f>
        <v>0</v>
      </c>
      <c r="AP450" s="17" cm="1">
        <f t="array" ref="AP450">_xll.BDP($I450&amp;"@"&amp;Settings!$B$1&amp;" "&amp;$O450,"INTERVAL_SUM","MARKET_DATA_OVERRIDE="&amp;AP$1,"CALC_INTERVAL="&amp;Settings!$B$2,"FILL=0")*1000</f>
        <v>0</v>
      </c>
      <c r="AQ450" s="8" cm="1">
        <f t="array" ref="AQ450">_xll.BDP($C450,AQ$1)</f>
        <v>99</v>
      </c>
      <c r="AR450" s="21">
        <f>_xlfn.IFNA(IF(ISNUMBER($K450),INDEX(SN_Limit[UTILIZATION],MATCH($K450,SN_Limit[BB_ID],0)),"#N/A"),
IF(ISNUMBER($L450),INDEX(SN_Limit[UTILIZATION],MATCH($L450,SN_Limit[BB_ID],0)),"#N/A"))</f>
        <v>0.48010000000000003</v>
      </c>
      <c r="AS450" s="6">
        <f>_xlfn.IFNA(IF(ISNUMBER($K450),INDEX(SN_Limit[REMAINING],MATCH($K450,SN_Limit[BB_ID],0)),"#N/A"),
IF(ISNUMBER($L450),INDEX(SN_Limit[REMAINING],MATCH($L450,SN_Limit[BB_ID],0)),"#N/A"))</f>
        <v>524865935.24000001</v>
      </c>
      <c r="AT450" s="3" t="str">
        <f>INDEX(Table11[Z_category],MATCH(MAX(BuyTable[[#This Row],[Yld_Z_BB]:[Yld_Z_RBCI]]),Table11[Z_score_Vale],1))</f>
        <v>90+</v>
      </c>
      <c r="AU450" s="3">
        <f>INDEX(Table12[TRAC_Category],MATCH(BuyTable[[#This Row],[Perc_Traded]],Table12[TRAC_Value],1))</f>
        <v>0</v>
      </c>
      <c r="AV450" s="27">
        <f>INDEX(Table13[NetDlrInv_Category],MATCH(BuyTable[[#This Row],[DealerClient Net]],Table13[NetDlrInv_Value],1))</f>
        <v>0</v>
      </c>
      <c r="AW450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450" s="3">
        <f>INDEX(Table15[XCCY_Cat],MATCH(BuyTable[[#This Row],[XCCY_sprd]],Table15[XCCY_Value],1))</f>
        <v>0</v>
      </c>
      <c r="AY450" s="3" t="str">
        <f>INDEX(Group_RTG[RTG_Value],MATCH($R450,Group_RTG[RTG_Key],0))&amp;":"&amp;INDEX(Map_DurBQNT[Dur_Val],MATCH($X450,Map_DurBQNT[Dur_Key],0))&amp;":"&amp;$M450&amp;":"&amp;$O450</f>
        <v>AA:5:CAD:Govt</v>
      </c>
      <c r="AZ450" s="3" t="str">
        <f>INDEX(Table9[LQA_Bucket],MATCH(BuyTable[[#This Row],[LQA_LIQUIDITY_SCORE]],Table9[LQA_Val],1))</f>
        <v>80-100</v>
      </c>
      <c r="BA450" s="27" t="str">
        <f>INDEX(Table10[Utilization_Bucket],MATCH(_xlfn.IFNA(ROUND(BuyTable[[#This Row],[Remaining]]/1000000,0),-1),Table10[Utilization_Val],1))</f>
        <v>100MM+</v>
      </c>
      <c r="BB45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451" spans="1:54" x14ac:dyDescent="0.3">
      <c r="A451" t="s">
        <v>876</v>
      </c>
      <c r="B451" t="str">
        <f>IF(ISNUMBER(MATCH(I451,Buyside_PastID!A:A,0)),"","NEW")</f>
        <v/>
      </c>
      <c r="C451" s="8" t="s">
        <v>1755</v>
      </c>
      <c r="D451" s="8">
        <v>1.2458874508985289</v>
      </c>
      <c r="E451" s="8">
        <v>1.2935552690139296</v>
      </c>
      <c r="F451" s="8" t="s">
        <v>2187</v>
      </c>
      <c r="G451" s="8">
        <v>3000000</v>
      </c>
      <c r="H451" s="8">
        <v>5000000</v>
      </c>
      <c r="I451" s="8" t="str" cm="1">
        <f t="array" ref="I451">_xll.BDP($C451,I$1)</f>
        <v>116705AG9</v>
      </c>
      <c r="J451" s="8" t="str" cm="1">
        <f t="array" ref="J451">_xll.BDP($C451,J$1)</f>
        <v>BRUPOW 4.132 06/21/33</v>
      </c>
      <c r="K451" s="8" cm="1">
        <f t="array" ref="K451">_xll.BDP($C451,K$1)</f>
        <v>385958</v>
      </c>
      <c r="L451" s="8" cm="1">
        <f t="array" ref="L451">_xll.BDP($C451,L$1)</f>
        <v>1499636</v>
      </c>
      <c r="M451" s="8" t="str" cm="1">
        <f t="array" ref="M451">_xll.BDP($C451,M$1)</f>
        <v>CAD</v>
      </c>
      <c r="N451" s="8" t="str" cm="1">
        <f t="array" ref="N451">_xll.BDP($C451,N$1)</f>
        <v>CA</v>
      </c>
      <c r="O451" s="8" t="str" cm="1">
        <f t="array" ref="O451">_xll.BDP($C451,O$1)</f>
        <v>Corp</v>
      </c>
      <c r="P451" s="8" t="str" cm="1">
        <f t="array" ref="P451">_xll.BDP($C451,P$1)</f>
        <v>Utilities</v>
      </c>
      <c r="Q451" s="8" t="str" cm="1">
        <f t="array" ref="Q451">_xll.BDP($C451,Q$1)</f>
        <v>BRUCE POWER LP</v>
      </c>
      <c r="R451" s="8" t="str" cm="1">
        <f t="array" ref="R451">_xll.BDP($C451,R$1)</f>
        <v>BBB</v>
      </c>
      <c r="S451" s="8" cm="1">
        <f t="array" ref="S451">_xlfn.IFNA(MATCH(_xll.BDP($C451,S$1),Convert_RBCIRTG[RTG_MDY],0),0)</f>
        <v>2</v>
      </c>
      <c r="T451" s="8" cm="1">
        <f t="array" ref="T451">_xlfn.IFNA(MATCH(_xll.BDP($C451,T$1),Convert_RBCIRTG[RTG_FITCH_SP],0),0)</f>
        <v>3</v>
      </c>
      <c r="U451" s="8" cm="1">
        <f t="array" ref="U451">_xlfn.IFNA(MATCH(_xll.BDP($C451,U$1),Convert_RBCIRTG[RTG_FITCH_SP],0),0)</f>
        <v>0</v>
      </c>
      <c r="V451" s="20" t="str" cm="1">
        <f t="array" ref="V451">INDEX(Convert_RBCIRTG[RTG_FITCH_SP],IF(MEDIAN($S451:$U451)&gt;0,MEDIAN($S451:$U451),MAX($S451:$U451)))</f>
        <v>BBB</v>
      </c>
      <c r="W451" s="15" cm="1">
        <f t="array" ref="W451">_xll.BDP($C451,W$1,"YAS_YLD_FLAG = 15")</f>
        <v>9.0812555166513835</v>
      </c>
      <c r="X451" s="3" t="str">
        <f>INDEX(Convert_DurBins[Dur_Bucket],MATCH($W451,Convert_DurBins[Dur_Val],1))</f>
        <v>0-10</v>
      </c>
      <c r="Y451" s="14">
        <f t="shared" si="32"/>
        <v>2.7468270000000001</v>
      </c>
      <c r="Z451" s="3">
        <f>-INDEX(DefProv[Default],MATCH($O451&amp;$R451,DefProv[KEY],0))</f>
        <v>-36</v>
      </c>
      <c r="AA451" s="9" cm="1">
        <f t="array" ref="AA451">IF($M451="CAD",AB451,_xll.BDP($C451,AA$1,"YAS_XCCY_FOREIGN_CURRENCY=CAD","YAS_YLD_FLAG = 15","PRICING_SOURCE=BVAL"))</f>
        <v>3.106827</v>
      </c>
      <c r="AB451" s="9" cm="1">
        <f t="array" ref="AB451">_xll.BDP($C451,AB$1,"YAS_YLD_FLAG = 15","PRICING_SOURCE=BVAL")</f>
        <v>3.106827</v>
      </c>
      <c r="AC451" s="14">
        <f t="shared" si="33"/>
        <v>0</v>
      </c>
      <c r="AD451" s="9" cm="1">
        <f t="array" ref="AD451">_xll.BDP($C451,AD$1,"YAS_YLD_FLAG = 15","PRICING_SOURCE=BVAL")</f>
        <v>140.79070000000002</v>
      </c>
      <c r="AE451" s="14" t="e">
        <f>INDEX([1]credit_yield!$C$1:$C$108,MATCH($AY451,[1]credit_yield!$A$1:$A$108,0))</f>
        <v>#N/A</v>
      </c>
      <c r="AF451" s="9" cm="1">
        <f t="array" ref="AF451">_xll.BDP($C451,AF$1,"YAS_YLD_FLAG = 15","YAS_XCCY_FOREIGN_CURRENCY=CAD","PRICING_SOURCE=BVAL")</f>
        <v>158.77119907874544</v>
      </c>
      <c r="AG451" s="9" cm="1">
        <f t="array" ref="AG451">_xll.BDP($C451,AG$1,"YAS_YLD_FLAG = 15","PRICING_SOURCE=BVAL")</f>
        <v>1.69892</v>
      </c>
      <c r="AH451" s="9" t="str" cm="1">
        <f t="array" ref="AH451">_xll.BDP($C451,AH$1,"YAS_YLD_FLAG = 15","PRICING_SOURCE=BVAL")</f>
        <v>CAN 5 3/4 06/01/33</v>
      </c>
      <c r="AI451" s="9" t="str" cm="1">
        <f t="array" ref="AI451">_xll.BDP($C451,AI$1,"YAS_YLD_FLAG = 15","YAS_XCCY_FOREIGN_CURRENCY=CAD","PRICING_SOURCE=BVAL")</f>
        <v>CAN 1 ½ 06/01/31</v>
      </c>
      <c r="AJ451" s="9" cm="1">
        <f t="array" ref="AJ451">_xll.BQL($C451, "yield(fill=PREV, pricing_source=BVN4, side=Bid, yield_type=YTW) - yield(fill=PREV, pricing_source=BVN4, side=Ask, yield_type=YTW)")</f>
        <v>2.8912860000000151E-2</v>
      </c>
      <c r="AK451" s="16" cm="1">
        <f t="array" ref="AK451">_xll.BDP($C451,AK$1,"YAS_YLD_FLAG = 1")</f>
        <v>550000000</v>
      </c>
      <c r="AL451" s="5">
        <f t="shared" si="34"/>
        <v>0</v>
      </c>
      <c r="AM451" s="17" cm="1">
        <f t="array" ref="AM451">_xll.BDP($C451&amp;"@"&amp;Settings!$B$1&amp;" "&amp;$O451,"INTERVAL_SUM","MARKET_DATA_OVERRIDE="&amp;AM$1,"CALC_INTERVAL="&amp;Settings!$B$2,"FILL=0")*1000</f>
        <v>0</v>
      </c>
      <c r="AN451" s="18">
        <f t="shared" si="35"/>
        <v>0</v>
      </c>
      <c r="AO451" s="17" cm="1">
        <f t="array" ref="AO451">_xll.BDP($I451&amp;"@"&amp;Settings!$B$1&amp;" "&amp;$O451,"INTERVAL_SUM","MARKET_DATA_OVERRIDE="&amp;AO$1,"CALC_INTERVAL="&amp;Settings!$B$2,"FILL=0")*1000</f>
        <v>0</v>
      </c>
      <c r="AP451" s="17" cm="1">
        <f t="array" ref="AP451">_xll.BDP($I451&amp;"@"&amp;Settings!$B$1&amp;" "&amp;$O451,"INTERVAL_SUM","MARKET_DATA_OVERRIDE="&amp;AP$1,"CALC_INTERVAL="&amp;Settings!$B$2,"FILL=0")*1000</f>
        <v>0</v>
      </c>
      <c r="AQ451" s="8" cm="1">
        <f t="array" ref="AQ451">_xll.BDP($C451,AQ$1)</f>
        <v>80</v>
      </c>
      <c r="AR451" s="21">
        <f>_xlfn.IFNA(IF(ISNUMBER($K451),INDEX(SN_Limit[UTILIZATION],MATCH($K451,SN_Limit[BB_ID],0)),"#N/A"),
IF(ISNUMBER($L451),INDEX(SN_Limit[UTILIZATION],MATCH($L451,SN_Limit[BB_ID],0)),"#N/A"))</f>
        <v>0.8175</v>
      </c>
      <c r="AS451" s="6">
        <f>_xlfn.IFNA(IF(ISNUMBER($K451),INDEX(SN_Limit[REMAINING],MATCH($K451,SN_Limit[BB_ID],0)),"#N/A"),
IF(ISNUMBER($L451),INDEX(SN_Limit[REMAINING],MATCH($L451,SN_Limit[BB_ID],0)),"#N/A"))</f>
        <v>3301075.129999999</v>
      </c>
      <c r="AT451" s="3" t="str">
        <f>INDEX(Table11[Z_category],MATCH(MAX(BuyTable[[#This Row],[Yld_Z_BB]:[Yld_Z_RBCI]]),Table11[Z_score_Vale],1))</f>
        <v>90+</v>
      </c>
      <c r="AU451" s="3">
        <f>INDEX(Table12[TRAC_Category],MATCH(BuyTable[[#This Row],[Perc_Traded]],Table12[TRAC_Value],1))</f>
        <v>0</v>
      </c>
      <c r="AV451" s="27">
        <f>INDEX(Table13[NetDlrInv_Category],MATCH(BuyTable[[#This Row],[DealerClient Net]],Table13[NetDlrInv_Value],1))</f>
        <v>0</v>
      </c>
      <c r="AW451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51" s="3">
        <f>INDEX(Table15[XCCY_Cat],MATCH(BuyTable[[#This Row],[XCCY_sprd]],Table15[XCCY_Value],1))</f>
        <v>0</v>
      </c>
      <c r="AY451" s="3" t="str">
        <f>INDEX(Group_RTG[RTG_Value],MATCH($R451,Group_RTG[RTG_Key],0))&amp;":"&amp;INDEX(Map_DurBQNT[Dur_Val],MATCH($X451,Map_DurBQNT[Dur_Key],0))&amp;":"&amp;$M451&amp;":"&amp;$O451</f>
        <v>BBB:5:CAD:Corp</v>
      </c>
      <c r="AZ451" s="3" t="str">
        <f>INDEX(Table9[LQA_Bucket],MATCH(BuyTable[[#This Row],[LQA_LIQUIDITY_SCORE]],Table9[LQA_Val],1))</f>
        <v>80-100</v>
      </c>
      <c r="BA451" s="27" t="str">
        <f>INDEX(Table10[Utilization_Bucket],MATCH(_xlfn.IFNA(ROUND(BuyTable[[#This Row],[Remaining]]/1000000,0),-1),Table10[Utilization_Val],1))</f>
        <v>1-10MM</v>
      </c>
      <c r="BB45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52" spans="1:54" x14ac:dyDescent="0.3">
      <c r="A452" t="s">
        <v>876</v>
      </c>
      <c r="B452" t="str">
        <f>IF(ISNUMBER(MATCH(I452,Buyside_PastID!A:A,0)),"","NEW")</f>
        <v/>
      </c>
      <c r="C452" s="8" t="s">
        <v>953</v>
      </c>
      <c r="D452" s="8">
        <v>0.94755904080972586</v>
      </c>
      <c r="E452" s="8">
        <v>0.97881185767078738</v>
      </c>
      <c r="F452" s="8" t="s">
        <v>2171</v>
      </c>
      <c r="G452" s="8">
        <v>0</v>
      </c>
      <c r="H452" s="8">
        <v>349000</v>
      </c>
      <c r="I452" s="8" t="str" cm="1">
        <f t="array" ref="I452">_xll.BDP($C452,I$1)</f>
        <v>828807CL9</v>
      </c>
      <c r="J452" s="8" t="str" cm="1">
        <f t="array" ref="J452">_xll.BDP($C452,J$1)</f>
        <v>SPG 4 3/4 03/15/42</v>
      </c>
      <c r="K452" s="8" cm="1">
        <f t="array" ref="K452">_xll.BDP($C452,K$1)</f>
        <v>126551</v>
      </c>
      <c r="L452" s="8" cm="1">
        <f t="array" ref="L452">_xll.BDP($C452,L$1)</f>
        <v>384396</v>
      </c>
      <c r="M452" s="8" t="str" cm="1">
        <f t="array" ref="M452">_xll.BDP($C452,M$1)</f>
        <v>USD</v>
      </c>
      <c r="N452" s="8" t="str" cm="1">
        <f t="array" ref="N452">_xll.BDP($C452,N$1)</f>
        <v>US</v>
      </c>
      <c r="O452" s="8" t="str" cm="1">
        <f t="array" ref="O452">_xll.BDP($C452,O$1)</f>
        <v>Corp</v>
      </c>
      <c r="P452" s="8" t="str" cm="1">
        <f t="array" ref="P452">_xll.BDP($C452,P$1)</f>
        <v>Financials</v>
      </c>
      <c r="Q452" s="8" t="str" cm="1">
        <f t="array" ref="Q452">_xll.BDP($C452,Q$1)</f>
        <v>SIMON PROPERTY GROUP LP</v>
      </c>
      <c r="R452" s="8" t="str" cm="1">
        <f t="array" ref="R452">_xll.BDP($C452,R$1)</f>
        <v>A-</v>
      </c>
      <c r="S452" s="8" cm="1">
        <f t="array" ref="S452">_xlfn.IFNA(MATCH(_xll.BDP($C452,S$1),Convert_RBCIRTG[RTG_MDY],0),0)</f>
        <v>4</v>
      </c>
      <c r="T452" s="8" cm="1">
        <f t="array" ref="T452">_xlfn.IFNA(MATCH(_xll.BDP($C452,T$1),Convert_RBCIRTG[RTG_FITCH_SP],0),0)</f>
        <v>0</v>
      </c>
      <c r="U452" s="8" cm="1">
        <f t="array" ref="U452">_xlfn.IFNA(MATCH(_xll.BDP($C452,U$1),Convert_RBCIRTG[RTG_FITCH_SP],0),0)</f>
        <v>4</v>
      </c>
      <c r="V452" s="20" t="str" cm="1">
        <f t="array" ref="V452">INDEX(Convert_RBCIRTG[RTG_FITCH_SP],IF(MEDIAN($S452:$U452)&gt;0,MEDIAN($S452:$U452),MAX($S452:$U452)))</f>
        <v>A-</v>
      </c>
      <c r="W452" s="15" cm="1">
        <f t="array" ref="W452">_xll.BDP($C452,W$1,"YAS_YLD_FLAG = 15")</f>
        <v>13.573606377512945</v>
      </c>
      <c r="X452" s="3" t="str">
        <f>INDEX(Convert_DurBins[Dur_Bucket],MATCH($W452,Convert_DurBins[Dur_Val],1))</f>
        <v>12-14</v>
      </c>
      <c r="Y452" s="14">
        <f t="shared" si="32"/>
        <v>3.7734051059738158</v>
      </c>
      <c r="Z452" s="3">
        <f>-INDEX(DefProv[Default],MATCH($O452&amp;$R452,DefProv[KEY],0))</f>
        <v>-13</v>
      </c>
      <c r="AA452" s="9" cm="1">
        <f t="array" ref="AA452">IF($M452="CAD",AB452,_xll.BDP($C452,AA$1,"YAS_XCCY_FOREIGN_CURRENCY=CAD","YAS_YLD_FLAG = 15","PRICING_SOURCE=BVAL"))</f>
        <v>3.9034051059738157</v>
      </c>
      <c r="AB452" s="9" cm="1">
        <f t="array" ref="AB452">_xll.BDP($C452,AB$1,"YAS_YLD_FLAG = 15","PRICING_SOURCE=BVAL")</f>
        <v>3.2045720000000002</v>
      </c>
      <c r="AC452" s="14">
        <f t="shared" si="33"/>
        <v>0.69883310597381554</v>
      </c>
      <c r="AD452" s="9" cm="1">
        <f t="array" ref="AD452">_xll.BDP($C452,AD$1,"YAS_YLD_FLAG = 15","PRICING_SOURCE=BVAL")</f>
        <v>121.17820000000003</v>
      </c>
      <c r="AE452" s="14">
        <f>INDEX([1]credit_yield!$C$1:$C$108,MATCH($AY452,[1]credit_yield!$A$1:$A$108,0))</f>
        <v>93.300624564841939</v>
      </c>
      <c r="AF452" s="9" cm="1">
        <f t="array" ref="AF452">_xll.BDP($C452,AF$1,"YAS_YLD_FLAG = 15","YAS_XCCY_FOREIGN_CURRENCY=CAD","PRICING_SOURCE=BVAL")</f>
        <v>203.5124651980791</v>
      </c>
      <c r="AG452" s="9" cm="1">
        <f t="array" ref="AG452">_xll.BDP($C452,AG$1,"YAS_YLD_FLAG = 15","PRICING_SOURCE=BVAL")</f>
        <v>1.9927899999999998</v>
      </c>
      <c r="AH452" s="9" t="str" cm="1">
        <f t="array" ref="AH452">_xll.BDP($C452,AH$1,"YAS_YLD_FLAG = 15","PRICING_SOURCE=BVAL")</f>
        <v>T 1 3/4 08/15/41</v>
      </c>
      <c r="AI452" s="9" t="str" cm="1">
        <f t="array" ref="AI452">_xll.BDP($C452,AI$1,"YAS_YLD_FLAG = 15","YAS_XCCY_FOREIGN_CURRENCY=CAD","PRICING_SOURCE=BVAL")</f>
        <v>CAN 4 06/01/41</v>
      </c>
      <c r="AJ452" s="9" cm="1">
        <f t="array" ref="AJ452">_xll.BQL($C452, "yield(fill=PREV, pricing_source=BVN4, side=Bid, yield_type=YTW) - yield(fill=PREV, pricing_source=BVN4, side=Ask, yield_type=YTW)")</f>
        <v>4.4286950000000047E-2</v>
      </c>
      <c r="AK452" s="16" cm="1">
        <f t="array" ref="AK452">_xll.BDP($C452,AK$1,"YAS_YLD_FLAG = 1")</f>
        <v>550000000</v>
      </c>
      <c r="AL452" s="5">
        <f t="shared" si="34"/>
        <v>3.090909090909091E-2</v>
      </c>
      <c r="AM452" s="17" cm="1">
        <f t="array" ref="AM452">_xll.BDP($C452&amp;"@"&amp;Settings!$B$1&amp;" "&amp;$O452,"INTERVAL_SUM","MARKET_DATA_OVERRIDE="&amp;AM$1,"CALC_INTERVAL="&amp;Settings!$B$2,"FILL=0")*1000</f>
        <v>17000000</v>
      </c>
      <c r="AN452" s="18">
        <f t="shared" si="35"/>
        <v>2000000</v>
      </c>
      <c r="AO452" s="17" cm="1">
        <f t="array" ref="AO452">_xll.BDP($I452&amp;"@"&amp;Settings!$B$1&amp;" "&amp;$O452,"INTERVAL_SUM","MARKET_DATA_OVERRIDE="&amp;AO$1,"CALC_INTERVAL="&amp;Settings!$B$2,"FILL=0")*1000</f>
        <v>8000000</v>
      </c>
      <c r="AP452" s="17" cm="1">
        <f t="array" ref="AP452">_xll.BDP($I452&amp;"@"&amp;Settings!$B$1&amp;" "&amp;$O452,"INTERVAL_SUM","MARKET_DATA_OVERRIDE="&amp;AP$1,"CALC_INTERVAL="&amp;Settings!$B$2,"FILL=0")*1000</f>
        <v>6000000</v>
      </c>
      <c r="AQ452" s="8" cm="1">
        <f t="array" ref="AQ452">_xll.BDP($C452,AQ$1)</f>
        <v>82</v>
      </c>
      <c r="AR452" s="21" t="str">
        <f>_xlfn.IFNA(IF(ISNUMBER($K452),INDEX(SN_Limit[UTILIZATION],MATCH($K452,SN_Limit[BB_ID],0)),"#N/A"),
IF(ISNUMBER($L452),INDEX(SN_Limit[UTILIZATION],MATCH($L452,SN_Limit[BB_ID],0)),"#N/A"))</f>
        <v>N/A</v>
      </c>
      <c r="AS452" s="6">
        <f>_xlfn.IFNA(IF(ISNUMBER($K452),INDEX(SN_Limit[REMAINING],MATCH($K452,SN_Limit[BB_ID],0)),"#N/A"),
IF(ISNUMBER($L452),INDEX(SN_Limit[REMAINING],MATCH($L452,SN_Limit[BB_ID],0)),"#N/A"))</f>
        <v>0</v>
      </c>
      <c r="AT452" s="3" t="str">
        <f>INDEX(Table11[Z_category],MATCH(MAX(BuyTable[[#This Row],[Yld_Z_BB]:[Yld_Z_RBCI]]),Table11[Z_score_Vale],1))</f>
        <v>75 to 90</v>
      </c>
      <c r="AU452" s="3" t="str">
        <f>INDEX(Table12[TRAC_Category],MATCH(BuyTable[[#This Row],[Perc_Traded]],Table12[TRAC_Value],1))</f>
        <v>0-5%</v>
      </c>
      <c r="AV452" s="27" t="str">
        <f>INDEX(Table13[NetDlrInv_Category],MATCH(BuyTable[[#This Row],[DealerClient Net]],Table13[NetDlrInv_Value],1))</f>
        <v>0 to 5MM</v>
      </c>
      <c r="AW452" s="3">
        <f>IF(OR(ISBLANK(BuyTable[[#This Row],[MSG_AskSize]]),NOT(ISNUMBER(BuyTable[[#This Row],[MSG_AskSize]]))),"NA",INDEX(Table14[AskSize_Category],MATCH(BuyTable[[#This Row],[MSG_AskSize]],Table14[AskSize_Value],1)))</f>
        <v>0</v>
      </c>
      <c r="AX452" s="3" t="str">
        <f>INDEX(Table15[XCCY_Cat],MATCH(BuyTable[[#This Row],[XCCY_sprd]],Table15[XCCY_Value],1))</f>
        <v>0.5 to 0.8</v>
      </c>
      <c r="AY452" s="3" t="str">
        <f>INDEX(Group_RTG[RTG_Value],MATCH($R452,Group_RTG[RTG_Key],0))&amp;":"&amp;INDEX(Map_DurBQNT[Dur_Val],MATCH($X452,Map_DurBQNT[Dur_Key],0))&amp;":"&amp;$M452&amp;":"&amp;$O452</f>
        <v>A:7:USD:Corp</v>
      </c>
      <c r="AZ452" s="3" t="str">
        <f>INDEX(Table9[LQA_Bucket],MATCH(BuyTable[[#This Row],[LQA_LIQUIDITY_SCORE]],Table9[LQA_Val],1))</f>
        <v>80-100</v>
      </c>
      <c r="BA452" s="27" t="str">
        <f>INDEX(Table10[Utilization_Bucket],MATCH(_xlfn.IFNA(ROUND(BuyTable[[#This Row],[Remaining]]/1000000,0),-1),Table10[Utilization_Val],1))</f>
        <v>0MM</v>
      </c>
      <c r="BB45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53" spans="1:54" x14ac:dyDescent="0.3">
      <c r="A453" t="s">
        <v>876</v>
      </c>
      <c r="B453" t="str">
        <f>IF(ISNUMBER(MATCH(I453,Buyside_PastID!A:A,0)),"","NEW")</f>
        <v/>
      </c>
      <c r="C453" s="8" t="s">
        <v>1119</v>
      </c>
      <c r="D453" s="8">
        <v>0.88177361443335289</v>
      </c>
      <c r="E453" s="8">
        <v>1.2948929072922624</v>
      </c>
      <c r="F453" s="8" t="s">
        <v>2146</v>
      </c>
      <c r="G453" s="8">
        <v>1000000</v>
      </c>
      <c r="H453" s="8">
        <v>2000</v>
      </c>
      <c r="I453" s="8" t="str" cm="1">
        <f t="array" ref="I453">_xll.BDP($C453,I$1)</f>
        <v>891288DD1</v>
      </c>
      <c r="J453" s="8" t="str" cm="1">
        <f t="array" ref="J453">_xll.BDP($C453,J$1)</f>
        <v>TRNT 4.7 06/10/41</v>
      </c>
      <c r="K453" s="8" cm="1">
        <f t="array" ref="K453">_xll.BDP($C453,K$1)</f>
        <v>186517</v>
      </c>
      <c r="L453" s="8" cm="1">
        <f t="array" ref="L453">_xll.BDP($C453,L$1)</f>
        <v>186517</v>
      </c>
      <c r="M453" s="8" t="str" cm="1">
        <f t="array" ref="M453">_xll.BDP($C453,M$1)</f>
        <v>CAD</v>
      </c>
      <c r="N453" s="8" t="str" cm="1">
        <f t="array" ref="N453">_xll.BDP($C453,N$1)</f>
        <v>CA</v>
      </c>
      <c r="O453" s="8" t="str" cm="1">
        <f t="array" ref="O453">_xll.BDP($C453,O$1)</f>
        <v>Govt</v>
      </c>
      <c r="P453" s="8" t="str" cm="1">
        <f t="array" ref="P453">_xll.BDP($C453,P$1)</f>
        <v>Government</v>
      </c>
      <c r="Q453" s="8" t="str" cm="1">
        <f t="array" ref="Q453">_xll.BDP($C453,Q$1)</f>
        <v>CITY OF TORONTO CANADA</v>
      </c>
      <c r="R453" s="8" t="str" cm="1">
        <f t="array" ref="R453">_xll.BDP($C453,R$1)</f>
        <v>AA</v>
      </c>
      <c r="S453" s="8" cm="1">
        <f t="array" ref="S453">_xlfn.IFNA(MATCH(_xll.BDP($C453,S$1),Convert_RBCIRTG[RTG_MDY],0),0)</f>
        <v>9</v>
      </c>
      <c r="T453" s="8" cm="1">
        <f t="array" ref="T453">_xlfn.IFNA(MATCH(_xll.BDP($C453,T$1),Convert_RBCIRTG[RTG_FITCH_SP],0),0)</f>
        <v>0</v>
      </c>
      <c r="U453" s="8" cm="1">
        <f t="array" ref="U453">_xlfn.IFNA(MATCH(_xll.BDP($C453,U$1),Convert_RBCIRTG[RTG_FITCH_SP],0),0)</f>
        <v>8</v>
      </c>
      <c r="V453" s="20" t="str" cm="1">
        <f t="array" ref="V453">INDEX(Convert_RBCIRTG[RTG_FITCH_SP],IF(MEDIAN($S453:$U453)&gt;0,MEDIAN($S453:$U453),MAX($S453:$U453)))</f>
        <v>AA</v>
      </c>
      <c r="W453" s="15" cm="1">
        <f t="array" ref="W453">_xll.BDP($C453,W$1,"YAS_YLD_FLAG = 15")</f>
        <v>13.522541099785427</v>
      </c>
      <c r="X453" s="3" t="str">
        <f>INDEX(Convert_DurBins[Dur_Bucket],MATCH($W453,Convert_DurBins[Dur_Val],1))</f>
        <v>12-14</v>
      </c>
      <c r="Y453" s="14">
        <f t="shared" si="32"/>
        <v>2.7972420000000002</v>
      </c>
      <c r="Z453" s="3">
        <f>-INDEX(DefProv[Default],MATCH($O453&amp;$R453,DefProv[KEY],0))</f>
        <v>-3</v>
      </c>
      <c r="AA453" s="9" cm="1">
        <f t="array" ref="AA453">IF($M453="CAD",AB453,_xll.BDP($C453,AA$1,"YAS_XCCY_FOREIGN_CURRENCY=CAD","YAS_YLD_FLAG = 15","PRICING_SOURCE=BVAL"))</f>
        <v>2.827242</v>
      </c>
      <c r="AB453" s="9" cm="1">
        <f t="array" ref="AB453">_xll.BDP($C453,AB$1,"YAS_YLD_FLAG = 15","PRICING_SOURCE=BVAL")</f>
        <v>2.827242</v>
      </c>
      <c r="AC453" s="14">
        <f t="shared" si="33"/>
        <v>0</v>
      </c>
      <c r="AD453" s="9" cm="1">
        <f t="array" ref="AD453">_xll.BDP($C453,AD$1,"YAS_YLD_FLAG = 15","PRICING_SOURCE=BVAL")</f>
        <v>95.914000000000016</v>
      </c>
      <c r="AE453" s="14" t="e">
        <f>INDEX([1]credit_yield!$C$1:$C$108,MATCH($AY453,[1]credit_yield!$A$1:$A$108,0))</f>
        <v>#N/A</v>
      </c>
      <c r="AF453" s="9" cm="1">
        <f t="array" ref="AF453">_xll.BDP($C453,AF$1,"YAS_YLD_FLAG = 15","YAS_XCCY_FOREIGN_CURRENCY=CAD","PRICING_SOURCE=BVAL")</f>
        <v>107.5706452318862</v>
      </c>
      <c r="AG453" s="9" cm="1">
        <f t="array" ref="AG453">_xll.BDP($C453,AG$1,"YAS_YLD_FLAG = 15","PRICING_SOURCE=BVAL")</f>
        <v>1.8681019999999999</v>
      </c>
      <c r="AH453" s="9" t="str" cm="1">
        <f t="array" ref="AH453">_xll.BDP($C453,AH$1,"YAS_YLD_FLAG = 15","PRICING_SOURCE=BVAL")</f>
        <v>CAN 4 06/01/41</v>
      </c>
      <c r="AI453" s="9" t="str" cm="1">
        <f t="array" ref="AI453">_xll.BDP($C453,AI$1,"YAS_YLD_FLAG = 15","YAS_XCCY_FOREIGN_CURRENCY=CAD","PRICING_SOURCE=BVAL")</f>
        <v>CAN 4 06/01/41</v>
      </c>
      <c r="AJ453" s="9" cm="1">
        <f t="array" ref="AJ453">_xll.BQL($C453, "yield(fill=PREV, pricing_source=BVN4, side=Bid, yield_type=YTW) - yield(fill=PREV, pricing_source=BVN4, side=Ask, yield_type=YTW)")</f>
        <v>1.8365063948372118E-2</v>
      </c>
      <c r="AK453" s="16" cm="1">
        <f t="array" ref="AK453">_xll.BDP($C453,AK$1,"YAS_YLD_FLAG = 1")</f>
        <v>450000000</v>
      </c>
      <c r="AL453" s="5">
        <f t="shared" si="34"/>
        <v>0</v>
      </c>
      <c r="AM453" s="17" cm="1">
        <f t="array" ref="AM453">_xll.BDP($C453&amp;"@"&amp;Settings!$B$1&amp;" "&amp;$O453,"INTERVAL_SUM","MARKET_DATA_OVERRIDE="&amp;AM$1,"CALC_INTERVAL="&amp;Settings!$B$2,"FILL=0")*1000</f>
        <v>0</v>
      </c>
      <c r="AN453" s="18">
        <f t="shared" si="35"/>
        <v>0</v>
      </c>
      <c r="AO453" s="17" cm="1">
        <f t="array" ref="AO453">_xll.BDP($I453&amp;"@"&amp;Settings!$B$1&amp;" "&amp;$O453,"INTERVAL_SUM","MARKET_DATA_OVERRIDE="&amp;AO$1,"CALC_INTERVAL="&amp;Settings!$B$2,"FILL=0")*1000</f>
        <v>0</v>
      </c>
      <c r="AP453" s="17" cm="1">
        <f t="array" ref="AP453">_xll.BDP($I453&amp;"@"&amp;Settings!$B$1&amp;" "&amp;$O453,"INTERVAL_SUM","MARKET_DATA_OVERRIDE="&amp;AP$1,"CALC_INTERVAL="&amp;Settings!$B$2,"FILL=0")*1000</f>
        <v>0</v>
      </c>
      <c r="AQ453" s="8" cm="1">
        <f t="array" ref="AQ453">_xll.BDP($C453,AQ$1)</f>
        <v>97</v>
      </c>
      <c r="AR453" s="21">
        <f>_xlfn.IFNA(IF(ISNUMBER($K453),INDEX(SN_Limit[UTILIZATION],MATCH($K453,SN_Limit[BB_ID],0)),"#N/A"),
IF(ISNUMBER($L453),INDEX(SN_Limit[UTILIZATION],MATCH($L453,SN_Limit[BB_ID],0)),"#N/A"))</f>
        <v>1.26E-2</v>
      </c>
      <c r="AS453" s="6">
        <f>_xlfn.IFNA(IF(ISNUMBER($K453),INDEX(SN_Limit[REMAINING],MATCH($K453,SN_Limit[BB_ID],0)),"#N/A"),
IF(ISNUMBER($L453),INDEX(SN_Limit[REMAINING],MATCH($L453,SN_Limit[BB_ID],0)),"#N/A"))</f>
        <v>79863823.290000007</v>
      </c>
      <c r="AT453" s="3" t="str">
        <f>INDEX(Table11[Z_category],MATCH(MAX(BuyTable[[#This Row],[Yld_Z_BB]:[Yld_Z_RBCI]]),Table11[Z_score_Vale],1))</f>
        <v>90+</v>
      </c>
      <c r="AU453" s="3">
        <f>INDEX(Table12[TRAC_Category],MATCH(BuyTable[[#This Row],[Perc_Traded]],Table12[TRAC_Value],1))</f>
        <v>0</v>
      </c>
      <c r="AV453" s="27">
        <f>INDEX(Table13[NetDlrInv_Category],MATCH(BuyTable[[#This Row],[DealerClient Net]],Table13[NetDlrInv_Value],1))</f>
        <v>0</v>
      </c>
      <c r="AW453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53" s="3">
        <f>INDEX(Table15[XCCY_Cat],MATCH(BuyTable[[#This Row],[XCCY_sprd]],Table15[XCCY_Value],1))</f>
        <v>0</v>
      </c>
      <c r="AY453" s="3" t="str">
        <f>INDEX(Group_RTG[RTG_Value],MATCH($R453,Group_RTG[RTG_Key],0))&amp;":"&amp;INDEX(Map_DurBQNT[Dur_Val],MATCH($X453,Map_DurBQNT[Dur_Key],0))&amp;":"&amp;$M453&amp;":"&amp;$O453</f>
        <v>AA:7:CAD:Govt</v>
      </c>
      <c r="AZ453" s="3" t="str">
        <f>INDEX(Table9[LQA_Bucket],MATCH(BuyTable[[#This Row],[LQA_LIQUIDITY_SCORE]],Table9[LQA_Val],1))</f>
        <v>80-100</v>
      </c>
      <c r="BA453" s="27" t="str">
        <f>INDEX(Table10[Utilization_Bucket],MATCH(_xlfn.IFNA(ROUND(BuyTable[[#This Row],[Remaining]]/1000000,0),-1),Table10[Utilization_Val],1))</f>
        <v>50-100MM</v>
      </c>
      <c r="BB45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54" spans="1:54" x14ac:dyDescent="0.3">
      <c r="A454" t="s">
        <v>876</v>
      </c>
      <c r="B454" t="str">
        <f>IF(ISNUMBER(MATCH(I454,Buyside_PastID!A:A,0)),"","NEW")</f>
        <v/>
      </c>
      <c r="C454" s="8" t="s">
        <v>42</v>
      </c>
      <c r="D454" s="8">
        <v>1.3877974841691993</v>
      </c>
      <c r="E454" s="8">
        <v>0.97186328606093453</v>
      </c>
      <c r="F454" s="8" t="s">
        <v>2224</v>
      </c>
      <c r="G454" s="8">
        <v>2000000</v>
      </c>
      <c r="H454" s="8">
        <v>2000000</v>
      </c>
      <c r="I454" s="8" t="str" cm="1">
        <f t="array" ref="I454">_xll.BDP($C454,I$1)</f>
        <v>35085ZBG0</v>
      </c>
      <c r="J454" s="8" t="str" cm="1">
        <f t="array" ref="J454">_xll.BDP($C454,J$1)</f>
        <v>ETRHWY 3.98 09/11/52</v>
      </c>
      <c r="K454" s="8" cm="1">
        <f t="array" ref="K454">_xll.BDP($C454,K$1)</f>
        <v>180963</v>
      </c>
      <c r="L454" s="8" cm="1">
        <f t="array" ref="L454">_xll.BDP($C454,L$1)</f>
        <v>861474</v>
      </c>
      <c r="M454" s="8" t="str" cm="1">
        <f t="array" ref="M454">_xll.BDP($C454,M$1)</f>
        <v>CAD</v>
      </c>
      <c r="N454" s="8" t="str" cm="1">
        <f t="array" ref="N454">_xll.BDP($C454,N$1)</f>
        <v>CA</v>
      </c>
      <c r="O454" s="8" t="str" cm="1">
        <f t="array" ref="O454">_xll.BDP($C454,O$1)</f>
        <v>Corp</v>
      </c>
      <c r="P454" s="8" t="str" cm="1">
        <f t="array" ref="P454">_xll.BDP($C454,P$1)</f>
        <v>Industrials</v>
      </c>
      <c r="Q454" s="8" t="str" cm="1">
        <f t="array" ref="Q454">_xll.BDP($C454,Q$1)</f>
        <v>407 INTERNATIONAL INC</v>
      </c>
      <c r="R454" s="8" t="str" cm="1">
        <f t="array" ref="R454">_xll.BDP($C454,R$1)</f>
        <v>A</v>
      </c>
      <c r="S454" s="8" cm="1">
        <f t="array" ref="S454">_xlfn.IFNA(MATCH(_xll.BDP($C454,S$1),Convert_RBCIRTG[RTG_MDY],0),0)</f>
        <v>0</v>
      </c>
      <c r="T454" s="8" cm="1">
        <f t="array" ref="T454">_xlfn.IFNA(MATCH(_xll.BDP($C454,T$1),Convert_RBCIRTG[RTG_FITCH_SP],0),0)</f>
        <v>0</v>
      </c>
      <c r="U454" s="8" cm="1">
        <f t="array" ref="U454">_xlfn.IFNA(MATCH(_xll.BDP($C454,U$1),Convert_RBCIRTG[RTG_FITCH_SP],0),0)</f>
        <v>5</v>
      </c>
      <c r="V454" s="20" t="str" cm="1">
        <f t="array" ref="V454">INDEX(Convert_RBCIRTG[RTG_FITCH_SP],IF(MEDIAN($S454:$U454)&gt;0,MEDIAN($S454:$U454),MAX($S454:$U454)))</f>
        <v>A</v>
      </c>
      <c r="W454" s="15" cm="1">
        <f t="array" ref="W454">_xll.BDP($C454,W$1,"YAS_YLD_FLAG = 15")</f>
        <v>18.299959609188775</v>
      </c>
      <c r="X454" s="3" t="str">
        <f>INDEX(Convert_DurBins[Dur_Bucket],MATCH($W454,Convert_DurBins[Dur_Val],1))</f>
        <v>18-20</v>
      </c>
      <c r="Y454" s="14">
        <f t="shared" si="32"/>
        <v>3.2586680000000001</v>
      </c>
      <c r="Z454" s="3">
        <f>-INDEX(DefProv[Default],MATCH($O454&amp;$R454,DefProv[KEY],0))</f>
        <v>-13</v>
      </c>
      <c r="AA454" s="9" cm="1">
        <f t="array" ref="AA454">IF($M454="CAD",AB454,_xll.BDP($C454,AA$1,"YAS_XCCY_FOREIGN_CURRENCY=CAD","YAS_YLD_FLAG = 15","PRICING_SOURCE=BVAL"))</f>
        <v>3.388668</v>
      </c>
      <c r="AB454" s="9" cm="1">
        <f t="array" ref="AB454">_xll.BDP($C454,AB$1,"YAS_YLD_FLAG = 15","PRICING_SOURCE=BVAL")</f>
        <v>3.388668</v>
      </c>
      <c r="AC454" s="14">
        <f t="shared" si="33"/>
        <v>0</v>
      </c>
      <c r="AD454" s="9" cm="1">
        <f t="array" ref="AD454">_xll.BDP($C454,AD$1,"YAS_YLD_FLAG = 15","PRICING_SOURCE=BVAL")</f>
        <v>152.0566</v>
      </c>
      <c r="AE454" s="14">
        <f>INDEX([1]credit_yield!$C$1:$C$108,MATCH($AY454,[1]credit_yield!$A$1:$A$108,0))</f>
        <v>135.27205810546869</v>
      </c>
      <c r="AF454" s="9" cm="1">
        <f t="array" ref="AF454">_xll.BDP($C454,AF$1,"YAS_YLD_FLAG = 15","YAS_XCCY_FOREIGN_CURRENCY=CAD","PRICING_SOURCE=BVAL")</f>
        <v>150.1609533409663</v>
      </c>
      <c r="AG454" s="9" cm="1">
        <f t="array" ref="AG454">_xll.BDP($C454,AG$1,"YAS_YLD_FLAG = 15","PRICING_SOURCE=BVAL")</f>
        <v>1.8681019999999999</v>
      </c>
      <c r="AH454" s="9" t="str" cm="1">
        <f t="array" ref="AH454">_xll.BDP($C454,AH$1,"YAS_YLD_FLAG = 15","PRICING_SOURCE=BVAL")</f>
        <v>CAN 4 06/01/41</v>
      </c>
      <c r="AI454" s="9" t="str" cm="1">
        <f t="array" ref="AI454">_xll.BDP($C454,AI$1,"YAS_YLD_FLAG = 15","YAS_XCCY_FOREIGN_CURRENCY=CAD","PRICING_SOURCE=BVAL")</f>
        <v>CAN 2 12/01/51</v>
      </c>
      <c r="AJ454" s="9" cm="1">
        <f t="array" ref="AJ454">_xll.BQL($C454, "yield(fill=PREV, pricing_source=BVN4, side=Bid, yield_type=YTW) - yield(fill=PREV, pricing_source=BVN4, side=Ask, yield_type=YTW)")</f>
        <v>2.1155959999999752E-2</v>
      </c>
      <c r="AK454" s="16" cm="1">
        <f t="array" ref="AK454">_xll.BDP($C454,AK$1,"YAS_YLD_FLAG = 1")</f>
        <v>400000000</v>
      </c>
      <c r="AL454" s="5">
        <f t="shared" si="34"/>
        <v>0</v>
      </c>
      <c r="AM454" s="17" cm="1">
        <f t="array" ref="AM454">_xll.BDP($C454&amp;"@"&amp;Settings!$B$1&amp;" "&amp;$O454,"INTERVAL_SUM","MARKET_DATA_OVERRIDE="&amp;AM$1,"CALC_INTERVAL="&amp;Settings!$B$2,"FILL=0")*1000</f>
        <v>0</v>
      </c>
      <c r="AN454" s="18">
        <f t="shared" si="35"/>
        <v>0</v>
      </c>
      <c r="AO454" s="17" cm="1">
        <f t="array" ref="AO454">_xll.BDP($I454&amp;"@"&amp;Settings!$B$1&amp;" "&amp;$O454,"INTERVAL_SUM","MARKET_DATA_OVERRIDE="&amp;AO$1,"CALC_INTERVAL="&amp;Settings!$B$2,"FILL=0")*1000</f>
        <v>0</v>
      </c>
      <c r="AP454" s="17" cm="1">
        <f t="array" ref="AP454">_xll.BDP($I454&amp;"@"&amp;Settings!$B$1&amp;" "&amp;$O454,"INTERVAL_SUM","MARKET_DATA_OVERRIDE="&amp;AP$1,"CALC_INTERVAL="&amp;Settings!$B$2,"FILL=0")*1000</f>
        <v>0</v>
      </c>
      <c r="AQ454" s="8" cm="1">
        <f t="array" ref="AQ454">_xll.BDP($C454,AQ$1)</f>
        <v>80</v>
      </c>
      <c r="AR454" s="21">
        <f>_xlfn.IFNA(IF(ISNUMBER($K454),INDEX(SN_Limit[UTILIZATION],MATCH($K454,SN_Limit[BB_ID],0)),"#N/A"),
IF(ISNUMBER($L454),INDEX(SN_Limit[UTILIZATION],MATCH($L454,SN_Limit[BB_ID],0)),"#N/A"))</f>
        <v>0.77949999999999997</v>
      </c>
      <c r="AS454" s="6">
        <f>_xlfn.IFNA(IF(ISNUMBER($K454),INDEX(SN_Limit[REMAINING],MATCH($K454,SN_Limit[BB_ID],0)),"#N/A"),
IF(ISNUMBER($L454),INDEX(SN_Limit[REMAINING],MATCH($L454,SN_Limit[BB_ID],0)),"#N/A"))</f>
        <v>25299638.479999989</v>
      </c>
      <c r="AT454" s="3" t="str">
        <f>INDEX(Table11[Z_category],MATCH(MAX(BuyTable[[#This Row],[Yld_Z_BB]:[Yld_Z_RBCI]]),Table11[Z_score_Vale],1))</f>
        <v>90+</v>
      </c>
      <c r="AU454" s="3">
        <f>INDEX(Table12[TRAC_Category],MATCH(BuyTable[[#This Row],[Perc_Traded]],Table12[TRAC_Value],1))</f>
        <v>0</v>
      </c>
      <c r="AV454" s="27">
        <f>INDEX(Table13[NetDlrInv_Category],MATCH(BuyTable[[#This Row],[DealerClient Net]],Table13[NetDlrInv_Value],1))</f>
        <v>0</v>
      </c>
      <c r="AW454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54" s="3">
        <f>INDEX(Table15[XCCY_Cat],MATCH(BuyTable[[#This Row],[XCCY_sprd]],Table15[XCCY_Value],1))</f>
        <v>0</v>
      </c>
      <c r="AY454" s="3" t="str">
        <f>INDEX(Group_RTG[RTG_Value],MATCH($R454,Group_RTG[RTG_Key],0))&amp;":"&amp;INDEX(Map_DurBQNT[Dur_Val],MATCH($X454,Map_DurBQNT[Dur_Key],0))&amp;":"&amp;$M454&amp;":"&amp;$O454</f>
        <v>A:10:CAD:Corp</v>
      </c>
      <c r="AZ454" s="3" t="str">
        <f>INDEX(Table9[LQA_Bucket],MATCH(BuyTable[[#This Row],[LQA_LIQUIDITY_SCORE]],Table9[LQA_Val],1))</f>
        <v>80-100</v>
      </c>
      <c r="BA454" s="27" t="str">
        <f>INDEX(Table10[Utilization_Bucket],MATCH(_xlfn.IFNA(ROUND(BuyTable[[#This Row],[Remaining]]/1000000,0),-1),Table10[Utilization_Val],1))</f>
        <v>10-50MM</v>
      </c>
      <c r="BB45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55" spans="1:54" x14ac:dyDescent="0.3">
      <c r="A455" t="s">
        <v>876</v>
      </c>
      <c r="B455" t="str">
        <f>IF(ISNUMBER(MATCH(I455,Buyside_PastID!A:A,0)),"","NEW")</f>
        <v/>
      </c>
      <c r="C455" s="8" t="s">
        <v>1752</v>
      </c>
      <c r="D455" s="8">
        <v>1.7399005059701647</v>
      </c>
      <c r="E455" s="8">
        <v>1.2886117703382973</v>
      </c>
      <c r="F455" s="8" t="s">
        <v>2183</v>
      </c>
      <c r="G455" s="8">
        <v>0</v>
      </c>
      <c r="H455" s="8">
        <v>0</v>
      </c>
      <c r="I455" s="8" t="str" cm="1">
        <f t="array" ref="I455">_xll.BDP($C455,I$1)</f>
        <v>01306ZDF5</v>
      </c>
      <c r="J455" s="8" t="str" cm="1">
        <f t="array" ref="J455">_xll.BDP($C455,J$1)</f>
        <v>ALTA 3 1/2 06/01/31</v>
      </c>
      <c r="K455" s="8" cm="1">
        <f t="array" ref="K455">_xll.BDP($C455,K$1)</f>
        <v>186292</v>
      </c>
      <c r="L455" s="8" cm="1">
        <f t="array" ref="L455">_xll.BDP($C455,L$1)</f>
        <v>186292</v>
      </c>
      <c r="M455" s="8" t="str" cm="1">
        <f t="array" ref="M455">_xll.BDP($C455,M$1)</f>
        <v>CAD</v>
      </c>
      <c r="N455" s="8" t="str" cm="1">
        <f t="array" ref="N455">_xll.BDP($C455,N$1)</f>
        <v>CA</v>
      </c>
      <c r="O455" s="8" t="str" cm="1">
        <f t="array" ref="O455">_xll.BDP($C455,O$1)</f>
        <v>Govt</v>
      </c>
      <c r="P455" s="8" t="str" cm="1">
        <f t="array" ref="P455">_xll.BDP($C455,P$1)</f>
        <v>Government</v>
      </c>
      <c r="Q455" s="8" t="str" cm="1">
        <f t="array" ref="Q455">_xll.BDP($C455,Q$1)</f>
        <v>PROVINCE OF ALBERTA</v>
      </c>
      <c r="R455" s="8" t="str" cm="1">
        <f t="array" ref="R455">_xll.BDP($C455,R$1)</f>
        <v>A+</v>
      </c>
      <c r="S455" s="8" cm="1">
        <f t="array" ref="S455">_xlfn.IFNA(MATCH(_xll.BDP($C455,S$1),Convert_RBCIRTG[RTG_MDY],0),0)</f>
        <v>7</v>
      </c>
      <c r="T455" s="8" cm="1">
        <f t="array" ref="T455">_xlfn.IFNA(MATCH(_xll.BDP($C455,T$1),Convert_RBCIRTG[RTG_FITCH_SP],0),0)</f>
        <v>7</v>
      </c>
      <c r="U455" s="8" cm="1">
        <f t="array" ref="U455">_xlfn.IFNA(MATCH(_xll.BDP($C455,U$1),Convert_RBCIRTG[RTG_FITCH_SP],0),0)</f>
        <v>5</v>
      </c>
      <c r="V455" s="20" t="str" cm="1">
        <f t="array" ref="V455">INDEX(Convert_RBCIRTG[RTG_FITCH_SP],IF(MEDIAN($S455:$U455)&gt;0,MEDIAN($S455:$U455),MAX($S455:$U455)))</f>
        <v>AA-</v>
      </c>
      <c r="W455" s="15" cm="1">
        <f t="array" ref="W455">_xll.BDP($C455,W$1,"YAS_YLD_FLAG = 15")</f>
        <v>8.1472670343461058</v>
      </c>
      <c r="X455" s="3" t="str">
        <f>INDEX(Convert_DurBins[Dur_Bucket],MATCH($W455,Convert_DurBins[Dur_Val],1))</f>
        <v>0-10</v>
      </c>
      <c r="Y455" s="14">
        <f t="shared" si="32"/>
        <v>2.1520430000000004</v>
      </c>
      <c r="Z455" s="3">
        <f>-INDEX(DefProv[Default],MATCH($O455&amp;$R455,DefProv[KEY],0))</f>
        <v>-3</v>
      </c>
      <c r="AA455" s="9" cm="1">
        <f t="array" ref="AA455">IF($M455="CAD",AB455,_xll.BDP($C455,AA$1,"YAS_XCCY_FOREIGN_CURRENCY=CAD","YAS_YLD_FLAG = 15","PRICING_SOURCE=BVAL"))</f>
        <v>2.1820430000000002</v>
      </c>
      <c r="AB455" s="9" cm="1">
        <f t="array" ref="AB455">_xll.BDP($C455,AB$1,"YAS_YLD_FLAG = 15","PRICING_SOURCE=BVAL")</f>
        <v>2.1820430000000002</v>
      </c>
      <c r="AC455" s="14">
        <f t="shared" si="33"/>
        <v>0</v>
      </c>
      <c r="AD455" s="9" cm="1">
        <f t="array" ref="AD455">_xll.BDP($C455,AD$1,"YAS_YLD_FLAG = 15","PRICING_SOURCE=BVAL")</f>
        <v>74.733000000000033</v>
      </c>
      <c r="AE455" s="14">
        <f>INDEX([1]credit_yield!$C$1:$C$108,MATCH($AY455,[1]credit_yield!$A$1:$A$108,0))</f>
        <v>68.781405228834885</v>
      </c>
      <c r="AF455" s="9" cm="1">
        <f t="array" ref="AF455">_xll.BDP($C455,AF$1,"YAS_YLD_FLAG = 15","YAS_XCCY_FOREIGN_CURRENCY=CAD","PRICING_SOURCE=BVAL")</f>
        <v>61.867727498109119</v>
      </c>
      <c r="AG455" s="9" cm="1">
        <f t="array" ref="AG455">_xll.BDP($C455,AG$1,"YAS_YLD_FLAG = 15","PRICING_SOURCE=BVAL")</f>
        <v>1.4347129999999999</v>
      </c>
      <c r="AH455" s="9" t="str" cm="1">
        <f t="array" ref="AH455">_xll.BDP($C455,AH$1,"YAS_YLD_FLAG = 15","PRICING_SOURCE=BVAL")</f>
        <v>CAN 5 3/4 06/01/29</v>
      </c>
      <c r="AI455" s="9" t="str" cm="1">
        <f t="array" ref="AI455">_xll.BDP($C455,AI$1,"YAS_YLD_FLAG = 15","YAS_XCCY_FOREIGN_CURRENCY=CAD","PRICING_SOURCE=BVAL")</f>
        <v>CAN 1 ½ 06/01/31</v>
      </c>
      <c r="AJ455" s="9" cm="1">
        <f t="array" ref="AJ455">_xll.BQL($C455, "yield(fill=PREV, pricing_source=BVN4, side=Bid, yield_type=YTW) - yield(fill=PREV, pricing_source=BVN4, side=Ask, yield_type=YTW)")</f>
        <v>1.2461734538134817E-2</v>
      </c>
      <c r="AK455" s="16" cm="1">
        <f t="array" ref="AK455">_xll.BDP($C455,AK$1,"YAS_YLD_FLAG = 1")</f>
        <v>1268000000</v>
      </c>
      <c r="AL455" s="5">
        <f t="shared" si="34"/>
        <v>0</v>
      </c>
      <c r="AM455" s="17" cm="1">
        <f t="array" ref="AM455">_xll.BDP($C455&amp;"@"&amp;Settings!$B$1&amp;" "&amp;$O455,"INTERVAL_SUM","MARKET_DATA_OVERRIDE="&amp;AM$1,"CALC_INTERVAL="&amp;Settings!$B$2,"FILL=0")*1000</f>
        <v>0</v>
      </c>
      <c r="AN455" s="18">
        <f t="shared" si="35"/>
        <v>0</v>
      </c>
      <c r="AO455" s="17" cm="1">
        <f t="array" ref="AO455">_xll.BDP($I455&amp;"@"&amp;Settings!$B$1&amp;" "&amp;$O455,"INTERVAL_SUM","MARKET_DATA_OVERRIDE="&amp;AO$1,"CALC_INTERVAL="&amp;Settings!$B$2,"FILL=0")*1000</f>
        <v>0</v>
      </c>
      <c r="AP455" s="17" cm="1">
        <f t="array" ref="AP455">_xll.BDP($I455&amp;"@"&amp;Settings!$B$1&amp;" "&amp;$O455,"INTERVAL_SUM","MARKET_DATA_OVERRIDE="&amp;AP$1,"CALC_INTERVAL="&amp;Settings!$B$2,"FILL=0")*1000</f>
        <v>0</v>
      </c>
      <c r="AQ455" s="8" cm="1">
        <f t="array" ref="AQ455">_xll.BDP($C455,AQ$1)</f>
        <v>99</v>
      </c>
      <c r="AR455" s="21">
        <f>_xlfn.IFNA(IF(ISNUMBER($K455),INDEX(SN_Limit[UTILIZATION],MATCH($K455,SN_Limit[BB_ID],0)),"#N/A"),
IF(ISNUMBER($L455),INDEX(SN_Limit[UTILIZATION],MATCH($L455,SN_Limit[BB_ID],0)),"#N/A"))</f>
        <v>0.74470000000000003</v>
      </c>
      <c r="AS455" s="6">
        <f>_xlfn.IFNA(IF(ISNUMBER($K455),INDEX(SN_Limit[REMAINING],MATCH($K455,SN_Limit[BB_ID],0)),"#N/A"),
IF(ISNUMBER($L455),INDEX(SN_Limit[REMAINING],MATCH($L455,SN_Limit[BB_ID],0)),"#N/A"))</f>
        <v>71443136.829999983</v>
      </c>
      <c r="AT455" s="3" t="str">
        <f>INDEX(Table11[Z_category],MATCH(MAX(BuyTable[[#This Row],[Yld_Z_BB]:[Yld_Z_RBCI]]),Table11[Z_score_Vale],1))</f>
        <v>90+</v>
      </c>
      <c r="AU455" s="3">
        <f>INDEX(Table12[TRAC_Category],MATCH(BuyTable[[#This Row],[Perc_Traded]],Table12[TRAC_Value],1))</f>
        <v>0</v>
      </c>
      <c r="AV455" s="27">
        <f>INDEX(Table13[NetDlrInv_Category],MATCH(BuyTable[[#This Row],[DealerClient Net]],Table13[NetDlrInv_Value],1))</f>
        <v>0</v>
      </c>
      <c r="AW455" s="3">
        <f>IF(OR(ISBLANK(BuyTable[[#This Row],[MSG_AskSize]]),NOT(ISNUMBER(BuyTable[[#This Row],[MSG_AskSize]]))),"NA",INDEX(Table14[AskSize_Category],MATCH(BuyTable[[#This Row],[MSG_AskSize]],Table14[AskSize_Value],1)))</f>
        <v>0</v>
      </c>
      <c r="AX455" s="3">
        <f>INDEX(Table15[XCCY_Cat],MATCH(BuyTable[[#This Row],[XCCY_sprd]],Table15[XCCY_Value],1))</f>
        <v>0</v>
      </c>
      <c r="AY455" s="3" t="str">
        <f>INDEX(Group_RTG[RTG_Value],MATCH($R455,Group_RTG[RTG_Key],0))&amp;":"&amp;INDEX(Map_DurBQNT[Dur_Val],MATCH($X455,Map_DurBQNT[Dur_Key],0))&amp;":"&amp;$M455&amp;":"&amp;$O455</f>
        <v>A:5:CAD:Govt</v>
      </c>
      <c r="AZ455" s="3" t="str">
        <f>INDEX(Table9[LQA_Bucket],MATCH(BuyTable[[#This Row],[LQA_LIQUIDITY_SCORE]],Table9[LQA_Val],1))</f>
        <v>80-100</v>
      </c>
      <c r="BA455" s="27" t="str">
        <f>INDEX(Table10[Utilization_Bucket],MATCH(_xlfn.IFNA(ROUND(BuyTable[[#This Row],[Remaining]]/1000000,0),-1),Table10[Utilization_Val],1))</f>
        <v>50-100MM</v>
      </c>
      <c r="BB45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56" spans="1:54" x14ac:dyDescent="0.3">
      <c r="A456" t="s">
        <v>876</v>
      </c>
      <c r="B456" t="str">
        <f>IF(ISNUMBER(MATCH(I456,Buyside_PastID!A:A,0)),"","NEW")</f>
        <v/>
      </c>
      <c r="C456" s="8" t="s">
        <v>1859</v>
      </c>
      <c r="D456" s="8">
        <v>1.6397845944508385</v>
      </c>
      <c r="E456" s="8">
        <v>1.6988782494569235</v>
      </c>
      <c r="F456" s="8" t="s">
        <v>2789</v>
      </c>
      <c r="I456" s="8" t="str" cm="1">
        <f t="array" ref="I456">_xll.BDP($C456,I$1)</f>
        <v>GG7107905</v>
      </c>
      <c r="J456" s="8" t="str" cm="1">
        <f t="array" ref="J456">_xll.BDP($C456,J$1)</f>
        <v>BCECN 10 11/15/41</v>
      </c>
      <c r="K456" s="8" cm="1">
        <f t="array" ref="K456">_xll.BDP($C456,K$1)</f>
        <v>100179</v>
      </c>
      <c r="L456" s="8" cm="1">
        <f t="array" ref="L456">_xll.BDP($C456,L$1)</f>
        <v>174724</v>
      </c>
      <c r="M456" s="8" t="str" cm="1">
        <f t="array" ref="M456">_xll.BDP($C456,M$1)</f>
        <v>CAD</v>
      </c>
      <c r="N456" s="8" t="str" cm="1">
        <f t="array" ref="N456">_xll.BDP($C456,N$1)</f>
        <v>CA</v>
      </c>
      <c r="O456" s="8" t="str" cm="1">
        <f t="array" ref="O456">_xll.BDP($C456,O$1)</f>
        <v>Corp</v>
      </c>
      <c r="P456" s="8" t="str" cm="1">
        <f t="array" ref="P456">_xll.BDP($C456,P$1)</f>
        <v>Communications</v>
      </c>
      <c r="Q456" s="8" t="str" cm="1">
        <f t="array" ref="Q456">_xll.BDP($C456,Q$1)</f>
        <v>BELL CANADA</v>
      </c>
      <c r="R456" s="8" t="str" cm="1">
        <f t="array" ref="R456">_xll.BDP($C456,R$1)</f>
        <v>BBB+</v>
      </c>
      <c r="S456" s="8" cm="1">
        <f t="array" ref="S456">_xlfn.IFNA(MATCH(_xll.BDP($C456,S$1),Convert_RBCIRTG[RTG_MDY],0),0)</f>
        <v>3</v>
      </c>
      <c r="T456" s="8" cm="1">
        <f t="array" ref="T456">_xlfn.IFNA(MATCH(_xll.BDP($C456,T$1),Convert_RBCIRTG[RTG_FITCH_SP],0),0)</f>
        <v>0</v>
      </c>
      <c r="U456" s="8" cm="1">
        <f t="array" ref="U456">_xlfn.IFNA(MATCH(_xll.BDP($C456,U$1),Convert_RBCIRTG[RTG_FITCH_SP],0),0)</f>
        <v>3</v>
      </c>
      <c r="V456" s="20" t="str" cm="1">
        <f t="array" ref="V456">INDEX(Convert_RBCIRTG[RTG_FITCH_SP],IF(MEDIAN($S456:$U456)&gt;0,MEDIAN($S456:$U456),MAX($S456:$U456)))</f>
        <v>BBB+</v>
      </c>
      <c r="W456" s="15" cm="1">
        <f t="array" ref="W456">_xll.BDP($C456,W$1,"YAS_YLD_FLAG = 15")</f>
        <v>11.264833007573431</v>
      </c>
      <c r="X456" s="3" t="str">
        <f>INDEX(Convert_DurBins[Dur_Bucket],MATCH($W456,Convert_DurBins[Dur_Val],1))</f>
        <v>10-12</v>
      </c>
      <c r="Y456" s="14">
        <f t="shared" si="32"/>
        <v>3.5703119999999999</v>
      </c>
      <c r="Z456" s="3">
        <f>-INDEX(DefProv[Default],MATCH($O456&amp;$R456,DefProv[KEY],0))</f>
        <v>-36</v>
      </c>
      <c r="AA456" s="9" cm="1">
        <f t="array" ref="AA456">IF($M456="CAD",AB456,_xll.BDP($C456,AA$1,"YAS_XCCY_FOREIGN_CURRENCY=CAD","YAS_YLD_FLAG = 15","PRICING_SOURCE=BVAL"))</f>
        <v>3.9303119999999998</v>
      </c>
      <c r="AB456" s="9" cm="1">
        <f t="array" ref="AB456">_xll.BDP($C456,AB$1,"YAS_YLD_FLAG = 15","PRICING_SOURCE=BVAL")</f>
        <v>3.9303119999999998</v>
      </c>
      <c r="AC456" s="14">
        <f t="shared" si="33"/>
        <v>0</v>
      </c>
      <c r="AD456" s="9" cm="1">
        <f t="array" ref="AD456">_xll.BDP($C456,AD$1,"YAS_YLD_FLAG = 15","PRICING_SOURCE=BVAL")</f>
        <v>234.17839999999995</v>
      </c>
      <c r="AE456" s="14" t="e">
        <f>INDEX([1]credit_yield!$C$1:$C$108,MATCH($AY456,[1]credit_yield!$A$1:$A$108,0))</f>
        <v>#N/A</v>
      </c>
      <c r="AF456" s="9" cm="1">
        <f t="array" ref="AF456">_xll.BDP($C456,AF$1,"YAS_YLD_FLAG = 15","YAS_XCCY_FOREIGN_CURRENCY=CAD","PRICING_SOURCE=BVAL")</f>
        <v>298.15574975083888</v>
      </c>
      <c r="AG456" s="9" cm="1">
        <f t="array" ref="AG456">_xll.BDP($C456,AG$1,"YAS_YLD_FLAG = 15","PRICING_SOURCE=BVAL")</f>
        <v>1.5885280000000002</v>
      </c>
      <c r="AH456" s="9" t="str" cm="1">
        <f t="array" ref="AH456">_xll.BDP($C456,AH$1,"YAS_YLD_FLAG = 15","PRICING_SOURCE=BVAL")</f>
        <v>CAN 1 1/2 06/01/31</v>
      </c>
      <c r="AI456" s="9" t="str" cm="1">
        <f t="array" ref="AI456">_xll.BDP($C456,AI$1,"YAS_YLD_FLAG = 15","YAS_XCCY_FOREIGN_CURRENCY=CAD","PRICING_SOURCE=BVAL")</f>
        <v>CAN 4 06/01/41</v>
      </c>
      <c r="AJ456" s="9" cm="1">
        <f t="array" ref="AJ456">_xll.BQL($C456, "yield(fill=PREV, pricing_source=BVN4, side=Bid, yield_type=YTW) - yield(fill=PREV, pricing_source=BVN4, side=Ask, yield_type=YTW)")</f>
        <v>5.3627405469070855E-2</v>
      </c>
      <c r="AK456" s="16" cm="1">
        <f t="array" ref="AK456">_xll.BDP($C456,AK$1,"YAS_YLD_FLAG = 1")</f>
        <v>400000000</v>
      </c>
      <c r="AL456" s="5">
        <f t="shared" si="34"/>
        <v>0</v>
      </c>
      <c r="AM456" s="17" cm="1">
        <f t="array" ref="AM456">_xll.BDP($C456&amp;"@"&amp;Settings!$B$1&amp;" "&amp;$O456,"INTERVAL_SUM","MARKET_DATA_OVERRIDE="&amp;AM$1,"CALC_INTERVAL="&amp;Settings!$B$2,"FILL=0")*1000</f>
        <v>0</v>
      </c>
      <c r="AN456" s="18">
        <f t="shared" si="35"/>
        <v>0</v>
      </c>
      <c r="AO456" s="17" cm="1">
        <f t="array" ref="AO456">_xll.BDP($I456&amp;"@"&amp;Settings!$B$1&amp;" "&amp;$O456,"INTERVAL_SUM","MARKET_DATA_OVERRIDE="&amp;AO$1,"CALC_INTERVAL="&amp;Settings!$B$2,"FILL=0")*1000</f>
        <v>0</v>
      </c>
      <c r="AP456" s="17" cm="1">
        <f t="array" ref="AP456">_xll.BDP($I456&amp;"@"&amp;Settings!$B$1&amp;" "&amp;$O456,"INTERVAL_SUM","MARKET_DATA_OVERRIDE="&amp;AP$1,"CALC_INTERVAL="&amp;Settings!$B$2,"FILL=0")*1000</f>
        <v>0</v>
      </c>
      <c r="AQ456" s="8" cm="1">
        <f t="array" ref="AQ456">_xll.BDP($C456,AQ$1)</f>
        <v>78</v>
      </c>
      <c r="AR456" s="21">
        <f>_xlfn.IFNA(IF(ISNUMBER($K456),INDEX(SN_Limit[UTILIZATION],MATCH($K456,SN_Limit[BB_ID],0)),"#N/A"),
IF(ISNUMBER($L456),INDEX(SN_Limit[UTILIZATION],MATCH($L456,SN_Limit[BB_ID],0)),"#N/A"))</f>
        <v>0.90849999999999997</v>
      </c>
      <c r="AS456" s="6">
        <f>_xlfn.IFNA(IF(ISNUMBER($K456),INDEX(SN_Limit[REMAINING],MATCH($K456,SN_Limit[BB_ID],0)),"#N/A"),
IF(ISNUMBER($L456),INDEX(SN_Limit[REMAINING],MATCH($L456,SN_Limit[BB_ID],0)),"#N/A"))</f>
        <v>0</v>
      </c>
      <c r="AT456" s="3" t="str">
        <f>INDEX(Table11[Z_category],MATCH(MAX(BuyTable[[#This Row],[Yld_Z_BB]:[Yld_Z_RBCI]]),Table11[Z_score_Vale],1))</f>
        <v>90+</v>
      </c>
      <c r="AU456" s="3">
        <f>INDEX(Table12[TRAC_Category],MATCH(BuyTable[[#This Row],[Perc_Traded]],Table12[TRAC_Value],1))</f>
        <v>0</v>
      </c>
      <c r="AV456" s="27">
        <f>INDEX(Table13[NetDlrInv_Category],MATCH(BuyTable[[#This Row],[DealerClient Net]],Table13[NetDlrInv_Value],1))</f>
        <v>0</v>
      </c>
      <c r="AW456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456" s="3">
        <f>INDEX(Table15[XCCY_Cat],MATCH(BuyTable[[#This Row],[XCCY_sprd]],Table15[XCCY_Value],1))</f>
        <v>0</v>
      </c>
      <c r="AY456" s="3" t="str">
        <f>INDEX(Group_RTG[RTG_Value],MATCH($R456,Group_RTG[RTG_Key],0))&amp;":"&amp;INDEX(Map_DurBQNT[Dur_Val],MATCH($X456,Map_DurBQNT[Dur_Key],0))&amp;":"&amp;$M456&amp;":"&amp;$O456</f>
        <v>BBB:6:CAD:Corp</v>
      </c>
      <c r="AZ456" s="3" t="str">
        <f>INDEX(Table9[LQA_Bucket],MATCH(BuyTable[[#This Row],[LQA_LIQUIDITY_SCORE]],Table9[LQA_Val],1))</f>
        <v>60-80</v>
      </c>
      <c r="BA456" s="27" t="str">
        <f>INDEX(Table10[Utilization_Bucket],MATCH(_xlfn.IFNA(ROUND(BuyTable[[#This Row],[Remaining]]/1000000,0),-1),Table10[Utilization_Val],1))</f>
        <v>0MM</v>
      </c>
      <c r="BB45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57" spans="1:54" x14ac:dyDescent="0.3">
      <c r="A457" t="s">
        <v>876</v>
      </c>
      <c r="B457" t="str">
        <f>IF(ISNUMBER(MATCH(I457,Buyside_PastID!A:A,0)),"","NEW")</f>
        <v/>
      </c>
      <c r="C457" s="8" t="s">
        <v>1753</v>
      </c>
      <c r="D457" s="8">
        <v>1.2729013511341203</v>
      </c>
      <c r="E457" s="8">
        <v>0.97273310482574116</v>
      </c>
      <c r="F457" s="8" t="s">
        <v>2184</v>
      </c>
      <c r="G457" s="8">
        <v>20000000</v>
      </c>
      <c r="H457" s="8">
        <v>10000000</v>
      </c>
      <c r="I457" s="8" t="str" cm="1">
        <f t="array" ref="I457">_xll.BDP($C457,I$1)</f>
        <v>563469US2</v>
      </c>
      <c r="J457" s="8" t="str" cm="1">
        <f t="array" ref="J457">_xll.BDP($C457,J$1)</f>
        <v>MP 3.2 03/05/50</v>
      </c>
      <c r="K457" s="8" cm="1">
        <f t="array" ref="K457">_xll.BDP($C457,K$1)</f>
        <v>191112</v>
      </c>
      <c r="L457" s="8" cm="1">
        <f t="array" ref="L457">_xll.BDP($C457,L$1)</f>
        <v>191112</v>
      </c>
      <c r="M457" s="8" t="str" cm="1">
        <f t="array" ref="M457">_xll.BDP($C457,M$1)</f>
        <v>CAD</v>
      </c>
      <c r="N457" s="8" t="str" cm="1">
        <f t="array" ref="N457">_xll.BDP($C457,N$1)</f>
        <v>CA</v>
      </c>
      <c r="O457" s="8" t="str" cm="1">
        <f t="array" ref="O457">_xll.BDP($C457,O$1)</f>
        <v>Govt</v>
      </c>
      <c r="P457" s="8" t="str" cm="1">
        <f t="array" ref="P457">_xll.BDP($C457,P$1)</f>
        <v>Government</v>
      </c>
      <c r="Q457" s="8" t="str" cm="1">
        <f t="array" ref="Q457">_xll.BDP($C457,Q$1)</f>
        <v>MANITOBA (PROVINCE OF)</v>
      </c>
      <c r="R457" s="8" t="str" cm="1">
        <f t="array" ref="R457">_xll.BDP($C457,R$1)</f>
        <v>A+</v>
      </c>
      <c r="S457" s="8" cm="1">
        <f t="array" ref="S457">_xlfn.IFNA(MATCH(_xll.BDP($C457,S$1),Convert_RBCIRTG[RTG_MDY],0),0)</f>
        <v>8</v>
      </c>
      <c r="T457" s="8" cm="1">
        <f t="array" ref="T457">_xlfn.IFNA(MATCH(_xll.BDP($C457,T$1),Convert_RBCIRTG[RTG_FITCH_SP],0),0)</f>
        <v>0</v>
      </c>
      <c r="U457" s="8" cm="1">
        <f t="array" ref="U457">_xlfn.IFNA(MATCH(_xll.BDP($C457,U$1),Convert_RBCIRTG[RTG_FITCH_SP],0),0)</f>
        <v>6</v>
      </c>
      <c r="V457" s="20" t="str" cm="1">
        <f t="array" ref="V457">INDEX(Convert_RBCIRTG[RTG_FITCH_SP],IF(MEDIAN($S457:$U457)&gt;0,MEDIAN($S457:$U457),MAX($S457:$U457)))</f>
        <v>A+</v>
      </c>
      <c r="W457" s="15" cm="1">
        <f t="array" ref="W457">_xll.BDP($C457,W$1,"YAS_YLD_FLAG = 15")</f>
        <v>18.94369303974619</v>
      </c>
      <c r="X457" s="3" t="str">
        <f>INDEX(Convert_DurBins[Dur_Bucket],MATCH($W457,Convert_DurBins[Dur_Val],1))</f>
        <v>18-20</v>
      </c>
      <c r="Y457" s="14">
        <f t="shared" si="32"/>
        <v>2.7488030000000001</v>
      </c>
      <c r="Z457" s="3">
        <f>-INDEX(DefProv[Default],MATCH($O457&amp;$R457,DefProv[KEY],0))</f>
        <v>-3</v>
      </c>
      <c r="AA457" s="9" cm="1">
        <f t="array" ref="AA457">IF($M457="CAD",AB457,_xll.BDP($C457,AA$1,"YAS_XCCY_FOREIGN_CURRENCY=CAD","YAS_YLD_FLAG = 15","PRICING_SOURCE=BVAL"))</f>
        <v>2.7788029999999999</v>
      </c>
      <c r="AB457" s="9" cm="1">
        <f t="array" ref="AB457">_xll.BDP($C457,AB$1,"YAS_YLD_FLAG = 15","PRICING_SOURCE=BVAL")</f>
        <v>2.7788029999999999</v>
      </c>
      <c r="AC457" s="14">
        <f t="shared" si="33"/>
        <v>0</v>
      </c>
      <c r="AD457" s="9" cm="1">
        <f t="array" ref="AD457">_xll.BDP($C457,AD$1,"YAS_YLD_FLAG = 15","PRICING_SOURCE=BVAL")</f>
        <v>82.628699999999981</v>
      </c>
      <c r="AE457" s="14">
        <f>INDEX([1]credit_yield!$C$1:$C$108,MATCH($AY457,[1]credit_yield!$A$1:$A$108,0))</f>
        <v>86.340196228027338</v>
      </c>
      <c r="AF457" s="9" cm="1">
        <f t="array" ref="AF457">_xll.BDP($C457,AF$1,"YAS_YLD_FLAG = 15","YAS_XCCY_FOREIGN_CURRENCY=CAD","PRICING_SOURCE=BVAL")</f>
        <v>83.731487591968289</v>
      </c>
      <c r="AG457" s="9" cm="1">
        <f t="array" ref="AG457">_xll.BDP($C457,AG$1,"YAS_YLD_FLAG = 15","PRICING_SOURCE=BVAL")</f>
        <v>1.9525160000000001</v>
      </c>
      <c r="AH457" s="9" t="str" cm="1">
        <f t="array" ref="AH457">_xll.BDP($C457,AH$1,"YAS_YLD_FLAG = 15","PRICING_SOURCE=BVAL")</f>
        <v>CAN 2 3/4 12/01/48</v>
      </c>
      <c r="AI457" s="9" t="str" cm="1">
        <f t="array" ref="AI457">_xll.BDP($C457,AI$1,"YAS_YLD_FLAG = 15","YAS_XCCY_FOREIGN_CURRENCY=CAD","PRICING_SOURCE=BVAL")</f>
        <v>CAN 2 12/01/51</v>
      </c>
      <c r="AJ457" s="9" cm="1">
        <f t="array" ref="AJ457">_xll.BQL($C457, "yield(fill=PREV, pricing_source=BVN4, side=Bid, yield_type=YTW) - yield(fill=PREV, pricing_source=BVN4, side=Ask, yield_type=YTW)")</f>
        <v>6.8172852510577364E-3</v>
      </c>
      <c r="AK457" s="16" cm="1">
        <f t="array" ref="AK457">_xll.BDP($C457,AK$1,"YAS_YLD_FLAG = 1")</f>
        <v>2550000000</v>
      </c>
      <c r="AL457" s="5">
        <f t="shared" si="34"/>
        <v>0</v>
      </c>
      <c r="AM457" s="17" cm="1">
        <f t="array" ref="AM457">_xll.BDP($C457&amp;"@"&amp;Settings!$B$1&amp;" "&amp;$O457,"INTERVAL_SUM","MARKET_DATA_OVERRIDE="&amp;AM$1,"CALC_INTERVAL="&amp;Settings!$B$2,"FILL=0")*1000</f>
        <v>0</v>
      </c>
      <c r="AN457" s="18">
        <f t="shared" si="35"/>
        <v>0</v>
      </c>
      <c r="AO457" s="17" cm="1">
        <f t="array" ref="AO457">_xll.BDP($I457&amp;"@"&amp;Settings!$B$1&amp;" "&amp;$O457,"INTERVAL_SUM","MARKET_DATA_OVERRIDE="&amp;AO$1,"CALC_INTERVAL="&amp;Settings!$B$2,"FILL=0")*1000</f>
        <v>0</v>
      </c>
      <c r="AP457" s="17" cm="1">
        <f t="array" ref="AP457">_xll.BDP($I457&amp;"@"&amp;Settings!$B$1&amp;" "&amp;$O457,"INTERVAL_SUM","MARKET_DATA_OVERRIDE="&amp;AP$1,"CALC_INTERVAL="&amp;Settings!$B$2,"FILL=0")*1000</f>
        <v>0</v>
      </c>
      <c r="AQ457" s="8" cm="1">
        <f t="array" ref="AQ457">_xll.BDP($C457,AQ$1)</f>
        <v>100</v>
      </c>
      <c r="AR457" s="21">
        <f>_xlfn.IFNA(IF(ISNUMBER($K457),INDEX(SN_Limit[UTILIZATION],MATCH($K457,SN_Limit[BB_ID],0)),"#N/A"),
IF(ISNUMBER($L457),INDEX(SN_Limit[UTILIZATION],MATCH($L457,SN_Limit[BB_ID],0)),"#N/A"))</f>
        <v>0.31430000000000002</v>
      </c>
      <c r="AS457" s="6">
        <f>_xlfn.IFNA(IF(ISNUMBER($K457),INDEX(SN_Limit[REMAINING],MATCH($K457,SN_Limit[BB_ID],0)),"#N/A"),
IF(ISNUMBER($L457),INDEX(SN_Limit[REMAINING],MATCH($L457,SN_Limit[BB_ID],0)),"#N/A"))</f>
        <v>409992300.91999996</v>
      </c>
      <c r="AT457" s="3" t="str">
        <f>INDEX(Table11[Z_category],MATCH(MAX(BuyTable[[#This Row],[Yld_Z_BB]:[Yld_Z_RBCI]]),Table11[Z_score_Vale],1))</f>
        <v>75 to 90</v>
      </c>
      <c r="AU457" s="3">
        <f>INDEX(Table12[TRAC_Category],MATCH(BuyTable[[#This Row],[Perc_Traded]],Table12[TRAC_Value],1))</f>
        <v>0</v>
      </c>
      <c r="AV457" s="27">
        <f>INDEX(Table13[NetDlrInv_Category],MATCH(BuyTable[[#This Row],[DealerClient Net]],Table13[NetDlrInv_Value],1))</f>
        <v>0</v>
      </c>
      <c r="AW457" s="3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457" s="3">
        <f>INDEX(Table15[XCCY_Cat],MATCH(BuyTable[[#This Row],[XCCY_sprd]],Table15[XCCY_Value],1))</f>
        <v>0</v>
      </c>
      <c r="AY457" s="3" t="str">
        <f>INDEX(Group_RTG[RTG_Value],MATCH($R457,Group_RTG[RTG_Key],0))&amp;":"&amp;INDEX(Map_DurBQNT[Dur_Val],MATCH($X457,Map_DurBQNT[Dur_Key],0))&amp;":"&amp;$M457&amp;":"&amp;$O457</f>
        <v>A:10:CAD:Govt</v>
      </c>
      <c r="AZ457" s="3" t="str">
        <f>INDEX(Table9[LQA_Bucket],MATCH(BuyTable[[#This Row],[LQA_LIQUIDITY_SCORE]],Table9[LQA_Val],1))</f>
        <v>80-100</v>
      </c>
      <c r="BA457" s="27" t="str">
        <f>INDEX(Table10[Utilization_Bucket],MATCH(_xlfn.IFNA(ROUND(BuyTable[[#This Row],[Remaining]]/1000000,0),-1),Table10[Utilization_Val],1))</f>
        <v>100MM+</v>
      </c>
      <c r="BB45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458" spans="1:54" x14ac:dyDescent="0.3">
      <c r="A458" t="s">
        <v>876</v>
      </c>
      <c r="B458" t="str">
        <f>IF(ISNUMBER(MATCH(I458,Buyside_PastID!A:A,0)),"","NEW")</f>
        <v/>
      </c>
      <c r="C458" s="8" t="s">
        <v>1161</v>
      </c>
      <c r="D458" s="8">
        <v>1.4038747563203897</v>
      </c>
      <c r="E458" s="8">
        <v>1.3987543017391906</v>
      </c>
      <c r="F458" s="8" t="s">
        <v>2174</v>
      </c>
      <c r="G458" s="8">
        <v>10000</v>
      </c>
      <c r="H458" s="8">
        <v>10000</v>
      </c>
      <c r="I458" s="8" t="str" cm="1">
        <f t="array" ref="I458">_xll.BDP($C458,I$1)</f>
        <v>651333FT8</v>
      </c>
      <c r="J458" s="8" t="str" cm="1">
        <f t="array" ref="J458">_xll.BDP($C458,J$1)</f>
        <v>NF 3.3 10/17/46</v>
      </c>
      <c r="K458" s="8" cm="1">
        <f t="array" ref="K458">_xll.BDP($C458,K$1)</f>
        <v>186509</v>
      </c>
      <c r="L458" s="8" cm="1">
        <f t="array" ref="L458">_xll.BDP($C458,L$1)</f>
        <v>186509</v>
      </c>
      <c r="M458" s="8" t="str" cm="1">
        <f t="array" ref="M458">_xll.BDP($C458,M$1)</f>
        <v>CAD</v>
      </c>
      <c r="N458" s="8" t="str" cm="1">
        <f t="array" ref="N458">_xll.BDP($C458,N$1)</f>
        <v>CA</v>
      </c>
      <c r="O458" s="8" t="str" cm="1">
        <f t="array" ref="O458">_xll.BDP($C458,O$1)</f>
        <v>Govt</v>
      </c>
      <c r="P458" s="8" t="str" cm="1">
        <f t="array" ref="P458">_xll.BDP($C458,P$1)</f>
        <v>Government</v>
      </c>
      <c r="Q458" s="8" t="str" cm="1">
        <f t="array" ref="Q458">_xll.BDP($C458,Q$1)</f>
        <v>PROVINCE OF NEWFOUNDLAND</v>
      </c>
      <c r="R458" s="8" t="str" cm="1">
        <f t="array" ref="R458">_xll.BDP($C458,R$1)</f>
        <v>A</v>
      </c>
      <c r="S458" s="8" cm="1">
        <f t="array" ref="S458">_xlfn.IFNA(MATCH(_xll.BDP($C458,S$1),Convert_RBCIRTG[RTG_MDY],0),0)</f>
        <v>6</v>
      </c>
      <c r="T458" s="8" cm="1">
        <f t="array" ref="T458">_xlfn.IFNA(MATCH(_xll.BDP($C458,T$1),Convert_RBCIRTG[RTG_FITCH_SP],0),0)</f>
        <v>0</v>
      </c>
      <c r="U458" s="8" cm="1">
        <f t="array" ref="U458">_xlfn.IFNA(MATCH(_xll.BDP($C458,U$1),Convert_RBCIRTG[RTG_FITCH_SP],0),0)</f>
        <v>5</v>
      </c>
      <c r="V458" s="20" t="str" cm="1">
        <f t="array" ref="V458">INDEX(Convert_RBCIRTG[RTG_FITCH_SP],IF(MEDIAN($S458:$U458)&gt;0,MEDIAN($S458:$U458),MAX($S458:$U458)))</f>
        <v>A</v>
      </c>
      <c r="W458" s="15" cm="1">
        <f t="array" ref="W458">_xll.BDP($C458,W$1,"YAS_YLD_FLAG = 15")</f>
        <v>17.10621945135944</v>
      </c>
      <c r="X458" s="3" t="str">
        <f>INDEX(Convert_DurBins[Dur_Bucket],MATCH($W458,Convert_DurBins[Dur_Val],1))</f>
        <v>16-18</v>
      </c>
      <c r="Y458" s="14">
        <f t="shared" si="32"/>
        <v>3.0559780000000001</v>
      </c>
      <c r="Z458" s="3">
        <f>-INDEX(DefProv[Default],MATCH($O458&amp;$R458,DefProv[KEY],0))</f>
        <v>-3</v>
      </c>
      <c r="AA458" s="9" cm="1">
        <f t="array" ref="AA458">IF($M458="CAD",AB458,_xll.BDP($C458,AA$1,"YAS_XCCY_FOREIGN_CURRENCY=CAD","YAS_YLD_FLAG = 15","PRICING_SOURCE=BVAL"))</f>
        <v>3.0859779999999999</v>
      </c>
      <c r="AB458" s="9" cm="1">
        <f t="array" ref="AB458">_xll.BDP($C458,AB$1,"YAS_YLD_FLAG = 15","PRICING_SOURCE=BVAL")</f>
        <v>3.0859779999999999</v>
      </c>
      <c r="AC458" s="14">
        <f t="shared" si="33"/>
        <v>0</v>
      </c>
      <c r="AD458" s="9" cm="1">
        <f t="array" ref="AD458">_xll.BDP($C458,AD$1,"YAS_YLD_FLAG = 15","PRICING_SOURCE=BVAL")</f>
        <v>115.00580000000001</v>
      </c>
      <c r="AE458" s="14">
        <f>INDEX([1]credit_yield!$C$1:$C$108,MATCH($AY458,[1]credit_yield!$A$1:$A$108,0))</f>
        <v>94.865496317545578</v>
      </c>
      <c r="AF458" s="9" cm="1">
        <f t="array" ref="AF458">_xll.BDP($C458,AF$1,"YAS_YLD_FLAG = 15","YAS_XCCY_FOREIGN_CURRENCY=CAD","PRICING_SOURCE=BVAL")</f>
        <v>113.71251498246136</v>
      </c>
      <c r="AG458" s="9" cm="1">
        <f t="array" ref="AG458">_xll.BDP($C458,AG$1,"YAS_YLD_FLAG = 15","PRICING_SOURCE=BVAL")</f>
        <v>1.9359199999999999</v>
      </c>
      <c r="AH458" s="9" t="str" cm="1">
        <f t="array" ref="AH458">_xll.BDP($C458,AH$1,"YAS_YLD_FLAG = 15","PRICING_SOURCE=BVAL")</f>
        <v>CAN 3 1/2 12/01/45</v>
      </c>
      <c r="AI458" s="9" t="str" cm="1">
        <f t="array" ref="AI458">_xll.BDP($C458,AI$1,"YAS_YLD_FLAG = 15","YAS_XCCY_FOREIGN_CURRENCY=CAD","PRICING_SOURCE=BVAL")</f>
        <v>CAN 2 12/01/51</v>
      </c>
      <c r="AJ458" s="9" cm="1">
        <f t="array" ref="AJ458">_xll.BQL($C458, "yield(fill=PREV, pricing_source=BVN4, side=Bid, yield_type=YTW) - yield(fill=PREV, pricing_source=BVN4, side=Ask, yield_type=YTW)")</f>
        <v>1.7139895509794112E-2</v>
      </c>
      <c r="AK458" s="16" cm="1">
        <f t="array" ref="AK458">_xll.BDP($C458,AK$1,"YAS_YLD_FLAG = 1")</f>
        <v>2050000000</v>
      </c>
      <c r="AL458" s="5">
        <f t="shared" si="34"/>
        <v>0</v>
      </c>
      <c r="AM458" s="17" cm="1">
        <f t="array" ref="AM458">_xll.BDP($C458&amp;"@"&amp;Settings!$B$1&amp;" "&amp;$O458,"INTERVAL_SUM","MARKET_DATA_OVERRIDE="&amp;AM$1,"CALC_INTERVAL="&amp;Settings!$B$2,"FILL=0")*1000</f>
        <v>0</v>
      </c>
      <c r="AN458" s="18">
        <f t="shared" si="35"/>
        <v>0</v>
      </c>
      <c r="AO458" s="17" cm="1">
        <f t="array" ref="AO458">_xll.BDP($I458&amp;"@"&amp;Settings!$B$1&amp;" "&amp;$O458,"INTERVAL_SUM","MARKET_DATA_OVERRIDE="&amp;AO$1,"CALC_INTERVAL="&amp;Settings!$B$2,"FILL=0")*1000</f>
        <v>0</v>
      </c>
      <c r="AP458" s="17" cm="1">
        <f t="array" ref="AP458">_xll.BDP($I458&amp;"@"&amp;Settings!$B$1&amp;" "&amp;$O458,"INTERVAL_SUM","MARKET_DATA_OVERRIDE="&amp;AP$1,"CALC_INTERVAL="&amp;Settings!$B$2,"FILL=0")*1000</f>
        <v>0</v>
      </c>
      <c r="AQ458" s="8" cm="1">
        <f t="array" ref="AQ458">_xll.BDP($C458,AQ$1)</f>
        <v>99</v>
      </c>
      <c r="AR458" s="21">
        <f>_xlfn.IFNA(IF(ISNUMBER($K458),INDEX(SN_Limit[UTILIZATION],MATCH($K458,SN_Limit[BB_ID],0)),"#N/A"),
IF(ISNUMBER($L458),INDEX(SN_Limit[UTILIZATION],MATCH($L458,SN_Limit[BB_ID],0)),"#N/A"))</f>
        <v>0.8669</v>
      </c>
      <c r="AS458" s="6">
        <f>_xlfn.IFNA(IF(ISNUMBER($K458),INDEX(SN_Limit[REMAINING],MATCH($K458,SN_Limit[BB_ID],0)),"#N/A"),
IF(ISNUMBER($L458),INDEX(SN_Limit[REMAINING],MATCH($L458,SN_Limit[BB_ID],0)),"#N/A"))</f>
        <v>23182771.799999952</v>
      </c>
      <c r="AT458" s="3" t="str">
        <f>INDEX(Table11[Z_category],MATCH(MAX(BuyTable[[#This Row],[Yld_Z_BB]:[Yld_Z_RBCI]]),Table11[Z_score_Vale],1))</f>
        <v>90+</v>
      </c>
      <c r="AU458" s="3">
        <f>INDEX(Table12[TRAC_Category],MATCH(BuyTable[[#This Row],[Perc_Traded]],Table12[TRAC_Value],1))</f>
        <v>0</v>
      </c>
      <c r="AV458" s="27">
        <f>INDEX(Table13[NetDlrInv_Category],MATCH(BuyTable[[#This Row],[DealerClient Net]],Table13[NetDlrInv_Value],1))</f>
        <v>0</v>
      </c>
      <c r="AW458" s="3">
        <f>IF(OR(ISBLANK(BuyTable[[#This Row],[MSG_AskSize]]),NOT(ISNUMBER(BuyTable[[#This Row],[MSG_AskSize]]))),"NA",INDEX(Table14[AskSize_Category],MATCH(BuyTable[[#This Row],[MSG_AskSize]],Table14[AskSize_Value],1)))</f>
        <v>0</v>
      </c>
      <c r="AX458" s="3">
        <f>INDEX(Table15[XCCY_Cat],MATCH(BuyTable[[#This Row],[XCCY_sprd]],Table15[XCCY_Value],1))</f>
        <v>0</v>
      </c>
      <c r="AY458" s="3" t="str">
        <f>INDEX(Group_RTG[RTG_Value],MATCH($R458,Group_RTG[RTG_Key],0))&amp;":"&amp;INDEX(Map_DurBQNT[Dur_Val],MATCH($X458,Map_DurBQNT[Dur_Key],0))&amp;":"&amp;$M458&amp;":"&amp;$O458</f>
        <v>A:9:CAD:Govt</v>
      </c>
      <c r="AZ458" s="3" t="str">
        <f>INDEX(Table9[LQA_Bucket],MATCH(BuyTable[[#This Row],[LQA_LIQUIDITY_SCORE]],Table9[LQA_Val],1))</f>
        <v>80-100</v>
      </c>
      <c r="BA458" s="27" t="str">
        <f>INDEX(Table10[Utilization_Bucket],MATCH(_xlfn.IFNA(ROUND(BuyTable[[#This Row],[Remaining]]/1000000,0),-1),Table10[Utilization_Val],1))</f>
        <v>10-50MM</v>
      </c>
      <c r="BB45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59" spans="1:54" x14ac:dyDescent="0.3">
      <c r="A459" t="s">
        <v>876</v>
      </c>
      <c r="B459" t="str">
        <f>IF(ISNUMBER(MATCH(I459,Buyside_PastID!A:A,0)),"","NEW")</f>
        <v/>
      </c>
      <c r="C459" s="8" t="s">
        <v>2904</v>
      </c>
      <c r="D459" s="8">
        <v>1.0489990981340809</v>
      </c>
      <c r="E459" s="8">
        <v>0.87471363396959978</v>
      </c>
      <c r="F459" s="8" t="s">
        <v>2849</v>
      </c>
      <c r="G459" s="8">
        <v>2000000</v>
      </c>
      <c r="H459" s="8">
        <v>5000000</v>
      </c>
      <c r="I459" s="8" t="str" cm="1">
        <f t="array" ref="I459">_xll.BDP($C459,I$1)</f>
        <v>92157WAC1</v>
      </c>
      <c r="J459" s="8" t="str" cm="1">
        <f t="array" ref="J459">_xll.BDP($C459,J$1)</f>
        <v>VANAIR 2.874 10/18/49</v>
      </c>
      <c r="K459" s="8" cm="1">
        <f t="array" ref="K459">_xll.BDP($C459,K$1)</f>
        <v>218831</v>
      </c>
      <c r="L459" s="8" cm="1">
        <f t="array" ref="L459">_xll.BDP($C459,L$1)</f>
        <v>218831</v>
      </c>
      <c r="M459" s="8" t="str" cm="1">
        <f t="array" ref="M459">_xll.BDP($C459,M$1)</f>
        <v>CAD</v>
      </c>
      <c r="N459" s="8" t="str" cm="1">
        <f t="array" ref="N459">_xll.BDP($C459,N$1)</f>
        <v>CA</v>
      </c>
      <c r="O459" s="8" t="str" cm="1">
        <f t="array" ref="O459">_xll.BDP($C459,O$1)</f>
        <v>Corp</v>
      </c>
      <c r="P459" s="8" t="str" cm="1">
        <f t="array" ref="P459">_xll.BDP($C459,P$1)</f>
        <v>Industrials</v>
      </c>
      <c r="Q459" s="8" t="str" cm="1">
        <f t="array" ref="Q459">_xll.BDP($C459,Q$1)</f>
        <v>VANCOUVER AIRPORT AUTHOR</v>
      </c>
      <c r="R459" s="8" t="str" cm="1">
        <f t="array" ref="R459">_xll.BDP($C459,R$1)</f>
        <v>AA-</v>
      </c>
      <c r="S459" s="8" cm="1">
        <f t="array" ref="S459">_xlfn.IFNA(MATCH(_xll.BDP($C459,S$1),Convert_RBCIRTG[RTG_MDY],0),0)</f>
        <v>0</v>
      </c>
      <c r="T459" s="8" cm="1">
        <f t="array" ref="T459">_xlfn.IFNA(MATCH(_xll.BDP($C459,T$1),Convert_RBCIRTG[RTG_FITCH_SP],0),0)</f>
        <v>0</v>
      </c>
      <c r="U459" s="8" cm="1">
        <f t="array" ref="U459">_xlfn.IFNA(MATCH(_xll.BDP($C459,U$1),Convert_RBCIRTG[RTG_FITCH_SP],0),0)</f>
        <v>7</v>
      </c>
      <c r="V459" s="20" t="str" cm="1">
        <f t="array" ref="V459">INDEX(Convert_RBCIRTG[RTG_FITCH_SP],IF(MEDIAN($S459:$U459)&gt;0,MEDIAN($S459:$U459),MAX($S459:$U459)))</f>
        <v>AA-</v>
      </c>
      <c r="W459" s="15" cm="1">
        <f t="array" ref="W459">_xll.BDP($C459,W$1,"YAS_YLD_FLAG = 15")</f>
        <v>18.764879253580371</v>
      </c>
      <c r="X459" s="3" t="str">
        <f>INDEX(Convert_DurBins[Dur_Bucket],MATCH($W459,Convert_DurBins[Dur_Val],1))</f>
        <v>18-20</v>
      </c>
      <c r="Y459" s="14">
        <f t="shared" si="32"/>
        <v>3.1857320000000002</v>
      </c>
      <c r="Z459" s="3">
        <f>-INDEX(DefProv[Default],MATCH($O459&amp;$R459,DefProv[KEY],0))</f>
        <v>-7</v>
      </c>
      <c r="AA459" s="9" cm="1">
        <f t="array" ref="AA459">IF($M459="CAD",AB459,_xll.BDP($C459,AA$1,"YAS_XCCY_FOREIGN_CURRENCY=CAD","YAS_YLD_FLAG = 15","PRICING_SOURCE=BVAL"))</f>
        <v>3.2557320000000001</v>
      </c>
      <c r="AB459" s="9" cm="1">
        <f t="array" ref="AB459">_xll.BDP($C459,AB$1,"YAS_YLD_FLAG = 15","PRICING_SOURCE=BVAL")</f>
        <v>3.2557320000000001</v>
      </c>
      <c r="AC459" s="14">
        <f t="shared" si="33"/>
        <v>0</v>
      </c>
      <c r="AD459" s="9" cm="1">
        <f t="array" ref="AD459">_xll.BDP($C459,AD$1,"YAS_YLD_FLAG = 15","PRICING_SOURCE=BVAL")</f>
        <v>130.32159999999999</v>
      </c>
      <c r="AE459" s="14">
        <f>INDEX([1]credit_yield!$C$1:$C$108,MATCH($AY459,[1]credit_yield!$A$1:$A$108,0))</f>
        <v>125.3211669921875</v>
      </c>
      <c r="AF459" s="9" cm="1">
        <f t="array" ref="AF459">_xll.BDP($C459,AF$1,"YAS_YLD_FLAG = 15","YAS_XCCY_FOREIGN_CURRENCY=CAD","PRICING_SOURCE=BVAL")</f>
        <v>124.27718088905151</v>
      </c>
      <c r="AG459" s="9" cm="1">
        <f t="array" ref="AG459">_xll.BDP($C459,AG$1,"YAS_YLD_FLAG = 15","PRICING_SOURCE=BVAL")</f>
        <v>1.9525160000000001</v>
      </c>
      <c r="AH459" s="9" t="str" cm="1">
        <f t="array" ref="AH459">_xll.BDP($C459,AH$1,"YAS_YLD_FLAG = 15","PRICING_SOURCE=BVAL")</f>
        <v>CAN 2 3/4 12/01/48</v>
      </c>
      <c r="AI459" s="9" t="str" cm="1">
        <f t="array" ref="AI459">_xll.BDP($C459,AI$1,"YAS_YLD_FLAG = 15","YAS_XCCY_FOREIGN_CURRENCY=CAD","PRICING_SOURCE=BVAL")</f>
        <v>CAN 2 12/01/51</v>
      </c>
      <c r="AJ459" s="9" cm="1">
        <f t="array" ref="AJ459">_xll.BQL($C459, "yield(fill=PREV, pricing_source=BVN4, side=Bid, yield_type=YTW) - yield(fill=PREV, pricing_source=BVN4, side=Ask, yield_type=YTW)")</f>
        <v>2.8754626669761141E-2</v>
      </c>
      <c r="AK459" s="16" cm="1">
        <f t="array" ref="AK459">_xll.BDP($C459,AK$1,"YAS_YLD_FLAG = 1")</f>
        <v>300000000</v>
      </c>
      <c r="AL459" s="5">
        <f t="shared" si="34"/>
        <v>0</v>
      </c>
      <c r="AM459" s="17" cm="1">
        <f t="array" ref="AM459">_xll.BDP($C459&amp;"@"&amp;Settings!$B$1&amp;" "&amp;$O459,"INTERVAL_SUM","MARKET_DATA_OVERRIDE="&amp;AM$1,"CALC_INTERVAL="&amp;Settings!$B$2,"FILL=0")*1000</f>
        <v>0</v>
      </c>
      <c r="AN459" s="18">
        <f t="shared" si="35"/>
        <v>0</v>
      </c>
      <c r="AO459" s="17" cm="1">
        <f t="array" ref="AO459">_xll.BDP($I459&amp;"@"&amp;Settings!$B$1&amp;" "&amp;$O459,"INTERVAL_SUM","MARKET_DATA_OVERRIDE="&amp;AO$1,"CALC_INTERVAL="&amp;Settings!$B$2,"FILL=0")*1000</f>
        <v>0</v>
      </c>
      <c r="AP459" s="17" cm="1">
        <f t="array" ref="AP459">_xll.BDP($I459&amp;"@"&amp;Settings!$B$1&amp;" "&amp;$O459,"INTERVAL_SUM","MARKET_DATA_OVERRIDE="&amp;AP$1,"CALC_INTERVAL="&amp;Settings!$B$2,"FILL=0")*1000</f>
        <v>0</v>
      </c>
      <c r="AQ459" s="8" cm="1">
        <f t="array" ref="AQ459">_xll.BDP($C459,AQ$1)</f>
        <v>62</v>
      </c>
      <c r="AR459" s="21">
        <f>_xlfn.IFNA(IF(ISNUMBER($K459),INDEX(SN_Limit[UTILIZATION],MATCH($K459,SN_Limit[BB_ID],0)),"#N/A"),
IF(ISNUMBER($L459),INDEX(SN_Limit[UTILIZATION],MATCH($L459,SN_Limit[BB_ID],0)),"#N/A"))</f>
        <v>0</v>
      </c>
      <c r="AS459" s="6">
        <f>_xlfn.IFNA(IF(ISNUMBER($K459),INDEX(SN_Limit[REMAINING],MATCH($K459,SN_Limit[BB_ID],0)),"#N/A"),
IF(ISNUMBER($L459),INDEX(SN_Limit[REMAINING],MATCH($L459,SN_Limit[BB_ID],0)),"#N/A"))</f>
        <v>81000000</v>
      </c>
      <c r="AT459" s="3" t="str">
        <f>INDEX(Table11[Z_category],MATCH(MAX(BuyTable[[#This Row],[Yld_Z_BB]:[Yld_Z_RBCI]]),Table11[Z_score_Vale],1))</f>
        <v>75 to 90</v>
      </c>
      <c r="AU459" s="3">
        <f>INDEX(Table12[TRAC_Category],MATCH(BuyTable[[#This Row],[Perc_Traded]],Table12[TRAC_Value],1))</f>
        <v>0</v>
      </c>
      <c r="AV459" s="27">
        <f>INDEX(Table13[NetDlrInv_Category],MATCH(BuyTable[[#This Row],[DealerClient Net]],Table13[NetDlrInv_Value],1))</f>
        <v>0</v>
      </c>
      <c r="AW459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59" s="3">
        <f>INDEX(Table15[XCCY_Cat],MATCH(BuyTable[[#This Row],[XCCY_sprd]],Table15[XCCY_Value],1))</f>
        <v>0</v>
      </c>
      <c r="AY459" s="3" t="str">
        <f>INDEX(Group_RTG[RTG_Value],MATCH($R459,Group_RTG[RTG_Key],0))&amp;":"&amp;INDEX(Map_DurBQNT[Dur_Val],MATCH($X459,Map_DurBQNT[Dur_Key],0))&amp;":"&amp;$M459&amp;":"&amp;$O459</f>
        <v>AA:10:CAD:Corp</v>
      </c>
      <c r="AZ459" s="3" t="str">
        <f>INDEX(Table9[LQA_Bucket],MATCH(BuyTable[[#This Row],[LQA_LIQUIDITY_SCORE]],Table9[LQA_Val],1))</f>
        <v>60-80</v>
      </c>
      <c r="BA459" s="27" t="str">
        <f>INDEX(Table10[Utilization_Bucket],MATCH(_xlfn.IFNA(ROUND(BuyTable[[#This Row],[Remaining]]/1000000,0),-1),Table10[Utilization_Val],1))</f>
        <v>50-100MM</v>
      </c>
      <c r="BB45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60" spans="1:54" x14ac:dyDescent="0.3">
      <c r="A460" t="s">
        <v>876</v>
      </c>
      <c r="B460" t="str">
        <f>IF(ISNUMBER(MATCH(I460,Buyside_PastID!A:A,0)),"","NEW")</f>
        <v>NEW</v>
      </c>
      <c r="C460" s="8" t="s">
        <v>2742</v>
      </c>
      <c r="D460" s="8">
        <v>1.2732515029225129</v>
      </c>
      <c r="E460" s="8">
        <v>0.71224205654377915</v>
      </c>
      <c r="F460" s="8" t="s">
        <v>2758</v>
      </c>
      <c r="G460" s="8">
        <v>3000000</v>
      </c>
      <c r="H460" s="8">
        <v>3000000</v>
      </c>
      <c r="I460" s="8" t="str" cm="1">
        <f t="array" ref="I460">_xll.BDP($C460,I$1)</f>
        <v>669816AE0</v>
      </c>
      <c r="J460" s="8" t="str" cm="1">
        <f t="array" ref="J460">_xll.BDP($C460,J$1)</f>
        <v>NSIUCN 3.307 04/25/50</v>
      </c>
      <c r="K460" s="8" cm="1">
        <f t="array" ref="K460">_xll.BDP($C460,K$1)</f>
        <v>898712</v>
      </c>
      <c r="L460" s="8" cm="1">
        <f t="array" ref="L460">_xll.BDP($C460,L$1)</f>
        <v>110065</v>
      </c>
      <c r="M460" s="8" t="str" cm="1">
        <f t="array" ref="M460">_xll.BDP($C460,M$1)</f>
        <v>CAD</v>
      </c>
      <c r="N460" s="8" t="str" cm="1">
        <f t="array" ref="N460">_xll.BDP($C460,N$1)</f>
        <v>CA</v>
      </c>
      <c r="O460" s="8" t="str" cm="1">
        <f t="array" ref="O460">_xll.BDP($C460,O$1)</f>
        <v>Corp</v>
      </c>
      <c r="P460" s="8" t="str" cm="1">
        <f t="array" ref="P460">_xll.BDP($C460,P$1)</f>
        <v>Utilities</v>
      </c>
      <c r="Q460" s="8" t="str" cm="1">
        <f t="array" ref="Q460">_xll.BDP($C460,Q$1)</f>
        <v>NOVA SCOTIA POWER INC</v>
      </c>
      <c r="R460" s="8" t="str" cm="1">
        <f t="array" ref="R460">_xll.BDP($C460,R$1)</f>
        <v>BBB+</v>
      </c>
      <c r="S460" s="8" cm="1">
        <f t="array" ref="S460">_xlfn.IFNA(MATCH(_xll.BDP($C460,S$1),Convert_RBCIRTG[RTG_MDY],0),0)</f>
        <v>0</v>
      </c>
      <c r="T460" s="8" cm="1">
        <f t="array" ref="T460">_xlfn.IFNA(MATCH(_xll.BDP($C460,T$1),Convert_RBCIRTG[RTG_FITCH_SP],0),0)</f>
        <v>0</v>
      </c>
      <c r="U460" s="8" cm="1">
        <f t="array" ref="U460">_xlfn.IFNA(MATCH(_xll.BDP($C460,U$1),Convert_RBCIRTG[RTG_FITCH_SP],0),0)</f>
        <v>3</v>
      </c>
      <c r="V460" s="20" t="str" cm="1">
        <f t="array" ref="V460">INDEX(Convert_RBCIRTG[RTG_FITCH_SP],IF(MEDIAN($S460:$U460)&gt;0,MEDIAN($S460:$U460),MAX($S460:$U460)))</f>
        <v>BBB+</v>
      </c>
      <c r="W460" s="15" cm="1">
        <f t="array" ref="W460">_xll.BDP($C460,W$1,"YAS_YLD_FLAG = 15")</f>
        <v>17.939121608865385</v>
      </c>
      <c r="X460" s="3" t="str">
        <f>INDEX(Convert_DurBins[Dur_Bucket],MATCH($W460,Convert_DurBins[Dur_Val],1))</f>
        <v>16-18</v>
      </c>
      <c r="Y460" s="14">
        <f t="shared" si="32"/>
        <v>3.0588489999999999</v>
      </c>
      <c r="Z460" s="3">
        <f>-INDEX(DefProv[Default],MATCH($O460&amp;$R460,DefProv[KEY],0))</f>
        <v>-36</v>
      </c>
      <c r="AA460" s="9" cm="1">
        <f t="array" ref="AA460">IF($M460="CAD",AB460,_xll.BDP($C460,AA$1,"YAS_XCCY_FOREIGN_CURRENCY=CAD","YAS_YLD_FLAG = 15","PRICING_SOURCE=BVAL"))</f>
        <v>3.4188489999999998</v>
      </c>
      <c r="AB460" s="9" cm="1">
        <f t="array" ref="AB460">_xll.BDP($C460,AB$1,"YAS_YLD_FLAG = 15","PRICING_SOURCE=BVAL")</f>
        <v>3.4188489999999998</v>
      </c>
      <c r="AC460" s="14">
        <f t="shared" si="33"/>
        <v>0</v>
      </c>
      <c r="AD460" s="9" cm="1">
        <f t="array" ref="AD460">_xll.BDP($C460,AD$1,"YAS_YLD_FLAG = 15","PRICING_SOURCE=BVAL")</f>
        <v>146.6354</v>
      </c>
      <c r="AE460" s="14" t="e">
        <f>INDEX([1]credit_yield!$C$1:$C$108,MATCH($AY460,[1]credit_yield!$A$1:$A$108,0))</f>
        <v>#N/A</v>
      </c>
      <c r="AF460" s="9" cm="1">
        <f t="array" ref="AF460">_xll.BDP($C460,AF$1,"YAS_YLD_FLAG = 15","YAS_XCCY_FOREIGN_CURRENCY=CAD","PRICING_SOURCE=BVAL")</f>
        <v>143.52556776870807</v>
      </c>
      <c r="AG460" s="9" cm="1">
        <f t="array" ref="AG460">_xll.BDP($C460,AG$1,"YAS_YLD_FLAG = 15","PRICING_SOURCE=BVAL")</f>
        <v>1.9524949999999999</v>
      </c>
      <c r="AH460" s="9" t="str" cm="1">
        <f t="array" ref="AH460">_xll.BDP($C460,AH$1,"YAS_YLD_FLAG = 15","PRICING_SOURCE=BVAL")</f>
        <v>CAN 2 3/4 12/01/48</v>
      </c>
      <c r="AI460" s="9" t="str" cm="1">
        <f t="array" ref="AI460">_xll.BDP($C460,AI$1,"YAS_YLD_FLAG = 15","YAS_XCCY_FOREIGN_CURRENCY=CAD","PRICING_SOURCE=BVAL")</f>
        <v>CAN 2 12/01/51</v>
      </c>
      <c r="AJ460" s="9" cm="1">
        <f t="array" ref="AJ460">_xll.BQL($C460, "yield(fill=PREV, pricing_source=BVN4, side=Bid, yield_type=YTW) - yield(fill=PREV, pricing_source=BVN4, side=Ask, yield_type=YTW)")</f>
        <v>6.0485148655408327E-2</v>
      </c>
      <c r="AK460" s="16" cm="1">
        <f t="array" ref="AK460">_xll.BDP($C460,AK$1,"YAS_YLD_FLAG = 1")</f>
        <v>300000000</v>
      </c>
      <c r="AL460" s="5">
        <f t="shared" si="34"/>
        <v>0</v>
      </c>
      <c r="AM460" s="17" cm="1">
        <f t="array" ref="AM460">_xll.BDP($C460&amp;"@"&amp;Settings!$B$1&amp;" "&amp;$O460,"INTERVAL_SUM","MARKET_DATA_OVERRIDE="&amp;AM$1,"CALC_INTERVAL="&amp;Settings!$B$2,"FILL=0")*1000</f>
        <v>0</v>
      </c>
      <c r="AN460" s="18">
        <f t="shared" si="35"/>
        <v>0</v>
      </c>
      <c r="AO460" s="17" cm="1">
        <f t="array" ref="AO460">_xll.BDP($I460&amp;"@"&amp;Settings!$B$1&amp;" "&amp;$O460,"INTERVAL_SUM","MARKET_DATA_OVERRIDE="&amp;AO$1,"CALC_INTERVAL="&amp;Settings!$B$2,"FILL=0")*1000</f>
        <v>0</v>
      </c>
      <c r="AP460" s="17" cm="1">
        <f t="array" ref="AP460">_xll.BDP($I460&amp;"@"&amp;Settings!$B$1&amp;" "&amp;$O460,"INTERVAL_SUM","MARKET_DATA_OVERRIDE="&amp;AP$1,"CALC_INTERVAL="&amp;Settings!$B$2,"FILL=0")*1000</f>
        <v>0</v>
      </c>
      <c r="AQ460" s="8" cm="1">
        <f t="array" ref="AQ460">_xll.BDP($C460,AQ$1)</f>
        <v>69</v>
      </c>
      <c r="AR460" s="21">
        <f>_xlfn.IFNA(IF(ISNUMBER($K460),INDEX(SN_Limit[UTILIZATION],MATCH($K460,SN_Limit[BB_ID],0)),"#N/A"),
IF(ISNUMBER($L460),INDEX(SN_Limit[UTILIZATION],MATCH($L460,SN_Limit[BB_ID],0)),"#N/A"))</f>
        <v>0.24390000000000001</v>
      </c>
      <c r="AS460" s="6">
        <f>_xlfn.IFNA(IF(ISNUMBER($K460),INDEX(SN_Limit[REMAINING],MATCH($K460,SN_Limit[BB_ID],0)),"#N/A"),
IF(ISNUMBER($L460),INDEX(SN_Limit[REMAINING],MATCH($L460,SN_Limit[BB_ID],0)),"#N/A"))</f>
        <v>393666880.94999999</v>
      </c>
      <c r="AT460" s="3" t="str">
        <f>INDEX(Table11[Z_category],MATCH(MAX(BuyTable[[#This Row],[Yld_Z_BB]:[Yld_Z_RBCI]]),Table11[Z_score_Vale],1))</f>
        <v>75 to 90</v>
      </c>
      <c r="AU460" s="3">
        <f>INDEX(Table12[TRAC_Category],MATCH(BuyTable[[#This Row],[Perc_Traded]],Table12[TRAC_Value],1))</f>
        <v>0</v>
      </c>
      <c r="AV460" s="27">
        <f>INDEX(Table13[NetDlrInv_Category],MATCH(BuyTable[[#This Row],[DealerClient Net]],Table13[NetDlrInv_Value],1))</f>
        <v>0</v>
      </c>
      <c r="AW460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60" s="3">
        <f>INDEX(Table15[XCCY_Cat],MATCH(BuyTable[[#This Row],[XCCY_sprd]],Table15[XCCY_Value],1))</f>
        <v>0</v>
      </c>
      <c r="AY460" s="3" t="str">
        <f>INDEX(Group_RTG[RTG_Value],MATCH($R460,Group_RTG[RTG_Key],0))&amp;":"&amp;INDEX(Map_DurBQNT[Dur_Val],MATCH($X460,Map_DurBQNT[Dur_Key],0))&amp;":"&amp;$M460&amp;":"&amp;$O460</f>
        <v>BBB:9:CAD:Corp</v>
      </c>
      <c r="AZ460" s="3" t="str">
        <f>INDEX(Table9[LQA_Bucket],MATCH(BuyTable[[#This Row],[LQA_LIQUIDITY_SCORE]],Table9[LQA_Val],1))</f>
        <v>60-80</v>
      </c>
      <c r="BA460" s="27" t="str">
        <f>INDEX(Table10[Utilization_Bucket],MATCH(_xlfn.IFNA(ROUND(BuyTable[[#This Row],[Remaining]]/1000000,0),-1),Table10[Utilization_Val],1))</f>
        <v>100MM+</v>
      </c>
      <c r="BB46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61" spans="1:54" x14ac:dyDescent="0.3">
      <c r="A461" t="s">
        <v>876</v>
      </c>
      <c r="B461" t="str">
        <f>IF(ISNUMBER(MATCH(I461,Buyside_PastID!A:A,0)),"","NEW")</f>
        <v/>
      </c>
      <c r="C461" s="8" t="s">
        <v>1761</v>
      </c>
      <c r="D461" s="8">
        <v>1.393644266375037</v>
      </c>
      <c r="E461" s="8">
        <v>1.1436009350484886</v>
      </c>
      <c r="F461" s="8" t="s">
        <v>2194</v>
      </c>
      <c r="G461" s="8">
        <v>0</v>
      </c>
      <c r="H461" s="8">
        <v>10000000</v>
      </c>
      <c r="I461" s="8" t="str" cm="1">
        <f t="array" ref="I461">_xll.BDP($C461,I$1)</f>
        <v>013051DB0</v>
      </c>
      <c r="J461" s="8" t="str" cm="1">
        <f t="array" ref="J461">_xll.BDP($C461,J$1)</f>
        <v>ALTA 4 1/2 12/01/40</v>
      </c>
      <c r="K461" s="8" cm="1">
        <f t="array" ref="K461">_xll.BDP($C461,K$1)</f>
        <v>186292</v>
      </c>
      <c r="L461" s="8" cm="1">
        <f t="array" ref="L461">_xll.BDP($C461,L$1)</f>
        <v>186292</v>
      </c>
      <c r="M461" s="8" t="str" cm="1">
        <f t="array" ref="M461">_xll.BDP($C461,M$1)</f>
        <v>CAD</v>
      </c>
      <c r="N461" s="8" t="str" cm="1">
        <f t="array" ref="N461">_xll.BDP($C461,N$1)</f>
        <v>CA</v>
      </c>
      <c r="O461" s="8" t="str" cm="1">
        <f t="array" ref="O461">_xll.BDP($C461,O$1)</f>
        <v>Govt</v>
      </c>
      <c r="P461" s="8" t="str" cm="1">
        <f t="array" ref="P461">_xll.BDP($C461,P$1)</f>
        <v>Government</v>
      </c>
      <c r="Q461" s="8" t="str" cm="1">
        <f t="array" ref="Q461">_xll.BDP($C461,Q$1)</f>
        <v>PROVINCE OF ALBERTA</v>
      </c>
      <c r="R461" s="8" t="str" cm="1">
        <f t="array" ref="R461">_xll.BDP($C461,R$1)</f>
        <v>A+</v>
      </c>
      <c r="S461" s="8" cm="1">
        <f t="array" ref="S461">_xlfn.IFNA(MATCH(_xll.BDP($C461,S$1),Convert_RBCIRTG[RTG_MDY],0),0)</f>
        <v>7</v>
      </c>
      <c r="T461" s="8" cm="1">
        <f t="array" ref="T461">_xlfn.IFNA(MATCH(_xll.BDP($C461,T$1),Convert_RBCIRTG[RTG_FITCH_SP],0),0)</f>
        <v>7</v>
      </c>
      <c r="U461" s="8" cm="1">
        <f t="array" ref="U461">_xlfn.IFNA(MATCH(_xll.BDP($C461,U$1),Convert_RBCIRTG[RTG_FITCH_SP],0),0)</f>
        <v>5</v>
      </c>
      <c r="V461" s="20" t="str" cm="1">
        <f t="array" ref="V461">INDEX(Convert_RBCIRTG[RTG_FITCH_SP],IF(MEDIAN($S461:$U461)&gt;0,MEDIAN($S461:$U461),MAX($S461:$U461)))</f>
        <v>AA-</v>
      </c>
      <c r="W461" s="15" cm="1">
        <f t="array" ref="W461">_xll.BDP($C461,W$1,"YAS_YLD_FLAG = 15")</f>
        <v>13.410077201158629</v>
      </c>
      <c r="X461" s="3" t="str">
        <f>INDEX(Convert_DurBins[Dur_Bucket],MATCH($W461,Convert_DurBins[Dur_Val],1))</f>
        <v>12-14</v>
      </c>
      <c r="Y461" s="14">
        <f t="shared" si="32"/>
        <v>2.6873640000000001</v>
      </c>
      <c r="Z461" s="3">
        <f>-INDEX(DefProv[Default],MATCH($O461&amp;$R461,DefProv[KEY],0))</f>
        <v>-3</v>
      </c>
      <c r="AA461" s="9" cm="1">
        <f t="array" ref="AA461">IF($M461="CAD",AB461,_xll.BDP($C461,AA$1,"YAS_XCCY_FOREIGN_CURRENCY=CAD","YAS_YLD_FLAG = 15","PRICING_SOURCE=BVAL"))</f>
        <v>2.7173639999999999</v>
      </c>
      <c r="AB461" s="9" cm="1">
        <f t="array" ref="AB461">_xll.BDP($C461,AB$1,"YAS_YLD_FLAG = 15","PRICING_SOURCE=BVAL")</f>
        <v>2.7173639999999999</v>
      </c>
      <c r="AC461" s="14">
        <f t="shared" si="33"/>
        <v>0</v>
      </c>
      <c r="AD461" s="9" cm="1">
        <f t="array" ref="AD461">_xll.BDP($C461,AD$1,"YAS_YLD_FLAG = 15","PRICING_SOURCE=BVAL")</f>
        <v>93.890899999999974</v>
      </c>
      <c r="AE461" s="14">
        <f>INDEX([1]credit_yield!$C$1:$C$108,MATCH($AY461,[1]credit_yield!$A$1:$A$108,0))</f>
        <v>87.46877797444661</v>
      </c>
      <c r="AF461" s="9" cm="1">
        <f t="array" ref="AF461">_xll.BDP($C461,AF$1,"YAS_YLD_FLAG = 15","YAS_XCCY_FOREIGN_CURRENCY=CAD","PRICING_SOURCE=BVAL")</f>
        <v>94.313961726257787</v>
      </c>
      <c r="AG461" s="9" cm="1">
        <f t="array" ref="AG461">_xll.BDP($C461,AG$1,"YAS_YLD_FLAG = 15","PRICING_SOURCE=BVAL")</f>
        <v>1.7784550000000001</v>
      </c>
      <c r="AH461" s="9" t="str" cm="1">
        <f t="array" ref="AH461">_xll.BDP($C461,AH$1,"YAS_YLD_FLAG = 15","PRICING_SOURCE=BVAL")</f>
        <v>CAN 5 06/01/37</v>
      </c>
      <c r="AI461" s="9" t="str" cm="1">
        <f t="array" ref="AI461">_xll.BDP($C461,AI$1,"YAS_YLD_FLAG = 15","YAS_XCCY_FOREIGN_CURRENCY=CAD","PRICING_SOURCE=BVAL")</f>
        <v>CAN 4 06/01/41</v>
      </c>
      <c r="AJ461" s="9" cm="1">
        <f t="array" ref="AJ461">_xll.BQL($C461, "yield(fill=PREV, pricing_source=BVN4, side=Bid, yield_type=YTW) - yield(fill=PREV, pricing_source=BVN4, side=Ask, yield_type=YTW)")</f>
        <v>1.8897869828501612E-2</v>
      </c>
      <c r="AK461" s="16" cm="1">
        <f t="array" ref="AK461">_xll.BDP($C461,AK$1,"YAS_YLD_FLAG = 1")</f>
        <v>600000000</v>
      </c>
      <c r="AL461" s="5">
        <f t="shared" si="34"/>
        <v>0</v>
      </c>
      <c r="AM461" s="17" cm="1">
        <f t="array" ref="AM461">_xll.BDP($C461&amp;"@"&amp;Settings!$B$1&amp;" "&amp;$O461,"INTERVAL_SUM","MARKET_DATA_OVERRIDE="&amp;AM$1,"CALC_INTERVAL="&amp;Settings!$B$2,"FILL=0")*1000</f>
        <v>0</v>
      </c>
      <c r="AN461" s="18">
        <f t="shared" si="35"/>
        <v>0</v>
      </c>
      <c r="AO461" s="17" cm="1">
        <f t="array" ref="AO461">_xll.BDP($I461&amp;"@"&amp;Settings!$B$1&amp;" "&amp;$O461,"INTERVAL_SUM","MARKET_DATA_OVERRIDE="&amp;AO$1,"CALC_INTERVAL="&amp;Settings!$B$2,"FILL=0")*1000</f>
        <v>0</v>
      </c>
      <c r="AP461" s="17" cm="1">
        <f t="array" ref="AP461">_xll.BDP($I461&amp;"@"&amp;Settings!$B$1&amp;" "&amp;$O461,"INTERVAL_SUM","MARKET_DATA_OVERRIDE="&amp;AP$1,"CALC_INTERVAL="&amp;Settings!$B$2,"FILL=0")*1000</f>
        <v>0</v>
      </c>
      <c r="AQ461" s="8" cm="1">
        <f t="array" ref="AQ461">_xll.BDP($C461,AQ$1)</f>
        <v>99</v>
      </c>
      <c r="AR461" s="21">
        <f>_xlfn.IFNA(IF(ISNUMBER($K461),INDEX(SN_Limit[UTILIZATION],MATCH($K461,SN_Limit[BB_ID],0)),"#N/A"),
IF(ISNUMBER($L461),INDEX(SN_Limit[UTILIZATION],MATCH($L461,SN_Limit[BB_ID],0)),"#N/A"))</f>
        <v>0.74470000000000003</v>
      </c>
      <c r="AS461" s="6">
        <f>_xlfn.IFNA(IF(ISNUMBER($K461),INDEX(SN_Limit[REMAINING],MATCH($K461,SN_Limit[BB_ID],0)),"#N/A"),
IF(ISNUMBER($L461),INDEX(SN_Limit[REMAINING],MATCH($L461,SN_Limit[BB_ID],0)),"#N/A"))</f>
        <v>71443136.829999983</v>
      </c>
      <c r="AT461" s="3" t="str">
        <f>INDEX(Table11[Z_category],MATCH(MAX(BuyTable[[#This Row],[Yld_Z_BB]:[Yld_Z_RBCI]]),Table11[Z_score_Vale],1))</f>
        <v>90+</v>
      </c>
      <c r="AU461" s="3">
        <f>INDEX(Table12[TRAC_Category],MATCH(BuyTable[[#This Row],[Perc_Traded]],Table12[TRAC_Value],1))</f>
        <v>0</v>
      </c>
      <c r="AV461" s="27">
        <f>INDEX(Table13[NetDlrInv_Category],MATCH(BuyTable[[#This Row],[DealerClient Net]],Table13[NetDlrInv_Value],1))</f>
        <v>0</v>
      </c>
      <c r="AW461" s="3">
        <f>IF(OR(ISBLANK(BuyTable[[#This Row],[MSG_AskSize]]),NOT(ISNUMBER(BuyTable[[#This Row],[MSG_AskSize]]))),"NA",INDEX(Table14[AskSize_Category],MATCH(BuyTable[[#This Row],[MSG_AskSize]],Table14[AskSize_Value],1)))</f>
        <v>0</v>
      </c>
      <c r="AX461" s="3">
        <f>INDEX(Table15[XCCY_Cat],MATCH(BuyTable[[#This Row],[XCCY_sprd]],Table15[XCCY_Value],1))</f>
        <v>0</v>
      </c>
      <c r="AY461" s="3" t="str">
        <f>INDEX(Group_RTG[RTG_Value],MATCH($R461,Group_RTG[RTG_Key],0))&amp;":"&amp;INDEX(Map_DurBQNT[Dur_Val],MATCH($X461,Map_DurBQNT[Dur_Key],0))&amp;":"&amp;$M461&amp;":"&amp;$O461</f>
        <v>A:7:CAD:Govt</v>
      </c>
      <c r="AZ461" s="3" t="str">
        <f>INDEX(Table9[LQA_Bucket],MATCH(BuyTable[[#This Row],[LQA_LIQUIDITY_SCORE]],Table9[LQA_Val],1))</f>
        <v>80-100</v>
      </c>
      <c r="BA461" s="27" t="str">
        <f>INDEX(Table10[Utilization_Bucket],MATCH(_xlfn.IFNA(ROUND(BuyTable[[#This Row],[Remaining]]/1000000,0),-1),Table10[Utilization_Val],1))</f>
        <v>50-100MM</v>
      </c>
      <c r="BB46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62" spans="1:54" x14ac:dyDescent="0.3">
      <c r="A462" t="s">
        <v>876</v>
      </c>
      <c r="B462" t="str">
        <f>IF(ISNUMBER(MATCH(I462,Buyside_PastID!A:A,0)),"","NEW")</f>
        <v/>
      </c>
      <c r="C462" s="8" t="s">
        <v>1756</v>
      </c>
      <c r="D462" s="8">
        <v>1.0051826023070576</v>
      </c>
      <c r="E462" s="8">
        <v>0.89227876592606992</v>
      </c>
      <c r="F462" s="8" t="s">
        <v>2188</v>
      </c>
      <c r="G462" s="8">
        <v>5000000</v>
      </c>
      <c r="H462" s="8">
        <v>5000000</v>
      </c>
      <c r="I462" s="8" t="str" cm="1">
        <f t="array" ref="I462">_xll.BDP($C462,I$1)</f>
        <v>35085ZBS4</v>
      </c>
      <c r="J462" s="8" t="str" cm="1">
        <f t="array" ref="J462">_xll.BDP($C462,J$1)</f>
        <v>ETRHWY 3.72 05/11/48</v>
      </c>
      <c r="K462" s="8" cm="1">
        <f t="array" ref="K462">_xll.BDP($C462,K$1)</f>
        <v>180963</v>
      </c>
      <c r="L462" s="8" cm="1">
        <f t="array" ref="L462">_xll.BDP($C462,L$1)</f>
        <v>861474</v>
      </c>
      <c r="M462" s="8" t="str" cm="1">
        <f t="array" ref="M462">_xll.BDP($C462,M$1)</f>
        <v>CAD</v>
      </c>
      <c r="N462" s="8" t="str" cm="1">
        <f t="array" ref="N462">_xll.BDP($C462,N$1)</f>
        <v>CA</v>
      </c>
      <c r="O462" s="8" t="str" cm="1">
        <f t="array" ref="O462">_xll.BDP($C462,O$1)</f>
        <v>Corp</v>
      </c>
      <c r="P462" s="8" t="str" cm="1">
        <f t="array" ref="P462">_xll.BDP($C462,P$1)</f>
        <v>Industrials</v>
      </c>
      <c r="Q462" s="8" t="str" cm="1">
        <f t="array" ref="Q462">_xll.BDP($C462,Q$1)</f>
        <v>407 INTERNATIONAL INC</v>
      </c>
      <c r="R462" s="8" t="str" cm="1">
        <f t="array" ref="R462">_xll.BDP($C462,R$1)</f>
        <v>A</v>
      </c>
      <c r="S462" s="8" cm="1">
        <f t="array" ref="S462">_xlfn.IFNA(MATCH(_xll.BDP($C462,S$1),Convert_RBCIRTG[RTG_MDY],0),0)</f>
        <v>0</v>
      </c>
      <c r="T462" s="8" cm="1">
        <f t="array" ref="T462">_xlfn.IFNA(MATCH(_xll.BDP($C462,T$1),Convert_RBCIRTG[RTG_FITCH_SP],0),0)</f>
        <v>0</v>
      </c>
      <c r="U462" s="8" cm="1">
        <f t="array" ref="U462">_xlfn.IFNA(MATCH(_xll.BDP($C462,U$1),Convert_RBCIRTG[RTG_FITCH_SP],0),0)</f>
        <v>5</v>
      </c>
      <c r="V462" s="20" t="str" cm="1">
        <f t="array" ref="V462">INDEX(Convert_RBCIRTG[RTG_FITCH_SP],IF(MEDIAN($S462:$U462)&gt;0,MEDIAN($S462:$U462),MAX($S462:$U462)))</f>
        <v>A</v>
      </c>
      <c r="W462" s="15" cm="1">
        <f t="array" ref="W462">_xll.BDP($C462,W$1,"YAS_YLD_FLAG = 15")</f>
        <v>16.686142323821002</v>
      </c>
      <c r="X462" s="3" t="str">
        <f>INDEX(Convert_DurBins[Dur_Bucket],MATCH($W462,Convert_DurBins[Dur_Val],1))</f>
        <v>16-18</v>
      </c>
      <c r="Y462" s="14">
        <f t="shared" si="32"/>
        <v>3.2143300000000004</v>
      </c>
      <c r="Z462" s="3">
        <f>-INDEX(DefProv[Default],MATCH($O462&amp;$R462,DefProv[KEY],0))</f>
        <v>-13</v>
      </c>
      <c r="AA462" s="9" cm="1">
        <f t="array" ref="AA462">IF($M462="CAD",AB462,_xll.BDP($C462,AA$1,"YAS_XCCY_FOREIGN_CURRENCY=CAD","YAS_YLD_FLAG = 15","PRICING_SOURCE=BVAL"))</f>
        <v>3.3443300000000002</v>
      </c>
      <c r="AB462" s="9" cm="1">
        <f t="array" ref="AB462">_xll.BDP($C462,AB$1,"YAS_YLD_FLAG = 15","PRICING_SOURCE=BVAL")</f>
        <v>3.3443300000000002</v>
      </c>
      <c r="AC462" s="14">
        <f t="shared" si="33"/>
        <v>0</v>
      </c>
      <c r="AD462" s="9" cm="1">
        <f t="array" ref="AD462">_xll.BDP($C462,AD$1,"YAS_YLD_FLAG = 15","PRICING_SOURCE=BVAL")</f>
        <v>139.18350000000004</v>
      </c>
      <c r="AE462" s="14">
        <f>INDEX([1]credit_yield!$C$1:$C$108,MATCH($AY462,[1]credit_yield!$A$1:$A$108,0))</f>
        <v>139.83568050986841</v>
      </c>
      <c r="AF462" s="9" cm="1">
        <f t="array" ref="AF462">_xll.BDP($C462,AF$1,"YAS_YLD_FLAG = 15","YAS_XCCY_FOREIGN_CURRENCY=CAD","PRICING_SOURCE=BVAL")</f>
        <v>142.11939882263624</v>
      </c>
      <c r="AG462" s="9" cm="1">
        <f t="array" ref="AG462">_xll.BDP($C462,AG$1,"YAS_YLD_FLAG = 15","PRICING_SOURCE=BVAL")</f>
        <v>1.9524949999999999</v>
      </c>
      <c r="AH462" s="9" t="str" cm="1">
        <f t="array" ref="AH462">_xll.BDP($C462,AH$1,"YAS_YLD_FLAG = 15","PRICING_SOURCE=BVAL")</f>
        <v>CAN 2 3/4 12/01/48</v>
      </c>
      <c r="AI462" s="9" t="str" cm="1">
        <f t="array" ref="AI462">_xll.BDP($C462,AI$1,"YAS_YLD_FLAG = 15","YAS_XCCY_FOREIGN_CURRENCY=CAD","PRICING_SOURCE=BVAL")</f>
        <v>CAN 2 12/01/51</v>
      </c>
      <c r="AJ462" s="9" cm="1">
        <f t="array" ref="AJ462">_xll.BQL($C462, "yield(fill=PREV, pricing_source=BVN4, side=Bid, yield_type=YTW) - yield(fill=PREV, pricing_source=BVN4, side=Ask, yield_type=YTW)")</f>
        <v>2.5591239999999793E-2</v>
      </c>
      <c r="AK462" s="16" cm="1">
        <f t="array" ref="AK462">_xll.BDP($C462,AK$1,"YAS_YLD_FLAG = 1")</f>
        <v>500000000</v>
      </c>
      <c r="AL462" s="5">
        <f t="shared" si="34"/>
        <v>0</v>
      </c>
      <c r="AM462" s="17" cm="1">
        <f t="array" ref="AM462">_xll.BDP($C462&amp;"@"&amp;Settings!$B$1&amp;" "&amp;$O462,"INTERVAL_SUM","MARKET_DATA_OVERRIDE="&amp;AM$1,"CALC_INTERVAL="&amp;Settings!$B$2,"FILL=0")*1000</f>
        <v>0</v>
      </c>
      <c r="AN462" s="18">
        <f t="shared" si="35"/>
        <v>0</v>
      </c>
      <c r="AO462" s="17" cm="1">
        <f t="array" ref="AO462">_xll.BDP($I462&amp;"@"&amp;Settings!$B$1&amp;" "&amp;$O462,"INTERVAL_SUM","MARKET_DATA_OVERRIDE="&amp;AO$1,"CALC_INTERVAL="&amp;Settings!$B$2,"FILL=0")*1000</f>
        <v>0</v>
      </c>
      <c r="AP462" s="17" cm="1">
        <f t="array" ref="AP462">_xll.BDP($I462&amp;"@"&amp;Settings!$B$1&amp;" "&amp;$O462,"INTERVAL_SUM","MARKET_DATA_OVERRIDE="&amp;AP$1,"CALC_INTERVAL="&amp;Settings!$B$2,"FILL=0")*1000</f>
        <v>0</v>
      </c>
      <c r="AQ462" s="8" cm="1">
        <f t="array" ref="AQ462">_xll.BDP($C462,AQ$1)</f>
        <v>83</v>
      </c>
      <c r="AR462" s="21">
        <f>_xlfn.IFNA(IF(ISNUMBER($K462),INDEX(SN_Limit[UTILIZATION],MATCH($K462,SN_Limit[BB_ID],0)),"#N/A"),
IF(ISNUMBER($L462),INDEX(SN_Limit[UTILIZATION],MATCH($L462,SN_Limit[BB_ID],0)),"#N/A"))</f>
        <v>0.77949999999999997</v>
      </c>
      <c r="AS462" s="6">
        <f>_xlfn.IFNA(IF(ISNUMBER($K462),INDEX(SN_Limit[REMAINING],MATCH($K462,SN_Limit[BB_ID],0)),"#N/A"),
IF(ISNUMBER($L462),INDEX(SN_Limit[REMAINING],MATCH($L462,SN_Limit[BB_ID],0)),"#N/A"))</f>
        <v>25299638.479999989</v>
      </c>
      <c r="AT462" s="3" t="str">
        <f>INDEX(Table11[Z_category],MATCH(MAX(BuyTable[[#This Row],[Yld_Z_BB]:[Yld_Z_RBCI]]),Table11[Z_score_Vale],1))</f>
        <v>75 to 90</v>
      </c>
      <c r="AU462" s="3">
        <f>INDEX(Table12[TRAC_Category],MATCH(BuyTable[[#This Row],[Perc_Traded]],Table12[TRAC_Value],1))</f>
        <v>0</v>
      </c>
      <c r="AV462" s="27">
        <f>INDEX(Table13[NetDlrInv_Category],MATCH(BuyTable[[#This Row],[DealerClient Net]],Table13[NetDlrInv_Value],1))</f>
        <v>0</v>
      </c>
      <c r="AW462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462" s="3">
        <f>INDEX(Table15[XCCY_Cat],MATCH(BuyTable[[#This Row],[XCCY_sprd]],Table15[XCCY_Value],1))</f>
        <v>0</v>
      </c>
      <c r="AY462" s="3" t="str">
        <f>INDEX(Group_RTG[RTG_Value],MATCH($R462,Group_RTG[RTG_Key],0))&amp;":"&amp;INDEX(Map_DurBQNT[Dur_Val],MATCH($X462,Map_DurBQNT[Dur_Key],0))&amp;":"&amp;$M462&amp;":"&amp;$O462</f>
        <v>A:9:CAD:Corp</v>
      </c>
      <c r="AZ462" s="3" t="str">
        <f>INDEX(Table9[LQA_Bucket],MATCH(BuyTable[[#This Row],[LQA_LIQUIDITY_SCORE]],Table9[LQA_Val],1))</f>
        <v>80-100</v>
      </c>
      <c r="BA462" s="27" t="str">
        <f>INDEX(Table10[Utilization_Bucket],MATCH(_xlfn.IFNA(ROUND(BuyTable[[#This Row],[Remaining]]/1000000,0),-1),Table10[Utilization_Val],1))</f>
        <v>10-50MM</v>
      </c>
      <c r="BB46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463" spans="1:54" x14ac:dyDescent="0.3">
      <c r="A463" t="s">
        <v>876</v>
      </c>
      <c r="B463" t="str">
        <f>IF(ISNUMBER(MATCH(I463,Buyside_PastID!A:A,0)),"","NEW")</f>
        <v/>
      </c>
      <c r="C463" s="8" t="s">
        <v>1708</v>
      </c>
      <c r="D463" s="8">
        <v>1.1323115248425499</v>
      </c>
      <c r="E463" s="8">
        <v>1.0021123665498297</v>
      </c>
      <c r="F463" s="8" t="s">
        <v>2131</v>
      </c>
      <c r="G463" s="8">
        <v>3986000</v>
      </c>
      <c r="H463" s="8">
        <v>3000000</v>
      </c>
      <c r="I463" s="8" t="str" cm="1">
        <f t="array" ref="I463">_xll.BDP($C463,I$1)</f>
        <v>136375CQ3</v>
      </c>
      <c r="J463" s="8" t="str" cm="1">
        <f t="array" ref="J463">_xll.BDP($C463,J$1)</f>
        <v>CNRCN 3.6 07/31/48</v>
      </c>
      <c r="K463" s="8" cm="1">
        <f t="array" ref="K463">_xll.BDP($C463,K$1)</f>
        <v>179551</v>
      </c>
      <c r="L463" s="8" cm="1">
        <f t="array" ref="L463">_xll.BDP($C463,L$1)</f>
        <v>179551</v>
      </c>
      <c r="M463" s="8" t="str" cm="1">
        <f t="array" ref="M463">_xll.BDP($C463,M$1)</f>
        <v>CAD</v>
      </c>
      <c r="N463" s="8" t="str" cm="1">
        <f t="array" ref="N463">_xll.BDP($C463,N$1)</f>
        <v>CA</v>
      </c>
      <c r="O463" s="8" t="str" cm="1">
        <f t="array" ref="O463">_xll.BDP($C463,O$1)</f>
        <v>Corp</v>
      </c>
      <c r="P463" s="8" t="str" cm="1">
        <f t="array" ref="P463">_xll.BDP($C463,P$1)</f>
        <v>Industrials</v>
      </c>
      <c r="Q463" s="8" t="str" cm="1">
        <f t="array" ref="Q463">_xll.BDP($C463,Q$1)</f>
        <v>CANADIAN NATL RAILWAY</v>
      </c>
      <c r="R463" s="8" t="str" cm="1">
        <f t="array" ref="R463">_xll.BDP($C463,R$1)</f>
        <v>A</v>
      </c>
      <c r="S463" s="8" cm="1">
        <f t="array" ref="S463">_xlfn.IFNA(MATCH(_xll.BDP($C463,S$1),Convert_RBCIRTG[RTG_MDY],0),0)</f>
        <v>5</v>
      </c>
      <c r="T463" s="8" cm="1">
        <f t="array" ref="T463">_xlfn.IFNA(MATCH(_xll.BDP($C463,T$1),Convert_RBCIRTG[RTG_FITCH_SP],0),0)</f>
        <v>0</v>
      </c>
      <c r="U463" s="8" cm="1">
        <f t="array" ref="U463">_xlfn.IFNA(MATCH(_xll.BDP($C463,U$1),Convert_RBCIRTG[RTG_FITCH_SP],0),0)</f>
        <v>5</v>
      </c>
      <c r="V463" s="20" t="str" cm="1">
        <f t="array" ref="V463">INDEX(Convert_RBCIRTG[RTG_FITCH_SP],IF(MEDIAN($S463:$U463)&gt;0,MEDIAN($S463:$U463),MAX($S463:$U463)))</f>
        <v>A</v>
      </c>
      <c r="W463" s="15" cm="1">
        <f t="array" ref="W463">_xll.BDP($C463,W$1,"YAS_YLD_FLAG = 15")</f>
        <v>16.964873659953572</v>
      </c>
      <c r="X463" s="3" t="str">
        <f>INDEX(Convert_DurBins[Dur_Bucket],MATCH($W463,Convert_DurBins[Dur_Val],1))</f>
        <v>16-18</v>
      </c>
      <c r="Y463" s="14">
        <f t="shared" si="32"/>
        <v>3.2837300000000003</v>
      </c>
      <c r="Z463" s="3">
        <f>-INDEX(DefProv[Default],MATCH($O463&amp;$R463,DefProv[KEY],0))</f>
        <v>-13</v>
      </c>
      <c r="AA463" s="9" cm="1">
        <f t="array" ref="AA463">IF($M463="CAD",AB463,_xll.BDP($C463,AA$1,"YAS_XCCY_FOREIGN_CURRENCY=CAD","YAS_YLD_FLAG = 15","PRICING_SOURCE=BVAL"))</f>
        <v>3.4137300000000002</v>
      </c>
      <c r="AB463" s="9" cm="1">
        <f t="array" ref="AB463">_xll.BDP($C463,AB$1,"YAS_YLD_FLAG = 15","PRICING_SOURCE=BVAL")</f>
        <v>3.4137300000000002</v>
      </c>
      <c r="AC463" s="14">
        <f t="shared" si="33"/>
        <v>0</v>
      </c>
      <c r="AD463" s="9" cm="1">
        <f t="array" ref="AD463">_xll.BDP($C463,AD$1,"YAS_YLD_FLAG = 15","PRICING_SOURCE=BVAL")</f>
        <v>146.12350000000004</v>
      </c>
      <c r="AE463" s="14">
        <f>INDEX([1]credit_yield!$C$1:$C$108,MATCH($AY463,[1]credit_yield!$A$1:$A$108,0))</f>
        <v>139.83568050986841</v>
      </c>
      <c r="AF463" s="9" cm="1">
        <f t="array" ref="AF463">_xll.BDP($C463,AF$1,"YAS_YLD_FLAG = 15","YAS_XCCY_FOREIGN_CURRENCY=CAD","PRICING_SOURCE=BVAL")</f>
        <v>146.92529659871488</v>
      </c>
      <c r="AG463" s="9" cm="1">
        <f t="array" ref="AG463">_xll.BDP($C463,AG$1,"YAS_YLD_FLAG = 15","PRICING_SOURCE=BVAL")</f>
        <v>1.9524949999999999</v>
      </c>
      <c r="AH463" s="9" t="str" cm="1">
        <f t="array" ref="AH463">_xll.BDP($C463,AH$1,"YAS_YLD_FLAG = 15","PRICING_SOURCE=BVAL")</f>
        <v>CAN 2 3/4 12/01/48</v>
      </c>
      <c r="AI463" s="9" t="str" cm="1">
        <f t="array" ref="AI463">_xll.BDP($C463,AI$1,"YAS_YLD_FLAG = 15","YAS_XCCY_FOREIGN_CURRENCY=CAD","PRICING_SOURCE=BVAL")</f>
        <v>CAN 2 12/01/51</v>
      </c>
      <c r="AJ463" s="9" cm="1">
        <f t="array" ref="AJ463">_xll.BQL($C463, "yield(fill=PREV, pricing_source=BVN4, side=Bid, yield_type=YTW) - yield(fill=PREV, pricing_source=BVN4, side=Ask, yield_type=YTW)")</f>
        <v>2.1395689999999856E-2</v>
      </c>
      <c r="AK463" s="16" cm="1">
        <f t="array" ref="AK463">_xll.BDP($C463,AK$1,"YAS_YLD_FLAG = 1")</f>
        <v>450000000</v>
      </c>
      <c r="AL463" s="5">
        <f t="shared" si="34"/>
        <v>0</v>
      </c>
      <c r="AM463" s="17" cm="1">
        <f t="array" ref="AM463">_xll.BDP($C463&amp;"@"&amp;Settings!$B$1&amp;" "&amp;$O463,"INTERVAL_SUM","MARKET_DATA_OVERRIDE="&amp;AM$1,"CALC_INTERVAL="&amp;Settings!$B$2,"FILL=0")*1000</f>
        <v>0</v>
      </c>
      <c r="AN463" s="18">
        <f t="shared" si="35"/>
        <v>0</v>
      </c>
      <c r="AO463" s="17" cm="1">
        <f t="array" ref="AO463">_xll.BDP($I463&amp;"@"&amp;Settings!$B$1&amp;" "&amp;$O463,"INTERVAL_SUM","MARKET_DATA_OVERRIDE="&amp;AO$1,"CALC_INTERVAL="&amp;Settings!$B$2,"FILL=0")*1000</f>
        <v>0</v>
      </c>
      <c r="AP463" s="17" cm="1">
        <f t="array" ref="AP463">_xll.BDP($I463&amp;"@"&amp;Settings!$B$1&amp;" "&amp;$O463,"INTERVAL_SUM","MARKET_DATA_OVERRIDE="&amp;AP$1,"CALC_INTERVAL="&amp;Settings!$B$2,"FILL=0")*1000</f>
        <v>0</v>
      </c>
      <c r="AQ463" s="8" cm="1">
        <f t="array" ref="AQ463">_xll.BDP($C463,AQ$1)</f>
        <v>81</v>
      </c>
      <c r="AR463" s="21">
        <f>_xlfn.IFNA(IF(ISNUMBER($K463),INDEX(SN_Limit[UTILIZATION],MATCH($K463,SN_Limit[BB_ID],0)),"#N/A"),
IF(ISNUMBER($L463),INDEX(SN_Limit[UTILIZATION],MATCH($L463,SN_Limit[BB_ID],0)),"#N/A"))</f>
        <v>0.53180000000000005</v>
      </c>
      <c r="AS463" s="6">
        <f>_xlfn.IFNA(IF(ISNUMBER($K463),INDEX(SN_Limit[REMAINING],MATCH($K463,SN_Limit[BB_ID],0)),"#N/A"),
IF(ISNUMBER($L463),INDEX(SN_Limit[REMAINING],MATCH($L463,SN_Limit[BB_ID],0)),"#N/A"))</f>
        <v>36818125.560000002</v>
      </c>
      <c r="AT463" s="3" t="str">
        <f>INDEX(Table11[Z_category],MATCH(MAX(BuyTable[[#This Row],[Yld_Z_BB]:[Yld_Z_RBCI]]),Table11[Z_score_Vale],1))</f>
        <v>75 to 90</v>
      </c>
      <c r="AU463" s="3">
        <f>INDEX(Table12[TRAC_Category],MATCH(BuyTable[[#This Row],[Perc_Traded]],Table12[TRAC_Value],1))</f>
        <v>0</v>
      </c>
      <c r="AV463" s="27">
        <f>INDEX(Table13[NetDlrInv_Category],MATCH(BuyTable[[#This Row],[DealerClient Net]],Table13[NetDlrInv_Value],1))</f>
        <v>0</v>
      </c>
      <c r="AW463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63" s="3">
        <f>INDEX(Table15[XCCY_Cat],MATCH(BuyTable[[#This Row],[XCCY_sprd]],Table15[XCCY_Value],1))</f>
        <v>0</v>
      </c>
      <c r="AY463" s="3" t="str">
        <f>INDEX(Group_RTG[RTG_Value],MATCH($R463,Group_RTG[RTG_Key],0))&amp;":"&amp;INDEX(Map_DurBQNT[Dur_Val],MATCH($X463,Map_DurBQNT[Dur_Key],0))&amp;":"&amp;$M463&amp;":"&amp;$O463</f>
        <v>A:9:CAD:Corp</v>
      </c>
      <c r="AZ463" s="3" t="str">
        <f>INDEX(Table9[LQA_Bucket],MATCH(BuyTable[[#This Row],[LQA_LIQUIDITY_SCORE]],Table9[LQA_Val],1))</f>
        <v>80-100</v>
      </c>
      <c r="BA463" s="27" t="str">
        <f>INDEX(Table10[Utilization_Bucket],MATCH(_xlfn.IFNA(ROUND(BuyTable[[#This Row],[Remaining]]/1000000,0),-1),Table10[Utilization_Val],1))</f>
        <v>10-50MM</v>
      </c>
      <c r="BB46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64" spans="1:54" x14ac:dyDescent="0.3">
      <c r="A464" t="s">
        <v>876</v>
      </c>
      <c r="B464" t="str">
        <f>IF(ISNUMBER(MATCH(I464,Buyside_PastID!A:A,0)),"","NEW")</f>
        <v/>
      </c>
      <c r="C464" s="8" t="s">
        <v>1749</v>
      </c>
      <c r="D464" s="8">
        <v>1.0489876342387887</v>
      </c>
      <c r="E464" s="8">
        <v>1.130256792324408</v>
      </c>
      <c r="F464" s="8" t="s">
        <v>2178</v>
      </c>
      <c r="G464" s="8">
        <v>2000</v>
      </c>
      <c r="H464" s="8">
        <v>2000000</v>
      </c>
      <c r="I464" s="8" t="str" cm="1">
        <f t="array" ref="I464">_xll.BDP($C464,I$1)</f>
        <v>39191ZAC3</v>
      </c>
      <c r="J464" s="8" t="str" cm="1">
        <f t="array" ref="J464">_xll.BDP($C464,J$1)</f>
        <v>GTAAIR 7.1 06/04/31</v>
      </c>
      <c r="K464" s="8" cm="1">
        <f t="array" ref="K464">_xll.BDP($C464,K$1)</f>
        <v>300903</v>
      </c>
      <c r="L464" s="8" cm="1">
        <f t="array" ref="L464">_xll.BDP($C464,L$1)</f>
        <v>300903</v>
      </c>
      <c r="M464" s="8" t="str" cm="1">
        <f t="array" ref="M464">_xll.BDP($C464,M$1)</f>
        <v>CAD</v>
      </c>
      <c r="N464" s="8" t="str" cm="1">
        <f t="array" ref="N464">_xll.BDP($C464,N$1)</f>
        <v>CA</v>
      </c>
      <c r="O464" s="8" t="str" cm="1">
        <f t="array" ref="O464">_xll.BDP($C464,O$1)</f>
        <v>Corp</v>
      </c>
      <c r="P464" s="8" t="str" cm="1">
        <f t="array" ref="P464">_xll.BDP($C464,P$1)</f>
        <v>Industrials</v>
      </c>
      <c r="Q464" s="8" t="str" cm="1">
        <f t="array" ref="Q464">_xll.BDP($C464,Q$1)</f>
        <v>GREATER TORONTO AIRPORTS</v>
      </c>
      <c r="R464" s="8" t="str" cm="1">
        <f t="array" ref="R464">_xll.BDP($C464,R$1)</f>
        <v>A+</v>
      </c>
      <c r="S464" s="8" cm="1">
        <f t="array" ref="S464">_xlfn.IFNA(MATCH(_xll.BDP($C464,S$1),Convert_RBCIRTG[RTG_MDY],0),0)</f>
        <v>7</v>
      </c>
      <c r="T464" s="8" cm="1">
        <f t="array" ref="T464">_xlfn.IFNA(MATCH(_xll.BDP($C464,T$1),Convert_RBCIRTG[RTG_FITCH_SP],0),0)</f>
        <v>0</v>
      </c>
      <c r="U464" s="8" cm="1">
        <f t="array" ref="U464">_xlfn.IFNA(MATCH(_xll.BDP($C464,U$1),Convert_RBCIRTG[RTG_FITCH_SP],0),0)</f>
        <v>6</v>
      </c>
      <c r="V464" s="20" t="str" cm="1">
        <f t="array" ref="V464">INDEX(Convert_RBCIRTG[RTG_FITCH_SP],IF(MEDIAN($S464:$U464)&gt;0,MEDIAN($S464:$U464),MAX($S464:$U464)))</f>
        <v>A+</v>
      </c>
      <c r="W464" s="15" cm="1">
        <f t="array" ref="W464">_xll.BDP($C464,W$1,"YAS_YLD_FLAG = 15")</f>
        <v>7.2958464482986978</v>
      </c>
      <c r="X464" s="3" t="str">
        <f>INDEX(Convert_DurBins[Dur_Bucket],MATCH($W464,Convert_DurBins[Dur_Val],1))</f>
        <v>0-10</v>
      </c>
      <c r="Y464" s="14">
        <f t="shared" si="32"/>
        <v>2.6004670000000001</v>
      </c>
      <c r="Z464" s="3">
        <f>-INDEX(DefProv[Default],MATCH($O464&amp;$R464,DefProv[KEY],0))</f>
        <v>-13</v>
      </c>
      <c r="AA464" s="9" cm="1">
        <f t="array" ref="AA464">IF($M464="CAD",AB464,_xll.BDP($C464,AA$1,"YAS_XCCY_FOREIGN_CURRENCY=CAD","YAS_YLD_FLAG = 15","PRICING_SOURCE=BVAL"))</f>
        <v>2.730467</v>
      </c>
      <c r="AB464" s="9" cm="1">
        <f t="array" ref="AB464">_xll.BDP($C464,AB$1,"YAS_YLD_FLAG = 15","PRICING_SOURCE=BVAL")</f>
        <v>2.730467</v>
      </c>
      <c r="AC464" s="14">
        <f t="shared" si="33"/>
        <v>0</v>
      </c>
      <c r="AD464" s="9" cm="1">
        <f t="array" ref="AD464">_xll.BDP($C464,AD$1,"YAS_YLD_FLAG = 15","PRICING_SOURCE=BVAL")</f>
        <v>139.72489999999999</v>
      </c>
      <c r="AE464" s="14">
        <f>INDEX([1]credit_yield!$C$1:$C$108,MATCH($AY464,[1]credit_yield!$A$1:$A$108,0))</f>
        <v>111.2829290536734</v>
      </c>
      <c r="AF464" s="9" cm="1">
        <f t="array" ref="AF464">_xll.BDP($C464,AF$1,"YAS_YLD_FLAG = 15","YAS_XCCY_FOREIGN_CURRENCY=CAD","PRICING_SOURCE=BVAL")</f>
        <v>133.68300762615223</v>
      </c>
      <c r="AG464" s="9" cm="1">
        <f t="array" ref="AG464">_xll.BDP($C464,AG$1,"YAS_YLD_FLAG = 15","PRICING_SOURCE=BVAL")</f>
        <v>1.333218</v>
      </c>
      <c r="AH464" s="9" t="str" cm="1">
        <f t="array" ref="AH464">_xll.BDP($C464,AH$1,"YAS_YLD_FLAG = 15","PRICING_SOURCE=BVAL")</f>
        <v>CAN 8 06/01/27</v>
      </c>
      <c r="AI464" s="9" t="str" cm="1">
        <f t="array" ref="AI464">_xll.BDP($C464,AI$1,"YAS_YLD_FLAG = 15","YAS_XCCY_FOREIGN_CURRENCY=CAD","PRICING_SOURCE=BVAL")</f>
        <v>CAN 1 ½ 06/01/31</v>
      </c>
      <c r="AJ464" s="9" cm="1">
        <f t="array" ref="AJ464">_xll.BQL($C464, "yield(fill=PREV, pricing_source=BVN4, side=Bid, yield_type=YTW) - yield(fill=PREV, pricing_source=BVN4, side=Ask, yield_type=YTW)")</f>
        <v>6.2266611765982027E-2</v>
      </c>
      <c r="AK464" s="16" cm="1">
        <f t="array" ref="AK464">_xll.BDP($C464,AK$1,"YAS_YLD_FLAG = 1")</f>
        <v>492150000</v>
      </c>
      <c r="AL464" s="5">
        <f t="shared" si="34"/>
        <v>0</v>
      </c>
      <c r="AM464" s="17" cm="1">
        <f t="array" ref="AM464">_xll.BDP($C464&amp;"@"&amp;Settings!$B$1&amp;" "&amp;$O464,"INTERVAL_SUM","MARKET_DATA_OVERRIDE="&amp;AM$1,"CALC_INTERVAL="&amp;Settings!$B$2,"FILL=0")*1000</f>
        <v>0</v>
      </c>
      <c r="AN464" s="18">
        <f t="shared" si="35"/>
        <v>0</v>
      </c>
      <c r="AO464" s="17" cm="1">
        <f t="array" ref="AO464">_xll.BDP($I464&amp;"@"&amp;Settings!$B$1&amp;" "&amp;$O464,"INTERVAL_SUM","MARKET_DATA_OVERRIDE="&amp;AO$1,"CALC_INTERVAL="&amp;Settings!$B$2,"FILL=0")*1000</f>
        <v>0</v>
      </c>
      <c r="AP464" s="17" cm="1">
        <f t="array" ref="AP464">_xll.BDP($I464&amp;"@"&amp;Settings!$B$1&amp;" "&amp;$O464,"INTERVAL_SUM","MARKET_DATA_OVERRIDE="&amp;AP$1,"CALC_INTERVAL="&amp;Settings!$B$2,"FILL=0")*1000</f>
        <v>0</v>
      </c>
      <c r="AQ464" s="8" cm="1">
        <f t="array" ref="AQ464">_xll.BDP($C464,AQ$1)</f>
        <v>70</v>
      </c>
      <c r="AR464" s="21">
        <f>_xlfn.IFNA(IF(ISNUMBER($K464),INDEX(SN_Limit[UTILIZATION],MATCH($K464,SN_Limit[BB_ID],0)),"#N/A"),
IF(ISNUMBER($L464),INDEX(SN_Limit[UTILIZATION],MATCH($L464,SN_Limit[BB_ID],0)),"#N/A"))</f>
        <v>0.1051</v>
      </c>
      <c r="AS464" s="6">
        <f>_xlfn.IFNA(IF(ISNUMBER($K464),INDEX(SN_Limit[REMAINING],MATCH($K464,SN_Limit[BB_ID],0)),"#N/A"),
IF(ISNUMBER($L464),INDEX(SN_Limit[REMAINING],MATCH($L464,SN_Limit[BB_ID],0)),"#N/A"))</f>
        <v>79491059.239999995</v>
      </c>
      <c r="AT464" s="3" t="str">
        <f>INDEX(Table11[Z_category],MATCH(MAX(BuyTable[[#This Row],[Yld_Z_BB]:[Yld_Z_RBCI]]),Table11[Z_score_Vale],1))</f>
        <v>75 to 90</v>
      </c>
      <c r="AU464" s="3">
        <f>INDEX(Table12[TRAC_Category],MATCH(BuyTable[[#This Row],[Perc_Traded]],Table12[TRAC_Value],1))</f>
        <v>0</v>
      </c>
      <c r="AV464" s="27">
        <f>INDEX(Table13[NetDlrInv_Category],MATCH(BuyTable[[#This Row],[DealerClient Net]],Table13[NetDlrInv_Value],1))</f>
        <v>0</v>
      </c>
      <c r="AW464" s="3">
        <f>IF(OR(ISBLANK(BuyTable[[#This Row],[MSG_AskSize]]),NOT(ISNUMBER(BuyTable[[#This Row],[MSG_AskSize]]))),"NA",INDEX(Table14[AskSize_Category],MATCH(BuyTable[[#This Row],[MSG_AskSize]],Table14[AskSize_Value],1)))</f>
        <v>0</v>
      </c>
      <c r="AX464" s="3">
        <f>INDEX(Table15[XCCY_Cat],MATCH(BuyTable[[#This Row],[XCCY_sprd]],Table15[XCCY_Value],1))</f>
        <v>0</v>
      </c>
      <c r="AY464" s="3" t="str">
        <f>INDEX(Group_RTG[RTG_Value],MATCH($R464,Group_RTG[RTG_Key],0))&amp;":"&amp;INDEX(Map_DurBQNT[Dur_Val],MATCH($X464,Map_DurBQNT[Dur_Key],0))&amp;":"&amp;$M464&amp;":"&amp;$O464</f>
        <v>A:5:CAD:Corp</v>
      </c>
      <c r="AZ464" s="3" t="str">
        <f>INDEX(Table9[LQA_Bucket],MATCH(BuyTable[[#This Row],[LQA_LIQUIDITY_SCORE]],Table9[LQA_Val],1))</f>
        <v>60-80</v>
      </c>
      <c r="BA464" s="27" t="str">
        <f>INDEX(Table10[Utilization_Bucket],MATCH(_xlfn.IFNA(ROUND(BuyTable[[#This Row],[Remaining]]/1000000,0),-1),Table10[Utilization_Val],1))</f>
        <v>50-100MM</v>
      </c>
      <c r="BB46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65" spans="1:54" x14ac:dyDescent="0.3">
      <c r="A465" t="s">
        <v>876</v>
      </c>
      <c r="B465" t="str">
        <f>IF(ISNUMBER(MATCH(I465,Buyside_PastID!A:A,0)),"","NEW")</f>
        <v/>
      </c>
      <c r="C465" s="8" t="s">
        <v>1811</v>
      </c>
      <c r="D465" s="8">
        <v>1.2450361369252421</v>
      </c>
      <c r="E465" s="8">
        <v>1.1969295026693034</v>
      </c>
      <c r="F465" s="8" t="s">
        <v>2789</v>
      </c>
      <c r="I465" s="8" t="str" cm="1">
        <f t="array" ref="I465">_xll.BDP($C465,I$1)</f>
        <v>125094AC6</v>
      </c>
      <c r="J465" s="8" t="str" cm="1">
        <f t="array" ref="J465">_xll.BDP($C465,J$1)</f>
        <v>CADEPO 5.6 11/25/39</v>
      </c>
      <c r="K465" s="8" cm="1">
        <f t="array" ref="K465">_xll.BDP($C465,K$1)</f>
        <v>174788</v>
      </c>
      <c r="L465" s="8" cm="1">
        <f t="array" ref="L465">_xll.BDP($C465,L$1)</f>
        <v>8136962</v>
      </c>
      <c r="M465" s="8" t="str" cm="1">
        <f t="array" ref="M465">_xll.BDP($C465,M$1)</f>
        <v>USD</v>
      </c>
      <c r="N465" s="8" t="str" cm="1">
        <f t="array" ref="N465">_xll.BDP($C465,N$1)</f>
        <v>CA</v>
      </c>
      <c r="O465" s="8" t="str" cm="1">
        <f t="array" ref="O465">_xll.BDP($C465,O$1)</f>
        <v>Govt</v>
      </c>
      <c r="P465" s="8" t="str" cm="1">
        <f t="array" ref="P465">_xll.BDP($C465,P$1)</f>
        <v>Government</v>
      </c>
      <c r="Q465" s="8" t="str" cm="1">
        <f t="array" ref="Q465">_xll.BDP($C465,Q$1)</f>
        <v>CDP FINANCIAL INC</v>
      </c>
      <c r="R465" s="8" t="str" cm="1">
        <f t="array" ref="R465">_xll.BDP($C465,R$1)</f>
        <v>AAA</v>
      </c>
      <c r="S465" s="8" cm="1">
        <f t="array" ref="S465">_xlfn.IFNA(MATCH(_xll.BDP($C465,S$1),Convert_RBCIRTG[RTG_MDY],0),0)</f>
        <v>10</v>
      </c>
      <c r="T465" s="8" cm="1">
        <f t="array" ref="T465">_xlfn.IFNA(MATCH(_xll.BDP($C465,T$1),Convert_RBCIRTG[RTG_FITCH_SP],0),0)</f>
        <v>10</v>
      </c>
      <c r="U465" s="8" cm="1">
        <f t="array" ref="U465">_xlfn.IFNA(MATCH(_xll.BDP($C465,U$1),Convert_RBCIRTG[RTG_FITCH_SP],0),0)</f>
        <v>10</v>
      </c>
      <c r="V465" s="20" t="str" cm="1">
        <f t="array" ref="V465">INDEX(Convert_RBCIRTG[RTG_FITCH_SP],IF(MEDIAN($S465:$U465)&gt;0,MEDIAN($S465:$U465),MAX($S465:$U465)))</f>
        <v>AAA</v>
      </c>
      <c r="W465" s="15" cm="1">
        <f t="array" ref="W465">_xll.BDP($C465,W$1,"YAS_YLD_FLAG = 15")</f>
        <v>12.366292432248581</v>
      </c>
      <c r="X465" s="3" t="str">
        <f>INDEX(Convert_DurBins[Dur_Bucket],MATCH($W465,Convert_DurBins[Dur_Val],1))</f>
        <v>12-14</v>
      </c>
      <c r="Y465" s="14">
        <f t="shared" si="32"/>
        <v>3.3499080859848012</v>
      </c>
      <c r="Z465" s="3">
        <f>-INDEX(DefProv[Default],MATCH($O465&amp;$R465,DefProv[KEY],0))</f>
        <v>-3</v>
      </c>
      <c r="AA465" s="9" cm="1">
        <f t="array" ref="AA465">IF($M465="CAD",AB465,_xll.BDP($C465,AA$1,"YAS_XCCY_FOREIGN_CURRENCY=CAD","YAS_YLD_FLAG = 15","PRICING_SOURCE=BVAL"))</f>
        <v>3.379908085984801</v>
      </c>
      <c r="AB465" s="9" cm="1">
        <f t="array" ref="AB465">_xll.BDP($C465,AB$1,"YAS_YLD_FLAG = 15","PRICING_SOURCE=BVAL")</f>
        <v>2.673025</v>
      </c>
      <c r="AC465" s="14">
        <f t="shared" si="33"/>
        <v>0.70688308598480099</v>
      </c>
      <c r="AD465" s="9" cm="1">
        <f t="array" ref="AD465">_xll.BDP($C465,AD$1,"YAS_YLD_FLAG = 15","PRICING_SOURCE=BVAL")</f>
        <v>68.023500000000013</v>
      </c>
      <c r="AE465" s="14" t="e">
        <f>INDEX([1]credit_yield!$C$1:$C$108,MATCH($AY465,[1]credit_yield!$A$1:$A$108,0))</f>
        <v>#N/A</v>
      </c>
      <c r="AF465" s="9" cm="1">
        <f t="array" ref="AF465">_xll.BDP($C465,AF$1,"YAS_YLD_FLAG = 15","YAS_XCCY_FOREIGN_CURRENCY=CAD","PRICING_SOURCE=BVAL")</f>
        <v>151.16276319917759</v>
      </c>
      <c r="AG465" s="9" cm="1">
        <f t="array" ref="AG465">_xll.BDP($C465,AG$1,"YAS_YLD_FLAG = 15","PRICING_SOURCE=BVAL")</f>
        <v>1.9927899999999998</v>
      </c>
      <c r="AH465" s="9" t="str" cm="1">
        <f t="array" ref="AH465">_xll.BDP($C465,AH$1,"YAS_YLD_FLAG = 15","PRICING_SOURCE=BVAL")</f>
        <v>T 1 3/4 08/15/41</v>
      </c>
      <c r="AI465" s="9" t="str" cm="1">
        <f t="array" ref="AI465">_xll.BDP($C465,AI$1,"YAS_YLD_FLAG = 15","YAS_XCCY_FOREIGN_CURRENCY=CAD","PRICING_SOURCE=BVAL")</f>
        <v>CAN 4 06/01/41</v>
      </c>
      <c r="AJ465" s="9" cm="1">
        <f t="array" ref="AJ465">_xll.BQL($C465, "yield(fill=PREV, pricing_source=BVN4, side=Bid, yield_type=YTW) - yield(fill=PREV, pricing_source=BVN4, side=Ask, yield_type=YTW)")</f>
        <v>5.4487705848319301E-2</v>
      </c>
      <c r="AK465" s="16" cm="1">
        <f t="array" ref="AK465">_xll.BDP($C465,AK$1,"YAS_YLD_FLAG = 1")</f>
        <v>1250000000</v>
      </c>
      <c r="AL465" s="5">
        <f t="shared" si="34"/>
        <v>8.0000000000000002E-3</v>
      </c>
      <c r="AM465" s="17" cm="1">
        <f t="array" ref="AM465">_xll.BDP($C465&amp;"@"&amp;Settings!$B$1&amp;" "&amp;$O465,"INTERVAL_SUM","MARKET_DATA_OVERRIDE="&amp;AM$1,"CALC_INTERVAL="&amp;Settings!$B$2,"FILL=0")*1000</f>
        <v>10000000</v>
      </c>
      <c r="AN465" s="18">
        <f t="shared" si="35"/>
        <v>10000000</v>
      </c>
      <c r="AO465" s="17" cm="1">
        <f t="array" ref="AO465">_xll.BDP($I465&amp;"@"&amp;Settings!$B$1&amp;" "&amp;$O465,"INTERVAL_SUM","MARKET_DATA_OVERRIDE="&amp;AO$1,"CALC_INTERVAL="&amp;Settings!$B$2,"FILL=0")*1000</f>
        <v>10000000</v>
      </c>
      <c r="AP465" s="17" cm="1">
        <f t="array" ref="AP465">_xll.BDP($I465&amp;"@"&amp;Settings!$B$1&amp;" "&amp;$O465,"INTERVAL_SUM","MARKET_DATA_OVERRIDE="&amp;AP$1,"CALC_INTERVAL="&amp;Settings!$B$2,"FILL=0")*1000</f>
        <v>0</v>
      </c>
      <c r="AQ465" s="8" cm="1">
        <f t="array" ref="AQ465">_xll.BDP($C465,AQ$1)</f>
        <v>88</v>
      </c>
      <c r="AR465" s="21">
        <f>_xlfn.IFNA(IF(ISNUMBER($K465),INDEX(SN_Limit[UTILIZATION],MATCH($K465,SN_Limit[BB_ID],0)),"#N/A"),
IF(ISNUMBER($L465),INDEX(SN_Limit[UTILIZATION],MATCH($L465,SN_Limit[BB_ID],0)),"#N/A"))</f>
        <v>4.9299999999999997E-2</v>
      </c>
      <c r="AS465" s="6">
        <f>_xlfn.IFNA(IF(ISNUMBER($K465),INDEX(SN_Limit[REMAINING],MATCH($K465,SN_Limit[BB_ID],0)),"#N/A"),
IF(ISNUMBER($L465),INDEX(SN_Limit[REMAINING],MATCH($L465,SN_Limit[BB_ID],0)),"#N/A"))</f>
        <v>85073152.739999995</v>
      </c>
      <c r="AT465" s="3" t="str">
        <f>INDEX(Table11[Z_category],MATCH(MAX(BuyTable[[#This Row],[Yld_Z_BB]:[Yld_Z_RBCI]]),Table11[Z_score_Vale],1))</f>
        <v>75 to 90</v>
      </c>
      <c r="AU465" s="3">
        <f>INDEX(Table12[TRAC_Category],MATCH(BuyTable[[#This Row],[Perc_Traded]],Table12[TRAC_Value],1))</f>
        <v>0</v>
      </c>
      <c r="AV465" s="27" t="str">
        <f>INDEX(Table13[NetDlrInv_Category],MATCH(BuyTable[[#This Row],[DealerClient Net]],Table13[NetDlrInv_Value],1))</f>
        <v>10 to 20MM</v>
      </c>
      <c r="AW465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465" s="3" t="str">
        <f>INDEX(Table15[XCCY_Cat],MATCH(BuyTable[[#This Row],[XCCY_sprd]],Table15[XCCY_Value],1))</f>
        <v>0.5 to 0.8</v>
      </c>
      <c r="AY465" s="3" t="str">
        <f>INDEX(Group_RTG[RTG_Value],MATCH($R465,Group_RTG[RTG_Key],0))&amp;":"&amp;INDEX(Map_DurBQNT[Dur_Val],MATCH($X465,Map_DurBQNT[Dur_Key],0))&amp;":"&amp;$M465&amp;":"&amp;$O465</f>
        <v>AAA:7:USD:Govt</v>
      </c>
      <c r="AZ465" s="3" t="str">
        <f>INDEX(Table9[LQA_Bucket],MATCH(BuyTable[[#This Row],[LQA_LIQUIDITY_SCORE]],Table9[LQA_Val],1))</f>
        <v>80-100</v>
      </c>
      <c r="BA465" s="27" t="str">
        <f>INDEX(Table10[Utilization_Bucket],MATCH(_xlfn.IFNA(ROUND(BuyTable[[#This Row],[Remaining]]/1000000,0),-1),Table10[Utilization_Val],1))</f>
        <v>50-100MM</v>
      </c>
      <c r="BB46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66" spans="1:54" x14ac:dyDescent="0.3">
      <c r="A466" t="s">
        <v>876</v>
      </c>
      <c r="B466" t="str">
        <f>IF(ISNUMBER(MATCH(I466,Buyside_PastID!A:A,0)),"","NEW")</f>
        <v/>
      </c>
      <c r="C466" s="8" t="s">
        <v>977</v>
      </c>
      <c r="D466" s="8">
        <v>1.3951704734624681</v>
      </c>
      <c r="E466" s="8">
        <v>1.3893723990536981</v>
      </c>
      <c r="F466" s="8" t="s">
        <v>2185</v>
      </c>
      <c r="G466" s="8">
        <v>5000000</v>
      </c>
      <c r="H466" s="8">
        <v>10000</v>
      </c>
      <c r="I466" s="8" t="str" cm="1">
        <f t="array" ref="I466">_xll.BDP($C466,I$1)</f>
        <v>651333FY7</v>
      </c>
      <c r="J466" s="8" t="str" cm="1">
        <f t="array" ref="J466">_xll.BDP($C466,J$1)</f>
        <v>NF 3.7 10/17/48</v>
      </c>
      <c r="K466" s="8" cm="1">
        <f t="array" ref="K466">_xll.BDP($C466,K$1)</f>
        <v>186509</v>
      </c>
      <c r="L466" s="8" cm="1">
        <f t="array" ref="L466">_xll.BDP($C466,L$1)</f>
        <v>186509</v>
      </c>
      <c r="M466" s="8" t="str" cm="1">
        <f t="array" ref="M466">_xll.BDP($C466,M$1)</f>
        <v>CAD</v>
      </c>
      <c r="N466" s="8" t="str" cm="1">
        <f t="array" ref="N466">_xll.BDP($C466,N$1)</f>
        <v>CA</v>
      </c>
      <c r="O466" s="8" t="str" cm="1">
        <f t="array" ref="O466">_xll.BDP($C466,O$1)</f>
        <v>Govt</v>
      </c>
      <c r="P466" s="8" t="str" cm="1">
        <f t="array" ref="P466">_xll.BDP($C466,P$1)</f>
        <v>Government</v>
      </c>
      <c r="Q466" s="8" t="str" cm="1">
        <f t="array" ref="Q466">_xll.BDP($C466,Q$1)</f>
        <v>PROVINCE OF NEWFOUNDLAND</v>
      </c>
      <c r="R466" s="8" t="str" cm="1">
        <f t="array" ref="R466">_xll.BDP($C466,R$1)</f>
        <v>A</v>
      </c>
      <c r="S466" s="8" cm="1">
        <f t="array" ref="S466">_xlfn.IFNA(MATCH(_xll.BDP($C466,S$1),Convert_RBCIRTG[RTG_MDY],0),0)</f>
        <v>6</v>
      </c>
      <c r="T466" s="8" cm="1">
        <f t="array" ref="T466">_xlfn.IFNA(MATCH(_xll.BDP($C466,T$1),Convert_RBCIRTG[RTG_FITCH_SP],0),0)</f>
        <v>0</v>
      </c>
      <c r="U466" s="8" cm="1">
        <f t="array" ref="U466">_xlfn.IFNA(MATCH(_xll.BDP($C466,U$1),Convert_RBCIRTG[RTG_FITCH_SP],0),0)</f>
        <v>5</v>
      </c>
      <c r="V466" s="20" t="str" cm="1">
        <f t="array" ref="V466">INDEX(Convert_RBCIRTG[RTG_FITCH_SP],IF(MEDIAN($S466:$U466)&gt;0,MEDIAN($S466:$U466),MAX($S466:$U466)))</f>
        <v>A</v>
      </c>
      <c r="W466" s="15" cm="1">
        <f t="array" ref="W466">_xll.BDP($C466,W$1,"YAS_YLD_FLAG = 15")</f>
        <v>17.573833174374297</v>
      </c>
      <c r="X466" s="3" t="str">
        <f>INDEX(Convert_DurBins[Dur_Bucket],MATCH($W466,Convert_DurBins[Dur_Val],1))</f>
        <v>16-18</v>
      </c>
      <c r="Y466" s="14">
        <f t="shared" si="32"/>
        <v>3.0498780000000001</v>
      </c>
      <c r="Z466" s="3">
        <f>-INDEX(DefProv[Default],MATCH($O466&amp;$R466,DefProv[KEY],0))</f>
        <v>-3</v>
      </c>
      <c r="AA466" s="9" cm="1">
        <f t="array" ref="AA466">IF($M466="CAD",AB466,_xll.BDP($C466,AA$1,"YAS_XCCY_FOREIGN_CURRENCY=CAD","YAS_YLD_FLAG = 15","PRICING_SOURCE=BVAL"))</f>
        <v>3.0798779999999999</v>
      </c>
      <c r="AB466" s="9" cm="1">
        <f t="array" ref="AB466">_xll.BDP($C466,AB$1,"YAS_YLD_FLAG = 15","PRICING_SOURCE=BVAL")</f>
        <v>3.0798779999999999</v>
      </c>
      <c r="AC466" s="14">
        <f t="shared" si="33"/>
        <v>0</v>
      </c>
      <c r="AD466" s="9" cm="1">
        <f t="array" ref="AD466">_xll.BDP($C466,AD$1,"YAS_YLD_FLAG = 15","PRICING_SOURCE=BVAL")</f>
        <v>112.73830000000001</v>
      </c>
      <c r="AE466" s="14">
        <f>INDEX([1]credit_yield!$C$1:$C$108,MATCH($AY466,[1]credit_yield!$A$1:$A$108,0))</f>
        <v>94.865496317545578</v>
      </c>
      <c r="AF466" s="9" cm="1">
        <f t="array" ref="AF466">_xll.BDP($C466,AF$1,"YAS_YLD_FLAG = 15","YAS_XCCY_FOREIGN_CURRENCY=CAD","PRICING_SOURCE=BVAL")</f>
        <v>117.09989242133815</v>
      </c>
      <c r="AG466" s="9" cm="1">
        <f t="array" ref="AG466">_xll.BDP($C466,AG$1,"YAS_YLD_FLAG = 15","PRICING_SOURCE=BVAL")</f>
        <v>1.9524949999999999</v>
      </c>
      <c r="AH466" s="9" t="str" cm="1">
        <f t="array" ref="AH466">_xll.BDP($C466,AH$1,"YAS_YLD_FLAG = 15","PRICING_SOURCE=BVAL")</f>
        <v>CAN 2 3/4 12/01/48</v>
      </c>
      <c r="AI466" s="9" t="str" cm="1">
        <f t="array" ref="AI466">_xll.BDP($C466,AI$1,"YAS_YLD_FLAG = 15","YAS_XCCY_FOREIGN_CURRENCY=CAD","PRICING_SOURCE=BVAL")</f>
        <v>CAN 2 12/01/51</v>
      </c>
      <c r="AJ466" s="9" cm="1">
        <f t="array" ref="AJ466">_xll.BQL($C466, "yield(fill=PREV, pricing_source=BVN4, side=Bid, yield_type=YTW) - yield(fill=PREV, pricing_source=BVN4, side=Ask, yield_type=YTW)")</f>
        <v>1.5044295089361004E-2</v>
      </c>
      <c r="AK466" s="16" cm="1">
        <f t="array" ref="AK466">_xll.BDP($C466,AK$1,"YAS_YLD_FLAG = 1")</f>
        <v>1350000000</v>
      </c>
      <c r="AL466" s="5">
        <f t="shared" si="34"/>
        <v>0</v>
      </c>
      <c r="AM466" s="17" cm="1">
        <f t="array" ref="AM466">_xll.BDP($C466&amp;"@"&amp;Settings!$B$1&amp;" "&amp;$O466,"INTERVAL_SUM","MARKET_DATA_OVERRIDE="&amp;AM$1,"CALC_INTERVAL="&amp;Settings!$B$2,"FILL=0")*1000</f>
        <v>0</v>
      </c>
      <c r="AN466" s="18">
        <f t="shared" si="35"/>
        <v>0</v>
      </c>
      <c r="AO466" s="17" cm="1">
        <f t="array" ref="AO466">_xll.BDP($I466&amp;"@"&amp;Settings!$B$1&amp;" "&amp;$O466,"INTERVAL_SUM","MARKET_DATA_OVERRIDE="&amp;AO$1,"CALC_INTERVAL="&amp;Settings!$B$2,"FILL=0")*1000</f>
        <v>0</v>
      </c>
      <c r="AP466" s="17" cm="1">
        <f t="array" ref="AP466">_xll.BDP($I466&amp;"@"&amp;Settings!$B$1&amp;" "&amp;$O466,"INTERVAL_SUM","MARKET_DATA_OVERRIDE="&amp;AP$1,"CALC_INTERVAL="&amp;Settings!$B$2,"FILL=0")*1000</f>
        <v>0</v>
      </c>
      <c r="AQ466" s="8" cm="1">
        <f t="array" ref="AQ466">_xll.BDP($C466,AQ$1)</f>
        <v>99</v>
      </c>
      <c r="AR466" s="21">
        <f>_xlfn.IFNA(IF(ISNUMBER($K466),INDEX(SN_Limit[UTILIZATION],MATCH($K466,SN_Limit[BB_ID],0)),"#N/A"),
IF(ISNUMBER($L466),INDEX(SN_Limit[UTILIZATION],MATCH($L466,SN_Limit[BB_ID],0)),"#N/A"))</f>
        <v>0.8669</v>
      </c>
      <c r="AS466" s="6">
        <f>_xlfn.IFNA(IF(ISNUMBER($K466),INDEX(SN_Limit[REMAINING],MATCH($K466,SN_Limit[BB_ID],0)),"#N/A"),
IF(ISNUMBER($L466),INDEX(SN_Limit[REMAINING],MATCH($L466,SN_Limit[BB_ID],0)),"#N/A"))</f>
        <v>23182771.799999952</v>
      </c>
      <c r="AT466" s="3" t="str">
        <f>INDEX(Table11[Z_category],MATCH(MAX(BuyTable[[#This Row],[Yld_Z_BB]:[Yld_Z_RBCI]]),Table11[Z_score_Vale],1))</f>
        <v>90+</v>
      </c>
      <c r="AU466" s="3">
        <f>INDEX(Table12[TRAC_Category],MATCH(BuyTable[[#This Row],[Perc_Traded]],Table12[TRAC_Value],1))</f>
        <v>0</v>
      </c>
      <c r="AV466" s="27">
        <f>INDEX(Table13[NetDlrInv_Category],MATCH(BuyTable[[#This Row],[DealerClient Net]],Table13[NetDlrInv_Value],1))</f>
        <v>0</v>
      </c>
      <c r="AW466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466" s="3">
        <f>INDEX(Table15[XCCY_Cat],MATCH(BuyTable[[#This Row],[XCCY_sprd]],Table15[XCCY_Value],1))</f>
        <v>0</v>
      </c>
      <c r="AY466" s="3" t="str">
        <f>INDEX(Group_RTG[RTG_Value],MATCH($R466,Group_RTG[RTG_Key],0))&amp;":"&amp;INDEX(Map_DurBQNT[Dur_Val],MATCH($X466,Map_DurBQNT[Dur_Key],0))&amp;":"&amp;$M466&amp;":"&amp;$O466</f>
        <v>A:9:CAD:Govt</v>
      </c>
      <c r="AZ466" s="3" t="str">
        <f>INDEX(Table9[LQA_Bucket],MATCH(BuyTable[[#This Row],[LQA_LIQUIDITY_SCORE]],Table9[LQA_Val],1))</f>
        <v>80-100</v>
      </c>
      <c r="BA466" s="27" t="str">
        <f>INDEX(Table10[Utilization_Bucket],MATCH(_xlfn.IFNA(ROUND(BuyTable[[#This Row],[Remaining]]/1000000,0),-1),Table10[Utilization_Val],1))</f>
        <v>10-50MM</v>
      </c>
      <c r="BB46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467" spans="1:54" x14ac:dyDescent="0.3">
      <c r="A467" t="s">
        <v>876</v>
      </c>
      <c r="B467" t="str">
        <f>IF(ISNUMBER(MATCH(I467,Buyside_PastID!A:A,0)),"","NEW")</f>
        <v/>
      </c>
      <c r="C467" s="8" t="s">
        <v>1748</v>
      </c>
      <c r="D467" s="8">
        <v>1.1480143999690089</v>
      </c>
      <c r="E467" s="8">
        <v>0.95870906664410038</v>
      </c>
      <c r="F467" s="8" t="s">
        <v>2177</v>
      </c>
      <c r="G467" s="8">
        <v>2000</v>
      </c>
      <c r="H467" s="8">
        <v>2000</v>
      </c>
      <c r="I467" s="8" t="str" cm="1">
        <f t="array" ref="I467">_xll.BDP($C467,I$1)</f>
        <v>013047AB1</v>
      </c>
      <c r="J467" s="8" t="str" cm="1">
        <f t="array" ref="J467">_xll.BDP($C467,J$1)</f>
        <v>ALBPOW 4.065 12/01/53</v>
      </c>
      <c r="K467" s="8" cm="1">
        <f t="array" ref="K467">_xll.BDP($C467,K$1)</f>
        <v>54972655</v>
      </c>
      <c r="L467" s="8" cm="1">
        <f t="array" ref="L467">_xll.BDP($C467,L$1)</f>
        <v>54972655</v>
      </c>
      <c r="M467" s="8" t="str" cm="1">
        <f t="array" ref="M467">_xll.BDP($C467,M$1)</f>
        <v>CAD</v>
      </c>
      <c r="N467" s="8" t="str" cm="1">
        <f t="array" ref="N467">_xll.BDP($C467,N$1)</f>
        <v>CA</v>
      </c>
      <c r="O467" s="8" t="str" cm="1">
        <f t="array" ref="O467">_xll.BDP($C467,O$1)</f>
        <v>Corp</v>
      </c>
      <c r="P467" s="8" t="str" cm="1">
        <f t="array" ref="P467">_xll.BDP($C467,P$1)</f>
        <v>Utilities</v>
      </c>
      <c r="Q467" s="8" t="str" cm="1">
        <f t="array" ref="Q467">_xll.BDP($C467,Q$1)</f>
        <v>ALBERTA POWERLINE LP</v>
      </c>
      <c r="R467" s="8" t="str" cm="1">
        <f t="array" ref="R467">_xll.BDP($C467,R$1)</f>
        <v>A-</v>
      </c>
      <c r="S467" s="8" cm="1">
        <f t="array" ref="S467">_xlfn.IFNA(MATCH(_xll.BDP($C467,S$1),Convert_RBCIRTG[RTG_MDY],0),0)</f>
        <v>5</v>
      </c>
      <c r="T467" s="8" cm="1">
        <f t="array" ref="T467">_xlfn.IFNA(MATCH(_xll.BDP($C467,T$1),Convert_RBCIRTG[RTG_FITCH_SP],0),0)</f>
        <v>0</v>
      </c>
      <c r="U467" s="8" cm="1">
        <f t="array" ref="U467">_xlfn.IFNA(MATCH(_xll.BDP($C467,U$1),Convert_RBCIRTG[RTG_FITCH_SP],0),0)</f>
        <v>0</v>
      </c>
      <c r="V467" s="20" t="str" cm="1">
        <f t="array" ref="V467">INDEX(Convert_RBCIRTG[RTG_FITCH_SP],IF(MEDIAN($S467:$U467)&gt;0,MEDIAN($S467:$U467),MAX($S467:$U467)))</f>
        <v>A</v>
      </c>
      <c r="W467" s="15" cm="1">
        <f t="array" ref="W467">_xll.BDP($C467,W$1,"YAS_YLD_FLAG = 15")</f>
        <v>18.484347701232608</v>
      </c>
      <c r="X467" s="3" t="str">
        <f>INDEX(Convert_DurBins[Dur_Bucket],MATCH($W467,Convert_DurBins[Dur_Val],1))</f>
        <v>18-20</v>
      </c>
      <c r="Y467" s="14">
        <f t="shared" si="32"/>
        <v>3.3999360000000003</v>
      </c>
      <c r="Z467" s="3">
        <f>-INDEX(DefProv[Default],MATCH($O467&amp;$R467,DefProv[KEY],0))</f>
        <v>-13</v>
      </c>
      <c r="AA467" s="9" cm="1">
        <f t="array" ref="AA467">IF($M467="CAD",AB467,_xll.BDP($C467,AA$1,"YAS_XCCY_FOREIGN_CURRENCY=CAD","YAS_YLD_FLAG = 15","PRICING_SOURCE=BVAL"))</f>
        <v>3.5299360000000002</v>
      </c>
      <c r="AB467" s="9" cm="1">
        <f t="array" ref="AB467">_xll.BDP($C467,AB$1,"YAS_YLD_FLAG = 15","PRICING_SOURCE=BVAL")</f>
        <v>3.5299360000000002</v>
      </c>
      <c r="AC467" s="14">
        <f t="shared" si="33"/>
        <v>0</v>
      </c>
      <c r="AD467" s="9" cm="1">
        <f t="array" ref="AD467">_xll.BDP($C467,AD$1,"YAS_YLD_FLAG = 15","PRICING_SOURCE=BVAL")</f>
        <v>157.74200000000002</v>
      </c>
      <c r="AE467" s="14">
        <f>INDEX([1]credit_yield!$C$1:$C$108,MATCH($AY467,[1]credit_yield!$A$1:$A$108,0))</f>
        <v>135.27205810546869</v>
      </c>
      <c r="AF467" s="9" cm="1">
        <f t="array" ref="AF467">_xll.BDP($C467,AF$1,"YAS_YLD_FLAG = 15","YAS_XCCY_FOREIGN_CURRENCY=CAD","PRICING_SOURCE=BVAL")</f>
        <v>164.58651470269984</v>
      </c>
      <c r="AG467" s="9" cm="1">
        <f t="array" ref="AG467">_xll.BDP($C467,AG$1,"YAS_YLD_FLAG = 15","PRICING_SOURCE=BVAL")</f>
        <v>1.9525160000000001</v>
      </c>
      <c r="AH467" s="9" t="str" cm="1">
        <f t="array" ref="AH467">_xll.BDP($C467,AH$1,"YAS_YLD_FLAG = 15","PRICING_SOURCE=BVAL")</f>
        <v>CAN 2 3/4 12/01/48</v>
      </c>
      <c r="AI467" s="9" t="str" cm="1">
        <f t="array" ref="AI467">_xll.BDP($C467,AI$1,"YAS_YLD_FLAG = 15","YAS_XCCY_FOREIGN_CURRENCY=CAD","PRICING_SOURCE=BVAL")</f>
        <v>CAN 2 12/01/51</v>
      </c>
      <c r="AJ467" s="9" cm="1">
        <f t="array" ref="AJ467">_xll.BQL($C467, "yield(fill=PREV, pricing_source=BVN4, side=Bid, yield_type=YTW) - yield(fill=PREV, pricing_source=BVN4, side=Ask, yield_type=YTW)")</f>
        <v>7.1144514605974152E-2</v>
      </c>
      <c r="AK467" s="16" cm="1">
        <f t="array" ref="AK467">_xll.BDP($C467,AK$1,"YAS_YLD_FLAG = 1")</f>
        <v>542190668.84000015</v>
      </c>
      <c r="AL467" s="5">
        <f t="shared" si="34"/>
        <v>0</v>
      </c>
      <c r="AM467" s="17" cm="1">
        <f t="array" ref="AM467">_xll.BDP($C467&amp;"@"&amp;Settings!$B$1&amp;" "&amp;$O467,"INTERVAL_SUM","MARKET_DATA_OVERRIDE="&amp;AM$1,"CALC_INTERVAL="&amp;Settings!$B$2,"FILL=0")*1000</f>
        <v>0</v>
      </c>
      <c r="AN467" s="18">
        <f t="shared" si="35"/>
        <v>0</v>
      </c>
      <c r="AO467" s="17" cm="1">
        <f t="array" ref="AO467">_xll.BDP($I467&amp;"@"&amp;Settings!$B$1&amp;" "&amp;$O467,"INTERVAL_SUM","MARKET_DATA_OVERRIDE="&amp;AO$1,"CALC_INTERVAL="&amp;Settings!$B$2,"FILL=0")*1000</f>
        <v>0</v>
      </c>
      <c r="AP467" s="17" cm="1">
        <f t="array" ref="AP467">_xll.BDP($I467&amp;"@"&amp;Settings!$B$1&amp;" "&amp;$O467,"INTERVAL_SUM","MARKET_DATA_OVERRIDE="&amp;AP$1,"CALC_INTERVAL="&amp;Settings!$B$2,"FILL=0")*1000</f>
        <v>0</v>
      </c>
      <c r="AQ467" s="8" cm="1">
        <f t="array" ref="AQ467">_xll.BDP($C467,AQ$1)</f>
        <v>63</v>
      </c>
      <c r="AR467" s="21" t="e">
        <f>_xlfn.IFNA(IF(ISNUMBER($K467),INDEX(SN_Limit[UTILIZATION],MATCH($K467,SN_Limit[BB_ID],0)),"#N/A"),
IF(ISNUMBER($L467),INDEX(SN_Limit[UTILIZATION],MATCH($L467,SN_Limit[BB_ID],0)),"#N/A"))</f>
        <v>#N/A</v>
      </c>
      <c r="AS467" s="6" t="e">
        <f>_xlfn.IFNA(IF(ISNUMBER($K467),INDEX(SN_Limit[REMAINING],MATCH($K467,SN_Limit[BB_ID],0)),"#N/A"),
IF(ISNUMBER($L467),INDEX(SN_Limit[REMAINING],MATCH($L467,SN_Limit[BB_ID],0)),"#N/A"))</f>
        <v>#N/A</v>
      </c>
      <c r="AT467" s="3" t="str">
        <f>INDEX(Table11[Z_category],MATCH(MAX(BuyTable[[#This Row],[Yld_Z_BB]:[Yld_Z_RBCI]]),Table11[Z_score_Vale],1))</f>
        <v>75 to 90</v>
      </c>
      <c r="AU467" s="3">
        <f>INDEX(Table12[TRAC_Category],MATCH(BuyTable[[#This Row],[Perc_Traded]],Table12[TRAC_Value],1))</f>
        <v>0</v>
      </c>
      <c r="AV467" s="27">
        <f>INDEX(Table13[NetDlrInv_Category],MATCH(BuyTable[[#This Row],[DealerClient Net]],Table13[NetDlrInv_Value],1))</f>
        <v>0</v>
      </c>
      <c r="AW467" s="3">
        <f>IF(OR(ISBLANK(BuyTable[[#This Row],[MSG_AskSize]]),NOT(ISNUMBER(BuyTable[[#This Row],[MSG_AskSize]]))),"NA",INDEX(Table14[AskSize_Category],MATCH(BuyTable[[#This Row],[MSG_AskSize]],Table14[AskSize_Value],1)))</f>
        <v>0</v>
      </c>
      <c r="AX467" s="3">
        <f>INDEX(Table15[XCCY_Cat],MATCH(BuyTable[[#This Row],[XCCY_sprd]],Table15[XCCY_Value],1))</f>
        <v>0</v>
      </c>
      <c r="AY467" s="3" t="str">
        <f>INDEX(Group_RTG[RTG_Value],MATCH($R467,Group_RTG[RTG_Key],0))&amp;":"&amp;INDEX(Map_DurBQNT[Dur_Val],MATCH($X467,Map_DurBQNT[Dur_Key],0))&amp;":"&amp;$M467&amp;":"&amp;$O467</f>
        <v>A:10:CAD:Corp</v>
      </c>
      <c r="AZ467" s="3" t="str">
        <f>INDEX(Table9[LQA_Bucket],MATCH(BuyTable[[#This Row],[LQA_LIQUIDITY_SCORE]],Table9[LQA_Val],1))</f>
        <v>60-80</v>
      </c>
      <c r="BA467" s="27" t="str">
        <f>INDEX(Table10[Utilization_Bucket],MATCH(_xlfn.IFNA(ROUND(BuyTable[[#This Row],[Remaining]]/1000000,0),-1),Table10[Utilization_Val],1))</f>
        <v>NR</v>
      </c>
      <c r="BB46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68" spans="1:54" x14ac:dyDescent="0.3">
      <c r="A468" t="s">
        <v>876</v>
      </c>
      <c r="B468" t="str">
        <f>IF(ISNUMBER(MATCH(I468,Buyside_PastID!A:A,0)),"","NEW")</f>
        <v/>
      </c>
      <c r="C468" s="8" t="s">
        <v>1776</v>
      </c>
      <c r="D468" s="8">
        <v>1.0796745250943727</v>
      </c>
      <c r="E468" s="8">
        <v>1.0819655345636259</v>
      </c>
      <c r="F468" s="8" t="s">
        <v>2213</v>
      </c>
      <c r="G468" s="8">
        <v>2000000</v>
      </c>
      <c r="H468" s="8">
        <v>3000000</v>
      </c>
      <c r="I468" s="8" t="str" cm="1">
        <f t="array" ref="I468">_xll.BDP($C468,I$1)</f>
        <v>35085ZBE5</v>
      </c>
      <c r="J468" s="8" t="str" cm="1">
        <f t="array" ref="J468">_xll.BDP($C468,J$1)</f>
        <v>ETRHWY 4.45 11/15/41</v>
      </c>
      <c r="K468" s="8" cm="1">
        <f t="array" ref="K468">_xll.BDP($C468,K$1)</f>
        <v>180963</v>
      </c>
      <c r="L468" s="8" cm="1">
        <f t="array" ref="L468">_xll.BDP($C468,L$1)</f>
        <v>861474</v>
      </c>
      <c r="M468" s="8" t="str" cm="1">
        <f t="array" ref="M468">_xll.BDP($C468,M$1)</f>
        <v>CAD</v>
      </c>
      <c r="N468" s="8" t="str" cm="1">
        <f t="array" ref="N468">_xll.BDP($C468,N$1)</f>
        <v>CA</v>
      </c>
      <c r="O468" s="8" t="str" cm="1">
        <f t="array" ref="O468">_xll.BDP($C468,O$1)</f>
        <v>Corp</v>
      </c>
      <c r="P468" s="8" t="str" cm="1">
        <f t="array" ref="P468">_xll.BDP($C468,P$1)</f>
        <v>Industrials</v>
      </c>
      <c r="Q468" s="8" t="str" cm="1">
        <f t="array" ref="Q468">_xll.BDP($C468,Q$1)</f>
        <v>407 INTERNATIONAL INC</v>
      </c>
      <c r="R468" s="8" t="str" cm="1">
        <f t="array" ref="R468">_xll.BDP($C468,R$1)</f>
        <v>A</v>
      </c>
      <c r="S468" s="8" cm="1">
        <f t="array" ref="S468">_xlfn.IFNA(MATCH(_xll.BDP($C468,S$1),Convert_RBCIRTG[RTG_MDY],0),0)</f>
        <v>0</v>
      </c>
      <c r="T468" s="8" cm="1">
        <f t="array" ref="T468">_xlfn.IFNA(MATCH(_xll.BDP($C468,T$1),Convert_RBCIRTG[RTG_FITCH_SP],0),0)</f>
        <v>0</v>
      </c>
      <c r="U468" s="8" cm="1">
        <f t="array" ref="U468">_xlfn.IFNA(MATCH(_xll.BDP($C468,U$1),Convert_RBCIRTG[RTG_FITCH_SP],0),0)</f>
        <v>5</v>
      </c>
      <c r="V468" s="20" t="str" cm="1">
        <f t="array" ref="V468">INDEX(Convert_RBCIRTG[RTG_FITCH_SP],IF(MEDIAN($S468:$U468)&gt;0,MEDIAN($S468:$U468),MAX($S468:$U468)))</f>
        <v>A</v>
      </c>
      <c r="W468" s="15" cm="1">
        <f t="array" ref="W468">_xll.BDP($C468,W$1,"YAS_YLD_FLAG = 15")</f>
        <v>13.45979852736289</v>
      </c>
      <c r="X468" s="3" t="str">
        <f>INDEX(Convert_DurBins[Dur_Bucket],MATCH($W468,Convert_DurBins[Dur_Val],1))</f>
        <v>12-14</v>
      </c>
      <c r="Y468" s="14">
        <f t="shared" si="32"/>
        <v>3.1837309999999999</v>
      </c>
      <c r="Z468" s="3">
        <f>-INDEX(DefProv[Default],MATCH($O468&amp;$R468,DefProv[KEY],0))</f>
        <v>-13</v>
      </c>
      <c r="AA468" s="9" cm="1">
        <f t="array" ref="AA468">IF($M468="CAD",AB468,_xll.BDP($C468,AA$1,"YAS_XCCY_FOREIGN_CURRENCY=CAD","YAS_YLD_FLAG = 15","PRICING_SOURCE=BVAL"))</f>
        <v>3.3137309999999998</v>
      </c>
      <c r="AB468" s="9" cm="1">
        <f t="array" ref="AB468">_xll.BDP($C468,AB$1,"YAS_YLD_FLAG = 15","PRICING_SOURCE=BVAL")</f>
        <v>3.3137309999999998</v>
      </c>
      <c r="AC468" s="14">
        <f t="shared" si="33"/>
        <v>0</v>
      </c>
      <c r="AD468" s="9" cm="1">
        <f t="array" ref="AD468">_xll.BDP($C468,AD$1,"YAS_YLD_FLAG = 15","PRICING_SOURCE=BVAL")</f>
        <v>144.56289999999998</v>
      </c>
      <c r="AE468" s="14">
        <f>INDEX([1]credit_yield!$C$1:$C$108,MATCH($AY468,[1]credit_yield!$A$1:$A$108,0))</f>
        <v>137.66306864420571</v>
      </c>
      <c r="AF468" s="9" cm="1">
        <f t="array" ref="AF468">_xll.BDP($C468,AF$1,"YAS_YLD_FLAG = 15","YAS_XCCY_FOREIGN_CURRENCY=CAD","PRICING_SOURCE=BVAL")</f>
        <v>156.17899388396864</v>
      </c>
      <c r="AG468" s="9" cm="1">
        <f t="array" ref="AG468">_xll.BDP($C468,AG$1,"YAS_YLD_FLAG = 15","PRICING_SOURCE=BVAL")</f>
        <v>1.8681019999999999</v>
      </c>
      <c r="AH468" s="9" t="str" cm="1">
        <f t="array" ref="AH468">_xll.BDP($C468,AH$1,"YAS_YLD_FLAG = 15","PRICING_SOURCE=BVAL")</f>
        <v>CAN 4 06/01/41</v>
      </c>
      <c r="AI468" s="9" t="str" cm="1">
        <f t="array" ref="AI468">_xll.BDP($C468,AI$1,"YAS_YLD_FLAG = 15","YAS_XCCY_FOREIGN_CURRENCY=CAD","PRICING_SOURCE=BVAL")</f>
        <v>CAN 4 06/01/41</v>
      </c>
      <c r="AJ468" s="9" cm="1">
        <f t="array" ref="AJ468">_xll.BQL($C468, "yield(fill=PREV, pricing_source=BVN4, side=Bid, yield_type=YTW) - yield(fill=PREV, pricing_source=BVN4, side=Ask, yield_type=YTW)")</f>
        <v>2.2814560000000039E-2</v>
      </c>
      <c r="AK468" s="16" cm="1">
        <f t="array" ref="AK468">_xll.BDP($C468,AK$1,"YAS_YLD_FLAG = 1")</f>
        <v>350000000</v>
      </c>
      <c r="AL468" s="5">
        <f t="shared" si="34"/>
        <v>0</v>
      </c>
      <c r="AM468" s="17" cm="1">
        <f t="array" ref="AM468">_xll.BDP($C468&amp;"@"&amp;Settings!$B$1&amp;" "&amp;$O468,"INTERVAL_SUM","MARKET_DATA_OVERRIDE="&amp;AM$1,"CALC_INTERVAL="&amp;Settings!$B$2,"FILL=0")*1000</f>
        <v>0</v>
      </c>
      <c r="AN468" s="18">
        <f t="shared" si="35"/>
        <v>0</v>
      </c>
      <c r="AO468" s="17" cm="1">
        <f t="array" ref="AO468">_xll.BDP($I468&amp;"@"&amp;Settings!$B$1&amp;" "&amp;$O468,"INTERVAL_SUM","MARKET_DATA_OVERRIDE="&amp;AO$1,"CALC_INTERVAL="&amp;Settings!$B$2,"FILL=0")*1000</f>
        <v>0</v>
      </c>
      <c r="AP468" s="17" cm="1">
        <f t="array" ref="AP468">_xll.BDP($I468&amp;"@"&amp;Settings!$B$1&amp;" "&amp;$O468,"INTERVAL_SUM","MARKET_DATA_OVERRIDE="&amp;AP$1,"CALC_INTERVAL="&amp;Settings!$B$2,"FILL=0")*1000</f>
        <v>0</v>
      </c>
      <c r="AQ468" s="8" cm="1">
        <f t="array" ref="AQ468">_xll.BDP($C468,AQ$1)</f>
        <v>80</v>
      </c>
      <c r="AR468" s="21">
        <f>_xlfn.IFNA(IF(ISNUMBER($K468),INDEX(SN_Limit[UTILIZATION],MATCH($K468,SN_Limit[BB_ID],0)),"#N/A"),
IF(ISNUMBER($L468),INDEX(SN_Limit[UTILIZATION],MATCH($L468,SN_Limit[BB_ID],0)),"#N/A"))</f>
        <v>0.77949999999999997</v>
      </c>
      <c r="AS468" s="6">
        <f>_xlfn.IFNA(IF(ISNUMBER($K468),INDEX(SN_Limit[REMAINING],MATCH($K468,SN_Limit[BB_ID],0)),"#N/A"),
IF(ISNUMBER($L468),INDEX(SN_Limit[REMAINING],MATCH($L468,SN_Limit[BB_ID],0)),"#N/A"))</f>
        <v>25299638.479999989</v>
      </c>
      <c r="AT468" s="3" t="str">
        <f>INDEX(Table11[Z_category],MATCH(MAX(BuyTable[[#This Row],[Yld_Z_BB]:[Yld_Z_RBCI]]),Table11[Z_score_Vale],1))</f>
        <v>75 to 90</v>
      </c>
      <c r="AU468" s="3">
        <f>INDEX(Table12[TRAC_Category],MATCH(BuyTable[[#This Row],[Perc_Traded]],Table12[TRAC_Value],1))</f>
        <v>0</v>
      </c>
      <c r="AV468" s="27">
        <f>INDEX(Table13[NetDlrInv_Category],MATCH(BuyTable[[#This Row],[DealerClient Net]],Table13[NetDlrInv_Value],1))</f>
        <v>0</v>
      </c>
      <c r="AW468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68" s="3">
        <f>INDEX(Table15[XCCY_Cat],MATCH(BuyTable[[#This Row],[XCCY_sprd]],Table15[XCCY_Value],1))</f>
        <v>0</v>
      </c>
      <c r="AY468" s="3" t="str">
        <f>INDEX(Group_RTG[RTG_Value],MATCH($R468,Group_RTG[RTG_Key],0))&amp;":"&amp;INDEX(Map_DurBQNT[Dur_Val],MATCH($X468,Map_DurBQNT[Dur_Key],0))&amp;":"&amp;$M468&amp;":"&amp;$O468</f>
        <v>A:7:CAD:Corp</v>
      </c>
      <c r="AZ468" s="3" t="str">
        <f>INDEX(Table9[LQA_Bucket],MATCH(BuyTable[[#This Row],[LQA_LIQUIDITY_SCORE]],Table9[LQA_Val],1))</f>
        <v>80-100</v>
      </c>
      <c r="BA468" s="27" t="str">
        <f>INDEX(Table10[Utilization_Bucket],MATCH(_xlfn.IFNA(ROUND(BuyTable[[#This Row],[Remaining]]/1000000,0),-1),Table10[Utilization_Val],1))</f>
        <v>10-50MM</v>
      </c>
      <c r="BB46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69" spans="1:54" x14ac:dyDescent="0.3">
      <c r="A469" t="s">
        <v>876</v>
      </c>
      <c r="B469" t="str">
        <f>IF(ISNUMBER(MATCH(I469,Buyside_PastID!A:A,0)),"","NEW")</f>
        <v/>
      </c>
      <c r="C469" s="8" t="s">
        <v>1830</v>
      </c>
      <c r="D469" s="8">
        <v>0.9017302649852853</v>
      </c>
      <c r="E469" s="8">
        <v>0.99168412815518359</v>
      </c>
      <c r="F469" s="8" t="s">
        <v>2789</v>
      </c>
      <c r="I469" s="8" t="str" cm="1">
        <f t="array" ref="I469">_xll.BDP($C469,I$1)</f>
        <v>31680PAA4</v>
      </c>
      <c r="J469" s="8" t="str" cm="1">
        <f t="array" ref="J469">_xll.BDP($C469,J$1)</f>
        <v>ONTSCH 5.9 06/02/33</v>
      </c>
      <c r="K469" s="8" cm="1">
        <f t="array" ref="K469">_xll.BDP($C469,K$1)</f>
        <v>8118999</v>
      </c>
      <c r="L469" s="8" cm="1">
        <f t="array" ref="L469">_xll.BDP($C469,L$1)</f>
        <v>8118999</v>
      </c>
      <c r="M469" s="8" t="str" cm="1">
        <f t="array" ref="M469">_xll.BDP($C469,M$1)</f>
        <v>CAD</v>
      </c>
      <c r="N469" s="8" t="str" cm="1">
        <f t="array" ref="N469">_xll.BDP($C469,N$1)</f>
        <v>CA</v>
      </c>
      <c r="O469" s="8" t="str" cm="1">
        <f t="array" ref="O469">_xll.BDP($C469,O$1)</f>
        <v>Corp</v>
      </c>
      <c r="P469" s="8" t="str" cm="1">
        <f t="array" ref="P469">_xll.BDP($C469,P$1)</f>
        <v>Financials</v>
      </c>
      <c r="Q469" s="8" t="str" cm="1">
        <f t="array" ref="Q469">_xll.BDP($C469,Q$1)</f>
        <v>55 SCHOOL BOARD TRUST</v>
      </c>
      <c r="R469" s="8" t="str" cm="1">
        <f t="array" ref="R469">_xll.BDP($C469,R$1)</f>
        <v>A+</v>
      </c>
      <c r="S469" s="8" cm="1">
        <f t="array" ref="S469">_xlfn.IFNA(MATCH(_xll.BDP($C469,S$1),Convert_RBCIRTG[RTG_MDY],0),0)</f>
        <v>7</v>
      </c>
      <c r="T469" s="8" cm="1">
        <f t="array" ref="T469">_xlfn.IFNA(MATCH(_xll.BDP($C469,T$1),Convert_RBCIRTG[RTG_FITCH_SP],0),0)</f>
        <v>0</v>
      </c>
      <c r="U469" s="8" cm="1">
        <f t="array" ref="U469">_xlfn.IFNA(MATCH(_xll.BDP($C469,U$1),Convert_RBCIRTG[RTG_FITCH_SP],0),0)</f>
        <v>6</v>
      </c>
      <c r="V469" s="20" t="str" cm="1">
        <f t="array" ref="V469">INDEX(Convert_RBCIRTG[RTG_FITCH_SP],IF(MEDIAN($S469:$U469)&gt;0,MEDIAN($S469:$U469),MAX($S469:$U469)))</f>
        <v>A+</v>
      </c>
      <c r="W469" s="15" cm="1">
        <f t="array" ref="W469">_xll.BDP($C469,W$1,"YAS_YLD_FLAG = 15")</f>
        <v>8.7662576856526044</v>
      </c>
      <c r="X469" s="3" t="str">
        <f>INDEX(Convert_DurBins[Dur_Bucket],MATCH($W469,Convert_DurBins[Dur_Val],1))</f>
        <v>0-10</v>
      </c>
      <c r="Y469" s="14">
        <f t="shared" si="32"/>
        <v>2.4641260000000003</v>
      </c>
      <c r="Z469" s="3">
        <f>-INDEX(DefProv[Default],MATCH($O469&amp;$R469,DefProv[KEY],0))</f>
        <v>-13</v>
      </c>
      <c r="AA469" s="9" cm="1">
        <f t="array" ref="AA469">IF($M469="CAD",AB469,_xll.BDP($C469,AA$1,"YAS_XCCY_FOREIGN_CURRENCY=CAD","YAS_YLD_FLAG = 15","PRICING_SOURCE=BVAL"))</f>
        <v>2.5941260000000002</v>
      </c>
      <c r="AB469" s="9" cm="1">
        <f t="array" ref="AB469">_xll.BDP($C469,AB$1,"YAS_YLD_FLAG = 15","PRICING_SOURCE=BVAL")</f>
        <v>2.5941260000000002</v>
      </c>
      <c r="AC469" s="14">
        <f t="shared" si="33"/>
        <v>0</v>
      </c>
      <c r="AD469" s="9" cm="1">
        <f t="array" ref="AD469">_xll.BDP($C469,AD$1,"YAS_YLD_FLAG = 15","PRICING_SOURCE=BVAL")</f>
        <v>115.94130000000003</v>
      </c>
      <c r="AE469" s="14">
        <f>INDEX([1]credit_yield!$C$1:$C$108,MATCH($AY469,[1]credit_yield!$A$1:$A$108,0))</f>
        <v>111.2829290536734</v>
      </c>
      <c r="AF469" s="9" cm="1">
        <f t="array" ref="AF469">_xll.BDP($C469,AF$1,"YAS_YLD_FLAG = 15","YAS_XCCY_FOREIGN_CURRENCY=CAD","PRICING_SOURCE=BVAL")</f>
        <v>113.94392090235601</v>
      </c>
      <c r="AG469" s="9" cm="1">
        <f t="array" ref="AG469">_xll.BDP($C469,AG$1,"YAS_YLD_FLAG = 15","PRICING_SOURCE=BVAL")</f>
        <v>1.4347129999999999</v>
      </c>
      <c r="AH469" s="9" t="str" cm="1">
        <f t="array" ref="AH469">_xll.BDP($C469,AH$1,"YAS_YLD_FLAG = 15","PRICING_SOURCE=BVAL")</f>
        <v>CAN 5 3/4 06/01/29</v>
      </c>
      <c r="AI469" s="9" t="str" cm="1">
        <f t="array" ref="AI469">_xll.BDP($C469,AI$1,"YAS_YLD_FLAG = 15","YAS_XCCY_FOREIGN_CURRENCY=CAD","PRICING_SOURCE=BVAL")</f>
        <v>CAN 1 ½ 06/01/31</v>
      </c>
      <c r="AJ469" s="9" cm="1">
        <f t="array" ref="AJ469">_xll.BQL($C469, "yield(fill=PREV, pricing_source=BVN4, side=Bid, yield_type=YTW) - yield(fill=PREV, pricing_source=BVN4, side=Ask, yield_type=YTW)")</f>
        <v>8.7687766758739905E-2</v>
      </c>
      <c r="AK469" s="16" cm="1">
        <f t="array" ref="AK469">_xll.BDP($C469,AK$1,"YAS_YLD_FLAG = 1")</f>
        <v>891000000</v>
      </c>
      <c r="AL469" s="5">
        <f t="shared" si="34"/>
        <v>0</v>
      </c>
      <c r="AM469" s="17" cm="1">
        <f t="array" ref="AM469">_xll.BDP($C469&amp;"@"&amp;Settings!$B$1&amp;" "&amp;$O469,"INTERVAL_SUM","MARKET_DATA_OVERRIDE="&amp;AM$1,"CALC_INTERVAL="&amp;Settings!$B$2,"FILL=0")*1000</f>
        <v>0</v>
      </c>
      <c r="AN469" s="18">
        <f t="shared" si="35"/>
        <v>0</v>
      </c>
      <c r="AO469" s="17" cm="1">
        <f t="array" ref="AO469">_xll.BDP($I469&amp;"@"&amp;Settings!$B$1&amp;" "&amp;$O469,"INTERVAL_SUM","MARKET_DATA_OVERRIDE="&amp;AO$1,"CALC_INTERVAL="&amp;Settings!$B$2,"FILL=0")*1000</f>
        <v>0</v>
      </c>
      <c r="AP469" s="17" cm="1">
        <f t="array" ref="AP469">_xll.BDP($I469&amp;"@"&amp;Settings!$B$1&amp;" "&amp;$O469,"INTERVAL_SUM","MARKET_DATA_OVERRIDE="&amp;AP$1,"CALC_INTERVAL="&amp;Settings!$B$2,"FILL=0")*1000</f>
        <v>0</v>
      </c>
      <c r="AQ469" s="8" cm="1">
        <f t="array" ref="AQ469">_xll.BDP($C469,AQ$1)</f>
        <v>64</v>
      </c>
      <c r="AR469" s="21">
        <f>_xlfn.IFNA(IF(ISNUMBER($K469),INDEX(SN_Limit[UTILIZATION],MATCH($K469,SN_Limit[BB_ID],0)),"#N/A"),
IF(ISNUMBER($L469),INDEX(SN_Limit[UTILIZATION],MATCH($L469,SN_Limit[BB_ID],0)),"#N/A"))</f>
        <v>0</v>
      </c>
      <c r="AS469" s="6">
        <f>_xlfn.IFNA(IF(ISNUMBER($K469),INDEX(SN_Limit[REMAINING],MATCH($K469,SN_Limit[BB_ID],0)),"#N/A"),
IF(ISNUMBER($L469),INDEX(SN_Limit[REMAINING],MATCH($L469,SN_Limit[BB_ID],0)),"#N/A"))</f>
        <v>67500000</v>
      </c>
      <c r="AT469" s="3" t="str">
        <f>INDEX(Table11[Z_category],MATCH(MAX(BuyTable[[#This Row],[Yld_Z_BB]:[Yld_Z_RBCI]]),Table11[Z_score_Vale],1))</f>
        <v>75 to 90</v>
      </c>
      <c r="AU469" s="3">
        <f>INDEX(Table12[TRAC_Category],MATCH(BuyTable[[#This Row],[Perc_Traded]],Table12[TRAC_Value],1))</f>
        <v>0</v>
      </c>
      <c r="AV469" s="27">
        <f>INDEX(Table13[NetDlrInv_Category],MATCH(BuyTable[[#This Row],[DealerClient Net]],Table13[NetDlrInv_Value],1))</f>
        <v>0</v>
      </c>
      <c r="AW469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469" s="3">
        <f>INDEX(Table15[XCCY_Cat],MATCH(BuyTable[[#This Row],[XCCY_sprd]],Table15[XCCY_Value],1))</f>
        <v>0</v>
      </c>
      <c r="AY469" s="3" t="str">
        <f>INDEX(Group_RTG[RTG_Value],MATCH($R469,Group_RTG[RTG_Key],0))&amp;":"&amp;INDEX(Map_DurBQNT[Dur_Val],MATCH($X469,Map_DurBQNT[Dur_Key],0))&amp;":"&amp;$M469&amp;":"&amp;$O469</f>
        <v>A:5:CAD:Corp</v>
      </c>
      <c r="AZ469" s="3" t="str">
        <f>INDEX(Table9[LQA_Bucket],MATCH(BuyTable[[#This Row],[LQA_LIQUIDITY_SCORE]],Table9[LQA_Val],1))</f>
        <v>60-80</v>
      </c>
      <c r="BA469" s="27" t="str">
        <f>INDEX(Table10[Utilization_Bucket],MATCH(_xlfn.IFNA(ROUND(BuyTable[[#This Row],[Remaining]]/1000000,0),-1),Table10[Utilization_Val],1))</f>
        <v>50-100MM</v>
      </c>
      <c r="BB46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70" spans="1:54" x14ac:dyDescent="0.3">
      <c r="A470" t="s">
        <v>876</v>
      </c>
      <c r="B470" t="str">
        <f>IF(ISNUMBER(MATCH(I470,Buyside_PastID!A:A,0)),"","NEW")</f>
        <v/>
      </c>
      <c r="C470" s="8" t="s">
        <v>1054</v>
      </c>
      <c r="D470" s="8">
        <v>1.3421628454797734</v>
      </c>
      <c r="E470" s="8">
        <v>1.5936610988296016</v>
      </c>
      <c r="F470" s="8" t="s">
        <v>2141</v>
      </c>
      <c r="G470" s="8">
        <v>0</v>
      </c>
      <c r="H470" s="8">
        <v>0</v>
      </c>
      <c r="I470" s="8" t="str" cm="1">
        <f t="array" ref="I470">_xll.BDP($C470,I$1)</f>
        <v>44889ZCM6</v>
      </c>
      <c r="J470" s="8" t="str" cm="1">
        <f t="array" ref="J470">_xll.BDP($C470,J$1)</f>
        <v>QHEL 6 1/2 02/15/35</v>
      </c>
      <c r="K470" s="8" cm="1">
        <f t="array" ref="K470">_xll.BDP($C470,K$1)</f>
        <v>227189</v>
      </c>
      <c r="L470" s="8" cm="1">
        <f t="array" ref="L470">_xll.BDP($C470,L$1)</f>
        <v>186754</v>
      </c>
      <c r="M470" s="8" t="str" cm="1">
        <f t="array" ref="M470">_xll.BDP($C470,M$1)</f>
        <v>CAD</v>
      </c>
      <c r="N470" s="8" t="str" cm="1">
        <f t="array" ref="N470">_xll.BDP($C470,N$1)</f>
        <v>CA</v>
      </c>
      <c r="O470" s="8" t="str" cm="1">
        <f t="array" ref="O470">_xll.BDP($C470,O$1)</f>
        <v>Govt</v>
      </c>
      <c r="P470" s="8" t="str" cm="1">
        <f t="array" ref="P470">_xll.BDP($C470,P$1)</f>
        <v>Government</v>
      </c>
      <c r="Q470" s="8" t="str" cm="1">
        <f t="array" ref="Q470">_xll.BDP($C470,Q$1)</f>
        <v>HYDRO-QUEBEC</v>
      </c>
      <c r="R470" s="8" t="str" cm="1">
        <f t="array" ref="R470">_xll.BDP($C470,R$1)</f>
        <v>AA-</v>
      </c>
      <c r="S470" s="8" cm="1">
        <f t="array" ref="S470">_xlfn.IFNA(MATCH(_xll.BDP($C470,S$1),Convert_RBCIRTG[RTG_MDY],0),0)</f>
        <v>8</v>
      </c>
      <c r="T470" s="8" cm="1">
        <f t="array" ref="T470">_xlfn.IFNA(MATCH(_xll.BDP($C470,T$1),Convert_RBCIRTG[RTG_FITCH_SP],0),0)</f>
        <v>7</v>
      </c>
      <c r="U470" s="8" cm="1">
        <f t="array" ref="U470">_xlfn.IFNA(MATCH(_xll.BDP($C470,U$1),Convert_RBCIRTG[RTG_FITCH_SP],0),0)</f>
        <v>7</v>
      </c>
      <c r="V470" s="20" t="str" cm="1">
        <f t="array" ref="V470">INDEX(Convert_RBCIRTG[RTG_FITCH_SP],IF(MEDIAN($S470:$U470)&gt;0,MEDIAN($S470:$U470),MAX($S470:$U470)))</f>
        <v>AA-</v>
      </c>
      <c r="W470" s="15" cm="1">
        <f t="array" ref="W470">_xll.BDP($C470,W$1,"YAS_YLD_FLAG = 15")</f>
        <v>9.7213713910444906</v>
      </c>
      <c r="X470" s="3" t="str">
        <f>INDEX(Convert_DurBins[Dur_Bucket],MATCH($W470,Convert_DurBins[Dur_Val],1))</f>
        <v>0-10</v>
      </c>
      <c r="Y470" s="14">
        <f t="shared" si="32"/>
        <v>2.3784160000000001</v>
      </c>
      <c r="Z470" s="3">
        <f>-INDEX(DefProv[Default],MATCH($O470&amp;$R470,DefProv[KEY],0))</f>
        <v>-3</v>
      </c>
      <c r="AA470" s="9" cm="1">
        <f t="array" ref="AA470">IF($M470="CAD",AB470,_xll.BDP($C470,AA$1,"YAS_XCCY_FOREIGN_CURRENCY=CAD","YAS_YLD_FLAG = 15","PRICING_SOURCE=BVAL"))</f>
        <v>2.4084159999999999</v>
      </c>
      <c r="AB470" s="9" cm="1">
        <f t="array" ref="AB470">_xll.BDP($C470,AB$1,"YAS_YLD_FLAG = 15","PRICING_SOURCE=BVAL")</f>
        <v>2.4084159999999999</v>
      </c>
      <c r="AC470" s="14">
        <f t="shared" si="33"/>
        <v>0</v>
      </c>
      <c r="AD470" s="9" cm="1">
        <f t="array" ref="AD470">_xll.BDP($C470,AD$1,"YAS_YLD_FLAG = 15","PRICING_SOURCE=BVAL")</f>
        <v>81.988799999999969</v>
      </c>
      <c r="AE470" s="14" t="e">
        <f>INDEX([1]credit_yield!$C$1:$C$108,MATCH($AY470,[1]credit_yield!$A$1:$A$108,0))</f>
        <v>#N/A</v>
      </c>
      <c r="AF470" s="9" cm="1">
        <f t="array" ref="AF470">_xll.BDP($C470,AF$1,"YAS_YLD_FLAG = 15","YAS_XCCY_FOREIGN_CURRENCY=CAD","PRICING_SOURCE=BVAL")</f>
        <v>94.321423679719544</v>
      </c>
      <c r="AG470" s="9" cm="1">
        <f t="array" ref="AG470">_xll.BDP($C470,AG$1,"YAS_YLD_FLAG = 15","PRICING_SOURCE=BVAL")</f>
        <v>1.5885280000000002</v>
      </c>
      <c r="AH470" s="9" t="str" cm="1">
        <f t="array" ref="AH470">_xll.BDP($C470,AH$1,"YAS_YLD_FLAG = 15","PRICING_SOURCE=BVAL")</f>
        <v>CAN 1 1/2 06/01/31</v>
      </c>
      <c r="AI470" s="9" t="str" cm="1">
        <f t="array" ref="AI470">_xll.BDP($C470,AI$1,"YAS_YLD_FLAG = 15","YAS_XCCY_FOREIGN_CURRENCY=CAD","PRICING_SOURCE=BVAL")</f>
        <v>CAN 1 ½ 06/01/31</v>
      </c>
      <c r="AJ470" s="9" cm="1">
        <f t="array" ref="AJ470">_xll.BQL($C470, "yield(fill=PREV, pricing_source=BVN4, side=Bid, yield_type=YTW) - yield(fill=PREV, pricing_source=BVN4, side=Ask, yield_type=YTW)")</f>
        <v>1.7249409577943187E-2</v>
      </c>
      <c r="AK470" s="16" cm="1">
        <f t="array" ref="AK470">_xll.BDP($C470,AK$1,"YAS_YLD_FLAG = 1")</f>
        <v>3794000000</v>
      </c>
      <c r="AL470" s="5">
        <f t="shared" si="34"/>
        <v>0</v>
      </c>
      <c r="AM470" s="17" cm="1">
        <f t="array" ref="AM470">_xll.BDP($C470&amp;"@"&amp;Settings!$B$1&amp;" "&amp;$O470,"INTERVAL_SUM","MARKET_DATA_OVERRIDE="&amp;AM$1,"CALC_INTERVAL="&amp;Settings!$B$2,"FILL=0")*1000</f>
        <v>0</v>
      </c>
      <c r="AN470" s="18">
        <f t="shared" si="35"/>
        <v>0</v>
      </c>
      <c r="AO470" s="17" cm="1">
        <f t="array" ref="AO470">_xll.BDP($I470&amp;"@"&amp;Settings!$B$1&amp;" "&amp;$O470,"INTERVAL_SUM","MARKET_DATA_OVERRIDE="&amp;AO$1,"CALC_INTERVAL="&amp;Settings!$B$2,"FILL=0")*1000</f>
        <v>0</v>
      </c>
      <c r="AP470" s="17" cm="1">
        <f t="array" ref="AP470">_xll.BDP($I470&amp;"@"&amp;Settings!$B$1&amp;" "&amp;$O470,"INTERVAL_SUM","MARKET_DATA_OVERRIDE="&amp;AP$1,"CALC_INTERVAL="&amp;Settings!$B$2,"FILL=0")*1000</f>
        <v>0</v>
      </c>
      <c r="AQ470" s="8" cm="1">
        <f t="array" ref="AQ470">_xll.BDP($C470,AQ$1)</f>
        <v>100</v>
      </c>
      <c r="AR470" s="21">
        <f>_xlfn.IFNA(IF(ISNUMBER($K470),INDEX(SN_Limit[UTILIZATION],MATCH($K470,SN_Limit[BB_ID],0)),"#N/A"),
IF(ISNUMBER($L470),INDEX(SN_Limit[UTILIZATION],MATCH($L470,SN_Limit[BB_ID],0)),"#N/A"))</f>
        <v>0.48010000000000003</v>
      </c>
      <c r="AS470" s="6">
        <f>_xlfn.IFNA(IF(ISNUMBER($K470),INDEX(SN_Limit[REMAINING],MATCH($K470,SN_Limit[BB_ID],0)),"#N/A"),
IF(ISNUMBER($L470),INDEX(SN_Limit[REMAINING],MATCH($L470,SN_Limit[BB_ID],0)),"#N/A"))</f>
        <v>524865935.24000001</v>
      </c>
      <c r="AT470" s="3" t="str">
        <f>INDEX(Table11[Z_category],MATCH(MAX(BuyTable[[#This Row],[Yld_Z_BB]:[Yld_Z_RBCI]]),Table11[Z_score_Vale],1))</f>
        <v>90+</v>
      </c>
      <c r="AU470" s="3">
        <f>INDEX(Table12[TRAC_Category],MATCH(BuyTable[[#This Row],[Perc_Traded]],Table12[TRAC_Value],1))</f>
        <v>0</v>
      </c>
      <c r="AV470" s="27">
        <f>INDEX(Table13[NetDlrInv_Category],MATCH(BuyTable[[#This Row],[DealerClient Net]],Table13[NetDlrInv_Value],1))</f>
        <v>0</v>
      </c>
      <c r="AW470" s="3">
        <f>IF(OR(ISBLANK(BuyTable[[#This Row],[MSG_AskSize]]),NOT(ISNUMBER(BuyTable[[#This Row],[MSG_AskSize]]))),"NA",INDEX(Table14[AskSize_Category],MATCH(BuyTable[[#This Row],[MSG_AskSize]],Table14[AskSize_Value],1)))</f>
        <v>0</v>
      </c>
      <c r="AX470" s="3">
        <f>INDEX(Table15[XCCY_Cat],MATCH(BuyTable[[#This Row],[XCCY_sprd]],Table15[XCCY_Value],1))</f>
        <v>0</v>
      </c>
      <c r="AY470" s="3" t="str">
        <f>INDEX(Group_RTG[RTG_Value],MATCH($R470,Group_RTG[RTG_Key],0))&amp;":"&amp;INDEX(Map_DurBQNT[Dur_Val],MATCH($X470,Map_DurBQNT[Dur_Key],0))&amp;":"&amp;$M470&amp;":"&amp;$O470</f>
        <v>AA:5:CAD:Govt</v>
      </c>
      <c r="AZ470" s="3" t="str">
        <f>INDEX(Table9[LQA_Bucket],MATCH(BuyTable[[#This Row],[LQA_LIQUIDITY_SCORE]],Table9[LQA_Val],1))</f>
        <v>80-100</v>
      </c>
      <c r="BA470" s="27" t="str">
        <f>INDEX(Table10[Utilization_Bucket],MATCH(_xlfn.IFNA(ROUND(BuyTable[[#This Row],[Remaining]]/1000000,0),-1),Table10[Utilization_Val],1))</f>
        <v>100MM+</v>
      </c>
      <c r="BB47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71" spans="1:54" x14ac:dyDescent="0.3">
      <c r="A471" t="s">
        <v>876</v>
      </c>
      <c r="B471" t="str">
        <f>IF(ISNUMBER(MATCH(I471,Buyside_PastID!A:A,0)),"","NEW")</f>
        <v/>
      </c>
      <c r="C471" s="8" t="s">
        <v>1739</v>
      </c>
      <c r="D471" s="8">
        <v>1.0134775462325529</v>
      </c>
      <c r="E471" s="8">
        <v>0.89944521979147551</v>
      </c>
      <c r="F471" s="8" t="s">
        <v>2165</v>
      </c>
      <c r="G471" s="8">
        <v>3000000</v>
      </c>
      <c r="H471" s="8">
        <v>3000000</v>
      </c>
      <c r="I471" s="8" t="str" cm="1">
        <f t="array" ref="I471">_xll.BDP($C471,I$1)</f>
        <v>29290ZAS9</v>
      </c>
      <c r="J471" s="8" t="str" cm="1">
        <f t="array" ref="J471">_xll.BDP($C471,J$1)</f>
        <v>ENBGAS 3.51 11/29/47</v>
      </c>
      <c r="K471" s="8" cm="1">
        <f t="array" ref="K471">_xll.BDP($C471,K$1)</f>
        <v>109548</v>
      </c>
      <c r="L471" s="8" cm="1">
        <f t="array" ref="L471">_xll.BDP($C471,L$1)</f>
        <v>62939278</v>
      </c>
      <c r="M471" s="8" t="str" cm="1">
        <f t="array" ref="M471">_xll.BDP($C471,M$1)</f>
        <v>CAD</v>
      </c>
      <c r="N471" s="8" t="str" cm="1">
        <f t="array" ref="N471">_xll.BDP($C471,N$1)</f>
        <v>CA</v>
      </c>
      <c r="O471" s="8" t="str" cm="1">
        <f t="array" ref="O471">_xll.BDP($C471,O$1)</f>
        <v>Corp</v>
      </c>
      <c r="P471" s="8" t="str" cm="1">
        <f t="array" ref="P471">_xll.BDP($C471,P$1)</f>
        <v>Utilities</v>
      </c>
      <c r="Q471" s="8" t="str" cm="1">
        <f t="array" ref="Q471">_xll.BDP($C471,Q$1)</f>
        <v>ENBRIDGE GAS INC</v>
      </c>
      <c r="R471" s="8" t="str" cm="1">
        <f t="array" ref="R471">_xll.BDP($C471,R$1)</f>
        <v>A-</v>
      </c>
      <c r="S471" s="8" cm="1">
        <f t="array" ref="S471">_xlfn.IFNA(MATCH(_xll.BDP($C471,S$1),Convert_RBCIRTG[RTG_MDY],0),0)</f>
        <v>0</v>
      </c>
      <c r="T471" s="8" cm="1">
        <f t="array" ref="T471">_xlfn.IFNA(MATCH(_xll.BDP($C471,T$1),Convert_RBCIRTG[RTG_FITCH_SP],0),0)</f>
        <v>0</v>
      </c>
      <c r="U471" s="8" cm="1">
        <f t="array" ref="U471">_xlfn.IFNA(MATCH(_xll.BDP($C471,U$1),Convert_RBCIRTG[RTG_FITCH_SP],0),0)</f>
        <v>4</v>
      </c>
      <c r="V471" s="20" t="str" cm="1">
        <f t="array" ref="V471">INDEX(Convert_RBCIRTG[RTG_FITCH_SP],IF(MEDIAN($S471:$U471)&gt;0,MEDIAN($S471:$U471),MAX($S471:$U471)))</f>
        <v>A-</v>
      </c>
      <c r="W471" s="15" cm="1">
        <f t="array" ref="W471">_xll.BDP($C471,W$1,"YAS_YLD_FLAG = 15")</f>
        <v>16.730866010578566</v>
      </c>
      <c r="X471" s="3" t="str">
        <f>INDEX(Convert_DurBins[Dur_Bucket],MATCH($W471,Convert_DurBins[Dur_Val],1))</f>
        <v>16-18</v>
      </c>
      <c r="Y471" s="14">
        <f t="shared" si="32"/>
        <v>3.2175220000000002</v>
      </c>
      <c r="Z471" s="3">
        <f>-INDEX(DefProv[Default],MATCH($O471&amp;$R471,DefProv[KEY],0))</f>
        <v>-13</v>
      </c>
      <c r="AA471" s="9" cm="1">
        <f t="array" ref="AA471">IF($M471="CAD",AB471,_xll.BDP($C471,AA$1,"YAS_XCCY_FOREIGN_CURRENCY=CAD","YAS_YLD_FLAG = 15","PRICING_SOURCE=BVAL"))</f>
        <v>3.3475220000000001</v>
      </c>
      <c r="AB471" s="9" cm="1">
        <f t="array" ref="AB471">_xll.BDP($C471,AB$1,"YAS_YLD_FLAG = 15","PRICING_SOURCE=BVAL")</f>
        <v>3.3475220000000001</v>
      </c>
      <c r="AC471" s="14">
        <f t="shared" si="33"/>
        <v>0</v>
      </c>
      <c r="AD471" s="9" cm="1">
        <f t="array" ref="AD471">_xll.BDP($C471,AD$1,"YAS_YLD_FLAG = 15","PRICING_SOURCE=BVAL")</f>
        <v>139.50270000000003</v>
      </c>
      <c r="AE471" s="14">
        <f>INDEX([1]credit_yield!$C$1:$C$108,MATCH($AY471,[1]credit_yield!$A$1:$A$108,0))</f>
        <v>139.83568050986841</v>
      </c>
      <c r="AF471" s="9" cm="1">
        <f t="array" ref="AF471">_xll.BDP($C471,AF$1,"YAS_YLD_FLAG = 15","YAS_XCCY_FOREIGN_CURRENCY=CAD","PRICING_SOURCE=BVAL")</f>
        <v>139.84016062927128</v>
      </c>
      <c r="AG471" s="9" cm="1">
        <f t="array" ref="AG471">_xll.BDP($C471,AG$1,"YAS_YLD_FLAG = 15","PRICING_SOURCE=BVAL")</f>
        <v>1.9524949999999999</v>
      </c>
      <c r="AH471" s="9" t="str" cm="1">
        <f t="array" ref="AH471">_xll.BDP($C471,AH$1,"YAS_YLD_FLAG = 15","PRICING_SOURCE=BVAL")</f>
        <v>CAN 2 3/4 12/01/48</v>
      </c>
      <c r="AI471" s="9" t="str" cm="1">
        <f t="array" ref="AI471">_xll.BDP($C471,AI$1,"YAS_YLD_FLAG = 15","YAS_XCCY_FOREIGN_CURRENCY=CAD","PRICING_SOURCE=BVAL")</f>
        <v>CAN 2 12/01/51</v>
      </c>
      <c r="AJ471" s="9" cm="1">
        <f t="array" ref="AJ471">_xll.BQL($C471, "yield(fill=PREV, pricing_source=BVN4, side=Bid, yield_type=YTW) - yield(fill=PREV, pricing_source=BVN4, side=Ask, yield_type=YTW)")</f>
        <v>4.0221729999999845E-2</v>
      </c>
      <c r="AK471" s="16" cm="1">
        <f t="array" ref="AK471">_xll.BDP($C471,AK$1,"YAS_YLD_FLAG = 1")</f>
        <v>300000000</v>
      </c>
      <c r="AL471" s="5">
        <f t="shared" si="34"/>
        <v>0</v>
      </c>
      <c r="AM471" s="17" cm="1">
        <f t="array" ref="AM471">_xll.BDP($C471&amp;"@"&amp;Settings!$B$1&amp;" "&amp;$O471,"INTERVAL_SUM","MARKET_DATA_OVERRIDE="&amp;AM$1,"CALC_INTERVAL="&amp;Settings!$B$2,"FILL=0")*1000</f>
        <v>0</v>
      </c>
      <c r="AN471" s="18">
        <f t="shared" si="35"/>
        <v>0</v>
      </c>
      <c r="AO471" s="17" cm="1">
        <f t="array" ref="AO471">_xll.BDP($I471&amp;"@"&amp;Settings!$B$1&amp;" "&amp;$O471,"INTERVAL_SUM","MARKET_DATA_OVERRIDE="&amp;AO$1,"CALC_INTERVAL="&amp;Settings!$B$2,"FILL=0")*1000</f>
        <v>0</v>
      </c>
      <c r="AP471" s="17" cm="1">
        <f t="array" ref="AP471">_xll.BDP($I471&amp;"@"&amp;Settings!$B$1&amp;" "&amp;$O471,"INTERVAL_SUM","MARKET_DATA_OVERRIDE="&amp;AP$1,"CALC_INTERVAL="&amp;Settings!$B$2,"FILL=0")*1000</f>
        <v>0</v>
      </c>
      <c r="AQ471" s="8" cm="1">
        <f t="array" ref="AQ471">_xll.BDP($C471,AQ$1)</f>
        <v>64</v>
      </c>
      <c r="AR471" s="21">
        <f>_xlfn.IFNA(IF(ISNUMBER($K471),INDEX(SN_Limit[UTILIZATION],MATCH($K471,SN_Limit[BB_ID],0)),"#N/A"),
IF(ISNUMBER($L471),INDEX(SN_Limit[UTILIZATION],MATCH($L471,SN_Limit[BB_ID],0)),"#N/A"))</f>
        <v>0.68289999999999995</v>
      </c>
      <c r="AS471" s="6">
        <f>_xlfn.IFNA(IF(ISNUMBER($K471),INDEX(SN_Limit[REMAINING],MATCH($K471,SN_Limit[BB_ID],0)),"#N/A"),
IF(ISNUMBER($L471),INDEX(SN_Limit[REMAINING],MATCH($L471,SN_Limit[BB_ID],0)),"#N/A"))</f>
        <v>34731322.5</v>
      </c>
      <c r="AT471" s="3" t="str">
        <f>INDEX(Table11[Z_category],MATCH(MAX(BuyTable[[#This Row],[Yld_Z_BB]:[Yld_Z_RBCI]]),Table11[Z_score_Vale],1))</f>
        <v>75 to 90</v>
      </c>
      <c r="AU471" s="3">
        <f>INDEX(Table12[TRAC_Category],MATCH(BuyTable[[#This Row],[Perc_Traded]],Table12[TRAC_Value],1))</f>
        <v>0</v>
      </c>
      <c r="AV471" s="27">
        <f>INDEX(Table13[NetDlrInv_Category],MATCH(BuyTable[[#This Row],[DealerClient Net]],Table13[NetDlrInv_Value],1))</f>
        <v>0</v>
      </c>
      <c r="AW471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71" s="3">
        <f>INDEX(Table15[XCCY_Cat],MATCH(BuyTable[[#This Row],[XCCY_sprd]],Table15[XCCY_Value],1))</f>
        <v>0</v>
      </c>
      <c r="AY471" s="3" t="str">
        <f>INDEX(Group_RTG[RTG_Value],MATCH($R471,Group_RTG[RTG_Key],0))&amp;":"&amp;INDEX(Map_DurBQNT[Dur_Val],MATCH($X471,Map_DurBQNT[Dur_Key],0))&amp;":"&amp;$M471&amp;":"&amp;$O471</f>
        <v>A:9:CAD:Corp</v>
      </c>
      <c r="AZ471" s="3" t="str">
        <f>INDEX(Table9[LQA_Bucket],MATCH(BuyTable[[#This Row],[LQA_LIQUIDITY_SCORE]],Table9[LQA_Val],1))</f>
        <v>60-80</v>
      </c>
      <c r="BA471" s="27" t="str">
        <f>INDEX(Table10[Utilization_Bucket],MATCH(_xlfn.IFNA(ROUND(BuyTable[[#This Row],[Remaining]]/1000000,0),-1),Table10[Utilization_Val],1))</f>
        <v>10-50MM</v>
      </c>
      <c r="BB47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72" spans="1:54" x14ac:dyDescent="0.3">
      <c r="A472" t="s">
        <v>876</v>
      </c>
      <c r="B472" t="str">
        <f>IF(ISNUMBER(MATCH(I472,Buyside_PastID!A:A,0)),"","NEW")</f>
        <v/>
      </c>
      <c r="C472" s="8" t="s">
        <v>1835</v>
      </c>
      <c r="D472" s="8">
        <v>1.2834642771694138</v>
      </c>
      <c r="E472" s="8">
        <v>1.0349517812052211</v>
      </c>
      <c r="F472" s="8" t="s">
        <v>2281</v>
      </c>
      <c r="G472" s="8">
        <v>10000000</v>
      </c>
      <c r="H472" s="8">
        <v>10000</v>
      </c>
      <c r="I472" s="8" t="str" cm="1">
        <f t="array" ref="I472">_xll.BDP($C472,I$1)</f>
        <v>563469FL4</v>
      </c>
      <c r="J472" s="8" t="str" cm="1">
        <f t="array" ref="J472">_xll.BDP($C472,J$1)</f>
        <v>MP 4.6 03/05/38</v>
      </c>
      <c r="K472" s="8" cm="1">
        <f t="array" ref="K472">_xll.BDP($C472,K$1)</f>
        <v>191112</v>
      </c>
      <c r="L472" s="8" cm="1">
        <f t="array" ref="L472">_xll.BDP($C472,L$1)</f>
        <v>191112</v>
      </c>
      <c r="M472" s="8" t="str" cm="1">
        <f t="array" ref="M472">_xll.BDP($C472,M$1)</f>
        <v>CAD</v>
      </c>
      <c r="N472" s="8" t="str" cm="1">
        <f t="array" ref="N472">_xll.BDP($C472,N$1)</f>
        <v>CA</v>
      </c>
      <c r="O472" s="8" t="str" cm="1">
        <f t="array" ref="O472">_xll.BDP($C472,O$1)</f>
        <v>Govt</v>
      </c>
      <c r="P472" s="8" t="str" cm="1">
        <f t="array" ref="P472">_xll.BDP($C472,P$1)</f>
        <v>Government</v>
      </c>
      <c r="Q472" s="8" t="str" cm="1">
        <f t="array" ref="Q472">_xll.BDP($C472,Q$1)</f>
        <v>MANITOBA (PROVINCE OF)</v>
      </c>
      <c r="R472" s="8" t="str" cm="1">
        <f t="array" ref="R472">_xll.BDP($C472,R$1)</f>
        <v>A+</v>
      </c>
      <c r="S472" s="8" cm="1">
        <f t="array" ref="S472">_xlfn.IFNA(MATCH(_xll.BDP($C472,S$1),Convert_RBCIRTG[RTG_MDY],0),0)</f>
        <v>8</v>
      </c>
      <c r="T472" s="8" cm="1">
        <f t="array" ref="T472">_xlfn.IFNA(MATCH(_xll.BDP($C472,T$1),Convert_RBCIRTG[RTG_FITCH_SP],0),0)</f>
        <v>0</v>
      </c>
      <c r="U472" s="8" cm="1">
        <f t="array" ref="U472">_xlfn.IFNA(MATCH(_xll.BDP($C472,U$1),Convert_RBCIRTG[RTG_FITCH_SP],0),0)</f>
        <v>6</v>
      </c>
      <c r="V472" s="20" t="str" cm="1">
        <f t="array" ref="V472">INDEX(Convert_RBCIRTG[RTG_FITCH_SP],IF(MEDIAN($S472:$U472)&gt;0,MEDIAN($S472:$U472),MAX($S472:$U472)))</f>
        <v>A+</v>
      </c>
      <c r="W472" s="15" cm="1">
        <f t="array" ref="W472">_xll.BDP($C472,W$1,"YAS_YLD_FLAG = 15")</f>
        <v>12.065441008115378</v>
      </c>
      <c r="X472" s="3" t="str">
        <f>INDEX(Convert_DurBins[Dur_Bucket],MATCH($W472,Convert_DurBins[Dur_Val],1))</f>
        <v>12-14</v>
      </c>
      <c r="Y472" s="14">
        <f t="shared" si="32"/>
        <v>2.5587790000000004</v>
      </c>
      <c r="Z472" s="3">
        <f>-INDEX(DefProv[Default],MATCH($O472&amp;$R472,DefProv[KEY],0))</f>
        <v>-3</v>
      </c>
      <c r="AA472" s="9" cm="1">
        <f t="array" ref="AA472">IF($M472="CAD",AB472,_xll.BDP($C472,AA$1,"YAS_XCCY_FOREIGN_CURRENCY=CAD","YAS_YLD_FLAG = 15","PRICING_SOURCE=BVAL"))</f>
        <v>2.5887790000000002</v>
      </c>
      <c r="AB472" s="9" cm="1">
        <f t="array" ref="AB472">_xll.BDP($C472,AB$1,"YAS_YLD_FLAG = 15","PRICING_SOURCE=BVAL")</f>
        <v>2.5887790000000002</v>
      </c>
      <c r="AC472" s="14">
        <f t="shared" si="33"/>
        <v>0</v>
      </c>
      <c r="AD472" s="9" cm="1">
        <f t="array" ref="AD472">_xll.BDP($C472,AD$1,"YAS_YLD_FLAG = 15","PRICING_SOURCE=BVAL")</f>
        <v>88.985900000000015</v>
      </c>
      <c r="AE472" s="14">
        <f>INDEX([1]credit_yield!$C$1:$C$108,MATCH($AY472,[1]credit_yield!$A$1:$A$108,0))</f>
        <v>87.46877797444661</v>
      </c>
      <c r="AF472" s="9" cm="1">
        <f t="array" ref="AF472">_xll.BDP($C472,AF$1,"YAS_YLD_FLAG = 15","YAS_XCCY_FOREIGN_CURRENCY=CAD","PRICING_SOURCE=BVAL")</f>
        <v>80.591659979541745</v>
      </c>
      <c r="AG472" s="9" cm="1">
        <f t="array" ref="AG472">_xll.BDP($C472,AG$1,"YAS_YLD_FLAG = 15","PRICING_SOURCE=BVAL")</f>
        <v>1.69892</v>
      </c>
      <c r="AH472" s="9" t="str" cm="1">
        <f t="array" ref="AH472">_xll.BDP($C472,AH$1,"YAS_YLD_FLAG = 15","PRICING_SOURCE=BVAL")</f>
        <v>CAN 5 3/4 06/01/33</v>
      </c>
      <c r="AI472" s="9" t="str" cm="1">
        <f t="array" ref="AI472">_xll.BDP($C472,AI$1,"YAS_YLD_FLAG = 15","YAS_XCCY_FOREIGN_CURRENCY=CAD","PRICING_SOURCE=BVAL")</f>
        <v>CAN 4 06/01/41</v>
      </c>
      <c r="AJ472" s="9" cm="1">
        <f t="array" ref="AJ472">_xll.BQL($C472, "yield(fill=PREV, pricing_source=BVN4, side=Bid, yield_type=YTW) - yield(fill=PREV, pricing_source=BVN4, side=Ask, yield_type=YTW)")</f>
        <v>1.246148127598401E-2</v>
      </c>
      <c r="AK472" s="16" cm="1">
        <f t="array" ref="AK472">_xll.BDP($C472,AK$1,"YAS_YLD_FLAG = 1")</f>
        <v>950000000</v>
      </c>
      <c r="AL472" s="5">
        <f t="shared" si="34"/>
        <v>0</v>
      </c>
      <c r="AM472" s="17" cm="1">
        <f t="array" ref="AM472">_xll.BDP($C472&amp;"@"&amp;Settings!$B$1&amp;" "&amp;$O472,"INTERVAL_SUM","MARKET_DATA_OVERRIDE="&amp;AM$1,"CALC_INTERVAL="&amp;Settings!$B$2,"FILL=0")*1000</f>
        <v>0</v>
      </c>
      <c r="AN472" s="18">
        <f t="shared" si="35"/>
        <v>0</v>
      </c>
      <c r="AO472" s="17" cm="1">
        <f t="array" ref="AO472">_xll.BDP($I472&amp;"@"&amp;Settings!$B$1&amp;" "&amp;$O472,"INTERVAL_SUM","MARKET_DATA_OVERRIDE="&amp;AO$1,"CALC_INTERVAL="&amp;Settings!$B$2,"FILL=0")*1000</f>
        <v>0</v>
      </c>
      <c r="AP472" s="17" cm="1">
        <f t="array" ref="AP472">_xll.BDP($I472&amp;"@"&amp;Settings!$B$1&amp;" "&amp;$O472,"INTERVAL_SUM","MARKET_DATA_OVERRIDE="&amp;AP$1,"CALC_INTERVAL="&amp;Settings!$B$2,"FILL=0")*1000</f>
        <v>0</v>
      </c>
      <c r="AQ472" s="8" cm="1">
        <f t="array" ref="AQ472">_xll.BDP($C472,AQ$1)</f>
        <v>99</v>
      </c>
      <c r="AR472" s="21">
        <f>_xlfn.IFNA(IF(ISNUMBER($K472),INDEX(SN_Limit[UTILIZATION],MATCH($K472,SN_Limit[BB_ID],0)),"#N/A"),
IF(ISNUMBER($L472),INDEX(SN_Limit[UTILIZATION],MATCH($L472,SN_Limit[BB_ID],0)),"#N/A"))</f>
        <v>0.31430000000000002</v>
      </c>
      <c r="AS472" s="6">
        <f>_xlfn.IFNA(IF(ISNUMBER($K472),INDEX(SN_Limit[REMAINING],MATCH($K472,SN_Limit[BB_ID],0)),"#N/A"),
IF(ISNUMBER($L472),INDEX(SN_Limit[REMAINING],MATCH($L472,SN_Limit[BB_ID],0)),"#N/A"))</f>
        <v>409992300.91999996</v>
      </c>
      <c r="AT472" s="3" t="str">
        <f>INDEX(Table11[Z_category],MATCH(MAX(BuyTable[[#This Row],[Yld_Z_BB]:[Yld_Z_RBCI]]),Table11[Z_score_Vale],1))</f>
        <v>90+</v>
      </c>
      <c r="AU472" s="3">
        <f>INDEX(Table12[TRAC_Category],MATCH(BuyTable[[#This Row],[Perc_Traded]],Table12[TRAC_Value],1))</f>
        <v>0</v>
      </c>
      <c r="AV472" s="27">
        <f>INDEX(Table13[NetDlrInv_Category],MATCH(BuyTable[[#This Row],[DealerClient Net]],Table13[NetDlrInv_Value],1))</f>
        <v>0</v>
      </c>
      <c r="AW472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472" s="3">
        <f>INDEX(Table15[XCCY_Cat],MATCH(BuyTable[[#This Row],[XCCY_sprd]],Table15[XCCY_Value],1))</f>
        <v>0</v>
      </c>
      <c r="AY472" s="3" t="str">
        <f>INDEX(Group_RTG[RTG_Value],MATCH($R472,Group_RTG[RTG_Key],0))&amp;":"&amp;INDEX(Map_DurBQNT[Dur_Val],MATCH($X472,Map_DurBQNT[Dur_Key],0))&amp;":"&amp;$M472&amp;":"&amp;$O472</f>
        <v>A:7:CAD:Govt</v>
      </c>
      <c r="AZ472" s="3" t="str">
        <f>INDEX(Table9[LQA_Bucket],MATCH(BuyTable[[#This Row],[LQA_LIQUIDITY_SCORE]],Table9[LQA_Val],1))</f>
        <v>80-100</v>
      </c>
      <c r="BA472" s="27" t="str">
        <f>INDEX(Table10[Utilization_Bucket],MATCH(_xlfn.IFNA(ROUND(BuyTable[[#This Row],[Remaining]]/1000000,0),-1),Table10[Utilization_Val],1))</f>
        <v>100MM+</v>
      </c>
      <c r="BB47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473" spans="1:54" x14ac:dyDescent="0.3">
      <c r="A473" t="s">
        <v>876</v>
      </c>
      <c r="B473" t="str">
        <f>IF(ISNUMBER(MATCH(I473,Buyside_PastID!A:A,0)),"","NEW")</f>
        <v/>
      </c>
      <c r="C473" s="8" t="s">
        <v>1754</v>
      </c>
      <c r="D473" s="8">
        <v>1.1697383807095481</v>
      </c>
      <c r="E473" s="8">
        <v>1.1396549714240423</v>
      </c>
      <c r="F473" s="8" t="s">
        <v>2186</v>
      </c>
      <c r="G473" s="8">
        <v>2000000</v>
      </c>
      <c r="H473" s="8">
        <v>5000000</v>
      </c>
      <c r="I473" s="8" t="str" cm="1">
        <f t="array" ref="I473">_xll.BDP($C473,I$1)</f>
        <v>59162NAG4</v>
      </c>
      <c r="J473" s="8" t="str" cm="1">
        <f t="array" ref="J473">_xll.BDP($C473,J$1)</f>
        <v>MRUCN 4.27 12/04/47</v>
      </c>
      <c r="K473" s="8" cm="1">
        <f t="array" ref="K473">_xll.BDP($C473,K$1)</f>
        <v>109873</v>
      </c>
      <c r="L473" s="8" cm="1">
        <f t="array" ref="L473">_xll.BDP($C473,L$1)</f>
        <v>109873</v>
      </c>
      <c r="M473" s="8" t="str" cm="1">
        <f t="array" ref="M473">_xll.BDP($C473,M$1)</f>
        <v>CAD</v>
      </c>
      <c r="N473" s="8" t="str" cm="1">
        <f t="array" ref="N473">_xll.BDP($C473,N$1)</f>
        <v>CA</v>
      </c>
      <c r="O473" s="8" t="str" cm="1">
        <f t="array" ref="O473">_xll.BDP($C473,O$1)</f>
        <v>Corp</v>
      </c>
      <c r="P473" s="8" t="str" cm="1">
        <f t="array" ref="P473">_xll.BDP($C473,P$1)</f>
        <v>Consumer Staples</v>
      </c>
      <c r="Q473" s="8" t="str" cm="1">
        <f t="array" ref="Q473">_xll.BDP($C473,Q$1)</f>
        <v>METRO INC</v>
      </c>
      <c r="R473" s="8" t="str" cm="1">
        <f t="array" ref="R473">_xll.BDP($C473,R$1)</f>
        <v>BBB</v>
      </c>
      <c r="S473" s="8" cm="1">
        <f t="array" ref="S473">_xlfn.IFNA(MATCH(_xll.BDP($C473,S$1),Convert_RBCIRTG[RTG_MDY],0),0)</f>
        <v>0</v>
      </c>
      <c r="T473" s="8" cm="1">
        <f t="array" ref="T473">_xlfn.IFNA(MATCH(_xll.BDP($C473,T$1),Convert_RBCIRTG[RTG_FITCH_SP],0),0)</f>
        <v>0</v>
      </c>
      <c r="U473" s="8" cm="1">
        <f t="array" ref="U473">_xlfn.IFNA(MATCH(_xll.BDP($C473,U$1),Convert_RBCIRTG[RTG_FITCH_SP],0),0)</f>
        <v>2</v>
      </c>
      <c r="V473" s="20" t="str" cm="1">
        <f t="array" ref="V473">INDEX(Convert_RBCIRTG[RTG_FITCH_SP],IF(MEDIAN($S473:$U473)&gt;0,MEDIAN($S473:$U473),MAX($S473:$U473)))</f>
        <v>BBB</v>
      </c>
      <c r="W473" s="15" cm="1">
        <f t="array" ref="W473">_xll.BDP($C473,W$1,"YAS_YLD_FLAG = 15")</f>
        <v>15.658447209128122</v>
      </c>
      <c r="X473" s="3" t="str">
        <f>INDEX(Convert_DurBins[Dur_Bucket],MATCH($W473,Convert_DurBins[Dur_Val],1))</f>
        <v>14-16</v>
      </c>
      <c r="Y473" s="14">
        <f t="shared" si="32"/>
        <v>3.4487930000000002</v>
      </c>
      <c r="Z473" s="3">
        <f>-INDEX(DefProv[Default],MATCH($O473&amp;$R473,DefProv[KEY],0))</f>
        <v>-36</v>
      </c>
      <c r="AA473" s="9" cm="1">
        <f t="array" ref="AA473">IF($M473="CAD",AB473,_xll.BDP($C473,AA$1,"YAS_XCCY_FOREIGN_CURRENCY=CAD","YAS_YLD_FLAG = 15","PRICING_SOURCE=BVAL"))</f>
        <v>3.8087930000000001</v>
      </c>
      <c r="AB473" s="9" cm="1">
        <f t="array" ref="AB473">_xll.BDP($C473,AB$1,"YAS_YLD_FLAG = 15","PRICING_SOURCE=BVAL")</f>
        <v>3.8087930000000001</v>
      </c>
      <c r="AC473" s="14">
        <f t="shared" si="33"/>
        <v>0</v>
      </c>
      <c r="AD473" s="9" cm="1">
        <f t="array" ref="AD473">_xll.BDP($C473,AD$1,"YAS_YLD_FLAG = 15","PRICING_SOURCE=BVAL")</f>
        <v>185.6277</v>
      </c>
      <c r="AE473" s="14" t="e">
        <f>INDEX([1]credit_yield!$C$1:$C$108,MATCH($AY473,[1]credit_yield!$A$1:$A$108,0))</f>
        <v>#N/A</v>
      </c>
      <c r="AF473" s="9" cm="1">
        <f t="array" ref="AF473">_xll.BDP($C473,AF$1,"YAS_YLD_FLAG = 15","YAS_XCCY_FOREIGN_CURRENCY=CAD","PRICING_SOURCE=BVAL")</f>
        <v>191.59026972057347</v>
      </c>
      <c r="AG473" s="9" cm="1">
        <f t="array" ref="AG473">_xll.BDP($C473,AG$1,"YAS_YLD_FLAG = 15","PRICING_SOURCE=BVAL")</f>
        <v>1.9525160000000001</v>
      </c>
      <c r="AH473" s="9" t="str" cm="1">
        <f t="array" ref="AH473">_xll.BDP($C473,AH$1,"YAS_YLD_FLAG = 15","PRICING_SOURCE=BVAL")</f>
        <v>CAN 2 3/4 12/01/48</v>
      </c>
      <c r="AI473" s="9" t="str" cm="1">
        <f t="array" ref="AI473">_xll.BDP($C473,AI$1,"YAS_YLD_FLAG = 15","YAS_XCCY_FOREIGN_CURRENCY=CAD","PRICING_SOURCE=BVAL")</f>
        <v>CAN 2 12/01/51</v>
      </c>
      <c r="AJ473" s="9" cm="1">
        <f t="array" ref="AJ473">_xll.BQL($C473, "yield(fill=PREV, pricing_source=BVN4, side=Bid, yield_type=YTW) - yield(fill=PREV, pricing_source=BVN4, side=Ask, yield_type=YTW)")</f>
        <v>3.9392540000000142E-2</v>
      </c>
      <c r="AK473" s="16" cm="1">
        <f t="array" ref="AK473">_xll.BDP($C473,AK$1,"YAS_YLD_FLAG = 1")</f>
        <v>450000000</v>
      </c>
      <c r="AL473" s="5">
        <f t="shared" si="34"/>
        <v>0</v>
      </c>
      <c r="AM473" s="17" cm="1">
        <f t="array" ref="AM473">_xll.BDP($C473&amp;"@"&amp;Settings!$B$1&amp;" "&amp;$O473,"INTERVAL_SUM","MARKET_DATA_OVERRIDE="&amp;AM$1,"CALC_INTERVAL="&amp;Settings!$B$2,"FILL=0")*1000</f>
        <v>0</v>
      </c>
      <c r="AN473" s="18">
        <f t="shared" si="35"/>
        <v>0</v>
      </c>
      <c r="AO473" s="17" cm="1">
        <f t="array" ref="AO473">_xll.BDP($I473&amp;"@"&amp;Settings!$B$1&amp;" "&amp;$O473,"INTERVAL_SUM","MARKET_DATA_OVERRIDE="&amp;AO$1,"CALC_INTERVAL="&amp;Settings!$B$2,"FILL=0")*1000</f>
        <v>0</v>
      </c>
      <c r="AP473" s="17" cm="1">
        <f t="array" ref="AP473">_xll.BDP($I473&amp;"@"&amp;Settings!$B$1&amp;" "&amp;$O473,"INTERVAL_SUM","MARKET_DATA_OVERRIDE="&amp;AP$1,"CALC_INTERVAL="&amp;Settings!$B$2,"FILL=0")*1000</f>
        <v>0</v>
      </c>
      <c r="AQ473" s="8" cm="1">
        <f t="array" ref="AQ473">_xll.BDP($C473,AQ$1)</f>
        <v>88</v>
      </c>
      <c r="AR473" s="21">
        <f>_xlfn.IFNA(IF(ISNUMBER($K473),INDEX(SN_Limit[UTILIZATION],MATCH($K473,SN_Limit[BB_ID],0)),"#N/A"),
IF(ISNUMBER($L473),INDEX(SN_Limit[UTILIZATION],MATCH($L473,SN_Limit[BB_ID],0)),"#N/A"))</f>
        <v>7.9699999999999993E-2</v>
      </c>
      <c r="AS473" s="6">
        <f>_xlfn.IFNA(IF(ISNUMBER($K473),INDEX(SN_Limit[REMAINING],MATCH($K473,SN_Limit[BB_ID],0)),"#N/A"),
IF(ISNUMBER($L473),INDEX(SN_Limit[REMAINING],MATCH($L473,SN_Limit[BB_ID],0)),"#N/A"))</f>
        <v>61524936.990000002</v>
      </c>
      <c r="AT473" s="3" t="str">
        <f>INDEX(Table11[Z_category],MATCH(MAX(BuyTable[[#This Row],[Yld_Z_BB]:[Yld_Z_RBCI]]),Table11[Z_score_Vale],1))</f>
        <v>75 to 90</v>
      </c>
      <c r="AU473" s="3">
        <f>INDEX(Table12[TRAC_Category],MATCH(BuyTable[[#This Row],[Perc_Traded]],Table12[TRAC_Value],1))</f>
        <v>0</v>
      </c>
      <c r="AV473" s="27">
        <f>INDEX(Table13[NetDlrInv_Category],MATCH(BuyTable[[#This Row],[DealerClient Net]],Table13[NetDlrInv_Value],1))</f>
        <v>0</v>
      </c>
      <c r="AW473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73" s="3">
        <f>INDEX(Table15[XCCY_Cat],MATCH(BuyTable[[#This Row],[XCCY_sprd]],Table15[XCCY_Value],1))</f>
        <v>0</v>
      </c>
      <c r="AY473" s="3" t="str">
        <f>INDEX(Group_RTG[RTG_Value],MATCH($R473,Group_RTG[RTG_Key],0))&amp;":"&amp;INDEX(Map_DurBQNT[Dur_Val],MATCH($X473,Map_DurBQNT[Dur_Key],0))&amp;":"&amp;$M473&amp;":"&amp;$O473</f>
        <v>BBB:8:CAD:Corp</v>
      </c>
      <c r="AZ473" s="3" t="str">
        <f>INDEX(Table9[LQA_Bucket],MATCH(BuyTable[[#This Row],[LQA_LIQUIDITY_SCORE]],Table9[LQA_Val],1))</f>
        <v>80-100</v>
      </c>
      <c r="BA473" s="27" t="str">
        <f>INDEX(Table10[Utilization_Bucket],MATCH(_xlfn.IFNA(ROUND(BuyTable[[#This Row],[Remaining]]/1000000,0),-1),Table10[Utilization_Val],1))</f>
        <v>50-100MM</v>
      </c>
      <c r="BB47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74" spans="1:54" x14ac:dyDescent="0.3">
      <c r="A474" t="s">
        <v>876</v>
      </c>
      <c r="B474" t="str">
        <f>IF(ISNUMBER(MATCH(I474,Buyside_PastID!A:A,0)),"","NEW")</f>
        <v/>
      </c>
      <c r="C474" s="8" t="s">
        <v>1787</v>
      </c>
      <c r="D474" s="8">
        <v>0.68655602372716429</v>
      </c>
      <c r="E474" s="8">
        <v>1.1093565394733325</v>
      </c>
      <c r="F474" s="8" t="s">
        <v>2229</v>
      </c>
      <c r="G474" s="8">
        <v>0</v>
      </c>
      <c r="H474" s="8">
        <v>0</v>
      </c>
      <c r="I474" s="8" t="str" cm="1">
        <f t="array" ref="I474">_xll.BDP($C474,I$1)</f>
        <v>44889ZCN4</v>
      </c>
      <c r="J474" s="8" t="str" cm="1">
        <f t="array" ref="J474">_xll.BDP($C474,J$1)</f>
        <v>QHEL 6 02/15/40</v>
      </c>
      <c r="K474" s="8" cm="1">
        <f t="array" ref="K474">_xll.BDP($C474,K$1)</f>
        <v>227189</v>
      </c>
      <c r="L474" s="8" cm="1">
        <f t="array" ref="L474">_xll.BDP($C474,L$1)</f>
        <v>186754</v>
      </c>
      <c r="M474" s="8" t="str" cm="1">
        <f t="array" ref="M474">_xll.BDP($C474,M$1)</f>
        <v>CAD</v>
      </c>
      <c r="N474" s="8" t="str" cm="1">
        <f t="array" ref="N474">_xll.BDP($C474,N$1)</f>
        <v>CA</v>
      </c>
      <c r="O474" s="8" t="str" cm="1">
        <f t="array" ref="O474">_xll.BDP($C474,O$1)</f>
        <v>Govt</v>
      </c>
      <c r="P474" s="8" t="str" cm="1">
        <f t="array" ref="P474">_xll.BDP($C474,P$1)</f>
        <v>Government</v>
      </c>
      <c r="Q474" s="8" t="str" cm="1">
        <f t="array" ref="Q474">_xll.BDP($C474,Q$1)</f>
        <v>HYDRO-QUEBEC</v>
      </c>
      <c r="R474" s="8" t="str" cm="1">
        <f t="array" ref="R474">_xll.BDP($C474,R$1)</f>
        <v>AA-</v>
      </c>
      <c r="S474" s="8" cm="1">
        <f t="array" ref="S474">_xlfn.IFNA(MATCH(_xll.BDP($C474,S$1),Convert_RBCIRTG[RTG_MDY],0),0)</f>
        <v>8</v>
      </c>
      <c r="T474" s="8" cm="1">
        <f t="array" ref="T474">_xlfn.IFNA(MATCH(_xll.BDP($C474,T$1),Convert_RBCIRTG[RTG_FITCH_SP],0),0)</f>
        <v>7</v>
      </c>
      <c r="U474" s="8" cm="1">
        <f t="array" ref="U474">_xlfn.IFNA(MATCH(_xll.BDP($C474,U$1),Convert_RBCIRTG[RTG_FITCH_SP],0),0)</f>
        <v>7</v>
      </c>
      <c r="V474" s="20" t="str" cm="1">
        <f t="array" ref="V474">INDEX(Convert_RBCIRTG[RTG_FITCH_SP],IF(MEDIAN($S474:$U474)&gt;0,MEDIAN($S474:$U474),MAX($S474:$U474)))</f>
        <v>AA-</v>
      </c>
      <c r="W474" s="15" cm="1">
        <f t="array" ref="W474">_xll.BDP($C474,W$1,"YAS_YLD_FLAG = 15")</f>
        <v>12.454146304906628</v>
      </c>
      <c r="X474" s="3" t="str">
        <f>INDEX(Convert_DurBins[Dur_Bucket],MATCH($W474,Convert_DurBins[Dur_Val],1))</f>
        <v>12-14</v>
      </c>
      <c r="Y474" s="14">
        <f t="shared" si="32"/>
        <v>2.5842060000000004</v>
      </c>
      <c r="Z474" s="3">
        <f>-INDEX(DefProv[Default],MATCH($O474&amp;$R474,DefProv[KEY],0))</f>
        <v>-3</v>
      </c>
      <c r="AA474" s="9" cm="1">
        <f t="array" ref="AA474">IF($M474="CAD",AB474,_xll.BDP($C474,AA$1,"YAS_XCCY_FOREIGN_CURRENCY=CAD","YAS_YLD_FLAG = 15","PRICING_SOURCE=BVAL"))</f>
        <v>2.6142060000000003</v>
      </c>
      <c r="AB474" s="9" cm="1">
        <f t="array" ref="AB474">_xll.BDP($C474,AB$1,"YAS_YLD_FLAG = 15","PRICING_SOURCE=BVAL")</f>
        <v>2.6142060000000003</v>
      </c>
      <c r="AC474" s="14">
        <f t="shared" si="33"/>
        <v>0</v>
      </c>
      <c r="AD474" s="9" cm="1">
        <f t="array" ref="AD474">_xll.BDP($C474,AD$1,"YAS_YLD_FLAG = 15","PRICING_SOURCE=BVAL")</f>
        <v>91.524800000000027</v>
      </c>
      <c r="AE474" s="14" t="e">
        <f>INDEX([1]credit_yield!$C$1:$C$108,MATCH($AY474,[1]credit_yield!$A$1:$A$108,0))</f>
        <v>#N/A</v>
      </c>
      <c r="AF474" s="9" cm="1">
        <f t="array" ref="AF474">_xll.BDP($C474,AF$1,"YAS_YLD_FLAG = 15","YAS_XCCY_FOREIGN_CURRENCY=CAD","PRICING_SOURCE=BVAL")</f>
        <v>89.521796037834051</v>
      </c>
      <c r="AG474" s="9" cm="1">
        <f t="array" ref="AG474">_xll.BDP($C474,AG$1,"YAS_YLD_FLAG = 15","PRICING_SOURCE=BVAL")</f>
        <v>1.698958</v>
      </c>
      <c r="AH474" s="9" t="str" cm="1">
        <f t="array" ref="AH474">_xll.BDP($C474,AH$1,"YAS_YLD_FLAG = 15","PRICING_SOURCE=BVAL")</f>
        <v>CAN 5 3/4 06/01/33</v>
      </c>
      <c r="AI474" s="9" t="str" cm="1">
        <f t="array" ref="AI474">_xll.BDP($C474,AI$1,"YAS_YLD_FLAG = 15","YAS_XCCY_FOREIGN_CURRENCY=CAD","PRICING_SOURCE=BVAL")</f>
        <v>CAN 4 06/01/41</v>
      </c>
      <c r="AJ474" s="9" cm="1">
        <f t="array" ref="AJ474">_xll.BQL($C474, "yield(fill=PREV, pricing_source=BVN4, side=Bid, yield_type=YTW) - yield(fill=PREV, pricing_source=BVN4, side=Ask, yield_type=YTW)")</f>
        <v>1.6323733306377264E-2</v>
      </c>
      <c r="AK474" s="16" cm="1">
        <f t="array" ref="AK474">_xll.BDP($C474,AK$1,"YAS_YLD_FLAG = 1")</f>
        <v>3770500000</v>
      </c>
      <c r="AL474" s="5">
        <f t="shared" si="34"/>
        <v>0</v>
      </c>
      <c r="AM474" s="17" cm="1">
        <f t="array" ref="AM474">_xll.BDP($C474&amp;"@"&amp;Settings!$B$1&amp;" "&amp;$O474,"INTERVAL_SUM","MARKET_DATA_OVERRIDE="&amp;AM$1,"CALC_INTERVAL="&amp;Settings!$B$2,"FILL=0")*1000</f>
        <v>0</v>
      </c>
      <c r="AN474" s="18">
        <f t="shared" si="35"/>
        <v>0</v>
      </c>
      <c r="AO474" s="17" cm="1">
        <f t="array" ref="AO474">_xll.BDP($I474&amp;"@"&amp;Settings!$B$1&amp;" "&amp;$O474,"INTERVAL_SUM","MARKET_DATA_OVERRIDE="&amp;AO$1,"CALC_INTERVAL="&amp;Settings!$B$2,"FILL=0")*1000</f>
        <v>0</v>
      </c>
      <c r="AP474" s="17" cm="1">
        <f t="array" ref="AP474">_xll.BDP($I474&amp;"@"&amp;Settings!$B$1&amp;" "&amp;$O474,"INTERVAL_SUM","MARKET_DATA_OVERRIDE="&amp;AP$1,"CALC_INTERVAL="&amp;Settings!$B$2,"FILL=0")*1000</f>
        <v>0</v>
      </c>
      <c r="AQ474" s="8" cm="1">
        <f t="array" ref="AQ474">_xll.BDP($C474,AQ$1)</f>
        <v>100</v>
      </c>
      <c r="AR474" s="21">
        <f>_xlfn.IFNA(IF(ISNUMBER($K474),INDEX(SN_Limit[UTILIZATION],MATCH($K474,SN_Limit[BB_ID],0)),"#N/A"),
IF(ISNUMBER($L474),INDEX(SN_Limit[UTILIZATION],MATCH($L474,SN_Limit[BB_ID],0)),"#N/A"))</f>
        <v>0.48010000000000003</v>
      </c>
      <c r="AS474" s="6">
        <f>_xlfn.IFNA(IF(ISNUMBER($K474),INDEX(SN_Limit[REMAINING],MATCH($K474,SN_Limit[BB_ID],0)),"#N/A"),
IF(ISNUMBER($L474),INDEX(SN_Limit[REMAINING],MATCH($L474,SN_Limit[BB_ID],0)),"#N/A"))</f>
        <v>524865935.24000001</v>
      </c>
      <c r="AT474" s="3" t="str">
        <f>INDEX(Table11[Z_category],MATCH(MAX(BuyTable[[#This Row],[Yld_Z_BB]:[Yld_Z_RBCI]]),Table11[Z_score_Vale],1))</f>
        <v>75 to 90</v>
      </c>
      <c r="AU474" s="3">
        <f>INDEX(Table12[TRAC_Category],MATCH(BuyTable[[#This Row],[Perc_Traded]],Table12[TRAC_Value],1))</f>
        <v>0</v>
      </c>
      <c r="AV474" s="27">
        <f>INDEX(Table13[NetDlrInv_Category],MATCH(BuyTable[[#This Row],[DealerClient Net]],Table13[NetDlrInv_Value],1))</f>
        <v>0</v>
      </c>
      <c r="AW474" s="3">
        <f>IF(OR(ISBLANK(BuyTable[[#This Row],[MSG_AskSize]]),NOT(ISNUMBER(BuyTable[[#This Row],[MSG_AskSize]]))),"NA",INDEX(Table14[AskSize_Category],MATCH(BuyTable[[#This Row],[MSG_AskSize]],Table14[AskSize_Value],1)))</f>
        <v>0</v>
      </c>
      <c r="AX474" s="3">
        <f>INDEX(Table15[XCCY_Cat],MATCH(BuyTable[[#This Row],[XCCY_sprd]],Table15[XCCY_Value],1))</f>
        <v>0</v>
      </c>
      <c r="AY474" s="3" t="str">
        <f>INDEX(Group_RTG[RTG_Value],MATCH($R474,Group_RTG[RTG_Key],0))&amp;":"&amp;INDEX(Map_DurBQNT[Dur_Val],MATCH($X474,Map_DurBQNT[Dur_Key],0))&amp;":"&amp;$M474&amp;":"&amp;$O474</f>
        <v>AA:7:CAD:Govt</v>
      </c>
      <c r="AZ474" s="3" t="str">
        <f>INDEX(Table9[LQA_Bucket],MATCH(BuyTable[[#This Row],[LQA_LIQUIDITY_SCORE]],Table9[LQA_Val],1))</f>
        <v>80-100</v>
      </c>
      <c r="BA474" s="27" t="str">
        <f>INDEX(Table10[Utilization_Bucket],MATCH(_xlfn.IFNA(ROUND(BuyTable[[#This Row],[Remaining]]/1000000,0),-1),Table10[Utilization_Val],1))</f>
        <v>100MM+</v>
      </c>
      <c r="BB47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75" spans="1:54" x14ac:dyDescent="0.3">
      <c r="A475" t="s">
        <v>876</v>
      </c>
      <c r="B475" t="str">
        <f>IF(ISNUMBER(MATCH(I475,Buyside_PastID!A:A,0)),"","NEW")</f>
        <v/>
      </c>
      <c r="C475" s="8" t="s">
        <v>1064</v>
      </c>
      <c r="D475" s="8">
        <v>0.95432550238677227</v>
      </c>
      <c r="E475" s="8">
        <v>1.0221990463990822</v>
      </c>
      <c r="F475" s="8" t="s">
        <v>2850</v>
      </c>
      <c r="G475" s="8">
        <v>0</v>
      </c>
      <c r="H475" s="8">
        <v>0</v>
      </c>
      <c r="I475" s="8" t="str" cm="1">
        <f t="array" ref="I475">_xll.BDP($C475,I$1)</f>
        <v>257469AJ5</v>
      </c>
      <c r="J475" s="8" t="str" cm="1">
        <f t="array" ref="J475">_xll.BDP($C475,J$1)</f>
        <v>D 5 1/4 08/01/33</v>
      </c>
      <c r="K475" s="8" cm="1">
        <f t="array" ref="K475">_xll.BDP($C475,K$1)</f>
        <v>100466</v>
      </c>
      <c r="L475" s="8" cm="1">
        <f t="array" ref="L475">_xll.BDP($C475,L$1)</f>
        <v>100466</v>
      </c>
      <c r="M475" s="8" t="str" cm="1">
        <f t="array" ref="M475">_xll.BDP($C475,M$1)</f>
        <v>USD</v>
      </c>
      <c r="N475" s="8" t="str" cm="1">
        <f t="array" ref="N475">_xll.BDP($C475,N$1)</f>
        <v>US</v>
      </c>
      <c r="O475" s="8" t="str" cm="1">
        <f t="array" ref="O475">_xll.BDP($C475,O$1)</f>
        <v>Corp</v>
      </c>
      <c r="P475" s="8" t="str" cm="1">
        <f t="array" ref="P475">_xll.BDP($C475,P$1)</f>
        <v>Utilities</v>
      </c>
      <c r="Q475" s="8" t="str" cm="1">
        <f t="array" ref="Q475">_xll.BDP($C475,Q$1)</f>
        <v>DOMINION ENERGY INC</v>
      </c>
      <c r="R475" s="8" t="str" cm="1">
        <f t="array" ref="R475">_xll.BDP($C475,R$1)</f>
        <v>BBB</v>
      </c>
      <c r="S475" s="8" cm="1">
        <f t="array" ref="S475">_xlfn.IFNA(MATCH(_xll.BDP($C475,S$1),Convert_RBCIRTG[RTG_MDY],0),0)</f>
        <v>2</v>
      </c>
      <c r="T475" s="8" cm="1">
        <f t="array" ref="T475">_xlfn.IFNA(MATCH(_xll.BDP($C475,T$1),Convert_RBCIRTG[RTG_FITCH_SP],0),0)</f>
        <v>3</v>
      </c>
      <c r="U475" s="8" cm="1">
        <f t="array" ref="U475">_xlfn.IFNA(MATCH(_xll.BDP($C475,U$1),Convert_RBCIRTG[RTG_FITCH_SP],0),0)</f>
        <v>2</v>
      </c>
      <c r="V475" s="20" t="str" cm="1">
        <f t="array" ref="V475">INDEX(Convert_RBCIRTG[RTG_FITCH_SP],IF(MEDIAN($S475:$U475)&gt;0,MEDIAN($S475:$U475),MAX($S475:$U475)))</f>
        <v>BBB</v>
      </c>
      <c r="W475" s="15" cm="1">
        <f t="array" ref="W475">_xll.BDP($C475,W$1,"YAS_YLD_FLAG = 15")</f>
        <v>9.0461165898475642</v>
      </c>
      <c r="X475" s="3" t="str">
        <f>INDEX(Convert_DurBins[Dur_Bucket],MATCH($W475,Convert_DurBins[Dur_Val],1))</f>
        <v>0-10</v>
      </c>
      <c r="Y475" s="14">
        <f t="shared" si="32"/>
        <v>3.0786771507339403</v>
      </c>
      <c r="Z475" s="3">
        <f>-INDEX(DefProv[Default],MATCH($O475&amp;$R475,DefProv[KEY],0))</f>
        <v>-36</v>
      </c>
      <c r="AA475" s="9" cm="1">
        <f t="array" ref="AA475">IF($M475="CAD",AB475,_xll.BDP($C475,AA$1,"YAS_XCCY_FOREIGN_CURRENCY=CAD","YAS_YLD_FLAG = 15","PRICING_SOURCE=BVAL"))</f>
        <v>3.4386771507339402</v>
      </c>
      <c r="AB475" s="9" cm="1">
        <f t="array" ref="AB475">_xll.BDP($C475,AB$1,"YAS_YLD_FLAG = 15","PRICING_SOURCE=BVAL")</f>
        <v>2.8753549999999999</v>
      </c>
      <c r="AC475" s="14">
        <f t="shared" si="33"/>
        <v>0.56332215073394032</v>
      </c>
      <c r="AD475" s="9" cm="1">
        <f t="array" ref="AD475">_xll.BDP($C475,AD$1,"YAS_YLD_FLAG = 15","PRICING_SOURCE=BVAL")</f>
        <v>129.53699999999998</v>
      </c>
      <c r="AE475" s="14" t="e">
        <f>INDEX([1]credit_yield!$C$1:$C$108,MATCH($AY475,[1]credit_yield!$A$1:$A$108,0))</f>
        <v>#N/A</v>
      </c>
      <c r="AF475" s="9" cm="1">
        <f t="array" ref="AF475">_xll.BDP($C475,AF$1,"YAS_YLD_FLAG = 15","YAS_XCCY_FOREIGN_CURRENCY=CAD","PRICING_SOURCE=BVAL")</f>
        <v>185.02298296570535</v>
      </c>
      <c r="AG475" s="9" cm="1">
        <f t="array" ref="AG475">_xll.BDP($C475,AG$1,"YAS_YLD_FLAG = 15","PRICING_SOURCE=BVAL")</f>
        <v>1.579985</v>
      </c>
      <c r="AH475" s="9" t="str" cm="1">
        <f t="array" ref="AH475">_xll.BDP($C475,AH$1,"YAS_YLD_FLAG = 15","PRICING_SOURCE=BVAL")</f>
        <v>T 1 1/4 08/15/31</v>
      </c>
      <c r="AI475" s="9" t="str" cm="1">
        <f t="array" ref="AI475">_xll.BDP($C475,AI$1,"YAS_YLD_FLAG = 15","YAS_XCCY_FOREIGN_CURRENCY=CAD","PRICING_SOURCE=BVAL")</f>
        <v>CAN 1 ½ 06/01/31</v>
      </c>
      <c r="AJ475" s="9" cm="1">
        <f t="array" ref="AJ475">_xll.BQL($C475, "yield(fill=PREV, pricing_source=BVN4, side=Bid, yield_type=YTW) - yield(fill=PREV, pricing_source=BVN4, side=Ask, yield_type=YTW)")</f>
        <v>3.3796357568359969E-2</v>
      </c>
      <c r="AK475" s="16" cm="1">
        <f t="array" ref="AK475">_xll.BDP($C475,AK$1,"YAS_YLD_FLAG = 1")</f>
        <v>510000000</v>
      </c>
      <c r="AL475" s="5">
        <f t="shared" si="34"/>
        <v>3.558823529411765E-2</v>
      </c>
      <c r="AM475" s="17" cm="1">
        <f t="array" ref="AM475">_xll.BDP($C475&amp;"@"&amp;Settings!$B$1&amp;" "&amp;$O475,"INTERVAL_SUM","MARKET_DATA_OVERRIDE="&amp;AM$1,"CALC_INTERVAL="&amp;Settings!$B$2,"FILL=0")*1000</f>
        <v>18150000</v>
      </c>
      <c r="AN475" s="18">
        <f t="shared" si="35"/>
        <v>150000</v>
      </c>
      <c r="AO475" s="17" cm="1">
        <f t="array" ref="AO475">_xll.BDP($I475&amp;"@"&amp;Settings!$B$1&amp;" "&amp;$O475,"INTERVAL_SUM","MARKET_DATA_OVERRIDE="&amp;AO$1,"CALC_INTERVAL="&amp;Settings!$B$2,"FILL=0")*1000</f>
        <v>7150000</v>
      </c>
      <c r="AP475" s="17" cm="1">
        <f t="array" ref="AP475">_xll.BDP($I475&amp;"@"&amp;Settings!$B$1&amp;" "&amp;$O475,"INTERVAL_SUM","MARKET_DATA_OVERRIDE="&amp;AP$1,"CALC_INTERVAL="&amp;Settings!$B$2,"FILL=0")*1000</f>
        <v>7000000</v>
      </c>
      <c r="AQ475" s="8" cm="1">
        <f t="array" ref="AQ475">_xll.BDP($C475,AQ$1)</f>
        <v>79</v>
      </c>
      <c r="AR475" s="21">
        <f>_xlfn.IFNA(IF(ISNUMBER($K475),INDEX(SN_Limit[UTILIZATION],MATCH($K475,SN_Limit[BB_ID],0)),"#N/A"),
IF(ISNUMBER($L475),INDEX(SN_Limit[UTILIZATION],MATCH($L475,SN_Limit[BB_ID],0)),"#N/A"))</f>
        <v>0</v>
      </c>
      <c r="AS475" s="6">
        <f>_xlfn.IFNA(IF(ISNUMBER($K475),INDEX(SN_Limit[REMAINING],MATCH($K475,SN_Limit[BB_ID],0)),"#N/A"),
IF(ISNUMBER($L475),INDEX(SN_Limit[REMAINING],MATCH($L475,SN_Limit[BB_ID],0)),"#N/A"))</f>
        <v>45000000</v>
      </c>
      <c r="AT475" s="3" t="str">
        <f>INDEX(Table11[Z_category],MATCH(MAX(BuyTable[[#This Row],[Yld_Z_BB]:[Yld_Z_RBCI]]),Table11[Z_score_Vale],1))</f>
        <v>75 to 90</v>
      </c>
      <c r="AU475" s="3" t="str">
        <f>INDEX(Table12[TRAC_Category],MATCH(BuyTable[[#This Row],[Perc_Traded]],Table12[TRAC_Value],1))</f>
        <v>0-5%</v>
      </c>
      <c r="AV475" s="27">
        <f>INDEX(Table13[NetDlrInv_Category],MATCH(BuyTable[[#This Row],[DealerClient Net]],Table13[NetDlrInv_Value],1))</f>
        <v>0</v>
      </c>
      <c r="AW475" s="3">
        <f>IF(OR(ISBLANK(BuyTable[[#This Row],[MSG_AskSize]]),NOT(ISNUMBER(BuyTable[[#This Row],[MSG_AskSize]]))),"NA",INDEX(Table14[AskSize_Category],MATCH(BuyTable[[#This Row],[MSG_AskSize]],Table14[AskSize_Value],1)))</f>
        <v>0</v>
      </c>
      <c r="AX475" s="3" t="str">
        <f>INDEX(Table15[XCCY_Cat],MATCH(BuyTable[[#This Row],[XCCY_sprd]],Table15[XCCY_Value],1))</f>
        <v>0.5 to 0.8</v>
      </c>
      <c r="AY475" s="3" t="str">
        <f>INDEX(Group_RTG[RTG_Value],MATCH($R475,Group_RTG[RTG_Key],0))&amp;":"&amp;INDEX(Map_DurBQNT[Dur_Val],MATCH($X475,Map_DurBQNT[Dur_Key],0))&amp;":"&amp;$M475&amp;":"&amp;$O475</f>
        <v>BBB:5:USD:Corp</v>
      </c>
      <c r="AZ475" s="3" t="str">
        <f>INDEX(Table9[LQA_Bucket],MATCH(BuyTable[[#This Row],[LQA_LIQUIDITY_SCORE]],Table9[LQA_Val],1))</f>
        <v>60-80</v>
      </c>
      <c r="BA475" s="27" t="str">
        <f>INDEX(Table10[Utilization_Bucket],MATCH(_xlfn.IFNA(ROUND(BuyTable[[#This Row],[Remaining]]/1000000,0),-1),Table10[Utilization_Val],1))</f>
        <v>10-50MM</v>
      </c>
      <c r="BB47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76" spans="1:54" x14ac:dyDescent="0.3">
      <c r="A476" t="s">
        <v>876</v>
      </c>
      <c r="B476" t="str">
        <f>IF(ISNUMBER(MATCH(I476,Buyside_PastID!A:A,0)),"","NEW")</f>
        <v/>
      </c>
      <c r="C476" s="8" t="s">
        <v>1722</v>
      </c>
      <c r="D476" s="8">
        <v>1.7158492361386812</v>
      </c>
      <c r="E476" s="8">
        <v>1.2664647709768142</v>
      </c>
      <c r="F476" s="8" t="s">
        <v>2148</v>
      </c>
      <c r="G476" s="8">
        <v>0</v>
      </c>
      <c r="H476" s="8">
        <v>0</v>
      </c>
      <c r="I476" s="8" t="str" cm="1">
        <f t="array" ref="I476">_xll.BDP($C476,I$1)</f>
        <v>56344ZCG2</v>
      </c>
      <c r="J476" s="8" t="str" cm="1">
        <f t="array" ref="J476">_xll.BDP($C476,J$1)</f>
        <v>MP 6.3 03/05/31</v>
      </c>
      <c r="K476" s="8" cm="1">
        <f t="array" ref="K476">_xll.BDP($C476,K$1)</f>
        <v>191112</v>
      </c>
      <c r="L476" s="8" cm="1">
        <f t="array" ref="L476">_xll.BDP($C476,L$1)</f>
        <v>191112</v>
      </c>
      <c r="M476" s="8" t="str" cm="1">
        <f t="array" ref="M476">_xll.BDP($C476,M$1)</f>
        <v>CAD</v>
      </c>
      <c r="N476" s="8" t="str" cm="1">
        <f t="array" ref="N476">_xll.BDP($C476,N$1)</f>
        <v>CA</v>
      </c>
      <c r="O476" s="8" t="str" cm="1">
        <f t="array" ref="O476">_xll.BDP($C476,O$1)</f>
        <v>Govt</v>
      </c>
      <c r="P476" s="8" t="str" cm="1">
        <f t="array" ref="P476">_xll.BDP($C476,P$1)</f>
        <v>Government</v>
      </c>
      <c r="Q476" s="8" t="str" cm="1">
        <f t="array" ref="Q476">_xll.BDP($C476,Q$1)</f>
        <v>MANITOBA (PROVINCE OF)</v>
      </c>
      <c r="R476" s="8" t="str" cm="1">
        <f t="array" ref="R476">_xll.BDP($C476,R$1)</f>
        <v>A+</v>
      </c>
      <c r="S476" s="8" cm="1">
        <f t="array" ref="S476">_xlfn.IFNA(MATCH(_xll.BDP($C476,S$1),Convert_RBCIRTG[RTG_MDY],0),0)</f>
        <v>8</v>
      </c>
      <c r="T476" s="8" cm="1">
        <f t="array" ref="T476">_xlfn.IFNA(MATCH(_xll.BDP($C476,T$1),Convert_RBCIRTG[RTG_FITCH_SP],0),0)</f>
        <v>0</v>
      </c>
      <c r="U476" s="8" cm="1">
        <f t="array" ref="U476">_xlfn.IFNA(MATCH(_xll.BDP($C476,U$1),Convert_RBCIRTG[RTG_FITCH_SP],0),0)</f>
        <v>6</v>
      </c>
      <c r="V476" s="20" t="str" cm="1">
        <f t="array" ref="V476">INDEX(Convert_RBCIRTG[RTG_FITCH_SP],IF(MEDIAN($S476:$U476)&gt;0,MEDIAN($S476:$U476),MAX($S476:$U476)))</f>
        <v>A+</v>
      </c>
      <c r="W476" s="15" cm="1">
        <f t="array" ref="W476">_xll.BDP($C476,W$1,"YAS_YLD_FLAG = 15")</f>
        <v>7.4430520521561281</v>
      </c>
      <c r="X476" s="3" t="str">
        <f>INDEX(Convert_DurBins[Dur_Bucket],MATCH($W476,Convert_DurBins[Dur_Val],1))</f>
        <v>0-10</v>
      </c>
      <c r="Y476" s="14">
        <f t="shared" si="32"/>
        <v>2.1350220000000002</v>
      </c>
      <c r="Z476" s="3">
        <f>-INDEX(DefProv[Default],MATCH($O476&amp;$R476,DefProv[KEY],0))</f>
        <v>-3</v>
      </c>
      <c r="AA476" s="9" cm="1">
        <f t="array" ref="AA476">IF($M476="CAD",AB476,_xll.BDP($C476,AA$1,"YAS_XCCY_FOREIGN_CURRENCY=CAD","YAS_YLD_FLAG = 15","PRICING_SOURCE=BVAL"))</f>
        <v>2.165022</v>
      </c>
      <c r="AB476" s="9" cm="1">
        <f t="array" ref="AB476">_xll.BDP($C476,AB$1,"YAS_YLD_FLAG = 15","PRICING_SOURCE=BVAL")</f>
        <v>2.165022</v>
      </c>
      <c r="AC476" s="14">
        <f t="shared" si="33"/>
        <v>0</v>
      </c>
      <c r="AD476" s="9" cm="1">
        <f t="array" ref="AD476">_xll.BDP($C476,AD$1,"YAS_YLD_FLAG = 15","PRICING_SOURCE=BVAL")</f>
        <v>73.030900000000003</v>
      </c>
      <c r="AE476" s="14">
        <f>INDEX([1]credit_yield!$C$1:$C$108,MATCH($AY476,[1]credit_yield!$A$1:$A$108,0))</f>
        <v>68.781405228834885</v>
      </c>
      <c r="AF476" s="9" cm="1">
        <f t="array" ref="AF476">_xll.BDP($C476,AF$1,"YAS_YLD_FLAG = 15","YAS_XCCY_FOREIGN_CURRENCY=CAD","PRICING_SOURCE=BVAL")</f>
        <v>65.591492314367315</v>
      </c>
      <c r="AG476" s="9" cm="1">
        <f t="array" ref="AG476">_xll.BDP($C476,AG$1,"YAS_YLD_FLAG = 15","PRICING_SOURCE=BVAL")</f>
        <v>1.4347129999999999</v>
      </c>
      <c r="AH476" s="9" t="str" cm="1">
        <f t="array" ref="AH476">_xll.BDP($C476,AH$1,"YAS_YLD_FLAG = 15","PRICING_SOURCE=BVAL")</f>
        <v>CAN 5 3/4 06/01/29</v>
      </c>
      <c r="AI476" s="9" t="str" cm="1">
        <f t="array" ref="AI476">_xll.BDP($C476,AI$1,"YAS_YLD_FLAG = 15","YAS_XCCY_FOREIGN_CURRENCY=CAD","PRICING_SOURCE=BVAL")</f>
        <v>CAN 1 ½ 06/01/31</v>
      </c>
      <c r="AJ476" s="9" cm="1">
        <f t="array" ref="AJ476">_xll.BQL($C476, "yield(fill=PREV, pricing_source=BVN4, side=Bid, yield_type=YTW) - yield(fill=PREV, pricing_source=BVN4, side=Ask, yield_type=YTW)")</f>
        <v>1.446913022294094E-2</v>
      </c>
      <c r="AK476" s="16" cm="1">
        <f t="array" ref="AK476">_xll.BDP($C476,AK$1,"YAS_YLD_FLAG = 1")</f>
        <v>410000000</v>
      </c>
      <c r="AL476" s="5">
        <f t="shared" si="34"/>
        <v>0</v>
      </c>
      <c r="AM476" s="17" cm="1">
        <f t="array" ref="AM476">_xll.BDP($C476&amp;"@"&amp;Settings!$B$1&amp;" "&amp;$O476,"INTERVAL_SUM","MARKET_DATA_OVERRIDE="&amp;AM$1,"CALC_INTERVAL="&amp;Settings!$B$2,"FILL=0")*1000</f>
        <v>0</v>
      </c>
      <c r="AN476" s="18">
        <f t="shared" si="35"/>
        <v>0</v>
      </c>
      <c r="AO476" s="17" cm="1">
        <f t="array" ref="AO476">_xll.BDP($I476&amp;"@"&amp;Settings!$B$1&amp;" "&amp;$O476,"INTERVAL_SUM","MARKET_DATA_OVERRIDE="&amp;AO$1,"CALC_INTERVAL="&amp;Settings!$B$2,"FILL=0")*1000</f>
        <v>0</v>
      </c>
      <c r="AP476" s="17" cm="1">
        <f t="array" ref="AP476">_xll.BDP($I476&amp;"@"&amp;Settings!$B$1&amp;" "&amp;$O476,"INTERVAL_SUM","MARKET_DATA_OVERRIDE="&amp;AP$1,"CALC_INTERVAL="&amp;Settings!$B$2,"FILL=0")*1000</f>
        <v>0</v>
      </c>
      <c r="AQ476" s="8" cm="1">
        <f t="array" ref="AQ476">_xll.BDP($C476,AQ$1)</f>
        <v>99</v>
      </c>
      <c r="AR476" s="21">
        <f>_xlfn.IFNA(IF(ISNUMBER($K476),INDEX(SN_Limit[UTILIZATION],MATCH($K476,SN_Limit[BB_ID],0)),"#N/A"),
IF(ISNUMBER($L476),INDEX(SN_Limit[UTILIZATION],MATCH($L476,SN_Limit[BB_ID],0)),"#N/A"))</f>
        <v>0.31430000000000002</v>
      </c>
      <c r="AS476" s="6">
        <f>_xlfn.IFNA(IF(ISNUMBER($K476),INDEX(SN_Limit[REMAINING],MATCH($K476,SN_Limit[BB_ID],0)),"#N/A"),
IF(ISNUMBER($L476),INDEX(SN_Limit[REMAINING],MATCH($L476,SN_Limit[BB_ID],0)),"#N/A"))</f>
        <v>409992300.91999996</v>
      </c>
      <c r="AT476" s="3" t="str">
        <f>INDEX(Table11[Z_category],MATCH(MAX(BuyTable[[#This Row],[Yld_Z_BB]:[Yld_Z_RBCI]]),Table11[Z_score_Vale],1))</f>
        <v>90+</v>
      </c>
      <c r="AU476" s="3">
        <f>INDEX(Table12[TRAC_Category],MATCH(BuyTable[[#This Row],[Perc_Traded]],Table12[TRAC_Value],1))</f>
        <v>0</v>
      </c>
      <c r="AV476" s="27">
        <f>INDEX(Table13[NetDlrInv_Category],MATCH(BuyTable[[#This Row],[DealerClient Net]],Table13[NetDlrInv_Value],1))</f>
        <v>0</v>
      </c>
      <c r="AW476" s="3">
        <f>IF(OR(ISBLANK(BuyTable[[#This Row],[MSG_AskSize]]),NOT(ISNUMBER(BuyTable[[#This Row],[MSG_AskSize]]))),"NA",INDEX(Table14[AskSize_Category],MATCH(BuyTable[[#This Row],[MSG_AskSize]],Table14[AskSize_Value],1)))</f>
        <v>0</v>
      </c>
      <c r="AX476" s="3">
        <f>INDEX(Table15[XCCY_Cat],MATCH(BuyTable[[#This Row],[XCCY_sprd]],Table15[XCCY_Value],1))</f>
        <v>0</v>
      </c>
      <c r="AY476" s="3" t="str">
        <f>INDEX(Group_RTG[RTG_Value],MATCH($R476,Group_RTG[RTG_Key],0))&amp;":"&amp;INDEX(Map_DurBQNT[Dur_Val],MATCH($X476,Map_DurBQNT[Dur_Key],0))&amp;":"&amp;$M476&amp;":"&amp;$O476</f>
        <v>A:5:CAD:Govt</v>
      </c>
      <c r="AZ476" s="3" t="str">
        <f>INDEX(Table9[LQA_Bucket],MATCH(BuyTable[[#This Row],[LQA_LIQUIDITY_SCORE]],Table9[LQA_Val],1))</f>
        <v>80-100</v>
      </c>
      <c r="BA476" s="27" t="str">
        <f>INDEX(Table10[Utilization_Bucket],MATCH(_xlfn.IFNA(ROUND(BuyTable[[#This Row],[Remaining]]/1000000,0),-1),Table10[Utilization_Val],1))</f>
        <v>100MM+</v>
      </c>
      <c r="BB47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77" spans="1:54" x14ac:dyDescent="0.3">
      <c r="A477" t="s">
        <v>876</v>
      </c>
      <c r="B477" t="str">
        <f>IF(ISNUMBER(MATCH(I477,Buyside_PastID!A:A,0)),"","NEW")</f>
        <v/>
      </c>
      <c r="C477" s="8" t="s">
        <v>1703</v>
      </c>
      <c r="D477" s="8">
        <v>1.6170572097493561</v>
      </c>
      <c r="E477" s="8">
        <v>1.4726240171046465</v>
      </c>
      <c r="F477" s="8" t="s">
        <v>2122</v>
      </c>
      <c r="G477" s="8">
        <v>6000000</v>
      </c>
      <c r="H477" s="8">
        <v>5000000</v>
      </c>
      <c r="I477" s="8" t="str" cm="1">
        <f t="array" ref="I477">_xll.BDP($C477,I$1)</f>
        <v>87971MAW3</v>
      </c>
      <c r="J477" s="8" t="str" cm="1">
        <f t="array" ref="J477">_xll.BDP($C477,J$1)</f>
        <v>TCN 4.85 04/05/44</v>
      </c>
      <c r="K477" s="8" cm="1">
        <f t="array" ref="K477">_xll.BDP($C477,K$1)</f>
        <v>108560</v>
      </c>
      <c r="L477" s="8" cm="1">
        <f t="array" ref="L477">_xll.BDP($C477,L$1)</f>
        <v>108560</v>
      </c>
      <c r="M477" s="8" t="str" cm="1">
        <f t="array" ref="M477">_xll.BDP($C477,M$1)</f>
        <v>CAD</v>
      </c>
      <c r="N477" s="8" t="str" cm="1">
        <f t="array" ref="N477">_xll.BDP($C477,N$1)</f>
        <v>CA</v>
      </c>
      <c r="O477" s="8" t="str" cm="1">
        <f t="array" ref="O477">_xll.BDP($C477,O$1)</f>
        <v>Corp</v>
      </c>
      <c r="P477" s="8" t="str" cm="1">
        <f t="array" ref="P477">_xll.BDP($C477,P$1)</f>
        <v>Communications</v>
      </c>
      <c r="Q477" s="8" t="str" cm="1">
        <f t="array" ref="Q477">_xll.BDP($C477,Q$1)</f>
        <v>TELUS CORP</v>
      </c>
      <c r="R477" s="8" t="str" cm="1">
        <f t="array" ref="R477">_xll.BDP($C477,R$1)</f>
        <v>BBB+</v>
      </c>
      <c r="S477" s="8" cm="1">
        <f t="array" ref="S477">_xlfn.IFNA(MATCH(_xll.BDP($C477,S$1),Convert_RBCIRTG[RTG_MDY],0),0)</f>
        <v>3</v>
      </c>
      <c r="T477" s="8" cm="1">
        <f t="array" ref="T477">_xlfn.IFNA(MATCH(_xll.BDP($C477,T$1),Convert_RBCIRTG[RTG_FITCH_SP],0),0)</f>
        <v>3</v>
      </c>
      <c r="U477" s="8" cm="1">
        <f t="array" ref="U477">_xlfn.IFNA(MATCH(_xll.BDP($C477,U$1),Convert_RBCIRTG[RTG_FITCH_SP],0),0)</f>
        <v>3</v>
      </c>
      <c r="V477" s="20" t="str" cm="1">
        <f t="array" ref="V477">INDEX(Convert_RBCIRTG[RTG_FITCH_SP],IF(MEDIAN($S477:$U477)&gt;0,MEDIAN($S477:$U477),MAX($S477:$U477)))</f>
        <v>BBB+</v>
      </c>
      <c r="W477" s="15" cm="1">
        <f t="array" ref="W477">_xll.BDP($C477,W$1,"YAS_YLD_FLAG = 15")</f>
        <v>13.9156205334442</v>
      </c>
      <c r="X477" s="3" t="str">
        <f>INDEX(Convert_DurBins[Dur_Bucket],MATCH($W477,Convert_DurBins[Dur_Val],1))</f>
        <v>12-14</v>
      </c>
      <c r="Y477" s="14">
        <f t="shared" ref="Y477:Y540" si="36">AA477+Z477/100</f>
        <v>3.7191560000000004</v>
      </c>
      <c r="Z477" s="3">
        <f>-INDEX(DefProv[Default],MATCH($O477&amp;$R477,DefProv[KEY],0))</f>
        <v>-36</v>
      </c>
      <c r="AA477" s="9" cm="1">
        <f t="array" ref="AA477">IF($M477="CAD",AB477,_xll.BDP($C477,AA$1,"YAS_XCCY_FOREIGN_CURRENCY=CAD","YAS_YLD_FLAG = 15","PRICING_SOURCE=BVAL"))</f>
        <v>4.0791560000000002</v>
      </c>
      <c r="AB477" s="9" cm="1">
        <f t="array" ref="AB477">_xll.BDP($C477,AB$1,"YAS_YLD_FLAG = 15","PRICING_SOURCE=BVAL")</f>
        <v>4.0791560000000002</v>
      </c>
      <c r="AC477" s="14">
        <f t="shared" ref="AC477:AC540" si="37">AA477-AB477</f>
        <v>0</v>
      </c>
      <c r="AD477" s="9" cm="1">
        <f t="array" ref="AD477">_xll.BDP($C477,AD$1,"YAS_YLD_FLAG = 15","PRICING_SOURCE=BVAL")</f>
        <v>214.32360000000003</v>
      </c>
      <c r="AE477" s="14" t="e">
        <f>INDEX([1]credit_yield!$C$1:$C$108,MATCH($AY477,[1]credit_yield!$A$1:$A$108,0))</f>
        <v>#N/A</v>
      </c>
      <c r="AF477" s="9" cm="1">
        <f t="array" ref="AF477">_xll.BDP($C477,AF$1,"YAS_YLD_FLAG = 15","YAS_XCCY_FOREIGN_CURRENCY=CAD","PRICING_SOURCE=BVAL")</f>
        <v>234.2768571970125</v>
      </c>
      <c r="AG477" s="9" cm="1">
        <f t="array" ref="AG477">_xll.BDP($C477,AG$1,"YAS_YLD_FLAG = 15","PRICING_SOURCE=BVAL")</f>
        <v>1.9359199999999999</v>
      </c>
      <c r="AH477" s="9" t="str" cm="1">
        <f t="array" ref="AH477">_xll.BDP($C477,AH$1,"YAS_YLD_FLAG = 15","PRICING_SOURCE=BVAL")</f>
        <v>CAN 3 1/2 12/01/45</v>
      </c>
      <c r="AI477" s="9" t="str" cm="1">
        <f t="array" ref="AI477">_xll.BDP($C477,AI$1,"YAS_YLD_FLAG = 15","YAS_XCCY_FOREIGN_CURRENCY=CAD","PRICING_SOURCE=BVAL")</f>
        <v>CAN 4 06/01/41</v>
      </c>
      <c r="AJ477" s="9" cm="1">
        <f t="array" ref="AJ477">_xll.BQL($C477, "yield(fill=PREV, pricing_source=BVN4, side=Bid, yield_type=YTW) - yield(fill=PREV, pricing_source=BVN4, side=Ask, yield_type=YTW)")</f>
        <v>1.3678709999999761E-2</v>
      </c>
      <c r="AK477" s="16" cm="1">
        <f t="array" ref="AK477">_xll.BDP($C477,AK$1,"YAS_YLD_FLAG = 1")</f>
        <v>900000000</v>
      </c>
      <c r="AL477" s="5">
        <f t="shared" ref="AL477:AL540" si="38">AM477/AK477</f>
        <v>0</v>
      </c>
      <c r="AM477" s="17" cm="1">
        <f t="array" ref="AM477">_xll.BDP($C477&amp;"@"&amp;Settings!$B$1&amp;" "&amp;$O477,"INTERVAL_SUM","MARKET_DATA_OVERRIDE="&amp;AM$1,"CALC_INTERVAL="&amp;Settings!$B$2,"FILL=0")*1000</f>
        <v>0</v>
      </c>
      <c r="AN477" s="18">
        <f t="shared" ref="AN477:AN540" si="39">AO477-AP477</f>
        <v>0</v>
      </c>
      <c r="AO477" s="17" cm="1">
        <f t="array" ref="AO477">_xll.BDP($I477&amp;"@"&amp;Settings!$B$1&amp;" "&amp;$O477,"INTERVAL_SUM","MARKET_DATA_OVERRIDE="&amp;AO$1,"CALC_INTERVAL="&amp;Settings!$B$2,"FILL=0")*1000</f>
        <v>0</v>
      </c>
      <c r="AP477" s="17" cm="1">
        <f t="array" ref="AP477">_xll.BDP($I477&amp;"@"&amp;Settings!$B$1&amp;" "&amp;$O477,"INTERVAL_SUM","MARKET_DATA_OVERRIDE="&amp;AP$1,"CALC_INTERVAL="&amp;Settings!$B$2,"FILL=0")*1000</f>
        <v>0</v>
      </c>
      <c r="AQ477" s="8" cm="1">
        <f t="array" ref="AQ477">_xll.BDP($C477,AQ$1)</f>
        <v>90</v>
      </c>
      <c r="AR477" s="21">
        <f>_xlfn.IFNA(IF(ISNUMBER($K477),INDEX(SN_Limit[UTILIZATION],MATCH($K477,SN_Limit[BB_ID],0)),"#N/A"),
IF(ISNUMBER($L477),INDEX(SN_Limit[UTILIZATION],MATCH($L477,SN_Limit[BB_ID],0)),"#N/A"))</f>
        <v>0.90949999999999998</v>
      </c>
      <c r="AS477" s="6">
        <f>_xlfn.IFNA(IF(ISNUMBER($K477),INDEX(SN_Limit[REMAINING],MATCH($K477,SN_Limit[BB_ID],0)),"#N/A"),
IF(ISNUMBER($L477),INDEX(SN_Limit[REMAINING],MATCH($L477,SN_Limit[BB_ID],0)),"#N/A"))</f>
        <v>0</v>
      </c>
      <c r="AT477" s="3" t="str">
        <f>INDEX(Table11[Z_category],MATCH(MAX(BuyTable[[#This Row],[Yld_Z_BB]:[Yld_Z_RBCI]]),Table11[Z_score_Vale],1))</f>
        <v>90+</v>
      </c>
      <c r="AU477" s="3">
        <f>INDEX(Table12[TRAC_Category],MATCH(BuyTable[[#This Row],[Perc_Traded]],Table12[TRAC_Value],1))</f>
        <v>0</v>
      </c>
      <c r="AV477" s="27">
        <f>INDEX(Table13[NetDlrInv_Category],MATCH(BuyTable[[#This Row],[DealerClient Net]],Table13[NetDlrInv_Value],1))</f>
        <v>0</v>
      </c>
      <c r="AW477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477" s="3">
        <f>INDEX(Table15[XCCY_Cat],MATCH(BuyTable[[#This Row],[XCCY_sprd]],Table15[XCCY_Value],1))</f>
        <v>0</v>
      </c>
      <c r="AY477" s="3" t="str">
        <f>INDEX(Group_RTG[RTG_Value],MATCH($R477,Group_RTG[RTG_Key],0))&amp;":"&amp;INDEX(Map_DurBQNT[Dur_Val],MATCH($X477,Map_DurBQNT[Dur_Key],0))&amp;":"&amp;$M477&amp;":"&amp;$O477</f>
        <v>BBB:7:CAD:Corp</v>
      </c>
      <c r="AZ477" s="3" t="str">
        <f>INDEX(Table9[LQA_Bucket],MATCH(BuyTable[[#This Row],[LQA_LIQUIDITY_SCORE]],Table9[LQA_Val],1))</f>
        <v>80-100</v>
      </c>
      <c r="BA477" s="27" t="str">
        <f>INDEX(Table10[Utilization_Bucket],MATCH(_xlfn.IFNA(ROUND(BuyTable[[#This Row],[Remaining]]/1000000,0),-1),Table10[Utilization_Val],1))</f>
        <v>0MM</v>
      </c>
      <c r="BB47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78" spans="1:54" x14ac:dyDescent="0.3">
      <c r="A478" t="s">
        <v>876</v>
      </c>
      <c r="B478" t="str">
        <f>IF(ISNUMBER(MATCH(I478,Buyside_PastID!A:A,0)),"","NEW")</f>
        <v/>
      </c>
      <c r="C478" s="8" t="s">
        <v>1076</v>
      </c>
      <c r="D478" s="8">
        <v>2.0084618410856883</v>
      </c>
      <c r="E478" s="8">
        <v>1.0807183570431615</v>
      </c>
      <c r="F478" s="8" t="s">
        <v>2789</v>
      </c>
      <c r="I478" s="8" t="str" cm="1">
        <f t="array" ref="I478">_xll.BDP($C478,I$1)</f>
        <v>00386SAB8</v>
      </c>
      <c r="J478" s="8" t="str" cm="1">
        <f t="array" ref="J478">_xll.BDP($C478,J$1)</f>
        <v>TAQAUH 6 1/2 10/27/36</v>
      </c>
      <c r="K478" s="8" cm="1">
        <f t="array" ref="K478">_xll.BDP($C478,K$1)</f>
        <v>12257737</v>
      </c>
      <c r="L478" s="8" cm="1">
        <f t="array" ref="L478">_xll.BDP($C478,L$1)</f>
        <v>9915209</v>
      </c>
      <c r="M478" s="8" t="str" cm="1">
        <f t="array" ref="M478">_xll.BDP($C478,M$1)</f>
        <v>USD</v>
      </c>
      <c r="N478" s="8" t="str" cm="1">
        <f t="array" ref="N478">_xll.BDP($C478,N$1)</f>
        <v>UA</v>
      </c>
      <c r="O478" s="8" t="str" cm="1">
        <f t="array" ref="O478">_xll.BDP($C478,O$1)</f>
        <v>Corp</v>
      </c>
      <c r="P478" s="8" t="str" cm="1">
        <f t="array" ref="P478">_xll.BDP($C478,P$1)</f>
        <v>Utilities</v>
      </c>
      <c r="Q478" s="8" t="str" cm="1">
        <f t="array" ref="Q478">_xll.BDP($C478,Q$1)</f>
        <v>ABU DHABI NATIONAL ENERG</v>
      </c>
      <c r="R478" s="8" t="str" cm="1">
        <f t="array" ref="R478">_xll.BDP($C478,R$1)</f>
        <v>AA-</v>
      </c>
      <c r="S478" s="8" cm="1">
        <f t="array" ref="S478">_xlfn.IFNA(MATCH(_xll.BDP($C478,S$1),Convert_RBCIRTG[RTG_MDY],0),0)</f>
        <v>7</v>
      </c>
      <c r="T478" s="8" cm="1">
        <f t="array" ref="T478">_xlfn.IFNA(MATCH(_xll.BDP($C478,T$1),Convert_RBCIRTG[RTG_FITCH_SP],0),0)</f>
        <v>7</v>
      </c>
      <c r="U478" s="8" cm="1">
        <f t="array" ref="U478">_xlfn.IFNA(MATCH(_xll.BDP($C478,U$1),Convert_RBCIRTG[RTG_FITCH_SP],0),0)</f>
        <v>0</v>
      </c>
      <c r="V478" s="20" t="str" cm="1">
        <f t="array" ref="V478">INDEX(Convert_RBCIRTG[RTG_FITCH_SP],IF(MEDIAN($S478:$U478)&gt;0,MEDIAN($S478:$U478),MAX($S478:$U478)))</f>
        <v>AA-</v>
      </c>
      <c r="W478" s="15" cm="1">
        <f t="array" ref="W478">_xll.BDP($C478,W$1,"YAS_YLD_FLAG = 15")</f>
        <v>10.322744419632816</v>
      </c>
      <c r="X478" s="3" t="str">
        <f>INDEX(Convert_DurBins[Dur_Bucket],MATCH($W478,Convert_DurBins[Dur_Val],1))</f>
        <v>10-12</v>
      </c>
      <c r="Y478" s="14">
        <f t="shared" si="36"/>
        <v>3.7248040454122409</v>
      </c>
      <c r="Z478" s="3">
        <f>-INDEX(DefProv[Default],MATCH($O478&amp;$R478,DefProv[KEY],0))</f>
        <v>-7</v>
      </c>
      <c r="AA478" s="9" cm="1">
        <f t="array" ref="AA478">IF($M478="CAD",AB478,_xll.BDP($C478,AA$1,"YAS_XCCY_FOREIGN_CURRENCY=CAD","YAS_YLD_FLAG = 15","PRICING_SOURCE=BVAL"))</f>
        <v>3.7948040454122407</v>
      </c>
      <c r="AB478" s="9" cm="1">
        <f t="array" ref="AB478">_xll.BDP($C478,AB$1,"YAS_YLD_FLAG = 15","PRICING_SOURCE=BVAL")</f>
        <v>3.014443</v>
      </c>
      <c r="AC478" s="14">
        <f t="shared" si="37"/>
        <v>0.78036104541224072</v>
      </c>
      <c r="AD478" s="9" cm="1">
        <f t="array" ref="AD478">_xll.BDP($C478,AD$1,"YAS_YLD_FLAG = 15","PRICING_SOURCE=BVAL")</f>
        <v>143.44579999999999</v>
      </c>
      <c r="AE478" s="14" t="e">
        <f>INDEX([1]credit_yield!$C$1:$C$108,MATCH($AY478,[1]credit_yield!$A$1:$A$108,0))</f>
        <v>#N/A</v>
      </c>
      <c r="AF478" s="9" cm="1">
        <f t="array" ref="AF478">_xll.BDP($C478,AF$1,"YAS_YLD_FLAG = 15","YAS_XCCY_FOREIGN_CURRENCY=CAD","PRICING_SOURCE=BVAL")</f>
        <v>192.58104316408222</v>
      </c>
      <c r="AG478" s="9" cm="1">
        <f t="array" ref="AG478">_xll.BDP($C478,AG$1,"YAS_YLD_FLAG = 15","PRICING_SOURCE=BVAL")</f>
        <v>1.579985</v>
      </c>
      <c r="AH478" s="9" t="str" cm="1">
        <f t="array" ref="AH478">_xll.BDP($C478,AH$1,"YAS_YLD_FLAG = 15","PRICING_SOURCE=BVAL")</f>
        <v>T 1 1/4 08/15/31</v>
      </c>
      <c r="AI478" s="9" t="str" cm="1">
        <f t="array" ref="AI478">_xll.BDP($C478,AI$1,"YAS_YLD_FLAG = 15","YAS_XCCY_FOREIGN_CURRENCY=CAD","PRICING_SOURCE=BVAL")</f>
        <v>CAN 4 06/01/41</v>
      </c>
      <c r="AJ478" s="9" cm="1">
        <f t="array" ref="AJ478">_xll.BQL($C478, "yield(fill=PREV, pricing_source=BVN4, side=Bid, yield_type=YTW) - yield(fill=PREV, pricing_source=BVN4, side=Ask, yield_type=YTW)")</f>
        <v>3.4886270028352317E-2</v>
      </c>
      <c r="AK478" s="16" cm="1">
        <f t="array" ref="AK478">_xll.BDP($C478,AK$1,"YAS_YLD_FLAG = 1")</f>
        <v>912487000</v>
      </c>
      <c r="AL478" s="5">
        <f t="shared" si="38"/>
        <v>0</v>
      </c>
      <c r="AM478" s="17" cm="1">
        <f t="array" ref="AM478">_xll.BDP($C478&amp;"@"&amp;Settings!$B$1&amp;" "&amp;$O478,"INTERVAL_SUM","MARKET_DATA_OVERRIDE="&amp;AM$1,"CALC_INTERVAL="&amp;Settings!$B$2,"FILL=0")*1000</f>
        <v>0</v>
      </c>
      <c r="AN478" s="18">
        <f t="shared" si="39"/>
        <v>0</v>
      </c>
      <c r="AO478" s="17" cm="1">
        <f t="array" ref="AO478">_xll.BDP($I478&amp;"@"&amp;Settings!$B$1&amp;" "&amp;$O478,"INTERVAL_SUM","MARKET_DATA_OVERRIDE="&amp;AO$1,"CALC_INTERVAL="&amp;Settings!$B$2,"FILL=0")*1000</f>
        <v>0</v>
      </c>
      <c r="AP478" s="17" cm="1">
        <f t="array" ref="AP478">_xll.BDP($I478&amp;"@"&amp;Settings!$B$1&amp;" "&amp;$O478,"INTERVAL_SUM","MARKET_DATA_OVERRIDE="&amp;AP$1,"CALC_INTERVAL="&amp;Settings!$B$2,"FILL=0")*1000</f>
        <v>0</v>
      </c>
      <c r="AQ478" s="8" cm="1">
        <f t="array" ref="AQ478">_xll.BDP($C478,AQ$1)</f>
        <v>84</v>
      </c>
      <c r="AR478" s="21" t="str">
        <f>_xlfn.IFNA(IF(ISNUMBER($K478),INDEX(SN_Limit[UTILIZATION],MATCH($K478,SN_Limit[BB_ID],0)),"#N/A"),
IF(ISNUMBER($L478),INDEX(SN_Limit[UTILIZATION],MATCH($L478,SN_Limit[BB_ID],0)),"#N/A"))</f>
        <v>N/A</v>
      </c>
      <c r="AS478" s="6">
        <f>_xlfn.IFNA(IF(ISNUMBER($K478),INDEX(SN_Limit[REMAINING],MATCH($K478,SN_Limit[BB_ID],0)),"#N/A"),
IF(ISNUMBER($L478),INDEX(SN_Limit[REMAINING],MATCH($L478,SN_Limit[BB_ID],0)),"#N/A"))</f>
        <v>0</v>
      </c>
      <c r="AT478" s="3" t="str">
        <f>INDEX(Table11[Z_category],MATCH(MAX(BuyTable[[#This Row],[Yld_Z_BB]:[Yld_Z_RBCI]]),Table11[Z_score_Vale],1))</f>
        <v>90+</v>
      </c>
      <c r="AU478" s="3">
        <f>INDEX(Table12[TRAC_Category],MATCH(BuyTable[[#This Row],[Perc_Traded]],Table12[TRAC_Value],1))</f>
        <v>0</v>
      </c>
      <c r="AV478" s="27">
        <f>INDEX(Table13[NetDlrInv_Category],MATCH(BuyTable[[#This Row],[DealerClient Net]],Table13[NetDlrInv_Value],1))</f>
        <v>0</v>
      </c>
      <c r="AW478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478" s="3" t="str">
        <f>INDEX(Table15[XCCY_Cat],MATCH(BuyTable[[#This Row],[XCCY_sprd]],Table15[XCCY_Value],1))</f>
        <v>0.5 to 0.8</v>
      </c>
      <c r="AY478" s="3" t="str">
        <f>INDEX(Group_RTG[RTG_Value],MATCH($R478,Group_RTG[RTG_Key],0))&amp;":"&amp;INDEX(Map_DurBQNT[Dur_Val],MATCH($X478,Map_DurBQNT[Dur_Key],0))&amp;":"&amp;$M478&amp;":"&amp;$O478</f>
        <v>AA:6:USD:Corp</v>
      </c>
      <c r="AZ478" s="3" t="str">
        <f>INDEX(Table9[LQA_Bucket],MATCH(BuyTable[[#This Row],[LQA_LIQUIDITY_SCORE]],Table9[LQA_Val],1))</f>
        <v>80-100</v>
      </c>
      <c r="BA478" s="27" t="str">
        <f>INDEX(Table10[Utilization_Bucket],MATCH(_xlfn.IFNA(ROUND(BuyTable[[#This Row],[Remaining]]/1000000,0),-1),Table10[Utilization_Val],1))</f>
        <v>0MM</v>
      </c>
      <c r="BB47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79" spans="1:54" x14ac:dyDescent="0.3">
      <c r="A479" t="s">
        <v>876</v>
      </c>
      <c r="B479" t="str">
        <f>IF(ISNUMBER(MATCH(I479,Buyside_PastID!A:A,0)),"","NEW")</f>
        <v/>
      </c>
      <c r="C479" s="8" t="s">
        <v>1018</v>
      </c>
      <c r="D479" s="8">
        <v>0.74584117517041792</v>
      </c>
      <c r="E479" s="8">
        <v>0.84498881096957013</v>
      </c>
      <c r="F479" s="8" t="s">
        <v>2789</v>
      </c>
      <c r="I479" s="8" t="str" cm="1">
        <f t="array" ref="I479">_xll.BDP($C479,I$1)</f>
        <v>74735KAA0</v>
      </c>
      <c r="J479" s="8" t="str" cm="1">
        <f t="array" ref="J479">_xll.BDP($C479,J$1)</f>
        <v>QTELQD 2 5/8 04/08/31</v>
      </c>
      <c r="K479" s="8" cm="1">
        <f t="array" ref="K479">_xll.BDP($C479,K$1)</f>
        <v>307687</v>
      </c>
      <c r="L479" s="8" cm="1">
        <f t="array" ref="L479">_xll.BDP($C479,L$1)</f>
        <v>16340708</v>
      </c>
      <c r="M479" s="8" t="str" cm="1">
        <f t="array" ref="M479">_xll.BDP($C479,M$1)</f>
        <v>USD</v>
      </c>
      <c r="N479" s="8" t="str" cm="1">
        <f t="array" ref="N479">_xll.BDP($C479,N$1)</f>
        <v>BD</v>
      </c>
      <c r="O479" s="8" t="str" cm="1">
        <f t="array" ref="O479">_xll.BDP($C479,O$1)</f>
        <v>Corp</v>
      </c>
      <c r="P479" s="8" t="str" cm="1">
        <f t="array" ref="P479">_xll.BDP($C479,P$1)</f>
        <v>Communications</v>
      </c>
      <c r="Q479" s="8" t="str" cm="1">
        <f t="array" ref="Q479">_xll.BDP($C479,Q$1)</f>
        <v>OOREDOO INTL FINANCE</v>
      </c>
      <c r="R479" s="8" t="str" cm="1">
        <f t="array" ref="R479">_xll.BDP($C479,R$1)</f>
        <v>A-</v>
      </c>
      <c r="S479" s="8" cm="1">
        <f t="array" ref="S479">_xlfn.IFNA(MATCH(_xll.BDP($C479,S$1),Convert_RBCIRTG[RTG_MDY],0),0)</f>
        <v>5</v>
      </c>
      <c r="T479" s="8" cm="1">
        <f t="array" ref="T479">_xlfn.IFNA(MATCH(_xll.BDP($C479,T$1),Convert_RBCIRTG[RTG_FITCH_SP],0),0)</f>
        <v>4</v>
      </c>
      <c r="U479" s="8" cm="1">
        <f t="array" ref="U479">_xlfn.IFNA(MATCH(_xll.BDP($C479,U$1),Convert_RBCIRTG[RTG_FITCH_SP],0),0)</f>
        <v>4</v>
      </c>
      <c r="V479" s="20" t="str" cm="1">
        <f t="array" ref="V479">INDEX(Convert_RBCIRTG[RTG_FITCH_SP],IF(MEDIAN($S479:$U479)&gt;0,MEDIAN($S479:$U479),MAX($S479:$U479)))</f>
        <v>A-</v>
      </c>
      <c r="W479" s="15" cm="1">
        <f t="array" ref="W479">_xll.BDP($C479,W$1,"YAS_YLD_FLAG = 15")</f>
        <v>8.3418311702647756</v>
      </c>
      <c r="X479" s="3" t="str">
        <f>INDEX(Convert_DurBins[Dur_Bucket],MATCH($W479,Convert_DurBins[Dur_Val],1))</f>
        <v>0-10</v>
      </c>
      <c r="Y479" s="14">
        <f t="shared" si="36"/>
        <v>2.6829996804361382</v>
      </c>
      <c r="Z479" s="3">
        <f>-INDEX(DefProv[Default],MATCH($O479&amp;$R479,DefProv[KEY],0))</f>
        <v>-13</v>
      </c>
      <c r="AA479" s="9" cm="1">
        <f t="array" ref="AA479">IF($M479="CAD",AB479,_xll.BDP($C479,AA$1,"YAS_XCCY_FOREIGN_CURRENCY=CAD","YAS_YLD_FLAG = 15","PRICING_SOURCE=BVAL"))</f>
        <v>2.8129996804361381</v>
      </c>
      <c r="AB479" s="9" cm="1">
        <f t="array" ref="AB479">_xll.BDP($C479,AB$1,"YAS_YLD_FLAG = 15","PRICING_SOURCE=BVAL")</f>
        <v>2.4783729999999999</v>
      </c>
      <c r="AC479" s="14">
        <f t="shared" si="37"/>
        <v>0.33462668043613819</v>
      </c>
      <c r="AD479" s="9" cm="1">
        <f t="array" ref="AD479">_xll.BDP($C479,AD$1,"YAS_YLD_FLAG = 15","PRICING_SOURCE=BVAL")</f>
        <v>89.838799999999992</v>
      </c>
      <c r="AE479" s="14">
        <f>INDEX([1]credit_yield!$C$1:$C$108,MATCH($AY479,[1]credit_yield!$A$1:$A$108,0))</f>
        <v>73.928243448068429</v>
      </c>
      <c r="AF479" s="9" cm="1">
        <f t="array" ref="AF479">_xll.BDP($C479,AF$1,"YAS_YLD_FLAG = 15","YAS_XCCY_FOREIGN_CURRENCY=CAD","PRICING_SOURCE=BVAL")</f>
        <v>122.45523593592513</v>
      </c>
      <c r="AG479" s="9" cm="1">
        <f t="array" ref="AG479">_xll.BDP($C479,AG$1,"YAS_YLD_FLAG = 15","PRICING_SOURCE=BVAL")</f>
        <v>1.579985</v>
      </c>
      <c r="AH479" s="9" t="str" cm="1">
        <f t="array" ref="AH479">_xll.BDP($C479,AH$1,"YAS_YLD_FLAG = 15","PRICING_SOURCE=BVAL")</f>
        <v>T 1 1/4 08/15/31</v>
      </c>
      <c r="AI479" s="9" t="str" cm="1">
        <f t="array" ref="AI479">_xll.BDP($C479,AI$1,"YAS_YLD_FLAG = 15","YAS_XCCY_FOREIGN_CURRENCY=CAD","PRICING_SOURCE=BVAL")</f>
        <v>CAN 1 ½ 06/01/31</v>
      </c>
      <c r="AJ479" s="9" cm="1">
        <f t="array" ref="AJ479">_xll.BQL($C479, "yield(fill=PREV, pricing_source=BVN4, side=Bid, yield_type=YTW) - yield(fill=PREV, pricing_source=BVN4, side=Ask, yield_type=YTW)")</f>
        <v>5.0143926997102017E-2</v>
      </c>
      <c r="AK479" s="16" cm="1">
        <f t="array" ref="AK479">_xll.BDP($C479,AK$1,"YAS_YLD_FLAG = 1")</f>
        <v>1000000000</v>
      </c>
      <c r="AL479" s="5">
        <f t="shared" si="38"/>
        <v>3.4929000000000002E-2</v>
      </c>
      <c r="AM479" s="17" cm="1">
        <f t="array" ref="AM479">_xll.BDP($C479&amp;"@"&amp;Settings!$B$1&amp;" "&amp;$O479,"INTERVAL_SUM","MARKET_DATA_OVERRIDE="&amp;AM$1,"CALC_INTERVAL="&amp;Settings!$B$2,"FILL=0")*1000</f>
        <v>34929000</v>
      </c>
      <c r="AN479" s="18">
        <f t="shared" si="39"/>
        <v>28861000</v>
      </c>
      <c r="AO479" s="17" cm="1">
        <f t="array" ref="AO479">_xll.BDP($I479&amp;"@"&amp;Settings!$B$1&amp;" "&amp;$O479,"INTERVAL_SUM","MARKET_DATA_OVERRIDE="&amp;AO$1,"CALC_INTERVAL="&amp;Settings!$B$2,"FILL=0")*1000</f>
        <v>31895000</v>
      </c>
      <c r="AP479" s="17" cm="1">
        <f t="array" ref="AP479">_xll.BDP($I479&amp;"@"&amp;Settings!$B$1&amp;" "&amp;$O479,"INTERVAL_SUM","MARKET_DATA_OVERRIDE="&amp;AP$1,"CALC_INTERVAL="&amp;Settings!$B$2,"FILL=0")*1000</f>
        <v>3034000</v>
      </c>
      <c r="AQ479" s="8" cm="1">
        <f t="array" ref="AQ479">_xll.BDP($C479,AQ$1)</f>
        <v>89</v>
      </c>
      <c r="AR479" s="21" t="str">
        <f>_xlfn.IFNA(IF(ISNUMBER($K479),INDEX(SN_Limit[UTILIZATION],MATCH($K479,SN_Limit[BB_ID],0)),"#N/A"),
IF(ISNUMBER($L479),INDEX(SN_Limit[UTILIZATION],MATCH($L479,SN_Limit[BB_ID],0)),"#N/A"))</f>
        <v>N/A</v>
      </c>
      <c r="AS479" s="6">
        <f>_xlfn.IFNA(IF(ISNUMBER($K479),INDEX(SN_Limit[REMAINING],MATCH($K479,SN_Limit[BB_ID],0)),"#N/A"),
IF(ISNUMBER($L479),INDEX(SN_Limit[REMAINING],MATCH($L479,SN_Limit[BB_ID],0)),"#N/A"))</f>
        <v>0</v>
      </c>
      <c r="AT479" s="3" t="str">
        <f>INDEX(Table11[Z_category],MATCH(MAX(BuyTable[[#This Row],[Yld_Z_BB]:[Yld_Z_RBCI]]),Table11[Z_score_Vale],1))</f>
        <v>75 to 90</v>
      </c>
      <c r="AU479" s="3" t="str">
        <f>INDEX(Table12[TRAC_Category],MATCH(BuyTable[[#This Row],[Perc_Traded]],Table12[TRAC_Value],1))</f>
        <v>0-5%</v>
      </c>
      <c r="AV479" s="27" t="str">
        <f>INDEX(Table13[NetDlrInv_Category],MATCH(BuyTable[[#This Row],[DealerClient Net]],Table13[NetDlrInv_Value],1))</f>
        <v>20 to 50MM</v>
      </c>
      <c r="AW479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479" s="3" t="str">
        <f>INDEX(Table15[XCCY_Cat],MATCH(BuyTable[[#This Row],[XCCY_sprd]],Table15[XCCY_Value],1))</f>
        <v>0.3 to 0.5</v>
      </c>
      <c r="AY479" s="3" t="str">
        <f>INDEX(Group_RTG[RTG_Value],MATCH($R479,Group_RTG[RTG_Key],0))&amp;":"&amp;INDEX(Map_DurBQNT[Dur_Val],MATCH($X479,Map_DurBQNT[Dur_Key],0))&amp;":"&amp;$M479&amp;":"&amp;$O479</f>
        <v>A:5:USD:Corp</v>
      </c>
      <c r="AZ479" s="3" t="str">
        <f>INDEX(Table9[LQA_Bucket],MATCH(BuyTable[[#This Row],[LQA_LIQUIDITY_SCORE]],Table9[LQA_Val],1))</f>
        <v>80-100</v>
      </c>
      <c r="BA479" s="27" t="str">
        <f>INDEX(Table10[Utilization_Bucket],MATCH(_xlfn.IFNA(ROUND(BuyTable[[#This Row],[Remaining]]/1000000,0),-1),Table10[Utilization_Val],1))</f>
        <v>0MM</v>
      </c>
      <c r="BB47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80" spans="1:54" x14ac:dyDescent="0.3">
      <c r="A480" t="s">
        <v>876</v>
      </c>
      <c r="B480" t="str">
        <f>IF(ISNUMBER(MATCH(I480,Buyside_PastID!A:A,0)),"","NEW")</f>
        <v/>
      </c>
      <c r="C480" s="8" t="s">
        <v>1760</v>
      </c>
      <c r="D480" s="8">
        <v>1.3039723675655306</v>
      </c>
      <c r="E480" s="8">
        <v>1.0033638546749115</v>
      </c>
      <c r="F480" s="8" t="s">
        <v>2193</v>
      </c>
      <c r="G480" s="8">
        <v>10000</v>
      </c>
      <c r="H480" s="8">
        <v>15000000</v>
      </c>
      <c r="I480" s="8" t="str" cm="1">
        <f t="array" ref="I480">_xll.BDP($C480,I$1)</f>
        <v>642866GQ4</v>
      </c>
      <c r="J480" s="8" t="str" cm="1">
        <f t="array" ref="J480">_xll.BDP($C480,J$1)</f>
        <v>NBRNS 3.05 08/14/50</v>
      </c>
      <c r="K480" s="8" cm="1">
        <f t="array" ref="K480">_xll.BDP($C480,K$1)</f>
        <v>191113</v>
      </c>
      <c r="L480" s="8" cm="1">
        <f t="array" ref="L480">_xll.BDP($C480,L$1)</f>
        <v>191113</v>
      </c>
      <c r="M480" s="8" t="str" cm="1">
        <f t="array" ref="M480">_xll.BDP($C480,M$1)</f>
        <v>CAD</v>
      </c>
      <c r="N480" s="8" t="str" cm="1">
        <f t="array" ref="N480">_xll.BDP($C480,N$1)</f>
        <v>CA</v>
      </c>
      <c r="O480" s="8" t="str" cm="1">
        <f t="array" ref="O480">_xll.BDP($C480,O$1)</f>
        <v>Govt</v>
      </c>
      <c r="P480" s="8" t="str" cm="1">
        <f t="array" ref="P480">_xll.BDP($C480,P$1)</f>
        <v>Government</v>
      </c>
      <c r="Q480" s="8" t="str" cm="1">
        <f t="array" ref="Q480">_xll.BDP($C480,Q$1)</f>
        <v>PROV OF NEW BRUNSWICK</v>
      </c>
      <c r="R480" s="8" t="str" cm="1">
        <f t="array" ref="R480">_xll.BDP($C480,R$1)</f>
        <v>A+</v>
      </c>
      <c r="S480" s="8" cm="1">
        <f t="array" ref="S480">_xlfn.IFNA(MATCH(_xll.BDP($C480,S$1),Convert_RBCIRTG[RTG_MDY],0),0)</f>
        <v>8</v>
      </c>
      <c r="T480" s="8" cm="1">
        <f t="array" ref="T480">_xlfn.IFNA(MATCH(_xll.BDP($C480,T$1),Convert_RBCIRTG[RTG_FITCH_SP],0),0)</f>
        <v>0</v>
      </c>
      <c r="U480" s="8" cm="1">
        <f t="array" ref="U480">_xlfn.IFNA(MATCH(_xll.BDP($C480,U$1),Convert_RBCIRTG[RTG_FITCH_SP],0),0)</f>
        <v>6</v>
      </c>
      <c r="V480" s="20" t="str" cm="1">
        <f t="array" ref="V480">INDEX(Convert_RBCIRTG[RTG_FITCH_SP],IF(MEDIAN($S480:$U480)&gt;0,MEDIAN($S480:$U480),MAX($S480:$U480)))</f>
        <v>A+</v>
      </c>
      <c r="W480" s="15" cm="1">
        <f t="array" ref="W480">_xll.BDP($C480,W$1,"YAS_YLD_FLAG = 15")</f>
        <v>19.241979385531899</v>
      </c>
      <c r="X480" s="3" t="str">
        <f>INDEX(Convert_DurBins[Dur_Bucket],MATCH($W480,Convert_DurBins[Dur_Val],1))</f>
        <v>18-20</v>
      </c>
      <c r="Y480" s="14">
        <f t="shared" si="36"/>
        <v>2.7817860000000003</v>
      </c>
      <c r="Z480" s="3">
        <f>-INDEX(DefProv[Default],MATCH($O480&amp;$R480,DefProv[KEY],0))</f>
        <v>-3</v>
      </c>
      <c r="AA480" s="9" cm="1">
        <f t="array" ref="AA480">IF($M480="CAD",AB480,_xll.BDP($C480,AA$1,"YAS_XCCY_FOREIGN_CURRENCY=CAD","YAS_YLD_FLAG = 15","PRICING_SOURCE=BVAL"))</f>
        <v>2.8117860000000001</v>
      </c>
      <c r="AB480" s="9" cm="1">
        <f t="array" ref="AB480">_xll.BDP($C480,AB$1,"YAS_YLD_FLAG = 15","PRICING_SOURCE=BVAL")</f>
        <v>2.8117860000000001</v>
      </c>
      <c r="AC480" s="14">
        <f t="shared" si="37"/>
        <v>0</v>
      </c>
      <c r="AD480" s="9" cm="1">
        <f t="array" ref="AD480">_xll.BDP($C480,AD$1,"YAS_YLD_FLAG = 15","PRICING_SOURCE=BVAL")</f>
        <v>85.926999999999992</v>
      </c>
      <c r="AE480" s="14">
        <f>INDEX([1]credit_yield!$C$1:$C$108,MATCH($AY480,[1]credit_yield!$A$1:$A$108,0))</f>
        <v>86.340196228027338</v>
      </c>
      <c r="AF480" s="9" cm="1">
        <f t="array" ref="AF480">_xll.BDP($C480,AF$1,"YAS_YLD_FLAG = 15","YAS_XCCY_FOREIGN_CURRENCY=CAD","PRICING_SOURCE=BVAL")</f>
        <v>85.975029575690982</v>
      </c>
      <c r="AG480" s="9" cm="1">
        <f t="array" ref="AG480">_xll.BDP($C480,AG$1,"YAS_YLD_FLAG = 15","PRICING_SOURCE=BVAL")</f>
        <v>1.9525160000000001</v>
      </c>
      <c r="AH480" s="9" t="str" cm="1">
        <f t="array" ref="AH480">_xll.BDP($C480,AH$1,"YAS_YLD_FLAG = 15","PRICING_SOURCE=BVAL")</f>
        <v>CAN 2 3/4 12/01/48</v>
      </c>
      <c r="AI480" s="9" t="str" cm="1">
        <f t="array" ref="AI480">_xll.BDP($C480,AI$1,"YAS_YLD_FLAG = 15","YAS_XCCY_FOREIGN_CURRENCY=CAD","PRICING_SOURCE=BVAL")</f>
        <v>CAN 2 12/01/51</v>
      </c>
      <c r="AJ480" s="9" cm="1">
        <f t="array" ref="AJ480">_xll.BQL($C480, "yield(fill=PREV, pricing_source=BVN4, side=Bid, yield_type=YTW) - yield(fill=PREV, pricing_source=BVN4, side=Ask, yield_type=YTW)")</f>
        <v>1.7094615017434922E-2</v>
      </c>
      <c r="AK480" s="16" cm="1">
        <f t="array" ref="AK480">_xll.BDP($C480,AK$1,"YAS_YLD_FLAG = 1")</f>
        <v>1500000000</v>
      </c>
      <c r="AL480" s="5">
        <f t="shared" si="38"/>
        <v>0</v>
      </c>
      <c r="AM480" s="17" cm="1">
        <f t="array" ref="AM480">_xll.BDP($C480&amp;"@"&amp;Settings!$B$1&amp;" "&amp;$O480,"INTERVAL_SUM","MARKET_DATA_OVERRIDE="&amp;AM$1,"CALC_INTERVAL="&amp;Settings!$B$2,"FILL=0")*1000</f>
        <v>0</v>
      </c>
      <c r="AN480" s="18">
        <f t="shared" si="39"/>
        <v>0</v>
      </c>
      <c r="AO480" s="17" cm="1">
        <f t="array" ref="AO480">_xll.BDP($I480&amp;"@"&amp;Settings!$B$1&amp;" "&amp;$O480,"INTERVAL_SUM","MARKET_DATA_OVERRIDE="&amp;AO$1,"CALC_INTERVAL="&amp;Settings!$B$2,"FILL=0")*1000</f>
        <v>0</v>
      </c>
      <c r="AP480" s="17" cm="1">
        <f t="array" ref="AP480">_xll.BDP($I480&amp;"@"&amp;Settings!$B$1&amp;" "&amp;$O480,"INTERVAL_SUM","MARKET_DATA_OVERRIDE="&amp;AP$1,"CALC_INTERVAL="&amp;Settings!$B$2,"FILL=0")*1000</f>
        <v>0</v>
      </c>
      <c r="AQ480" s="8" cm="1">
        <f t="array" ref="AQ480">_xll.BDP($C480,AQ$1)</f>
        <v>98</v>
      </c>
      <c r="AR480" s="21">
        <f>_xlfn.IFNA(IF(ISNUMBER($K480),INDEX(SN_Limit[UTILIZATION],MATCH($K480,SN_Limit[BB_ID],0)),"#N/A"),
IF(ISNUMBER($L480),INDEX(SN_Limit[UTILIZATION],MATCH($L480,SN_Limit[BB_ID],0)),"#N/A"))</f>
        <v>0.65639999999999998</v>
      </c>
      <c r="AS480" s="6">
        <f>_xlfn.IFNA(IF(ISNUMBER($K480),INDEX(SN_Limit[REMAINING],MATCH($K480,SN_Limit[BB_ID],0)),"#N/A"),
IF(ISNUMBER($L480),INDEX(SN_Limit[REMAINING],MATCH($L480,SN_Limit[BB_ID],0)),"#N/A"))</f>
        <v>170525763.57999998</v>
      </c>
      <c r="AT480" s="3" t="str">
        <f>INDEX(Table11[Z_category],MATCH(MAX(BuyTable[[#This Row],[Yld_Z_BB]:[Yld_Z_RBCI]]),Table11[Z_score_Vale],1))</f>
        <v>90+</v>
      </c>
      <c r="AU480" s="3">
        <f>INDEX(Table12[TRAC_Category],MATCH(BuyTable[[#This Row],[Perc_Traded]],Table12[TRAC_Value],1))</f>
        <v>0</v>
      </c>
      <c r="AV480" s="27">
        <f>INDEX(Table13[NetDlrInv_Category],MATCH(BuyTable[[#This Row],[DealerClient Net]],Table13[NetDlrInv_Value],1))</f>
        <v>0</v>
      </c>
      <c r="AW480" s="3">
        <f>IF(OR(ISBLANK(BuyTable[[#This Row],[MSG_AskSize]]),NOT(ISNUMBER(BuyTable[[#This Row],[MSG_AskSize]]))),"NA",INDEX(Table14[AskSize_Category],MATCH(BuyTable[[#This Row],[MSG_AskSize]],Table14[AskSize_Value],1)))</f>
        <v>0</v>
      </c>
      <c r="AX480" s="3">
        <f>INDEX(Table15[XCCY_Cat],MATCH(BuyTable[[#This Row],[XCCY_sprd]],Table15[XCCY_Value],1))</f>
        <v>0</v>
      </c>
      <c r="AY480" s="3" t="str">
        <f>INDEX(Group_RTG[RTG_Value],MATCH($R480,Group_RTG[RTG_Key],0))&amp;":"&amp;INDEX(Map_DurBQNT[Dur_Val],MATCH($X480,Map_DurBQNT[Dur_Key],0))&amp;":"&amp;$M480&amp;":"&amp;$O480</f>
        <v>A:10:CAD:Govt</v>
      </c>
      <c r="AZ480" s="3" t="str">
        <f>INDEX(Table9[LQA_Bucket],MATCH(BuyTable[[#This Row],[LQA_LIQUIDITY_SCORE]],Table9[LQA_Val],1))</f>
        <v>80-100</v>
      </c>
      <c r="BA480" s="27" t="str">
        <f>INDEX(Table10[Utilization_Bucket],MATCH(_xlfn.IFNA(ROUND(BuyTable[[#This Row],[Remaining]]/1000000,0),-1),Table10[Utilization_Val],1))</f>
        <v>100MM+</v>
      </c>
      <c r="BB48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81" spans="1:54" x14ac:dyDescent="0.3">
      <c r="A481" t="s">
        <v>876</v>
      </c>
      <c r="B481" t="str">
        <f>IF(ISNUMBER(MATCH(I481,Buyside_PastID!A:A,0)),"","NEW")</f>
        <v/>
      </c>
      <c r="C481" s="8" t="s">
        <v>1710</v>
      </c>
      <c r="D481" s="8">
        <v>1.1247378207345817</v>
      </c>
      <c r="E481" s="8">
        <v>0.99556903104720373</v>
      </c>
      <c r="F481" s="8" t="s">
        <v>2133</v>
      </c>
      <c r="G481" s="8">
        <v>2000000</v>
      </c>
      <c r="H481" s="8">
        <v>3000000</v>
      </c>
      <c r="I481" s="8" t="str" cm="1">
        <f t="array" ref="I481">_xll.BDP($C481,I$1)</f>
        <v>136375CM2</v>
      </c>
      <c r="J481" s="8" t="str" cm="1">
        <f t="array" ref="J481">_xll.BDP($C481,J$1)</f>
        <v>CNRCN 3.6 08/01/47</v>
      </c>
      <c r="K481" s="8" cm="1">
        <f t="array" ref="K481">_xll.BDP($C481,K$1)</f>
        <v>179551</v>
      </c>
      <c r="L481" s="8" cm="1">
        <f t="array" ref="L481">_xll.BDP($C481,L$1)</f>
        <v>179551</v>
      </c>
      <c r="M481" s="8" t="str" cm="1">
        <f t="array" ref="M481">_xll.BDP($C481,M$1)</f>
        <v>CAD</v>
      </c>
      <c r="N481" s="8" t="str" cm="1">
        <f t="array" ref="N481">_xll.BDP($C481,N$1)</f>
        <v>CA</v>
      </c>
      <c r="O481" s="8" t="str" cm="1">
        <f t="array" ref="O481">_xll.BDP($C481,O$1)</f>
        <v>Corp</v>
      </c>
      <c r="P481" s="8" t="str" cm="1">
        <f t="array" ref="P481">_xll.BDP($C481,P$1)</f>
        <v>Industrials</v>
      </c>
      <c r="Q481" s="8" t="str" cm="1">
        <f t="array" ref="Q481">_xll.BDP($C481,Q$1)</f>
        <v>CANADIAN NATL RAILWAY</v>
      </c>
      <c r="R481" s="8" t="str" cm="1">
        <f t="array" ref="R481">_xll.BDP($C481,R$1)</f>
        <v>A</v>
      </c>
      <c r="S481" s="8" cm="1">
        <f t="array" ref="S481">_xlfn.IFNA(MATCH(_xll.BDP($C481,S$1),Convert_RBCIRTG[RTG_MDY],0),0)</f>
        <v>5</v>
      </c>
      <c r="T481" s="8" cm="1">
        <f t="array" ref="T481">_xlfn.IFNA(MATCH(_xll.BDP($C481,T$1),Convert_RBCIRTG[RTG_FITCH_SP],0),0)</f>
        <v>0</v>
      </c>
      <c r="U481" s="8" cm="1">
        <f t="array" ref="U481">_xlfn.IFNA(MATCH(_xll.BDP($C481,U$1),Convert_RBCIRTG[RTG_FITCH_SP],0),0)</f>
        <v>5</v>
      </c>
      <c r="V481" s="20" t="str" cm="1">
        <f t="array" ref="V481">INDEX(Convert_RBCIRTG[RTG_FITCH_SP],IF(MEDIAN($S481:$U481)&gt;0,MEDIAN($S481:$U481),MAX($S481:$U481)))</f>
        <v>A</v>
      </c>
      <c r="W481" s="15" cm="1">
        <f t="array" ref="W481">_xll.BDP($C481,W$1,"YAS_YLD_FLAG = 15")</f>
        <v>16.562485998704854</v>
      </c>
      <c r="X481" s="3" t="str">
        <f>INDEX(Convert_DurBins[Dur_Bucket],MATCH($W481,Convert_DurBins[Dur_Val],1))</f>
        <v>16-18</v>
      </c>
      <c r="Y481" s="14">
        <f t="shared" si="36"/>
        <v>3.275566</v>
      </c>
      <c r="Z481" s="3">
        <f>-INDEX(DefProv[Default],MATCH($O481&amp;$R481,DefProv[KEY],0))</f>
        <v>-13</v>
      </c>
      <c r="AA481" s="9" cm="1">
        <f t="array" ref="AA481">IF($M481="CAD",AB481,_xll.BDP($C481,AA$1,"YAS_XCCY_FOREIGN_CURRENCY=CAD","YAS_YLD_FLAG = 15","PRICING_SOURCE=BVAL"))</f>
        <v>3.4055659999999999</v>
      </c>
      <c r="AB481" s="9" cm="1">
        <f t="array" ref="AB481">_xll.BDP($C481,AB$1,"YAS_YLD_FLAG = 15","PRICING_SOURCE=BVAL")</f>
        <v>3.4055659999999999</v>
      </c>
      <c r="AC481" s="14">
        <f t="shared" si="37"/>
        <v>0</v>
      </c>
      <c r="AD481" s="9" cm="1">
        <f t="array" ref="AD481">_xll.BDP($C481,AD$1,"YAS_YLD_FLAG = 15","PRICING_SOURCE=BVAL")</f>
        <v>145.30499999999998</v>
      </c>
      <c r="AE481" s="14">
        <f>INDEX([1]credit_yield!$C$1:$C$108,MATCH($AY481,[1]credit_yield!$A$1:$A$108,0))</f>
        <v>139.83568050986841</v>
      </c>
      <c r="AF481" s="9" cm="1">
        <f t="array" ref="AF481">_xll.BDP($C481,AF$1,"YAS_YLD_FLAG = 15","YAS_XCCY_FOREIGN_CURRENCY=CAD","PRICING_SOURCE=BVAL")</f>
        <v>146.12758623794565</v>
      </c>
      <c r="AG481" s="9" cm="1">
        <f t="array" ref="AG481">_xll.BDP($C481,AG$1,"YAS_YLD_FLAG = 15","PRICING_SOURCE=BVAL")</f>
        <v>1.9525160000000001</v>
      </c>
      <c r="AH481" s="9" t="str" cm="1">
        <f t="array" ref="AH481">_xll.BDP($C481,AH$1,"YAS_YLD_FLAG = 15","PRICING_SOURCE=BVAL")</f>
        <v>CAN 2 3/4 12/01/48</v>
      </c>
      <c r="AI481" s="9" t="str" cm="1">
        <f t="array" ref="AI481">_xll.BDP($C481,AI$1,"YAS_YLD_FLAG = 15","YAS_XCCY_FOREIGN_CURRENCY=CAD","PRICING_SOURCE=BVAL")</f>
        <v>CAN 2 12/01/51</v>
      </c>
      <c r="AJ481" s="9" cm="1">
        <f t="array" ref="AJ481">_xll.BQL($C481, "yield(fill=PREV, pricing_source=BVN4, side=Bid, yield_type=YTW) - yield(fill=PREV, pricing_source=BVN4, side=Ask, yield_type=YTW)")</f>
        <v>3.1430550000000057E-2</v>
      </c>
      <c r="AK481" s="16" cm="1">
        <f t="array" ref="AK481">_xll.BDP($C481,AK$1,"YAS_YLD_FLAG = 1")</f>
        <v>500000000</v>
      </c>
      <c r="AL481" s="5">
        <f t="shared" si="38"/>
        <v>0</v>
      </c>
      <c r="AM481" s="17" cm="1">
        <f t="array" ref="AM481">_xll.BDP($C481&amp;"@"&amp;Settings!$B$1&amp;" "&amp;$O481,"INTERVAL_SUM","MARKET_DATA_OVERRIDE="&amp;AM$1,"CALC_INTERVAL="&amp;Settings!$B$2,"FILL=0")*1000</f>
        <v>0</v>
      </c>
      <c r="AN481" s="18">
        <f t="shared" si="39"/>
        <v>0</v>
      </c>
      <c r="AO481" s="17" cm="1">
        <f t="array" ref="AO481">_xll.BDP($I481&amp;"@"&amp;Settings!$B$1&amp;" "&amp;$O481,"INTERVAL_SUM","MARKET_DATA_OVERRIDE="&amp;AO$1,"CALC_INTERVAL="&amp;Settings!$B$2,"FILL=0")*1000</f>
        <v>0</v>
      </c>
      <c r="AP481" s="17" cm="1">
        <f t="array" ref="AP481">_xll.BDP($I481&amp;"@"&amp;Settings!$B$1&amp;" "&amp;$O481,"INTERVAL_SUM","MARKET_DATA_OVERRIDE="&amp;AP$1,"CALC_INTERVAL="&amp;Settings!$B$2,"FILL=0")*1000</f>
        <v>0</v>
      </c>
      <c r="AQ481" s="8" cm="1">
        <f t="array" ref="AQ481">_xll.BDP($C481,AQ$1)</f>
        <v>84</v>
      </c>
      <c r="AR481" s="21">
        <f>_xlfn.IFNA(IF(ISNUMBER($K481),INDEX(SN_Limit[UTILIZATION],MATCH($K481,SN_Limit[BB_ID],0)),"#N/A"),
IF(ISNUMBER($L481),INDEX(SN_Limit[UTILIZATION],MATCH($L481,SN_Limit[BB_ID],0)),"#N/A"))</f>
        <v>0.53180000000000005</v>
      </c>
      <c r="AS481" s="6">
        <f>_xlfn.IFNA(IF(ISNUMBER($K481),INDEX(SN_Limit[REMAINING],MATCH($K481,SN_Limit[BB_ID],0)),"#N/A"),
IF(ISNUMBER($L481),INDEX(SN_Limit[REMAINING],MATCH($L481,SN_Limit[BB_ID],0)),"#N/A"))</f>
        <v>36818125.560000002</v>
      </c>
      <c r="AT481" s="3" t="str">
        <f>INDEX(Table11[Z_category],MATCH(MAX(BuyTable[[#This Row],[Yld_Z_BB]:[Yld_Z_RBCI]]),Table11[Z_score_Vale],1))</f>
        <v>75 to 90</v>
      </c>
      <c r="AU481" s="3">
        <f>INDEX(Table12[TRAC_Category],MATCH(BuyTable[[#This Row],[Perc_Traded]],Table12[TRAC_Value],1))</f>
        <v>0</v>
      </c>
      <c r="AV481" s="27">
        <f>INDEX(Table13[NetDlrInv_Category],MATCH(BuyTable[[#This Row],[DealerClient Net]],Table13[NetDlrInv_Value],1))</f>
        <v>0</v>
      </c>
      <c r="AW481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81" s="3">
        <f>INDEX(Table15[XCCY_Cat],MATCH(BuyTable[[#This Row],[XCCY_sprd]],Table15[XCCY_Value],1))</f>
        <v>0</v>
      </c>
      <c r="AY481" s="3" t="str">
        <f>INDEX(Group_RTG[RTG_Value],MATCH($R481,Group_RTG[RTG_Key],0))&amp;":"&amp;INDEX(Map_DurBQNT[Dur_Val],MATCH($X481,Map_DurBQNT[Dur_Key],0))&amp;":"&amp;$M481&amp;":"&amp;$O481</f>
        <v>A:9:CAD:Corp</v>
      </c>
      <c r="AZ481" s="3" t="str">
        <f>INDEX(Table9[LQA_Bucket],MATCH(BuyTable[[#This Row],[LQA_LIQUIDITY_SCORE]],Table9[LQA_Val],1))</f>
        <v>80-100</v>
      </c>
      <c r="BA481" s="27" t="str">
        <f>INDEX(Table10[Utilization_Bucket],MATCH(_xlfn.IFNA(ROUND(BuyTable[[#This Row],[Remaining]]/1000000,0),-1),Table10[Utilization_Val],1))</f>
        <v>10-50MM</v>
      </c>
      <c r="BB48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82" spans="1:54" x14ac:dyDescent="0.3">
      <c r="A482" t="s">
        <v>876</v>
      </c>
      <c r="B482" t="str">
        <f>IF(ISNUMBER(MATCH(I482,Buyside_PastID!A:A,0)),"","NEW")</f>
        <v/>
      </c>
      <c r="C482" s="8" t="s">
        <v>1507</v>
      </c>
      <c r="D482" s="8">
        <v>0.90668877306437201</v>
      </c>
      <c r="E482" s="8">
        <v>1.0131125844017967</v>
      </c>
      <c r="F482" s="8" t="s">
        <v>1530</v>
      </c>
      <c r="G482" s="8">
        <v>2000000</v>
      </c>
      <c r="H482" s="8">
        <v>2000000</v>
      </c>
      <c r="I482" s="8" t="str" cm="1">
        <f t="array" ref="I482">_xll.BDP($C482,I$1)</f>
        <v>110574AD2</v>
      </c>
      <c r="J482" s="8" t="str" cm="1">
        <f t="array" ref="J482">_xll.BDP($C482,J$1)</f>
        <v>BCFERR 5.021 03/20/37</v>
      </c>
      <c r="K482" s="8" cm="1">
        <f t="array" ref="K482">_xll.BDP($C482,K$1)</f>
        <v>51790205</v>
      </c>
      <c r="L482" s="8" cm="1">
        <f t="array" ref="L482">_xll.BDP($C482,L$1)</f>
        <v>8913974</v>
      </c>
      <c r="M482" s="8" t="str" cm="1">
        <f t="array" ref="M482">_xll.BDP($C482,M$1)</f>
        <v>CAD</v>
      </c>
      <c r="N482" s="8" t="str" cm="1">
        <f t="array" ref="N482">_xll.BDP($C482,N$1)</f>
        <v>CA</v>
      </c>
      <c r="O482" s="8" t="str" cm="1">
        <f t="array" ref="O482">_xll.BDP($C482,O$1)</f>
        <v>Corp</v>
      </c>
      <c r="P482" s="8" t="str" cm="1">
        <f t="array" ref="P482">_xll.BDP($C482,P$1)</f>
        <v>Consumer Discretionary</v>
      </c>
      <c r="Q482" s="8" t="str" cm="1">
        <f t="array" ref="Q482">_xll.BDP($C482,Q$1)</f>
        <v>BC FERRY SERVICES INC</v>
      </c>
      <c r="R482" s="8" t="str" cm="1">
        <f t="array" ref="R482">_xll.BDP($C482,R$1)</f>
        <v>A+</v>
      </c>
      <c r="S482" s="8" cm="1">
        <f t="array" ref="S482">_xlfn.IFNA(MATCH(_xll.BDP($C482,S$1),Convert_RBCIRTG[RTG_MDY],0),0)</f>
        <v>0</v>
      </c>
      <c r="T482" s="8" cm="1">
        <f t="array" ref="T482">_xlfn.IFNA(MATCH(_xll.BDP($C482,T$1),Convert_RBCIRTG[RTG_FITCH_SP],0),0)</f>
        <v>0</v>
      </c>
      <c r="U482" s="8" cm="1">
        <f t="array" ref="U482">_xlfn.IFNA(MATCH(_xll.BDP($C482,U$1),Convert_RBCIRTG[RTG_FITCH_SP],0),0)</f>
        <v>7</v>
      </c>
      <c r="V482" s="20" t="str" cm="1">
        <f t="array" ref="V482">INDEX(Convert_RBCIRTG[RTG_FITCH_SP],IF(MEDIAN($S482:$U482)&gt;0,MEDIAN($S482:$U482),MAX($S482:$U482)))</f>
        <v>AA-</v>
      </c>
      <c r="W482" s="15" cm="1">
        <f t="array" ref="W482">_xll.BDP($C482,W$1,"YAS_YLD_FLAG = 15")</f>
        <v>11.235797345549305</v>
      </c>
      <c r="X482" s="3" t="str">
        <f>INDEX(Convert_DurBins[Dur_Bucket],MATCH($W482,Convert_DurBins[Dur_Val],1))</f>
        <v>10-12</v>
      </c>
      <c r="Y482" s="14">
        <f t="shared" si="36"/>
        <v>2.8813029999999999</v>
      </c>
      <c r="Z482" s="3">
        <f>-INDEX(DefProv[Default],MATCH($O482&amp;$R482,DefProv[KEY],0))</f>
        <v>-13</v>
      </c>
      <c r="AA482" s="9" cm="1">
        <f t="array" ref="AA482">IF($M482="CAD",AB482,_xll.BDP($C482,AA$1,"YAS_XCCY_FOREIGN_CURRENCY=CAD","YAS_YLD_FLAG = 15","PRICING_SOURCE=BVAL"))</f>
        <v>3.0113029999999998</v>
      </c>
      <c r="AB482" s="9" cm="1">
        <f t="array" ref="AB482">_xll.BDP($C482,AB$1,"YAS_YLD_FLAG = 15","PRICING_SOURCE=BVAL")</f>
        <v>3.0113029999999998</v>
      </c>
      <c r="AC482" s="14">
        <f t="shared" si="37"/>
        <v>0</v>
      </c>
      <c r="AD482" s="9" cm="1">
        <f t="array" ref="AD482">_xll.BDP($C482,AD$1,"YAS_YLD_FLAG = 15","PRICING_SOURCE=BVAL")</f>
        <v>157.65899999999999</v>
      </c>
      <c r="AE482" s="14">
        <f>INDEX([1]credit_yield!$C$1:$C$108,MATCH($AY482,[1]credit_yield!$A$1:$A$108,0))</f>
        <v>140.02370656331379</v>
      </c>
      <c r="AF482" s="9" cm="1">
        <f t="array" ref="AF482">_xll.BDP($C482,AF$1,"YAS_YLD_FLAG = 15","YAS_XCCY_FOREIGN_CURRENCY=CAD","PRICING_SOURCE=BVAL")</f>
        <v>128.59720041653614</v>
      </c>
      <c r="AG482" s="9" cm="1">
        <f t="array" ref="AG482">_xll.BDP($C482,AG$1,"YAS_YLD_FLAG = 15","PRICING_SOURCE=BVAL")</f>
        <v>1.4347129999999999</v>
      </c>
      <c r="AH482" s="9" t="str" cm="1">
        <f t="array" ref="AH482">_xll.BDP($C482,AH$1,"YAS_YLD_FLAG = 15","PRICING_SOURCE=BVAL")</f>
        <v>CAN 5 3/4 06/01/29</v>
      </c>
      <c r="AI482" s="9" t="str" cm="1">
        <f t="array" ref="AI482">_xll.BDP($C482,AI$1,"YAS_YLD_FLAG = 15","YAS_XCCY_FOREIGN_CURRENCY=CAD","PRICING_SOURCE=BVAL")</f>
        <v>CAN 4 06/01/41</v>
      </c>
      <c r="AJ482" s="9" cm="1">
        <f t="array" ref="AJ482">_xll.BQL($C482, "yield(fill=PREV, pricing_source=BVN4, side=Bid, yield_type=YTW) - yield(fill=PREV, pricing_source=BVN4, side=Ask, yield_type=YTW)")</f>
        <v>3.3197892544192253E-2</v>
      </c>
      <c r="AK482" s="16" cm="1">
        <f t="array" ref="AK482">_xll.BDP($C482,AK$1,"YAS_YLD_FLAG = 1")</f>
        <v>250000000</v>
      </c>
      <c r="AL482" s="5">
        <f t="shared" si="38"/>
        <v>0</v>
      </c>
      <c r="AM482" s="17" cm="1">
        <f t="array" ref="AM482">_xll.BDP($C482&amp;"@"&amp;Settings!$B$1&amp;" "&amp;$O482,"INTERVAL_SUM","MARKET_DATA_OVERRIDE="&amp;AM$1,"CALC_INTERVAL="&amp;Settings!$B$2,"FILL=0")*1000</f>
        <v>0</v>
      </c>
      <c r="AN482" s="18">
        <f t="shared" si="39"/>
        <v>0</v>
      </c>
      <c r="AO482" s="17" cm="1">
        <f t="array" ref="AO482">_xll.BDP($I482&amp;"@"&amp;Settings!$B$1&amp;" "&amp;$O482,"INTERVAL_SUM","MARKET_DATA_OVERRIDE="&amp;AO$1,"CALC_INTERVAL="&amp;Settings!$B$2,"FILL=0")*1000</f>
        <v>0</v>
      </c>
      <c r="AP482" s="17" cm="1">
        <f t="array" ref="AP482">_xll.BDP($I482&amp;"@"&amp;Settings!$B$1&amp;" "&amp;$O482,"INTERVAL_SUM","MARKET_DATA_OVERRIDE="&amp;AP$1,"CALC_INTERVAL="&amp;Settings!$B$2,"FILL=0")*1000</f>
        <v>0</v>
      </c>
      <c r="AQ482" s="8" cm="1">
        <f t="array" ref="AQ482">_xll.BDP($C482,AQ$1)</f>
        <v>66</v>
      </c>
      <c r="AR482" s="21">
        <f>_xlfn.IFNA(IF(ISNUMBER($K482),INDEX(SN_Limit[UTILIZATION],MATCH($K482,SN_Limit[BB_ID],0)),"#N/A"),
IF(ISNUMBER($L482),INDEX(SN_Limit[UTILIZATION],MATCH($L482,SN_Limit[BB_ID],0)),"#N/A"))</f>
        <v>0.112</v>
      </c>
      <c r="AS482" s="6">
        <f>_xlfn.IFNA(IF(ISNUMBER($K482),INDEX(SN_Limit[REMAINING],MATCH($K482,SN_Limit[BB_ID],0)),"#N/A"),
IF(ISNUMBER($L482),INDEX(SN_Limit[REMAINING],MATCH($L482,SN_Limit[BB_ID],0)),"#N/A"))</f>
        <v>118195648.75</v>
      </c>
      <c r="AT482" s="3" t="str">
        <f>INDEX(Table11[Z_category],MATCH(MAX(BuyTable[[#This Row],[Yld_Z_BB]:[Yld_Z_RBCI]]),Table11[Z_score_Vale],1))</f>
        <v>75 to 90</v>
      </c>
      <c r="AU482" s="3">
        <f>INDEX(Table12[TRAC_Category],MATCH(BuyTable[[#This Row],[Perc_Traded]],Table12[TRAC_Value],1))</f>
        <v>0</v>
      </c>
      <c r="AV482" s="27">
        <f>INDEX(Table13[NetDlrInv_Category],MATCH(BuyTable[[#This Row],[DealerClient Net]],Table13[NetDlrInv_Value],1))</f>
        <v>0</v>
      </c>
      <c r="AW482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82" s="3">
        <f>INDEX(Table15[XCCY_Cat],MATCH(BuyTable[[#This Row],[XCCY_sprd]],Table15[XCCY_Value],1))</f>
        <v>0</v>
      </c>
      <c r="AY482" s="3" t="str">
        <f>INDEX(Group_RTG[RTG_Value],MATCH($R482,Group_RTG[RTG_Key],0))&amp;":"&amp;INDEX(Map_DurBQNT[Dur_Val],MATCH($X482,Map_DurBQNT[Dur_Key],0))&amp;":"&amp;$M482&amp;":"&amp;$O482</f>
        <v>A:6:CAD:Corp</v>
      </c>
      <c r="AZ482" s="3" t="str">
        <f>INDEX(Table9[LQA_Bucket],MATCH(BuyTable[[#This Row],[LQA_LIQUIDITY_SCORE]],Table9[LQA_Val],1))</f>
        <v>60-80</v>
      </c>
      <c r="BA482" s="27" t="str">
        <f>INDEX(Table10[Utilization_Bucket],MATCH(_xlfn.IFNA(ROUND(BuyTable[[#This Row],[Remaining]]/1000000,0),-1),Table10[Utilization_Val],1))</f>
        <v>100MM+</v>
      </c>
      <c r="BB48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83" spans="1:54" x14ac:dyDescent="0.3">
      <c r="A483" t="s">
        <v>876</v>
      </c>
      <c r="B483" t="str">
        <f>IF(ISNUMBER(MATCH(I483,Buyside_PastID!A:A,0)),"","NEW")</f>
        <v/>
      </c>
      <c r="C483" s="8" t="s">
        <v>1789</v>
      </c>
      <c r="D483" s="8">
        <v>0.99297814021084219</v>
      </c>
      <c r="E483" s="8">
        <v>1.3241324764609368</v>
      </c>
      <c r="F483" s="8" t="s">
        <v>2232</v>
      </c>
      <c r="G483" s="8">
        <v>0</v>
      </c>
      <c r="H483" s="8">
        <v>0</v>
      </c>
      <c r="I483" s="8" t="str" cm="1">
        <f t="array" ref="I483">_xll.BDP($C483,I$1)</f>
        <v>803854JT6</v>
      </c>
      <c r="J483" s="8" t="str" cm="1">
        <f t="array" ref="J483">_xll.BDP($C483,J$1)</f>
        <v>SCDA 3.4 02/03/42</v>
      </c>
      <c r="K483" s="8" cm="1">
        <f t="array" ref="K483">_xll.BDP($C483,K$1)</f>
        <v>186291</v>
      </c>
      <c r="L483" s="8" cm="1">
        <f t="array" ref="L483">_xll.BDP($C483,L$1)</f>
        <v>186291</v>
      </c>
      <c r="M483" s="8" t="str" cm="1">
        <f t="array" ref="M483">_xll.BDP($C483,M$1)</f>
        <v>CAD</v>
      </c>
      <c r="N483" s="8" t="str" cm="1">
        <f t="array" ref="N483">_xll.BDP($C483,N$1)</f>
        <v>CA</v>
      </c>
      <c r="O483" s="8" t="str" cm="1">
        <f t="array" ref="O483">_xll.BDP($C483,O$1)</f>
        <v>Govt</v>
      </c>
      <c r="P483" s="8" t="str" cm="1">
        <f t="array" ref="P483">_xll.BDP($C483,P$1)</f>
        <v>Government</v>
      </c>
      <c r="Q483" s="8" t="str" cm="1">
        <f t="array" ref="Q483">_xll.BDP($C483,Q$1)</f>
        <v>PROVINCE OF SASKATCHEWAN</v>
      </c>
      <c r="R483" s="8" t="str" cm="1">
        <f t="array" ref="R483">_xll.BDP($C483,R$1)</f>
        <v>AA</v>
      </c>
      <c r="S483" s="8" cm="1">
        <f t="array" ref="S483">_xlfn.IFNA(MATCH(_xll.BDP($C483,S$1),Convert_RBCIRTG[RTG_MDY],0),0)</f>
        <v>9</v>
      </c>
      <c r="T483" s="8" cm="1">
        <f t="array" ref="T483">_xlfn.IFNA(MATCH(_xll.BDP($C483,T$1),Convert_RBCIRTG[RTG_FITCH_SP],0),0)</f>
        <v>0</v>
      </c>
      <c r="U483" s="8" cm="1">
        <f t="array" ref="U483">_xlfn.IFNA(MATCH(_xll.BDP($C483,U$1),Convert_RBCIRTG[RTG_FITCH_SP],0),0)</f>
        <v>8</v>
      </c>
      <c r="V483" s="20" t="str" cm="1">
        <f t="array" ref="V483">INDEX(Convert_RBCIRTG[RTG_FITCH_SP],IF(MEDIAN($S483:$U483)&gt;0,MEDIAN($S483:$U483),MAX($S483:$U483)))</f>
        <v>AA</v>
      </c>
      <c r="W483" s="15" cm="1">
        <f t="array" ref="W483">_xll.BDP($C483,W$1,"YAS_YLD_FLAG = 15")</f>
        <v>14.847186063563489</v>
      </c>
      <c r="X483" s="3" t="str">
        <f>INDEX(Convert_DurBins[Dur_Bucket],MATCH($W483,Convert_DurBins[Dur_Val],1))</f>
        <v>14-16</v>
      </c>
      <c r="Y483" s="14">
        <f t="shared" si="36"/>
        <v>2.6607910000000001</v>
      </c>
      <c r="Z483" s="3">
        <f>-INDEX(DefProv[Default],MATCH($O483&amp;$R483,DefProv[KEY],0))</f>
        <v>-3</v>
      </c>
      <c r="AA483" s="9" cm="1">
        <f t="array" ref="AA483">IF($M483="CAD",AB483,_xll.BDP($C483,AA$1,"YAS_XCCY_FOREIGN_CURRENCY=CAD","YAS_YLD_FLAG = 15","PRICING_SOURCE=BVAL"))</f>
        <v>2.6907909999999999</v>
      </c>
      <c r="AB483" s="9" cm="1">
        <f t="array" ref="AB483">_xll.BDP($C483,AB$1,"YAS_YLD_FLAG = 15","PRICING_SOURCE=BVAL")</f>
        <v>2.6907909999999999</v>
      </c>
      <c r="AC483" s="14">
        <f t="shared" si="37"/>
        <v>0</v>
      </c>
      <c r="AD483" s="9" cm="1">
        <f t="array" ref="AD483">_xll.BDP($C483,AD$1,"YAS_YLD_FLAG = 15","PRICING_SOURCE=BVAL")</f>
        <v>82.268900000000002</v>
      </c>
      <c r="AE483" s="14" t="e">
        <f>INDEX([1]credit_yield!$C$1:$C$108,MATCH($AY483,[1]credit_yield!$A$1:$A$108,0))</f>
        <v>#N/A</v>
      </c>
      <c r="AF483" s="9" cm="1">
        <f t="array" ref="AF483">_xll.BDP($C483,AF$1,"YAS_YLD_FLAG = 15","YAS_XCCY_FOREIGN_CURRENCY=CAD","PRICING_SOURCE=BVAL")</f>
        <v>85.873173706035956</v>
      </c>
      <c r="AG483" s="9" cm="1">
        <f t="array" ref="AG483">_xll.BDP($C483,AG$1,"YAS_YLD_FLAG = 15","PRICING_SOURCE=BVAL")</f>
        <v>1.8681019999999999</v>
      </c>
      <c r="AH483" s="9" t="str" cm="1">
        <f t="array" ref="AH483">_xll.BDP($C483,AH$1,"YAS_YLD_FLAG = 15","PRICING_SOURCE=BVAL")</f>
        <v>CAN 4 06/01/41</v>
      </c>
      <c r="AI483" s="9" t="str" cm="1">
        <f t="array" ref="AI483">_xll.BDP($C483,AI$1,"YAS_YLD_FLAG = 15","YAS_XCCY_FOREIGN_CURRENCY=CAD","PRICING_SOURCE=BVAL")</f>
        <v>CAN 4 06/01/41</v>
      </c>
      <c r="AJ483" s="9" cm="1">
        <f t="array" ref="AJ483">_xll.BQL($C483, "yield(fill=PREV, pricing_source=BVN4, side=Bid, yield_type=YTW) - yield(fill=PREV, pricing_source=BVN4, side=Ask, yield_type=YTW)")</f>
        <v>9.744442737964043E-3</v>
      </c>
      <c r="AK483" s="16" cm="1">
        <f t="array" ref="AK483">_xll.BDP($C483,AK$1,"YAS_YLD_FLAG = 1")</f>
        <v>800000000</v>
      </c>
      <c r="AL483" s="5">
        <f t="shared" si="38"/>
        <v>0</v>
      </c>
      <c r="AM483" s="17" cm="1">
        <f t="array" ref="AM483">_xll.BDP($C483&amp;"@"&amp;Settings!$B$1&amp;" "&amp;$O483,"INTERVAL_SUM","MARKET_DATA_OVERRIDE="&amp;AM$1,"CALC_INTERVAL="&amp;Settings!$B$2,"FILL=0")*1000</f>
        <v>0</v>
      </c>
      <c r="AN483" s="18">
        <f t="shared" si="39"/>
        <v>0</v>
      </c>
      <c r="AO483" s="17" cm="1">
        <f t="array" ref="AO483">_xll.BDP($I483&amp;"@"&amp;Settings!$B$1&amp;" "&amp;$O483,"INTERVAL_SUM","MARKET_DATA_OVERRIDE="&amp;AO$1,"CALC_INTERVAL="&amp;Settings!$B$2,"FILL=0")*1000</f>
        <v>0</v>
      </c>
      <c r="AP483" s="17" cm="1">
        <f t="array" ref="AP483">_xll.BDP($I483&amp;"@"&amp;Settings!$B$1&amp;" "&amp;$O483,"INTERVAL_SUM","MARKET_DATA_OVERRIDE="&amp;AP$1,"CALC_INTERVAL="&amp;Settings!$B$2,"FILL=0")*1000</f>
        <v>0</v>
      </c>
      <c r="AQ483" s="8" cm="1">
        <f t="array" ref="AQ483">_xll.BDP($C483,AQ$1)</f>
        <v>98</v>
      </c>
      <c r="AR483" s="21">
        <f>_xlfn.IFNA(IF(ISNUMBER($K483),INDEX(SN_Limit[UTILIZATION],MATCH($K483,SN_Limit[BB_ID],0)),"#N/A"),
IF(ISNUMBER($L483),INDEX(SN_Limit[UTILIZATION],MATCH($L483,SN_Limit[BB_ID],0)),"#N/A"))</f>
        <v>0.38619999999999999</v>
      </c>
      <c r="AS483" s="6">
        <f>_xlfn.IFNA(IF(ISNUMBER($K483),INDEX(SN_Limit[REMAINING],MATCH($K483,SN_Limit[BB_ID],0)),"#N/A"),
IF(ISNUMBER($L483),INDEX(SN_Limit[REMAINING],MATCH($L483,SN_Limit[BB_ID],0)),"#N/A"))</f>
        <v>205518765.75</v>
      </c>
      <c r="AT483" s="3" t="str">
        <f>INDEX(Table11[Z_category],MATCH(MAX(BuyTable[[#This Row],[Yld_Z_BB]:[Yld_Z_RBCI]]),Table11[Z_score_Vale],1))</f>
        <v>90+</v>
      </c>
      <c r="AU483" s="3">
        <f>INDEX(Table12[TRAC_Category],MATCH(BuyTable[[#This Row],[Perc_Traded]],Table12[TRAC_Value],1))</f>
        <v>0</v>
      </c>
      <c r="AV483" s="27">
        <f>INDEX(Table13[NetDlrInv_Category],MATCH(BuyTable[[#This Row],[DealerClient Net]],Table13[NetDlrInv_Value],1))</f>
        <v>0</v>
      </c>
      <c r="AW483" s="3">
        <f>IF(OR(ISBLANK(BuyTable[[#This Row],[MSG_AskSize]]),NOT(ISNUMBER(BuyTable[[#This Row],[MSG_AskSize]]))),"NA",INDEX(Table14[AskSize_Category],MATCH(BuyTable[[#This Row],[MSG_AskSize]],Table14[AskSize_Value],1)))</f>
        <v>0</v>
      </c>
      <c r="AX483" s="3">
        <f>INDEX(Table15[XCCY_Cat],MATCH(BuyTable[[#This Row],[XCCY_sprd]],Table15[XCCY_Value],1))</f>
        <v>0</v>
      </c>
      <c r="AY483" s="3" t="str">
        <f>INDEX(Group_RTG[RTG_Value],MATCH($R483,Group_RTG[RTG_Key],0))&amp;":"&amp;INDEX(Map_DurBQNT[Dur_Val],MATCH($X483,Map_DurBQNT[Dur_Key],0))&amp;":"&amp;$M483&amp;":"&amp;$O483</f>
        <v>AA:8:CAD:Govt</v>
      </c>
      <c r="AZ483" s="3" t="str">
        <f>INDEX(Table9[LQA_Bucket],MATCH(BuyTable[[#This Row],[LQA_LIQUIDITY_SCORE]],Table9[LQA_Val],1))</f>
        <v>80-100</v>
      </c>
      <c r="BA483" s="27" t="str">
        <f>INDEX(Table10[Utilization_Bucket],MATCH(_xlfn.IFNA(ROUND(BuyTable[[#This Row],[Remaining]]/1000000,0),-1),Table10[Utilization_Val],1))</f>
        <v>100MM+</v>
      </c>
      <c r="BB48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84" spans="1:54" x14ac:dyDescent="0.3">
      <c r="A484" t="s">
        <v>876</v>
      </c>
      <c r="B484" t="str">
        <f>IF(ISNUMBER(MATCH(I484,Buyside_PastID!A:A,0)),"","NEW")</f>
        <v/>
      </c>
      <c r="C484" s="8" t="s">
        <v>1790</v>
      </c>
      <c r="D484" s="8">
        <v>1.5260112407624977</v>
      </c>
      <c r="E484" s="8">
        <v>1.136489202520407</v>
      </c>
      <c r="F484" s="8" t="s">
        <v>2233</v>
      </c>
      <c r="G484" s="8">
        <v>0</v>
      </c>
      <c r="H484" s="8">
        <v>0</v>
      </c>
      <c r="I484" s="8" t="str" cm="1">
        <f t="array" ref="I484">_xll.BDP($C484,I$1)</f>
        <v>56344ZPV5</v>
      </c>
      <c r="J484" s="8" t="str" cm="1">
        <f t="array" ref="J484">_xll.BDP($C484,J$1)</f>
        <v>MP 3.15 09/05/52</v>
      </c>
      <c r="K484" s="8" cm="1">
        <f t="array" ref="K484">_xll.BDP($C484,K$1)</f>
        <v>191112</v>
      </c>
      <c r="L484" s="8" cm="1">
        <f t="array" ref="L484">_xll.BDP($C484,L$1)</f>
        <v>191112</v>
      </c>
      <c r="M484" s="8" t="str" cm="1">
        <f t="array" ref="M484">_xll.BDP($C484,M$1)</f>
        <v>CAD</v>
      </c>
      <c r="N484" s="8" t="str" cm="1">
        <f t="array" ref="N484">_xll.BDP($C484,N$1)</f>
        <v>CA</v>
      </c>
      <c r="O484" s="8" t="str" cm="1">
        <f t="array" ref="O484">_xll.BDP($C484,O$1)</f>
        <v>Govt</v>
      </c>
      <c r="P484" s="8" t="str" cm="1">
        <f t="array" ref="P484">_xll.BDP($C484,P$1)</f>
        <v>Government</v>
      </c>
      <c r="Q484" s="8" t="str" cm="1">
        <f t="array" ref="Q484">_xll.BDP($C484,Q$1)</f>
        <v>MANITOBA (PROVINCE OF)</v>
      </c>
      <c r="R484" s="8" t="str" cm="1">
        <f t="array" ref="R484">_xll.BDP($C484,R$1)</f>
        <v>A+</v>
      </c>
      <c r="S484" s="8" cm="1">
        <f t="array" ref="S484">_xlfn.IFNA(MATCH(_xll.BDP($C484,S$1),Convert_RBCIRTG[RTG_MDY],0),0)</f>
        <v>0</v>
      </c>
      <c r="T484" s="8" cm="1">
        <f t="array" ref="T484">_xlfn.IFNA(MATCH(_xll.BDP($C484,T$1),Convert_RBCIRTG[RTG_FITCH_SP],0),0)</f>
        <v>0</v>
      </c>
      <c r="U484" s="8" cm="1">
        <f t="array" ref="U484">_xlfn.IFNA(MATCH(_xll.BDP($C484,U$1),Convert_RBCIRTG[RTG_FITCH_SP],0),0)</f>
        <v>6</v>
      </c>
      <c r="V484" s="20" t="str" cm="1">
        <f t="array" ref="V484">INDEX(Convert_RBCIRTG[RTG_FITCH_SP],IF(MEDIAN($S484:$U484)&gt;0,MEDIAN($S484:$U484),MAX($S484:$U484)))</f>
        <v>A+</v>
      </c>
      <c r="W484" s="15" cm="1">
        <f t="array" ref="W484">_xll.BDP($C484,W$1,"YAS_YLD_FLAG = 15")</f>
        <v>20.047793286527188</v>
      </c>
      <c r="X484" s="3" t="str">
        <f>INDEX(Convert_DurBins[Dur_Bucket],MATCH($W484,Convert_DurBins[Dur_Val],1))</f>
        <v>20-22</v>
      </c>
      <c r="Y484" s="14">
        <f t="shared" si="36"/>
        <v>2.7501860000000002</v>
      </c>
      <c r="Z484" s="3">
        <f>-INDEX(DefProv[Default],MATCH($O484&amp;$R484,DefProv[KEY],0))</f>
        <v>-3</v>
      </c>
      <c r="AA484" s="9" cm="1">
        <f t="array" ref="AA484">IF($M484="CAD",AB484,_xll.BDP($C484,AA$1,"YAS_XCCY_FOREIGN_CURRENCY=CAD","YAS_YLD_FLAG = 15","PRICING_SOURCE=BVAL"))</f>
        <v>2.780186</v>
      </c>
      <c r="AB484" s="9" cm="1">
        <f t="array" ref="AB484">_xll.BDP($C484,AB$1,"YAS_YLD_FLAG = 15","PRICING_SOURCE=BVAL")</f>
        <v>2.780186</v>
      </c>
      <c r="AC484" s="14">
        <f t="shared" si="37"/>
        <v>0</v>
      </c>
      <c r="AD484" s="9" cm="1">
        <f t="array" ref="AD484">_xll.BDP($C484,AD$1,"YAS_YLD_FLAG = 15","PRICING_SOURCE=BVAL")</f>
        <v>84.426600000000022</v>
      </c>
      <c r="AE484" s="14">
        <f>INDEX([1]credit_yield!$C$1:$C$108,MATCH($AY484,[1]credit_yield!$A$1:$A$108,0))</f>
        <v>78.773746490478516</v>
      </c>
      <c r="AF484" s="9" cm="1">
        <f t="array" ref="AF484">_xll.BDP($C484,AF$1,"YAS_YLD_FLAG = 15","YAS_XCCY_FOREIGN_CURRENCY=CAD","PRICING_SOURCE=BVAL")</f>
        <v>83.677914840862911</v>
      </c>
      <c r="AG484" s="9" cm="1">
        <f t="array" ref="AG484">_xll.BDP($C484,AG$1,"YAS_YLD_FLAG = 15","PRICING_SOURCE=BVAL")</f>
        <v>1.9359199999999999</v>
      </c>
      <c r="AH484" s="9" t="str" cm="1">
        <f t="array" ref="AH484">_xll.BDP($C484,AH$1,"YAS_YLD_FLAG = 15","PRICING_SOURCE=BVAL")</f>
        <v>CAN 3 1/2 12/01/45</v>
      </c>
      <c r="AI484" s="9" t="str" cm="1">
        <f t="array" ref="AI484">_xll.BDP($C484,AI$1,"YAS_YLD_FLAG = 15","YAS_XCCY_FOREIGN_CURRENCY=CAD","PRICING_SOURCE=BVAL")</f>
        <v>CAN 2 12/01/51</v>
      </c>
      <c r="AJ484" s="9" cm="1">
        <f t="array" ref="AJ484">_xll.BQL($C484, "yield(fill=PREV, pricing_source=BVN4, side=Bid, yield_type=YTW) - yield(fill=PREV, pricing_source=BVN4, side=Ask, yield_type=YTW)")</f>
        <v>6.0660073246943114E-3</v>
      </c>
      <c r="AK484" s="16" cm="1">
        <f t="array" ref="AK484">_xll.BDP($C484,AK$1,"YAS_YLD_FLAG = 1")</f>
        <v>610000000</v>
      </c>
      <c r="AL484" s="5">
        <f t="shared" si="38"/>
        <v>0</v>
      </c>
      <c r="AM484" s="17" cm="1">
        <f t="array" ref="AM484">_xll.BDP($C484&amp;"@"&amp;Settings!$B$1&amp;" "&amp;$O484,"INTERVAL_SUM","MARKET_DATA_OVERRIDE="&amp;AM$1,"CALC_INTERVAL="&amp;Settings!$B$2,"FILL=0")*1000</f>
        <v>0</v>
      </c>
      <c r="AN484" s="18">
        <f t="shared" si="39"/>
        <v>0</v>
      </c>
      <c r="AO484" s="17" cm="1">
        <f t="array" ref="AO484">_xll.BDP($I484&amp;"@"&amp;Settings!$B$1&amp;" "&amp;$O484,"INTERVAL_SUM","MARKET_DATA_OVERRIDE="&amp;AO$1,"CALC_INTERVAL="&amp;Settings!$B$2,"FILL=0")*1000</f>
        <v>0</v>
      </c>
      <c r="AP484" s="17" cm="1">
        <f t="array" ref="AP484">_xll.BDP($I484&amp;"@"&amp;Settings!$B$1&amp;" "&amp;$O484,"INTERVAL_SUM","MARKET_DATA_OVERRIDE="&amp;AP$1,"CALC_INTERVAL="&amp;Settings!$B$2,"FILL=0")*1000</f>
        <v>0</v>
      </c>
      <c r="AQ484" s="8" cm="1">
        <f t="array" ref="AQ484">_xll.BDP($C484,AQ$1)</f>
        <v>99</v>
      </c>
      <c r="AR484" s="21">
        <f>_xlfn.IFNA(IF(ISNUMBER($K484),INDEX(SN_Limit[UTILIZATION],MATCH($K484,SN_Limit[BB_ID],0)),"#N/A"),
IF(ISNUMBER($L484),INDEX(SN_Limit[UTILIZATION],MATCH($L484,SN_Limit[BB_ID],0)),"#N/A"))</f>
        <v>0.31430000000000002</v>
      </c>
      <c r="AS484" s="6">
        <f>_xlfn.IFNA(IF(ISNUMBER($K484),INDEX(SN_Limit[REMAINING],MATCH($K484,SN_Limit[BB_ID],0)),"#N/A"),
IF(ISNUMBER($L484),INDEX(SN_Limit[REMAINING],MATCH($L484,SN_Limit[BB_ID],0)),"#N/A"))</f>
        <v>409992300.91999996</v>
      </c>
      <c r="AT484" s="3" t="str">
        <f>INDEX(Table11[Z_category],MATCH(MAX(BuyTable[[#This Row],[Yld_Z_BB]:[Yld_Z_RBCI]]),Table11[Z_score_Vale],1))</f>
        <v>90+</v>
      </c>
      <c r="AU484" s="3">
        <f>INDEX(Table12[TRAC_Category],MATCH(BuyTable[[#This Row],[Perc_Traded]],Table12[TRAC_Value],1))</f>
        <v>0</v>
      </c>
      <c r="AV484" s="27">
        <f>INDEX(Table13[NetDlrInv_Category],MATCH(BuyTable[[#This Row],[DealerClient Net]],Table13[NetDlrInv_Value],1))</f>
        <v>0</v>
      </c>
      <c r="AW484" s="3">
        <f>IF(OR(ISBLANK(BuyTable[[#This Row],[MSG_AskSize]]),NOT(ISNUMBER(BuyTable[[#This Row],[MSG_AskSize]]))),"NA",INDEX(Table14[AskSize_Category],MATCH(BuyTable[[#This Row],[MSG_AskSize]],Table14[AskSize_Value],1)))</f>
        <v>0</v>
      </c>
      <c r="AX484" s="3">
        <f>INDEX(Table15[XCCY_Cat],MATCH(BuyTable[[#This Row],[XCCY_sprd]],Table15[XCCY_Value],1))</f>
        <v>0</v>
      </c>
      <c r="AY484" s="3" t="str">
        <f>INDEX(Group_RTG[RTG_Value],MATCH($R484,Group_RTG[RTG_Key],0))&amp;":"&amp;INDEX(Map_DurBQNT[Dur_Val],MATCH($X484,Map_DurBQNT[Dur_Key],0))&amp;":"&amp;$M484&amp;":"&amp;$O484</f>
        <v>A:11:CAD:Govt</v>
      </c>
      <c r="AZ484" s="3" t="str">
        <f>INDEX(Table9[LQA_Bucket],MATCH(BuyTable[[#This Row],[LQA_LIQUIDITY_SCORE]],Table9[LQA_Val],1))</f>
        <v>80-100</v>
      </c>
      <c r="BA484" s="27" t="str">
        <f>INDEX(Table10[Utilization_Bucket],MATCH(_xlfn.IFNA(ROUND(BuyTable[[#This Row],[Remaining]]/1000000,0),-1),Table10[Utilization_Val],1))</f>
        <v>100MM+</v>
      </c>
      <c r="BB48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85" spans="1:54" x14ac:dyDescent="0.3">
      <c r="A485" t="s">
        <v>876</v>
      </c>
      <c r="B485" t="str">
        <f>IF(ISNUMBER(MATCH(I485,Buyside_PastID!A:A,0)),"","NEW")</f>
        <v/>
      </c>
      <c r="C485" s="8" t="s">
        <v>40</v>
      </c>
      <c r="D485" s="8">
        <v>1.1395563382126412</v>
      </c>
      <c r="E485" s="8">
        <v>1.1560514781806233</v>
      </c>
      <c r="F485" s="8" t="s">
        <v>2241</v>
      </c>
      <c r="G485" s="8">
        <v>0</v>
      </c>
      <c r="H485" s="8">
        <v>5000000</v>
      </c>
      <c r="I485" s="8" t="str" cm="1">
        <f t="array" ref="I485">_xll.BDP($C485,I$1)</f>
        <v>36830BAC9</v>
      </c>
      <c r="J485" s="8" t="str" cm="1">
        <f t="array" ref="J485">_xll.BDP($C485,J$1)</f>
        <v>PTTGC 4.3 03/18/51</v>
      </c>
      <c r="K485" s="8" cm="1">
        <f t="array" ref="K485">_xll.BDP($C485,K$1)</f>
        <v>27519006</v>
      </c>
      <c r="L485" s="8" cm="1">
        <f t="array" ref="L485">_xll.BDP($C485,L$1)</f>
        <v>60435686</v>
      </c>
      <c r="M485" s="8" t="str" cm="1">
        <f t="array" ref="M485">_xll.BDP($C485,M$1)</f>
        <v>USD</v>
      </c>
      <c r="N485" s="8" t="str" cm="1">
        <f t="array" ref="N485">_xll.BDP($C485,N$1)</f>
        <v>TH</v>
      </c>
      <c r="O485" s="8" t="str" cm="1">
        <f t="array" ref="O485">_xll.BDP($C485,O$1)</f>
        <v>Corp</v>
      </c>
      <c r="P485" s="8" t="str" cm="1">
        <f t="array" ref="P485">_xll.BDP($C485,P$1)</f>
        <v>Materials</v>
      </c>
      <c r="Q485" s="8" t="str" cm="1">
        <f t="array" ref="Q485">_xll.BDP($C485,Q$1)</f>
        <v>GC TREASURY CENTRE CO</v>
      </c>
      <c r="R485" s="8" t="str" cm="1">
        <f t="array" ref="R485">_xll.BDP($C485,R$1)</f>
        <v>BBB</v>
      </c>
      <c r="S485" s="8" cm="1">
        <f t="array" ref="S485">_xlfn.IFNA(MATCH(_xll.BDP($C485,S$1),Convert_RBCIRTG[RTG_MDY],0),0)</f>
        <v>2</v>
      </c>
      <c r="T485" s="8" cm="1">
        <f t="array" ref="T485">_xlfn.IFNA(MATCH(_xll.BDP($C485,T$1),Convert_RBCIRTG[RTG_FITCH_SP],0),0)</f>
        <v>0</v>
      </c>
      <c r="U485" s="8" cm="1">
        <f t="array" ref="U485">_xlfn.IFNA(MATCH(_xll.BDP($C485,U$1),Convert_RBCIRTG[RTG_FITCH_SP],0),0)</f>
        <v>2</v>
      </c>
      <c r="V485" s="20" t="str" cm="1">
        <f t="array" ref="V485">INDEX(Convert_RBCIRTG[RTG_FITCH_SP],IF(MEDIAN($S485:$U485)&gt;0,MEDIAN($S485:$U485),MAX($S485:$U485)))</f>
        <v>BBB</v>
      </c>
      <c r="W485" s="15" cm="1">
        <f t="array" ref="W485">_xll.BDP($C485,W$1,"YAS_YLD_FLAG = 15")</f>
        <v>17.067739978770213</v>
      </c>
      <c r="X485" s="3" t="str">
        <f>INDEX(Convert_DurBins[Dur_Bucket],MATCH($W485,Convert_DurBins[Dur_Val],1))</f>
        <v>16-18</v>
      </c>
      <c r="Y485" s="14">
        <f t="shared" si="36"/>
        <v>4.0348900605086921</v>
      </c>
      <c r="Z485" s="3">
        <f>-INDEX(DefProv[Default],MATCH($O485&amp;$R485,DefProv[KEY],0))</f>
        <v>-36</v>
      </c>
      <c r="AA485" s="9" cm="1">
        <f t="array" ref="AA485">IF($M485="CAD",AB485,_xll.BDP($C485,AA$1,"YAS_XCCY_FOREIGN_CURRENCY=CAD","YAS_YLD_FLAG = 15","PRICING_SOURCE=BVAL"))</f>
        <v>4.3948900605086925</v>
      </c>
      <c r="AB485" s="9" cm="1">
        <f t="array" ref="AB485">_xll.BDP($C485,AB$1,"YAS_YLD_FLAG = 15","PRICING_SOURCE=BVAL")</f>
        <v>3.7209300000000001</v>
      </c>
      <c r="AC485" s="14">
        <f t="shared" si="37"/>
        <v>0.67396006050869239</v>
      </c>
      <c r="AD485" s="9" cm="1">
        <f t="array" ref="AD485">_xll.BDP($C485,AD$1,"YAS_YLD_FLAG = 15","PRICING_SOURCE=BVAL")</f>
        <v>171.87350000000001</v>
      </c>
      <c r="AE485" s="14" t="e">
        <f>INDEX([1]credit_yield!$C$1:$C$108,MATCH($AY485,[1]credit_yield!$A$1:$A$108,0))</f>
        <v>#N/A</v>
      </c>
      <c r="AF485" s="9" cm="1">
        <f t="array" ref="AF485">_xll.BDP($C485,AF$1,"YAS_YLD_FLAG = 15","YAS_XCCY_FOREIGN_CURRENCY=CAD","PRICING_SOURCE=BVAL")</f>
        <v>242.63788905326601</v>
      </c>
      <c r="AG485" s="9" cm="1">
        <f t="array" ref="AG485">_xll.BDP($C485,AG$1,"YAS_YLD_FLAG = 15","PRICING_SOURCE=BVAL")</f>
        <v>2.0021949999999999</v>
      </c>
      <c r="AH485" s="9" t="str" cm="1">
        <f t="array" ref="AH485">_xll.BDP($C485,AH$1,"YAS_YLD_FLAG = 15","PRICING_SOURCE=BVAL")</f>
        <v>T 2 3/8 05/15/51</v>
      </c>
      <c r="AI485" s="9" t="str" cm="1">
        <f t="array" ref="AI485">_xll.BDP($C485,AI$1,"YAS_YLD_FLAG = 15","YAS_XCCY_FOREIGN_CURRENCY=CAD","PRICING_SOURCE=BVAL")</f>
        <v>CAN 2 12/01/51</v>
      </c>
      <c r="AJ485" s="9" cm="1">
        <f t="array" ref="AJ485">_xll.BQL($C485, "yield(fill=PREV, pricing_source=BVN4, side=Bid, yield_type=YTW) - yield(fill=PREV, pricing_source=BVN4, side=Ask, yield_type=YTW)")</f>
        <v>4.5624019999999987E-2</v>
      </c>
      <c r="AK485" s="16" cm="1">
        <f t="array" ref="AK485">_xll.BDP($C485,AK$1,"YAS_YLD_FLAG = 1")</f>
        <v>550000000</v>
      </c>
      <c r="AL485" s="5">
        <f t="shared" si="38"/>
        <v>1.52E-2</v>
      </c>
      <c r="AM485" s="17" cm="1">
        <f t="array" ref="AM485">_xll.BDP($C485&amp;"@"&amp;Settings!$B$1&amp;" "&amp;$O485,"INTERVAL_SUM","MARKET_DATA_OVERRIDE="&amp;AM$1,"CALC_INTERVAL="&amp;Settings!$B$2,"FILL=0")*1000</f>
        <v>8360000</v>
      </c>
      <c r="AN485" s="18">
        <f t="shared" si="39"/>
        <v>6180000</v>
      </c>
      <c r="AO485" s="17" cm="1">
        <f t="array" ref="AO485">_xll.BDP($I485&amp;"@"&amp;Settings!$B$1&amp;" "&amp;$O485,"INTERVAL_SUM","MARKET_DATA_OVERRIDE="&amp;AO$1,"CALC_INTERVAL="&amp;Settings!$B$2,"FILL=0")*1000</f>
        <v>6180000</v>
      </c>
      <c r="AP485" s="17" cm="1">
        <f t="array" ref="AP485">_xll.BDP($I485&amp;"@"&amp;Settings!$B$1&amp;" "&amp;$O485,"INTERVAL_SUM","MARKET_DATA_OVERRIDE="&amp;AP$1,"CALC_INTERVAL="&amp;Settings!$B$2,"FILL=0")*1000</f>
        <v>0</v>
      </c>
      <c r="AQ485" s="8" cm="1">
        <f t="array" ref="AQ485">_xll.BDP($C485,AQ$1)</f>
        <v>84</v>
      </c>
      <c r="AR485" s="21" t="e">
        <f>_xlfn.IFNA(IF(ISNUMBER($K485),INDEX(SN_Limit[UTILIZATION],MATCH($K485,SN_Limit[BB_ID],0)),"#N/A"),
IF(ISNUMBER($L485),INDEX(SN_Limit[UTILIZATION],MATCH($L485,SN_Limit[BB_ID],0)),"#N/A"))</f>
        <v>#N/A</v>
      </c>
      <c r="AS485" s="6" t="e">
        <f>_xlfn.IFNA(IF(ISNUMBER($K485),INDEX(SN_Limit[REMAINING],MATCH($K485,SN_Limit[BB_ID],0)),"#N/A"),
IF(ISNUMBER($L485),INDEX(SN_Limit[REMAINING],MATCH($L485,SN_Limit[BB_ID],0)),"#N/A"))</f>
        <v>#N/A</v>
      </c>
      <c r="AT485" s="3" t="str">
        <f>INDEX(Table11[Z_category],MATCH(MAX(BuyTable[[#This Row],[Yld_Z_BB]:[Yld_Z_RBCI]]),Table11[Z_score_Vale],1))</f>
        <v>75 to 90</v>
      </c>
      <c r="AU485" s="3" t="str">
        <f>INDEX(Table12[TRAC_Category],MATCH(BuyTable[[#This Row],[Perc_Traded]],Table12[TRAC_Value],1))</f>
        <v>0-5%</v>
      </c>
      <c r="AV485" s="27" t="str">
        <f>INDEX(Table13[NetDlrInv_Category],MATCH(BuyTable[[#This Row],[DealerClient Net]],Table13[NetDlrInv_Value],1))</f>
        <v>5 to 10MM</v>
      </c>
      <c r="AW485" s="3">
        <f>IF(OR(ISBLANK(BuyTable[[#This Row],[MSG_AskSize]]),NOT(ISNUMBER(BuyTable[[#This Row],[MSG_AskSize]]))),"NA",INDEX(Table14[AskSize_Category],MATCH(BuyTable[[#This Row],[MSG_AskSize]],Table14[AskSize_Value],1)))</f>
        <v>0</v>
      </c>
      <c r="AX485" s="3" t="str">
        <f>INDEX(Table15[XCCY_Cat],MATCH(BuyTable[[#This Row],[XCCY_sprd]],Table15[XCCY_Value],1))</f>
        <v>0.5 to 0.8</v>
      </c>
      <c r="AY485" s="3" t="str">
        <f>INDEX(Group_RTG[RTG_Value],MATCH($R485,Group_RTG[RTG_Key],0))&amp;":"&amp;INDEX(Map_DurBQNT[Dur_Val],MATCH($X485,Map_DurBQNT[Dur_Key],0))&amp;":"&amp;$M485&amp;":"&amp;$O485</f>
        <v>BBB:9:USD:Corp</v>
      </c>
      <c r="AZ485" s="3" t="str">
        <f>INDEX(Table9[LQA_Bucket],MATCH(BuyTable[[#This Row],[LQA_LIQUIDITY_SCORE]],Table9[LQA_Val],1))</f>
        <v>80-100</v>
      </c>
      <c r="BA485" s="27" t="str">
        <f>INDEX(Table10[Utilization_Bucket],MATCH(_xlfn.IFNA(ROUND(BuyTable[[#This Row],[Remaining]]/1000000,0),-1),Table10[Utilization_Val],1))</f>
        <v>NR</v>
      </c>
      <c r="BB48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86" spans="1:54" x14ac:dyDescent="0.3">
      <c r="A486" t="s">
        <v>876</v>
      </c>
      <c r="B486" t="str">
        <f>IF(ISNUMBER(MATCH(I486,Buyside_PastID!A:A,0)),"","NEW")</f>
        <v/>
      </c>
      <c r="C486" s="8" t="s">
        <v>1800</v>
      </c>
      <c r="D486" s="8">
        <v>0.93908467541313734</v>
      </c>
      <c r="E486" s="8">
        <v>0.8142813691290709</v>
      </c>
      <c r="F486" s="8" t="s">
        <v>2245</v>
      </c>
      <c r="G486" s="8">
        <v>3000000</v>
      </c>
      <c r="H486" s="8">
        <v>5000000</v>
      </c>
      <c r="I486" s="8" t="str" cm="1">
        <f t="array" ref="I486">_xll.BDP($C486,I$1)</f>
        <v>12657ZBB8</v>
      </c>
      <c r="J486" s="8" t="str" cm="1">
        <f t="array" ref="J486">_xll.BDP($C486,J$1)</f>
        <v>CUCN 4.722 09/09/43</v>
      </c>
      <c r="K486" s="8" cm="1">
        <f t="array" ref="K486">_xll.BDP($C486,K$1)</f>
        <v>108393</v>
      </c>
      <c r="L486" s="8" cm="1">
        <f t="array" ref="L486">_xll.BDP($C486,L$1)</f>
        <v>1180050</v>
      </c>
      <c r="M486" s="8" t="str" cm="1">
        <f t="array" ref="M486">_xll.BDP($C486,M$1)</f>
        <v>CAD</v>
      </c>
      <c r="N486" s="8" t="str" cm="1">
        <f t="array" ref="N486">_xll.BDP($C486,N$1)</f>
        <v>CA</v>
      </c>
      <c r="O486" s="8" t="str" cm="1">
        <f t="array" ref="O486">_xll.BDP($C486,O$1)</f>
        <v>Corp</v>
      </c>
      <c r="P486" s="8" t="str" cm="1">
        <f t="array" ref="P486">_xll.BDP($C486,P$1)</f>
        <v>Utilities</v>
      </c>
      <c r="Q486" s="8" t="str" cm="1">
        <f t="array" ref="Q486">_xll.BDP($C486,Q$1)</f>
        <v>CU INC</v>
      </c>
      <c r="R486" s="8" t="str" cm="1">
        <f t="array" ref="R486">_xll.BDP($C486,R$1)</f>
        <v>A</v>
      </c>
      <c r="S486" s="8" cm="1">
        <f t="array" ref="S486">_xlfn.IFNA(MATCH(_xll.BDP($C486,S$1),Convert_RBCIRTG[RTG_MDY],0),0)</f>
        <v>0</v>
      </c>
      <c r="T486" s="8" cm="1">
        <f t="array" ref="T486">_xlfn.IFNA(MATCH(_xll.BDP($C486,T$1),Convert_RBCIRTG[RTG_FITCH_SP],0),0)</f>
        <v>0</v>
      </c>
      <c r="U486" s="8" cm="1">
        <f t="array" ref="U486">_xlfn.IFNA(MATCH(_xll.BDP($C486,U$1),Convert_RBCIRTG[RTG_FITCH_SP],0),0)</f>
        <v>4</v>
      </c>
      <c r="V486" s="20" t="str" cm="1">
        <f t="array" ref="V486">INDEX(Convert_RBCIRTG[RTG_FITCH_SP],IF(MEDIAN($S486:$U486)&gt;0,MEDIAN($S486:$U486),MAX($S486:$U486)))</f>
        <v>A-</v>
      </c>
      <c r="W486" s="15" cm="1">
        <f t="array" ref="W486">_xll.BDP($C486,W$1,"YAS_YLD_FLAG = 15")</f>
        <v>14.178480534294694</v>
      </c>
      <c r="X486" s="3" t="str">
        <f>INDEX(Convert_DurBins[Dur_Bucket],MATCH($W486,Convert_DurBins[Dur_Val],1))</f>
        <v>14-16</v>
      </c>
      <c r="Y486" s="14">
        <f t="shared" si="36"/>
        <v>3.1756169999999999</v>
      </c>
      <c r="Z486" s="3">
        <f>-INDEX(DefProv[Default],MATCH($O486&amp;$R486,DefProv[KEY],0))</f>
        <v>-13</v>
      </c>
      <c r="AA486" s="9" cm="1">
        <f t="array" ref="AA486">IF($M486="CAD",AB486,_xll.BDP($C486,AA$1,"YAS_XCCY_FOREIGN_CURRENCY=CAD","YAS_YLD_FLAG = 15","PRICING_SOURCE=BVAL"))</f>
        <v>3.3056169999999998</v>
      </c>
      <c r="AB486" s="9" cm="1">
        <f t="array" ref="AB486">_xll.BDP($C486,AB$1,"YAS_YLD_FLAG = 15","PRICING_SOURCE=BVAL")</f>
        <v>3.3056169999999998</v>
      </c>
      <c r="AC486" s="14">
        <f t="shared" si="37"/>
        <v>0</v>
      </c>
      <c r="AD486" s="9" cm="1">
        <f t="array" ref="AD486">_xll.BDP($C486,AD$1,"YAS_YLD_FLAG = 15","PRICING_SOURCE=BVAL")</f>
        <v>143.75149999999999</v>
      </c>
      <c r="AE486" s="14">
        <f>INDEX([1]credit_yield!$C$1:$C$108,MATCH($AY486,[1]credit_yield!$A$1:$A$108,0))</f>
        <v>139.28053149055029</v>
      </c>
      <c r="AF486" s="9" cm="1">
        <f t="array" ref="AF486">_xll.BDP($C486,AF$1,"YAS_YLD_FLAG = 15","YAS_XCCY_FOREIGN_CURRENCY=CAD","PRICING_SOURCE=BVAL")</f>
        <v>158.7588348853597</v>
      </c>
      <c r="AG486" s="9" cm="1">
        <f t="array" ref="AG486">_xll.BDP($C486,AG$1,"YAS_YLD_FLAG = 15","PRICING_SOURCE=BVAL")</f>
        <v>1.8681019999999999</v>
      </c>
      <c r="AH486" s="9" t="str" cm="1">
        <f t="array" ref="AH486">_xll.BDP($C486,AH$1,"YAS_YLD_FLAG = 15","PRICING_SOURCE=BVAL")</f>
        <v>CAN 4 06/01/41</v>
      </c>
      <c r="AI486" s="9" t="str" cm="1">
        <f t="array" ref="AI486">_xll.BDP($C486,AI$1,"YAS_YLD_FLAG = 15","YAS_XCCY_FOREIGN_CURRENCY=CAD","PRICING_SOURCE=BVAL")</f>
        <v>CAN 4 06/01/41</v>
      </c>
      <c r="AJ486" s="9" cm="1">
        <f t="array" ref="AJ486">_xll.BQL($C486, "yield(fill=PREV, pricing_source=BVN4, side=Bid, yield_type=YTW) - yield(fill=PREV, pricing_source=BVN4, side=Ask, yield_type=YTW)")</f>
        <v>3.5634410000000116E-2</v>
      </c>
      <c r="AK486" s="16" cm="1">
        <f t="array" ref="AK486">_xll.BDP($C486,AK$1,"YAS_YLD_FLAG = 1")</f>
        <v>600000000</v>
      </c>
      <c r="AL486" s="5">
        <f t="shared" si="38"/>
        <v>0</v>
      </c>
      <c r="AM486" s="17" cm="1">
        <f t="array" ref="AM486">_xll.BDP($C486&amp;"@"&amp;Settings!$B$1&amp;" "&amp;$O486,"INTERVAL_SUM","MARKET_DATA_OVERRIDE="&amp;AM$1,"CALC_INTERVAL="&amp;Settings!$B$2,"FILL=0")*1000</f>
        <v>0</v>
      </c>
      <c r="AN486" s="18">
        <f t="shared" si="39"/>
        <v>0</v>
      </c>
      <c r="AO486" s="17" cm="1">
        <f t="array" ref="AO486">_xll.BDP($I486&amp;"@"&amp;Settings!$B$1&amp;" "&amp;$O486,"INTERVAL_SUM","MARKET_DATA_OVERRIDE="&amp;AO$1,"CALC_INTERVAL="&amp;Settings!$B$2,"FILL=0")*1000</f>
        <v>0</v>
      </c>
      <c r="AP486" s="17" cm="1">
        <f t="array" ref="AP486">_xll.BDP($I486&amp;"@"&amp;Settings!$B$1&amp;" "&amp;$O486,"INTERVAL_SUM","MARKET_DATA_OVERRIDE="&amp;AP$1,"CALC_INTERVAL="&amp;Settings!$B$2,"FILL=0")*1000</f>
        <v>0</v>
      </c>
      <c r="AQ486" s="8" cm="1">
        <f t="array" ref="AQ486">_xll.BDP($C486,AQ$1)</f>
        <v>84</v>
      </c>
      <c r="AR486" s="21">
        <f>_xlfn.IFNA(IF(ISNUMBER($K486),INDEX(SN_Limit[UTILIZATION],MATCH($K486,SN_Limit[BB_ID],0)),"#N/A"),
IF(ISNUMBER($L486),INDEX(SN_Limit[UTILIZATION],MATCH($L486,SN_Limit[BB_ID],0)),"#N/A"))</f>
        <v>0.53059999999999996</v>
      </c>
      <c r="AS486" s="6">
        <f>_xlfn.IFNA(IF(ISNUMBER($K486),INDEX(SN_Limit[REMAINING],MATCH($K486,SN_Limit[BB_ID],0)),"#N/A"),
IF(ISNUMBER($L486),INDEX(SN_Limit[REMAINING],MATCH($L486,SN_Limit[BB_ID],0)),"#N/A"))</f>
        <v>66489430.379999995</v>
      </c>
      <c r="AT486" s="3" t="str">
        <f>INDEX(Table11[Z_category],MATCH(MAX(BuyTable[[#This Row],[Yld_Z_BB]:[Yld_Z_RBCI]]),Table11[Z_score_Vale],1))</f>
        <v>75 to 90</v>
      </c>
      <c r="AU486" s="3">
        <f>INDEX(Table12[TRAC_Category],MATCH(BuyTable[[#This Row],[Perc_Traded]],Table12[TRAC_Value],1))</f>
        <v>0</v>
      </c>
      <c r="AV486" s="27">
        <f>INDEX(Table13[NetDlrInv_Category],MATCH(BuyTable[[#This Row],[DealerClient Net]],Table13[NetDlrInv_Value],1))</f>
        <v>0</v>
      </c>
      <c r="AW486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86" s="3">
        <f>INDEX(Table15[XCCY_Cat],MATCH(BuyTable[[#This Row],[XCCY_sprd]],Table15[XCCY_Value],1))</f>
        <v>0</v>
      </c>
      <c r="AY486" s="3" t="str">
        <f>INDEX(Group_RTG[RTG_Value],MATCH($R486,Group_RTG[RTG_Key],0))&amp;":"&amp;INDEX(Map_DurBQNT[Dur_Val],MATCH($X486,Map_DurBQNT[Dur_Key],0))&amp;":"&amp;$M486&amp;":"&amp;$O486</f>
        <v>A:8:CAD:Corp</v>
      </c>
      <c r="AZ486" s="3" t="str">
        <f>INDEX(Table9[LQA_Bucket],MATCH(BuyTable[[#This Row],[LQA_LIQUIDITY_SCORE]],Table9[LQA_Val],1))</f>
        <v>80-100</v>
      </c>
      <c r="BA486" s="27" t="str">
        <f>INDEX(Table10[Utilization_Bucket],MATCH(_xlfn.IFNA(ROUND(BuyTable[[#This Row],[Remaining]]/1000000,0),-1),Table10[Utilization_Val],1))</f>
        <v>50-100MM</v>
      </c>
      <c r="BB48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87" spans="1:54" x14ac:dyDescent="0.3">
      <c r="A487" t="s">
        <v>876</v>
      </c>
      <c r="B487" t="str">
        <f>IF(ISNUMBER(MATCH(I487,Buyside_PastID!A:A,0)),"","NEW")</f>
        <v/>
      </c>
      <c r="C487" s="8" t="s">
        <v>1707</v>
      </c>
      <c r="D487" s="8">
        <v>1.0462076892610257</v>
      </c>
      <c r="E487" s="8">
        <v>1.0755234067973998</v>
      </c>
      <c r="F487" s="8" t="s">
        <v>2126</v>
      </c>
      <c r="G487" s="8">
        <v>2000000</v>
      </c>
      <c r="H487" s="8">
        <v>5000000</v>
      </c>
      <c r="I487" s="8" t="str" cm="1">
        <f t="array" ref="I487">_xll.BDP($C487,I$1)</f>
        <v>11282ZAP3</v>
      </c>
      <c r="J487" s="8" t="str" cm="1">
        <f t="array" ref="J487">_xll.BDP($C487,J$1)</f>
        <v>BAMREP 4.29 11/05/49</v>
      </c>
      <c r="K487" s="8" cm="1">
        <f t="array" ref="K487">_xll.BDP($C487,K$1)</f>
        <v>883720</v>
      </c>
      <c r="L487" s="8" cm="1">
        <f t="array" ref="L487">_xll.BDP($C487,L$1)</f>
        <v>28463392</v>
      </c>
      <c r="M487" s="8" t="str" cm="1">
        <f t="array" ref="M487">_xll.BDP($C487,M$1)</f>
        <v>CAD</v>
      </c>
      <c r="N487" s="8" t="str" cm="1">
        <f t="array" ref="N487">_xll.BDP($C487,N$1)</f>
        <v>CA</v>
      </c>
      <c r="O487" s="8" t="str" cm="1">
        <f t="array" ref="O487">_xll.BDP($C487,O$1)</f>
        <v>Corp</v>
      </c>
      <c r="P487" s="8" t="str" cm="1">
        <f t="array" ref="P487">_xll.BDP($C487,P$1)</f>
        <v>Utilities</v>
      </c>
      <c r="Q487" s="8" t="str" cm="1">
        <f t="array" ref="Q487">_xll.BDP($C487,Q$1)</f>
        <v>BROOKFIELD RENEWABLE PAR</v>
      </c>
      <c r="R487" s="8" t="str" cm="1">
        <f t="array" ref="R487">_xll.BDP($C487,R$1)</f>
        <v>BBB+</v>
      </c>
      <c r="S487" s="8" cm="1">
        <f t="array" ref="S487">_xlfn.IFNA(MATCH(_xll.BDP($C487,S$1),Convert_RBCIRTG[RTG_MDY],0),0)</f>
        <v>0</v>
      </c>
      <c r="T487" s="8" cm="1">
        <f t="array" ref="T487">_xlfn.IFNA(MATCH(_xll.BDP($C487,T$1),Convert_RBCIRTG[RTG_FITCH_SP],0),0)</f>
        <v>3</v>
      </c>
      <c r="U487" s="8" cm="1">
        <f t="array" ref="U487">_xlfn.IFNA(MATCH(_xll.BDP($C487,U$1),Convert_RBCIRTG[RTG_FITCH_SP],0),0)</f>
        <v>3</v>
      </c>
      <c r="V487" s="20" t="str" cm="1">
        <f t="array" ref="V487">INDEX(Convert_RBCIRTG[RTG_FITCH_SP],IF(MEDIAN($S487:$U487)&gt;0,MEDIAN($S487:$U487),MAX($S487:$U487)))</f>
        <v>BBB+</v>
      </c>
      <c r="W487" s="15" cm="1">
        <f t="array" ref="W487">_xll.BDP($C487,W$1,"YAS_YLD_FLAG = 15")</f>
        <v>16.396616984006876</v>
      </c>
      <c r="X487" s="3" t="str">
        <f>INDEX(Convert_DurBins[Dur_Bucket],MATCH($W487,Convert_DurBins[Dur_Val],1))</f>
        <v>16-18</v>
      </c>
      <c r="Y487" s="14">
        <f t="shared" si="36"/>
        <v>3.3213140000000001</v>
      </c>
      <c r="Z487" s="3">
        <f>-INDEX(DefProv[Default],MATCH($O487&amp;$R487,DefProv[KEY],0))</f>
        <v>-36</v>
      </c>
      <c r="AA487" s="9" cm="1">
        <f t="array" ref="AA487">IF($M487="CAD",AB487,_xll.BDP($C487,AA$1,"YAS_XCCY_FOREIGN_CURRENCY=CAD","YAS_YLD_FLAG = 15","PRICING_SOURCE=BVAL"))</f>
        <v>3.681314</v>
      </c>
      <c r="AB487" s="9" cm="1">
        <f t="array" ref="AB487">_xll.BDP($C487,AB$1,"YAS_YLD_FLAG = 15","PRICING_SOURCE=BVAL")</f>
        <v>3.681314</v>
      </c>
      <c r="AC487" s="14">
        <f t="shared" si="37"/>
        <v>0</v>
      </c>
      <c r="AD487" s="9" cm="1">
        <f t="array" ref="AD487">_xll.BDP($C487,AD$1,"YAS_YLD_FLAG = 15","PRICING_SOURCE=BVAL")</f>
        <v>172.87979999999999</v>
      </c>
      <c r="AE487" s="14" t="e">
        <f>INDEX([1]credit_yield!$C$1:$C$108,MATCH($AY487,[1]credit_yield!$A$1:$A$108,0))</f>
        <v>#N/A</v>
      </c>
      <c r="AF487" s="9" cm="1">
        <f t="array" ref="AF487">_xll.BDP($C487,AF$1,"YAS_YLD_FLAG = 15","YAS_XCCY_FOREIGN_CURRENCY=CAD","PRICING_SOURCE=BVAL")</f>
        <v>180.89006936361048</v>
      </c>
      <c r="AG487" s="9" cm="1">
        <f t="array" ref="AG487">_xll.BDP($C487,AG$1,"YAS_YLD_FLAG = 15","PRICING_SOURCE=BVAL")</f>
        <v>1.9525160000000001</v>
      </c>
      <c r="AH487" s="9" t="str" cm="1">
        <f t="array" ref="AH487">_xll.BDP($C487,AH$1,"YAS_YLD_FLAG = 15","PRICING_SOURCE=BVAL")</f>
        <v>CAN 2 3/4 12/01/48</v>
      </c>
      <c r="AI487" s="9" t="str" cm="1">
        <f t="array" ref="AI487">_xll.BDP($C487,AI$1,"YAS_YLD_FLAG = 15","YAS_XCCY_FOREIGN_CURRENCY=CAD","PRICING_SOURCE=BVAL")</f>
        <v>CAN 2 12/01/51</v>
      </c>
      <c r="AJ487" s="9" cm="1">
        <f t="array" ref="AJ487">_xll.BQL($C487, "yield(fill=PREV, pricing_source=BVN4, side=Bid, yield_type=YTW) - yield(fill=PREV, pricing_source=BVN4, side=Ask, yield_type=YTW)")</f>
        <v>3.1426979999999993E-2</v>
      </c>
      <c r="AK487" s="16" cm="1">
        <f t="array" ref="AK487">_xll.BDP($C487,AK$1,"YAS_YLD_FLAG = 1")</f>
        <v>300000000</v>
      </c>
      <c r="AL487" s="5">
        <f t="shared" si="38"/>
        <v>0</v>
      </c>
      <c r="AM487" s="17" cm="1">
        <f t="array" ref="AM487">_xll.BDP($C487&amp;"@"&amp;Settings!$B$1&amp;" "&amp;$O487,"INTERVAL_SUM","MARKET_DATA_OVERRIDE="&amp;AM$1,"CALC_INTERVAL="&amp;Settings!$B$2,"FILL=0")*1000</f>
        <v>0</v>
      </c>
      <c r="AN487" s="18">
        <f t="shared" si="39"/>
        <v>0</v>
      </c>
      <c r="AO487" s="17" cm="1">
        <f t="array" ref="AO487">_xll.BDP($I487&amp;"@"&amp;Settings!$B$1&amp;" "&amp;$O487,"INTERVAL_SUM","MARKET_DATA_OVERRIDE="&amp;AO$1,"CALC_INTERVAL="&amp;Settings!$B$2,"FILL=0")*1000</f>
        <v>0</v>
      </c>
      <c r="AP487" s="17" cm="1">
        <f t="array" ref="AP487">_xll.BDP($I487&amp;"@"&amp;Settings!$B$1&amp;" "&amp;$O487,"INTERVAL_SUM","MARKET_DATA_OVERRIDE="&amp;AP$1,"CALC_INTERVAL="&amp;Settings!$B$2,"FILL=0")*1000</f>
        <v>0</v>
      </c>
      <c r="AQ487" s="8" cm="1">
        <f t="array" ref="AQ487">_xll.BDP($C487,AQ$1)</f>
        <v>77</v>
      </c>
      <c r="AR487" s="21" t="e">
        <f>_xlfn.IFNA(IF(ISNUMBER($K487),INDEX(SN_Limit[UTILIZATION],MATCH($K487,SN_Limit[BB_ID],0)),"#N/A"),
IF(ISNUMBER($L487),INDEX(SN_Limit[UTILIZATION],MATCH($L487,SN_Limit[BB_ID],0)),"#N/A"))</f>
        <v>#N/A</v>
      </c>
      <c r="AS487" s="6" t="e">
        <f>_xlfn.IFNA(IF(ISNUMBER($K487),INDEX(SN_Limit[REMAINING],MATCH($K487,SN_Limit[BB_ID],0)),"#N/A"),
IF(ISNUMBER($L487),INDEX(SN_Limit[REMAINING],MATCH($L487,SN_Limit[BB_ID],0)),"#N/A"))</f>
        <v>#N/A</v>
      </c>
      <c r="AT487" s="3" t="str">
        <f>INDEX(Table11[Z_category],MATCH(MAX(BuyTable[[#This Row],[Yld_Z_BB]:[Yld_Z_RBCI]]),Table11[Z_score_Vale],1))</f>
        <v>75 to 90</v>
      </c>
      <c r="AU487" s="3">
        <f>INDEX(Table12[TRAC_Category],MATCH(BuyTable[[#This Row],[Perc_Traded]],Table12[TRAC_Value],1))</f>
        <v>0</v>
      </c>
      <c r="AV487" s="27">
        <f>INDEX(Table13[NetDlrInv_Category],MATCH(BuyTable[[#This Row],[DealerClient Net]],Table13[NetDlrInv_Value],1))</f>
        <v>0</v>
      </c>
      <c r="AW487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87" s="3">
        <f>INDEX(Table15[XCCY_Cat],MATCH(BuyTable[[#This Row],[XCCY_sprd]],Table15[XCCY_Value],1))</f>
        <v>0</v>
      </c>
      <c r="AY487" s="3" t="str">
        <f>INDEX(Group_RTG[RTG_Value],MATCH($R487,Group_RTG[RTG_Key],0))&amp;":"&amp;INDEX(Map_DurBQNT[Dur_Val],MATCH($X487,Map_DurBQNT[Dur_Key],0))&amp;":"&amp;$M487&amp;":"&amp;$O487</f>
        <v>BBB:9:CAD:Corp</v>
      </c>
      <c r="AZ487" s="3" t="str">
        <f>INDEX(Table9[LQA_Bucket],MATCH(BuyTable[[#This Row],[LQA_LIQUIDITY_SCORE]],Table9[LQA_Val],1))</f>
        <v>60-80</v>
      </c>
      <c r="BA487" s="27" t="str">
        <f>INDEX(Table10[Utilization_Bucket],MATCH(_xlfn.IFNA(ROUND(BuyTable[[#This Row],[Remaining]]/1000000,0),-1),Table10[Utilization_Val],1))</f>
        <v>NR</v>
      </c>
      <c r="BB48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88" spans="1:54" x14ac:dyDescent="0.3">
      <c r="A488" t="s">
        <v>876</v>
      </c>
      <c r="B488" t="str">
        <f>IF(ISNUMBER(MATCH(I488,Buyside_PastID!A:A,0)),"","NEW")</f>
        <v/>
      </c>
      <c r="C488" s="8" t="s">
        <v>1777</v>
      </c>
      <c r="D488" s="8">
        <v>1.0376464426587513</v>
      </c>
      <c r="E488" s="8">
        <v>1.0491506736904745</v>
      </c>
      <c r="F488" s="8" t="s">
        <v>2215</v>
      </c>
      <c r="G488" s="8">
        <v>2000000</v>
      </c>
      <c r="H488" s="8">
        <v>5000000</v>
      </c>
      <c r="I488" s="8" t="str" cm="1">
        <f t="array" ref="I488">_xll.BDP($C488,I$1)</f>
        <v>12657ZAW3</v>
      </c>
      <c r="J488" s="8" t="str" cm="1">
        <f t="array" ref="J488">_xll.BDP($C488,J$1)</f>
        <v>CUCN 4.543 10/24/41</v>
      </c>
      <c r="K488" s="8" cm="1">
        <f t="array" ref="K488">_xll.BDP($C488,K$1)</f>
        <v>108393</v>
      </c>
      <c r="L488" s="8" cm="1">
        <f t="array" ref="L488">_xll.BDP($C488,L$1)</f>
        <v>1180050</v>
      </c>
      <c r="M488" s="8" t="str" cm="1">
        <f t="array" ref="M488">_xll.BDP($C488,M$1)</f>
        <v>CAD</v>
      </c>
      <c r="N488" s="8" t="str" cm="1">
        <f t="array" ref="N488">_xll.BDP($C488,N$1)</f>
        <v>CA</v>
      </c>
      <c r="O488" s="8" t="str" cm="1">
        <f t="array" ref="O488">_xll.BDP($C488,O$1)</f>
        <v>Corp</v>
      </c>
      <c r="P488" s="8" t="str" cm="1">
        <f t="array" ref="P488">_xll.BDP($C488,P$1)</f>
        <v>Utilities</v>
      </c>
      <c r="Q488" s="8" t="str" cm="1">
        <f t="array" ref="Q488">_xll.BDP($C488,Q$1)</f>
        <v>CU INC</v>
      </c>
      <c r="R488" s="8" t="str" cm="1">
        <f t="array" ref="R488">_xll.BDP($C488,R$1)</f>
        <v>A</v>
      </c>
      <c r="S488" s="8" cm="1">
        <f t="array" ref="S488">_xlfn.IFNA(MATCH(_xll.BDP($C488,S$1),Convert_RBCIRTG[RTG_MDY],0),0)</f>
        <v>0</v>
      </c>
      <c r="T488" s="8" cm="1">
        <f t="array" ref="T488">_xlfn.IFNA(MATCH(_xll.BDP($C488,T$1),Convert_RBCIRTG[RTG_FITCH_SP],0),0)</f>
        <v>0</v>
      </c>
      <c r="U488" s="8" cm="1">
        <f t="array" ref="U488">_xlfn.IFNA(MATCH(_xll.BDP($C488,U$1),Convert_RBCIRTG[RTG_FITCH_SP],0),0)</f>
        <v>4</v>
      </c>
      <c r="V488" s="20" t="str" cm="1">
        <f t="array" ref="V488">INDEX(Convert_RBCIRTG[RTG_FITCH_SP],IF(MEDIAN($S488:$U488)&gt;0,MEDIAN($S488:$U488),MAX($S488:$U488)))</f>
        <v>A-</v>
      </c>
      <c r="W488" s="15" cm="1">
        <f t="array" ref="W488">_xll.BDP($C488,W$1,"YAS_YLD_FLAG = 15")</f>
        <v>13.473156887297851</v>
      </c>
      <c r="X488" s="3" t="str">
        <f>INDEX(Convert_DurBins[Dur_Bucket],MATCH($W488,Convert_DurBins[Dur_Val],1))</f>
        <v>12-14</v>
      </c>
      <c r="Y488" s="14">
        <f t="shared" si="36"/>
        <v>3.1508020000000001</v>
      </c>
      <c r="Z488" s="3">
        <f>-INDEX(DefProv[Default],MATCH($O488&amp;$R488,DefProv[KEY],0))</f>
        <v>-13</v>
      </c>
      <c r="AA488" s="9" cm="1">
        <f t="array" ref="AA488">IF($M488="CAD",AB488,_xll.BDP($C488,AA$1,"YAS_XCCY_FOREIGN_CURRENCY=CAD","YAS_YLD_FLAG = 15","PRICING_SOURCE=BVAL"))</f>
        <v>3.280802</v>
      </c>
      <c r="AB488" s="9" cm="1">
        <f t="array" ref="AB488">_xll.BDP($C488,AB$1,"YAS_YLD_FLAG = 15","PRICING_SOURCE=BVAL")</f>
        <v>3.280802</v>
      </c>
      <c r="AC488" s="14">
        <f t="shared" si="37"/>
        <v>0</v>
      </c>
      <c r="AD488" s="9" cm="1">
        <f t="array" ref="AD488">_xll.BDP($C488,AD$1,"YAS_YLD_FLAG = 15","PRICING_SOURCE=BVAL")</f>
        <v>141.27000000000001</v>
      </c>
      <c r="AE488" s="14">
        <f>INDEX([1]credit_yield!$C$1:$C$108,MATCH($AY488,[1]credit_yield!$A$1:$A$108,0))</f>
        <v>137.66306864420571</v>
      </c>
      <c r="AF488" s="9" cm="1">
        <f t="array" ref="AF488">_xll.BDP($C488,AF$1,"YAS_YLD_FLAG = 15","YAS_XCCY_FOREIGN_CURRENCY=CAD","PRICING_SOURCE=BVAL")</f>
        <v>153.97935607326986</v>
      </c>
      <c r="AG488" s="9" cm="1">
        <f t="array" ref="AG488">_xll.BDP($C488,AG$1,"YAS_YLD_FLAG = 15","PRICING_SOURCE=BVAL")</f>
        <v>1.8681019999999999</v>
      </c>
      <c r="AH488" s="9" t="str" cm="1">
        <f t="array" ref="AH488">_xll.BDP($C488,AH$1,"YAS_YLD_FLAG = 15","PRICING_SOURCE=BVAL")</f>
        <v>CAN 4 06/01/41</v>
      </c>
      <c r="AI488" s="9" t="str" cm="1">
        <f t="array" ref="AI488">_xll.BDP($C488,AI$1,"YAS_YLD_FLAG = 15","YAS_XCCY_FOREIGN_CURRENCY=CAD","PRICING_SOURCE=BVAL")</f>
        <v>CAN 4 06/01/41</v>
      </c>
      <c r="AJ488" s="9" cm="1">
        <f t="array" ref="AJ488">_xll.BQL($C488, "yield(fill=PREV, pricing_source=BVN4, side=Bid, yield_type=YTW) - yield(fill=PREV, pricing_source=BVN4, side=Ask, yield_type=YTW)")</f>
        <v>3.5257078201954783E-2</v>
      </c>
      <c r="AK488" s="16" cm="1">
        <f t="array" ref="AK488">_xll.BDP($C488,AK$1,"YAS_YLD_FLAG = 1")</f>
        <v>500000000</v>
      </c>
      <c r="AL488" s="5">
        <f t="shared" si="38"/>
        <v>0</v>
      </c>
      <c r="AM488" s="17" cm="1">
        <f t="array" ref="AM488">_xll.BDP($C488&amp;"@"&amp;Settings!$B$1&amp;" "&amp;$O488,"INTERVAL_SUM","MARKET_DATA_OVERRIDE="&amp;AM$1,"CALC_INTERVAL="&amp;Settings!$B$2,"FILL=0")*1000</f>
        <v>0</v>
      </c>
      <c r="AN488" s="18">
        <f t="shared" si="39"/>
        <v>0</v>
      </c>
      <c r="AO488" s="17" cm="1">
        <f t="array" ref="AO488">_xll.BDP($I488&amp;"@"&amp;Settings!$B$1&amp;" "&amp;$O488,"INTERVAL_SUM","MARKET_DATA_OVERRIDE="&amp;AO$1,"CALC_INTERVAL="&amp;Settings!$B$2,"FILL=0")*1000</f>
        <v>0</v>
      </c>
      <c r="AP488" s="17" cm="1">
        <f t="array" ref="AP488">_xll.BDP($I488&amp;"@"&amp;Settings!$B$1&amp;" "&amp;$O488,"INTERVAL_SUM","MARKET_DATA_OVERRIDE="&amp;AP$1,"CALC_INTERVAL="&amp;Settings!$B$2,"FILL=0")*1000</f>
        <v>0</v>
      </c>
      <c r="AQ488" s="8" cm="1">
        <f t="array" ref="AQ488">_xll.BDP($C488,AQ$1)</f>
        <v>85</v>
      </c>
      <c r="AR488" s="21">
        <f>_xlfn.IFNA(IF(ISNUMBER($K488),INDEX(SN_Limit[UTILIZATION],MATCH($K488,SN_Limit[BB_ID],0)),"#N/A"),
IF(ISNUMBER($L488),INDEX(SN_Limit[UTILIZATION],MATCH($L488,SN_Limit[BB_ID],0)),"#N/A"))</f>
        <v>0.53059999999999996</v>
      </c>
      <c r="AS488" s="6">
        <f>_xlfn.IFNA(IF(ISNUMBER($K488),INDEX(SN_Limit[REMAINING],MATCH($K488,SN_Limit[BB_ID],0)),"#N/A"),
IF(ISNUMBER($L488),INDEX(SN_Limit[REMAINING],MATCH($L488,SN_Limit[BB_ID],0)),"#N/A"))</f>
        <v>66489430.379999995</v>
      </c>
      <c r="AT488" s="3" t="str">
        <f>INDEX(Table11[Z_category],MATCH(MAX(BuyTable[[#This Row],[Yld_Z_BB]:[Yld_Z_RBCI]]),Table11[Z_score_Vale],1))</f>
        <v>75 to 90</v>
      </c>
      <c r="AU488" s="3">
        <f>INDEX(Table12[TRAC_Category],MATCH(BuyTable[[#This Row],[Perc_Traded]],Table12[TRAC_Value],1))</f>
        <v>0</v>
      </c>
      <c r="AV488" s="27">
        <f>INDEX(Table13[NetDlrInv_Category],MATCH(BuyTable[[#This Row],[DealerClient Net]],Table13[NetDlrInv_Value],1))</f>
        <v>0</v>
      </c>
      <c r="AW488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88" s="3">
        <f>INDEX(Table15[XCCY_Cat],MATCH(BuyTable[[#This Row],[XCCY_sprd]],Table15[XCCY_Value],1))</f>
        <v>0</v>
      </c>
      <c r="AY488" s="3" t="str">
        <f>INDEX(Group_RTG[RTG_Value],MATCH($R488,Group_RTG[RTG_Key],0))&amp;":"&amp;INDEX(Map_DurBQNT[Dur_Val],MATCH($X488,Map_DurBQNT[Dur_Key],0))&amp;":"&amp;$M488&amp;":"&amp;$O488</f>
        <v>A:7:CAD:Corp</v>
      </c>
      <c r="AZ488" s="3" t="str">
        <f>INDEX(Table9[LQA_Bucket],MATCH(BuyTable[[#This Row],[LQA_LIQUIDITY_SCORE]],Table9[LQA_Val],1))</f>
        <v>80-100</v>
      </c>
      <c r="BA488" s="27" t="str">
        <f>INDEX(Table10[Utilization_Bucket],MATCH(_xlfn.IFNA(ROUND(BuyTable[[#This Row],[Remaining]]/1000000,0),-1),Table10[Utilization_Val],1))</f>
        <v>50-100MM</v>
      </c>
      <c r="BB48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89" spans="1:54" x14ac:dyDescent="0.3">
      <c r="A489" t="s">
        <v>876</v>
      </c>
      <c r="B489" t="str">
        <f>IF(ISNUMBER(MATCH(I489,Buyside_PastID!A:A,0)),"","NEW")</f>
        <v/>
      </c>
      <c r="C489" s="8" t="s">
        <v>1725</v>
      </c>
      <c r="D489" s="8">
        <v>0.97462580104818541</v>
      </c>
      <c r="E489" s="8">
        <v>0.99994515521945659</v>
      </c>
      <c r="F489" s="8" t="s">
        <v>2150</v>
      </c>
      <c r="G489" s="8">
        <v>2000000</v>
      </c>
      <c r="H489" s="8">
        <v>5000000</v>
      </c>
      <c r="I489" s="8" t="str" cm="1">
        <f t="array" ref="I489">_xll.BDP($C489,I$1)</f>
        <v>44810ZBD1</v>
      </c>
      <c r="J489" s="8" t="str" cm="1">
        <f t="array" ref="J489">_xll.BDP($C489,J$1)</f>
        <v>HYDONE 4.39 09/26/41</v>
      </c>
      <c r="K489" s="8" cm="1">
        <f t="array" ref="K489">_xll.BDP($C489,K$1)</f>
        <v>47287703</v>
      </c>
      <c r="L489" s="8" cm="1">
        <f t="array" ref="L489">_xll.BDP($C489,L$1)</f>
        <v>1180521</v>
      </c>
      <c r="M489" s="8" t="str" cm="1">
        <f t="array" ref="M489">_xll.BDP($C489,M$1)</f>
        <v>CAD</v>
      </c>
      <c r="N489" s="8" t="str" cm="1">
        <f t="array" ref="N489">_xll.BDP($C489,N$1)</f>
        <v>CA</v>
      </c>
      <c r="O489" s="8" t="str" cm="1">
        <f t="array" ref="O489">_xll.BDP($C489,O$1)</f>
        <v>Corp</v>
      </c>
      <c r="P489" s="8" t="str" cm="1">
        <f t="array" ref="P489">_xll.BDP($C489,P$1)</f>
        <v>Utilities</v>
      </c>
      <c r="Q489" s="8" t="str" cm="1">
        <f t="array" ref="Q489">_xll.BDP($C489,Q$1)</f>
        <v>HYDRO ONE INC</v>
      </c>
      <c r="R489" s="8" t="str" cm="1">
        <f t="array" ref="R489">_xll.BDP($C489,R$1)</f>
        <v>A-</v>
      </c>
      <c r="S489" s="8" cm="1">
        <f t="array" ref="S489">_xlfn.IFNA(MATCH(_xll.BDP($C489,S$1),Convert_RBCIRTG[RTG_MDY],0),0)</f>
        <v>4</v>
      </c>
      <c r="T489" s="8" cm="1">
        <f t="array" ref="T489">_xlfn.IFNA(MATCH(_xll.BDP($C489,T$1),Convert_RBCIRTG[RTG_FITCH_SP],0),0)</f>
        <v>0</v>
      </c>
      <c r="U489" s="8" cm="1">
        <f t="array" ref="U489">_xlfn.IFNA(MATCH(_xll.BDP($C489,U$1),Convert_RBCIRTG[RTG_FITCH_SP],0),0)</f>
        <v>4</v>
      </c>
      <c r="V489" s="20" t="str" cm="1">
        <f t="array" ref="V489">INDEX(Convert_RBCIRTG[RTG_FITCH_SP],IF(MEDIAN($S489:$U489)&gt;0,MEDIAN($S489:$U489),MAX($S489:$U489)))</f>
        <v>A-</v>
      </c>
      <c r="W489" s="15" cm="1">
        <f t="array" ref="W489">_xll.BDP($C489,W$1,"YAS_YLD_FLAG = 15")</f>
        <v>13.769329598938985</v>
      </c>
      <c r="X489" s="3" t="str">
        <f>INDEX(Convert_DurBins[Dur_Bucket],MATCH($W489,Convert_DurBins[Dur_Val],1))</f>
        <v>12-14</v>
      </c>
      <c r="Y489" s="14">
        <f t="shared" si="36"/>
        <v>3.0882499999999999</v>
      </c>
      <c r="Z489" s="3">
        <f>-INDEX(DefProv[Default],MATCH($O489&amp;$R489,DefProv[KEY],0))</f>
        <v>-13</v>
      </c>
      <c r="AA489" s="9" cm="1">
        <f t="array" ref="AA489">IF($M489="CAD",AB489,_xll.BDP($C489,AA$1,"YAS_XCCY_FOREIGN_CURRENCY=CAD","YAS_YLD_FLAG = 15","PRICING_SOURCE=BVAL"))</f>
        <v>3.2182499999999998</v>
      </c>
      <c r="AB489" s="9" cm="1">
        <f t="array" ref="AB489">_xll.BDP($C489,AB$1,"YAS_YLD_FLAG = 15","PRICING_SOURCE=BVAL")</f>
        <v>3.2182499999999998</v>
      </c>
      <c r="AC489" s="14">
        <f t="shared" si="37"/>
        <v>0</v>
      </c>
      <c r="AD489" s="9" cm="1">
        <f t="array" ref="AD489">_xll.BDP($C489,AD$1,"YAS_YLD_FLAG = 15","PRICING_SOURCE=BVAL")</f>
        <v>135.01479999999998</v>
      </c>
      <c r="AE489" s="14">
        <f>INDEX([1]credit_yield!$C$1:$C$108,MATCH($AY489,[1]credit_yield!$A$1:$A$108,0))</f>
        <v>137.66306864420571</v>
      </c>
      <c r="AF489" s="9" cm="1">
        <f t="array" ref="AF489">_xll.BDP($C489,AF$1,"YAS_YLD_FLAG = 15","YAS_XCCY_FOREIGN_CURRENCY=CAD","PRICING_SOURCE=BVAL")</f>
        <v>146.20055267338626</v>
      </c>
      <c r="AG489" s="9" cm="1">
        <f t="array" ref="AG489">_xll.BDP($C489,AG$1,"YAS_YLD_FLAG = 15","PRICING_SOURCE=BVAL")</f>
        <v>1.8681019999999999</v>
      </c>
      <c r="AH489" s="9" t="str" cm="1">
        <f t="array" ref="AH489">_xll.BDP($C489,AH$1,"YAS_YLD_FLAG = 15","PRICING_SOURCE=BVAL")</f>
        <v>CAN 4 06/01/41</v>
      </c>
      <c r="AI489" s="9" t="str" cm="1">
        <f t="array" ref="AI489">_xll.BDP($C489,AI$1,"YAS_YLD_FLAG = 15","YAS_XCCY_FOREIGN_CURRENCY=CAD","PRICING_SOURCE=BVAL")</f>
        <v>CAN 4 06/01/41</v>
      </c>
      <c r="AJ489" s="9" cm="1">
        <f t="array" ref="AJ489">_xll.BQL($C489, "yield(fill=PREV, pricing_source=BVN4, side=Bid, yield_type=YTW) - yield(fill=PREV, pricing_source=BVN4, side=Ask, yield_type=YTW)")</f>
        <v>6.1316333094524111E-2</v>
      </c>
      <c r="AK489" s="16" cm="1">
        <f t="array" ref="AK489">_xll.BDP($C489,AK$1,"YAS_YLD_FLAG = 1")</f>
        <v>300000000</v>
      </c>
      <c r="AL489" s="5">
        <f t="shared" si="38"/>
        <v>0</v>
      </c>
      <c r="AM489" s="17" cm="1">
        <f t="array" ref="AM489">_xll.BDP($C489&amp;"@"&amp;Settings!$B$1&amp;" "&amp;$O489,"INTERVAL_SUM","MARKET_DATA_OVERRIDE="&amp;AM$1,"CALC_INTERVAL="&amp;Settings!$B$2,"FILL=0")*1000</f>
        <v>0</v>
      </c>
      <c r="AN489" s="18">
        <f t="shared" si="39"/>
        <v>0</v>
      </c>
      <c r="AO489" s="17" cm="1">
        <f t="array" ref="AO489">_xll.BDP($I489&amp;"@"&amp;Settings!$B$1&amp;" "&amp;$O489,"INTERVAL_SUM","MARKET_DATA_OVERRIDE="&amp;AO$1,"CALC_INTERVAL="&amp;Settings!$B$2,"FILL=0")*1000</f>
        <v>0</v>
      </c>
      <c r="AP489" s="17" cm="1">
        <f t="array" ref="AP489">_xll.BDP($I489&amp;"@"&amp;Settings!$B$1&amp;" "&amp;$O489,"INTERVAL_SUM","MARKET_DATA_OVERRIDE="&amp;AP$1,"CALC_INTERVAL="&amp;Settings!$B$2,"FILL=0")*1000</f>
        <v>0</v>
      </c>
      <c r="AQ489" s="8" cm="1">
        <f t="array" ref="AQ489">_xll.BDP($C489,AQ$1)</f>
        <v>72</v>
      </c>
      <c r="AR489" s="21">
        <f>_xlfn.IFNA(IF(ISNUMBER($K489),INDEX(SN_Limit[UTILIZATION],MATCH($K489,SN_Limit[BB_ID],0)),"#N/A"),
IF(ISNUMBER($L489),INDEX(SN_Limit[UTILIZATION],MATCH($L489,SN_Limit[BB_ID],0)),"#N/A"))</f>
        <v>0.15909999999999999</v>
      </c>
      <c r="AS489" s="6">
        <f>_xlfn.IFNA(IF(ISNUMBER($K489),INDEX(SN_Limit[REMAINING],MATCH($K489,SN_Limit[BB_ID],0)),"#N/A"),
IF(ISNUMBER($L489),INDEX(SN_Limit[REMAINING],MATCH($L489,SN_Limit[BB_ID],0)),"#N/A"))</f>
        <v>111128831.42</v>
      </c>
      <c r="AT489" s="3" t="str">
        <f>INDEX(Table11[Z_category],MATCH(MAX(BuyTable[[#This Row],[Yld_Z_BB]:[Yld_Z_RBCI]]),Table11[Z_score_Vale],1))</f>
        <v>75 to 90</v>
      </c>
      <c r="AU489" s="3">
        <f>INDEX(Table12[TRAC_Category],MATCH(BuyTable[[#This Row],[Perc_Traded]],Table12[TRAC_Value],1))</f>
        <v>0</v>
      </c>
      <c r="AV489" s="27">
        <f>INDEX(Table13[NetDlrInv_Category],MATCH(BuyTable[[#This Row],[DealerClient Net]],Table13[NetDlrInv_Value],1))</f>
        <v>0</v>
      </c>
      <c r="AW489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89" s="3">
        <f>INDEX(Table15[XCCY_Cat],MATCH(BuyTable[[#This Row],[XCCY_sprd]],Table15[XCCY_Value],1))</f>
        <v>0</v>
      </c>
      <c r="AY489" s="3" t="str">
        <f>INDEX(Group_RTG[RTG_Value],MATCH($R489,Group_RTG[RTG_Key],0))&amp;":"&amp;INDEX(Map_DurBQNT[Dur_Val],MATCH($X489,Map_DurBQNT[Dur_Key],0))&amp;":"&amp;$M489&amp;":"&amp;$O489</f>
        <v>A:7:CAD:Corp</v>
      </c>
      <c r="AZ489" s="3" t="str">
        <f>INDEX(Table9[LQA_Bucket],MATCH(BuyTable[[#This Row],[LQA_LIQUIDITY_SCORE]],Table9[LQA_Val],1))</f>
        <v>60-80</v>
      </c>
      <c r="BA489" s="27" t="str">
        <f>INDEX(Table10[Utilization_Bucket],MATCH(_xlfn.IFNA(ROUND(BuyTable[[#This Row],[Remaining]]/1000000,0),-1),Table10[Utilization_Val],1))</f>
        <v>100MM+</v>
      </c>
      <c r="BB48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90" spans="1:54" x14ac:dyDescent="0.3">
      <c r="A490" t="s">
        <v>876</v>
      </c>
      <c r="B490" t="str">
        <f>IF(ISNUMBER(MATCH(I490,Buyside_PastID!A:A,0)),"","NEW")</f>
        <v/>
      </c>
      <c r="C490" s="8" t="s">
        <v>1784</v>
      </c>
      <c r="D490" s="8">
        <v>0.79254436669758244</v>
      </c>
      <c r="E490" s="8">
        <v>1.2004808517120211</v>
      </c>
      <c r="F490" s="8" t="s">
        <v>2225</v>
      </c>
      <c r="G490" s="8">
        <v>0</v>
      </c>
      <c r="H490" s="8">
        <v>0</v>
      </c>
      <c r="I490" s="8" t="str" cm="1">
        <f t="array" ref="I490">_xll.BDP($C490,I$1)</f>
        <v>803854JX7</v>
      </c>
      <c r="J490" s="8" t="str" cm="1">
        <f t="array" ref="J490">_xll.BDP($C490,J$1)</f>
        <v>SCDA 3 3/4 03/05/54</v>
      </c>
      <c r="K490" s="8" cm="1">
        <f t="array" ref="K490">_xll.BDP($C490,K$1)</f>
        <v>186291</v>
      </c>
      <c r="L490" s="8" cm="1">
        <f t="array" ref="L490">_xll.BDP($C490,L$1)</f>
        <v>186291</v>
      </c>
      <c r="M490" s="8" t="str" cm="1">
        <f t="array" ref="M490">_xll.BDP($C490,M$1)</f>
        <v>CAD</v>
      </c>
      <c r="N490" s="8" t="str" cm="1">
        <f t="array" ref="N490">_xll.BDP($C490,N$1)</f>
        <v>CA</v>
      </c>
      <c r="O490" s="8" t="str" cm="1">
        <f t="array" ref="O490">_xll.BDP($C490,O$1)</f>
        <v>Govt</v>
      </c>
      <c r="P490" s="8" t="str" cm="1">
        <f t="array" ref="P490">_xll.BDP($C490,P$1)</f>
        <v>Government</v>
      </c>
      <c r="Q490" s="8" t="str" cm="1">
        <f t="array" ref="Q490">_xll.BDP($C490,Q$1)</f>
        <v>PROVINCE OF SASKATCHEWAN</v>
      </c>
      <c r="R490" s="8" t="str" cm="1">
        <f t="array" ref="R490">_xll.BDP($C490,R$1)</f>
        <v>AA</v>
      </c>
      <c r="S490" s="8" cm="1">
        <f t="array" ref="S490">_xlfn.IFNA(MATCH(_xll.BDP($C490,S$1),Convert_RBCIRTG[RTG_MDY],0),0)</f>
        <v>9</v>
      </c>
      <c r="T490" s="8" cm="1">
        <f t="array" ref="T490">_xlfn.IFNA(MATCH(_xll.BDP($C490,T$1),Convert_RBCIRTG[RTG_FITCH_SP],0),0)</f>
        <v>0</v>
      </c>
      <c r="U490" s="8" cm="1">
        <f t="array" ref="U490">_xlfn.IFNA(MATCH(_xll.BDP($C490,U$1),Convert_RBCIRTG[RTG_FITCH_SP],0),0)</f>
        <v>8</v>
      </c>
      <c r="V490" s="20" t="str" cm="1">
        <f t="array" ref="V490">INDEX(Convert_RBCIRTG[RTG_FITCH_SP],IF(MEDIAN($S490:$U490)&gt;0,MEDIAN($S490:$U490),MAX($S490:$U490)))</f>
        <v>AA</v>
      </c>
      <c r="W490" s="15" cm="1">
        <f t="array" ref="W490">_xll.BDP($C490,W$1,"YAS_YLD_FLAG = 15")</f>
        <v>19.922261611498492</v>
      </c>
      <c r="X490" s="3" t="str">
        <f>INDEX(Convert_DurBins[Dur_Bucket],MATCH($W490,Convert_DurBins[Dur_Val],1))</f>
        <v>18-20</v>
      </c>
      <c r="Y490" s="14">
        <f t="shared" si="36"/>
        <v>2.7525740000000001</v>
      </c>
      <c r="Z490" s="3">
        <f>-INDEX(DefProv[Default],MATCH($O490&amp;$R490,DefProv[KEY],0))</f>
        <v>-3</v>
      </c>
      <c r="AA490" s="9" cm="1">
        <f t="array" ref="AA490">IF($M490="CAD",AB490,_xll.BDP($C490,AA$1,"YAS_XCCY_FOREIGN_CURRENCY=CAD","YAS_YLD_FLAG = 15","PRICING_SOURCE=BVAL"))</f>
        <v>2.7825739999999999</v>
      </c>
      <c r="AB490" s="9" cm="1">
        <f t="array" ref="AB490">_xll.BDP($C490,AB$1,"YAS_YLD_FLAG = 15","PRICING_SOURCE=BVAL")</f>
        <v>2.7825739999999999</v>
      </c>
      <c r="AC490" s="14">
        <f t="shared" si="37"/>
        <v>0</v>
      </c>
      <c r="AD490" s="9" cm="1">
        <f t="array" ref="AD490">_xll.BDP($C490,AD$1,"YAS_YLD_FLAG = 15","PRICING_SOURCE=BVAL")</f>
        <v>83.007900000000006</v>
      </c>
      <c r="AE490" s="14">
        <f>INDEX([1]credit_yield!$C$1:$C$108,MATCH($AY490,[1]credit_yield!$A$1:$A$108,0))</f>
        <v>85.018358503069194</v>
      </c>
      <c r="AF490" s="9" cm="1">
        <f t="array" ref="AF490">_xll.BDP($C490,AF$1,"YAS_YLD_FLAG = 15","YAS_XCCY_FOREIGN_CURRENCY=CAD","PRICING_SOURCE=BVAL")</f>
        <v>88.129749445786729</v>
      </c>
      <c r="AG490" s="9" cm="1">
        <f t="array" ref="AG490">_xll.BDP($C490,AG$1,"YAS_YLD_FLAG = 15","PRICING_SOURCE=BVAL")</f>
        <v>1.9524949999999999</v>
      </c>
      <c r="AH490" s="9" t="str" cm="1">
        <f t="array" ref="AH490">_xll.BDP($C490,AH$1,"YAS_YLD_FLAG = 15","PRICING_SOURCE=BVAL")</f>
        <v>CAN 2 3/4 12/01/48</v>
      </c>
      <c r="AI490" s="9" t="str" cm="1">
        <f t="array" ref="AI490">_xll.BDP($C490,AI$1,"YAS_YLD_FLAG = 15","YAS_XCCY_FOREIGN_CURRENCY=CAD","PRICING_SOURCE=BVAL")</f>
        <v>CAN 2 12/01/51</v>
      </c>
      <c r="AJ490" s="9" cm="1">
        <f t="array" ref="AJ490">_xll.BQL($C490, "yield(fill=PREV, pricing_source=BVN4, side=Bid, yield_type=YTW) - yield(fill=PREV, pricing_source=BVN4, side=Ask, yield_type=YTW)")</f>
        <v>1.9700961807793238E-2</v>
      </c>
      <c r="AK490" s="16" cm="1">
        <f t="array" ref="AK490">_xll.BDP($C490,AK$1,"YAS_YLD_FLAG = 1")</f>
        <v>725000000</v>
      </c>
      <c r="AL490" s="5">
        <f t="shared" si="38"/>
        <v>0</v>
      </c>
      <c r="AM490" s="17" cm="1">
        <f t="array" ref="AM490">_xll.BDP($C490&amp;"@"&amp;Settings!$B$1&amp;" "&amp;$O490,"INTERVAL_SUM","MARKET_DATA_OVERRIDE="&amp;AM$1,"CALC_INTERVAL="&amp;Settings!$B$2,"FILL=0")*1000</f>
        <v>0</v>
      </c>
      <c r="AN490" s="18">
        <f t="shared" si="39"/>
        <v>0</v>
      </c>
      <c r="AO490" s="17" cm="1">
        <f t="array" ref="AO490">_xll.BDP($I490&amp;"@"&amp;Settings!$B$1&amp;" "&amp;$O490,"INTERVAL_SUM","MARKET_DATA_OVERRIDE="&amp;AO$1,"CALC_INTERVAL="&amp;Settings!$B$2,"FILL=0")*1000</f>
        <v>0</v>
      </c>
      <c r="AP490" s="17" cm="1">
        <f t="array" ref="AP490">_xll.BDP($I490&amp;"@"&amp;Settings!$B$1&amp;" "&amp;$O490,"INTERVAL_SUM","MARKET_DATA_OVERRIDE="&amp;AP$1,"CALC_INTERVAL="&amp;Settings!$B$2,"FILL=0")*1000</f>
        <v>0</v>
      </c>
      <c r="AQ490" s="8" cm="1">
        <f t="array" ref="AQ490">_xll.BDP($C490,AQ$1)</f>
        <v>98</v>
      </c>
      <c r="AR490" s="21">
        <f>_xlfn.IFNA(IF(ISNUMBER($K490),INDEX(SN_Limit[UTILIZATION],MATCH($K490,SN_Limit[BB_ID],0)),"#N/A"),
IF(ISNUMBER($L490),INDEX(SN_Limit[UTILIZATION],MATCH($L490,SN_Limit[BB_ID],0)),"#N/A"))</f>
        <v>0.38619999999999999</v>
      </c>
      <c r="AS490" s="6">
        <f>_xlfn.IFNA(IF(ISNUMBER($K490),INDEX(SN_Limit[REMAINING],MATCH($K490,SN_Limit[BB_ID],0)),"#N/A"),
IF(ISNUMBER($L490),INDEX(SN_Limit[REMAINING],MATCH($L490,SN_Limit[BB_ID],0)),"#N/A"))</f>
        <v>205518765.75</v>
      </c>
      <c r="AT490" s="3" t="str">
        <f>INDEX(Table11[Z_category],MATCH(MAX(BuyTable[[#This Row],[Yld_Z_BB]:[Yld_Z_RBCI]]),Table11[Z_score_Vale],1))</f>
        <v>75 to 90</v>
      </c>
      <c r="AU490" s="3">
        <f>INDEX(Table12[TRAC_Category],MATCH(BuyTable[[#This Row],[Perc_Traded]],Table12[TRAC_Value],1))</f>
        <v>0</v>
      </c>
      <c r="AV490" s="27">
        <f>INDEX(Table13[NetDlrInv_Category],MATCH(BuyTable[[#This Row],[DealerClient Net]],Table13[NetDlrInv_Value],1))</f>
        <v>0</v>
      </c>
      <c r="AW490" s="3">
        <f>IF(OR(ISBLANK(BuyTable[[#This Row],[MSG_AskSize]]),NOT(ISNUMBER(BuyTable[[#This Row],[MSG_AskSize]]))),"NA",INDEX(Table14[AskSize_Category],MATCH(BuyTable[[#This Row],[MSG_AskSize]],Table14[AskSize_Value],1)))</f>
        <v>0</v>
      </c>
      <c r="AX490" s="3">
        <f>INDEX(Table15[XCCY_Cat],MATCH(BuyTable[[#This Row],[XCCY_sprd]],Table15[XCCY_Value],1))</f>
        <v>0</v>
      </c>
      <c r="AY490" s="3" t="str">
        <f>INDEX(Group_RTG[RTG_Value],MATCH($R490,Group_RTG[RTG_Key],0))&amp;":"&amp;INDEX(Map_DurBQNT[Dur_Val],MATCH($X490,Map_DurBQNT[Dur_Key],0))&amp;":"&amp;$M490&amp;":"&amp;$O490</f>
        <v>AA:10:CAD:Govt</v>
      </c>
      <c r="AZ490" s="3" t="str">
        <f>INDEX(Table9[LQA_Bucket],MATCH(BuyTable[[#This Row],[LQA_LIQUIDITY_SCORE]],Table9[LQA_Val],1))</f>
        <v>80-100</v>
      </c>
      <c r="BA490" s="27" t="str">
        <f>INDEX(Table10[Utilization_Bucket],MATCH(_xlfn.IFNA(ROUND(BuyTable[[#This Row],[Remaining]]/1000000,0),-1),Table10[Utilization_Val],1))</f>
        <v>100MM+</v>
      </c>
      <c r="BB49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91" spans="1:54" x14ac:dyDescent="0.3">
      <c r="A491" t="s">
        <v>876</v>
      </c>
      <c r="B491" t="str">
        <f>IF(ISNUMBER(MATCH(I491,Buyside_PastID!A:A,0)),"","NEW")</f>
        <v/>
      </c>
      <c r="C491" s="8" t="s">
        <v>950</v>
      </c>
      <c r="D491" s="8">
        <v>1.8321005514227737</v>
      </c>
      <c r="E491" s="8">
        <v>1.8431241626809489</v>
      </c>
      <c r="F491" s="8" t="s">
        <v>2170</v>
      </c>
      <c r="G491" s="8">
        <v>0</v>
      </c>
      <c r="H491" s="8">
        <v>3000000</v>
      </c>
      <c r="I491" s="8" t="str" cm="1">
        <f t="array" ref="I491">_xll.BDP($C491,I$1)</f>
        <v>880789AC6</v>
      </c>
      <c r="J491" s="8" t="str" cm="1">
        <f t="array" ref="J491">_xll.BDP($C491,J$1)</f>
        <v>TERANE 5.754 12/17/40</v>
      </c>
      <c r="K491" s="8" cm="1">
        <f t="array" ref="K491">_xll.BDP($C491,K$1)</f>
        <v>385958</v>
      </c>
      <c r="L491" s="8" cm="1">
        <f t="array" ref="L491">_xll.BDP($C491,L$1)</f>
        <v>23296379</v>
      </c>
      <c r="M491" s="8" t="str" cm="1">
        <f t="array" ref="M491">_xll.BDP($C491,M$1)</f>
        <v>CAD</v>
      </c>
      <c r="N491" s="8" t="str" cm="1">
        <f t="array" ref="N491">_xll.BDP($C491,N$1)</f>
        <v>CA</v>
      </c>
      <c r="O491" s="8" t="str" cm="1">
        <f t="array" ref="O491">_xll.BDP($C491,O$1)</f>
        <v>Corp</v>
      </c>
      <c r="P491" s="8" t="str" cm="1">
        <f t="array" ref="P491">_xll.BDP($C491,P$1)</f>
        <v>Technology</v>
      </c>
      <c r="Q491" s="8" t="str" cm="1">
        <f t="array" ref="Q491">_xll.BDP($C491,Q$1)</f>
        <v>TERANET HOLDINGS LP</v>
      </c>
      <c r="R491" s="8" t="str" cm="1">
        <f t="array" ref="R491">_xll.BDP($C491,R$1)</f>
        <v>BBB</v>
      </c>
      <c r="S491" s="8" cm="1">
        <f t="array" ref="S491">_xlfn.IFNA(MATCH(_xll.BDP($C491,S$1),Convert_RBCIRTG[RTG_MDY],0),0)</f>
        <v>0</v>
      </c>
      <c r="T491" s="8" cm="1">
        <f t="array" ref="T491">_xlfn.IFNA(MATCH(_xll.BDP($C491,T$1),Convert_RBCIRTG[RTG_FITCH_SP],0),0)</f>
        <v>0</v>
      </c>
      <c r="U491" s="8" cm="1">
        <f t="array" ref="U491">_xlfn.IFNA(MATCH(_xll.BDP($C491,U$1),Convert_RBCIRTG[RTG_FITCH_SP],0),0)</f>
        <v>2</v>
      </c>
      <c r="V491" s="20" t="str" cm="1">
        <f t="array" ref="V491">INDEX(Convert_RBCIRTG[RTG_FITCH_SP],IF(MEDIAN($S491:$U491)&gt;0,MEDIAN($S491:$U491),MAX($S491:$U491)))</f>
        <v>BBB</v>
      </c>
      <c r="W491" s="15" cm="1">
        <f t="array" ref="W491">_xll.BDP($C491,W$1,"YAS_YLD_FLAG = 15")</f>
        <v>12.047156298235821</v>
      </c>
      <c r="X491" s="3" t="str">
        <f>INDEX(Convert_DurBins[Dur_Bucket],MATCH($W491,Convert_DurBins[Dur_Val],1))</f>
        <v>12-14</v>
      </c>
      <c r="Y491" s="14">
        <f t="shared" si="36"/>
        <v>3.923632</v>
      </c>
      <c r="Z491" s="3">
        <f>-INDEX(DefProv[Default],MATCH($O491&amp;$R491,DefProv[KEY],0))</f>
        <v>-36</v>
      </c>
      <c r="AA491" s="9" cm="1">
        <f t="array" ref="AA491">IF($M491="CAD",AB491,_xll.BDP($C491,AA$1,"YAS_XCCY_FOREIGN_CURRENCY=CAD","YAS_YLD_FLAG = 15","PRICING_SOURCE=BVAL"))</f>
        <v>4.2836319999999999</v>
      </c>
      <c r="AB491" s="9" cm="1">
        <f t="array" ref="AB491">_xll.BDP($C491,AB$1,"YAS_YLD_FLAG = 15","PRICING_SOURCE=BVAL")</f>
        <v>4.2836319999999999</v>
      </c>
      <c r="AC491" s="14">
        <f t="shared" si="37"/>
        <v>0</v>
      </c>
      <c r="AD491" s="9" cm="1">
        <f t="array" ref="AD491">_xll.BDP($C491,AD$1,"YAS_YLD_FLAG = 15","PRICING_SOURCE=BVAL")</f>
        <v>250.51769999999999</v>
      </c>
      <c r="AE491" s="14" t="e">
        <f>INDEX([1]credit_yield!$C$1:$C$108,MATCH($AY491,[1]credit_yield!$A$1:$A$108,0))</f>
        <v>#N/A</v>
      </c>
      <c r="AF491" s="9" cm="1">
        <f t="array" ref="AF491">_xll.BDP($C491,AF$1,"YAS_YLD_FLAG = 15","YAS_XCCY_FOREIGN_CURRENCY=CAD","PRICING_SOURCE=BVAL")</f>
        <v>266.93286768064263</v>
      </c>
      <c r="AG491" s="9" cm="1">
        <f t="array" ref="AG491">_xll.BDP($C491,AG$1,"YAS_YLD_FLAG = 15","PRICING_SOURCE=BVAL")</f>
        <v>1.7784550000000001</v>
      </c>
      <c r="AH491" s="9" t="str" cm="1">
        <f t="array" ref="AH491">_xll.BDP($C491,AH$1,"YAS_YLD_FLAG = 15","PRICING_SOURCE=BVAL")</f>
        <v>CAN 5 06/01/37</v>
      </c>
      <c r="AI491" s="9" t="str" cm="1">
        <f t="array" ref="AI491">_xll.BDP($C491,AI$1,"YAS_YLD_FLAG = 15","YAS_XCCY_FOREIGN_CURRENCY=CAD","PRICING_SOURCE=BVAL")</f>
        <v>CAN 4 06/01/41</v>
      </c>
      <c r="AJ491" s="9" cm="1">
        <f t="array" ref="AJ491">_xll.BQL($C491, "yield(fill=PREV, pricing_source=BVN4, side=Bid, yield_type=YTW) - yield(fill=PREV, pricing_source=BVN4, side=Ask, yield_type=YTW)")</f>
        <v>5.8359288494729711E-2</v>
      </c>
      <c r="AK491" s="16" cm="1">
        <f t="array" ref="AK491">_xll.BDP($C491,AK$1,"YAS_YLD_FLAG = 1")</f>
        <v>450000000</v>
      </c>
      <c r="AL491" s="5">
        <f t="shared" si="38"/>
        <v>0</v>
      </c>
      <c r="AM491" s="17" cm="1">
        <f t="array" ref="AM491">_xll.BDP($C491&amp;"@"&amp;Settings!$B$1&amp;" "&amp;$O491,"INTERVAL_SUM","MARKET_DATA_OVERRIDE="&amp;AM$1,"CALC_INTERVAL="&amp;Settings!$B$2,"FILL=0")*1000</f>
        <v>0</v>
      </c>
      <c r="AN491" s="18">
        <f t="shared" si="39"/>
        <v>0</v>
      </c>
      <c r="AO491" s="17" cm="1">
        <f t="array" ref="AO491">_xll.BDP($I491&amp;"@"&amp;Settings!$B$1&amp;" "&amp;$O491,"INTERVAL_SUM","MARKET_DATA_OVERRIDE="&amp;AO$1,"CALC_INTERVAL="&amp;Settings!$B$2,"FILL=0")*1000</f>
        <v>0</v>
      </c>
      <c r="AP491" s="17" cm="1">
        <f t="array" ref="AP491">_xll.BDP($I491&amp;"@"&amp;Settings!$B$1&amp;" "&amp;$O491,"INTERVAL_SUM","MARKET_DATA_OVERRIDE="&amp;AP$1,"CALC_INTERVAL="&amp;Settings!$B$2,"FILL=0")*1000</f>
        <v>0</v>
      </c>
      <c r="AQ491" s="8" cm="1">
        <f t="array" ref="AQ491">_xll.BDP($C491,AQ$1)</f>
        <v>68</v>
      </c>
      <c r="AR491" s="21">
        <f>_xlfn.IFNA(IF(ISNUMBER($K491),INDEX(SN_Limit[UTILIZATION],MATCH($K491,SN_Limit[BB_ID],0)),"#N/A"),
IF(ISNUMBER($L491),INDEX(SN_Limit[UTILIZATION],MATCH($L491,SN_Limit[BB_ID],0)),"#N/A"))</f>
        <v>0.8175</v>
      </c>
      <c r="AS491" s="6">
        <f>_xlfn.IFNA(IF(ISNUMBER($K491),INDEX(SN_Limit[REMAINING],MATCH($K491,SN_Limit[BB_ID],0)),"#N/A"),
IF(ISNUMBER($L491),INDEX(SN_Limit[REMAINING],MATCH($L491,SN_Limit[BB_ID],0)),"#N/A"))</f>
        <v>3301075.129999999</v>
      </c>
      <c r="AT491" s="3" t="str">
        <f>INDEX(Table11[Z_category],MATCH(MAX(BuyTable[[#This Row],[Yld_Z_BB]:[Yld_Z_RBCI]]),Table11[Z_score_Vale],1))</f>
        <v>90+</v>
      </c>
      <c r="AU491" s="3">
        <f>INDEX(Table12[TRAC_Category],MATCH(BuyTable[[#This Row],[Perc_Traded]],Table12[TRAC_Value],1))</f>
        <v>0</v>
      </c>
      <c r="AV491" s="27">
        <f>INDEX(Table13[NetDlrInv_Category],MATCH(BuyTable[[#This Row],[DealerClient Net]],Table13[NetDlrInv_Value],1))</f>
        <v>0</v>
      </c>
      <c r="AW491" s="3">
        <f>IF(OR(ISBLANK(BuyTable[[#This Row],[MSG_AskSize]]),NOT(ISNUMBER(BuyTable[[#This Row],[MSG_AskSize]]))),"NA",INDEX(Table14[AskSize_Category],MATCH(BuyTable[[#This Row],[MSG_AskSize]],Table14[AskSize_Value],1)))</f>
        <v>0</v>
      </c>
      <c r="AX491" s="3">
        <f>INDEX(Table15[XCCY_Cat],MATCH(BuyTable[[#This Row],[XCCY_sprd]],Table15[XCCY_Value],1))</f>
        <v>0</v>
      </c>
      <c r="AY491" s="3" t="str">
        <f>INDEX(Group_RTG[RTG_Value],MATCH($R491,Group_RTG[RTG_Key],0))&amp;":"&amp;INDEX(Map_DurBQNT[Dur_Val],MATCH($X491,Map_DurBQNT[Dur_Key],0))&amp;":"&amp;$M491&amp;":"&amp;$O491</f>
        <v>BBB:7:CAD:Corp</v>
      </c>
      <c r="AZ491" s="3" t="str">
        <f>INDEX(Table9[LQA_Bucket],MATCH(BuyTable[[#This Row],[LQA_LIQUIDITY_SCORE]],Table9[LQA_Val],1))</f>
        <v>60-80</v>
      </c>
      <c r="BA491" s="27" t="str">
        <f>INDEX(Table10[Utilization_Bucket],MATCH(_xlfn.IFNA(ROUND(BuyTable[[#This Row],[Remaining]]/1000000,0),-1),Table10[Utilization_Val],1))</f>
        <v>1-10MM</v>
      </c>
      <c r="BB49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492" spans="1:54" x14ac:dyDescent="0.3">
      <c r="A492" t="s">
        <v>876</v>
      </c>
      <c r="B492" t="str">
        <f>IF(ISNUMBER(MATCH(I492,Buyside_PastID!A:A,0)),"","NEW")</f>
        <v/>
      </c>
      <c r="C492" s="8" t="s">
        <v>1715</v>
      </c>
      <c r="D492" s="8">
        <v>1.1274347095603914</v>
      </c>
      <c r="E492" s="8">
        <v>0.94448286064298204</v>
      </c>
      <c r="F492" s="8" t="s">
        <v>2139</v>
      </c>
      <c r="G492" s="8">
        <v>3000000</v>
      </c>
      <c r="H492" s="8">
        <v>3000000</v>
      </c>
      <c r="I492" s="8" t="str" cm="1">
        <f t="array" ref="I492">_xll.BDP($C492,I$1)</f>
        <v>136375CG5</v>
      </c>
      <c r="J492" s="8" t="str" cm="1">
        <f t="array" ref="J492">_xll.BDP($C492,J$1)</f>
        <v>CNRCN 3.95 09/22/45</v>
      </c>
      <c r="K492" s="8" cm="1">
        <f t="array" ref="K492">_xll.BDP($C492,K$1)</f>
        <v>179551</v>
      </c>
      <c r="L492" s="8" cm="1">
        <f t="array" ref="L492">_xll.BDP($C492,L$1)</f>
        <v>179551</v>
      </c>
      <c r="M492" s="8" t="str" cm="1">
        <f t="array" ref="M492">_xll.BDP($C492,M$1)</f>
        <v>CAD</v>
      </c>
      <c r="N492" s="8" t="str" cm="1">
        <f t="array" ref="N492">_xll.BDP($C492,N$1)</f>
        <v>CA</v>
      </c>
      <c r="O492" s="8" t="str" cm="1">
        <f t="array" ref="O492">_xll.BDP($C492,O$1)</f>
        <v>Corp</v>
      </c>
      <c r="P492" s="8" t="str" cm="1">
        <f t="array" ref="P492">_xll.BDP($C492,P$1)</f>
        <v>Industrials</v>
      </c>
      <c r="Q492" s="8" t="str" cm="1">
        <f t="array" ref="Q492">_xll.BDP($C492,Q$1)</f>
        <v>CANADIAN NATL RAILWAY</v>
      </c>
      <c r="R492" s="8" t="str" cm="1">
        <f t="array" ref="R492">_xll.BDP($C492,R$1)</f>
        <v>A</v>
      </c>
      <c r="S492" s="8" cm="1">
        <f t="array" ref="S492">_xlfn.IFNA(MATCH(_xll.BDP($C492,S$1),Convert_RBCIRTG[RTG_MDY],0),0)</f>
        <v>5</v>
      </c>
      <c r="T492" s="8" cm="1">
        <f t="array" ref="T492">_xlfn.IFNA(MATCH(_xll.BDP($C492,T$1),Convert_RBCIRTG[RTG_FITCH_SP],0),0)</f>
        <v>0</v>
      </c>
      <c r="U492" s="8" cm="1">
        <f t="array" ref="U492">_xlfn.IFNA(MATCH(_xll.BDP($C492,U$1),Convert_RBCIRTG[RTG_FITCH_SP],0),0)</f>
        <v>5</v>
      </c>
      <c r="V492" s="20" t="str" cm="1">
        <f t="array" ref="V492">INDEX(Convert_RBCIRTG[RTG_FITCH_SP],IF(MEDIAN($S492:$U492)&gt;0,MEDIAN($S492:$U492),MAX($S492:$U492)))</f>
        <v>A</v>
      </c>
      <c r="W492" s="15" cm="1">
        <f t="array" ref="W492">_xll.BDP($C492,W$1,"YAS_YLD_FLAG = 15")</f>
        <v>15.554774819632708</v>
      </c>
      <c r="X492" s="3" t="str">
        <f>INDEX(Convert_DurBins[Dur_Bucket],MATCH($W492,Convert_DurBins[Dur_Val],1))</f>
        <v>14-16</v>
      </c>
      <c r="Y492" s="14">
        <f t="shared" si="36"/>
        <v>3.2806690000000001</v>
      </c>
      <c r="Z492" s="3">
        <f>-INDEX(DefProv[Default],MATCH($O492&amp;$R492,DefProv[KEY],0))</f>
        <v>-13</v>
      </c>
      <c r="AA492" s="9" cm="1">
        <f t="array" ref="AA492">IF($M492="CAD",AB492,_xll.BDP($C492,AA$1,"YAS_XCCY_FOREIGN_CURRENCY=CAD","YAS_YLD_FLAG = 15","PRICING_SOURCE=BVAL"))</f>
        <v>3.410669</v>
      </c>
      <c r="AB492" s="9" cm="1">
        <f t="array" ref="AB492">_xll.BDP($C492,AB$1,"YAS_YLD_FLAG = 15","PRICING_SOURCE=BVAL")</f>
        <v>3.410669</v>
      </c>
      <c r="AC492" s="14">
        <f t="shared" si="37"/>
        <v>0</v>
      </c>
      <c r="AD492" s="9" cm="1">
        <f t="array" ref="AD492">_xll.BDP($C492,AD$1,"YAS_YLD_FLAG = 15","PRICING_SOURCE=BVAL")</f>
        <v>147.47490000000002</v>
      </c>
      <c r="AE492" s="14">
        <f>INDEX([1]credit_yield!$C$1:$C$108,MATCH($AY492,[1]credit_yield!$A$1:$A$108,0))</f>
        <v>139.28053149055029</v>
      </c>
      <c r="AF492" s="9" cm="1">
        <f t="array" ref="AF492">_xll.BDP($C492,AF$1,"YAS_YLD_FLAG = 15","YAS_XCCY_FOREIGN_CURRENCY=CAD","PRICING_SOURCE=BVAL")</f>
        <v>160.75261477013655</v>
      </c>
      <c r="AG492" s="9" cm="1">
        <f t="array" ref="AG492">_xll.BDP($C492,AG$1,"YAS_YLD_FLAG = 15","PRICING_SOURCE=BVAL")</f>
        <v>1.9359199999999999</v>
      </c>
      <c r="AH492" s="9" t="str" cm="1">
        <f t="array" ref="AH492">_xll.BDP($C492,AH$1,"YAS_YLD_FLAG = 15","PRICING_SOURCE=BVAL")</f>
        <v>CAN 3 1/2 12/01/45</v>
      </c>
      <c r="AI492" s="9" t="str" cm="1">
        <f t="array" ref="AI492">_xll.BDP($C492,AI$1,"YAS_YLD_FLAG = 15","YAS_XCCY_FOREIGN_CURRENCY=CAD","PRICING_SOURCE=BVAL")</f>
        <v>CAN 4 06/01/41</v>
      </c>
      <c r="AJ492" s="9" cm="1">
        <f t="array" ref="AJ492">_xll.BQL($C492, "yield(fill=PREV, pricing_source=BVN4, side=Bid, yield_type=YTW) - yield(fill=PREV, pricing_source=BVN4, side=Ask, yield_type=YTW)")</f>
        <v>2.0876539999999721E-2</v>
      </c>
      <c r="AK492" s="16" cm="1">
        <f t="array" ref="AK492">_xll.BDP($C492,AK$1,"YAS_YLD_FLAG = 1")</f>
        <v>400000000</v>
      </c>
      <c r="AL492" s="5">
        <f t="shared" si="38"/>
        <v>0</v>
      </c>
      <c r="AM492" s="17" cm="1">
        <f t="array" ref="AM492">_xll.BDP($C492&amp;"@"&amp;Settings!$B$1&amp;" "&amp;$O492,"INTERVAL_SUM","MARKET_DATA_OVERRIDE="&amp;AM$1,"CALC_INTERVAL="&amp;Settings!$B$2,"FILL=0")*1000</f>
        <v>0</v>
      </c>
      <c r="AN492" s="18">
        <f t="shared" si="39"/>
        <v>0</v>
      </c>
      <c r="AO492" s="17" cm="1">
        <f t="array" ref="AO492">_xll.BDP($I492&amp;"@"&amp;Settings!$B$1&amp;" "&amp;$O492,"INTERVAL_SUM","MARKET_DATA_OVERRIDE="&amp;AO$1,"CALC_INTERVAL="&amp;Settings!$B$2,"FILL=0")*1000</f>
        <v>0</v>
      </c>
      <c r="AP492" s="17" cm="1">
        <f t="array" ref="AP492">_xll.BDP($I492&amp;"@"&amp;Settings!$B$1&amp;" "&amp;$O492,"INTERVAL_SUM","MARKET_DATA_OVERRIDE="&amp;AP$1,"CALC_INTERVAL="&amp;Settings!$B$2,"FILL=0")*1000</f>
        <v>0</v>
      </c>
      <c r="AQ492" s="8" cm="1">
        <f t="array" ref="AQ492">_xll.BDP($C492,AQ$1)</f>
        <v>81</v>
      </c>
      <c r="AR492" s="21">
        <f>_xlfn.IFNA(IF(ISNUMBER($K492),INDEX(SN_Limit[UTILIZATION],MATCH($K492,SN_Limit[BB_ID],0)),"#N/A"),
IF(ISNUMBER($L492),INDEX(SN_Limit[UTILIZATION],MATCH($L492,SN_Limit[BB_ID],0)),"#N/A"))</f>
        <v>0.53180000000000005</v>
      </c>
      <c r="AS492" s="6">
        <f>_xlfn.IFNA(IF(ISNUMBER($K492),INDEX(SN_Limit[REMAINING],MATCH($K492,SN_Limit[BB_ID],0)),"#N/A"),
IF(ISNUMBER($L492),INDEX(SN_Limit[REMAINING],MATCH($L492,SN_Limit[BB_ID],0)),"#N/A"))</f>
        <v>36818125.560000002</v>
      </c>
      <c r="AT492" s="3" t="str">
        <f>INDEX(Table11[Z_category],MATCH(MAX(BuyTable[[#This Row],[Yld_Z_BB]:[Yld_Z_RBCI]]),Table11[Z_score_Vale],1))</f>
        <v>75 to 90</v>
      </c>
      <c r="AU492" s="3">
        <f>INDEX(Table12[TRAC_Category],MATCH(BuyTable[[#This Row],[Perc_Traded]],Table12[TRAC_Value],1))</f>
        <v>0</v>
      </c>
      <c r="AV492" s="27">
        <f>INDEX(Table13[NetDlrInv_Category],MATCH(BuyTable[[#This Row],[DealerClient Net]],Table13[NetDlrInv_Value],1))</f>
        <v>0</v>
      </c>
      <c r="AW492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492" s="3">
        <f>INDEX(Table15[XCCY_Cat],MATCH(BuyTable[[#This Row],[XCCY_sprd]],Table15[XCCY_Value],1))</f>
        <v>0</v>
      </c>
      <c r="AY492" s="3" t="str">
        <f>INDEX(Group_RTG[RTG_Value],MATCH($R492,Group_RTG[RTG_Key],0))&amp;":"&amp;INDEX(Map_DurBQNT[Dur_Val],MATCH($X492,Map_DurBQNT[Dur_Key],0))&amp;":"&amp;$M492&amp;":"&amp;$O492</f>
        <v>A:8:CAD:Corp</v>
      </c>
      <c r="AZ492" s="3" t="str">
        <f>INDEX(Table9[LQA_Bucket],MATCH(BuyTable[[#This Row],[LQA_LIQUIDITY_SCORE]],Table9[LQA_Val],1))</f>
        <v>80-100</v>
      </c>
      <c r="BA492" s="27" t="str">
        <f>INDEX(Table10[Utilization_Bucket],MATCH(_xlfn.IFNA(ROUND(BuyTable[[#This Row],[Remaining]]/1000000,0),-1),Table10[Utilization_Val],1))</f>
        <v>10-50MM</v>
      </c>
      <c r="BB49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93" spans="1:54" x14ac:dyDescent="0.3">
      <c r="A493" t="s">
        <v>876</v>
      </c>
      <c r="B493" t="str">
        <f>IF(ISNUMBER(MATCH(I493,Buyside_PastID!A:A,0)),"","NEW")</f>
        <v/>
      </c>
      <c r="C493" s="8" t="s">
        <v>1732</v>
      </c>
      <c r="D493" s="8">
        <v>1.0766356526633472</v>
      </c>
      <c r="E493" s="8">
        <v>0.95401094802641839</v>
      </c>
      <c r="F493" s="8" t="s">
        <v>2157</v>
      </c>
      <c r="G493" s="8">
        <v>5000000</v>
      </c>
      <c r="H493" s="8">
        <v>2000000</v>
      </c>
      <c r="I493" s="8" t="str" cm="1">
        <f t="array" ref="I493">_xll.BDP($C493,I$1)</f>
        <v>29290ZAK6</v>
      </c>
      <c r="J493" s="8" t="str" cm="1">
        <f t="array" ref="J493">_xll.BDP($C493,J$1)</f>
        <v>ENBGAS 4.95 11/22/50</v>
      </c>
      <c r="K493" s="8" cm="1">
        <f t="array" ref="K493">_xll.BDP($C493,K$1)</f>
        <v>109548</v>
      </c>
      <c r="L493" s="8" cm="1">
        <f t="array" ref="L493">_xll.BDP($C493,L$1)</f>
        <v>62939278</v>
      </c>
      <c r="M493" s="8" t="str" cm="1">
        <f t="array" ref="M493">_xll.BDP($C493,M$1)</f>
        <v>CAD</v>
      </c>
      <c r="N493" s="8" t="str" cm="1">
        <f t="array" ref="N493">_xll.BDP($C493,N$1)</f>
        <v>CA</v>
      </c>
      <c r="O493" s="8" t="str" cm="1">
        <f t="array" ref="O493">_xll.BDP($C493,O$1)</f>
        <v>Corp</v>
      </c>
      <c r="P493" s="8" t="str" cm="1">
        <f t="array" ref="P493">_xll.BDP($C493,P$1)</f>
        <v>Utilities</v>
      </c>
      <c r="Q493" s="8" t="str" cm="1">
        <f t="array" ref="Q493">_xll.BDP($C493,Q$1)</f>
        <v>ENBRIDGE GAS INC</v>
      </c>
      <c r="R493" s="8" t="str" cm="1">
        <f t="array" ref="R493">_xll.BDP($C493,R$1)</f>
        <v>A-</v>
      </c>
      <c r="S493" s="8" cm="1">
        <f t="array" ref="S493">_xlfn.IFNA(MATCH(_xll.BDP($C493,S$1),Convert_RBCIRTG[RTG_MDY],0),0)</f>
        <v>0</v>
      </c>
      <c r="T493" s="8" cm="1">
        <f t="array" ref="T493">_xlfn.IFNA(MATCH(_xll.BDP($C493,T$1),Convert_RBCIRTG[RTG_FITCH_SP],0),0)</f>
        <v>0</v>
      </c>
      <c r="U493" s="8" cm="1">
        <f t="array" ref="U493">_xlfn.IFNA(MATCH(_xll.BDP($C493,U$1),Convert_RBCIRTG[RTG_FITCH_SP],0),0)</f>
        <v>4</v>
      </c>
      <c r="V493" s="20" t="str" cm="1">
        <f t="array" ref="V493">INDEX(Convert_RBCIRTG[RTG_FITCH_SP],IF(MEDIAN($S493:$U493)&gt;0,MEDIAN($S493:$U493),MAX($S493:$U493)))</f>
        <v>A-</v>
      </c>
      <c r="W493" s="15" cm="1">
        <f t="array" ref="W493">_xll.BDP($C493,W$1,"YAS_YLD_FLAG = 15")</f>
        <v>16.797892303916676</v>
      </c>
      <c r="X493" s="3" t="str">
        <f>INDEX(Convert_DurBins[Dur_Bucket],MATCH($W493,Convert_DurBins[Dur_Val],1))</f>
        <v>16-18</v>
      </c>
      <c r="Y493" s="14">
        <f t="shared" si="36"/>
        <v>3.2448350000000001</v>
      </c>
      <c r="Z493" s="3">
        <f>-INDEX(DefProv[Default],MATCH($O493&amp;$R493,DefProv[KEY],0))</f>
        <v>-13</v>
      </c>
      <c r="AA493" s="9" cm="1">
        <f t="array" ref="AA493">IF($M493="CAD",AB493,_xll.BDP($C493,AA$1,"YAS_XCCY_FOREIGN_CURRENCY=CAD","YAS_YLD_FLAG = 15","PRICING_SOURCE=BVAL"))</f>
        <v>3.374835</v>
      </c>
      <c r="AB493" s="9" cm="1">
        <f t="array" ref="AB493">_xll.BDP($C493,AB$1,"YAS_YLD_FLAG = 15","PRICING_SOURCE=BVAL")</f>
        <v>3.374835</v>
      </c>
      <c r="AC493" s="14">
        <f t="shared" si="37"/>
        <v>0</v>
      </c>
      <c r="AD493" s="9" cm="1">
        <f t="array" ref="AD493">_xll.BDP($C493,AD$1,"YAS_YLD_FLAG = 15","PRICING_SOURCE=BVAL")</f>
        <v>159.63799999999998</v>
      </c>
      <c r="AE493" s="14">
        <f>INDEX([1]credit_yield!$C$1:$C$108,MATCH($AY493,[1]credit_yield!$A$1:$A$108,0))</f>
        <v>139.83568050986841</v>
      </c>
      <c r="AF493" s="9" cm="1">
        <f t="array" ref="AF493">_xll.BDP($C493,AF$1,"YAS_YLD_FLAG = 15","YAS_XCCY_FOREIGN_CURRENCY=CAD","PRICING_SOURCE=BVAL")</f>
        <v>161.43722853787884</v>
      </c>
      <c r="AG493" s="9" cm="1">
        <f t="array" ref="AG493">_xll.BDP($C493,AG$1,"YAS_YLD_FLAG = 15","PRICING_SOURCE=BVAL")</f>
        <v>1.7784550000000001</v>
      </c>
      <c r="AH493" s="9" t="str" cm="1">
        <f t="array" ref="AH493">_xll.BDP($C493,AH$1,"YAS_YLD_FLAG = 15","PRICING_SOURCE=BVAL")</f>
        <v>CAN 5 06/01/37</v>
      </c>
      <c r="AI493" s="9" t="str" cm="1">
        <f t="array" ref="AI493">_xll.BDP($C493,AI$1,"YAS_YLD_FLAG = 15","YAS_XCCY_FOREIGN_CURRENCY=CAD","PRICING_SOURCE=BVAL")</f>
        <v>CAN 2 12/01/51</v>
      </c>
      <c r="AJ493" s="9" cm="1">
        <f t="array" ref="AJ493">_xll.BQL($C493, "yield(fill=PREV, pricing_source=BVN4, side=Bid, yield_type=YTW) - yield(fill=PREV, pricing_source=BVN4, side=Ask, yield_type=YTW)")</f>
        <v>3.7233627161685767E-2</v>
      </c>
      <c r="AK493" s="16" cm="1">
        <f t="array" ref="AK493">_xll.BDP($C493,AK$1,"YAS_YLD_FLAG = 1")</f>
        <v>300000000</v>
      </c>
      <c r="AL493" s="5">
        <f t="shared" si="38"/>
        <v>0</v>
      </c>
      <c r="AM493" s="17" cm="1">
        <f t="array" ref="AM493">_xll.BDP($C493&amp;"@"&amp;Settings!$B$1&amp;" "&amp;$O493,"INTERVAL_SUM","MARKET_DATA_OVERRIDE="&amp;AM$1,"CALC_INTERVAL="&amp;Settings!$B$2,"FILL=0")*1000</f>
        <v>0</v>
      </c>
      <c r="AN493" s="18">
        <f t="shared" si="39"/>
        <v>0</v>
      </c>
      <c r="AO493" s="17" cm="1">
        <f t="array" ref="AO493">_xll.BDP($I493&amp;"@"&amp;Settings!$B$1&amp;" "&amp;$O493,"INTERVAL_SUM","MARKET_DATA_OVERRIDE="&amp;AO$1,"CALC_INTERVAL="&amp;Settings!$B$2,"FILL=0")*1000</f>
        <v>0</v>
      </c>
      <c r="AP493" s="17" cm="1">
        <f t="array" ref="AP493">_xll.BDP($I493&amp;"@"&amp;Settings!$B$1&amp;" "&amp;$O493,"INTERVAL_SUM","MARKET_DATA_OVERRIDE="&amp;AP$1,"CALC_INTERVAL="&amp;Settings!$B$2,"FILL=0")*1000</f>
        <v>0</v>
      </c>
      <c r="AQ493" s="8" cm="1">
        <f t="array" ref="AQ493">_xll.BDP($C493,AQ$1)</f>
        <v>75</v>
      </c>
      <c r="AR493" s="21">
        <f>_xlfn.IFNA(IF(ISNUMBER($K493),INDEX(SN_Limit[UTILIZATION],MATCH($K493,SN_Limit[BB_ID],0)),"#N/A"),
IF(ISNUMBER($L493),INDEX(SN_Limit[UTILIZATION],MATCH($L493,SN_Limit[BB_ID],0)),"#N/A"))</f>
        <v>0.68289999999999995</v>
      </c>
      <c r="AS493" s="6">
        <f>_xlfn.IFNA(IF(ISNUMBER($K493),INDEX(SN_Limit[REMAINING],MATCH($K493,SN_Limit[BB_ID],0)),"#N/A"),
IF(ISNUMBER($L493),INDEX(SN_Limit[REMAINING],MATCH($L493,SN_Limit[BB_ID],0)),"#N/A"))</f>
        <v>34731322.5</v>
      </c>
      <c r="AT493" s="3" t="str">
        <f>INDEX(Table11[Z_category],MATCH(MAX(BuyTable[[#This Row],[Yld_Z_BB]:[Yld_Z_RBCI]]),Table11[Z_score_Vale],1))</f>
        <v>75 to 90</v>
      </c>
      <c r="AU493" s="3">
        <f>INDEX(Table12[TRAC_Category],MATCH(BuyTable[[#This Row],[Perc_Traded]],Table12[TRAC_Value],1))</f>
        <v>0</v>
      </c>
      <c r="AV493" s="27">
        <f>INDEX(Table13[NetDlrInv_Category],MATCH(BuyTable[[#This Row],[DealerClient Net]],Table13[NetDlrInv_Value],1))</f>
        <v>0</v>
      </c>
      <c r="AW493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493" s="3">
        <f>INDEX(Table15[XCCY_Cat],MATCH(BuyTable[[#This Row],[XCCY_sprd]],Table15[XCCY_Value],1))</f>
        <v>0</v>
      </c>
      <c r="AY493" s="3" t="str">
        <f>INDEX(Group_RTG[RTG_Value],MATCH($R493,Group_RTG[RTG_Key],0))&amp;":"&amp;INDEX(Map_DurBQNT[Dur_Val],MATCH($X493,Map_DurBQNT[Dur_Key],0))&amp;":"&amp;$M493&amp;":"&amp;$O493</f>
        <v>A:9:CAD:Corp</v>
      </c>
      <c r="AZ493" s="3" t="str">
        <f>INDEX(Table9[LQA_Bucket],MATCH(BuyTable[[#This Row],[LQA_LIQUIDITY_SCORE]],Table9[LQA_Val],1))</f>
        <v>60-80</v>
      </c>
      <c r="BA493" s="27" t="str">
        <f>INDEX(Table10[Utilization_Bucket],MATCH(_xlfn.IFNA(ROUND(BuyTable[[#This Row],[Remaining]]/1000000,0),-1),Table10[Utilization_Val],1))</f>
        <v>10-50MM</v>
      </c>
      <c r="BB49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494" spans="1:54" x14ac:dyDescent="0.3">
      <c r="A494" t="s">
        <v>876</v>
      </c>
      <c r="B494" t="str">
        <f>IF(ISNUMBER(MATCH(I494,Buyside_PastID!A:A,0)),"","NEW")</f>
        <v/>
      </c>
      <c r="C494" s="8" t="s">
        <v>1769</v>
      </c>
      <c r="D494" s="8">
        <v>1.1150824543198743</v>
      </c>
      <c r="E494" s="8">
        <v>1.4498127592193097</v>
      </c>
      <c r="F494" s="8" t="s">
        <v>2204</v>
      </c>
      <c r="G494" s="8">
        <v>9400000</v>
      </c>
      <c r="H494" s="8">
        <v>5000</v>
      </c>
      <c r="I494" s="8" t="str" cm="1">
        <f t="array" ref="I494">_xll.BDP($C494,I$1)</f>
        <v>891288DF6</v>
      </c>
      <c r="J494" s="8" t="str" cm="1">
        <f t="array" ref="J494">_xll.BDP($C494,J$1)</f>
        <v>TRNT 3.8 12/13/42</v>
      </c>
      <c r="K494" s="8" cm="1">
        <f t="array" ref="K494">_xll.BDP($C494,K$1)</f>
        <v>186517</v>
      </c>
      <c r="L494" s="8" cm="1">
        <f t="array" ref="L494">_xll.BDP($C494,L$1)</f>
        <v>186517</v>
      </c>
      <c r="M494" s="8" t="str" cm="1">
        <f t="array" ref="M494">_xll.BDP($C494,M$1)</f>
        <v>CAD</v>
      </c>
      <c r="N494" s="8" t="str" cm="1">
        <f t="array" ref="N494">_xll.BDP($C494,N$1)</f>
        <v>CA</v>
      </c>
      <c r="O494" s="8" t="str" cm="1">
        <f t="array" ref="O494">_xll.BDP($C494,O$1)</f>
        <v>Govt</v>
      </c>
      <c r="P494" s="8" t="str" cm="1">
        <f t="array" ref="P494">_xll.BDP($C494,P$1)</f>
        <v>Government</v>
      </c>
      <c r="Q494" s="8" t="str" cm="1">
        <f t="array" ref="Q494">_xll.BDP($C494,Q$1)</f>
        <v>CITY OF TORONTO CANADA</v>
      </c>
      <c r="R494" s="8" t="str" cm="1">
        <f t="array" ref="R494">_xll.BDP($C494,R$1)</f>
        <v>AA</v>
      </c>
      <c r="S494" s="8" cm="1">
        <f t="array" ref="S494">_xlfn.IFNA(MATCH(_xll.BDP($C494,S$1),Convert_RBCIRTG[RTG_MDY],0),0)</f>
        <v>9</v>
      </c>
      <c r="T494" s="8" cm="1">
        <f t="array" ref="T494">_xlfn.IFNA(MATCH(_xll.BDP($C494,T$1),Convert_RBCIRTG[RTG_FITCH_SP],0),0)</f>
        <v>0</v>
      </c>
      <c r="U494" s="8" cm="1">
        <f t="array" ref="U494">_xlfn.IFNA(MATCH(_xll.BDP($C494,U$1),Convert_RBCIRTG[RTG_FITCH_SP],0),0)</f>
        <v>8</v>
      </c>
      <c r="V494" s="20" t="str" cm="1">
        <f t="array" ref="V494">INDEX(Convert_RBCIRTG[RTG_FITCH_SP],IF(MEDIAN($S494:$U494)&gt;0,MEDIAN($S494:$U494),MAX($S494:$U494)))</f>
        <v>AA</v>
      </c>
      <c r="W494" s="15" cm="1">
        <f t="array" ref="W494">_xll.BDP($C494,W$1,"YAS_YLD_FLAG = 15")</f>
        <v>14.836460795336732</v>
      </c>
      <c r="X494" s="3" t="str">
        <f>INDEX(Convert_DurBins[Dur_Bucket],MATCH($W494,Convert_DurBins[Dur_Val],1))</f>
        <v>14-16</v>
      </c>
      <c r="Y494" s="14">
        <f t="shared" si="36"/>
        <v>2.8014200000000002</v>
      </c>
      <c r="Z494" s="3">
        <f>-INDEX(DefProv[Default],MATCH($O494&amp;$R494,DefProv[KEY],0))</f>
        <v>-3</v>
      </c>
      <c r="AA494" s="9" cm="1">
        <f t="array" ref="AA494">IF($M494="CAD",AB494,_xll.BDP($C494,AA$1,"YAS_XCCY_FOREIGN_CURRENCY=CAD","YAS_YLD_FLAG = 15","PRICING_SOURCE=BVAL"))</f>
        <v>2.83142</v>
      </c>
      <c r="AB494" s="9" cm="1">
        <f t="array" ref="AB494">_xll.BDP($C494,AB$1,"YAS_YLD_FLAG = 15","PRICING_SOURCE=BVAL")</f>
        <v>2.83142</v>
      </c>
      <c r="AC494" s="14">
        <f t="shared" si="37"/>
        <v>0</v>
      </c>
      <c r="AD494" s="9" cm="1">
        <f t="array" ref="AD494">_xll.BDP($C494,AD$1,"YAS_YLD_FLAG = 15","PRICING_SOURCE=BVAL")</f>
        <v>96.331800000000015</v>
      </c>
      <c r="AE494" s="14" t="e">
        <f>INDEX([1]credit_yield!$C$1:$C$108,MATCH($AY494,[1]credit_yield!$A$1:$A$108,0))</f>
        <v>#N/A</v>
      </c>
      <c r="AF494" s="9" cm="1">
        <f t="array" ref="AF494">_xll.BDP($C494,AF$1,"YAS_YLD_FLAG = 15","YAS_XCCY_FOREIGN_CURRENCY=CAD","PRICING_SOURCE=BVAL")</f>
        <v>102.53199928086616</v>
      </c>
      <c r="AG494" s="9" cm="1">
        <f t="array" ref="AG494">_xll.BDP($C494,AG$1,"YAS_YLD_FLAG = 15","PRICING_SOURCE=BVAL")</f>
        <v>1.8681019999999999</v>
      </c>
      <c r="AH494" s="9" t="str" cm="1">
        <f t="array" ref="AH494">_xll.BDP($C494,AH$1,"YAS_YLD_FLAG = 15","PRICING_SOURCE=BVAL")</f>
        <v>CAN 4 06/01/41</v>
      </c>
      <c r="AI494" s="9" t="str" cm="1">
        <f t="array" ref="AI494">_xll.BDP($C494,AI$1,"YAS_YLD_FLAG = 15","YAS_XCCY_FOREIGN_CURRENCY=CAD","PRICING_SOURCE=BVAL")</f>
        <v>CAN 4 06/01/41</v>
      </c>
      <c r="AJ494" s="9" cm="1">
        <f t="array" ref="AJ494">_xll.BQL($C494, "yield(fill=PREV, pricing_source=BVN4, side=Bid, yield_type=YTW) - yield(fill=PREV, pricing_source=BVN4, side=Ask, yield_type=YTW)")</f>
        <v>1.5892822348375635E-2</v>
      </c>
      <c r="AK494" s="16" cm="1">
        <f t="array" ref="AK494">_xll.BDP($C494,AK$1,"YAS_YLD_FLAG = 1")</f>
        <v>300000000</v>
      </c>
      <c r="AL494" s="5">
        <f t="shared" si="38"/>
        <v>0</v>
      </c>
      <c r="AM494" s="17" cm="1">
        <f t="array" ref="AM494">_xll.BDP($C494&amp;"@"&amp;Settings!$B$1&amp;" "&amp;$O494,"INTERVAL_SUM","MARKET_DATA_OVERRIDE="&amp;AM$1,"CALC_INTERVAL="&amp;Settings!$B$2,"FILL=0")*1000</f>
        <v>0</v>
      </c>
      <c r="AN494" s="18">
        <f t="shared" si="39"/>
        <v>0</v>
      </c>
      <c r="AO494" s="17" cm="1">
        <f t="array" ref="AO494">_xll.BDP($I494&amp;"@"&amp;Settings!$B$1&amp;" "&amp;$O494,"INTERVAL_SUM","MARKET_DATA_OVERRIDE="&amp;AO$1,"CALC_INTERVAL="&amp;Settings!$B$2,"FILL=0")*1000</f>
        <v>0</v>
      </c>
      <c r="AP494" s="17" cm="1">
        <f t="array" ref="AP494">_xll.BDP($I494&amp;"@"&amp;Settings!$B$1&amp;" "&amp;$O494,"INTERVAL_SUM","MARKET_DATA_OVERRIDE="&amp;AP$1,"CALC_INTERVAL="&amp;Settings!$B$2,"FILL=0")*1000</f>
        <v>0</v>
      </c>
      <c r="AQ494" s="8" cm="1">
        <f t="array" ref="AQ494">_xll.BDP($C494,AQ$1)</f>
        <v>98</v>
      </c>
      <c r="AR494" s="21">
        <f>_xlfn.IFNA(IF(ISNUMBER($K494),INDEX(SN_Limit[UTILIZATION],MATCH($K494,SN_Limit[BB_ID],0)),"#N/A"),
IF(ISNUMBER($L494),INDEX(SN_Limit[UTILIZATION],MATCH($L494,SN_Limit[BB_ID],0)),"#N/A"))</f>
        <v>1.26E-2</v>
      </c>
      <c r="AS494" s="6">
        <f>_xlfn.IFNA(IF(ISNUMBER($K494),INDEX(SN_Limit[REMAINING],MATCH($K494,SN_Limit[BB_ID],0)),"#N/A"),
IF(ISNUMBER($L494),INDEX(SN_Limit[REMAINING],MATCH($L494,SN_Limit[BB_ID],0)),"#N/A"))</f>
        <v>79863823.290000007</v>
      </c>
      <c r="AT494" s="3" t="str">
        <f>INDEX(Table11[Z_category],MATCH(MAX(BuyTable[[#This Row],[Yld_Z_BB]:[Yld_Z_RBCI]]),Table11[Z_score_Vale],1))</f>
        <v>90+</v>
      </c>
      <c r="AU494" s="3">
        <f>INDEX(Table12[TRAC_Category],MATCH(BuyTable[[#This Row],[Perc_Traded]],Table12[TRAC_Value],1))</f>
        <v>0</v>
      </c>
      <c r="AV494" s="27">
        <f>INDEX(Table13[NetDlrInv_Category],MATCH(BuyTable[[#This Row],[DealerClient Net]],Table13[NetDlrInv_Value],1))</f>
        <v>0</v>
      </c>
      <c r="AW494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494" s="3">
        <f>INDEX(Table15[XCCY_Cat],MATCH(BuyTable[[#This Row],[XCCY_sprd]],Table15[XCCY_Value],1))</f>
        <v>0</v>
      </c>
      <c r="AY494" s="3" t="str">
        <f>INDEX(Group_RTG[RTG_Value],MATCH($R494,Group_RTG[RTG_Key],0))&amp;":"&amp;INDEX(Map_DurBQNT[Dur_Val],MATCH($X494,Map_DurBQNT[Dur_Key],0))&amp;":"&amp;$M494&amp;":"&amp;$O494</f>
        <v>AA:8:CAD:Govt</v>
      </c>
      <c r="AZ494" s="3" t="str">
        <f>INDEX(Table9[LQA_Bucket],MATCH(BuyTable[[#This Row],[LQA_LIQUIDITY_SCORE]],Table9[LQA_Val],1))</f>
        <v>80-100</v>
      </c>
      <c r="BA494" s="27" t="str">
        <f>INDEX(Table10[Utilization_Bucket],MATCH(_xlfn.IFNA(ROUND(BuyTable[[#This Row],[Remaining]]/1000000,0),-1),Table10[Utilization_Val],1))</f>
        <v>50-100MM</v>
      </c>
      <c r="BB49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495" spans="1:54" x14ac:dyDescent="0.3">
      <c r="A495" t="s">
        <v>876</v>
      </c>
      <c r="B495" t="str">
        <f>IF(ISNUMBER(MATCH(I495,Buyside_PastID!A:A,0)),"","NEW")</f>
        <v/>
      </c>
      <c r="C495" s="8" t="s">
        <v>1731</v>
      </c>
      <c r="D495" s="8">
        <v>1.1461096017394694</v>
      </c>
      <c r="E495" s="8">
        <v>0.84161213637117893</v>
      </c>
      <c r="F495" s="8" t="s">
        <v>2155</v>
      </c>
      <c r="G495" s="8">
        <v>280000</v>
      </c>
      <c r="H495" s="8">
        <v>2000000</v>
      </c>
      <c r="I495" s="8" t="str" cm="1">
        <f t="array" ref="I495">_xll.BDP($C495,I$1)</f>
        <v>44810ZBE9</v>
      </c>
      <c r="J495" s="8" t="str" cm="1">
        <f t="array" ref="J495">_xll.BDP($C495,J$1)</f>
        <v>HYDONE 4 12/22/51</v>
      </c>
      <c r="K495" s="8" cm="1">
        <f t="array" ref="K495">_xll.BDP($C495,K$1)</f>
        <v>47287703</v>
      </c>
      <c r="L495" s="8" cm="1">
        <f t="array" ref="L495">_xll.BDP($C495,L$1)</f>
        <v>1180521</v>
      </c>
      <c r="M495" s="8" t="str" cm="1">
        <f t="array" ref="M495">_xll.BDP($C495,M$1)</f>
        <v>CAD</v>
      </c>
      <c r="N495" s="8" t="str" cm="1">
        <f t="array" ref="N495">_xll.BDP($C495,N$1)</f>
        <v>CA</v>
      </c>
      <c r="O495" s="8" t="str" cm="1">
        <f t="array" ref="O495">_xll.BDP($C495,O$1)</f>
        <v>Corp</v>
      </c>
      <c r="P495" s="8" t="str" cm="1">
        <f t="array" ref="P495">_xll.BDP($C495,P$1)</f>
        <v>Utilities</v>
      </c>
      <c r="Q495" s="8" t="str" cm="1">
        <f t="array" ref="Q495">_xll.BDP($C495,Q$1)</f>
        <v>HYDRO ONE INC</v>
      </c>
      <c r="R495" s="8" t="str" cm="1">
        <f t="array" ref="R495">_xll.BDP($C495,R$1)</f>
        <v>A-</v>
      </c>
      <c r="S495" s="8" cm="1">
        <f t="array" ref="S495">_xlfn.IFNA(MATCH(_xll.BDP($C495,S$1),Convert_RBCIRTG[RTG_MDY],0),0)</f>
        <v>4</v>
      </c>
      <c r="T495" s="8" cm="1">
        <f t="array" ref="T495">_xlfn.IFNA(MATCH(_xll.BDP($C495,T$1),Convert_RBCIRTG[RTG_FITCH_SP],0),0)</f>
        <v>0</v>
      </c>
      <c r="U495" s="8" cm="1">
        <f t="array" ref="U495">_xlfn.IFNA(MATCH(_xll.BDP($C495,U$1),Convert_RBCIRTG[RTG_FITCH_SP],0),0)</f>
        <v>4</v>
      </c>
      <c r="V495" s="20" t="str" cm="1">
        <f t="array" ref="V495">INDEX(Convert_RBCIRTG[RTG_FITCH_SP],IF(MEDIAN($S495:$U495)&gt;0,MEDIAN($S495:$U495),MAX($S495:$U495)))</f>
        <v>A-</v>
      </c>
      <c r="W495" s="15" cm="1">
        <f t="array" ref="W495">_xll.BDP($C495,W$1,"YAS_YLD_FLAG = 15")</f>
        <v>18.079309421774205</v>
      </c>
      <c r="X495" s="3" t="str">
        <f>INDEX(Convert_DurBins[Dur_Bucket],MATCH($W495,Convert_DurBins[Dur_Val],1))</f>
        <v>18-20</v>
      </c>
      <c r="Y495" s="14">
        <f t="shared" si="36"/>
        <v>3.1740930000000001</v>
      </c>
      <c r="Z495" s="3">
        <f>-INDEX(DefProv[Default],MATCH($O495&amp;$R495,DefProv[KEY],0))</f>
        <v>-13</v>
      </c>
      <c r="AA495" s="9" cm="1">
        <f t="array" ref="AA495">IF($M495="CAD",AB495,_xll.BDP($C495,AA$1,"YAS_XCCY_FOREIGN_CURRENCY=CAD","YAS_YLD_FLAG = 15","PRICING_SOURCE=BVAL"))</f>
        <v>3.3040929999999999</v>
      </c>
      <c r="AB495" s="9" cm="1">
        <f t="array" ref="AB495">_xll.BDP($C495,AB$1,"YAS_YLD_FLAG = 15","PRICING_SOURCE=BVAL")</f>
        <v>3.3040929999999999</v>
      </c>
      <c r="AC495" s="14">
        <f t="shared" si="37"/>
        <v>0</v>
      </c>
      <c r="AD495" s="9" cm="1">
        <f t="array" ref="AD495">_xll.BDP($C495,AD$1,"YAS_YLD_FLAG = 15","PRICING_SOURCE=BVAL")</f>
        <v>143.59909999999999</v>
      </c>
      <c r="AE495" s="14">
        <f>INDEX([1]credit_yield!$C$1:$C$108,MATCH($AY495,[1]credit_yield!$A$1:$A$108,0))</f>
        <v>135.27205810546869</v>
      </c>
      <c r="AF495" s="9" cm="1">
        <f t="array" ref="AF495">_xll.BDP($C495,AF$1,"YAS_YLD_FLAG = 15","YAS_XCCY_FOREIGN_CURRENCY=CAD","PRICING_SOURCE=BVAL")</f>
        <v>142.4233553885044</v>
      </c>
      <c r="AG495" s="9" cm="1">
        <f t="array" ref="AG495">_xll.BDP($C495,AG$1,"YAS_YLD_FLAG = 15","PRICING_SOURCE=BVAL")</f>
        <v>1.8681019999999999</v>
      </c>
      <c r="AH495" s="9" t="str" cm="1">
        <f t="array" ref="AH495">_xll.BDP($C495,AH$1,"YAS_YLD_FLAG = 15","PRICING_SOURCE=BVAL")</f>
        <v>CAN 4 06/01/41</v>
      </c>
      <c r="AI495" s="9" t="str" cm="1">
        <f t="array" ref="AI495">_xll.BDP($C495,AI$1,"YAS_YLD_FLAG = 15","YAS_XCCY_FOREIGN_CURRENCY=CAD","PRICING_SOURCE=BVAL")</f>
        <v>CAN 2 12/01/51</v>
      </c>
      <c r="AJ495" s="9" cm="1">
        <f t="array" ref="AJ495">_xll.BQL($C495, "yield(fill=PREV, pricing_source=BVN4, side=Bid, yield_type=YTW) - yield(fill=PREV, pricing_source=BVN4, side=Ask, yield_type=YTW)")</f>
        <v>3.8867119165937769E-2</v>
      </c>
      <c r="AK495" s="16" cm="1">
        <f t="array" ref="AK495">_xll.BDP($C495,AK$1,"YAS_YLD_FLAG = 1")</f>
        <v>225000000</v>
      </c>
      <c r="AL495" s="5">
        <f t="shared" si="38"/>
        <v>0</v>
      </c>
      <c r="AM495" s="17" cm="1">
        <f t="array" ref="AM495">_xll.BDP($C495&amp;"@"&amp;Settings!$B$1&amp;" "&amp;$O495,"INTERVAL_SUM","MARKET_DATA_OVERRIDE="&amp;AM$1,"CALC_INTERVAL="&amp;Settings!$B$2,"FILL=0")*1000</f>
        <v>0</v>
      </c>
      <c r="AN495" s="18">
        <f t="shared" si="39"/>
        <v>0</v>
      </c>
      <c r="AO495" s="17" cm="1">
        <f t="array" ref="AO495">_xll.BDP($I495&amp;"@"&amp;Settings!$B$1&amp;" "&amp;$O495,"INTERVAL_SUM","MARKET_DATA_OVERRIDE="&amp;AO$1,"CALC_INTERVAL="&amp;Settings!$B$2,"FILL=0")*1000</f>
        <v>0</v>
      </c>
      <c r="AP495" s="17" cm="1">
        <f t="array" ref="AP495">_xll.BDP($I495&amp;"@"&amp;Settings!$B$1&amp;" "&amp;$O495,"INTERVAL_SUM","MARKET_DATA_OVERRIDE="&amp;AP$1,"CALC_INTERVAL="&amp;Settings!$B$2,"FILL=0")*1000</f>
        <v>0</v>
      </c>
      <c r="AQ495" s="8" cm="1">
        <f t="array" ref="AQ495">_xll.BDP($C495,AQ$1)</f>
        <v>74</v>
      </c>
      <c r="AR495" s="21">
        <f>_xlfn.IFNA(IF(ISNUMBER($K495),INDEX(SN_Limit[UTILIZATION],MATCH($K495,SN_Limit[BB_ID],0)),"#N/A"),
IF(ISNUMBER($L495),INDEX(SN_Limit[UTILIZATION],MATCH($L495,SN_Limit[BB_ID],0)),"#N/A"))</f>
        <v>0.15909999999999999</v>
      </c>
      <c r="AS495" s="6">
        <f>_xlfn.IFNA(IF(ISNUMBER($K495),INDEX(SN_Limit[REMAINING],MATCH($K495,SN_Limit[BB_ID],0)),"#N/A"),
IF(ISNUMBER($L495),INDEX(SN_Limit[REMAINING],MATCH($L495,SN_Limit[BB_ID],0)),"#N/A"))</f>
        <v>111128831.42</v>
      </c>
      <c r="AT495" s="3" t="str">
        <f>INDEX(Table11[Z_category],MATCH(MAX(BuyTable[[#This Row],[Yld_Z_BB]:[Yld_Z_RBCI]]),Table11[Z_score_Vale],1))</f>
        <v>75 to 90</v>
      </c>
      <c r="AU495" s="3">
        <f>INDEX(Table12[TRAC_Category],MATCH(BuyTable[[#This Row],[Perc_Traded]],Table12[TRAC_Value],1))</f>
        <v>0</v>
      </c>
      <c r="AV495" s="27">
        <f>INDEX(Table13[NetDlrInv_Category],MATCH(BuyTable[[#This Row],[DealerClient Net]],Table13[NetDlrInv_Value],1))</f>
        <v>0</v>
      </c>
      <c r="AW495" s="3">
        <f>IF(OR(ISBLANK(BuyTable[[#This Row],[MSG_AskSize]]),NOT(ISNUMBER(BuyTable[[#This Row],[MSG_AskSize]]))),"NA",INDEX(Table14[AskSize_Category],MATCH(BuyTable[[#This Row],[MSG_AskSize]],Table14[AskSize_Value],1)))</f>
        <v>0</v>
      </c>
      <c r="AX495" s="3">
        <f>INDEX(Table15[XCCY_Cat],MATCH(BuyTable[[#This Row],[XCCY_sprd]],Table15[XCCY_Value],1))</f>
        <v>0</v>
      </c>
      <c r="AY495" s="3" t="str">
        <f>INDEX(Group_RTG[RTG_Value],MATCH($R495,Group_RTG[RTG_Key],0))&amp;":"&amp;INDEX(Map_DurBQNT[Dur_Val],MATCH($X495,Map_DurBQNT[Dur_Key],0))&amp;":"&amp;$M495&amp;":"&amp;$O495</f>
        <v>A:10:CAD:Corp</v>
      </c>
      <c r="AZ495" s="3" t="str">
        <f>INDEX(Table9[LQA_Bucket],MATCH(BuyTable[[#This Row],[LQA_LIQUIDITY_SCORE]],Table9[LQA_Val],1))</f>
        <v>60-80</v>
      </c>
      <c r="BA495" s="27" t="str">
        <f>INDEX(Table10[Utilization_Bucket],MATCH(_xlfn.IFNA(ROUND(BuyTable[[#This Row],[Remaining]]/1000000,0),-1),Table10[Utilization_Val],1))</f>
        <v>100MM+</v>
      </c>
      <c r="BB49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96" spans="1:54" x14ac:dyDescent="0.3">
      <c r="A496" t="s">
        <v>876</v>
      </c>
      <c r="B496" t="str">
        <f>IF(ISNUMBER(MATCH(I496,Buyside_PastID!A:A,0)),"","NEW")</f>
        <v/>
      </c>
      <c r="C496" s="8" t="s">
        <v>1736</v>
      </c>
      <c r="D496" s="8">
        <v>1.2352931139739733</v>
      </c>
      <c r="E496" s="8">
        <v>1.3055746511664081</v>
      </c>
      <c r="F496" s="8" t="s">
        <v>2161</v>
      </c>
      <c r="G496" s="8">
        <v>3000</v>
      </c>
      <c r="H496" s="8">
        <v>2000000</v>
      </c>
      <c r="I496" s="8" t="str" cm="1">
        <f t="array" ref="I496">_xll.BDP($C496,I$1)</f>
        <v>39191ZAJ8</v>
      </c>
      <c r="J496" s="8" t="str" cm="1">
        <f t="array" ref="J496">_xll.BDP($C496,J$1)</f>
        <v>GTAAIR 6.47 02/02/34</v>
      </c>
      <c r="K496" s="8" cm="1">
        <f t="array" ref="K496">_xll.BDP($C496,K$1)</f>
        <v>300903</v>
      </c>
      <c r="L496" s="8" cm="1">
        <f t="array" ref="L496">_xll.BDP($C496,L$1)</f>
        <v>300903</v>
      </c>
      <c r="M496" s="8" t="str" cm="1">
        <f t="array" ref="M496">_xll.BDP($C496,M$1)</f>
        <v>CAD</v>
      </c>
      <c r="N496" s="8" t="str" cm="1">
        <f t="array" ref="N496">_xll.BDP($C496,N$1)</f>
        <v>CA</v>
      </c>
      <c r="O496" s="8" t="str" cm="1">
        <f t="array" ref="O496">_xll.BDP($C496,O$1)</f>
        <v>Corp</v>
      </c>
      <c r="P496" s="8" t="str" cm="1">
        <f t="array" ref="P496">_xll.BDP($C496,P$1)</f>
        <v>Industrials</v>
      </c>
      <c r="Q496" s="8" t="str" cm="1">
        <f t="array" ref="Q496">_xll.BDP($C496,Q$1)</f>
        <v>GREATER TORONTO AIRPORTS</v>
      </c>
      <c r="R496" s="8" t="str" cm="1">
        <f t="array" ref="R496">_xll.BDP($C496,R$1)</f>
        <v>A+</v>
      </c>
      <c r="S496" s="8" cm="1">
        <f t="array" ref="S496">_xlfn.IFNA(MATCH(_xll.BDP($C496,S$1),Convert_RBCIRTG[RTG_MDY],0),0)</f>
        <v>7</v>
      </c>
      <c r="T496" s="8" cm="1">
        <f t="array" ref="T496">_xlfn.IFNA(MATCH(_xll.BDP($C496,T$1),Convert_RBCIRTG[RTG_FITCH_SP],0),0)</f>
        <v>0</v>
      </c>
      <c r="U496" s="8" cm="1">
        <f t="array" ref="U496">_xlfn.IFNA(MATCH(_xll.BDP($C496,U$1),Convert_RBCIRTG[RTG_FITCH_SP],0),0)</f>
        <v>6</v>
      </c>
      <c r="V496" s="20" t="str" cm="1">
        <f t="array" ref="V496">INDEX(Convert_RBCIRTG[RTG_FITCH_SP],IF(MEDIAN($S496:$U496)&gt;0,MEDIAN($S496:$U496),MAX($S496:$U496)))</f>
        <v>A+</v>
      </c>
      <c r="W496" s="15" cm="1">
        <f t="array" ref="W496">_xll.BDP($C496,W$1,"YAS_YLD_FLAG = 15")</f>
        <v>9.0236482322122225</v>
      </c>
      <c r="X496" s="3" t="str">
        <f>INDEX(Convert_DurBins[Dur_Bucket],MATCH($W496,Convert_DurBins[Dur_Val],1))</f>
        <v>0-10</v>
      </c>
      <c r="Y496" s="14">
        <f t="shared" si="36"/>
        <v>2.774295</v>
      </c>
      <c r="Z496" s="3">
        <f>-INDEX(DefProv[Default],MATCH($O496&amp;$R496,DefProv[KEY],0))</f>
        <v>-13</v>
      </c>
      <c r="AA496" s="9" cm="1">
        <f t="array" ref="AA496">IF($M496="CAD",AB496,_xll.BDP($C496,AA$1,"YAS_XCCY_FOREIGN_CURRENCY=CAD","YAS_YLD_FLAG = 15","PRICING_SOURCE=BVAL"))</f>
        <v>2.9042949999999998</v>
      </c>
      <c r="AB496" s="9" cm="1">
        <f t="array" ref="AB496">_xll.BDP($C496,AB$1,"YAS_YLD_FLAG = 15","PRICING_SOURCE=BVAL")</f>
        <v>2.9042949999999998</v>
      </c>
      <c r="AC496" s="14">
        <f t="shared" si="37"/>
        <v>0</v>
      </c>
      <c r="AD496" s="9" cm="1">
        <f t="array" ref="AD496">_xll.BDP($C496,AD$1,"YAS_YLD_FLAG = 15","PRICING_SOURCE=BVAL")</f>
        <v>146.95820000000001</v>
      </c>
      <c r="AE496" s="14">
        <f>INDEX([1]credit_yield!$C$1:$C$108,MATCH($AY496,[1]credit_yield!$A$1:$A$108,0))</f>
        <v>111.2829290536734</v>
      </c>
      <c r="AF496" s="9" cm="1">
        <f t="array" ref="AF496">_xll.BDP($C496,AF$1,"YAS_YLD_FLAG = 15","YAS_XCCY_FOREIGN_CURRENCY=CAD","PRICING_SOURCE=BVAL")</f>
        <v>152.52735251073958</v>
      </c>
      <c r="AG496" s="9" cm="1">
        <f t="array" ref="AG496">_xll.BDP($C496,AG$1,"YAS_YLD_FLAG = 15","PRICING_SOURCE=BVAL")</f>
        <v>1.4347129999999999</v>
      </c>
      <c r="AH496" s="9" t="str" cm="1">
        <f t="array" ref="AH496">_xll.BDP($C496,AH$1,"YAS_YLD_FLAG = 15","PRICING_SOURCE=BVAL")</f>
        <v>CAN 5 3/4 06/01/29</v>
      </c>
      <c r="AI496" s="9" t="str" cm="1">
        <f t="array" ref="AI496">_xll.BDP($C496,AI$1,"YAS_YLD_FLAG = 15","YAS_XCCY_FOREIGN_CURRENCY=CAD","PRICING_SOURCE=BVAL")</f>
        <v>CAN 1 ½ 06/01/31</v>
      </c>
      <c r="AJ496" s="9" cm="1">
        <f t="array" ref="AJ496">_xll.BQL($C496, "yield(fill=PREV, pricing_source=BVN4, side=Bid, yield_type=YTW) - yield(fill=PREV, pricing_source=BVN4, side=Ask, yield_type=YTW)")</f>
        <v>1.9355413523338694E-2</v>
      </c>
      <c r="AK496" s="16" cm="1">
        <f t="array" ref="AK496">_xll.BDP($C496,AK$1,"YAS_YLD_FLAG = 1")</f>
        <v>567428000</v>
      </c>
      <c r="AL496" s="5">
        <f t="shared" si="38"/>
        <v>0</v>
      </c>
      <c r="AM496" s="17" cm="1">
        <f t="array" ref="AM496">_xll.BDP($C496&amp;"@"&amp;Settings!$B$1&amp;" "&amp;$O496,"INTERVAL_SUM","MARKET_DATA_OVERRIDE="&amp;AM$1,"CALC_INTERVAL="&amp;Settings!$B$2,"FILL=0")*1000</f>
        <v>0</v>
      </c>
      <c r="AN496" s="18">
        <f t="shared" si="39"/>
        <v>0</v>
      </c>
      <c r="AO496" s="17" cm="1">
        <f t="array" ref="AO496">_xll.BDP($I496&amp;"@"&amp;Settings!$B$1&amp;" "&amp;$O496,"INTERVAL_SUM","MARKET_DATA_OVERRIDE="&amp;AO$1,"CALC_INTERVAL="&amp;Settings!$B$2,"FILL=0")*1000</f>
        <v>0</v>
      </c>
      <c r="AP496" s="17" cm="1">
        <f t="array" ref="AP496">_xll.BDP($I496&amp;"@"&amp;Settings!$B$1&amp;" "&amp;$O496,"INTERVAL_SUM","MARKET_DATA_OVERRIDE="&amp;AP$1,"CALC_INTERVAL="&amp;Settings!$B$2,"FILL=0")*1000</f>
        <v>0</v>
      </c>
      <c r="AQ496" s="8" cm="1">
        <f t="array" ref="AQ496">_xll.BDP($C496,AQ$1)</f>
        <v>79</v>
      </c>
      <c r="AR496" s="21">
        <f>_xlfn.IFNA(IF(ISNUMBER($K496),INDEX(SN_Limit[UTILIZATION],MATCH($K496,SN_Limit[BB_ID],0)),"#N/A"),
IF(ISNUMBER($L496),INDEX(SN_Limit[UTILIZATION],MATCH($L496,SN_Limit[BB_ID],0)),"#N/A"))</f>
        <v>0.1051</v>
      </c>
      <c r="AS496" s="6">
        <f>_xlfn.IFNA(IF(ISNUMBER($K496),INDEX(SN_Limit[REMAINING],MATCH($K496,SN_Limit[BB_ID],0)),"#N/A"),
IF(ISNUMBER($L496),INDEX(SN_Limit[REMAINING],MATCH($L496,SN_Limit[BB_ID],0)),"#N/A"))</f>
        <v>79491059.239999995</v>
      </c>
      <c r="AT496" s="3" t="str">
        <f>INDEX(Table11[Z_category],MATCH(MAX(BuyTable[[#This Row],[Yld_Z_BB]:[Yld_Z_RBCI]]),Table11[Z_score_Vale],1))</f>
        <v>90+</v>
      </c>
      <c r="AU496" s="3">
        <f>INDEX(Table12[TRAC_Category],MATCH(BuyTable[[#This Row],[Perc_Traded]],Table12[TRAC_Value],1))</f>
        <v>0</v>
      </c>
      <c r="AV496" s="27">
        <f>INDEX(Table13[NetDlrInv_Category],MATCH(BuyTable[[#This Row],[DealerClient Net]],Table13[NetDlrInv_Value],1))</f>
        <v>0</v>
      </c>
      <c r="AW496" s="3">
        <f>IF(OR(ISBLANK(BuyTable[[#This Row],[MSG_AskSize]]),NOT(ISNUMBER(BuyTable[[#This Row],[MSG_AskSize]]))),"NA",INDEX(Table14[AskSize_Category],MATCH(BuyTable[[#This Row],[MSG_AskSize]],Table14[AskSize_Value],1)))</f>
        <v>0</v>
      </c>
      <c r="AX496" s="3">
        <f>INDEX(Table15[XCCY_Cat],MATCH(BuyTable[[#This Row],[XCCY_sprd]],Table15[XCCY_Value],1))</f>
        <v>0</v>
      </c>
      <c r="AY496" s="3" t="str">
        <f>INDEX(Group_RTG[RTG_Value],MATCH($R496,Group_RTG[RTG_Key],0))&amp;":"&amp;INDEX(Map_DurBQNT[Dur_Val],MATCH($X496,Map_DurBQNT[Dur_Key],0))&amp;":"&amp;$M496&amp;":"&amp;$O496</f>
        <v>A:5:CAD:Corp</v>
      </c>
      <c r="AZ496" s="3" t="str">
        <f>INDEX(Table9[LQA_Bucket],MATCH(BuyTable[[#This Row],[LQA_LIQUIDITY_SCORE]],Table9[LQA_Val],1))</f>
        <v>60-80</v>
      </c>
      <c r="BA496" s="27" t="str">
        <f>INDEX(Table10[Utilization_Bucket],MATCH(_xlfn.IFNA(ROUND(BuyTable[[#This Row],[Remaining]]/1000000,0),-1),Table10[Utilization_Val],1))</f>
        <v>50-100MM</v>
      </c>
      <c r="BB49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97" spans="1:54" x14ac:dyDescent="0.3">
      <c r="A497" t="s">
        <v>876</v>
      </c>
      <c r="B497" t="str">
        <f>IF(ISNUMBER(MATCH(I497,Buyside_PastID!A:A,0)),"","NEW")</f>
        <v/>
      </c>
      <c r="C497" s="8" t="s">
        <v>1768</v>
      </c>
      <c r="D497" s="8">
        <v>0.72426936290665855</v>
      </c>
      <c r="E497" s="8">
        <v>1.1451996002568139</v>
      </c>
      <c r="F497" s="8" t="s">
        <v>2202</v>
      </c>
      <c r="G497" s="8">
        <v>20000000</v>
      </c>
      <c r="H497" s="8">
        <v>10000</v>
      </c>
      <c r="I497" s="8" t="str" cm="1">
        <f t="array" ref="I497">_xll.BDP($C497,I$1)</f>
        <v>803854JL3</v>
      </c>
      <c r="J497" s="8" t="str" cm="1">
        <f t="array" ref="J497">_xll.BDP($C497,J$1)</f>
        <v>SCDA 4 3/4 06/01/40</v>
      </c>
      <c r="K497" s="8" cm="1">
        <f t="array" ref="K497">_xll.BDP($C497,K$1)</f>
        <v>186291</v>
      </c>
      <c r="L497" s="8" cm="1">
        <f t="array" ref="L497">_xll.BDP($C497,L$1)</f>
        <v>186291</v>
      </c>
      <c r="M497" s="8" t="str" cm="1">
        <f t="array" ref="M497">_xll.BDP($C497,M$1)</f>
        <v>CAD</v>
      </c>
      <c r="N497" s="8" t="str" cm="1">
        <f t="array" ref="N497">_xll.BDP($C497,N$1)</f>
        <v>CA</v>
      </c>
      <c r="O497" s="8" t="str" cm="1">
        <f t="array" ref="O497">_xll.BDP($C497,O$1)</f>
        <v>Govt</v>
      </c>
      <c r="P497" s="8" t="str" cm="1">
        <f t="array" ref="P497">_xll.BDP($C497,P$1)</f>
        <v>Government</v>
      </c>
      <c r="Q497" s="8" t="str" cm="1">
        <f t="array" ref="Q497">_xll.BDP($C497,Q$1)</f>
        <v>PROVINCE OF SASKATCHEWAN</v>
      </c>
      <c r="R497" s="8" t="str" cm="1">
        <f t="array" ref="R497">_xll.BDP($C497,R$1)</f>
        <v>AA</v>
      </c>
      <c r="S497" s="8" cm="1">
        <f t="array" ref="S497">_xlfn.IFNA(MATCH(_xll.BDP($C497,S$1),Convert_RBCIRTG[RTG_MDY],0),0)</f>
        <v>9</v>
      </c>
      <c r="T497" s="8" cm="1">
        <f t="array" ref="T497">_xlfn.IFNA(MATCH(_xll.BDP($C497,T$1),Convert_RBCIRTG[RTG_FITCH_SP],0),0)</f>
        <v>0</v>
      </c>
      <c r="U497" s="8" cm="1">
        <f t="array" ref="U497">_xlfn.IFNA(MATCH(_xll.BDP($C497,U$1),Convert_RBCIRTG[RTG_FITCH_SP],0),0)</f>
        <v>8</v>
      </c>
      <c r="V497" s="20" t="str" cm="1">
        <f t="array" ref="V497">INDEX(Convert_RBCIRTG[RTG_FITCH_SP],IF(MEDIAN($S497:$U497)&gt;0,MEDIAN($S497:$U497),MAX($S497:$U497)))</f>
        <v>AA</v>
      </c>
      <c r="W497" s="15" cm="1">
        <f t="array" ref="W497">_xll.BDP($C497,W$1,"YAS_YLD_FLAG = 15")</f>
        <v>13.04757449528787</v>
      </c>
      <c r="X497" s="3" t="str">
        <f>INDEX(Convert_DurBins[Dur_Bucket],MATCH($W497,Convert_DurBins[Dur_Val],1))</f>
        <v>12-14</v>
      </c>
      <c r="Y497" s="14">
        <f t="shared" si="36"/>
        <v>2.6239500000000002</v>
      </c>
      <c r="Z497" s="3">
        <f>-INDEX(DefProv[Default],MATCH($O497&amp;$R497,DefProv[KEY],0))</f>
        <v>-3</v>
      </c>
      <c r="AA497" s="9" cm="1">
        <f t="array" ref="AA497">IF($M497="CAD",AB497,_xll.BDP($C497,AA$1,"YAS_XCCY_FOREIGN_CURRENCY=CAD","YAS_YLD_FLAG = 15","PRICING_SOURCE=BVAL"))</f>
        <v>2.65395</v>
      </c>
      <c r="AB497" s="9" cm="1">
        <f t="array" ref="AB497">_xll.BDP($C497,AB$1,"YAS_YLD_FLAG = 15","PRICING_SOURCE=BVAL")</f>
        <v>2.65395</v>
      </c>
      <c r="AC497" s="14">
        <f t="shared" si="37"/>
        <v>0</v>
      </c>
      <c r="AD497" s="9" cm="1">
        <f t="array" ref="AD497">_xll.BDP($C497,AD$1,"YAS_YLD_FLAG = 15","PRICING_SOURCE=BVAL")</f>
        <v>87.549499999999995</v>
      </c>
      <c r="AE497" s="14" t="e">
        <f>INDEX([1]credit_yield!$C$1:$C$108,MATCH($AY497,[1]credit_yield!$A$1:$A$108,0))</f>
        <v>#N/A</v>
      </c>
      <c r="AF497" s="9" cm="1">
        <f t="array" ref="AF497">_xll.BDP($C497,AF$1,"YAS_YLD_FLAG = 15","YAS_XCCY_FOREIGN_CURRENCY=CAD","PRICING_SOURCE=BVAL")</f>
        <v>88.506565171757671</v>
      </c>
      <c r="AG497" s="9" cm="1">
        <f t="array" ref="AG497">_xll.BDP($C497,AG$1,"YAS_YLD_FLAG = 15","PRICING_SOURCE=BVAL")</f>
        <v>1.7784550000000001</v>
      </c>
      <c r="AH497" s="9" t="str" cm="1">
        <f t="array" ref="AH497">_xll.BDP($C497,AH$1,"YAS_YLD_FLAG = 15","PRICING_SOURCE=BVAL")</f>
        <v>CAN 5 06/01/37</v>
      </c>
      <c r="AI497" s="9" t="str" cm="1">
        <f t="array" ref="AI497">_xll.BDP($C497,AI$1,"YAS_YLD_FLAG = 15","YAS_XCCY_FOREIGN_CURRENCY=CAD","PRICING_SOURCE=BVAL")</f>
        <v>CAN 4 06/01/41</v>
      </c>
      <c r="AJ497" s="9" cm="1">
        <f t="array" ref="AJ497">_xll.BQL($C497, "yield(fill=PREV, pricing_source=BVN4, side=Bid, yield_type=YTW) - yield(fill=PREV, pricing_source=BVN4, side=Ask, yield_type=YTW)")</f>
        <v>1.0050059842814818E-2</v>
      </c>
      <c r="AK497" s="16" cm="1">
        <f t="array" ref="AK497">_xll.BDP($C497,AK$1,"YAS_YLD_FLAG = 1")</f>
        <v>1050000000</v>
      </c>
      <c r="AL497" s="5">
        <f t="shared" si="38"/>
        <v>0</v>
      </c>
      <c r="AM497" s="17" cm="1">
        <f t="array" ref="AM497">_xll.BDP($C497&amp;"@"&amp;Settings!$B$1&amp;" "&amp;$O497,"INTERVAL_SUM","MARKET_DATA_OVERRIDE="&amp;AM$1,"CALC_INTERVAL="&amp;Settings!$B$2,"FILL=0")*1000</f>
        <v>0</v>
      </c>
      <c r="AN497" s="18">
        <f t="shared" si="39"/>
        <v>0</v>
      </c>
      <c r="AO497" s="17" cm="1">
        <f t="array" ref="AO497">_xll.BDP($I497&amp;"@"&amp;Settings!$B$1&amp;" "&amp;$O497,"INTERVAL_SUM","MARKET_DATA_OVERRIDE="&amp;AO$1,"CALC_INTERVAL="&amp;Settings!$B$2,"FILL=0")*1000</f>
        <v>0</v>
      </c>
      <c r="AP497" s="17" cm="1">
        <f t="array" ref="AP497">_xll.BDP($I497&amp;"@"&amp;Settings!$B$1&amp;" "&amp;$O497,"INTERVAL_SUM","MARKET_DATA_OVERRIDE="&amp;AP$1,"CALC_INTERVAL="&amp;Settings!$B$2,"FILL=0")*1000</f>
        <v>0</v>
      </c>
      <c r="AQ497" s="8" cm="1">
        <f t="array" ref="AQ497">_xll.BDP($C497,AQ$1)</f>
        <v>98</v>
      </c>
      <c r="AR497" s="21">
        <f>_xlfn.IFNA(IF(ISNUMBER($K497),INDEX(SN_Limit[UTILIZATION],MATCH($K497,SN_Limit[BB_ID],0)),"#N/A"),
IF(ISNUMBER($L497),INDEX(SN_Limit[UTILIZATION],MATCH($L497,SN_Limit[BB_ID],0)),"#N/A"))</f>
        <v>0.38619999999999999</v>
      </c>
      <c r="AS497" s="6">
        <f>_xlfn.IFNA(IF(ISNUMBER($K497),INDEX(SN_Limit[REMAINING],MATCH($K497,SN_Limit[BB_ID],0)),"#N/A"),
IF(ISNUMBER($L497),INDEX(SN_Limit[REMAINING],MATCH($L497,SN_Limit[BB_ID],0)),"#N/A"))</f>
        <v>205518765.75</v>
      </c>
      <c r="AT497" s="3" t="str">
        <f>INDEX(Table11[Z_category],MATCH(MAX(BuyTable[[#This Row],[Yld_Z_BB]:[Yld_Z_RBCI]]),Table11[Z_score_Vale],1))</f>
        <v>75 to 90</v>
      </c>
      <c r="AU497" s="3">
        <f>INDEX(Table12[TRAC_Category],MATCH(BuyTable[[#This Row],[Perc_Traded]],Table12[TRAC_Value],1))</f>
        <v>0</v>
      </c>
      <c r="AV497" s="27">
        <f>INDEX(Table13[NetDlrInv_Category],MATCH(BuyTable[[#This Row],[DealerClient Net]],Table13[NetDlrInv_Value],1))</f>
        <v>0</v>
      </c>
      <c r="AW497" s="3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497" s="3">
        <f>INDEX(Table15[XCCY_Cat],MATCH(BuyTable[[#This Row],[XCCY_sprd]],Table15[XCCY_Value],1))</f>
        <v>0</v>
      </c>
      <c r="AY497" s="3" t="str">
        <f>INDEX(Group_RTG[RTG_Value],MATCH($R497,Group_RTG[RTG_Key],0))&amp;":"&amp;INDEX(Map_DurBQNT[Dur_Val],MATCH($X497,Map_DurBQNT[Dur_Key],0))&amp;":"&amp;$M497&amp;":"&amp;$O497</f>
        <v>AA:7:CAD:Govt</v>
      </c>
      <c r="AZ497" s="3" t="str">
        <f>INDEX(Table9[LQA_Bucket],MATCH(BuyTable[[#This Row],[LQA_LIQUIDITY_SCORE]],Table9[LQA_Val],1))</f>
        <v>80-100</v>
      </c>
      <c r="BA497" s="27" t="str">
        <f>INDEX(Table10[Utilization_Bucket],MATCH(_xlfn.IFNA(ROUND(BuyTable[[#This Row],[Remaining]]/1000000,0),-1),Table10[Utilization_Val],1))</f>
        <v>100MM+</v>
      </c>
      <c r="BB49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498" spans="1:54" x14ac:dyDescent="0.3">
      <c r="A498" t="s">
        <v>876</v>
      </c>
      <c r="B498" t="str">
        <f>IF(ISNUMBER(MATCH(I498,Buyside_PastID!A:A,0)),"","NEW")</f>
        <v/>
      </c>
      <c r="C498" s="8" t="s">
        <v>1129</v>
      </c>
      <c r="D498" s="8">
        <v>1.5923187582711662</v>
      </c>
      <c r="E498" s="8">
        <v>1.1996223771885275</v>
      </c>
      <c r="F498" s="8" t="s">
        <v>2237</v>
      </c>
      <c r="G498" s="8">
        <v>0</v>
      </c>
      <c r="H498" s="8">
        <v>0</v>
      </c>
      <c r="I498" s="8" t="str" cm="1">
        <f t="array" ref="I498">_xll.BDP($C498,I$1)</f>
        <v>642866GE1</v>
      </c>
      <c r="J498" s="8" t="str" cm="1">
        <f t="array" ref="J498">_xll.BDP($C498,J$1)</f>
        <v>NBRNS 3.55 06/03/55</v>
      </c>
      <c r="K498" s="8" cm="1">
        <f t="array" ref="K498">_xll.BDP($C498,K$1)</f>
        <v>191113</v>
      </c>
      <c r="L498" s="8" cm="1">
        <f t="array" ref="L498">_xll.BDP($C498,L$1)</f>
        <v>191113</v>
      </c>
      <c r="M498" s="8" t="str" cm="1">
        <f t="array" ref="M498">_xll.BDP($C498,M$1)</f>
        <v>CAD</v>
      </c>
      <c r="N498" s="8" t="str" cm="1">
        <f t="array" ref="N498">_xll.BDP($C498,N$1)</f>
        <v>CA</v>
      </c>
      <c r="O498" s="8" t="str" cm="1">
        <f t="array" ref="O498">_xll.BDP($C498,O$1)</f>
        <v>Govt</v>
      </c>
      <c r="P498" s="8" t="str" cm="1">
        <f t="array" ref="P498">_xll.BDP($C498,P$1)</f>
        <v>Government</v>
      </c>
      <c r="Q498" s="8" t="str" cm="1">
        <f t="array" ref="Q498">_xll.BDP($C498,Q$1)</f>
        <v>PROV OF NEW BRUNSWICK</v>
      </c>
      <c r="R498" s="8" t="str" cm="1">
        <f t="array" ref="R498">_xll.BDP($C498,R$1)</f>
        <v>A+</v>
      </c>
      <c r="S498" s="8" cm="1">
        <f t="array" ref="S498">_xlfn.IFNA(MATCH(_xll.BDP($C498,S$1),Convert_RBCIRTG[RTG_MDY],0),0)</f>
        <v>8</v>
      </c>
      <c r="T498" s="8" cm="1">
        <f t="array" ref="T498">_xlfn.IFNA(MATCH(_xll.BDP($C498,T$1),Convert_RBCIRTG[RTG_FITCH_SP],0),0)</f>
        <v>0</v>
      </c>
      <c r="U498" s="8" cm="1">
        <f t="array" ref="U498">_xlfn.IFNA(MATCH(_xll.BDP($C498,U$1),Convert_RBCIRTG[RTG_FITCH_SP],0),0)</f>
        <v>6</v>
      </c>
      <c r="V498" s="20" t="str" cm="1">
        <f t="array" ref="V498">INDEX(Convert_RBCIRTG[RTG_FITCH_SP],IF(MEDIAN($S498:$U498)&gt;0,MEDIAN($S498:$U498),MAX($S498:$U498)))</f>
        <v>A+</v>
      </c>
      <c r="W498" s="15" cm="1">
        <f t="array" ref="W498">_xll.BDP($C498,W$1,"YAS_YLD_FLAG = 15")</f>
        <v>20.37168914511653</v>
      </c>
      <c r="X498" s="3" t="str">
        <f>INDEX(Convert_DurBins[Dur_Bucket],MATCH($W498,Convert_DurBins[Dur_Val],1))</f>
        <v>20-22</v>
      </c>
      <c r="Y498" s="14">
        <f t="shared" si="36"/>
        <v>2.8142670000000001</v>
      </c>
      <c r="Z498" s="3">
        <f>-INDEX(DefProv[Default],MATCH($O498&amp;$R498,DefProv[KEY],0))</f>
        <v>-3</v>
      </c>
      <c r="AA498" s="9" cm="1">
        <f t="array" ref="AA498">IF($M498="CAD",AB498,_xll.BDP($C498,AA$1,"YAS_XCCY_FOREIGN_CURRENCY=CAD","YAS_YLD_FLAG = 15","PRICING_SOURCE=BVAL"))</f>
        <v>2.8442669999999999</v>
      </c>
      <c r="AB498" s="9" cm="1">
        <f t="array" ref="AB498">_xll.BDP($C498,AB$1,"YAS_YLD_FLAG = 15","PRICING_SOURCE=BVAL")</f>
        <v>2.8442669999999999</v>
      </c>
      <c r="AC498" s="14">
        <f t="shared" si="37"/>
        <v>0</v>
      </c>
      <c r="AD498" s="9" cm="1">
        <f t="array" ref="AD498">_xll.BDP($C498,AD$1,"YAS_YLD_FLAG = 15","PRICING_SOURCE=BVAL")</f>
        <v>97.616500000000002</v>
      </c>
      <c r="AE498" s="14">
        <f>INDEX([1]credit_yield!$C$1:$C$108,MATCH($AY498,[1]credit_yield!$A$1:$A$108,0))</f>
        <v>78.773746490478516</v>
      </c>
      <c r="AF498" s="9" cm="1">
        <f t="array" ref="AF498">_xll.BDP($C498,AF$1,"YAS_YLD_FLAG = 15","YAS_XCCY_FOREIGN_CURRENCY=CAD","PRICING_SOURCE=BVAL")</f>
        <v>93.185914405650493</v>
      </c>
      <c r="AG498" s="9" cm="1">
        <f t="array" ref="AG498">_xll.BDP($C498,AG$1,"YAS_YLD_FLAG = 15","PRICING_SOURCE=BVAL")</f>
        <v>1.8681019999999999</v>
      </c>
      <c r="AH498" s="9" t="str" cm="1">
        <f t="array" ref="AH498">_xll.BDP($C498,AH$1,"YAS_YLD_FLAG = 15","PRICING_SOURCE=BVAL")</f>
        <v>CAN 4 06/01/41</v>
      </c>
      <c r="AI498" s="9" t="str" cm="1">
        <f t="array" ref="AI498">_xll.BDP($C498,AI$1,"YAS_YLD_FLAG = 15","YAS_XCCY_FOREIGN_CURRENCY=CAD","PRICING_SOURCE=BVAL")</f>
        <v>CAN 2 12/01/51</v>
      </c>
      <c r="AJ498" s="9" cm="1">
        <f t="array" ref="AJ498">_xll.BQL($C498, "yield(fill=PREV, pricing_source=BVN4, side=Bid, yield_type=YTW) - yield(fill=PREV, pricing_source=BVN4, side=Ask, yield_type=YTW)")</f>
        <v>2.2097793495416074E-2</v>
      </c>
      <c r="AK498" s="16" cm="1">
        <f t="array" ref="AK498">_xll.BDP($C498,AK$1,"YAS_YLD_FLAG = 1")</f>
        <v>315000000</v>
      </c>
      <c r="AL498" s="5">
        <f t="shared" si="38"/>
        <v>0</v>
      </c>
      <c r="AM498" s="17" cm="1">
        <f t="array" ref="AM498">_xll.BDP($C498&amp;"@"&amp;Settings!$B$1&amp;" "&amp;$O498,"INTERVAL_SUM","MARKET_DATA_OVERRIDE="&amp;AM$1,"CALC_INTERVAL="&amp;Settings!$B$2,"FILL=0")*1000</f>
        <v>0</v>
      </c>
      <c r="AN498" s="18">
        <f t="shared" si="39"/>
        <v>0</v>
      </c>
      <c r="AO498" s="17" cm="1">
        <f t="array" ref="AO498">_xll.BDP($I498&amp;"@"&amp;Settings!$B$1&amp;" "&amp;$O498,"INTERVAL_SUM","MARKET_DATA_OVERRIDE="&amp;AO$1,"CALC_INTERVAL="&amp;Settings!$B$2,"FILL=0")*1000</f>
        <v>0</v>
      </c>
      <c r="AP498" s="17" cm="1">
        <f t="array" ref="AP498">_xll.BDP($I498&amp;"@"&amp;Settings!$B$1&amp;" "&amp;$O498,"INTERVAL_SUM","MARKET_DATA_OVERRIDE="&amp;AP$1,"CALC_INTERVAL="&amp;Settings!$B$2,"FILL=0")*1000</f>
        <v>0</v>
      </c>
      <c r="AQ498" s="8" cm="1">
        <f t="array" ref="AQ498">_xll.BDP($C498,AQ$1)</f>
        <v>99</v>
      </c>
      <c r="AR498" s="21">
        <f>_xlfn.IFNA(IF(ISNUMBER($K498),INDEX(SN_Limit[UTILIZATION],MATCH($K498,SN_Limit[BB_ID],0)),"#N/A"),
IF(ISNUMBER($L498),INDEX(SN_Limit[UTILIZATION],MATCH($L498,SN_Limit[BB_ID],0)),"#N/A"))</f>
        <v>0.65639999999999998</v>
      </c>
      <c r="AS498" s="6">
        <f>_xlfn.IFNA(IF(ISNUMBER($K498),INDEX(SN_Limit[REMAINING],MATCH($K498,SN_Limit[BB_ID],0)),"#N/A"),
IF(ISNUMBER($L498),INDEX(SN_Limit[REMAINING],MATCH($L498,SN_Limit[BB_ID],0)),"#N/A"))</f>
        <v>170525763.57999998</v>
      </c>
      <c r="AT498" s="3" t="str">
        <f>INDEX(Table11[Z_category],MATCH(MAX(BuyTable[[#This Row],[Yld_Z_BB]:[Yld_Z_RBCI]]),Table11[Z_score_Vale],1))</f>
        <v>90+</v>
      </c>
      <c r="AU498" s="3">
        <f>INDEX(Table12[TRAC_Category],MATCH(BuyTable[[#This Row],[Perc_Traded]],Table12[TRAC_Value],1))</f>
        <v>0</v>
      </c>
      <c r="AV498" s="27">
        <f>INDEX(Table13[NetDlrInv_Category],MATCH(BuyTable[[#This Row],[DealerClient Net]],Table13[NetDlrInv_Value],1))</f>
        <v>0</v>
      </c>
      <c r="AW498" s="3">
        <f>IF(OR(ISBLANK(BuyTable[[#This Row],[MSG_AskSize]]),NOT(ISNUMBER(BuyTable[[#This Row],[MSG_AskSize]]))),"NA",INDEX(Table14[AskSize_Category],MATCH(BuyTable[[#This Row],[MSG_AskSize]],Table14[AskSize_Value],1)))</f>
        <v>0</v>
      </c>
      <c r="AX498" s="3">
        <f>INDEX(Table15[XCCY_Cat],MATCH(BuyTable[[#This Row],[XCCY_sprd]],Table15[XCCY_Value],1))</f>
        <v>0</v>
      </c>
      <c r="AY498" s="3" t="str">
        <f>INDEX(Group_RTG[RTG_Value],MATCH($R498,Group_RTG[RTG_Key],0))&amp;":"&amp;INDEX(Map_DurBQNT[Dur_Val],MATCH($X498,Map_DurBQNT[Dur_Key],0))&amp;":"&amp;$M498&amp;":"&amp;$O498</f>
        <v>A:11:CAD:Govt</v>
      </c>
      <c r="AZ498" s="3" t="str">
        <f>INDEX(Table9[LQA_Bucket],MATCH(BuyTable[[#This Row],[LQA_LIQUIDITY_SCORE]],Table9[LQA_Val],1))</f>
        <v>80-100</v>
      </c>
      <c r="BA498" s="27" t="str">
        <f>INDEX(Table10[Utilization_Bucket],MATCH(_xlfn.IFNA(ROUND(BuyTable[[#This Row],[Remaining]]/1000000,0),-1),Table10[Utilization_Val],1))</f>
        <v>100MM+</v>
      </c>
      <c r="BB49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499" spans="1:54" x14ac:dyDescent="0.3">
      <c r="A499" t="s">
        <v>876</v>
      </c>
      <c r="B499" t="str">
        <f>IF(ISNUMBER(MATCH(I499,Buyside_PastID!A:A,0)),"","NEW")</f>
        <v/>
      </c>
      <c r="C499" s="8" t="s">
        <v>1782</v>
      </c>
      <c r="D499" s="8">
        <v>0.96007835934572816</v>
      </c>
      <c r="E499" s="8">
        <v>0.82879375811147993</v>
      </c>
      <c r="F499" s="8" t="s">
        <v>2222</v>
      </c>
      <c r="G499" s="8">
        <v>5000000</v>
      </c>
      <c r="H499" s="8">
        <v>5000000</v>
      </c>
      <c r="I499" s="8" t="str" cm="1">
        <f t="array" ref="I499">_xll.BDP($C499,I$1)</f>
        <v>12657ZBG7</v>
      </c>
      <c r="J499" s="8" t="str" cm="1">
        <f t="array" ref="J499">_xll.BDP($C499,J$1)</f>
        <v>CUCN 3.964 07/27/45</v>
      </c>
      <c r="K499" s="8" cm="1">
        <f t="array" ref="K499">_xll.BDP($C499,K$1)</f>
        <v>108393</v>
      </c>
      <c r="L499" s="8" cm="1">
        <f t="array" ref="L499">_xll.BDP($C499,L$1)</f>
        <v>1180050</v>
      </c>
      <c r="M499" s="8" t="str" cm="1">
        <f t="array" ref="M499">_xll.BDP($C499,M$1)</f>
        <v>CAD</v>
      </c>
      <c r="N499" s="8" t="str" cm="1">
        <f t="array" ref="N499">_xll.BDP($C499,N$1)</f>
        <v>CA</v>
      </c>
      <c r="O499" s="8" t="str" cm="1">
        <f t="array" ref="O499">_xll.BDP($C499,O$1)</f>
        <v>Corp</v>
      </c>
      <c r="P499" s="8" t="str" cm="1">
        <f t="array" ref="P499">_xll.BDP($C499,P$1)</f>
        <v>Utilities</v>
      </c>
      <c r="Q499" s="8" t="str" cm="1">
        <f t="array" ref="Q499">_xll.BDP($C499,Q$1)</f>
        <v>CU INC</v>
      </c>
      <c r="R499" s="8" t="str" cm="1">
        <f t="array" ref="R499">_xll.BDP($C499,R$1)</f>
        <v>A</v>
      </c>
      <c r="S499" s="8" cm="1">
        <f t="array" ref="S499">_xlfn.IFNA(MATCH(_xll.BDP($C499,S$1),Convert_RBCIRTG[RTG_MDY],0),0)</f>
        <v>0</v>
      </c>
      <c r="T499" s="8" cm="1">
        <f t="array" ref="T499">_xlfn.IFNA(MATCH(_xll.BDP($C499,T$1),Convert_RBCIRTG[RTG_FITCH_SP],0),0)</f>
        <v>0</v>
      </c>
      <c r="U499" s="8" cm="1">
        <f t="array" ref="U499">_xlfn.IFNA(MATCH(_xll.BDP($C499,U$1),Convert_RBCIRTG[RTG_FITCH_SP],0),0)</f>
        <v>4</v>
      </c>
      <c r="V499" s="20" t="str" cm="1">
        <f t="array" ref="V499">INDEX(Convert_RBCIRTG[RTG_FITCH_SP],IF(MEDIAN($S499:$U499)&gt;0,MEDIAN($S499:$U499),MAX($S499:$U499)))</f>
        <v>A-</v>
      </c>
      <c r="W499" s="15" cm="1">
        <f t="array" ref="W499">_xll.BDP($C499,W$1,"YAS_YLD_FLAG = 15")</f>
        <v>15.446464885964298</v>
      </c>
      <c r="X499" s="3" t="str">
        <f>INDEX(Convert_DurBins[Dur_Bucket],MATCH($W499,Convert_DurBins[Dur_Val],1))</f>
        <v>14-16</v>
      </c>
      <c r="Y499" s="14">
        <f t="shared" si="36"/>
        <v>3.1959629999999999</v>
      </c>
      <c r="Z499" s="3">
        <f>-INDEX(DefProv[Default],MATCH($O499&amp;$R499,DefProv[KEY],0))</f>
        <v>-13</v>
      </c>
      <c r="AA499" s="9" cm="1">
        <f t="array" ref="AA499">IF($M499="CAD",AB499,_xll.BDP($C499,AA$1,"YAS_XCCY_FOREIGN_CURRENCY=CAD","YAS_YLD_FLAG = 15","PRICING_SOURCE=BVAL"))</f>
        <v>3.3259629999999998</v>
      </c>
      <c r="AB499" s="9" cm="1">
        <f t="array" ref="AB499">_xll.BDP($C499,AB$1,"YAS_YLD_FLAG = 15","PRICING_SOURCE=BVAL")</f>
        <v>3.3259629999999998</v>
      </c>
      <c r="AC499" s="14">
        <f t="shared" si="37"/>
        <v>0</v>
      </c>
      <c r="AD499" s="9" cm="1">
        <f t="array" ref="AD499">_xll.BDP($C499,AD$1,"YAS_YLD_FLAG = 15","PRICING_SOURCE=BVAL")</f>
        <v>139.0043</v>
      </c>
      <c r="AE499" s="14">
        <f>INDEX([1]credit_yield!$C$1:$C$108,MATCH($AY499,[1]credit_yield!$A$1:$A$108,0))</f>
        <v>139.28053149055029</v>
      </c>
      <c r="AF499" s="9" cm="1">
        <f t="array" ref="AF499">_xll.BDP($C499,AF$1,"YAS_YLD_FLAG = 15","YAS_XCCY_FOREIGN_CURRENCY=CAD","PRICING_SOURCE=BVAL")</f>
        <v>152.95736368652203</v>
      </c>
      <c r="AG499" s="9" cm="1">
        <f t="array" ref="AG499">_xll.BDP($C499,AG$1,"YAS_YLD_FLAG = 15","PRICING_SOURCE=BVAL")</f>
        <v>1.9359199999999999</v>
      </c>
      <c r="AH499" s="9" t="str" cm="1">
        <f t="array" ref="AH499">_xll.BDP($C499,AH$1,"YAS_YLD_FLAG = 15","PRICING_SOURCE=BVAL")</f>
        <v>CAN 3 1/2 12/01/45</v>
      </c>
      <c r="AI499" s="9" t="str" cm="1">
        <f t="array" ref="AI499">_xll.BDP($C499,AI$1,"YAS_YLD_FLAG = 15","YAS_XCCY_FOREIGN_CURRENCY=CAD","PRICING_SOURCE=BVAL")</f>
        <v>CAN 4 06/01/41</v>
      </c>
      <c r="AJ499" s="9" cm="1">
        <f t="array" ref="AJ499">_xll.BQL($C499, "yield(fill=PREV, pricing_source=BVN4, side=Bid, yield_type=YTW) - yield(fill=PREV, pricing_source=BVN4, side=Ask, yield_type=YTW)")</f>
        <v>1.7766050000000089E-2</v>
      </c>
      <c r="AK499" s="16" cm="1">
        <f t="array" ref="AK499">_xll.BDP($C499,AK$1,"YAS_YLD_FLAG = 1")</f>
        <v>400000000</v>
      </c>
      <c r="AL499" s="5">
        <f t="shared" si="38"/>
        <v>0</v>
      </c>
      <c r="AM499" s="17" cm="1">
        <f t="array" ref="AM499">_xll.BDP($C499&amp;"@"&amp;Settings!$B$1&amp;" "&amp;$O499,"INTERVAL_SUM","MARKET_DATA_OVERRIDE="&amp;AM$1,"CALC_INTERVAL="&amp;Settings!$B$2,"FILL=0")*1000</f>
        <v>0</v>
      </c>
      <c r="AN499" s="18">
        <f t="shared" si="39"/>
        <v>0</v>
      </c>
      <c r="AO499" s="17" cm="1">
        <f t="array" ref="AO499">_xll.BDP($I499&amp;"@"&amp;Settings!$B$1&amp;" "&amp;$O499,"INTERVAL_SUM","MARKET_DATA_OVERRIDE="&amp;AO$1,"CALC_INTERVAL="&amp;Settings!$B$2,"FILL=0")*1000</f>
        <v>0</v>
      </c>
      <c r="AP499" s="17" cm="1">
        <f t="array" ref="AP499">_xll.BDP($I499&amp;"@"&amp;Settings!$B$1&amp;" "&amp;$O499,"INTERVAL_SUM","MARKET_DATA_OVERRIDE="&amp;AP$1,"CALC_INTERVAL="&amp;Settings!$B$2,"FILL=0")*1000</f>
        <v>0</v>
      </c>
      <c r="AQ499" s="8" cm="1">
        <f t="array" ref="AQ499">_xll.BDP($C499,AQ$1)</f>
        <v>80</v>
      </c>
      <c r="AR499" s="21">
        <f>_xlfn.IFNA(IF(ISNUMBER($K499),INDEX(SN_Limit[UTILIZATION],MATCH($K499,SN_Limit[BB_ID],0)),"#N/A"),
IF(ISNUMBER($L499),INDEX(SN_Limit[UTILIZATION],MATCH($L499,SN_Limit[BB_ID],0)),"#N/A"))</f>
        <v>0.53059999999999996</v>
      </c>
      <c r="AS499" s="6">
        <f>_xlfn.IFNA(IF(ISNUMBER($K499),INDEX(SN_Limit[REMAINING],MATCH($K499,SN_Limit[BB_ID],0)),"#N/A"),
IF(ISNUMBER($L499),INDEX(SN_Limit[REMAINING],MATCH($L499,SN_Limit[BB_ID],0)),"#N/A"))</f>
        <v>66489430.379999995</v>
      </c>
      <c r="AT499" s="3" t="str">
        <f>INDEX(Table11[Z_category],MATCH(MAX(BuyTable[[#This Row],[Yld_Z_BB]:[Yld_Z_RBCI]]),Table11[Z_score_Vale],1))</f>
        <v>75 to 90</v>
      </c>
      <c r="AU499" s="3">
        <f>INDEX(Table12[TRAC_Category],MATCH(BuyTable[[#This Row],[Perc_Traded]],Table12[TRAC_Value],1))</f>
        <v>0</v>
      </c>
      <c r="AV499" s="27">
        <f>INDEX(Table13[NetDlrInv_Category],MATCH(BuyTable[[#This Row],[DealerClient Net]],Table13[NetDlrInv_Value],1))</f>
        <v>0</v>
      </c>
      <c r="AW499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499" s="3">
        <f>INDEX(Table15[XCCY_Cat],MATCH(BuyTable[[#This Row],[XCCY_sprd]],Table15[XCCY_Value],1))</f>
        <v>0</v>
      </c>
      <c r="AY499" s="3" t="str">
        <f>INDEX(Group_RTG[RTG_Value],MATCH($R499,Group_RTG[RTG_Key],0))&amp;":"&amp;INDEX(Map_DurBQNT[Dur_Val],MATCH($X499,Map_DurBQNT[Dur_Key],0))&amp;":"&amp;$M499&amp;":"&amp;$O499</f>
        <v>A:8:CAD:Corp</v>
      </c>
      <c r="AZ499" s="3" t="str">
        <f>INDEX(Table9[LQA_Bucket],MATCH(BuyTable[[#This Row],[LQA_LIQUIDITY_SCORE]],Table9[LQA_Val],1))</f>
        <v>80-100</v>
      </c>
      <c r="BA499" s="27" t="str">
        <f>INDEX(Table10[Utilization_Bucket],MATCH(_xlfn.IFNA(ROUND(BuyTable[[#This Row],[Remaining]]/1000000,0),-1),Table10[Utilization_Val],1))</f>
        <v>50-100MM</v>
      </c>
      <c r="BB49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500" spans="1:54" x14ac:dyDescent="0.3">
      <c r="A500" t="s">
        <v>876</v>
      </c>
      <c r="B500" t="str">
        <f>IF(ISNUMBER(MATCH(I500,Buyside_PastID!A:A,0)),"","NEW")</f>
        <v/>
      </c>
      <c r="C500" s="8" t="s">
        <v>1015</v>
      </c>
      <c r="D500" s="8">
        <v>0.99440153281736887</v>
      </c>
      <c r="E500" s="8">
        <v>1.0594977415496458</v>
      </c>
      <c r="F500" s="8" t="s">
        <v>2226</v>
      </c>
      <c r="G500" s="8">
        <v>0</v>
      </c>
      <c r="H500" s="8">
        <v>5000000</v>
      </c>
      <c r="I500" s="8" t="str" cm="1">
        <f t="array" ref="I500">_xll.BDP($C500,I$1)</f>
        <v>36830BAB1</v>
      </c>
      <c r="J500" s="8" t="str" cm="1">
        <f t="array" ref="J500">_xll.BDP($C500,J$1)</f>
        <v>PTTGC 2.98 03/18/31</v>
      </c>
      <c r="K500" s="8" cm="1">
        <f t="array" ref="K500">_xll.BDP($C500,K$1)</f>
        <v>27519006</v>
      </c>
      <c r="L500" s="8" cm="1">
        <f t="array" ref="L500">_xll.BDP($C500,L$1)</f>
        <v>60435686</v>
      </c>
      <c r="M500" s="8" t="str" cm="1">
        <f t="array" ref="M500">_xll.BDP($C500,M$1)</f>
        <v>USD</v>
      </c>
      <c r="N500" s="8" t="str" cm="1">
        <f t="array" ref="N500">_xll.BDP($C500,N$1)</f>
        <v>TH</v>
      </c>
      <c r="O500" s="8" t="str" cm="1">
        <f t="array" ref="O500">_xll.BDP($C500,O$1)</f>
        <v>Corp</v>
      </c>
      <c r="P500" s="8" t="str" cm="1">
        <f t="array" ref="P500">_xll.BDP($C500,P$1)</f>
        <v>Materials</v>
      </c>
      <c r="Q500" s="8" t="str" cm="1">
        <f t="array" ref="Q500">_xll.BDP($C500,Q$1)</f>
        <v>GC TREASURY CENTRE CO</v>
      </c>
      <c r="R500" s="8" t="str" cm="1">
        <f t="array" ref="R500">_xll.BDP($C500,R$1)</f>
        <v>BBB</v>
      </c>
      <c r="S500" s="8" cm="1">
        <f t="array" ref="S500">_xlfn.IFNA(MATCH(_xll.BDP($C500,S$1),Convert_RBCIRTG[RTG_MDY],0),0)</f>
        <v>2</v>
      </c>
      <c r="T500" s="8" cm="1">
        <f t="array" ref="T500">_xlfn.IFNA(MATCH(_xll.BDP($C500,T$1),Convert_RBCIRTG[RTG_FITCH_SP],0),0)</f>
        <v>0</v>
      </c>
      <c r="U500" s="8" cm="1">
        <f t="array" ref="U500">_xlfn.IFNA(MATCH(_xll.BDP($C500,U$1),Convert_RBCIRTG[RTG_FITCH_SP],0),0)</f>
        <v>2</v>
      </c>
      <c r="V500" s="20" t="str" cm="1">
        <f t="array" ref="V500">INDEX(Convert_RBCIRTG[RTG_FITCH_SP],IF(MEDIAN($S500:$U500)&gt;0,MEDIAN($S500:$U500),MAX($S500:$U500)))</f>
        <v>BBB</v>
      </c>
      <c r="W500" s="15" cm="1">
        <f t="array" ref="W500">_xll.BDP($C500,W$1,"YAS_YLD_FLAG = 15")</f>
        <v>7.9546804229897345</v>
      </c>
      <c r="X500" s="3" t="str">
        <f>INDEX(Convert_DurBins[Dur_Bucket],MATCH($W500,Convert_DurBins[Dur_Val],1))</f>
        <v>0-10</v>
      </c>
      <c r="Y500" s="14">
        <f t="shared" si="36"/>
        <v>2.875676242314372</v>
      </c>
      <c r="Z500" s="3">
        <f>-INDEX(DefProv[Default],MATCH($O500&amp;$R500,DefProv[KEY],0))</f>
        <v>-36</v>
      </c>
      <c r="AA500" s="9" cm="1">
        <f t="array" ref="AA500">IF($M500="CAD",AB500,_xll.BDP($C500,AA$1,"YAS_XCCY_FOREIGN_CURRENCY=CAD","YAS_YLD_FLAG = 15","PRICING_SOURCE=BVAL"))</f>
        <v>3.2356762423143719</v>
      </c>
      <c r="AB500" s="9" cm="1">
        <f t="array" ref="AB500">_xll.BDP($C500,AB$1,"YAS_YLD_FLAG = 15","PRICING_SOURCE=BVAL")</f>
        <v>2.900382</v>
      </c>
      <c r="AC500" s="14">
        <f t="shared" si="37"/>
        <v>0.33529424231437188</v>
      </c>
      <c r="AD500" s="9" cm="1">
        <f t="array" ref="AD500">_xll.BDP($C500,AD$1,"YAS_YLD_FLAG = 15","PRICING_SOURCE=BVAL")</f>
        <v>132.03970000000001</v>
      </c>
      <c r="AE500" s="14" t="e">
        <f>INDEX([1]credit_yield!$C$1:$C$108,MATCH($AY500,[1]credit_yield!$A$1:$A$108,0))</f>
        <v>#N/A</v>
      </c>
      <c r="AF500" s="9" cm="1">
        <f t="array" ref="AF500">_xll.BDP($C500,AF$1,"YAS_YLD_FLAG = 15","YAS_XCCY_FOREIGN_CURRENCY=CAD","PRICING_SOURCE=BVAL")</f>
        <v>164.72289212374852</v>
      </c>
      <c r="AG500" s="9" cm="1">
        <f t="array" ref="AG500">_xll.BDP($C500,AG$1,"YAS_YLD_FLAG = 15","PRICING_SOURCE=BVAL")</f>
        <v>1.579985</v>
      </c>
      <c r="AH500" s="9" t="str" cm="1">
        <f t="array" ref="AH500">_xll.BDP($C500,AH$1,"YAS_YLD_FLAG = 15","PRICING_SOURCE=BVAL")</f>
        <v>T 1 1/4 08/15/31</v>
      </c>
      <c r="AI500" s="9" t="str" cm="1">
        <f t="array" ref="AI500">_xll.BDP($C500,AI$1,"YAS_YLD_FLAG = 15","YAS_XCCY_FOREIGN_CURRENCY=CAD","PRICING_SOURCE=BVAL")</f>
        <v>CAN 1 ½ 06/01/31</v>
      </c>
      <c r="AJ500" s="9" cm="1">
        <f t="array" ref="AJ500">_xll.BQL($C500, "yield(fill=PREV, pricing_source=BVN4, side=Bid, yield_type=YTW) - yield(fill=PREV, pricing_source=BVN4, side=Ask, yield_type=YTW)")</f>
        <v>3.8282469999999957E-2</v>
      </c>
      <c r="AK500" s="16" cm="1">
        <f t="array" ref="AK500">_xll.BDP($C500,AK$1,"YAS_YLD_FLAG = 1")</f>
        <v>700000000</v>
      </c>
      <c r="AL500" s="5">
        <f t="shared" si="38"/>
        <v>7.8528571428571423E-3</v>
      </c>
      <c r="AM500" s="17" cm="1">
        <f t="array" ref="AM500">_xll.BDP($C500&amp;"@"&amp;Settings!$B$1&amp;" "&amp;$O500,"INTERVAL_SUM","MARKET_DATA_OVERRIDE="&amp;AM$1,"CALC_INTERVAL="&amp;Settings!$B$2,"FILL=0")*1000</f>
        <v>5497000</v>
      </c>
      <c r="AN500" s="18">
        <f t="shared" si="39"/>
        <v>3282000</v>
      </c>
      <c r="AO500" s="17" cm="1">
        <f t="array" ref="AO500">_xll.BDP($I500&amp;"@"&amp;Settings!$B$1&amp;" "&amp;$O500,"INTERVAL_SUM","MARKET_DATA_OVERRIDE="&amp;AO$1,"CALC_INTERVAL="&amp;Settings!$B$2,"FILL=0")*1000</f>
        <v>3282000</v>
      </c>
      <c r="AP500" s="17" cm="1">
        <f t="array" ref="AP500">_xll.BDP($I500&amp;"@"&amp;Settings!$B$1&amp;" "&amp;$O500,"INTERVAL_SUM","MARKET_DATA_OVERRIDE="&amp;AP$1,"CALC_INTERVAL="&amp;Settings!$B$2,"FILL=0")*1000</f>
        <v>0</v>
      </c>
      <c r="AQ500" s="8" cm="1">
        <f t="array" ref="AQ500">_xll.BDP($C500,AQ$1)</f>
        <v>86</v>
      </c>
      <c r="AR500" s="21" t="e">
        <f>_xlfn.IFNA(IF(ISNUMBER($K500),INDEX(SN_Limit[UTILIZATION],MATCH($K500,SN_Limit[BB_ID],0)),"#N/A"),
IF(ISNUMBER($L500),INDEX(SN_Limit[UTILIZATION],MATCH($L500,SN_Limit[BB_ID],0)),"#N/A"))</f>
        <v>#N/A</v>
      </c>
      <c r="AS500" s="6" t="e">
        <f>_xlfn.IFNA(IF(ISNUMBER($K500),INDEX(SN_Limit[REMAINING],MATCH($K500,SN_Limit[BB_ID],0)),"#N/A"),
IF(ISNUMBER($L500),INDEX(SN_Limit[REMAINING],MATCH($L500,SN_Limit[BB_ID],0)),"#N/A"))</f>
        <v>#N/A</v>
      </c>
      <c r="AT500" s="3" t="str">
        <f>INDEX(Table11[Z_category],MATCH(MAX(BuyTable[[#This Row],[Yld_Z_BB]:[Yld_Z_RBCI]]),Table11[Z_score_Vale],1))</f>
        <v>75 to 90</v>
      </c>
      <c r="AU500" s="3">
        <f>INDEX(Table12[TRAC_Category],MATCH(BuyTable[[#This Row],[Perc_Traded]],Table12[TRAC_Value],1))</f>
        <v>0</v>
      </c>
      <c r="AV500" s="27" t="str">
        <f>INDEX(Table13[NetDlrInv_Category],MATCH(BuyTable[[#This Row],[DealerClient Net]],Table13[NetDlrInv_Value],1))</f>
        <v>0 to 5MM</v>
      </c>
      <c r="AW500" s="3">
        <f>IF(OR(ISBLANK(BuyTable[[#This Row],[MSG_AskSize]]),NOT(ISNUMBER(BuyTable[[#This Row],[MSG_AskSize]]))),"NA",INDEX(Table14[AskSize_Category],MATCH(BuyTable[[#This Row],[MSG_AskSize]],Table14[AskSize_Value],1)))</f>
        <v>0</v>
      </c>
      <c r="AX500" s="3" t="str">
        <f>INDEX(Table15[XCCY_Cat],MATCH(BuyTable[[#This Row],[XCCY_sprd]],Table15[XCCY_Value],1))</f>
        <v>0.3 to 0.5</v>
      </c>
      <c r="AY500" s="3" t="str">
        <f>INDEX(Group_RTG[RTG_Value],MATCH($R500,Group_RTG[RTG_Key],0))&amp;":"&amp;INDEX(Map_DurBQNT[Dur_Val],MATCH($X500,Map_DurBQNT[Dur_Key],0))&amp;":"&amp;$M500&amp;":"&amp;$O500</f>
        <v>BBB:5:USD:Corp</v>
      </c>
      <c r="AZ500" s="3" t="str">
        <f>INDEX(Table9[LQA_Bucket],MATCH(BuyTable[[#This Row],[LQA_LIQUIDITY_SCORE]],Table9[LQA_Val],1))</f>
        <v>80-100</v>
      </c>
      <c r="BA500" s="27" t="str">
        <f>INDEX(Table10[Utilization_Bucket],MATCH(_xlfn.IFNA(ROUND(BuyTable[[#This Row],[Remaining]]/1000000,0),-1),Table10[Utilization_Val],1))</f>
        <v>NR</v>
      </c>
      <c r="BB50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01" spans="1:54" x14ac:dyDescent="0.3">
      <c r="A501" t="s">
        <v>876</v>
      </c>
      <c r="B501" t="str">
        <f>IF(ISNUMBER(MATCH(I501,Buyside_PastID!A:A,0)),"","NEW")</f>
        <v/>
      </c>
      <c r="C501" s="8" t="s">
        <v>1779</v>
      </c>
      <c r="D501" s="8">
        <v>1.1190198072623623</v>
      </c>
      <c r="E501" s="8">
        <v>1.1126857074940748</v>
      </c>
      <c r="F501" s="8" t="s">
        <v>2217</v>
      </c>
      <c r="G501" s="8">
        <v>5000000</v>
      </c>
      <c r="H501" s="8">
        <v>5000000</v>
      </c>
      <c r="I501" s="8" t="str" cm="1">
        <f t="array" ref="I501">_xll.BDP($C501,I$1)</f>
        <v>90664ZAU4</v>
      </c>
      <c r="J501" s="8" t="str" cm="1">
        <f t="array" ref="J501">_xll.BDP($C501,J$1)</f>
        <v>ENBGAS 4.88 06/21/41</v>
      </c>
      <c r="K501" s="8" cm="1">
        <f t="array" ref="K501">_xll.BDP($C501,K$1)</f>
        <v>109548</v>
      </c>
      <c r="L501" s="8" cm="1">
        <f t="array" ref="L501">_xll.BDP($C501,L$1)</f>
        <v>62939278</v>
      </c>
      <c r="M501" s="8" t="str" cm="1">
        <f t="array" ref="M501">_xll.BDP($C501,M$1)</f>
        <v>CAD</v>
      </c>
      <c r="N501" s="8" t="str" cm="1">
        <f t="array" ref="N501">_xll.BDP($C501,N$1)</f>
        <v>CA</v>
      </c>
      <c r="O501" s="8" t="str" cm="1">
        <f t="array" ref="O501">_xll.BDP($C501,O$1)</f>
        <v>Corp</v>
      </c>
      <c r="P501" s="8" t="str" cm="1">
        <f t="array" ref="P501">_xll.BDP($C501,P$1)</f>
        <v>Utilities</v>
      </c>
      <c r="Q501" s="8" t="str" cm="1">
        <f t="array" ref="Q501">_xll.BDP($C501,Q$1)</f>
        <v>ENBRIDGE GAS INC</v>
      </c>
      <c r="R501" s="8" t="str" cm="1">
        <f t="array" ref="R501">_xll.BDP($C501,R$1)</f>
        <v>A-</v>
      </c>
      <c r="S501" s="8" cm="1">
        <f t="array" ref="S501">_xlfn.IFNA(MATCH(_xll.BDP($C501,S$1),Convert_RBCIRTG[RTG_MDY],0),0)</f>
        <v>0</v>
      </c>
      <c r="T501" s="8" cm="1">
        <f t="array" ref="T501">_xlfn.IFNA(MATCH(_xll.BDP($C501,T$1),Convert_RBCIRTG[RTG_FITCH_SP],0),0)</f>
        <v>0</v>
      </c>
      <c r="U501" s="8" cm="1">
        <f t="array" ref="U501">_xlfn.IFNA(MATCH(_xll.BDP($C501,U$1),Convert_RBCIRTG[RTG_FITCH_SP],0),0)</f>
        <v>4</v>
      </c>
      <c r="V501" s="20" t="str" cm="1">
        <f t="array" ref="V501">INDEX(Convert_RBCIRTG[RTG_FITCH_SP],IF(MEDIAN($S501:$U501)&gt;0,MEDIAN($S501:$U501),MAX($S501:$U501)))</f>
        <v>A-</v>
      </c>
      <c r="W501" s="15" cm="1">
        <f t="array" ref="W501">_xll.BDP($C501,W$1,"YAS_YLD_FLAG = 15")</f>
        <v>12.952746962612991</v>
      </c>
      <c r="X501" s="3" t="str">
        <f>INDEX(Convert_DurBins[Dur_Bucket],MATCH($W501,Convert_DurBins[Dur_Val],1))</f>
        <v>12-14</v>
      </c>
      <c r="Y501" s="14">
        <f t="shared" si="36"/>
        <v>3.2180200000000001</v>
      </c>
      <c r="Z501" s="3">
        <f>-INDEX(DefProv[Default],MATCH($O501&amp;$R501,DefProv[KEY],0))</f>
        <v>-13</v>
      </c>
      <c r="AA501" s="9" cm="1">
        <f t="array" ref="AA501">IF($M501="CAD",AB501,_xll.BDP($C501,AA$1,"YAS_XCCY_FOREIGN_CURRENCY=CAD","YAS_YLD_FLAG = 15","PRICING_SOURCE=BVAL"))</f>
        <v>3.34802</v>
      </c>
      <c r="AB501" s="9" cm="1">
        <f t="array" ref="AB501">_xll.BDP($C501,AB$1,"YAS_YLD_FLAG = 15","PRICING_SOURCE=BVAL")</f>
        <v>3.34802</v>
      </c>
      <c r="AC501" s="14">
        <f t="shared" si="37"/>
        <v>0</v>
      </c>
      <c r="AD501" s="9" cm="1">
        <f t="array" ref="AD501">_xll.BDP($C501,AD$1,"YAS_YLD_FLAG = 15","PRICING_SOURCE=BVAL")</f>
        <v>147.99180000000001</v>
      </c>
      <c r="AE501" s="14">
        <f>INDEX([1]credit_yield!$C$1:$C$108,MATCH($AY501,[1]credit_yield!$A$1:$A$108,0))</f>
        <v>137.66306864420571</v>
      </c>
      <c r="AF501" s="9" cm="1">
        <f t="array" ref="AF501">_xll.BDP($C501,AF$1,"YAS_YLD_FLAG = 15","YAS_XCCY_FOREIGN_CURRENCY=CAD","PRICING_SOURCE=BVAL")</f>
        <v>163.90204398018759</v>
      </c>
      <c r="AG501" s="9" cm="1">
        <f t="array" ref="AG501">_xll.BDP($C501,AG$1,"YAS_YLD_FLAG = 15","PRICING_SOURCE=BVAL")</f>
        <v>1.8681019999999999</v>
      </c>
      <c r="AH501" s="9" t="str" cm="1">
        <f t="array" ref="AH501">_xll.BDP($C501,AH$1,"YAS_YLD_FLAG = 15","PRICING_SOURCE=BVAL")</f>
        <v>CAN 4 06/01/41</v>
      </c>
      <c r="AI501" s="9" t="str" cm="1">
        <f t="array" ref="AI501">_xll.BDP($C501,AI$1,"YAS_YLD_FLAG = 15","YAS_XCCY_FOREIGN_CURRENCY=CAD","PRICING_SOURCE=BVAL")</f>
        <v>CAN 4 06/01/41</v>
      </c>
      <c r="AJ501" s="9" cm="1">
        <f t="array" ref="AJ501">_xll.BQL($C501, "yield(fill=PREV, pricing_source=BVN4, side=Bid, yield_type=YTW) - yield(fill=PREV, pricing_source=BVN4, side=Ask, yield_type=YTW)")</f>
        <v>2.5700019999999935E-2</v>
      </c>
      <c r="AK501" s="16" cm="1">
        <f t="array" ref="AK501">_xll.BDP($C501,AK$1,"YAS_YLD_FLAG = 1")</f>
        <v>300000000</v>
      </c>
      <c r="AL501" s="5">
        <f t="shared" si="38"/>
        <v>0</v>
      </c>
      <c r="AM501" s="17" cm="1">
        <f t="array" ref="AM501">_xll.BDP($C501&amp;"@"&amp;Settings!$B$1&amp;" "&amp;$O501,"INTERVAL_SUM","MARKET_DATA_OVERRIDE="&amp;AM$1,"CALC_INTERVAL="&amp;Settings!$B$2,"FILL=0")*1000</f>
        <v>0</v>
      </c>
      <c r="AN501" s="18">
        <f t="shared" si="39"/>
        <v>0</v>
      </c>
      <c r="AO501" s="17" cm="1">
        <f t="array" ref="AO501">_xll.BDP($I501&amp;"@"&amp;Settings!$B$1&amp;" "&amp;$O501,"INTERVAL_SUM","MARKET_DATA_OVERRIDE="&amp;AO$1,"CALC_INTERVAL="&amp;Settings!$B$2,"FILL=0")*1000</f>
        <v>0</v>
      </c>
      <c r="AP501" s="17" cm="1">
        <f t="array" ref="AP501">_xll.BDP($I501&amp;"@"&amp;Settings!$B$1&amp;" "&amp;$O501,"INTERVAL_SUM","MARKET_DATA_OVERRIDE="&amp;AP$1,"CALC_INTERVAL="&amp;Settings!$B$2,"FILL=0")*1000</f>
        <v>0</v>
      </c>
      <c r="AQ501" s="8" cm="1">
        <f t="array" ref="AQ501">_xll.BDP($C501,AQ$1)</f>
        <v>79</v>
      </c>
      <c r="AR501" s="21">
        <f>_xlfn.IFNA(IF(ISNUMBER($K501),INDEX(SN_Limit[UTILIZATION],MATCH($K501,SN_Limit[BB_ID],0)),"#N/A"),
IF(ISNUMBER($L501),INDEX(SN_Limit[UTILIZATION],MATCH($L501,SN_Limit[BB_ID],0)),"#N/A"))</f>
        <v>0.68289999999999995</v>
      </c>
      <c r="AS501" s="6">
        <f>_xlfn.IFNA(IF(ISNUMBER($K501),INDEX(SN_Limit[REMAINING],MATCH($K501,SN_Limit[BB_ID],0)),"#N/A"),
IF(ISNUMBER($L501),INDEX(SN_Limit[REMAINING],MATCH($L501,SN_Limit[BB_ID],0)),"#N/A"))</f>
        <v>34731322.5</v>
      </c>
      <c r="AT501" s="3" t="str">
        <f>INDEX(Table11[Z_category],MATCH(MAX(BuyTable[[#This Row],[Yld_Z_BB]:[Yld_Z_RBCI]]),Table11[Z_score_Vale],1))</f>
        <v>75 to 90</v>
      </c>
      <c r="AU501" s="3">
        <f>INDEX(Table12[TRAC_Category],MATCH(BuyTable[[#This Row],[Perc_Traded]],Table12[TRAC_Value],1))</f>
        <v>0</v>
      </c>
      <c r="AV501" s="27">
        <f>INDEX(Table13[NetDlrInv_Category],MATCH(BuyTable[[#This Row],[DealerClient Net]],Table13[NetDlrInv_Value],1))</f>
        <v>0</v>
      </c>
      <c r="AW501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501" s="3">
        <f>INDEX(Table15[XCCY_Cat],MATCH(BuyTable[[#This Row],[XCCY_sprd]],Table15[XCCY_Value],1))</f>
        <v>0</v>
      </c>
      <c r="AY501" s="3" t="str">
        <f>INDEX(Group_RTG[RTG_Value],MATCH($R501,Group_RTG[RTG_Key],0))&amp;":"&amp;INDEX(Map_DurBQNT[Dur_Val],MATCH($X501,Map_DurBQNT[Dur_Key],0))&amp;":"&amp;$M501&amp;":"&amp;$O501</f>
        <v>A:7:CAD:Corp</v>
      </c>
      <c r="AZ501" s="3" t="str">
        <f>INDEX(Table9[LQA_Bucket],MATCH(BuyTable[[#This Row],[LQA_LIQUIDITY_SCORE]],Table9[LQA_Val],1))</f>
        <v>60-80</v>
      </c>
      <c r="BA501" s="27" t="str">
        <f>INDEX(Table10[Utilization_Bucket],MATCH(_xlfn.IFNA(ROUND(BuyTable[[#This Row],[Remaining]]/1000000,0),-1),Table10[Utilization_Val],1))</f>
        <v>10-50MM</v>
      </c>
      <c r="BB50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502" spans="1:54" x14ac:dyDescent="0.3">
      <c r="A502" t="s">
        <v>876</v>
      </c>
      <c r="B502" t="str">
        <f>IF(ISNUMBER(MATCH(I502,Buyside_PastID!A:A,0)),"","NEW")</f>
        <v/>
      </c>
      <c r="C502" s="8" t="s">
        <v>1506</v>
      </c>
      <c r="D502" s="8">
        <v>0.94020788574099368</v>
      </c>
      <c r="E502" s="8">
        <v>0.97307219226475983</v>
      </c>
      <c r="F502" s="8" t="s">
        <v>1529</v>
      </c>
      <c r="G502" s="8">
        <v>3000000</v>
      </c>
      <c r="H502" s="8">
        <v>3000000</v>
      </c>
      <c r="I502" s="8" t="str" cm="1">
        <f t="array" ref="I502">_xll.BDP($C502,I$1)</f>
        <v>39191ZAW9</v>
      </c>
      <c r="J502" s="8" t="str" cm="1">
        <f t="array" ref="J502">_xll.BDP($C502,J$1)</f>
        <v>GTAAIR 5.63 06/07/40</v>
      </c>
      <c r="K502" s="8" cm="1">
        <f t="array" ref="K502">_xll.BDP($C502,K$1)</f>
        <v>300903</v>
      </c>
      <c r="L502" s="8" cm="1">
        <f t="array" ref="L502">_xll.BDP($C502,L$1)</f>
        <v>300903</v>
      </c>
      <c r="M502" s="8" t="str" cm="1">
        <f t="array" ref="M502">_xll.BDP($C502,M$1)</f>
        <v>CAD</v>
      </c>
      <c r="N502" s="8" t="str" cm="1">
        <f t="array" ref="N502">_xll.BDP($C502,N$1)</f>
        <v>CA</v>
      </c>
      <c r="O502" s="8" t="str" cm="1">
        <f t="array" ref="O502">_xll.BDP($C502,O$1)</f>
        <v>Corp</v>
      </c>
      <c r="P502" s="8" t="str" cm="1">
        <f t="array" ref="P502">_xll.BDP($C502,P$1)</f>
        <v>Industrials</v>
      </c>
      <c r="Q502" s="8" t="str" cm="1">
        <f t="array" ref="Q502">_xll.BDP($C502,Q$1)</f>
        <v>GREATER TORONTO AIRPORTS</v>
      </c>
      <c r="R502" s="8" t="str" cm="1">
        <f t="array" ref="R502">_xll.BDP($C502,R$1)</f>
        <v>A+</v>
      </c>
      <c r="S502" s="8" cm="1">
        <f t="array" ref="S502">_xlfn.IFNA(MATCH(_xll.BDP($C502,S$1),Convert_RBCIRTG[RTG_MDY],0),0)</f>
        <v>7</v>
      </c>
      <c r="T502" s="8" cm="1">
        <f t="array" ref="T502">_xlfn.IFNA(MATCH(_xll.BDP($C502,T$1),Convert_RBCIRTG[RTG_FITCH_SP],0),0)</f>
        <v>0</v>
      </c>
      <c r="U502" s="8" cm="1">
        <f t="array" ref="U502">_xlfn.IFNA(MATCH(_xll.BDP($C502,U$1),Convert_RBCIRTG[RTG_FITCH_SP],0),0)</f>
        <v>6</v>
      </c>
      <c r="V502" s="20" t="str" cm="1">
        <f t="array" ref="V502">INDEX(Convert_RBCIRTG[RTG_FITCH_SP],IF(MEDIAN($S502:$U502)&gt;0,MEDIAN($S502:$U502),MAX($S502:$U502)))</f>
        <v>A+</v>
      </c>
      <c r="W502" s="15" cm="1">
        <f t="array" ref="W502">_xll.BDP($C502,W$1,"YAS_YLD_FLAG = 15")</f>
        <v>12.390304609545005</v>
      </c>
      <c r="X502" s="3" t="str">
        <f>INDEX(Convert_DurBins[Dur_Bucket],MATCH($W502,Convert_DurBins[Dur_Val],1))</f>
        <v>12-14</v>
      </c>
      <c r="Y502" s="14">
        <f t="shared" si="36"/>
        <v>3.0750839999999999</v>
      </c>
      <c r="Z502" s="3">
        <f>-INDEX(DefProv[Default],MATCH($O502&amp;$R502,DefProv[KEY],0))</f>
        <v>-13</v>
      </c>
      <c r="AA502" s="9" cm="1">
        <f t="array" ref="AA502">IF($M502="CAD",AB502,_xll.BDP($C502,AA$1,"YAS_XCCY_FOREIGN_CURRENCY=CAD","YAS_YLD_FLAG = 15","PRICING_SOURCE=BVAL"))</f>
        <v>3.2050839999999998</v>
      </c>
      <c r="AB502" s="9" cm="1">
        <f t="array" ref="AB502">_xll.BDP($C502,AB$1,"YAS_YLD_FLAG = 15","PRICING_SOURCE=BVAL")</f>
        <v>3.2050839999999998</v>
      </c>
      <c r="AC502" s="14">
        <f t="shared" si="37"/>
        <v>0</v>
      </c>
      <c r="AD502" s="9" cm="1">
        <f t="array" ref="AD502">_xll.BDP($C502,AD$1,"YAS_YLD_FLAG = 15","PRICING_SOURCE=BVAL")</f>
        <v>142.66289999999998</v>
      </c>
      <c r="AE502" s="14">
        <f>INDEX([1]credit_yield!$C$1:$C$108,MATCH($AY502,[1]credit_yield!$A$1:$A$108,0))</f>
        <v>137.66306864420571</v>
      </c>
      <c r="AF502" s="9" cm="1">
        <f t="array" ref="AF502">_xll.BDP($C502,AF$1,"YAS_YLD_FLAG = 15","YAS_XCCY_FOREIGN_CURRENCY=CAD","PRICING_SOURCE=BVAL")</f>
        <v>155.85648738555554</v>
      </c>
      <c r="AG502" s="9" cm="1">
        <f t="array" ref="AG502">_xll.BDP($C502,AG$1,"YAS_YLD_FLAG = 15","PRICING_SOURCE=BVAL")</f>
        <v>1.7784550000000001</v>
      </c>
      <c r="AH502" s="9" t="str" cm="1">
        <f t="array" ref="AH502">_xll.BDP($C502,AH$1,"YAS_YLD_FLAG = 15","PRICING_SOURCE=BVAL")</f>
        <v>CAN 5 06/01/37</v>
      </c>
      <c r="AI502" s="9" t="str" cm="1">
        <f t="array" ref="AI502">_xll.BDP($C502,AI$1,"YAS_YLD_FLAG = 15","YAS_XCCY_FOREIGN_CURRENCY=CAD","PRICING_SOURCE=BVAL")</f>
        <v>CAN 4 06/01/41</v>
      </c>
      <c r="AJ502" s="9" cm="1">
        <f t="array" ref="AJ502">_xll.BQL($C502, "yield(fill=PREV, pricing_source=BVN4, side=Bid, yield_type=YTW) - yield(fill=PREV, pricing_source=BVN4, side=Ask, yield_type=YTW)")</f>
        <v>2.4786688921532907E-2</v>
      </c>
      <c r="AK502" s="16" cm="1">
        <f t="array" ref="AK502">_xll.BDP($C502,AK$1,"YAS_YLD_FLAG = 1")</f>
        <v>400000000</v>
      </c>
      <c r="AL502" s="5">
        <f t="shared" si="38"/>
        <v>0</v>
      </c>
      <c r="AM502" s="17" cm="1">
        <f t="array" ref="AM502">_xll.BDP($C502&amp;"@"&amp;Settings!$B$1&amp;" "&amp;$O502,"INTERVAL_SUM","MARKET_DATA_OVERRIDE="&amp;AM$1,"CALC_INTERVAL="&amp;Settings!$B$2,"FILL=0")*1000</f>
        <v>0</v>
      </c>
      <c r="AN502" s="18">
        <f t="shared" si="39"/>
        <v>0</v>
      </c>
      <c r="AO502" s="17" cm="1">
        <f t="array" ref="AO502">_xll.BDP($I502&amp;"@"&amp;Settings!$B$1&amp;" "&amp;$O502,"INTERVAL_SUM","MARKET_DATA_OVERRIDE="&amp;AO$1,"CALC_INTERVAL="&amp;Settings!$B$2,"FILL=0")*1000</f>
        <v>0</v>
      </c>
      <c r="AP502" s="17" cm="1">
        <f t="array" ref="AP502">_xll.BDP($I502&amp;"@"&amp;Settings!$B$1&amp;" "&amp;$O502,"INTERVAL_SUM","MARKET_DATA_OVERRIDE="&amp;AP$1,"CALC_INTERVAL="&amp;Settings!$B$2,"FILL=0")*1000</f>
        <v>0</v>
      </c>
      <c r="AQ502" s="8" cm="1">
        <f t="array" ref="AQ502">_xll.BDP($C502,AQ$1)</f>
        <v>69</v>
      </c>
      <c r="AR502" s="21">
        <f>_xlfn.IFNA(IF(ISNUMBER($K502),INDEX(SN_Limit[UTILIZATION],MATCH($K502,SN_Limit[BB_ID],0)),"#N/A"),
IF(ISNUMBER($L502),INDEX(SN_Limit[UTILIZATION],MATCH($L502,SN_Limit[BB_ID],0)),"#N/A"))</f>
        <v>0.1051</v>
      </c>
      <c r="AS502" s="6">
        <f>_xlfn.IFNA(IF(ISNUMBER($K502),INDEX(SN_Limit[REMAINING],MATCH($K502,SN_Limit[BB_ID],0)),"#N/A"),
IF(ISNUMBER($L502),INDEX(SN_Limit[REMAINING],MATCH($L502,SN_Limit[BB_ID],0)),"#N/A"))</f>
        <v>79491059.239999995</v>
      </c>
      <c r="AT502" s="3" t="str">
        <f>INDEX(Table11[Z_category],MATCH(MAX(BuyTable[[#This Row],[Yld_Z_BB]:[Yld_Z_RBCI]]),Table11[Z_score_Vale],1))</f>
        <v>75 to 90</v>
      </c>
      <c r="AU502" s="3">
        <f>INDEX(Table12[TRAC_Category],MATCH(BuyTable[[#This Row],[Perc_Traded]],Table12[TRAC_Value],1))</f>
        <v>0</v>
      </c>
      <c r="AV502" s="27">
        <f>INDEX(Table13[NetDlrInv_Category],MATCH(BuyTable[[#This Row],[DealerClient Net]],Table13[NetDlrInv_Value],1))</f>
        <v>0</v>
      </c>
      <c r="AW502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02" s="3">
        <f>INDEX(Table15[XCCY_Cat],MATCH(BuyTable[[#This Row],[XCCY_sprd]],Table15[XCCY_Value],1))</f>
        <v>0</v>
      </c>
      <c r="AY502" s="3" t="str">
        <f>INDEX(Group_RTG[RTG_Value],MATCH($R502,Group_RTG[RTG_Key],0))&amp;":"&amp;INDEX(Map_DurBQNT[Dur_Val],MATCH($X502,Map_DurBQNT[Dur_Key],0))&amp;":"&amp;$M502&amp;":"&amp;$O502</f>
        <v>A:7:CAD:Corp</v>
      </c>
      <c r="AZ502" s="3" t="str">
        <f>INDEX(Table9[LQA_Bucket],MATCH(BuyTable[[#This Row],[LQA_LIQUIDITY_SCORE]],Table9[LQA_Val],1))</f>
        <v>60-80</v>
      </c>
      <c r="BA502" s="27" t="str">
        <f>INDEX(Table10[Utilization_Bucket],MATCH(_xlfn.IFNA(ROUND(BuyTable[[#This Row],[Remaining]]/1000000,0),-1),Table10[Utilization_Val],1))</f>
        <v>50-100MM</v>
      </c>
      <c r="BB50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03" spans="1:54" x14ac:dyDescent="0.3">
      <c r="A503" t="s">
        <v>876</v>
      </c>
      <c r="B503" t="str">
        <f>IF(ISNUMBER(MATCH(I503,Buyside_PastID!A:A,0)),"","NEW")</f>
        <v/>
      </c>
      <c r="C503" s="8" t="s">
        <v>2905</v>
      </c>
      <c r="D503" s="8">
        <v>1.3520230758155505</v>
      </c>
      <c r="E503" s="8">
        <v>1.7222191603813215</v>
      </c>
      <c r="F503" s="8" t="s">
        <v>2851</v>
      </c>
      <c r="G503" s="8">
        <v>2000</v>
      </c>
      <c r="H503" s="8">
        <v>2000</v>
      </c>
      <c r="I503" s="8" t="str" cm="1">
        <f t="array" ref="I503">_xll.BDP($C503,I$1)</f>
        <v>614852NQ0</v>
      </c>
      <c r="J503" s="8" t="str" cm="1">
        <f t="array" ref="J503">_xll.BDP($C503,J$1)</f>
        <v>MNTRL 4.1 12/01/34</v>
      </c>
      <c r="K503" s="8" cm="1">
        <f t="array" ref="K503">_xll.BDP($C503,K$1)</f>
        <v>186376</v>
      </c>
      <c r="L503" s="8" cm="1">
        <f t="array" ref="L503">_xll.BDP($C503,L$1)</f>
        <v>186376</v>
      </c>
      <c r="M503" s="8" t="str" cm="1">
        <f t="array" ref="M503">_xll.BDP($C503,M$1)</f>
        <v>CAD</v>
      </c>
      <c r="N503" s="8" t="str" cm="1">
        <f t="array" ref="N503">_xll.BDP($C503,N$1)</f>
        <v>CA</v>
      </c>
      <c r="O503" s="8" t="str" cm="1">
        <f t="array" ref="O503">_xll.BDP($C503,O$1)</f>
        <v>Govt</v>
      </c>
      <c r="P503" s="8" t="str" cm="1">
        <f t="array" ref="P503">_xll.BDP($C503,P$1)</f>
        <v>Government</v>
      </c>
      <c r="Q503" s="8" t="str" cm="1">
        <f t="array" ref="Q503">_xll.BDP($C503,Q$1)</f>
        <v>CITY OF MONTREAL</v>
      </c>
      <c r="R503" s="8" t="str" cm="1">
        <f t="array" ref="R503">_xll.BDP($C503,R$1)</f>
        <v>AA-</v>
      </c>
      <c r="S503" s="8" cm="1">
        <f t="array" ref="S503">_xlfn.IFNA(MATCH(_xll.BDP($C503,S$1),Convert_RBCIRTG[RTG_MDY],0),0)</f>
        <v>8</v>
      </c>
      <c r="T503" s="8" cm="1">
        <f t="array" ref="T503">_xlfn.IFNA(MATCH(_xll.BDP($C503,T$1),Convert_RBCIRTG[RTG_FITCH_SP],0),0)</f>
        <v>0</v>
      </c>
      <c r="U503" s="8" cm="1">
        <f t="array" ref="U503">_xlfn.IFNA(MATCH(_xll.BDP($C503,U$1),Convert_RBCIRTG[RTG_FITCH_SP],0),0)</f>
        <v>7</v>
      </c>
      <c r="V503" s="20" t="str" cm="1">
        <f t="array" ref="V503">INDEX(Convert_RBCIRTG[RTG_FITCH_SP],IF(MEDIAN($S503:$U503)&gt;0,MEDIAN($S503:$U503),MAX($S503:$U503)))</f>
        <v>AA-</v>
      </c>
      <c r="W503" s="15" cm="1">
        <f t="array" ref="W503">_xll.BDP($C503,W$1,"YAS_YLD_FLAG = 15")</f>
        <v>10.260071647897972</v>
      </c>
      <c r="X503" s="3" t="str">
        <f>INDEX(Convert_DurBins[Dur_Bucket],MATCH($W503,Convert_DurBins[Dur_Val],1))</f>
        <v>10-12</v>
      </c>
      <c r="Y503" s="14">
        <f t="shared" si="36"/>
        <v>2.509185</v>
      </c>
      <c r="Z503" s="3">
        <f>-INDEX(DefProv[Default],MATCH($O503&amp;$R503,DefProv[KEY],0))</f>
        <v>-3</v>
      </c>
      <c r="AA503" s="9" cm="1">
        <f t="array" ref="AA503">IF($M503="CAD",AB503,_xll.BDP($C503,AA$1,"YAS_XCCY_FOREIGN_CURRENCY=CAD","YAS_YLD_FLAG = 15","PRICING_SOURCE=BVAL"))</f>
        <v>2.5391849999999998</v>
      </c>
      <c r="AB503" s="9" cm="1">
        <f t="array" ref="AB503">_xll.BDP($C503,AB$1,"YAS_YLD_FLAG = 15","PRICING_SOURCE=BVAL")</f>
        <v>2.5391849999999998</v>
      </c>
      <c r="AC503" s="14">
        <f t="shared" si="37"/>
        <v>0</v>
      </c>
      <c r="AD503" s="9" cm="1">
        <f t="array" ref="AD503">_xll.BDP($C503,AD$1,"YAS_YLD_FLAG = 15","PRICING_SOURCE=BVAL")</f>
        <v>76.072999999999965</v>
      </c>
      <c r="AE503" s="14" t="e">
        <f>INDEX([1]credit_yield!$C$1:$C$108,MATCH($AY503,[1]credit_yield!$A$1:$A$108,0))</f>
        <v>#N/A</v>
      </c>
      <c r="AF503" s="9" cm="1">
        <f t="array" ref="AF503">_xll.BDP($C503,AF$1,"YAS_YLD_FLAG = 15","YAS_XCCY_FOREIGN_CURRENCY=CAD","PRICING_SOURCE=BVAL")</f>
        <v>101.01956263130005</v>
      </c>
      <c r="AG503" s="9" cm="1">
        <f t="array" ref="AG503">_xll.BDP($C503,AG$1,"YAS_YLD_FLAG = 15","PRICING_SOURCE=BVAL")</f>
        <v>1.7784550000000001</v>
      </c>
      <c r="AH503" s="9" t="str" cm="1">
        <f t="array" ref="AH503">_xll.BDP($C503,AH$1,"YAS_YLD_FLAG = 15","PRICING_SOURCE=BVAL")</f>
        <v>CAN 5 06/01/37</v>
      </c>
      <c r="AI503" s="9" t="str" cm="1">
        <f t="array" ref="AI503">_xll.BDP($C503,AI$1,"YAS_YLD_FLAG = 15","YAS_XCCY_FOREIGN_CURRENCY=CAD","PRICING_SOURCE=BVAL")</f>
        <v>CAN 1 ½ 06/01/31</v>
      </c>
      <c r="AJ503" s="9" cm="1">
        <f t="array" ref="AJ503">_xll.BQL($C503, "yield(fill=PREV, pricing_source=BVN4, side=Bid, yield_type=YTW) - yield(fill=PREV, pricing_source=BVN4, side=Ask, yield_type=YTW)")</f>
        <v>2.5611454522636912E-2</v>
      </c>
      <c r="AK503" s="16" cm="1">
        <f t="array" ref="AK503">_xll.BDP($C503,AK$1,"YAS_YLD_FLAG = 1")</f>
        <v>530000000</v>
      </c>
      <c r="AL503" s="5">
        <f t="shared" si="38"/>
        <v>0</v>
      </c>
      <c r="AM503" s="17" cm="1">
        <f t="array" ref="AM503">_xll.BDP($C503&amp;"@"&amp;Settings!$B$1&amp;" "&amp;$O503,"INTERVAL_SUM","MARKET_DATA_OVERRIDE="&amp;AM$1,"CALC_INTERVAL="&amp;Settings!$B$2,"FILL=0")*1000</f>
        <v>0</v>
      </c>
      <c r="AN503" s="18">
        <f t="shared" si="39"/>
        <v>0</v>
      </c>
      <c r="AO503" s="17" cm="1">
        <f t="array" ref="AO503">_xll.BDP($I503&amp;"@"&amp;Settings!$B$1&amp;" "&amp;$O503,"INTERVAL_SUM","MARKET_DATA_OVERRIDE="&amp;AO$1,"CALC_INTERVAL="&amp;Settings!$B$2,"FILL=0")*1000</f>
        <v>0</v>
      </c>
      <c r="AP503" s="17" cm="1">
        <f t="array" ref="AP503">_xll.BDP($I503&amp;"@"&amp;Settings!$B$1&amp;" "&amp;$O503,"INTERVAL_SUM","MARKET_DATA_OVERRIDE="&amp;AP$1,"CALC_INTERVAL="&amp;Settings!$B$2,"FILL=0")*1000</f>
        <v>0</v>
      </c>
      <c r="AQ503" s="8" cm="1">
        <f t="array" ref="AQ503">_xll.BDP($C503,AQ$1)</f>
        <v>87</v>
      </c>
      <c r="AR503" s="21">
        <f>_xlfn.IFNA(IF(ISNUMBER($K503),INDEX(SN_Limit[UTILIZATION],MATCH($K503,SN_Limit[BB_ID],0)),"#N/A"),
IF(ISNUMBER($L503),INDEX(SN_Limit[UTILIZATION],MATCH($L503,SN_Limit[BB_ID],0)),"#N/A"))</f>
        <v>0.4995</v>
      </c>
      <c r="AS503" s="6">
        <f>_xlfn.IFNA(IF(ISNUMBER($K503),INDEX(SN_Limit[REMAINING],MATCH($K503,SN_Limit[BB_ID],0)),"#N/A"),
IF(ISNUMBER($L503),INDEX(SN_Limit[REMAINING],MATCH($L503,SN_Limit[BB_ID],0)),"#N/A"))</f>
        <v>40048812.200000003</v>
      </c>
      <c r="AT503" s="3" t="str">
        <f>INDEX(Table11[Z_category],MATCH(MAX(BuyTable[[#This Row],[Yld_Z_BB]:[Yld_Z_RBCI]]),Table11[Z_score_Vale],1))</f>
        <v>90+</v>
      </c>
      <c r="AU503" s="3">
        <f>INDEX(Table12[TRAC_Category],MATCH(BuyTable[[#This Row],[Perc_Traded]],Table12[TRAC_Value],1))</f>
        <v>0</v>
      </c>
      <c r="AV503" s="27">
        <f>INDEX(Table13[NetDlrInv_Category],MATCH(BuyTable[[#This Row],[DealerClient Net]],Table13[NetDlrInv_Value],1))</f>
        <v>0</v>
      </c>
      <c r="AW503" s="3">
        <f>IF(OR(ISBLANK(BuyTable[[#This Row],[MSG_AskSize]]),NOT(ISNUMBER(BuyTable[[#This Row],[MSG_AskSize]]))),"NA",INDEX(Table14[AskSize_Category],MATCH(BuyTable[[#This Row],[MSG_AskSize]],Table14[AskSize_Value],1)))</f>
        <v>0</v>
      </c>
      <c r="AX503" s="3">
        <f>INDEX(Table15[XCCY_Cat],MATCH(BuyTable[[#This Row],[XCCY_sprd]],Table15[XCCY_Value],1))</f>
        <v>0</v>
      </c>
      <c r="AY503" s="3" t="str">
        <f>INDEX(Group_RTG[RTG_Value],MATCH($R503,Group_RTG[RTG_Key],0))&amp;":"&amp;INDEX(Map_DurBQNT[Dur_Val],MATCH($X503,Map_DurBQNT[Dur_Key],0))&amp;":"&amp;$M503&amp;":"&amp;$O503</f>
        <v>AA:6:CAD:Govt</v>
      </c>
      <c r="AZ503" s="3" t="str">
        <f>INDEX(Table9[LQA_Bucket],MATCH(BuyTable[[#This Row],[LQA_LIQUIDITY_SCORE]],Table9[LQA_Val],1))</f>
        <v>80-100</v>
      </c>
      <c r="BA503" s="27" t="str">
        <f>INDEX(Table10[Utilization_Bucket],MATCH(_xlfn.IFNA(ROUND(BuyTable[[#This Row],[Remaining]]/1000000,0),-1),Table10[Utilization_Val],1))</f>
        <v>10-50MM</v>
      </c>
      <c r="BB50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04" spans="1:54" x14ac:dyDescent="0.3">
      <c r="A504" t="s">
        <v>876</v>
      </c>
      <c r="B504" t="str">
        <f>IF(ISNUMBER(MATCH(I504,Buyside_PastID!A:A,0)),"","NEW")</f>
        <v/>
      </c>
      <c r="C504" s="8" t="s">
        <v>1837</v>
      </c>
      <c r="D504" s="8">
        <v>2.1120084533808159</v>
      </c>
      <c r="E504" s="8">
        <v>1.6253556553697928</v>
      </c>
      <c r="F504" s="8" t="s">
        <v>2285</v>
      </c>
      <c r="G504" s="8">
        <v>10000000</v>
      </c>
      <c r="H504" s="8">
        <v>0</v>
      </c>
      <c r="I504" s="8" t="str" cm="1">
        <f t="array" ref="I504">_xll.BDP($C504,I$1)</f>
        <v>642866FW2</v>
      </c>
      <c r="J504" s="8" t="str" cm="1">
        <f t="array" ref="J504">_xll.BDP($C504,J$1)</f>
        <v>NBRNS 4.65 09/26/35</v>
      </c>
      <c r="K504" s="8" cm="1">
        <f t="array" ref="K504">_xll.BDP($C504,K$1)</f>
        <v>191113</v>
      </c>
      <c r="L504" s="8" cm="1">
        <f t="array" ref="L504">_xll.BDP($C504,L$1)</f>
        <v>191113</v>
      </c>
      <c r="M504" s="8" t="str" cm="1">
        <f t="array" ref="M504">_xll.BDP($C504,M$1)</f>
        <v>CAD</v>
      </c>
      <c r="N504" s="8" t="str" cm="1">
        <f t="array" ref="N504">_xll.BDP($C504,N$1)</f>
        <v>CA</v>
      </c>
      <c r="O504" s="8" t="str" cm="1">
        <f t="array" ref="O504">_xll.BDP($C504,O$1)</f>
        <v>Govt</v>
      </c>
      <c r="P504" s="8" t="str" cm="1">
        <f t="array" ref="P504">_xll.BDP($C504,P$1)</f>
        <v>Government</v>
      </c>
      <c r="Q504" s="8" t="str" cm="1">
        <f t="array" ref="Q504">_xll.BDP($C504,Q$1)</f>
        <v>PROV OF NEW BRUNSWICK</v>
      </c>
      <c r="R504" s="8" t="str" cm="1">
        <f t="array" ref="R504">_xll.BDP($C504,R$1)</f>
        <v>A+</v>
      </c>
      <c r="S504" s="8" cm="1">
        <f t="array" ref="S504">_xlfn.IFNA(MATCH(_xll.BDP($C504,S$1),Convert_RBCIRTG[RTG_MDY],0),0)</f>
        <v>8</v>
      </c>
      <c r="T504" s="8" cm="1">
        <f t="array" ref="T504">_xlfn.IFNA(MATCH(_xll.BDP($C504,T$1),Convert_RBCIRTG[RTG_FITCH_SP],0),0)</f>
        <v>0</v>
      </c>
      <c r="U504" s="8" cm="1">
        <f t="array" ref="U504">_xlfn.IFNA(MATCH(_xll.BDP($C504,U$1),Convert_RBCIRTG[RTG_FITCH_SP],0),0)</f>
        <v>6</v>
      </c>
      <c r="V504" s="20" t="str" cm="1">
        <f t="array" ref="V504">INDEX(Convert_RBCIRTG[RTG_FITCH_SP],IF(MEDIAN($S504:$U504)&gt;0,MEDIAN($S504:$U504),MAX($S504:$U504)))</f>
        <v>A+</v>
      </c>
      <c r="W504" s="15" cm="1">
        <f t="array" ref="W504">_xll.BDP($C504,W$1,"YAS_YLD_FLAG = 15")</f>
        <v>10.676461524856993</v>
      </c>
      <c r="X504" s="3" t="str">
        <f>INDEX(Convert_DurBins[Dur_Bucket],MATCH($W504,Convert_DurBins[Dur_Val],1))</f>
        <v>10-12</v>
      </c>
      <c r="Y504" s="14">
        <f t="shared" si="36"/>
        <v>2.483365</v>
      </c>
      <c r="Z504" s="3">
        <f>-INDEX(DefProv[Default],MATCH($O504&amp;$R504,DefProv[KEY],0))</f>
        <v>-3</v>
      </c>
      <c r="AA504" s="9" cm="1">
        <f t="array" ref="AA504">IF($M504="CAD",AB504,_xll.BDP($C504,AA$1,"YAS_XCCY_FOREIGN_CURRENCY=CAD","YAS_YLD_FLAG = 15","PRICING_SOURCE=BVAL"))</f>
        <v>2.5133649999999998</v>
      </c>
      <c r="AB504" s="9" cm="1">
        <f t="array" ref="AB504">_xll.BDP($C504,AB$1,"YAS_YLD_FLAG = 15","PRICING_SOURCE=BVAL")</f>
        <v>2.5133649999999998</v>
      </c>
      <c r="AC504" s="14">
        <f t="shared" si="37"/>
        <v>0</v>
      </c>
      <c r="AD504" s="9" cm="1">
        <f t="array" ref="AD504">_xll.BDP($C504,AD$1,"YAS_YLD_FLAG = 15","PRICING_SOURCE=BVAL")</f>
        <v>81.444499999999991</v>
      </c>
      <c r="AE504" s="14">
        <f>INDEX([1]credit_yield!$C$1:$C$108,MATCH($AY504,[1]credit_yield!$A$1:$A$108,0))</f>
        <v>86.119502476283486</v>
      </c>
      <c r="AF504" s="9" cm="1">
        <f t="array" ref="AF504">_xll.BDP($C504,AF$1,"YAS_YLD_FLAG = 15","YAS_XCCY_FOREIGN_CURRENCY=CAD","PRICING_SOURCE=BVAL")</f>
        <v>100.37201373678361</v>
      </c>
      <c r="AG504" s="9" cm="1">
        <f t="array" ref="AG504">_xll.BDP($C504,AG$1,"YAS_YLD_FLAG = 15","PRICING_SOURCE=BVAL")</f>
        <v>1.69892</v>
      </c>
      <c r="AH504" s="9" t="str" cm="1">
        <f t="array" ref="AH504">_xll.BDP($C504,AH$1,"YAS_YLD_FLAG = 15","PRICING_SOURCE=BVAL")</f>
        <v>CAN 5 3/4 06/01/33</v>
      </c>
      <c r="AI504" s="9" t="str" cm="1">
        <f t="array" ref="AI504">_xll.BDP($C504,AI$1,"YAS_YLD_FLAG = 15","YAS_XCCY_FOREIGN_CURRENCY=CAD","PRICING_SOURCE=BVAL")</f>
        <v>CAN 1 ½ 06/01/31</v>
      </c>
      <c r="AJ504" s="9" cm="1">
        <f t="array" ref="AJ504">_xll.BQL($C504, "yield(fill=PREV, pricing_source=BVN4, side=Bid, yield_type=YTW) - yield(fill=PREV, pricing_source=BVN4, side=Ask, yield_type=YTW)")</f>
        <v>9.50462445178335E-3</v>
      </c>
      <c r="AK504" s="16" cm="1">
        <f t="array" ref="AK504">_xll.BDP($C504,AK$1,"YAS_YLD_FLAG = 1")</f>
        <v>650000000</v>
      </c>
      <c r="AL504" s="5">
        <f t="shared" si="38"/>
        <v>0</v>
      </c>
      <c r="AM504" s="17" cm="1">
        <f t="array" ref="AM504">_xll.BDP($C504&amp;"@"&amp;Settings!$B$1&amp;" "&amp;$O504,"INTERVAL_SUM","MARKET_DATA_OVERRIDE="&amp;AM$1,"CALC_INTERVAL="&amp;Settings!$B$2,"FILL=0")*1000</f>
        <v>0</v>
      </c>
      <c r="AN504" s="18">
        <f t="shared" si="39"/>
        <v>0</v>
      </c>
      <c r="AO504" s="17" cm="1">
        <f t="array" ref="AO504">_xll.BDP($I504&amp;"@"&amp;Settings!$B$1&amp;" "&amp;$O504,"INTERVAL_SUM","MARKET_DATA_OVERRIDE="&amp;AO$1,"CALC_INTERVAL="&amp;Settings!$B$2,"FILL=0")*1000</f>
        <v>0</v>
      </c>
      <c r="AP504" s="17" cm="1">
        <f t="array" ref="AP504">_xll.BDP($I504&amp;"@"&amp;Settings!$B$1&amp;" "&amp;$O504,"INTERVAL_SUM","MARKET_DATA_OVERRIDE="&amp;AP$1,"CALC_INTERVAL="&amp;Settings!$B$2,"FILL=0")*1000</f>
        <v>0</v>
      </c>
      <c r="AQ504" s="8" cm="1">
        <f t="array" ref="AQ504">_xll.BDP($C504,AQ$1)</f>
        <v>98</v>
      </c>
      <c r="AR504" s="21">
        <f>_xlfn.IFNA(IF(ISNUMBER($K504),INDEX(SN_Limit[UTILIZATION],MATCH($K504,SN_Limit[BB_ID],0)),"#N/A"),
IF(ISNUMBER($L504),INDEX(SN_Limit[UTILIZATION],MATCH($L504,SN_Limit[BB_ID],0)),"#N/A"))</f>
        <v>0.65639999999999998</v>
      </c>
      <c r="AS504" s="6">
        <f>_xlfn.IFNA(IF(ISNUMBER($K504),INDEX(SN_Limit[REMAINING],MATCH($K504,SN_Limit[BB_ID],0)),"#N/A"),
IF(ISNUMBER($L504),INDEX(SN_Limit[REMAINING],MATCH($L504,SN_Limit[BB_ID],0)),"#N/A"))</f>
        <v>170525763.57999998</v>
      </c>
      <c r="AT504" s="3" t="str">
        <f>INDEX(Table11[Z_category],MATCH(MAX(BuyTable[[#This Row],[Yld_Z_BB]:[Yld_Z_RBCI]]),Table11[Z_score_Vale],1))</f>
        <v>90+</v>
      </c>
      <c r="AU504" s="3">
        <f>INDEX(Table12[TRAC_Category],MATCH(BuyTable[[#This Row],[Perc_Traded]],Table12[TRAC_Value],1))</f>
        <v>0</v>
      </c>
      <c r="AV504" s="27">
        <f>INDEX(Table13[NetDlrInv_Category],MATCH(BuyTable[[#This Row],[DealerClient Net]],Table13[NetDlrInv_Value],1))</f>
        <v>0</v>
      </c>
      <c r="AW504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504" s="3">
        <f>INDEX(Table15[XCCY_Cat],MATCH(BuyTable[[#This Row],[XCCY_sprd]],Table15[XCCY_Value],1))</f>
        <v>0</v>
      </c>
      <c r="AY504" s="3" t="str">
        <f>INDEX(Group_RTG[RTG_Value],MATCH($R504,Group_RTG[RTG_Key],0))&amp;":"&amp;INDEX(Map_DurBQNT[Dur_Val],MATCH($X504,Map_DurBQNT[Dur_Key],0))&amp;":"&amp;$M504&amp;":"&amp;$O504</f>
        <v>A:6:CAD:Govt</v>
      </c>
      <c r="AZ504" s="3" t="str">
        <f>INDEX(Table9[LQA_Bucket],MATCH(BuyTable[[#This Row],[LQA_LIQUIDITY_SCORE]],Table9[LQA_Val],1))</f>
        <v>80-100</v>
      </c>
      <c r="BA504" s="27" t="str">
        <f>INDEX(Table10[Utilization_Bucket],MATCH(_xlfn.IFNA(ROUND(BuyTable[[#This Row],[Remaining]]/1000000,0),-1),Table10[Utilization_Val],1))</f>
        <v>100MM+</v>
      </c>
      <c r="BB50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505" spans="1:54" x14ac:dyDescent="0.3">
      <c r="A505" t="s">
        <v>876</v>
      </c>
      <c r="B505" t="str">
        <f>IF(ISNUMBER(MATCH(I505,Buyside_PastID!A:A,0)),"","NEW")</f>
        <v/>
      </c>
      <c r="C505" s="8" t="s">
        <v>1080</v>
      </c>
      <c r="D505" s="8">
        <v>0.81759633741163718</v>
      </c>
      <c r="E505" s="8">
        <v>0.92904364094635283</v>
      </c>
      <c r="F505" s="8" t="s">
        <v>2789</v>
      </c>
      <c r="I505" s="8" t="str" cm="1">
        <f t="array" ref="I505">_xll.BDP($C505,I$1)</f>
        <v>695114CD8</v>
      </c>
      <c r="J505" s="8" t="str" cm="1">
        <f t="array" ref="J505">_xll.BDP($C505,J$1)</f>
        <v>BRKHEC 5 3/4 04/01/37</v>
      </c>
      <c r="K505" s="8" cm="1">
        <f t="array" ref="K505">_xll.BDP($C505,K$1)</f>
        <v>100193</v>
      </c>
      <c r="L505" s="8" cm="1">
        <f t="array" ref="L505">_xll.BDP($C505,L$1)</f>
        <v>101142</v>
      </c>
      <c r="M505" s="8" t="str" cm="1">
        <f t="array" ref="M505">_xll.BDP($C505,M$1)</f>
        <v>USD</v>
      </c>
      <c r="N505" s="8" t="str" cm="1">
        <f t="array" ref="N505">_xll.BDP($C505,N$1)</f>
        <v>US</v>
      </c>
      <c r="O505" s="8" t="str" cm="1">
        <f t="array" ref="O505">_xll.BDP($C505,O$1)</f>
        <v>Corp</v>
      </c>
      <c r="P505" s="8" t="str" cm="1">
        <f t="array" ref="P505">_xll.BDP($C505,P$1)</f>
        <v>Utilities</v>
      </c>
      <c r="Q505" s="8" t="str" cm="1">
        <f t="array" ref="Q505">_xll.BDP($C505,Q$1)</f>
        <v>PACIFICORP</v>
      </c>
      <c r="R505" s="8" t="str" cm="1">
        <f t="array" ref="R505">_xll.BDP($C505,R$1)</f>
        <v>A+</v>
      </c>
      <c r="S505" s="8" cm="1">
        <f t="array" ref="S505">_xlfn.IFNA(MATCH(_xll.BDP($C505,S$1),Convert_RBCIRTG[RTG_MDY],0),0)</f>
        <v>6</v>
      </c>
      <c r="T505" s="8" cm="1">
        <f t="array" ref="T505">_xlfn.IFNA(MATCH(_xll.BDP($C505,T$1),Convert_RBCIRTG[RTG_FITCH_SP],0),0)</f>
        <v>0</v>
      </c>
      <c r="U505" s="8" cm="1">
        <f t="array" ref="U505">_xlfn.IFNA(MATCH(_xll.BDP($C505,U$1),Convert_RBCIRTG[RTG_FITCH_SP],0),0)</f>
        <v>6</v>
      </c>
      <c r="V505" s="20" t="str" cm="1">
        <f t="array" ref="V505">INDEX(Convert_RBCIRTG[RTG_FITCH_SP],IF(MEDIAN($S505:$U505)&gt;0,MEDIAN($S505:$U505),MAX($S505:$U505)))</f>
        <v>A+</v>
      </c>
      <c r="W505" s="15" cm="1">
        <f t="array" ref="W505">_xll.BDP($C505,W$1,"YAS_YLD_FLAG = 15")</f>
        <v>11.042070743423929</v>
      </c>
      <c r="X505" s="3" t="str">
        <f>INDEX(Convert_DurBins[Dur_Bucket],MATCH($W505,Convert_DurBins[Dur_Val],1))</f>
        <v>10-12</v>
      </c>
      <c r="Y505" s="14">
        <f t="shared" si="36"/>
        <v>3.4969766449622393</v>
      </c>
      <c r="Z505" s="3">
        <f>-INDEX(DefProv[Default],MATCH($O505&amp;$R505,DefProv[KEY],0))</f>
        <v>-13</v>
      </c>
      <c r="AA505" s="9" cm="1">
        <f t="array" ref="AA505">IF($M505="CAD",AB505,_xll.BDP($C505,AA$1,"YAS_XCCY_FOREIGN_CURRENCY=CAD","YAS_YLD_FLAG = 15","PRICING_SOURCE=BVAL"))</f>
        <v>3.6269766449622391</v>
      </c>
      <c r="AB505" s="9" cm="1">
        <f t="array" ref="AB505">_xll.BDP($C505,AB$1,"YAS_YLD_FLAG = 15","PRICING_SOURCE=BVAL")</f>
        <v>2.925405</v>
      </c>
      <c r="AC505" s="14">
        <f t="shared" si="37"/>
        <v>0.70157164496223912</v>
      </c>
      <c r="AD505" s="9" cm="1">
        <f t="array" ref="AD505">_xll.BDP($C505,AD$1,"YAS_YLD_FLAG = 15","PRICING_SOURCE=BVAL")</f>
        <v>93.261500000000012</v>
      </c>
      <c r="AE505" s="14">
        <f>INDEX([1]credit_yield!$C$1:$C$108,MATCH($AY505,[1]credit_yield!$A$1:$A$108,0))</f>
        <v>97.700504166739321</v>
      </c>
      <c r="AF505" s="9" cm="1">
        <f t="array" ref="AF505">_xll.BDP($C505,AF$1,"YAS_YLD_FLAG = 15","YAS_XCCY_FOREIGN_CURRENCY=CAD","PRICING_SOURCE=BVAL")</f>
        <v>175.86961909692141</v>
      </c>
      <c r="AG505" s="9" cm="1">
        <f t="array" ref="AG505">_xll.BDP($C505,AG$1,"YAS_YLD_FLAG = 15","PRICING_SOURCE=BVAL")</f>
        <v>1.9927899999999998</v>
      </c>
      <c r="AH505" s="9" t="str" cm="1">
        <f t="array" ref="AH505">_xll.BDP($C505,AH$1,"YAS_YLD_FLAG = 15","PRICING_SOURCE=BVAL")</f>
        <v>T 1 3/4 08/15/41</v>
      </c>
      <c r="AI505" s="9" t="str" cm="1">
        <f t="array" ref="AI505">_xll.BDP($C505,AI$1,"YAS_YLD_FLAG = 15","YAS_XCCY_FOREIGN_CURRENCY=CAD","PRICING_SOURCE=BVAL")</f>
        <v>CAN 4 06/01/41</v>
      </c>
      <c r="AJ505" s="9" cm="1">
        <f t="array" ref="AJ505">_xll.BQL($C505, "yield(fill=PREV, pricing_source=BVN4, side=Bid, yield_type=YTW) - yield(fill=PREV, pricing_source=BVN4, side=Ask, yield_type=YTW)")</f>
        <v>2.3721277878698821E-2</v>
      </c>
      <c r="AK505" s="16" cm="1">
        <f t="array" ref="AK505">_xll.BDP($C505,AK$1,"YAS_YLD_FLAG = 1")</f>
        <v>600000000</v>
      </c>
      <c r="AL505" s="5">
        <f t="shared" si="38"/>
        <v>6.1599999999999997E-3</v>
      </c>
      <c r="AM505" s="17" cm="1">
        <f t="array" ref="AM505">_xll.BDP($C505&amp;"@"&amp;Settings!$B$1&amp;" "&amp;$O505,"INTERVAL_SUM","MARKET_DATA_OVERRIDE="&amp;AM$1,"CALC_INTERVAL="&amp;Settings!$B$2,"FILL=0")*1000</f>
        <v>3696000</v>
      </c>
      <c r="AN505" s="18">
        <f t="shared" si="39"/>
        <v>1232000</v>
      </c>
      <c r="AO505" s="17" cm="1">
        <f t="array" ref="AO505">_xll.BDP($I505&amp;"@"&amp;Settings!$B$1&amp;" "&amp;$O505,"INTERVAL_SUM","MARKET_DATA_OVERRIDE="&amp;AO$1,"CALC_INTERVAL="&amp;Settings!$B$2,"FILL=0")*1000</f>
        <v>1232000</v>
      </c>
      <c r="AP505" s="17" cm="1">
        <f t="array" ref="AP505">_xll.BDP($I505&amp;"@"&amp;Settings!$B$1&amp;" "&amp;$O505,"INTERVAL_SUM","MARKET_DATA_OVERRIDE="&amp;AP$1,"CALC_INTERVAL="&amp;Settings!$B$2,"FILL=0")*1000</f>
        <v>0</v>
      </c>
      <c r="AQ505" s="8" cm="1">
        <f t="array" ref="AQ505">_xll.BDP($C505,AQ$1)</f>
        <v>87</v>
      </c>
      <c r="AR505" s="21">
        <f>_xlfn.IFNA(IF(ISNUMBER($K505),INDEX(SN_Limit[UTILIZATION],MATCH($K505,SN_Limit[BB_ID],0)),"#N/A"),
IF(ISNUMBER($L505),INDEX(SN_Limit[UTILIZATION],MATCH($L505,SN_Limit[BB_ID],0)),"#N/A"))</f>
        <v>0.39810000000000001</v>
      </c>
      <c r="AS505" s="6">
        <f>_xlfn.IFNA(IF(ISNUMBER($K505),INDEX(SN_Limit[REMAINING],MATCH($K505,SN_Limit[BB_ID],0)),"#N/A"),
IF(ISNUMBER($L505),INDEX(SN_Limit[REMAINING],MATCH($L505,SN_Limit[BB_ID],0)),"#N/A"))</f>
        <v>75292254.789999992</v>
      </c>
      <c r="AT505" s="3" t="str">
        <f>INDEX(Table11[Z_category],MATCH(MAX(BuyTable[[#This Row],[Yld_Z_BB]:[Yld_Z_RBCI]]),Table11[Z_score_Vale],1))</f>
        <v>75 to 90</v>
      </c>
      <c r="AU505" s="3">
        <f>INDEX(Table12[TRAC_Category],MATCH(BuyTable[[#This Row],[Perc_Traded]],Table12[TRAC_Value],1))</f>
        <v>0</v>
      </c>
      <c r="AV505" s="27" t="str">
        <f>INDEX(Table13[NetDlrInv_Category],MATCH(BuyTable[[#This Row],[DealerClient Net]],Table13[NetDlrInv_Value],1))</f>
        <v>0 to 5MM</v>
      </c>
      <c r="AW505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05" s="3" t="str">
        <f>INDEX(Table15[XCCY_Cat],MATCH(BuyTable[[#This Row],[XCCY_sprd]],Table15[XCCY_Value],1))</f>
        <v>0.5 to 0.8</v>
      </c>
      <c r="AY505" s="3" t="str">
        <f>INDEX(Group_RTG[RTG_Value],MATCH($R505,Group_RTG[RTG_Key],0))&amp;":"&amp;INDEX(Map_DurBQNT[Dur_Val],MATCH($X505,Map_DurBQNT[Dur_Key],0))&amp;":"&amp;$M505&amp;":"&amp;$O505</f>
        <v>A:6:USD:Corp</v>
      </c>
      <c r="AZ505" s="3" t="str">
        <f>INDEX(Table9[LQA_Bucket],MATCH(BuyTable[[#This Row],[LQA_LIQUIDITY_SCORE]],Table9[LQA_Val],1))</f>
        <v>80-100</v>
      </c>
      <c r="BA505" s="27" t="str">
        <f>INDEX(Table10[Utilization_Bucket],MATCH(_xlfn.IFNA(ROUND(BuyTable[[#This Row],[Remaining]]/1000000,0),-1),Table10[Utilization_Val],1))</f>
        <v>50-100MM</v>
      </c>
      <c r="BB50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06" spans="1:54" x14ac:dyDescent="0.3">
      <c r="A506" t="s">
        <v>876</v>
      </c>
      <c r="B506" t="str">
        <f>IF(ISNUMBER(MATCH(I506,Buyside_PastID!A:A,0)),"","NEW")</f>
        <v/>
      </c>
      <c r="C506" s="8" t="s">
        <v>1780</v>
      </c>
      <c r="D506" s="8">
        <v>0.96409251342563895</v>
      </c>
      <c r="E506" s="8">
        <v>0.85677880005058971</v>
      </c>
      <c r="F506" s="8" t="s">
        <v>2218</v>
      </c>
      <c r="G506" s="8">
        <v>5000000</v>
      </c>
      <c r="H506" s="8">
        <v>5000000</v>
      </c>
      <c r="I506" s="8" t="str" cm="1">
        <f t="array" ref="I506">_xll.BDP($C506,I$1)</f>
        <v>12657ZBJ1</v>
      </c>
      <c r="J506" s="8" t="str" cm="1">
        <f t="array" ref="J506">_xll.BDP($C506,J$1)</f>
        <v>CUCN 3.763 11/19/46</v>
      </c>
      <c r="K506" s="8" cm="1">
        <f t="array" ref="K506">_xll.BDP($C506,K$1)</f>
        <v>108393</v>
      </c>
      <c r="L506" s="8" cm="1">
        <f t="array" ref="L506">_xll.BDP($C506,L$1)</f>
        <v>1180050</v>
      </c>
      <c r="M506" s="8" t="str" cm="1">
        <f t="array" ref="M506">_xll.BDP($C506,M$1)</f>
        <v>CAD</v>
      </c>
      <c r="N506" s="8" t="str" cm="1">
        <f t="array" ref="N506">_xll.BDP($C506,N$1)</f>
        <v>CA</v>
      </c>
      <c r="O506" s="8" t="str" cm="1">
        <f t="array" ref="O506">_xll.BDP($C506,O$1)</f>
        <v>Corp</v>
      </c>
      <c r="P506" s="8" t="str" cm="1">
        <f t="array" ref="P506">_xll.BDP($C506,P$1)</f>
        <v>Utilities</v>
      </c>
      <c r="Q506" s="8" t="str" cm="1">
        <f t="array" ref="Q506">_xll.BDP($C506,Q$1)</f>
        <v>CU INC</v>
      </c>
      <c r="R506" s="8" t="str" cm="1">
        <f t="array" ref="R506">_xll.BDP($C506,R$1)</f>
        <v>A</v>
      </c>
      <c r="S506" s="8" cm="1">
        <f t="array" ref="S506">_xlfn.IFNA(MATCH(_xll.BDP($C506,S$1),Convert_RBCIRTG[RTG_MDY],0),0)</f>
        <v>0</v>
      </c>
      <c r="T506" s="8" cm="1">
        <f t="array" ref="T506">_xlfn.IFNA(MATCH(_xll.BDP($C506,T$1),Convert_RBCIRTG[RTG_FITCH_SP],0),0)</f>
        <v>0</v>
      </c>
      <c r="U506" s="8" cm="1">
        <f t="array" ref="U506">_xlfn.IFNA(MATCH(_xll.BDP($C506,U$1),Convert_RBCIRTG[RTG_FITCH_SP],0),0)</f>
        <v>4</v>
      </c>
      <c r="V506" s="20" t="str" cm="1">
        <f t="array" ref="V506">INDEX(Convert_RBCIRTG[RTG_FITCH_SP],IF(MEDIAN($S506:$U506)&gt;0,MEDIAN($S506:$U506),MAX($S506:$U506)))</f>
        <v>A-</v>
      </c>
      <c r="W506" s="15" cm="1">
        <f t="array" ref="W506">_xll.BDP($C506,W$1,"YAS_YLD_FLAG = 15")</f>
        <v>16.071183631299807</v>
      </c>
      <c r="X506" s="3" t="str">
        <f>INDEX(Convert_DurBins[Dur_Bucket],MATCH($W506,Convert_DurBins[Dur_Val],1))</f>
        <v>16-18</v>
      </c>
      <c r="Y506" s="14">
        <f t="shared" si="36"/>
        <v>3.18431</v>
      </c>
      <c r="Z506" s="3">
        <f>-INDEX(DefProv[Default],MATCH($O506&amp;$R506,DefProv[KEY],0))</f>
        <v>-13</v>
      </c>
      <c r="AA506" s="9" cm="1">
        <f t="array" ref="AA506">IF($M506="CAD",AB506,_xll.BDP($C506,AA$1,"YAS_XCCY_FOREIGN_CURRENCY=CAD","YAS_YLD_FLAG = 15","PRICING_SOURCE=BVAL"))</f>
        <v>3.3143099999999999</v>
      </c>
      <c r="AB506" s="9" cm="1">
        <f t="array" ref="AB506">_xll.BDP($C506,AB$1,"YAS_YLD_FLAG = 15","PRICING_SOURCE=BVAL")</f>
        <v>3.3143099999999999</v>
      </c>
      <c r="AC506" s="14">
        <f t="shared" si="37"/>
        <v>0</v>
      </c>
      <c r="AD506" s="9" cm="1">
        <f t="array" ref="AD506">_xll.BDP($C506,AD$1,"YAS_YLD_FLAG = 15","PRICING_SOURCE=BVAL")</f>
        <v>137.839</v>
      </c>
      <c r="AE506" s="14">
        <f>INDEX([1]credit_yield!$C$1:$C$108,MATCH($AY506,[1]credit_yield!$A$1:$A$108,0))</f>
        <v>139.83568050986841</v>
      </c>
      <c r="AF506" s="9" cm="1">
        <f t="array" ref="AF506">_xll.BDP($C506,AF$1,"YAS_YLD_FLAG = 15","YAS_XCCY_FOREIGN_CURRENCY=CAD","PRICING_SOURCE=BVAL")</f>
        <v>149.76462029014721</v>
      </c>
      <c r="AG506" s="9" cm="1">
        <f t="array" ref="AG506">_xll.BDP($C506,AG$1,"YAS_YLD_FLAG = 15","PRICING_SOURCE=BVAL")</f>
        <v>1.9359199999999999</v>
      </c>
      <c r="AH506" s="9" t="str" cm="1">
        <f t="array" ref="AH506">_xll.BDP($C506,AH$1,"YAS_YLD_FLAG = 15","PRICING_SOURCE=BVAL")</f>
        <v>CAN 3 1/2 12/01/45</v>
      </c>
      <c r="AI506" s="9" t="str" cm="1">
        <f t="array" ref="AI506">_xll.BDP($C506,AI$1,"YAS_YLD_FLAG = 15","YAS_XCCY_FOREIGN_CURRENCY=CAD","PRICING_SOURCE=BVAL")</f>
        <v>CAN 4 06/01/41</v>
      </c>
      <c r="AJ506" s="9" cm="1">
        <f t="array" ref="AJ506">_xll.BQL($C506, "yield(fill=PREV, pricing_source=BVN4, side=Bid, yield_type=YTW) - yield(fill=PREV, pricing_source=BVN4, side=Ask, yield_type=YTW)")</f>
        <v>2.9176129999999745E-2</v>
      </c>
      <c r="AK506" s="16" cm="1">
        <f t="array" ref="AK506">_xll.BDP($C506,AK$1,"YAS_YLD_FLAG = 1")</f>
        <v>375000000</v>
      </c>
      <c r="AL506" s="5">
        <f t="shared" si="38"/>
        <v>0</v>
      </c>
      <c r="AM506" s="17" cm="1">
        <f t="array" ref="AM506">_xll.BDP($C506&amp;"@"&amp;Settings!$B$1&amp;" "&amp;$O506,"INTERVAL_SUM","MARKET_DATA_OVERRIDE="&amp;AM$1,"CALC_INTERVAL="&amp;Settings!$B$2,"FILL=0")*1000</f>
        <v>0</v>
      </c>
      <c r="AN506" s="18">
        <f t="shared" si="39"/>
        <v>0</v>
      </c>
      <c r="AO506" s="17" cm="1">
        <f t="array" ref="AO506">_xll.BDP($I506&amp;"@"&amp;Settings!$B$1&amp;" "&amp;$O506,"INTERVAL_SUM","MARKET_DATA_OVERRIDE="&amp;AO$1,"CALC_INTERVAL="&amp;Settings!$B$2,"FILL=0")*1000</f>
        <v>0</v>
      </c>
      <c r="AP506" s="17" cm="1">
        <f t="array" ref="AP506">_xll.BDP($I506&amp;"@"&amp;Settings!$B$1&amp;" "&amp;$O506,"INTERVAL_SUM","MARKET_DATA_OVERRIDE="&amp;AP$1,"CALC_INTERVAL="&amp;Settings!$B$2,"FILL=0")*1000</f>
        <v>0</v>
      </c>
      <c r="AQ506" s="8" cm="1">
        <f t="array" ref="AQ506">_xll.BDP($C506,AQ$1)</f>
        <v>83</v>
      </c>
      <c r="AR506" s="21">
        <f>_xlfn.IFNA(IF(ISNUMBER($K506),INDEX(SN_Limit[UTILIZATION],MATCH($K506,SN_Limit[BB_ID],0)),"#N/A"),
IF(ISNUMBER($L506),INDEX(SN_Limit[UTILIZATION],MATCH($L506,SN_Limit[BB_ID],0)),"#N/A"))</f>
        <v>0.53059999999999996</v>
      </c>
      <c r="AS506" s="6">
        <f>_xlfn.IFNA(IF(ISNUMBER($K506),INDEX(SN_Limit[REMAINING],MATCH($K506,SN_Limit[BB_ID],0)),"#N/A"),
IF(ISNUMBER($L506),INDEX(SN_Limit[REMAINING],MATCH($L506,SN_Limit[BB_ID],0)),"#N/A"))</f>
        <v>66489430.379999995</v>
      </c>
      <c r="AT506" s="3" t="str">
        <f>INDEX(Table11[Z_category],MATCH(MAX(BuyTable[[#This Row],[Yld_Z_BB]:[Yld_Z_RBCI]]),Table11[Z_score_Vale],1))</f>
        <v>75 to 90</v>
      </c>
      <c r="AU506" s="3">
        <f>INDEX(Table12[TRAC_Category],MATCH(BuyTable[[#This Row],[Perc_Traded]],Table12[TRAC_Value],1))</f>
        <v>0</v>
      </c>
      <c r="AV506" s="27">
        <f>INDEX(Table13[NetDlrInv_Category],MATCH(BuyTable[[#This Row],[DealerClient Net]],Table13[NetDlrInv_Value],1))</f>
        <v>0</v>
      </c>
      <c r="AW506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506" s="3">
        <f>INDEX(Table15[XCCY_Cat],MATCH(BuyTable[[#This Row],[XCCY_sprd]],Table15[XCCY_Value],1))</f>
        <v>0</v>
      </c>
      <c r="AY506" s="3" t="str">
        <f>INDEX(Group_RTG[RTG_Value],MATCH($R506,Group_RTG[RTG_Key],0))&amp;":"&amp;INDEX(Map_DurBQNT[Dur_Val],MATCH($X506,Map_DurBQNT[Dur_Key],0))&amp;":"&amp;$M506&amp;":"&amp;$O506</f>
        <v>A:9:CAD:Corp</v>
      </c>
      <c r="AZ506" s="3" t="str">
        <f>INDEX(Table9[LQA_Bucket],MATCH(BuyTable[[#This Row],[LQA_LIQUIDITY_SCORE]],Table9[LQA_Val],1))</f>
        <v>80-100</v>
      </c>
      <c r="BA506" s="27" t="str">
        <f>INDEX(Table10[Utilization_Bucket],MATCH(_xlfn.IFNA(ROUND(BuyTable[[#This Row],[Remaining]]/1000000,0),-1),Table10[Utilization_Val],1))</f>
        <v>50-100MM</v>
      </c>
      <c r="BB50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507" spans="1:54" x14ac:dyDescent="0.3">
      <c r="A507" t="s">
        <v>876</v>
      </c>
      <c r="B507" t="str">
        <f>IF(ISNUMBER(MATCH(I507,Buyside_PastID!A:A,0)),"","NEW")</f>
        <v/>
      </c>
      <c r="C507" s="8" t="s">
        <v>1803</v>
      </c>
      <c r="D507" s="8">
        <v>1.1643606892713487</v>
      </c>
      <c r="E507" s="8">
        <v>0.85144806653953065</v>
      </c>
      <c r="F507" s="8" t="s">
        <v>2249</v>
      </c>
      <c r="G507" s="8">
        <v>3000000</v>
      </c>
      <c r="H507" s="8">
        <v>5000000</v>
      </c>
      <c r="I507" s="8" t="str" cm="1">
        <f t="array" ref="I507">_xll.BDP($C507,I$1)</f>
        <v>29410ZAP0</v>
      </c>
      <c r="J507" s="8" t="str" cm="1">
        <f t="array" ref="J507">_xll.BDP($C507,J$1)</f>
        <v>EPCOR 3.106 07/08/49</v>
      </c>
      <c r="K507" s="8" cm="1">
        <f t="array" ref="K507">_xll.BDP($C507,K$1)</f>
        <v>186356</v>
      </c>
      <c r="L507" s="8" cm="1">
        <f t="array" ref="L507">_xll.BDP($C507,L$1)</f>
        <v>358311</v>
      </c>
      <c r="M507" s="8" t="str" cm="1">
        <f t="array" ref="M507">_xll.BDP($C507,M$1)</f>
        <v>CAD</v>
      </c>
      <c r="N507" s="8" t="str" cm="1">
        <f t="array" ref="N507">_xll.BDP($C507,N$1)</f>
        <v>CA</v>
      </c>
      <c r="O507" s="8" t="str" cm="1">
        <f t="array" ref="O507">_xll.BDP($C507,O$1)</f>
        <v>Corp</v>
      </c>
      <c r="P507" s="8" t="str" cm="1">
        <f t="array" ref="P507">_xll.BDP($C507,P$1)</f>
        <v>Utilities</v>
      </c>
      <c r="Q507" s="8" t="str" cm="1">
        <f t="array" ref="Q507">_xll.BDP($C507,Q$1)</f>
        <v>EPCOR UTILITIES</v>
      </c>
      <c r="R507" s="8" t="str" cm="1">
        <f t="array" ref="R507">_xll.BDP($C507,R$1)</f>
        <v>A-</v>
      </c>
      <c r="S507" s="8" cm="1">
        <f t="array" ref="S507">_xlfn.IFNA(MATCH(_xll.BDP($C507,S$1),Convert_RBCIRTG[RTG_MDY],0),0)</f>
        <v>0</v>
      </c>
      <c r="T507" s="8" cm="1">
        <f t="array" ref="T507">_xlfn.IFNA(MATCH(_xll.BDP($C507,T$1),Convert_RBCIRTG[RTG_FITCH_SP],0),0)</f>
        <v>0</v>
      </c>
      <c r="U507" s="8" cm="1">
        <f t="array" ref="U507">_xlfn.IFNA(MATCH(_xll.BDP($C507,U$1),Convert_RBCIRTG[RTG_FITCH_SP],0),0)</f>
        <v>4</v>
      </c>
      <c r="V507" s="20" t="str" cm="1">
        <f t="array" ref="V507">INDEX(Convert_RBCIRTG[RTG_FITCH_SP],IF(MEDIAN($S507:$U507)&gt;0,MEDIAN($S507:$U507),MAX($S507:$U507)))</f>
        <v>A-</v>
      </c>
      <c r="W507" s="15" cm="1">
        <f t="array" ref="W507">_xll.BDP($C507,W$1,"YAS_YLD_FLAG = 15")</f>
        <v>18.145981197781008</v>
      </c>
      <c r="X507" s="3" t="str">
        <f>INDEX(Convert_DurBins[Dur_Bucket],MATCH($W507,Convert_DurBins[Dur_Val],1))</f>
        <v>18-20</v>
      </c>
      <c r="Y507" s="14">
        <f t="shared" si="36"/>
        <v>3.1681059999999999</v>
      </c>
      <c r="Z507" s="3">
        <f>-INDEX(DefProv[Default],MATCH($O507&amp;$R507,DefProv[KEY],0))</f>
        <v>-13</v>
      </c>
      <c r="AA507" s="9" cm="1">
        <f t="array" ref="AA507">IF($M507="CAD",AB507,_xll.BDP($C507,AA$1,"YAS_XCCY_FOREIGN_CURRENCY=CAD","YAS_YLD_FLAG = 15","PRICING_SOURCE=BVAL"))</f>
        <v>3.2981059999999998</v>
      </c>
      <c r="AB507" s="9" cm="1">
        <f t="array" ref="AB507">_xll.BDP($C507,AB$1,"YAS_YLD_FLAG = 15","PRICING_SOURCE=BVAL")</f>
        <v>3.2981059999999998</v>
      </c>
      <c r="AC507" s="14">
        <f t="shared" si="37"/>
        <v>0</v>
      </c>
      <c r="AD507" s="9" cm="1">
        <f t="array" ref="AD507">_xll.BDP($C507,AD$1,"YAS_YLD_FLAG = 15","PRICING_SOURCE=BVAL")</f>
        <v>134.56109999999998</v>
      </c>
      <c r="AE507" s="14">
        <f>INDEX([1]credit_yield!$C$1:$C$108,MATCH($AY507,[1]credit_yield!$A$1:$A$108,0))</f>
        <v>135.27205810546869</v>
      </c>
      <c r="AF507" s="9" cm="1">
        <f t="array" ref="AF507">_xll.BDP($C507,AF$1,"YAS_YLD_FLAG = 15","YAS_XCCY_FOREIGN_CURRENCY=CAD","PRICING_SOURCE=BVAL")</f>
        <v>130.64269445554802</v>
      </c>
      <c r="AG507" s="9" cm="1">
        <f t="array" ref="AG507">_xll.BDP($C507,AG$1,"YAS_YLD_FLAG = 15","PRICING_SOURCE=BVAL")</f>
        <v>1.9524949999999999</v>
      </c>
      <c r="AH507" s="9" t="str" cm="1">
        <f t="array" ref="AH507">_xll.BDP($C507,AH$1,"YAS_YLD_FLAG = 15","PRICING_SOURCE=BVAL")</f>
        <v>CAN 2 3/4 12/01/48</v>
      </c>
      <c r="AI507" s="9" t="str" cm="1">
        <f t="array" ref="AI507">_xll.BDP($C507,AI$1,"YAS_YLD_FLAG = 15","YAS_XCCY_FOREIGN_CURRENCY=CAD","PRICING_SOURCE=BVAL")</f>
        <v>CAN 2 12/01/51</v>
      </c>
      <c r="AJ507" s="9" cm="1">
        <f t="array" ref="AJ507">_xll.BQL($C507, "yield(fill=PREV, pricing_source=BVN4, side=Bid, yield_type=YTW) - yield(fill=PREV, pricing_source=BVN4, side=Ask, yield_type=YTW)")</f>
        <v>2.71039859379818E-2</v>
      </c>
      <c r="AK507" s="16" cm="1">
        <f t="array" ref="AK507">_xll.BDP($C507,AK$1,"YAS_YLD_FLAG = 1")</f>
        <v>350000000</v>
      </c>
      <c r="AL507" s="5">
        <f t="shared" si="38"/>
        <v>0</v>
      </c>
      <c r="AM507" s="17" cm="1">
        <f t="array" ref="AM507">_xll.BDP($C507&amp;"@"&amp;Settings!$B$1&amp;" "&amp;$O507,"INTERVAL_SUM","MARKET_DATA_OVERRIDE="&amp;AM$1,"CALC_INTERVAL="&amp;Settings!$B$2,"FILL=0")*1000</f>
        <v>0</v>
      </c>
      <c r="AN507" s="18">
        <f t="shared" si="39"/>
        <v>0</v>
      </c>
      <c r="AO507" s="17" cm="1">
        <f t="array" ref="AO507">_xll.BDP($I507&amp;"@"&amp;Settings!$B$1&amp;" "&amp;$O507,"INTERVAL_SUM","MARKET_DATA_OVERRIDE="&amp;AO$1,"CALC_INTERVAL="&amp;Settings!$B$2,"FILL=0")*1000</f>
        <v>0</v>
      </c>
      <c r="AP507" s="17" cm="1">
        <f t="array" ref="AP507">_xll.BDP($I507&amp;"@"&amp;Settings!$B$1&amp;" "&amp;$O507,"INTERVAL_SUM","MARKET_DATA_OVERRIDE="&amp;AP$1,"CALC_INTERVAL="&amp;Settings!$B$2,"FILL=0")*1000</f>
        <v>0</v>
      </c>
      <c r="AQ507" s="8" cm="1">
        <f t="array" ref="AQ507">_xll.BDP($C507,AQ$1)</f>
        <v>64</v>
      </c>
      <c r="AR507" s="21">
        <f>_xlfn.IFNA(IF(ISNUMBER($K507),INDEX(SN_Limit[UTILIZATION],MATCH($K507,SN_Limit[BB_ID],0)),"#N/A"),
IF(ISNUMBER($L507),INDEX(SN_Limit[UTILIZATION],MATCH($L507,SN_Limit[BB_ID],0)),"#N/A"))</f>
        <v>0.2374</v>
      </c>
      <c r="AS507" s="6">
        <f>_xlfn.IFNA(IF(ISNUMBER($K507),INDEX(SN_Limit[REMAINING],MATCH($K507,SN_Limit[BB_ID],0)),"#N/A"),
IF(ISNUMBER($L507),INDEX(SN_Limit[REMAINING],MATCH($L507,SN_Limit[BB_ID],0)),"#N/A"))</f>
        <v>99389975.75999999</v>
      </c>
      <c r="AT507" s="3" t="str">
        <f>INDEX(Table11[Z_category],MATCH(MAX(BuyTable[[#This Row],[Yld_Z_BB]:[Yld_Z_RBCI]]),Table11[Z_score_Vale],1))</f>
        <v>75 to 90</v>
      </c>
      <c r="AU507" s="3">
        <f>INDEX(Table12[TRAC_Category],MATCH(BuyTable[[#This Row],[Perc_Traded]],Table12[TRAC_Value],1))</f>
        <v>0</v>
      </c>
      <c r="AV507" s="27">
        <f>INDEX(Table13[NetDlrInv_Category],MATCH(BuyTable[[#This Row],[DealerClient Net]],Table13[NetDlrInv_Value],1))</f>
        <v>0</v>
      </c>
      <c r="AW507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07" s="3">
        <f>INDEX(Table15[XCCY_Cat],MATCH(BuyTable[[#This Row],[XCCY_sprd]],Table15[XCCY_Value],1))</f>
        <v>0</v>
      </c>
      <c r="AY507" s="3" t="str">
        <f>INDEX(Group_RTG[RTG_Value],MATCH($R507,Group_RTG[RTG_Key],0))&amp;":"&amp;INDEX(Map_DurBQNT[Dur_Val],MATCH($X507,Map_DurBQNT[Dur_Key],0))&amp;":"&amp;$M507&amp;":"&amp;$O507</f>
        <v>A:10:CAD:Corp</v>
      </c>
      <c r="AZ507" s="3" t="str">
        <f>INDEX(Table9[LQA_Bucket],MATCH(BuyTable[[#This Row],[LQA_LIQUIDITY_SCORE]],Table9[LQA_Val],1))</f>
        <v>60-80</v>
      </c>
      <c r="BA507" s="27" t="str">
        <f>INDEX(Table10[Utilization_Bucket],MATCH(_xlfn.IFNA(ROUND(BuyTable[[#This Row],[Remaining]]/1000000,0),-1),Table10[Utilization_Val],1))</f>
        <v>50-100MM</v>
      </c>
      <c r="BB50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08" spans="1:54" x14ac:dyDescent="0.3">
      <c r="A508" t="s">
        <v>876</v>
      </c>
      <c r="B508" t="str">
        <f>IF(ISNUMBER(MATCH(I508,Buyside_PastID!A:A,0)),"","NEW")</f>
        <v/>
      </c>
      <c r="C508" s="8" t="s">
        <v>2906</v>
      </c>
      <c r="D508" s="8">
        <v>1.2755471670064811</v>
      </c>
      <c r="E508" s="8">
        <v>0.97534143031493614</v>
      </c>
      <c r="F508" s="8" t="s">
        <v>2852</v>
      </c>
      <c r="G508" s="8">
        <v>10000</v>
      </c>
      <c r="H508" s="8">
        <v>10000</v>
      </c>
      <c r="I508" s="8" t="str" cm="1">
        <f t="array" ref="I508">_xll.BDP($C508,I$1)</f>
        <v>563469UF0</v>
      </c>
      <c r="J508" s="8" t="str" cm="1">
        <f t="array" ref="J508">_xll.BDP($C508,J$1)</f>
        <v>MP 2.85 09/05/46</v>
      </c>
      <c r="K508" s="8" cm="1">
        <f t="array" ref="K508">_xll.BDP($C508,K$1)</f>
        <v>191112</v>
      </c>
      <c r="L508" s="8" cm="1">
        <f t="array" ref="L508">_xll.BDP($C508,L$1)</f>
        <v>191112</v>
      </c>
      <c r="M508" s="8" t="str" cm="1">
        <f t="array" ref="M508">_xll.BDP($C508,M$1)</f>
        <v>CAD</v>
      </c>
      <c r="N508" s="8" t="str" cm="1">
        <f t="array" ref="N508">_xll.BDP($C508,N$1)</f>
        <v>CA</v>
      </c>
      <c r="O508" s="8" t="str" cm="1">
        <f t="array" ref="O508">_xll.BDP($C508,O$1)</f>
        <v>Govt</v>
      </c>
      <c r="P508" s="8" t="str" cm="1">
        <f t="array" ref="P508">_xll.BDP($C508,P$1)</f>
        <v>Government</v>
      </c>
      <c r="Q508" s="8" t="str" cm="1">
        <f t="array" ref="Q508">_xll.BDP($C508,Q$1)</f>
        <v>MANITOBA (PROVINCE OF)</v>
      </c>
      <c r="R508" s="8" t="str" cm="1">
        <f t="array" ref="R508">_xll.BDP($C508,R$1)</f>
        <v>A+</v>
      </c>
      <c r="S508" s="8" cm="1">
        <f t="array" ref="S508">_xlfn.IFNA(MATCH(_xll.BDP($C508,S$1),Convert_RBCIRTG[RTG_MDY],0),0)</f>
        <v>8</v>
      </c>
      <c r="T508" s="8" cm="1">
        <f t="array" ref="T508">_xlfn.IFNA(MATCH(_xll.BDP($C508,T$1),Convert_RBCIRTG[RTG_FITCH_SP],0),0)</f>
        <v>0</v>
      </c>
      <c r="U508" s="8" cm="1">
        <f t="array" ref="U508">_xlfn.IFNA(MATCH(_xll.BDP($C508,U$1),Convert_RBCIRTG[RTG_FITCH_SP],0),0)</f>
        <v>6</v>
      </c>
      <c r="V508" s="20" t="str" cm="1">
        <f t="array" ref="V508">INDEX(Convert_RBCIRTG[RTG_FITCH_SP],IF(MEDIAN($S508:$U508)&gt;0,MEDIAN($S508:$U508),MAX($S508:$U508)))</f>
        <v>A+</v>
      </c>
      <c r="W508" s="15" cm="1">
        <f t="array" ref="W508">_xll.BDP($C508,W$1,"YAS_YLD_FLAG = 15")</f>
        <v>17.738657923732703</v>
      </c>
      <c r="X508" s="3" t="str">
        <f>INDEX(Convert_DurBins[Dur_Bucket],MATCH($W508,Convert_DurBins[Dur_Val],1))</f>
        <v>16-18</v>
      </c>
      <c r="Y508" s="14">
        <f t="shared" si="36"/>
        <v>2.7533950000000003</v>
      </c>
      <c r="Z508" s="3">
        <f>-INDEX(DefProv[Default],MATCH($O508&amp;$R508,DefProv[KEY],0))</f>
        <v>-3</v>
      </c>
      <c r="AA508" s="9" cm="1">
        <f t="array" ref="AA508">IF($M508="CAD",AB508,_xll.BDP($C508,AA$1,"YAS_XCCY_FOREIGN_CURRENCY=CAD","YAS_YLD_FLAG = 15","PRICING_SOURCE=BVAL"))</f>
        <v>2.7833950000000001</v>
      </c>
      <c r="AB508" s="9" cm="1">
        <f t="array" ref="AB508">_xll.BDP($C508,AB$1,"YAS_YLD_FLAG = 15","PRICING_SOURCE=BVAL")</f>
        <v>2.7833950000000001</v>
      </c>
      <c r="AC508" s="14">
        <f t="shared" si="37"/>
        <v>0</v>
      </c>
      <c r="AD508" s="9" cm="1">
        <f t="array" ref="AD508">_xll.BDP($C508,AD$1,"YAS_YLD_FLAG = 15","PRICING_SOURCE=BVAL")</f>
        <v>84.747500000000016</v>
      </c>
      <c r="AE508" s="14">
        <f>INDEX([1]credit_yield!$C$1:$C$108,MATCH($AY508,[1]credit_yield!$A$1:$A$108,0))</f>
        <v>94.865496317545578</v>
      </c>
      <c r="AF508" s="9" cm="1">
        <f t="array" ref="AF508">_xll.BDP($C508,AF$1,"YAS_YLD_FLAG = 15","YAS_XCCY_FOREIGN_CURRENCY=CAD","PRICING_SOURCE=BVAL")</f>
        <v>81.911780414739539</v>
      </c>
      <c r="AG508" s="9" cm="1">
        <f t="array" ref="AG508">_xll.BDP($C508,AG$1,"YAS_YLD_FLAG = 15","PRICING_SOURCE=BVAL")</f>
        <v>1.9359199999999999</v>
      </c>
      <c r="AH508" s="9" t="str" cm="1">
        <f t="array" ref="AH508">_xll.BDP($C508,AH$1,"YAS_YLD_FLAG = 15","PRICING_SOURCE=BVAL")</f>
        <v>CAN 3 1/2 12/01/45</v>
      </c>
      <c r="AI508" s="9" t="str" cm="1">
        <f t="array" ref="AI508">_xll.BDP($C508,AI$1,"YAS_YLD_FLAG = 15","YAS_XCCY_FOREIGN_CURRENCY=CAD","PRICING_SOURCE=BVAL")</f>
        <v>CAN 2 12/01/51</v>
      </c>
      <c r="AJ508" s="9" cm="1">
        <f t="array" ref="AJ508">_xll.BQL($C508, "yield(fill=PREV, pricing_source=BVN4, side=Bid, yield_type=YTW) - yield(fill=PREV, pricing_source=BVN4, side=Ask, yield_type=YTW)")</f>
        <v>8.9810768953868525E-3</v>
      </c>
      <c r="AK508" s="16" cm="1">
        <f t="array" ref="AK508">_xll.BDP($C508,AK$1,"YAS_YLD_FLAG = 1")</f>
        <v>1950000000</v>
      </c>
      <c r="AL508" s="5">
        <f t="shared" si="38"/>
        <v>0</v>
      </c>
      <c r="AM508" s="17" cm="1">
        <f t="array" ref="AM508">_xll.BDP($C508&amp;"@"&amp;Settings!$B$1&amp;" "&amp;$O508,"INTERVAL_SUM","MARKET_DATA_OVERRIDE="&amp;AM$1,"CALC_INTERVAL="&amp;Settings!$B$2,"FILL=0")*1000</f>
        <v>0</v>
      </c>
      <c r="AN508" s="18">
        <f t="shared" si="39"/>
        <v>0</v>
      </c>
      <c r="AO508" s="17" cm="1">
        <f t="array" ref="AO508">_xll.BDP($I508&amp;"@"&amp;Settings!$B$1&amp;" "&amp;$O508,"INTERVAL_SUM","MARKET_DATA_OVERRIDE="&amp;AO$1,"CALC_INTERVAL="&amp;Settings!$B$2,"FILL=0")*1000</f>
        <v>0</v>
      </c>
      <c r="AP508" s="17" cm="1">
        <f t="array" ref="AP508">_xll.BDP($I508&amp;"@"&amp;Settings!$B$1&amp;" "&amp;$O508,"INTERVAL_SUM","MARKET_DATA_OVERRIDE="&amp;AP$1,"CALC_INTERVAL="&amp;Settings!$B$2,"FILL=0")*1000</f>
        <v>0</v>
      </c>
      <c r="AQ508" s="8" cm="1">
        <f t="array" ref="AQ508">_xll.BDP($C508,AQ$1)</f>
        <v>99</v>
      </c>
      <c r="AR508" s="21">
        <f>_xlfn.IFNA(IF(ISNUMBER($K508),INDEX(SN_Limit[UTILIZATION],MATCH($K508,SN_Limit[BB_ID],0)),"#N/A"),
IF(ISNUMBER($L508),INDEX(SN_Limit[UTILIZATION],MATCH($L508,SN_Limit[BB_ID],0)),"#N/A"))</f>
        <v>0.31430000000000002</v>
      </c>
      <c r="AS508" s="6">
        <f>_xlfn.IFNA(IF(ISNUMBER($K508),INDEX(SN_Limit[REMAINING],MATCH($K508,SN_Limit[BB_ID],0)),"#N/A"),
IF(ISNUMBER($L508),INDEX(SN_Limit[REMAINING],MATCH($L508,SN_Limit[BB_ID],0)),"#N/A"))</f>
        <v>409992300.91999996</v>
      </c>
      <c r="AT508" s="3" t="str">
        <f>INDEX(Table11[Z_category],MATCH(MAX(BuyTable[[#This Row],[Yld_Z_BB]:[Yld_Z_RBCI]]),Table11[Z_score_Vale],1))</f>
        <v>75 to 90</v>
      </c>
      <c r="AU508" s="3">
        <f>INDEX(Table12[TRAC_Category],MATCH(BuyTable[[#This Row],[Perc_Traded]],Table12[TRAC_Value],1))</f>
        <v>0</v>
      </c>
      <c r="AV508" s="27">
        <f>INDEX(Table13[NetDlrInv_Category],MATCH(BuyTable[[#This Row],[DealerClient Net]],Table13[NetDlrInv_Value],1))</f>
        <v>0</v>
      </c>
      <c r="AW508" s="3">
        <f>IF(OR(ISBLANK(BuyTable[[#This Row],[MSG_AskSize]]),NOT(ISNUMBER(BuyTable[[#This Row],[MSG_AskSize]]))),"NA",INDEX(Table14[AskSize_Category],MATCH(BuyTable[[#This Row],[MSG_AskSize]],Table14[AskSize_Value],1)))</f>
        <v>0</v>
      </c>
      <c r="AX508" s="3">
        <f>INDEX(Table15[XCCY_Cat],MATCH(BuyTable[[#This Row],[XCCY_sprd]],Table15[XCCY_Value],1))</f>
        <v>0</v>
      </c>
      <c r="AY508" s="3" t="str">
        <f>INDEX(Group_RTG[RTG_Value],MATCH($R508,Group_RTG[RTG_Key],0))&amp;":"&amp;INDEX(Map_DurBQNT[Dur_Val],MATCH($X508,Map_DurBQNT[Dur_Key],0))&amp;":"&amp;$M508&amp;":"&amp;$O508</f>
        <v>A:9:CAD:Govt</v>
      </c>
      <c r="AZ508" s="3" t="str">
        <f>INDEX(Table9[LQA_Bucket],MATCH(BuyTable[[#This Row],[LQA_LIQUIDITY_SCORE]],Table9[LQA_Val],1))</f>
        <v>80-100</v>
      </c>
      <c r="BA508" s="27" t="str">
        <f>INDEX(Table10[Utilization_Bucket],MATCH(_xlfn.IFNA(ROUND(BuyTable[[#This Row],[Remaining]]/1000000,0),-1),Table10[Utilization_Val],1))</f>
        <v>100MM+</v>
      </c>
      <c r="BB50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09" spans="1:54" x14ac:dyDescent="0.3">
      <c r="A509" t="s">
        <v>876</v>
      </c>
      <c r="B509" t="str">
        <f>IF(ISNUMBER(MATCH(I509,Buyside_PastID!A:A,0)),"","NEW")</f>
        <v/>
      </c>
      <c r="C509" s="8" t="s">
        <v>1820</v>
      </c>
      <c r="D509" s="8">
        <v>1.0398137863793842</v>
      </c>
      <c r="E509" s="8">
        <v>1.1387313211092314</v>
      </c>
      <c r="F509" s="8" t="s">
        <v>2265</v>
      </c>
      <c r="G509" s="8">
        <v>1770000</v>
      </c>
      <c r="H509" s="8">
        <v>2000000</v>
      </c>
      <c r="I509" s="8" t="str" cm="1">
        <f t="array" ref="I509">_xll.BDP($C509,I$1)</f>
        <v>007863AF0</v>
      </c>
      <c r="J509" s="8" t="str" cm="1">
        <f t="array" ref="J509">_xll.BDP($C509,J$1)</f>
        <v>AERMON 5.67 10/16/37</v>
      </c>
      <c r="K509" s="8" cm="1">
        <f t="array" ref="K509">_xll.BDP($C509,K$1)</f>
        <v>901296</v>
      </c>
      <c r="L509" s="8" cm="1">
        <f t="array" ref="L509">_xll.BDP($C509,L$1)</f>
        <v>901296</v>
      </c>
      <c r="M509" s="8" t="str" cm="1">
        <f t="array" ref="M509">_xll.BDP($C509,M$1)</f>
        <v>CAD</v>
      </c>
      <c r="N509" s="8" t="str" cm="1">
        <f t="array" ref="N509">_xll.BDP($C509,N$1)</f>
        <v>CA</v>
      </c>
      <c r="O509" s="8" t="str" cm="1">
        <f t="array" ref="O509">_xll.BDP($C509,O$1)</f>
        <v>Corp</v>
      </c>
      <c r="P509" s="8" t="str" cm="1">
        <f t="array" ref="P509">_xll.BDP($C509,P$1)</f>
        <v>Industrials</v>
      </c>
      <c r="Q509" s="8" t="str" cm="1">
        <f t="array" ref="Q509">_xll.BDP($C509,Q$1)</f>
        <v>AEROPORTS DE MONTREAL</v>
      </c>
      <c r="R509" s="8" t="str" cm="1">
        <f t="array" ref="R509">_xll.BDP($C509,R$1)</f>
        <v>A</v>
      </c>
      <c r="S509" s="8" cm="1">
        <f t="array" ref="S509">_xlfn.IFNA(MATCH(_xll.BDP($C509,S$1),Convert_RBCIRTG[RTG_MDY],0),0)</f>
        <v>6</v>
      </c>
      <c r="T509" s="8" cm="1">
        <f t="array" ref="T509">_xlfn.IFNA(MATCH(_xll.BDP($C509,T$1),Convert_RBCIRTG[RTG_FITCH_SP],0),0)</f>
        <v>0</v>
      </c>
      <c r="U509" s="8" cm="1">
        <f t="array" ref="U509">_xlfn.IFNA(MATCH(_xll.BDP($C509,U$1),Convert_RBCIRTG[RTG_FITCH_SP],0),0)</f>
        <v>0</v>
      </c>
      <c r="V509" s="20" t="str" cm="1">
        <f t="array" ref="V509">INDEX(Convert_RBCIRTG[RTG_FITCH_SP],IF(MEDIAN($S509:$U509)&gt;0,MEDIAN($S509:$U509),MAX($S509:$U509)))</f>
        <v>A+</v>
      </c>
      <c r="W509" s="15" cm="1">
        <f t="array" ref="W509">_xll.BDP($C509,W$1,"YAS_YLD_FLAG = 15")</f>
        <v>11.286867767449657</v>
      </c>
      <c r="X509" s="3" t="str">
        <f>INDEX(Convert_DurBins[Dur_Bucket],MATCH($W509,Convert_DurBins[Dur_Val],1))</f>
        <v>10-12</v>
      </c>
      <c r="Y509" s="14">
        <f t="shared" si="36"/>
        <v>3.0074330000000002</v>
      </c>
      <c r="Z509" s="3">
        <f>-INDEX(DefProv[Default],MATCH($O509&amp;$R509,DefProv[KEY],0))</f>
        <v>-13</v>
      </c>
      <c r="AA509" s="9" cm="1">
        <f t="array" ref="AA509">IF($M509="CAD",AB509,_xll.BDP($C509,AA$1,"YAS_XCCY_FOREIGN_CURRENCY=CAD","YAS_YLD_FLAG = 15","PRICING_SOURCE=BVAL"))</f>
        <v>3.1374330000000001</v>
      </c>
      <c r="AB509" s="9" cm="1">
        <f t="array" ref="AB509">_xll.BDP($C509,AB$1,"YAS_YLD_FLAG = 15","PRICING_SOURCE=BVAL")</f>
        <v>3.1374330000000001</v>
      </c>
      <c r="AC509" s="14">
        <f t="shared" si="37"/>
        <v>0</v>
      </c>
      <c r="AD509" s="9" cm="1">
        <f t="array" ref="AD509">_xll.BDP($C509,AD$1,"YAS_YLD_FLAG = 15","PRICING_SOURCE=BVAL")</f>
        <v>154.8905</v>
      </c>
      <c r="AE509" s="14">
        <f>INDEX([1]credit_yield!$C$1:$C$108,MATCH($AY509,[1]credit_yield!$A$1:$A$108,0))</f>
        <v>140.02370656331379</v>
      </c>
      <c r="AF509" s="9" cm="1">
        <f t="array" ref="AF509">_xll.BDP($C509,AF$1,"YAS_YLD_FLAG = 15","YAS_XCCY_FOREIGN_CURRENCY=CAD","PRICING_SOURCE=BVAL")</f>
        <v>147.44821263311007</v>
      </c>
      <c r="AG509" s="9" cm="1">
        <f t="array" ref="AG509">_xll.BDP($C509,AG$1,"YAS_YLD_FLAG = 15","PRICING_SOURCE=BVAL")</f>
        <v>1.5885280000000002</v>
      </c>
      <c r="AH509" s="9" t="str" cm="1">
        <f t="array" ref="AH509">_xll.BDP($C509,AH$1,"YAS_YLD_FLAG = 15","PRICING_SOURCE=BVAL")</f>
        <v>CAN 1 1/2 06/01/31</v>
      </c>
      <c r="AI509" s="9" t="str" cm="1">
        <f t="array" ref="AI509">_xll.BDP($C509,AI$1,"YAS_YLD_FLAG = 15","YAS_XCCY_FOREIGN_CURRENCY=CAD","PRICING_SOURCE=BVAL")</f>
        <v>CAN 4 06/01/41</v>
      </c>
      <c r="AJ509" s="9" cm="1">
        <f t="array" ref="AJ509">_xll.BQL($C509, "yield(fill=PREV, pricing_source=BVN4, side=Bid, yield_type=YTW) - yield(fill=PREV, pricing_source=BVN4, side=Ask, yield_type=YTW)")</f>
        <v>2.9034162664551832E-2</v>
      </c>
      <c r="AK509" s="16" cm="1">
        <f t="array" ref="AK509">_xll.BDP($C509,AK$1,"YAS_YLD_FLAG = 1")</f>
        <v>300000000</v>
      </c>
      <c r="AL509" s="5">
        <f t="shared" si="38"/>
        <v>0</v>
      </c>
      <c r="AM509" s="17" cm="1">
        <f t="array" ref="AM509">_xll.BDP($C509&amp;"@"&amp;Settings!$B$1&amp;" "&amp;$O509,"INTERVAL_SUM","MARKET_DATA_OVERRIDE="&amp;AM$1,"CALC_INTERVAL="&amp;Settings!$B$2,"FILL=0")*1000</f>
        <v>0</v>
      </c>
      <c r="AN509" s="18">
        <f t="shared" si="39"/>
        <v>0</v>
      </c>
      <c r="AO509" s="17" cm="1">
        <f t="array" ref="AO509">_xll.BDP($I509&amp;"@"&amp;Settings!$B$1&amp;" "&amp;$O509,"INTERVAL_SUM","MARKET_DATA_OVERRIDE="&amp;AO$1,"CALC_INTERVAL="&amp;Settings!$B$2,"FILL=0")*1000</f>
        <v>0</v>
      </c>
      <c r="AP509" s="17" cm="1">
        <f t="array" ref="AP509">_xll.BDP($I509&amp;"@"&amp;Settings!$B$1&amp;" "&amp;$O509,"INTERVAL_SUM","MARKET_DATA_OVERRIDE="&amp;AP$1,"CALC_INTERVAL="&amp;Settings!$B$2,"FILL=0")*1000</f>
        <v>0</v>
      </c>
      <c r="AQ509" s="8" cm="1">
        <f t="array" ref="AQ509">_xll.BDP($C509,AQ$1)</f>
        <v>77</v>
      </c>
      <c r="AR509" s="21">
        <f>_xlfn.IFNA(IF(ISNUMBER($K509),INDEX(SN_Limit[UTILIZATION],MATCH($K509,SN_Limit[BB_ID],0)),"#N/A"),
IF(ISNUMBER($L509),INDEX(SN_Limit[UTILIZATION],MATCH($L509,SN_Limit[BB_ID],0)),"#N/A"))</f>
        <v>0.19600000000000001</v>
      </c>
      <c r="AS509" s="6">
        <f>_xlfn.IFNA(IF(ISNUMBER($K509),INDEX(SN_Limit[REMAINING],MATCH($K509,SN_Limit[BB_ID],0)),"#N/A"),
IF(ISNUMBER($L509),INDEX(SN_Limit[REMAINING],MATCH($L509,SN_Limit[BB_ID],0)),"#N/A"))</f>
        <v>52800774.689999998</v>
      </c>
      <c r="AT509" s="3" t="str">
        <f>INDEX(Table11[Z_category],MATCH(MAX(BuyTable[[#This Row],[Yld_Z_BB]:[Yld_Z_RBCI]]),Table11[Z_score_Vale],1))</f>
        <v>75 to 90</v>
      </c>
      <c r="AU509" s="3">
        <f>INDEX(Table12[TRAC_Category],MATCH(BuyTable[[#This Row],[Perc_Traded]],Table12[TRAC_Value],1))</f>
        <v>0</v>
      </c>
      <c r="AV509" s="27">
        <f>INDEX(Table13[NetDlrInv_Category],MATCH(BuyTable[[#This Row],[DealerClient Net]],Table13[NetDlrInv_Value],1))</f>
        <v>0</v>
      </c>
      <c r="AW509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09" s="3">
        <f>INDEX(Table15[XCCY_Cat],MATCH(BuyTable[[#This Row],[XCCY_sprd]],Table15[XCCY_Value],1))</f>
        <v>0</v>
      </c>
      <c r="AY509" s="3" t="str">
        <f>INDEX(Group_RTG[RTG_Value],MATCH($R509,Group_RTG[RTG_Key],0))&amp;":"&amp;INDEX(Map_DurBQNT[Dur_Val],MATCH($X509,Map_DurBQNT[Dur_Key],0))&amp;":"&amp;$M509&amp;":"&amp;$O509</f>
        <v>A:6:CAD:Corp</v>
      </c>
      <c r="AZ509" s="3" t="str">
        <f>INDEX(Table9[LQA_Bucket],MATCH(BuyTable[[#This Row],[LQA_LIQUIDITY_SCORE]],Table9[LQA_Val],1))</f>
        <v>60-80</v>
      </c>
      <c r="BA509" s="27" t="str">
        <f>INDEX(Table10[Utilization_Bucket],MATCH(_xlfn.IFNA(ROUND(BuyTable[[#This Row],[Remaining]]/1000000,0),-1),Table10[Utilization_Val],1))</f>
        <v>50-100MM</v>
      </c>
      <c r="BB50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10" spans="1:54" x14ac:dyDescent="0.3">
      <c r="A510" t="s">
        <v>876</v>
      </c>
      <c r="B510" t="str">
        <f>IF(ISNUMBER(MATCH(I510,Buyside_PastID!A:A,0)),"","NEW")</f>
        <v/>
      </c>
      <c r="C510" s="8" t="s">
        <v>955</v>
      </c>
      <c r="D510" s="8">
        <v>1.175852336022047</v>
      </c>
      <c r="E510" s="8">
        <v>1.2853424529839159</v>
      </c>
      <c r="F510" s="8" t="s">
        <v>2214</v>
      </c>
      <c r="G510" s="8">
        <v>0</v>
      </c>
      <c r="H510" s="8">
        <v>0</v>
      </c>
      <c r="I510" s="8" t="str" cm="1">
        <f t="array" ref="I510">_xll.BDP($C510,I$1)</f>
        <v>853254AK6</v>
      </c>
      <c r="J510" s="8" t="str" cm="1">
        <f t="array" ref="J510">_xll.BDP($C510,J$1)</f>
        <v>STANLN 5.3 01/09/43</v>
      </c>
      <c r="K510" s="8" cm="1">
        <f t="array" ref="K510">_xll.BDP($C510,K$1)</f>
        <v>112319</v>
      </c>
      <c r="L510" s="8" cm="1">
        <f t="array" ref="L510">_xll.BDP($C510,L$1)</f>
        <v>112319</v>
      </c>
      <c r="M510" s="8" t="str" cm="1">
        <f t="array" ref="M510">_xll.BDP($C510,M$1)</f>
        <v>USD</v>
      </c>
      <c r="N510" s="8" t="str" cm="1">
        <f t="array" ref="N510">_xll.BDP($C510,N$1)</f>
        <v>EN</v>
      </c>
      <c r="O510" s="8" t="str" cm="1">
        <f t="array" ref="O510">_xll.BDP($C510,O$1)</f>
        <v>Corp</v>
      </c>
      <c r="P510" s="8" t="str" cm="1">
        <f t="array" ref="P510">_xll.BDP($C510,P$1)</f>
        <v>Financials</v>
      </c>
      <c r="Q510" s="8" t="str" cm="1">
        <f t="array" ref="Q510">_xll.BDP($C510,Q$1)</f>
        <v>STANDARD CHARTERED PLC</v>
      </c>
      <c r="R510" s="8" t="str" cm="1">
        <f t="array" ref="R510">_xll.BDP($C510,R$1)</f>
        <v>BBB</v>
      </c>
      <c r="S510" s="8" cm="1">
        <f t="array" ref="S510">_xlfn.IFNA(MATCH(_xll.BDP($C510,S$1),Convert_RBCIRTG[RTG_MDY],0),0)</f>
        <v>2</v>
      </c>
      <c r="T510" s="8" cm="1">
        <f t="array" ref="T510">_xlfn.IFNA(MATCH(_xll.BDP($C510,T$1),Convert_RBCIRTG[RTG_FITCH_SP],0),0)</f>
        <v>3</v>
      </c>
      <c r="U510" s="8" cm="1">
        <f t="array" ref="U510">_xlfn.IFNA(MATCH(_xll.BDP($C510,U$1),Convert_RBCIRTG[RTG_FITCH_SP],0),0)</f>
        <v>1</v>
      </c>
      <c r="V510" s="20" t="str" cm="1">
        <f t="array" ref="V510">INDEX(Convert_RBCIRTG[RTG_FITCH_SP],IF(MEDIAN($S510:$U510)&gt;0,MEDIAN($S510:$U510),MAX($S510:$U510)))</f>
        <v>BBB</v>
      </c>
      <c r="W510" s="15" cm="1">
        <f t="array" ref="W510">_xll.BDP($C510,W$1,"YAS_YLD_FLAG = 15")</f>
        <v>13.409949820095484</v>
      </c>
      <c r="X510" s="3" t="str">
        <f>INDEX(Convert_DurBins[Dur_Bucket],MATCH($W510,Convert_DurBins[Dur_Val],1))</f>
        <v>12-14</v>
      </c>
      <c r="Y510" s="14">
        <f t="shared" si="36"/>
        <v>4.1881341317265646</v>
      </c>
      <c r="Z510" s="3">
        <f>-INDEX(DefProv[Default],MATCH($O510&amp;$R510,DefProv[KEY],0))</f>
        <v>-36</v>
      </c>
      <c r="AA510" s="9" cm="1">
        <f t="array" ref="AA510">IF($M510="CAD",AB510,_xll.BDP($C510,AA$1,"YAS_XCCY_FOREIGN_CURRENCY=CAD","YAS_YLD_FLAG = 15","PRICING_SOURCE=BVAL"))</f>
        <v>4.5481341317265649</v>
      </c>
      <c r="AB510" s="9" cm="1">
        <f t="array" ref="AB510">_xll.BDP($C510,AB$1,"YAS_YLD_FLAG = 15","PRICING_SOURCE=BVAL")</f>
        <v>3.7433399999999999</v>
      </c>
      <c r="AC510" s="14">
        <f t="shared" si="37"/>
        <v>0.804794131726565</v>
      </c>
      <c r="AD510" s="9" cm="1">
        <f t="array" ref="AD510">_xll.BDP($C510,AD$1,"YAS_YLD_FLAG = 15","PRICING_SOURCE=BVAL")</f>
        <v>175.05500000000001</v>
      </c>
      <c r="AE510" s="14" t="e">
        <f>INDEX([1]credit_yield!$C$1:$C$108,MATCH($AY510,[1]credit_yield!$A$1:$A$108,0))</f>
        <v>#N/A</v>
      </c>
      <c r="AF510" s="9" cm="1">
        <f t="array" ref="AF510">_xll.BDP($C510,AF$1,"YAS_YLD_FLAG = 15","YAS_XCCY_FOREIGN_CURRENCY=CAD","PRICING_SOURCE=BVAL")</f>
        <v>267.98282093026859</v>
      </c>
      <c r="AG510" s="9" cm="1">
        <f t="array" ref="AG510">_xll.BDP($C510,AG$1,"YAS_YLD_FLAG = 15","PRICING_SOURCE=BVAL")</f>
        <v>1.9927899999999998</v>
      </c>
      <c r="AH510" s="9" t="str" cm="1">
        <f t="array" ref="AH510">_xll.BDP($C510,AH$1,"YAS_YLD_FLAG = 15","PRICING_SOURCE=BVAL")</f>
        <v>T 1 3/4 08/15/41</v>
      </c>
      <c r="AI510" s="9" t="str" cm="1">
        <f t="array" ref="AI510">_xll.BDP($C510,AI$1,"YAS_YLD_FLAG = 15","YAS_XCCY_FOREIGN_CURRENCY=CAD","PRICING_SOURCE=BVAL")</f>
        <v>CAN 4 06/01/41</v>
      </c>
      <c r="AJ510" s="9" cm="1">
        <f t="array" ref="AJ510">_xll.BQL($C510, "yield(fill=PREV, pricing_source=BVN4, side=Bid, yield_type=YTW) - yield(fill=PREV, pricing_source=BVN4, side=Ask, yield_type=YTW)")</f>
        <v>2.979342897085191E-2</v>
      </c>
      <c r="AK510" s="16" cm="1">
        <f t="array" ref="AK510">_xll.BDP($C510,AK$1,"YAS_YLD_FLAG = 1")</f>
        <v>750000000</v>
      </c>
      <c r="AL510" s="5">
        <f t="shared" si="38"/>
        <v>6.6666666666666671E-3</v>
      </c>
      <c r="AM510" s="17" cm="1">
        <f t="array" ref="AM510">_xll.BDP($C510&amp;"@"&amp;Settings!$B$1&amp;" "&amp;$O510,"INTERVAL_SUM","MARKET_DATA_OVERRIDE="&amp;AM$1,"CALC_INTERVAL="&amp;Settings!$B$2,"FILL=0")*1000</f>
        <v>5000000</v>
      </c>
      <c r="AN510" s="18">
        <f t="shared" si="39"/>
        <v>-5000000</v>
      </c>
      <c r="AO510" s="17" cm="1">
        <f t="array" ref="AO510">_xll.BDP($I510&amp;"@"&amp;Settings!$B$1&amp;" "&amp;$O510,"INTERVAL_SUM","MARKET_DATA_OVERRIDE="&amp;AO$1,"CALC_INTERVAL="&amp;Settings!$B$2,"FILL=0")*1000</f>
        <v>0</v>
      </c>
      <c r="AP510" s="17" cm="1">
        <f t="array" ref="AP510">_xll.BDP($I510&amp;"@"&amp;Settings!$B$1&amp;" "&amp;$O510,"INTERVAL_SUM","MARKET_DATA_OVERRIDE="&amp;AP$1,"CALC_INTERVAL="&amp;Settings!$B$2,"FILL=0")*1000</f>
        <v>5000000</v>
      </c>
      <c r="AQ510" s="8" cm="1">
        <f t="array" ref="AQ510">_xll.BDP($C510,AQ$1)</f>
        <v>89</v>
      </c>
      <c r="AR510" s="21">
        <f>_xlfn.IFNA(IF(ISNUMBER($K510),INDEX(SN_Limit[UTILIZATION],MATCH($K510,SN_Limit[BB_ID],0)),"#N/A"),
IF(ISNUMBER($L510),INDEX(SN_Limit[UTILIZATION],MATCH($L510,SN_Limit[BB_ID],0)),"#N/A"))</f>
        <v>0</v>
      </c>
      <c r="AS510" s="6">
        <f>_xlfn.IFNA(IF(ISNUMBER($K510),INDEX(SN_Limit[REMAINING],MATCH($K510,SN_Limit[BB_ID],0)),"#N/A"),
IF(ISNUMBER($L510),INDEX(SN_Limit[REMAINING],MATCH($L510,SN_Limit[BB_ID],0)),"#N/A"))</f>
        <v>27000000</v>
      </c>
      <c r="AT510" s="3" t="str">
        <f>INDEX(Table11[Z_category],MATCH(MAX(BuyTable[[#This Row],[Yld_Z_BB]:[Yld_Z_RBCI]]),Table11[Z_score_Vale],1))</f>
        <v>90+</v>
      </c>
      <c r="AU510" s="3">
        <f>INDEX(Table12[TRAC_Category],MATCH(BuyTable[[#This Row],[Perc_Traded]],Table12[TRAC_Value],1))</f>
        <v>0</v>
      </c>
      <c r="AV510" s="27" t="str">
        <f>INDEX(Table13[NetDlrInv_Category],MATCH(BuyTable[[#This Row],[DealerClient Net]],Table13[NetDlrInv_Value],1))</f>
        <v>-5MM to 0MM</v>
      </c>
      <c r="AW510" s="3">
        <f>IF(OR(ISBLANK(BuyTable[[#This Row],[MSG_AskSize]]),NOT(ISNUMBER(BuyTable[[#This Row],[MSG_AskSize]]))),"NA",INDEX(Table14[AskSize_Category],MATCH(BuyTable[[#This Row],[MSG_AskSize]],Table14[AskSize_Value],1)))</f>
        <v>0</v>
      </c>
      <c r="AX510" s="3" t="str">
        <f>INDEX(Table15[XCCY_Cat],MATCH(BuyTable[[#This Row],[XCCY_sprd]],Table15[XCCY_Value],1))</f>
        <v>0.8 to 1</v>
      </c>
      <c r="AY510" s="3" t="str">
        <f>INDEX(Group_RTG[RTG_Value],MATCH($R510,Group_RTG[RTG_Key],0))&amp;":"&amp;INDEX(Map_DurBQNT[Dur_Val],MATCH($X510,Map_DurBQNT[Dur_Key],0))&amp;":"&amp;$M510&amp;":"&amp;$O510</f>
        <v>BBB:7:USD:Corp</v>
      </c>
      <c r="AZ510" s="3" t="str">
        <f>INDEX(Table9[LQA_Bucket],MATCH(BuyTable[[#This Row],[LQA_LIQUIDITY_SCORE]],Table9[LQA_Val],1))</f>
        <v>80-100</v>
      </c>
      <c r="BA510" s="27" t="str">
        <f>INDEX(Table10[Utilization_Bucket],MATCH(_xlfn.IFNA(ROUND(BuyTable[[#This Row],[Remaining]]/1000000,0),-1),Table10[Utilization_Val],1))</f>
        <v>10-50MM</v>
      </c>
      <c r="BB51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11" spans="1:54" x14ac:dyDescent="0.3">
      <c r="A511" t="s">
        <v>876</v>
      </c>
      <c r="B511" t="str">
        <f>IF(ISNUMBER(MATCH(I511,Buyside_PastID!A:A,0)),"","NEW")</f>
        <v/>
      </c>
      <c r="C511" s="8" t="s">
        <v>1847</v>
      </c>
      <c r="D511" s="8">
        <v>1.0483196477460954</v>
      </c>
      <c r="E511" s="8">
        <v>1.1467575780303592</v>
      </c>
      <c r="F511" s="8" t="s">
        <v>2297</v>
      </c>
      <c r="G511" s="8">
        <v>88000</v>
      </c>
      <c r="H511" s="8">
        <v>2000000</v>
      </c>
      <c r="I511" s="8" t="str" cm="1">
        <f t="array" ref="I511">_xll.BDP($C511,I$1)</f>
        <v>88078ZAF1</v>
      </c>
      <c r="J511" s="8" t="str" cm="1">
        <f t="array" ref="J511">_xll.BDP($C511,J$1)</f>
        <v>FTSCN 6 10/02/37</v>
      </c>
      <c r="K511" s="8" cm="1">
        <f t="array" ref="K511">_xll.BDP($C511,K$1)</f>
        <v>109221</v>
      </c>
      <c r="L511" s="8" cm="1">
        <f t="array" ref="L511">_xll.BDP($C511,L$1)</f>
        <v>211092</v>
      </c>
      <c r="M511" s="8" t="str" cm="1">
        <f t="array" ref="M511">_xll.BDP($C511,M$1)</f>
        <v>CAD</v>
      </c>
      <c r="N511" s="8" t="str" cm="1">
        <f t="array" ref="N511">_xll.BDP($C511,N$1)</f>
        <v>CA</v>
      </c>
      <c r="O511" s="8" t="str" cm="1">
        <f t="array" ref="O511">_xll.BDP($C511,O$1)</f>
        <v>Corp</v>
      </c>
      <c r="P511" s="8" t="str" cm="1">
        <f t="array" ref="P511">_xll.BDP($C511,P$1)</f>
        <v>Utilities</v>
      </c>
      <c r="Q511" s="8" t="str" cm="1">
        <f t="array" ref="Q511">_xll.BDP($C511,Q$1)</f>
        <v>FORTISBC ENERGY INC</v>
      </c>
      <c r="R511" s="8" t="str" cm="1">
        <f t="array" ref="R511">_xll.BDP($C511,R$1)</f>
        <v>A-</v>
      </c>
      <c r="S511" s="8" cm="1">
        <f t="array" ref="S511">_xlfn.IFNA(MATCH(_xll.BDP($C511,S$1),Convert_RBCIRTG[RTG_MDY],0),0)</f>
        <v>4</v>
      </c>
      <c r="T511" s="8" cm="1">
        <f t="array" ref="T511">_xlfn.IFNA(MATCH(_xll.BDP($C511,T$1),Convert_RBCIRTG[RTG_FITCH_SP],0),0)</f>
        <v>0</v>
      </c>
      <c r="U511" s="8" cm="1">
        <f t="array" ref="U511">_xlfn.IFNA(MATCH(_xll.BDP($C511,U$1),Convert_RBCIRTG[RTG_FITCH_SP],0),0)</f>
        <v>0</v>
      </c>
      <c r="V511" s="20" t="str" cm="1">
        <f t="array" ref="V511">INDEX(Convert_RBCIRTG[RTG_FITCH_SP],IF(MEDIAN($S511:$U511)&gt;0,MEDIAN($S511:$U511),MAX($S511:$U511)))</f>
        <v>A-</v>
      </c>
      <c r="W511" s="15" cm="1">
        <f t="array" ref="W511">_xll.BDP($C511,W$1,"YAS_YLD_FLAG = 15")</f>
        <v>11.130125949010541</v>
      </c>
      <c r="X511" s="3" t="str">
        <f>INDEX(Convert_DurBins[Dur_Bucket],MATCH($W511,Convert_DurBins[Dur_Val],1))</f>
        <v>10-12</v>
      </c>
      <c r="Y511" s="14">
        <f t="shared" si="36"/>
        <v>3.004372</v>
      </c>
      <c r="Z511" s="3">
        <f>-INDEX(DefProv[Default],MATCH($O511&amp;$R511,DefProv[KEY],0))</f>
        <v>-13</v>
      </c>
      <c r="AA511" s="9" cm="1">
        <f t="array" ref="AA511">IF($M511="CAD",AB511,_xll.BDP($C511,AA$1,"YAS_XCCY_FOREIGN_CURRENCY=CAD","YAS_YLD_FLAG = 15","PRICING_SOURCE=BVAL"))</f>
        <v>3.1343719999999999</v>
      </c>
      <c r="AB511" s="9" cm="1">
        <f t="array" ref="AB511">_xll.BDP($C511,AB$1,"YAS_YLD_FLAG = 15","PRICING_SOURCE=BVAL")</f>
        <v>3.1343719999999999</v>
      </c>
      <c r="AC511" s="14">
        <f t="shared" si="37"/>
        <v>0</v>
      </c>
      <c r="AD511" s="9" cm="1">
        <f t="array" ref="AD511">_xll.BDP($C511,AD$1,"YAS_YLD_FLAG = 15","PRICING_SOURCE=BVAL")</f>
        <v>169.9659</v>
      </c>
      <c r="AE511" s="14">
        <f>INDEX([1]credit_yield!$C$1:$C$108,MATCH($AY511,[1]credit_yield!$A$1:$A$108,0))</f>
        <v>140.02370656331379</v>
      </c>
      <c r="AF511" s="9" cm="1">
        <f t="array" ref="AF511">_xll.BDP($C511,AF$1,"YAS_YLD_FLAG = 15","YAS_XCCY_FOREIGN_CURRENCY=CAD","PRICING_SOURCE=BVAL")</f>
        <v>149.76383717258753</v>
      </c>
      <c r="AG511" s="9" cm="1">
        <f t="array" ref="AG511">_xll.BDP($C511,AG$1,"YAS_YLD_FLAG = 15","PRICING_SOURCE=BVAL")</f>
        <v>1.4347129999999999</v>
      </c>
      <c r="AH511" s="9" t="str" cm="1">
        <f t="array" ref="AH511">_xll.BDP($C511,AH$1,"YAS_YLD_FLAG = 15","PRICING_SOURCE=BVAL")</f>
        <v>CAN 5 3/4 06/01/29</v>
      </c>
      <c r="AI511" s="9" t="str" cm="1">
        <f t="array" ref="AI511">_xll.BDP($C511,AI$1,"YAS_YLD_FLAG = 15","YAS_XCCY_FOREIGN_CURRENCY=CAD","PRICING_SOURCE=BVAL")</f>
        <v>CAN 4 06/01/41</v>
      </c>
      <c r="AJ511" s="9" cm="1">
        <f t="array" ref="AJ511">_xll.BQL($C511, "yield(fill=PREV, pricing_source=BVN4, side=Bid, yield_type=YTW) - yield(fill=PREV, pricing_source=BVN4, side=Ask, yield_type=YTW)")</f>
        <v>5.5819077643256776E-2</v>
      </c>
      <c r="AK511" s="16" cm="1">
        <f t="array" ref="AK511">_xll.BDP($C511,AK$1,"YAS_YLD_FLAG = 1")</f>
        <v>250000000</v>
      </c>
      <c r="AL511" s="5">
        <f t="shared" si="38"/>
        <v>0</v>
      </c>
      <c r="AM511" s="17" cm="1">
        <f t="array" ref="AM511">_xll.BDP($C511&amp;"@"&amp;Settings!$B$1&amp;" "&amp;$O511,"INTERVAL_SUM","MARKET_DATA_OVERRIDE="&amp;AM$1,"CALC_INTERVAL="&amp;Settings!$B$2,"FILL=0")*1000</f>
        <v>0</v>
      </c>
      <c r="AN511" s="18">
        <f t="shared" si="39"/>
        <v>0</v>
      </c>
      <c r="AO511" s="17" cm="1">
        <f t="array" ref="AO511">_xll.BDP($I511&amp;"@"&amp;Settings!$B$1&amp;" "&amp;$O511,"INTERVAL_SUM","MARKET_DATA_OVERRIDE="&amp;AO$1,"CALC_INTERVAL="&amp;Settings!$B$2,"FILL=0")*1000</f>
        <v>0</v>
      </c>
      <c r="AP511" s="17" cm="1">
        <f t="array" ref="AP511">_xll.BDP($I511&amp;"@"&amp;Settings!$B$1&amp;" "&amp;$O511,"INTERVAL_SUM","MARKET_DATA_OVERRIDE="&amp;AP$1,"CALC_INTERVAL="&amp;Settings!$B$2,"FILL=0")*1000</f>
        <v>0</v>
      </c>
      <c r="AQ511" s="8" cm="1">
        <f t="array" ref="AQ511">_xll.BDP($C511,AQ$1)</f>
        <v>67</v>
      </c>
      <c r="AR511" s="21">
        <f>_xlfn.IFNA(IF(ISNUMBER($K511),INDEX(SN_Limit[UTILIZATION],MATCH($K511,SN_Limit[BB_ID],0)),"#N/A"),
IF(ISNUMBER($L511),INDEX(SN_Limit[UTILIZATION],MATCH($L511,SN_Limit[BB_ID],0)),"#N/A"))</f>
        <v>0.41199999999999998</v>
      </c>
      <c r="AS511" s="6">
        <f>_xlfn.IFNA(IF(ISNUMBER($K511),INDEX(SN_Limit[REMAINING],MATCH($K511,SN_Limit[BB_ID],0)),"#N/A"),
IF(ISNUMBER($L511),INDEX(SN_Limit[REMAINING],MATCH($L511,SN_Limit[BB_ID],0)),"#N/A"))</f>
        <v>73196193.00999999</v>
      </c>
      <c r="AT511" s="3" t="str">
        <f>INDEX(Table11[Z_category],MATCH(MAX(BuyTable[[#This Row],[Yld_Z_BB]:[Yld_Z_RBCI]]),Table11[Z_score_Vale],1))</f>
        <v>75 to 90</v>
      </c>
      <c r="AU511" s="3">
        <f>INDEX(Table12[TRAC_Category],MATCH(BuyTable[[#This Row],[Perc_Traded]],Table12[TRAC_Value],1))</f>
        <v>0</v>
      </c>
      <c r="AV511" s="27">
        <f>INDEX(Table13[NetDlrInv_Category],MATCH(BuyTable[[#This Row],[DealerClient Net]],Table13[NetDlrInv_Value],1))</f>
        <v>0</v>
      </c>
      <c r="AW511" s="3">
        <f>IF(OR(ISBLANK(BuyTable[[#This Row],[MSG_AskSize]]),NOT(ISNUMBER(BuyTable[[#This Row],[MSG_AskSize]]))),"NA",INDEX(Table14[AskSize_Category],MATCH(BuyTable[[#This Row],[MSG_AskSize]],Table14[AskSize_Value],1)))</f>
        <v>0</v>
      </c>
      <c r="AX511" s="3">
        <f>INDEX(Table15[XCCY_Cat],MATCH(BuyTable[[#This Row],[XCCY_sprd]],Table15[XCCY_Value],1))</f>
        <v>0</v>
      </c>
      <c r="AY511" s="3" t="str">
        <f>INDEX(Group_RTG[RTG_Value],MATCH($R511,Group_RTG[RTG_Key],0))&amp;":"&amp;INDEX(Map_DurBQNT[Dur_Val],MATCH($X511,Map_DurBQNT[Dur_Key],0))&amp;":"&amp;$M511&amp;":"&amp;$O511</f>
        <v>A:6:CAD:Corp</v>
      </c>
      <c r="AZ511" s="3" t="str">
        <f>INDEX(Table9[LQA_Bucket],MATCH(BuyTable[[#This Row],[LQA_LIQUIDITY_SCORE]],Table9[LQA_Val],1))</f>
        <v>60-80</v>
      </c>
      <c r="BA511" s="27" t="str">
        <f>INDEX(Table10[Utilization_Bucket],MATCH(_xlfn.IFNA(ROUND(BuyTable[[#This Row],[Remaining]]/1000000,0),-1),Table10[Utilization_Val],1))</f>
        <v>50-100MM</v>
      </c>
      <c r="BB51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12" spans="1:54" x14ac:dyDescent="0.3">
      <c r="A512" t="s">
        <v>876</v>
      </c>
      <c r="B512" t="str">
        <f>IF(ISNUMBER(MATCH(I512,Buyside_PastID!A:A,0)),"","NEW")</f>
        <v/>
      </c>
      <c r="C512" s="8" t="s">
        <v>1118</v>
      </c>
      <c r="D512" s="8">
        <v>1.8283432383718432</v>
      </c>
      <c r="E512" s="8">
        <v>1.8399306141908622</v>
      </c>
      <c r="F512" s="8" t="s">
        <v>2156</v>
      </c>
      <c r="G512" s="8">
        <v>1000</v>
      </c>
      <c r="H512" s="8">
        <v>3000000</v>
      </c>
      <c r="I512" s="8" t="str" cm="1">
        <f t="array" ref="I512">_xll.BDP($C512,I$1)</f>
        <v>880789AN2</v>
      </c>
      <c r="J512" s="8" t="str" cm="1">
        <f t="array" ref="J512">_xll.BDP($C512,J$1)</f>
        <v>TERANE 6.1 06/17/41</v>
      </c>
      <c r="K512" s="8" cm="1">
        <f t="array" ref="K512">_xll.BDP($C512,K$1)</f>
        <v>385958</v>
      </c>
      <c r="L512" s="8" cm="1">
        <f t="array" ref="L512">_xll.BDP($C512,L$1)</f>
        <v>23296379</v>
      </c>
      <c r="M512" s="8" t="str" cm="1">
        <f t="array" ref="M512">_xll.BDP($C512,M$1)</f>
        <v>CAD</v>
      </c>
      <c r="N512" s="8" t="str" cm="1">
        <f t="array" ref="N512">_xll.BDP($C512,N$1)</f>
        <v>CA</v>
      </c>
      <c r="O512" s="8" t="str" cm="1">
        <f t="array" ref="O512">_xll.BDP($C512,O$1)</f>
        <v>Corp</v>
      </c>
      <c r="P512" s="8" t="str" cm="1">
        <f t="array" ref="P512">_xll.BDP($C512,P$1)</f>
        <v>Technology</v>
      </c>
      <c r="Q512" s="8" t="str" cm="1">
        <f t="array" ref="Q512">_xll.BDP($C512,Q$1)</f>
        <v>TERANET HOLDINGS LP</v>
      </c>
      <c r="R512" s="8" t="str" cm="1">
        <f t="array" ref="R512">_xll.BDP($C512,R$1)</f>
        <v>BBB</v>
      </c>
      <c r="S512" s="8" cm="1">
        <f t="array" ref="S512">_xlfn.IFNA(MATCH(_xll.BDP($C512,S$1),Convert_RBCIRTG[RTG_MDY],0),0)</f>
        <v>0</v>
      </c>
      <c r="T512" s="8" cm="1">
        <f t="array" ref="T512">_xlfn.IFNA(MATCH(_xll.BDP($C512,T$1),Convert_RBCIRTG[RTG_FITCH_SP],0),0)</f>
        <v>0</v>
      </c>
      <c r="U512" s="8" cm="1">
        <f t="array" ref="U512">_xlfn.IFNA(MATCH(_xll.BDP($C512,U$1),Convert_RBCIRTG[RTG_FITCH_SP],0),0)</f>
        <v>2</v>
      </c>
      <c r="V512" s="20" t="str" cm="1">
        <f t="array" ref="V512">INDEX(Convert_RBCIRTG[RTG_FITCH_SP],IF(MEDIAN($S512:$U512)&gt;0,MEDIAN($S512:$U512),MAX($S512:$U512)))</f>
        <v>BBB</v>
      </c>
      <c r="W512" s="15" cm="1">
        <f t="array" ref="W512">_xll.BDP($C512,W$1,"YAS_YLD_FLAG = 15")</f>
        <v>12.094943281095039</v>
      </c>
      <c r="X512" s="3" t="str">
        <f>INDEX(Convert_DurBins[Dur_Bucket],MATCH($W512,Convert_DurBins[Dur_Val],1))</f>
        <v>12-14</v>
      </c>
      <c r="Y512" s="14">
        <f t="shared" si="36"/>
        <v>3.9236710000000001</v>
      </c>
      <c r="Z512" s="3">
        <f>-INDEX(DefProv[Default],MATCH($O512&amp;$R512,DefProv[KEY],0))</f>
        <v>-36</v>
      </c>
      <c r="AA512" s="9" cm="1">
        <f t="array" ref="AA512">IF($M512="CAD",AB512,_xll.BDP($C512,AA$1,"YAS_XCCY_FOREIGN_CURRENCY=CAD","YAS_YLD_FLAG = 15","PRICING_SOURCE=BVAL"))</f>
        <v>4.283671</v>
      </c>
      <c r="AB512" s="9" cm="1">
        <f t="array" ref="AB512">_xll.BDP($C512,AB$1,"YAS_YLD_FLAG = 15","PRICING_SOURCE=BVAL")</f>
        <v>4.283671</v>
      </c>
      <c r="AC512" s="14">
        <f t="shared" si="37"/>
        <v>0</v>
      </c>
      <c r="AD512" s="9" cm="1">
        <f t="array" ref="AD512">_xll.BDP($C512,AD$1,"YAS_YLD_FLAG = 15","PRICING_SOURCE=BVAL")</f>
        <v>250.52159999999998</v>
      </c>
      <c r="AE512" s="14" t="e">
        <f>INDEX([1]credit_yield!$C$1:$C$108,MATCH($AY512,[1]credit_yield!$A$1:$A$108,0))</f>
        <v>#N/A</v>
      </c>
      <c r="AF512" s="9" cm="1">
        <f t="array" ref="AF512">_xll.BDP($C512,AF$1,"YAS_YLD_FLAG = 15","YAS_XCCY_FOREIGN_CURRENCY=CAD","PRICING_SOURCE=BVAL")</f>
        <v>273.40469515017264</v>
      </c>
      <c r="AG512" s="9" cm="1">
        <f t="array" ref="AG512">_xll.BDP($C512,AG$1,"YAS_YLD_FLAG = 15","PRICING_SOURCE=BVAL")</f>
        <v>1.7784550000000001</v>
      </c>
      <c r="AH512" s="9" t="str" cm="1">
        <f t="array" ref="AH512">_xll.BDP($C512,AH$1,"YAS_YLD_FLAG = 15","PRICING_SOURCE=BVAL")</f>
        <v>CAN 5 06/01/37</v>
      </c>
      <c r="AI512" s="9" t="str" cm="1">
        <f t="array" ref="AI512">_xll.BDP($C512,AI$1,"YAS_YLD_FLAG = 15","YAS_XCCY_FOREIGN_CURRENCY=CAD","PRICING_SOURCE=BVAL")</f>
        <v>CAN 4 06/01/41</v>
      </c>
      <c r="AJ512" s="9" cm="1">
        <f t="array" ref="AJ512">_xll.BQL($C512, "yield(fill=PREV, pricing_source=BVN4, side=Bid, yield_type=YTW) - yield(fill=PREV, pricing_source=BVN4, side=Ask, yield_type=YTW)")</f>
        <v>5.0666620873544232E-2</v>
      </c>
      <c r="AK512" s="16" cm="1">
        <f t="array" ref="AK512">_xll.BDP($C512,AK$1,"YAS_YLD_FLAG = 1")</f>
        <v>275000000</v>
      </c>
      <c r="AL512" s="5">
        <f t="shared" si="38"/>
        <v>0</v>
      </c>
      <c r="AM512" s="17" cm="1">
        <f t="array" ref="AM512">_xll.BDP($C512&amp;"@"&amp;Settings!$B$1&amp;" "&amp;$O512,"INTERVAL_SUM","MARKET_DATA_OVERRIDE="&amp;AM$1,"CALC_INTERVAL="&amp;Settings!$B$2,"FILL=0")*1000</f>
        <v>0</v>
      </c>
      <c r="AN512" s="18">
        <f t="shared" si="39"/>
        <v>0</v>
      </c>
      <c r="AO512" s="17" cm="1">
        <f t="array" ref="AO512">_xll.BDP($I512&amp;"@"&amp;Settings!$B$1&amp;" "&amp;$O512,"INTERVAL_SUM","MARKET_DATA_OVERRIDE="&amp;AO$1,"CALC_INTERVAL="&amp;Settings!$B$2,"FILL=0")*1000</f>
        <v>0</v>
      </c>
      <c r="AP512" s="17" cm="1">
        <f t="array" ref="AP512">_xll.BDP($I512&amp;"@"&amp;Settings!$B$1&amp;" "&amp;$O512,"INTERVAL_SUM","MARKET_DATA_OVERRIDE="&amp;AP$1,"CALC_INTERVAL="&amp;Settings!$B$2,"FILL=0")*1000</f>
        <v>0</v>
      </c>
      <c r="AQ512" s="8" cm="1">
        <f t="array" ref="AQ512">_xll.BDP($C512,AQ$1)</f>
        <v>68</v>
      </c>
      <c r="AR512" s="21">
        <f>_xlfn.IFNA(IF(ISNUMBER($K512),INDEX(SN_Limit[UTILIZATION],MATCH($K512,SN_Limit[BB_ID],0)),"#N/A"),
IF(ISNUMBER($L512),INDEX(SN_Limit[UTILIZATION],MATCH($L512,SN_Limit[BB_ID],0)),"#N/A"))</f>
        <v>0.8175</v>
      </c>
      <c r="AS512" s="6">
        <f>_xlfn.IFNA(IF(ISNUMBER($K512),INDEX(SN_Limit[REMAINING],MATCH($K512,SN_Limit[BB_ID],0)),"#N/A"),
IF(ISNUMBER($L512),INDEX(SN_Limit[REMAINING],MATCH($L512,SN_Limit[BB_ID],0)),"#N/A"))</f>
        <v>3301075.129999999</v>
      </c>
      <c r="AT512" s="3" t="str">
        <f>INDEX(Table11[Z_category],MATCH(MAX(BuyTable[[#This Row],[Yld_Z_BB]:[Yld_Z_RBCI]]),Table11[Z_score_Vale],1))</f>
        <v>90+</v>
      </c>
      <c r="AU512" s="3">
        <f>INDEX(Table12[TRAC_Category],MATCH(BuyTable[[#This Row],[Perc_Traded]],Table12[TRAC_Value],1))</f>
        <v>0</v>
      </c>
      <c r="AV512" s="27">
        <f>INDEX(Table13[NetDlrInv_Category],MATCH(BuyTable[[#This Row],[DealerClient Net]],Table13[NetDlrInv_Value],1))</f>
        <v>0</v>
      </c>
      <c r="AW512" s="3">
        <f>IF(OR(ISBLANK(BuyTable[[#This Row],[MSG_AskSize]]),NOT(ISNUMBER(BuyTable[[#This Row],[MSG_AskSize]]))),"NA",INDEX(Table14[AskSize_Category],MATCH(BuyTable[[#This Row],[MSG_AskSize]],Table14[AskSize_Value],1)))</f>
        <v>0</v>
      </c>
      <c r="AX512" s="3">
        <f>INDEX(Table15[XCCY_Cat],MATCH(BuyTable[[#This Row],[XCCY_sprd]],Table15[XCCY_Value],1))</f>
        <v>0</v>
      </c>
      <c r="AY512" s="3" t="str">
        <f>INDEX(Group_RTG[RTG_Value],MATCH($R512,Group_RTG[RTG_Key],0))&amp;":"&amp;INDEX(Map_DurBQNT[Dur_Val],MATCH($X512,Map_DurBQNT[Dur_Key],0))&amp;":"&amp;$M512&amp;":"&amp;$O512</f>
        <v>BBB:7:CAD:Corp</v>
      </c>
      <c r="AZ512" s="3" t="str">
        <f>INDEX(Table9[LQA_Bucket],MATCH(BuyTable[[#This Row],[LQA_LIQUIDITY_SCORE]],Table9[LQA_Val],1))</f>
        <v>60-80</v>
      </c>
      <c r="BA512" s="27" t="str">
        <f>INDEX(Table10[Utilization_Bucket],MATCH(_xlfn.IFNA(ROUND(BuyTable[[#This Row],[Remaining]]/1000000,0),-1),Table10[Utilization_Val],1))</f>
        <v>1-10MM</v>
      </c>
      <c r="BB51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13" spans="1:54" x14ac:dyDescent="0.3">
      <c r="A513" t="s">
        <v>876</v>
      </c>
      <c r="B513" t="str">
        <f>IF(ISNUMBER(MATCH(I513,Buyside_PastID!A:A,0)),"","NEW")</f>
        <v/>
      </c>
      <c r="C513" s="8" t="s">
        <v>2907</v>
      </c>
      <c r="D513" s="8">
        <v>0.95069652637314572</v>
      </c>
      <c r="E513" s="8">
        <v>0.82325496891237804</v>
      </c>
      <c r="F513" s="8" t="s">
        <v>2789</v>
      </c>
      <c r="I513" s="8" t="str" cm="1">
        <f t="array" ref="I513">_xll.BDP($C513,I$1)</f>
        <v>55276VAK8</v>
      </c>
      <c r="J513" s="8" t="str" cm="1">
        <f t="array" ref="J513">_xll.BDP($C513,J$1)</f>
        <v>MUBAUH 3.7 11/07/49</v>
      </c>
      <c r="K513" s="8" cm="1">
        <f t="array" ref="K513">_xll.BDP($C513,K$1)</f>
        <v>12257737</v>
      </c>
      <c r="L513" s="8" cm="1">
        <f t="array" ref="L513">_xll.BDP($C513,L$1)</f>
        <v>16100456</v>
      </c>
      <c r="M513" s="8" t="str" cm="1">
        <f t="array" ref="M513">_xll.BDP($C513,M$1)</f>
        <v>USD</v>
      </c>
      <c r="N513" s="8" t="str" cm="1">
        <f t="array" ref="N513">_xll.BDP($C513,N$1)</f>
        <v>NE</v>
      </c>
      <c r="O513" s="8" t="str" cm="1">
        <f t="array" ref="O513">_xll.BDP($C513,O$1)</f>
        <v>Corp</v>
      </c>
      <c r="P513" s="8" t="str" cm="1">
        <f t="array" ref="P513">_xll.BDP($C513,P$1)</f>
        <v>Financials</v>
      </c>
      <c r="Q513" s="8" t="str" cm="1">
        <f t="array" ref="Q513">_xll.BDP($C513,Q$1)</f>
        <v>MDGH - GMTN BV</v>
      </c>
      <c r="R513" s="8" t="str" cm="1">
        <f t="array" ref="R513">_xll.BDP($C513,R$1)</f>
        <v>AA</v>
      </c>
      <c r="S513" s="8" cm="1">
        <f t="array" ref="S513">_xlfn.IFNA(MATCH(_xll.BDP($C513,S$1),Convert_RBCIRTG[RTG_MDY],0),0)</f>
        <v>8</v>
      </c>
      <c r="T513" s="8" cm="1">
        <f t="array" ref="T513">_xlfn.IFNA(MATCH(_xll.BDP($C513,T$1),Convert_RBCIRTG[RTG_FITCH_SP],0),0)</f>
        <v>8</v>
      </c>
      <c r="U513" s="8" cm="1">
        <f t="array" ref="U513">_xlfn.IFNA(MATCH(_xll.BDP($C513,U$1),Convert_RBCIRTG[RTG_FITCH_SP],0),0)</f>
        <v>0</v>
      </c>
      <c r="V513" s="20" t="str" cm="1">
        <f t="array" ref="V513">INDEX(Convert_RBCIRTG[RTG_FITCH_SP],IF(MEDIAN($S513:$U513)&gt;0,MEDIAN($S513:$U513),MAX($S513:$U513)))</f>
        <v>AA</v>
      </c>
      <c r="W513" s="15" cm="1">
        <f t="array" ref="W513">_xll.BDP($C513,W$1,"YAS_YLD_FLAG = 15")</f>
        <v>17.396514110266381</v>
      </c>
      <c r="X513" s="3" t="str">
        <f>INDEX(Convert_DurBins[Dur_Bucket],MATCH($W513,Convert_DurBins[Dur_Val],1))</f>
        <v>16-18</v>
      </c>
      <c r="Y513" s="14">
        <f t="shared" si="36"/>
        <v>3.7628143238335814</v>
      </c>
      <c r="Z513" s="3">
        <f>-INDEX(DefProv[Default],MATCH($O513&amp;$R513,DefProv[KEY],0))</f>
        <v>-7</v>
      </c>
      <c r="AA513" s="9" cm="1">
        <f t="array" ref="AA513">IF($M513="CAD",AB513,_xll.BDP($C513,AA$1,"YAS_XCCY_FOREIGN_CURRENCY=CAD","YAS_YLD_FLAG = 15","PRICING_SOURCE=BVAL"))</f>
        <v>3.8328143238335812</v>
      </c>
      <c r="AB513" s="9" cm="1">
        <f t="array" ref="AB513">_xll.BDP($C513,AB$1,"YAS_YLD_FLAG = 15","PRICING_SOURCE=BVAL")</f>
        <v>3.2441580000000001</v>
      </c>
      <c r="AC513" s="14">
        <f t="shared" si="37"/>
        <v>0.58865632383358113</v>
      </c>
      <c r="AD513" s="9" cm="1">
        <f t="array" ref="AD513">_xll.BDP($C513,AD$1,"YAS_YLD_FLAG = 15","PRICING_SOURCE=BVAL")</f>
        <v>124.19630000000001</v>
      </c>
      <c r="AE513" s="14" t="e">
        <f>INDEX([1]credit_yield!$C$1:$C$108,MATCH($AY513,[1]credit_yield!$A$1:$A$108,0))</f>
        <v>#N/A</v>
      </c>
      <c r="AF513" s="9" cm="1">
        <f t="array" ref="AF513">_xll.BDP($C513,AF$1,"YAS_YLD_FLAG = 15","YAS_XCCY_FOREIGN_CURRENCY=CAD","PRICING_SOURCE=BVAL")</f>
        <v>186.40612525629166</v>
      </c>
      <c r="AG513" s="9" cm="1">
        <f t="array" ref="AG513">_xll.BDP($C513,AG$1,"YAS_YLD_FLAG = 15","PRICING_SOURCE=BVAL")</f>
        <v>2.0021949999999999</v>
      </c>
      <c r="AH513" s="9" t="str" cm="1">
        <f t="array" ref="AH513">_xll.BDP($C513,AH$1,"YAS_YLD_FLAG = 15","PRICING_SOURCE=BVAL")</f>
        <v>T 2 3/8 05/15/51</v>
      </c>
      <c r="AI513" s="9" t="str" cm="1">
        <f t="array" ref="AI513">_xll.BDP($C513,AI$1,"YAS_YLD_FLAG = 15","YAS_XCCY_FOREIGN_CURRENCY=CAD","PRICING_SOURCE=BVAL")</f>
        <v>CAN 2 12/01/51</v>
      </c>
      <c r="AJ513" s="9" cm="1">
        <f t="array" ref="AJ513">_xll.BQL($C513, "yield(fill=PREV, pricing_source=BVN4, side=Bid, yield_type=YTW) - yield(fill=PREV, pricing_source=BVN4, side=Ask, yield_type=YTW)")</f>
        <v>2.4065199999999898E-2</v>
      </c>
      <c r="AK513" s="16" cm="1">
        <f t="array" ref="AK513">_xll.BDP($C513,AK$1,"YAS_YLD_FLAG = 1")</f>
        <v>1500000000</v>
      </c>
      <c r="AL513" s="5">
        <f t="shared" si="38"/>
        <v>2E-3</v>
      </c>
      <c r="AM513" s="17" cm="1">
        <f t="array" ref="AM513">_xll.BDP($C513&amp;"@"&amp;Settings!$B$1&amp;" "&amp;$O513,"INTERVAL_SUM","MARKET_DATA_OVERRIDE="&amp;AM$1,"CALC_INTERVAL="&amp;Settings!$B$2,"FILL=0")*1000</f>
        <v>3000000</v>
      </c>
      <c r="AN513" s="18">
        <f t="shared" si="39"/>
        <v>-3000000</v>
      </c>
      <c r="AO513" s="17" cm="1">
        <f t="array" ref="AO513">_xll.BDP($I513&amp;"@"&amp;Settings!$B$1&amp;" "&amp;$O513,"INTERVAL_SUM","MARKET_DATA_OVERRIDE="&amp;AO$1,"CALC_INTERVAL="&amp;Settings!$B$2,"FILL=0")*1000</f>
        <v>0</v>
      </c>
      <c r="AP513" s="17" cm="1">
        <f t="array" ref="AP513">_xll.BDP($I513&amp;"@"&amp;Settings!$B$1&amp;" "&amp;$O513,"INTERVAL_SUM","MARKET_DATA_OVERRIDE="&amp;AP$1,"CALC_INTERVAL="&amp;Settings!$B$2,"FILL=0")*1000</f>
        <v>3000000</v>
      </c>
      <c r="AQ513" s="8" cm="1">
        <f t="array" ref="AQ513">_xll.BDP($C513,AQ$1)</f>
        <v>85</v>
      </c>
      <c r="AR513" s="21" t="str">
        <f>_xlfn.IFNA(IF(ISNUMBER($K513),INDEX(SN_Limit[UTILIZATION],MATCH($K513,SN_Limit[BB_ID],0)),"#N/A"),
IF(ISNUMBER($L513),INDEX(SN_Limit[UTILIZATION],MATCH($L513,SN_Limit[BB_ID],0)),"#N/A"))</f>
        <v>N/A</v>
      </c>
      <c r="AS513" s="6">
        <f>_xlfn.IFNA(IF(ISNUMBER($K513),INDEX(SN_Limit[REMAINING],MATCH($K513,SN_Limit[BB_ID],0)),"#N/A"),
IF(ISNUMBER($L513),INDEX(SN_Limit[REMAINING],MATCH($L513,SN_Limit[BB_ID],0)),"#N/A"))</f>
        <v>0</v>
      </c>
      <c r="AT513" s="3" t="str">
        <f>INDEX(Table11[Z_category],MATCH(MAX(BuyTable[[#This Row],[Yld_Z_BB]:[Yld_Z_RBCI]]),Table11[Z_score_Vale],1))</f>
        <v>75 to 90</v>
      </c>
      <c r="AU513" s="3">
        <f>INDEX(Table12[TRAC_Category],MATCH(BuyTable[[#This Row],[Perc_Traded]],Table12[TRAC_Value],1))</f>
        <v>0</v>
      </c>
      <c r="AV513" s="27" t="str">
        <f>INDEX(Table13[NetDlrInv_Category],MATCH(BuyTable[[#This Row],[DealerClient Net]],Table13[NetDlrInv_Value],1))</f>
        <v>-5MM to 0MM</v>
      </c>
      <c r="AW513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13" s="3" t="str">
        <f>INDEX(Table15[XCCY_Cat],MATCH(BuyTable[[#This Row],[XCCY_sprd]],Table15[XCCY_Value],1))</f>
        <v>0.5 to 0.8</v>
      </c>
      <c r="AY513" s="3" t="str">
        <f>INDEX(Group_RTG[RTG_Value],MATCH($R513,Group_RTG[RTG_Key],0))&amp;":"&amp;INDEX(Map_DurBQNT[Dur_Val],MATCH($X513,Map_DurBQNT[Dur_Key],0))&amp;":"&amp;$M513&amp;":"&amp;$O513</f>
        <v>AA:9:USD:Corp</v>
      </c>
      <c r="AZ513" s="3" t="str">
        <f>INDEX(Table9[LQA_Bucket],MATCH(BuyTable[[#This Row],[LQA_LIQUIDITY_SCORE]],Table9[LQA_Val],1))</f>
        <v>80-100</v>
      </c>
      <c r="BA513" s="27" t="str">
        <f>INDEX(Table10[Utilization_Bucket],MATCH(_xlfn.IFNA(ROUND(BuyTable[[#This Row],[Remaining]]/1000000,0),-1),Table10[Utilization_Val],1))</f>
        <v>0MM</v>
      </c>
      <c r="BB51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14" spans="1:54" x14ac:dyDescent="0.3">
      <c r="A514" t="s">
        <v>876</v>
      </c>
      <c r="B514" t="str">
        <f>IF(ISNUMBER(MATCH(I514,Buyside_PastID!A:A,0)),"","NEW")</f>
        <v/>
      </c>
      <c r="C514" s="8" t="s">
        <v>994</v>
      </c>
      <c r="D514" s="8">
        <v>2.1913393224446902</v>
      </c>
      <c r="E514" s="8">
        <v>2.0633817522138247</v>
      </c>
      <c r="F514" s="8" t="s">
        <v>2789</v>
      </c>
      <c r="I514" s="8" t="str" cm="1">
        <f t="array" ref="I514">_xll.BDP($C514,I$1)</f>
        <v>71568PAP4</v>
      </c>
      <c r="J514" s="8" t="str" cm="1">
        <f t="array" ref="J514">_xll.BDP($C514,J$1)</f>
        <v>PLNIJ 4 06/30/50</v>
      </c>
      <c r="K514" s="8" cm="1">
        <f t="array" ref="K514">_xll.BDP($C514,K$1)</f>
        <v>823525</v>
      </c>
      <c r="L514" s="8" cm="1">
        <f t="array" ref="L514">_xll.BDP($C514,L$1)</f>
        <v>178970</v>
      </c>
      <c r="M514" s="8" t="str" cm="1">
        <f t="array" ref="M514">_xll.BDP($C514,M$1)</f>
        <v>USD</v>
      </c>
      <c r="N514" s="8" t="str" cm="1">
        <f t="array" ref="N514">_xll.BDP($C514,N$1)</f>
        <v>ID</v>
      </c>
      <c r="O514" s="8" t="str" cm="1">
        <f t="array" ref="O514">_xll.BDP($C514,O$1)</f>
        <v>Corp</v>
      </c>
      <c r="P514" s="8" t="str" cm="1">
        <f t="array" ref="P514">_xll.BDP($C514,P$1)</f>
        <v>Utilities</v>
      </c>
      <c r="Q514" s="8" t="str" cm="1">
        <f t="array" ref="Q514">_xll.BDP($C514,Q$1)</f>
        <v>PERUSAHAAN LISTRIK NEGAR</v>
      </c>
      <c r="R514" s="8" t="str" cm="1">
        <f t="array" ref="R514">_xll.BDP($C514,R$1)</f>
        <v>BBB</v>
      </c>
      <c r="S514" s="8" cm="1">
        <f t="array" ref="S514">_xlfn.IFNA(MATCH(_xll.BDP($C514,S$1),Convert_RBCIRTG[RTG_MDY],0),0)</f>
        <v>2</v>
      </c>
      <c r="T514" s="8" cm="1">
        <f t="array" ref="T514">_xlfn.IFNA(MATCH(_xll.BDP($C514,T$1),Convert_RBCIRTG[RTG_FITCH_SP],0),0)</f>
        <v>2</v>
      </c>
      <c r="U514" s="8" cm="1">
        <f t="array" ref="U514">_xlfn.IFNA(MATCH(_xll.BDP($C514,U$1),Convert_RBCIRTG[RTG_FITCH_SP],0),0)</f>
        <v>2</v>
      </c>
      <c r="V514" s="20" t="str" cm="1">
        <f t="array" ref="V514">INDEX(Convert_RBCIRTG[RTG_FITCH_SP],IF(MEDIAN($S514:$U514)&gt;0,MEDIAN($S514:$U514),MAX($S514:$U514)))</f>
        <v>BBB</v>
      </c>
      <c r="W514" s="15" cm="1">
        <f t="array" ref="W514">_xll.BDP($C514,W$1,"YAS_YLD_FLAG = 15")</f>
        <v>16.465442563621274</v>
      </c>
      <c r="X514" s="3" t="str">
        <f>INDEX(Convert_DurBins[Dur_Bucket],MATCH($W514,Convert_DurBins[Dur_Val],1))</f>
        <v>16-18</v>
      </c>
      <c r="Y514" s="14">
        <f t="shared" si="36"/>
        <v>4.409108122751233</v>
      </c>
      <c r="Z514" s="3">
        <f>-INDEX(DefProv[Default],MATCH($O514&amp;$R514,DefProv[KEY],0))</f>
        <v>-36</v>
      </c>
      <c r="AA514" s="9" cm="1">
        <f t="array" ref="AA514">IF($M514="CAD",AB514,_xll.BDP($C514,AA$1,"YAS_XCCY_FOREIGN_CURRENCY=CAD","YAS_YLD_FLAG = 15","PRICING_SOURCE=BVAL"))</f>
        <v>4.7691081227512333</v>
      </c>
      <c r="AB514" s="9" cm="1">
        <f t="array" ref="AB514">_xll.BDP($C514,AB$1,"YAS_YLD_FLAG = 15","PRICING_SOURCE=BVAL")</f>
        <v>4.2850440000000001</v>
      </c>
      <c r="AC514" s="14">
        <f t="shared" si="37"/>
        <v>0.48406412275123323</v>
      </c>
      <c r="AD514" s="9" cm="1">
        <f t="array" ref="AD514">_xll.BDP($C514,AD$1,"YAS_YLD_FLAG = 15","PRICING_SOURCE=BVAL")</f>
        <v>228.28490000000002</v>
      </c>
      <c r="AE514" s="14" t="e">
        <f>INDEX([1]credit_yield!$C$1:$C$108,MATCH($AY514,[1]credit_yield!$A$1:$A$108,0))</f>
        <v>#N/A</v>
      </c>
      <c r="AF514" s="9" cm="1">
        <f t="array" ref="AF514">_xll.BDP($C514,AF$1,"YAS_YLD_FLAG = 15","YAS_XCCY_FOREIGN_CURRENCY=CAD","PRICING_SOURCE=BVAL")</f>
        <v>280.07728709305428</v>
      </c>
      <c r="AG514" s="9" cm="1">
        <f t="array" ref="AG514">_xll.BDP($C514,AG$1,"YAS_YLD_FLAG = 15","PRICING_SOURCE=BVAL")</f>
        <v>2.0021949999999999</v>
      </c>
      <c r="AH514" s="9" t="str" cm="1">
        <f t="array" ref="AH514">_xll.BDP($C514,AH$1,"YAS_YLD_FLAG = 15","PRICING_SOURCE=BVAL")</f>
        <v>T 2 3/8 05/15/51</v>
      </c>
      <c r="AI514" s="9" t="str" cm="1">
        <f t="array" ref="AI514">_xll.BDP($C514,AI$1,"YAS_YLD_FLAG = 15","YAS_XCCY_FOREIGN_CURRENCY=CAD","PRICING_SOURCE=BVAL")</f>
        <v>CAN 2 12/01/51</v>
      </c>
      <c r="AJ514" s="9" cm="1">
        <f t="array" ref="AJ514">_xll.BQL($C514, "yield(fill=PREV, pricing_source=BVN4, side=Bid, yield_type=YTW) - yield(fill=PREV, pricing_source=BVN4, side=Ask, yield_type=YTW)")</f>
        <v>1.7146017603916874E-2</v>
      </c>
      <c r="AK514" s="16" cm="1">
        <f t="array" ref="AK514">_xll.BDP($C514,AK$1,"YAS_YLD_FLAG = 1")</f>
        <v>1000000000</v>
      </c>
      <c r="AL514" s="5">
        <f t="shared" si="38"/>
        <v>2.5999999999999999E-3</v>
      </c>
      <c r="AM514" s="17" cm="1">
        <f t="array" ref="AM514">_xll.BDP($C514&amp;"@"&amp;Settings!$B$1&amp;" "&amp;$O514,"INTERVAL_SUM","MARKET_DATA_OVERRIDE="&amp;AM$1,"CALC_INTERVAL="&amp;Settings!$B$2,"FILL=0")*1000</f>
        <v>2600000</v>
      </c>
      <c r="AN514" s="18">
        <f t="shared" si="39"/>
        <v>1300000</v>
      </c>
      <c r="AO514" s="17" cm="1">
        <f t="array" ref="AO514">_xll.BDP($I514&amp;"@"&amp;Settings!$B$1&amp;" "&amp;$O514,"INTERVAL_SUM","MARKET_DATA_OVERRIDE="&amp;AO$1,"CALC_INTERVAL="&amp;Settings!$B$2,"FILL=0")*1000</f>
        <v>1300000</v>
      </c>
      <c r="AP514" s="17" cm="1">
        <f t="array" ref="AP514">_xll.BDP($I514&amp;"@"&amp;Settings!$B$1&amp;" "&amp;$O514,"INTERVAL_SUM","MARKET_DATA_OVERRIDE="&amp;AP$1,"CALC_INTERVAL="&amp;Settings!$B$2,"FILL=0")*1000</f>
        <v>0</v>
      </c>
      <c r="AQ514" s="8" cm="1">
        <f t="array" ref="AQ514">_xll.BDP($C514,AQ$1)</f>
        <v>92</v>
      </c>
      <c r="AR514" s="21" t="e">
        <f>_xlfn.IFNA(IF(ISNUMBER($K514),INDEX(SN_Limit[UTILIZATION],MATCH($K514,SN_Limit[BB_ID],0)),"#N/A"),
IF(ISNUMBER($L514),INDEX(SN_Limit[UTILIZATION],MATCH($L514,SN_Limit[BB_ID],0)),"#N/A"))</f>
        <v>#N/A</v>
      </c>
      <c r="AS514" s="6" t="e">
        <f>_xlfn.IFNA(IF(ISNUMBER($K514),INDEX(SN_Limit[REMAINING],MATCH($K514,SN_Limit[BB_ID],0)),"#N/A"),
IF(ISNUMBER($L514),INDEX(SN_Limit[REMAINING],MATCH($L514,SN_Limit[BB_ID],0)),"#N/A"))</f>
        <v>#N/A</v>
      </c>
      <c r="AT514" s="3" t="str">
        <f>INDEX(Table11[Z_category],MATCH(MAX(BuyTable[[#This Row],[Yld_Z_BB]:[Yld_Z_RBCI]]),Table11[Z_score_Vale],1))</f>
        <v>90+</v>
      </c>
      <c r="AU514" s="3">
        <f>INDEX(Table12[TRAC_Category],MATCH(BuyTable[[#This Row],[Perc_Traded]],Table12[TRAC_Value],1))</f>
        <v>0</v>
      </c>
      <c r="AV514" s="27" t="str">
        <f>INDEX(Table13[NetDlrInv_Category],MATCH(BuyTable[[#This Row],[DealerClient Net]],Table13[NetDlrInv_Value],1))</f>
        <v>0 to 5MM</v>
      </c>
      <c r="AW514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14" s="3" t="str">
        <f>INDEX(Table15[XCCY_Cat],MATCH(BuyTable[[#This Row],[XCCY_sprd]],Table15[XCCY_Value],1))</f>
        <v>0.3 to 0.5</v>
      </c>
      <c r="AY514" s="3" t="str">
        <f>INDEX(Group_RTG[RTG_Value],MATCH($R514,Group_RTG[RTG_Key],0))&amp;":"&amp;INDEX(Map_DurBQNT[Dur_Val],MATCH($X514,Map_DurBQNT[Dur_Key],0))&amp;":"&amp;$M514&amp;":"&amp;$O514</f>
        <v>BBB:9:USD:Corp</v>
      </c>
      <c r="AZ514" s="3" t="str">
        <f>INDEX(Table9[LQA_Bucket],MATCH(BuyTable[[#This Row],[LQA_LIQUIDITY_SCORE]],Table9[LQA_Val],1))</f>
        <v>80-100</v>
      </c>
      <c r="BA514" s="27" t="str">
        <f>INDEX(Table10[Utilization_Bucket],MATCH(_xlfn.IFNA(ROUND(BuyTable[[#This Row],[Remaining]]/1000000,0),-1),Table10[Utilization_Val],1))</f>
        <v>NR</v>
      </c>
      <c r="BB51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15" spans="1:54" x14ac:dyDescent="0.3">
      <c r="A515" t="s">
        <v>876</v>
      </c>
      <c r="B515" t="str">
        <f>IF(ISNUMBER(MATCH(I515,Buyside_PastID!A:A,0)),"","NEW")</f>
        <v/>
      </c>
      <c r="C515" s="8" t="s">
        <v>1171</v>
      </c>
      <c r="D515" s="8">
        <v>0.78219165770996302</v>
      </c>
      <c r="E515" s="8">
        <v>1.1522463331647934</v>
      </c>
      <c r="F515" s="8" t="s">
        <v>2197</v>
      </c>
      <c r="G515" s="8">
        <v>5230000</v>
      </c>
      <c r="H515" s="8">
        <v>5000</v>
      </c>
      <c r="I515" s="8" t="str" cm="1">
        <f t="array" ref="I515">_xll.BDP($C515,I$1)</f>
        <v>891288DU3</v>
      </c>
      <c r="J515" s="8" t="str" cm="1">
        <f t="array" ref="J515">_xll.BDP($C515,J$1)</f>
        <v>TRNT 2.8 11/22/49</v>
      </c>
      <c r="K515" s="8" cm="1">
        <f t="array" ref="K515">_xll.BDP($C515,K$1)</f>
        <v>186517</v>
      </c>
      <c r="L515" s="8" cm="1">
        <f t="array" ref="L515">_xll.BDP($C515,L$1)</f>
        <v>186517</v>
      </c>
      <c r="M515" s="8" t="str" cm="1">
        <f t="array" ref="M515">_xll.BDP($C515,M$1)</f>
        <v>CAD</v>
      </c>
      <c r="N515" s="8" t="str" cm="1">
        <f t="array" ref="N515">_xll.BDP($C515,N$1)</f>
        <v>CA</v>
      </c>
      <c r="O515" s="8" t="str" cm="1">
        <f t="array" ref="O515">_xll.BDP($C515,O$1)</f>
        <v>Govt</v>
      </c>
      <c r="P515" s="8" t="str" cm="1">
        <f t="array" ref="P515">_xll.BDP($C515,P$1)</f>
        <v>Government</v>
      </c>
      <c r="Q515" s="8" t="str" cm="1">
        <f t="array" ref="Q515">_xll.BDP($C515,Q$1)</f>
        <v>CITY OF TORONTO CANADA</v>
      </c>
      <c r="R515" s="8" t="str" cm="1">
        <f t="array" ref="R515">_xll.BDP($C515,R$1)</f>
        <v>AA</v>
      </c>
      <c r="S515" s="8" cm="1">
        <f t="array" ref="S515">_xlfn.IFNA(MATCH(_xll.BDP($C515,S$1),Convert_RBCIRTG[RTG_MDY],0),0)</f>
        <v>9</v>
      </c>
      <c r="T515" s="8" cm="1">
        <f t="array" ref="T515">_xlfn.IFNA(MATCH(_xll.BDP($C515,T$1),Convert_RBCIRTG[RTG_FITCH_SP],0),0)</f>
        <v>0</v>
      </c>
      <c r="U515" s="8" cm="1">
        <f t="array" ref="U515">_xlfn.IFNA(MATCH(_xll.BDP($C515,U$1),Convert_RBCIRTG[RTG_FITCH_SP],0),0)</f>
        <v>8</v>
      </c>
      <c r="V515" s="20" t="str" cm="1">
        <f t="array" ref="V515">INDEX(Convert_RBCIRTG[RTG_FITCH_SP],IF(MEDIAN($S515:$U515)&gt;0,MEDIAN($S515:$U515),MAX($S515:$U515)))</f>
        <v>AA</v>
      </c>
      <c r="W515" s="15" cm="1">
        <f t="array" ref="W515">_xll.BDP($C515,W$1,"YAS_YLD_FLAG = 15")</f>
        <v>19.024106106261659</v>
      </c>
      <c r="X515" s="3" t="str">
        <f>INDEX(Convert_DurBins[Dur_Bucket],MATCH($W515,Convert_DurBins[Dur_Val],1))</f>
        <v>18-20</v>
      </c>
      <c r="Y515" s="14">
        <f t="shared" si="36"/>
        <v>2.888951</v>
      </c>
      <c r="Z515" s="3">
        <f>-INDEX(DefProv[Default],MATCH($O515&amp;$R515,DefProv[KEY],0))</f>
        <v>-3</v>
      </c>
      <c r="AA515" s="9" cm="1">
        <f t="array" ref="AA515">IF($M515="CAD",AB515,_xll.BDP($C515,AA$1,"YAS_XCCY_FOREIGN_CURRENCY=CAD","YAS_YLD_FLAG = 15","PRICING_SOURCE=BVAL"))</f>
        <v>2.9189509999999999</v>
      </c>
      <c r="AB515" s="9" cm="1">
        <f t="array" ref="AB515">_xll.BDP($C515,AB$1,"YAS_YLD_FLAG = 15","PRICING_SOURCE=BVAL")</f>
        <v>2.9189509999999999</v>
      </c>
      <c r="AC515" s="14">
        <f t="shared" si="37"/>
        <v>0</v>
      </c>
      <c r="AD515" s="9" cm="1">
        <f t="array" ref="AD515">_xll.BDP($C515,AD$1,"YAS_YLD_FLAG = 15","PRICING_SOURCE=BVAL")</f>
        <v>96.645600000000002</v>
      </c>
      <c r="AE515" s="14">
        <f>INDEX([1]credit_yield!$C$1:$C$108,MATCH($AY515,[1]credit_yield!$A$1:$A$108,0))</f>
        <v>85.018358503069194</v>
      </c>
      <c r="AF515" s="9" cm="1">
        <f t="array" ref="AF515">_xll.BDP($C515,AF$1,"YAS_YLD_FLAG = 15","YAS_XCCY_FOREIGN_CURRENCY=CAD","PRICING_SOURCE=BVAL")</f>
        <v>94.094580359868573</v>
      </c>
      <c r="AG515" s="9" cm="1">
        <f t="array" ref="AG515">_xll.BDP($C515,AG$1,"YAS_YLD_FLAG = 15","PRICING_SOURCE=BVAL")</f>
        <v>1.9524949999999999</v>
      </c>
      <c r="AH515" s="9" t="str" cm="1">
        <f t="array" ref="AH515">_xll.BDP($C515,AH$1,"YAS_YLD_FLAG = 15","PRICING_SOURCE=BVAL")</f>
        <v>CAN 2 3/4 12/01/48</v>
      </c>
      <c r="AI515" s="9" t="str" cm="1">
        <f t="array" ref="AI515">_xll.BDP($C515,AI$1,"YAS_YLD_FLAG = 15","YAS_XCCY_FOREIGN_CURRENCY=CAD","PRICING_SOURCE=BVAL")</f>
        <v>CAN 2 12/01/51</v>
      </c>
      <c r="AJ515" s="9" cm="1">
        <f t="array" ref="AJ515">_xll.BQL($C515, "yield(fill=PREV, pricing_source=BVN4, side=Bid, yield_type=YTW) - yield(fill=PREV, pricing_source=BVN4, side=Ask, yield_type=YTW)")</f>
        <v>2.3982976600982919E-2</v>
      </c>
      <c r="AK515" s="16" cm="1">
        <f t="array" ref="AK515">_xll.BDP($C515,AK$1,"YAS_YLD_FLAG = 1")</f>
        <v>600000000</v>
      </c>
      <c r="AL515" s="5">
        <f t="shared" si="38"/>
        <v>0</v>
      </c>
      <c r="AM515" s="17" cm="1">
        <f t="array" ref="AM515">_xll.BDP($C515&amp;"@"&amp;Settings!$B$1&amp;" "&amp;$O515,"INTERVAL_SUM","MARKET_DATA_OVERRIDE="&amp;AM$1,"CALC_INTERVAL="&amp;Settings!$B$2,"FILL=0")*1000</f>
        <v>0</v>
      </c>
      <c r="AN515" s="18">
        <f t="shared" si="39"/>
        <v>0</v>
      </c>
      <c r="AO515" s="17" cm="1">
        <f t="array" ref="AO515">_xll.BDP($I515&amp;"@"&amp;Settings!$B$1&amp;" "&amp;$O515,"INTERVAL_SUM","MARKET_DATA_OVERRIDE="&amp;AO$1,"CALC_INTERVAL="&amp;Settings!$B$2,"FILL=0")*1000</f>
        <v>0</v>
      </c>
      <c r="AP515" s="17" cm="1">
        <f t="array" ref="AP515">_xll.BDP($I515&amp;"@"&amp;Settings!$B$1&amp;" "&amp;$O515,"INTERVAL_SUM","MARKET_DATA_OVERRIDE="&amp;AP$1,"CALC_INTERVAL="&amp;Settings!$B$2,"FILL=0")*1000</f>
        <v>0</v>
      </c>
      <c r="AQ515" s="8" cm="1">
        <f t="array" ref="AQ515">_xll.BDP($C515,AQ$1)</f>
        <v>97</v>
      </c>
      <c r="AR515" s="21">
        <f>_xlfn.IFNA(IF(ISNUMBER($K515),INDEX(SN_Limit[UTILIZATION],MATCH($K515,SN_Limit[BB_ID],0)),"#N/A"),
IF(ISNUMBER($L515),INDEX(SN_Limit[UTILIZATION],MATCH($L515,SN_Limit[BB_ID],0)),"#N/A"))</f>
        <v>1.26E-2</v>
      </c>
      <c r="AS515" s="6">
        <f>_xlfn.IFNA(IF(ISNUMBER($K515),INDEX(SN_Limit[REMAINING],MATCH($K515,SN_Limit[BB_ID],0)),"#N/A"),
IF(ISNUMBER($L515),INDEX(SN_Limit[REMAINING],MATCH($L515,SN_Limit[BB_ID],0)),"#N/A"))</f>
        <v>79863823.290000007</v>
      </c>
      <c r="AT515" s="3" t="str">
        <f>INDEX(Table11[Z_category],MATCH(MAX(BuyTable[[#This Row],[Yld_Z_BB]:[Yld_Z_RBCI]]),Table11[Z_score_Vale],1))</f>
        <v>75 to 90</v>
      </c>
      <c r="AU515" s="3">
        <f>INDEX(Table12[TRAC_Category],MATCH(BuyTable[[#This Row],[Perc_Traded]],Table12[TRAC_Value],1))</f>
        <v>0</v>
      </c>
      <c r="AV515" s="27">
        <f>INDEX(Table13[NetDlrInv_Category],MATCH(BuyTable[[#This Row],[DealerClient Net]],Table13[NetDlrInv_Value],1))</f>
        <v>0</v>
      </c>
      <c r="AW515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515" s="3">
        <f>INDEX(Table15[XCCY_Cat],MATCH(BuyTable[[#This Row],[XCCY_sprd]],Table15[XCCY_Value],1))</f>
        <v>0</v>
      </c>
      <c r="AY515" s="3" t="str">
        <f>INDEX(Group_RTG[RTG_Value],MATCH($R515,Group_RTG[RTG_Key],0))&amp;":"&amp;INDEX(Map_DurBQNT[Dur_Val],MATCH($X515,Map_DurBQNT[Dur_Key],0))&amp;":"&amp;$M515&amp;":"&amp;$O515</f>
        <v>AA:10:CAD:Govt</v>
      </c>
      <c r="AZ515" s="3" t="str">
        <f>INDEX(Table9[LQA_Bucket],MATCH(BuyTable[[#This Row],[LQA_LIQUIDITY_SCORE]],Table9[LQA_Val],1))</f>
        <v>80-100</v>
      </c>
      <c r="BA515" s="27" t="str">
        <f>INDEX(Table10[Utilization_Bucket],MATCH(_xlfn.IFNA(ROUND(BuyTable[[#This Row],[Remaining]]/1000000,0),-1),Table10[Utilization_Val],1))</f>
        <v>50-100MM</v>
      </c>
      <c r="BB51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516" spans="1:54" x14ac:dyDescent="0.3">
      <c r="A516" t="s">
        <v>876</v>
      </c>
      <c r="B516" t="str">
        <f>IF(ISNUMBER(MATCH(I516,Buyside_PastID!A:A,0)),"","NEW")</f>
        <v/>
      </c>
      <c r="C516" s="8" t="s">
        <v>1783</v>
      </c>
      <c r="D516" s="8">
        <v>1.1044664768466481</v>
      </c>
      <c r="E516" s="8">
        <v>1.0432463891176107</v>
      </c>
      <c r="F516" s="8" t="s">
        <v>2789</v>
      </c>
      <c r="I516" s="8" t="str" cm="1">
        <f t="array" ref="I516">_xll.BDP($C516,I$1)</f>
        <v>628153AC2</v>
      </c>
      <c r="J516" s="8" t="str" cm="1">
        <f t="array" ref="J516">_xll.BDP($C516,J$1)</f>
        <v>CANMFA 3.86 12/01/48</v>
      </c>
      <c r="K516" s="8" cm="1">
        <f t="array" ref="K516">_xll.BDP($C516,K$1)</f>
        <v>186509</v>
      </c>
      <c r="L516" s="8" cm="1">
        <f t="array" ref="L516">_xll.BDP($C516,L$1)</f>
        <v>38278802</v>
      </c>
      <c r="M516" s="8" t="str" cm="1">
        <f t="array" ref="M516">_xll.BDP($C516,M$1)</f>
        <v>CAD</v>
      </c>
      <c r="N516" s="8" t="str" cm="1">
        <f t="array" ref="N516">_xll.BDP($C516,N$1)</f>
        <v>CA</v>
      </c>
      <c r="O516" s="8" t="str" cm="1">
        <f t="array" ref="O516">_xll.BDP($C516,O$1)</f>
        <v>Govt</v>
      </c>
      <c r="P516" s="8" t="str" cm="1">
        <f t="array" ref="P516">_xll.BDP($C516,P$1)</f>
        <v>Government</v>
      </c>
      <c r="Q516" s="8" t="str" cm="1">
        <f t="array" ref="Q516">_xll.BDP($C516,Q$1)</f>
        <v>MUSKRAT FALLS/LABRADOR T</v>
      </c>
      <c r="R516" s="8" t="str" cm="1">
        <f t="array" ref="R516">_xll.BDP($C516,R$1)</f>
        <v>AAA</v>
      </c>
      <c r="S516" s="8" cm="1">
        <f t="array" ref="S516">_xlfn.IFNA(MATCH(_xll.BDP($C516,S$1),Convert_RBCIRTG[RTG_MDY],0),0)</f>
        <v>10</v>
      </c>
      <c r="T516" s="8" cm="1">
        <f t="array" ref="T516">_xlfn.IFNA(MATCH(_xll.BDP($C516,T$1),Convert_RBCIRTG[RTG_FITCH_SP],0),0)</f>
        <v>0</v>
      </c>
      <c r="U516" s="8" cm="1">
        <f t="array" ref="U516">_xlfn.IFNA(MATCH(_xll.BDP($C516,U$1),Convert_RBCIRTG[RTG_FITCH_SP],0),0)</f>
        <v>10</v>
      </c>
      <c r="V516" s="20" t="str" cm="1">
        <f t="array" ref="V516">INDEX(Convert_RBCIRTG[RTG_FITCH_SP],IF(MEDIAN($S516:$U516)&gt;0,MEDIAN($S516:$U516),MAX($S516:$U516)))</f>
        <v>AAA</v>
      </c>
      <c r="W516" s="15" cm="1">
        <f t="array" ref="W516">_xll.BDP($C516,W$1,"YAS_YLD_FLAG = 15")</f>
        <v>17.721080847353324</v>
      </c>
      <c r="X516" s="3" t="str">
        <f>INDEX(Convert_DurBins[Dur_Bucket],MATCH($W516,Convert_DurBins[Dur_Val],1))</f>
        <v>16-18</v>
      </c>
      <c r="Y516" s="14">
        <f t="shared" si="36"/>
        <v>2.594967</v>
      </c>
      <c r="Z516" s="3">
        <f>-INDEX(DefProv[Default],MATCH($O516&amp;$R516,DefProv[KEY],0))</f>
        <v>-3</v>
      </c>
      <c r="AA516" s="9" cm="1">
        <f t="array" ref="AA516">IF($M516="CAD",AB516,_xll.BDP($C516,AA$1,"YAS_XCCY_FOREIGN_CURRENCY=CAD","YAS_YLD_FLAG = 15","PRICING_SOURCE=BVAL"))</f>
        <v>2.6249669999999998</v>
      </c>
      <c r="AB516" s="9" cm="1">
        <f t="array" ref="AB516">_xll.BDP($C516,AB$1,"YAS_YLD_FLAG = 15","PRICING_SOURCE=BVAL")</f>
        <v>2.6249669999999998</v>
      </c>
      <c r="AC516" s="14">
        <f t="shared" si="37"/>
        <v>0</v>
      </c>
      <c r="AD516" s="9" cm="1">
        <f t="array" ref="AD516">_xll.BDP($C516,AD$1,"YAS_YLD_FLAG = 15","PRICING_SOURCE=BVAL")</f>
        <v>75.686499999999995</v>
      </c>
      <c r="AE516" s="14" t="e">
        <f>INDEX([1]credit_yield!$C$1:$C$108,MATCH($AY516,[1]credit_yield!$A$1:$A$108,0))</f>
        <v>#N/A</v>
      </c>
      <c r="AF516" s="9" cm="1">
        <f t="array" ref="AF516">_xll.BDP($C516,AF$1,"YAS_YLD_FLAG = 15","YAS_XCCY_FOREIGN_CURRENCY=CAD","PRICING_SOURCE=BVAL")</f>
        <v>71.252853030436313</v>
      </c>
      <c r="AG516" s="9" cm="1">
        <f t="array" ref="AG516">_xll.BDP($C516,AG$1,"YAS_YLD_FLAG = 15","PRICING_SOURCE=BVAL")</f>
        <v>1.8681019999999999</v>
      </c>
      <c r="AH516" s="9" t="str" cm="1">
        <f t="array" ref="AH516">_xll.BDP($C516,AH$1,"YAS_YLD_FLAG = 15","PRICING_SOURCE=BVAL")</f>
        <v>CAN 4 06/01/41</v>
      </c>
      <c r="AI516" s="9" t="str" cm="1">
        <f t="array" ref="AI516">_xll.BDP($C516,AI$1,"YAS_YLD_FLAG = 15","YAS_XCCY_FOREIGN_CURRENCY=CAD","PRICING_SOURCE=BVAL")</f>
        <v>CAN 2 12/01/51</v>
      </c>
      <c r="AJ516" s="9" cm="1">
        <f t="array" ref="AJ516">_xll.BQL($C516, "yield(fill=PREV, pricing_source=BVN4, side=Bid, yield_type=YTW) - yield(fill=PREV, pricing_source=BVN4, side=Ask, yield_type=YTW)")</f>
        <v>2.1765048338705739E-2</v>
      </c>
      <c r="AK516" s="16" cm="1">
        <f t="array" ref="AK516">_xll.BDP($C516,AK$1,"YAS_YLD_FLAG = 1")</f>
        <v>1275000000</v>
      </c>
      <c r="AL516" s="5">
        <f t="shared" si="38"/>
        <v>0</v>
      </c>
      <c r="AM516" s="17" cm="1">
        <f t="array" ref="AM516">_xll.BDP($C516&amp;"@"&amp;Settings!$B$1&amp;" "&amp;$O516,"INTERVAL_SUM","MARKET_DATA_OVERRIDE="&amp;AM$1,"CALC_INTERVAL="&amp;Settings!$B$2,"FILL=0")*1000</f>
        <v>0</v>
      </c>
      <c r="AN516" s="18">
        <f t="shared" si="39"/>
        <v>0</v>
      </c>
      <c r="AO516" s="17" cm="1">
        <f t="array" ref="AO516">_xll.BDP($I516&amp;"@"&amp;Settings!$B$1&amp;" "&amp;$O516,"INTERVAL_SUM","MARKET_DATA_OVERRIDE="&amp;AO$1,"CALC_INTERVAL="&amp;Settings!$B$2,"FILL=0")*1000</f>
        <v>0</v>
      </c>
      <c r="AP516" s="17" cm="1">
        <f t="array" ref="AP516">_xll.BDP($I516&amp;"@"&amp;Settings!$B$1&amp;" "&amp;$O516,"INTERVAL_SUM","MARKET_DATA_OVERRIDE="&amp;AP$1,"CALC_INTERVAL="&amp;Settings!$B$2,"FILL=0")*1000</f>
        <v>0</v>
      </c>
      <c r="AQ516" s="8" cm="1">
        <f t="array" ref="AQ516">_xll.BDP($C516,AQ$1)</f>
        <v>97</v>
      </c>
      <c r="AR516" s="21">
        <f>_xlfn.IFNA(IF(ISNUMBER($K516),INDEX(SN_Limit[UTILIZATION],MATCH($K516,SN_Limit[BB_ID],0)),"#N/A"),
IF(ISNUMBER($L516),INDEX(SN_Limit[UTILIZATION],MATCH($L516,SN_Limit[BB_ID],0)),"#N/A"))</f>
        <v>0.8669</v>
      </c>
      <c r="AS516" s="6">
        <f>_xlfn.IFNA(IF(ISNUMBER($K516),INDEX(SN_Limit[REMAINING],MATCH($K516,SN_Limit[BB_ID],0)),"#N/A"),
IF(ISNUMBER($L516),INDEX(SN_Limit[REMAINING],MATCH($L516,SN_Limit[BB_ID],0)),"#N/A"))</f>
        <v>23182771.799999952</v>
      </c>
      <c r="AT516" s="3" t="str">
        <f>INDEX(Table11[Z_category],MATCH(MAX(BuyTable[[#This Row],[Yld_Z_BB]:[Yld_Z_RBCI]]),Table11[Z_score_Vale],1))</f>
        <v>75 to 90</v>
      </c>
      <c r="AU516" s="3">
        <f>INDEX(Table12[TRAC_Category],MATCH(BuyTable[[#This Row],[Perc_Traded]],Table12[TRAC_Value],1))</f>
        <v>0</v>
      </c>
      <c r="AV516" s="27">
        <f>INDEX(Table13[NetDlrInv_Category],MATCH(BuyTable[[#This Row],[DealerClient Net]],Table13[NetDlrInv_Value],1))</f>
        <v>0</v>
      </c>
      <c r="AW516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16" s="3">
        <f>INDEX(Table15[XCCY_Cat],MATCH(BuyTable[[#This Row],[XCCY_sprd]],Table15[XCCY_Value],1))</f>
        <v>0</v>
      </c>
      <c r="AY516" s="3" t="str">
        <f>INDEX(Group_RTG[RTG_Value],MATCH($R516,Group_RTG[RTG_Key],0))&amp;":"&amp;INDEX(Map_DurBQNT[Dur_Val],MATCH($X516,Map_DurBQNT[Dur_Key],0))&amp;":"&amp;$M516&amp;":"&amp;$O516</f>
        <v>AAA:9:CAD:Govt</v>
      </c>
      <c r="AZ516" s="3" t="str">
        <f>INDEX(Table9[LQA_Bucket],MATCH(BuyTable[[#This Row],[LQA_LIQUIDITY_SCORE]],Table9[LQA_Val],1))</f>
        <v>80-100</v>
      </c>
      <c r="BA516" s="27" t="str">
        <f>INDEX(Table10[Utilization_Bucket],MATCH(_xlfn.IFNA(ROUND(BuyTable[[#This Row],[Remaining]]/1000000,0),-1),Table10[Utilization_Val],1))</f>
        <v>10-50MM</v>
      </c>
      <c r="BB51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17" spans="1:54" x14ac:dyDescent="0.3">
      <c r="A517" t="s">
        <v>876</v>
      </c>
      <c r="B517" t="str">
        <f>IF(ISNUMBER(MATCH(I517,Buyside_PastID!A:A,0)),"","NEW")</f>
        <v/>
      </c>
      <c r="C517" s="8" t="s">
        <v>1762</v>
      </c>
      <c r="D517" s="8">
        <v>0.96207200208364319</v>
      </c>
      <c r="E517" s="8">
        <v>0.99014334789022651</v>
      </c>
      <c r="F517" s="8" t="s">
        <v>2195</v>
      </c>
      <c r="G517" s="8">
        <v>57000</v>
      </c>
      <c r="H517" s="8">
        <v>10000000</v>
      </c>
      <c r="I517" s="8" t="str" cm="1">
        <f t="array" ref="I517">_xll.BDP($C517,I$1)</f>
        <v>02135ZAE6</v>
      </c>
      <c r="J517" s="8" t="str" cm="1">
        <f t="array" ref="J517">_xll.BDP($C517,J$1)</f>
        <v>ALTALK 4.462 11/08/41</v>
      </c>
      <c r="K517" s="8" cm="1">
        <f t="array" ref="K517">_xll.BDP($C517,K$1)</f>
        <v>100193</v>
      </c>
      <c r="L517" s="8" cm="1">
        <f t="array" ref="L517">_xll.BDP($C517,L$1)</f>
        <v>7364472</v>
      </c>
      <c r="M517" s="8" t="str" cm="1">
        <f t="array" ref="M517">_xll.BDP($C517,M$1)</f>
        <v>CAD</v>
      </c>
      <c r="N517" s="8" t="str" cm="1">
        <f t="array" ref="N517">_xll.BDP($C517,N$1)</f>
        <v>CA</v>
      </c>
      <c r="O517" s="8" t="str" cm="1">
        <f t="array" ref="O517">_xll.BDP($C517,O$1)</f>
        <v>Corp</v>
      </c>
      <c r="P517" s="8" t="str" cm="1">
        <f t="array" ref="P517">_xll.BDP($C517,P$1)</f>
        <v>Utilities</v>
      </c>
      <c r="Q517" s="8" t="str" cm="1">
        <f t="array" ref="Q517">_xll.BDP($C517,Q$1)</f>
        <v>ALTALINK LP</v>
      </c>
      <c r="R517" s="8" t="str" cm="1">
        <f t="array" ref="R517">_xll.BDP($C517,R$1)</f>
        <v>A</v>
      </c>
      <c r="S517" s="8" cm="1">
        <f t="array" ref="S517">_xlfn.IFNA(MATCH(_xll.BDP($C517,S$1),Convert_RBCIRTG[RTG_MDY],0),0)</f>
        <v>0</v>
      </c>
      <c r="T517" s="8" cm="1">
        <f t="array" ref="T517">_xlfn.IFNA(MATCH(_xll.BDP($C517,T$1),Convert_RBCIRTG[RTG_FITCH_SP],0),0)</f>
        <v>0</v>
      </c>
      <c r="U517" s="8" cm="1">
        <f t="array" ref="U517">_xlfn.IFNA(MATCH(_xll.BDP($C517,U$1),Convert_RBCIRTG[RTG_FITCH_SP],0),0)</f>
        <v>5</v>
      </c>
      <c r="V517" s="20" t="str" cm="1">
        <f t="array" ref="V517">INDEX(Convert_RBCIRTG[RTG_FITCH_SP],IF(MEDIAN($S517:$U517)&gt;0,MEDIAN($S517:$U517),MAX($S517:$U517)))</f>
        <v>A</v>
      </c>
      <c r="W517" s="15" cm="1">
        <f t="array" ref="W517">_xll.BDP($C517,W$1,"YAS_YLD_FLAG = 15")</f>
        <v>13.602914270962328</v>
      </c>
      <c r="X517" s="3" t="str">
        <f>INDEX(Convert_DurBins[Dur_Bucket],MATCH($W517,Convert_DurBins[Dur_Val],1))</f>
        <v>12-14</v>
      </c>
      <c r="Y517" s="14">
        <f t="shared" si="36"/>
        <v>3.0906990000000003</v>
      </c>
      <c r="Z517" s="3">
        <f>-INDEX(DefProv[Default],MATCH($O517&amp;$R517,DefProv[KEY],0))</f>
        <v>-13</v>
      </c>
      <c r="AA517" s="9" cm="1">
        <f t="array" ref="AA517">IF($M517="CAD",AB517,_xll.BDP($C517,AA$1,"YAS_XCCY_FOREIGN_CURRENCY=CAD","YAS_YLD_FLAG = 15","PRICING_SOURCE=BVAL"))</f>
        <v>3.2206990000000002</v>
      </c>
      <c r="AB517" s="9" cm="1">
        <f t="array" ref="AB517">_xll.BDP($C517,AB$1,"YAS_YLD_FLAG = 15","PRICING_SOURCE=BVAL")</f>
        <v>3.2206990000000002</v>
      </c>
      <c r="AC517" s="14">
        <f t="shared" si="37"/>
        <v>0</v>
      </c>
      <c r="AD517" s="9" cm="1">
        <f t="array" ref="AD517">_xll.BDP($C517,AD$1,"YAS_YLD_FLAG = 15","PRICING_SOURCE=BVAL")</f>
        <v>135.25970000000004</v>
      </c>
      <c r="AE517" s="14">
        <f>INDEX([1]credit_yield!$C$1:$C$108,MATCH($AY517,[1]credit_yield!$A$1:$A$108,0))</f>
        <v>137.66306864420571</v>
      </c>
      <c r="AF517" s="9" cm="1">
        <f t="array" ref="AF517">_xll.BDP($C517,AF$1,"YAS_YLD_FLAG = 15","YAS_XCCY_FOREIGN_CURRENCY=CAD","PRICING_SOURCE=BVAL")</f>
        <v>147.15577921384897</v>
      </c>
      <c r="AG517" s="9" cm="1">
        <f t="array" ref="AG517">_xll.BDP($C517,AG$1,"YAS_YLD_FLAG = 15","PRICING_SOURCE=BVAL")</f>
        <v>1.8681019999999999</v>
      </c>
      <c r="AH517" s="9" t="str" cm="1">
        <f t="array" ref="AH517">_xll.BDP($C517,AH$1,"YAS_YLD_FLAG = 15","PRICING_SOURCE=BVAL")</f>
        <v>CAN 4 06/01/41</v>
      </c>
      <c r="AI517" s="9" t="str" cm="1">
        <f t="array" ref="AI517">_xll.BDP($C517,AI$1,"YAS_YLD_FLAG = 15","YAS_XCCY_FOREIGN_CURRENCY=CAD","PRICING_SOURCE=BVAL")</f>
        <v>CAN 4 06/01/41</v>
      </c>
      <c r="AJ517" s="9" cm="1">
        <f t="array" ref="AJ517">_xll.BQL($C517, "yield(fill=PREV, pricing_source=BVN4, side=Bid, yield_type=YTW) - yield(fill=PREV, pricing_source=BVN4, side=Ask, yield_type=YTW)")</f>
        <v>2.937250840266703E-2</v>
      </c>
      <c r="AK517" s="16" cm="1">
        <f t="array" ref="AK517">_xll.BDP($C517,AK$1,"YAS_YLD_FLAG = 1")</f>
        <v>275000000</v>
      </c>
      <c r="AL517" s="5">
        <f t="shared" si="38"/>
        <v>0</v>
      </c>
      <c r="AM517" s="17" cm="1">
        <f t="array" ref="AM517">_xll.BDP($C517&amp;"@"&amp;Settings!$B$1&amp;" "&amp;$O517,"INTERVAL_SUM","MARKET_DATA_OVERRIDE="&amp;AM$1,"CALC_INTERVAL="&amp;Settings!$B$2,"FILL=0")*1000</f>
        <v>0</v>
      </c>
      <c r="AN517" s="18">
        <f t="shared" si="39"/>
        <v>0</v>
      </c>
      <c r="AO517" s="17" cm="1">
        <f t="array" ref="AO517">_xll.BDP($I517&amp;"@"&amp;Settings!$B$1&amp;" "&amp;$O517,"INTERVAL_SUM","MARKET_DATA_OVERRIDE="&amp;AO$1,"CALC_INTERVAL="&amp;Settings!$B$2,"FILL=0")*1000</f>
        <v>0</v>
      </c>
      <c r="AP517" s="17" cm="1">
        <f t="array" ref="AP517">_xll.BDP($I517&amp;"@"&amp;Settings!$B$1&amp;" "&amp;$O517,"INTERVAL_SUM","MARKET_DATA_OVERRIDE="&amp;AP$1,"CALC_INTERVAL="&amp;Settings!$B$2,"FILL=0")*1000</f>
        <v>0</v>
      </c>
      <c r="AQ517" s="8" cm="1">
        <f t="array" ref="AQ517">_xll.BDP($C517,AQ$1)</f>
        <v>80</v>
      </c>
      <c r="AR517" s="21">
        <f>_xlfn.IFNA(IF(ISNUMBER($K517),INDEX(SN_Limit[UTILIZATION],MATCH($K517,SN_Limit[BB_ID],0)),"#N/A"),
IF(ISNUMBER($L517),INDEX(SN_Limit[UTILIZATION],MATCH($L517,SN_Limit[BB_ID],0)),"#N/A"))</f>
        <v>0.39810000000000001</v>
      </c>
      <c r="AS517" s="6">
        <f>_xlfn.IFNA(IF(ISNUMBER($K517),INDEX(SN_Limit[REMAINING],MATCH($K517,SN_Limit[BB_ID],0)),"#N/A"),
IF(ISNUMBER($L517),INDEX(SN_Limit[REMAINING],MATCH($L517,SN_Limit[BB_ID],0)),"#N/A"))</f>
        <v>75292254.789999992</v>
      </c>
      <c r="AT517" s="3" t="str">
        <f>INDEX(Table11[Z_category],MATCH(MAX(BuyTable[[#This Row],[Yld_Z_BB]:[Yld_Z_RBCI]]),Table11[Z_score_Vale],1))</f>
        <v>75 to 90</v>
      </c>
      <c r="AU517" s="3">
        <f>INDEX(Table12[TRAC_Category],MATCH(BuyTable[[#This Row],[Perc_Traded]],Table12[TRAC_Value],1))</f>
        <v>0</v>
      </c>
      <c r="AV517" s="27">
        <f>INDEX(Table13[NetDlrInv_Category],MATCH(BuyTable[[#This Row],[DealerClient Net]],Table13[NetDlrInv_Value],1))</f>
        <v>0</v>
      </c>
      <c r="AW517" s="3">
        <f>IF(OR(ISBLANK(BuyTable[[#This Row],[MSG_AskSize]]),NOT(ISNUMBER(BuyTable[[#This Row],[MSG_AskSize]]))),"NA",INDEX(Table14[AskSize_Category],MATCH(BuyTable[[#This Row],[MSG_AskSize]],Table14[AskSize_Value],1)))</f>
        <v>0</v>
      </c>
      <c r="AX517" s="3">
        <f>INDEX(Table15[XCCY_Cat],MATCH(BuyTable[[#This Row],[XCCY_sprd]],Table15[XCCY_Value],1))</f>
        <v>0</v>
      </c>
      <c r="AY517" s="3" t="str">
        <f>INDEX(Group_RTG[RTG_Value],MATCH($R517,Group_RTG[RTG_Key],0))&amp;":"&amp;INDEX(Map_DurBQNT[Dur_Val],MATCH($X517,Map_DurBQNT[Dur_Key],0))&amp;":"&amp;$M517&amp;":"&amp;$O517</f>
        <v>A:7:CAD:Corp</v>
      </c>
      <c r="AZ517" s="3" t="str">
        <f>INDEX(Table9[LQA_Bucket],MATCH(BuyTable[[#This Row],[LQA_LIQUIDITY_SCORE]],Table9[LQA_Val],1))</f>
        <v>80-100</v>
      </c>
      <c r="BA517" s="27" t="str">
        <f>INDEX(Table10[Utilization_Bucket],MATCH(_xlfn.IFNA(ROUND(BuyTable[[#This Row],[Remaining]]/1000000,0),-1),Table10[Utilization_Val],1))</f>
        <v>50-100MM</v>
      </c>
      <c r="BB51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18" spans="1:54" x14ac:dyDescent="0.3">
      <c r="A518" t="s">
        <v>876</v>
      </c>
      <c r="B518" t="str">
        <f>IF(ISNUMBER(MATCH(I518,Buyside_PastID!A:A,0)),"","NEW")</f>
        <v/>
      </c>
      <c r="C518" s="8" t="s">
        <v>1810</v>
      </c>
      <c r="D518" s="8">
        <v>1.5685910150991778</v>
      </c>
      <c r="E518" s="8">
        <v>0.69954373974451878</v>
      </c>
      <c r="F518" s="8" t="s">
        <v>2789</v>
      </c>
      <c r="I518" s="8" t="str" cm="1">
        <f t="array" ref="I518">_xll.BDP($C518,I$1)</f>
        <v>500769BQ6</v>
      </c>
      <c r="J518" s="8" t="str" cm="1">
        <f t="array" ref="J518">_xll.BDP($C518,J$1)</f>
        <v>KFW 4.7 06/02/37</v>
      </c>
      <c r="K518" s="8" cm="1">
        <f t="array" ref="K518">_xll.BDP($C518,K$1)</f>
        <v>180971</v>
      </c>
      <c r="L518" s="8" cm="1">
        <f t="array" ref="L518">_xll.BDP($C518,L$1)</f>
        <v>191027</v>
      </c>
      <c r="M518" s="8" t="str" cm="1">
        <f t="array" ref="M518">_xll.BDP($C518,M$1)</f>
        <v>CAD</v>
      </c>
      <c r="N518" s="8" t="str" cm="1">
        <f t="array" ref="N518">_xll.BDP($C518,N$1)</f>
        <v>GE</v>
      </c>
      <c r="O518" s="8" t="str" cm="1">
        <f t="array" ref="O518">_xll.BDP($C518,O$1)</f>
        <v>Corp</v>
      </c>
      <c r="P518" s="8" t="str" cm="1">
        <f t="array" ref="P518">_xll.BDP($C518,P$1)</f>
        <v>Government</v>
      </c>
      <c r="Q518" s="8" t="str" cm="1">
        <f t="array" ref="Q518">_xll.BDP($C518,Q$1)</f>
        <v>KFW</v>
      </c>
      <c r="R518" s="8" t="str" cm="1">
        <f t="array" ref="R518">_xll.BDP($C518,R$1)</f>
        <v>AAA</v>
      </c>
      <c r="S518" s="8" cm="1">
        <f t="array" ref="S518">_xlfn.IFNA(MATCH(_xll.BDP($C518,S$1),Convert_RBCIRTG[RTG_MDY],0),0)</f>
        <v>10</v>
      </c>
      <c r="T518" s="8" cm="1">
        <f t="array" ref="T518">_xlfn.IFNA(MATCH(_xll.BDP($C518,T$1),Convert_RBCIRTG[RTG_FITCH_SP],0),0)</f>
        <v>0</v>
      </c>
      <c r="U518" s="8" cm="1">
        <f t="array" ref="U518">_xlfn.IFNA(MATCH(_xll.BDP($C518,U$1),Convert_RBCIRTG[RTG_FITCH_SP],0),0)</f>
        <v>10</v>
      </c>
      <c r="V518" s="20" t="str" cm="1">
        <f t="array" ref="V518">INDEX(Convert_RBCIRTG[RTG_FITCH_SP],IF(MEDIAN($S518:$U518)&gt;0,MEDIAN($S518:$U518),MAX($S518:$U518)))</f>
        <v>AAA</v>
      </c>
      <c r="W518" s="15" cm="1">
        <f t="array" ref="W518">_xll.BDP($C518,W$1,"YAS_YLD_FLAG = 15")</f>
        <v>11.48177491321448</v>
      </c>
      <c r="X518" s="3" t="str">
        <f>INDEX(Convert_DurBins[Dur_Bucket],MATCH($W518,Convert_DurBins[Dur_Val],1))</f>
        <v>10-12</v>
      </c>
      <c r="Y518" s="14">
        <f t="shared" si="36"/>
        <v>2.5389740000000001</v>
      </c>
      <c r="Z518" s="3">
        <f>-INDEX(DefProv[Default],MATCH($O518&amp;$R518,DefProv[KEY],0))</f>
        <v>-5</v>
      </c>
      <c r="AA518" s="9" cm="1">
        <f t="array" ref="AA518">IF($M518="CAD",AB518,_xll.BDP($C518,AA$1,"YAS_XCCY_FOREIGN_CURRENCY=CAD","YAS_YLD_FLAG = 15","PRICING_SOURCE=BVAL"))</f>
        <v>2.5889739999999999</v>
      </c>
      <c r="AB518" s="9" cm="1">
        <f t="array" ref="AB518">_xll.BDP($C518,AB$1,"YAS_YLD_FLAG = 15","PRICING_SOURCE=BVAL")</f>
        <v>2.5889739999999999</v>
      </c>
      <c r="AC518" s="14">
        <f t="shared" si="37"/>
        <v>0</v>
      </c>
      <c r="AD518" s="9" cm="1">
        <f t="array" ref="AD518">_xll.BDP($C518,AD$1,"YAS_YLD_FLAG = 15","PRICING_SOURCE=BVAL")</f>
        <v>100.04459999999997</v>
      </c>
      <c r="AE518" s="14" t="e">
        <f>INDEX([1]credit_yield!$C$1:$C$108,MATCH($AY518,[1]credit_yield!$A$1:$A$108,0))</f>
        <v>#N/A</v>
      </c>
      <c r="AF518" s="9" cm="1">
        <f t="array" ref="AF518">_xll.BDP($C518,AF$1,"YAS_YLD_FLAG = 15","YAS_XCCY_FOREIGN_CURRENCY=CAD","PRICING_SOURCE=BVAL")</f>
        <v>80.912581252396848</v>
      </c>
      <c r="AG518" s="9" cm="1">
        <f t="array" ref="AG518">_xll.BDP($C518,AG$1,"YAS_YLD_FLAG = 15","PRICING_SOURCE=BVAL")</f>
        <v>1.5885280000000002</v>
      </c>
      <c r="AH518" s="9" t="str" cm="1">
        <f t="array" ref="AH518">_xll.BDP($C518,AH$1,"YAS_YLD_FLAG = 15","PRICING_SOURCE=BVAL")</f>
        <v>CAN 1 1/2 06/01/31</v>
      </c>
      <c r="AI518" s="9" t="str" cm="1">
        <f t="array" ref="AI518">_xll.BDP($C518,AI$1,"YAS_YLD_FLAG = 15","YAS_XCCY_FOREIGN_CURRENCY=CAD","PRICING_SOURCE=BVAL")</f>
        <v>CAN 4 06/01/41</v>
      </c>
      <c r="AJ518" s="9" cm="1">
        <f t="array" ref="AJ518">_xll.BQL($C518, "yield(fill=PREV, pricing_source=BVN4, side=Bid, yield_type=YTW) - yield(fill=PREV, pricing_source=BVN4, side=Ask, yield_type=YTW)")</f>
        <v>4.3004079651744131E-2</v>
      </c>
      <c r="AK518" s="16" cm="1">
        <f t="array" ref="AK518">_xll.BDP($C518,AK$1,"YAS_YLD_FLAG = 1")</f>
        <v>300000000</v>
      </c>
      <c r="AL518" s="5">
        <f t="shared" si="38"/>
        <v>0</v>
      </c>
      <c r="AM518" s="17" cm="1">
        <f t="array" ref="AM518">_xll.BDP($C518&amp;"@"&amp;Settings!$B$1&amp;" "&amp;$O518,"INTERVAL_SUM","MARKET_DATA_OVERRIDE="&amp;AM$1,"CALC_INTERVAL="&amp;Settings!$B$2,"FILL=0")*1000</f>
        <v>0</v>
      </c>
      <c r="AN518" s="18">
        <f t="shared" si="39"/>
        <v>0</v>
      </c>
      <c r="AO518" s="17" cm="1">
        <f t="array" ref="AO518">_xll.BDP($I518&amp;"@"&amp;Settings!$B$1&amp;" "&amp;$O518,"INTERVAL_SUM","MARKET_DATA_OVERRIDE="&amp;AO$1,"CALC_INTERVAL="&amp;Settings!$B$2,"FILL=0")*1000</f>
        <v>0</v>
      </c>
      <c r="AP518" s="17" cm="1">
        <f t="array" ref="AP518">_xll.BDP($I518&amp;"@"&amp;Settings!$B$1&amp;" "&amp;$O518,"INTERVAL_SUM","MARKET_DATA_OVERRIDE="&amp;AP$1,"CALC_INTERVAL="&amp;Settings!$B$2,"FILL=0")*1000</f>
        <v>0</v>
      </c>
      <c r="AQ518" s="8" cm="1">
        <f t="array" ref="AQ518">_xll.BDP($C518,AQ$1)</f>
        <v>96</v>
      </c>
      <c r="AR518" s="21">
        <f>_xlfn.IFNA(IF(ISNUMBER($K518),INDEX(SN_Limit[UTILIZATION],MATCH($K518,SN_Limit[BB_ID],0)),"#N/A"),
IF(ISNUMBER($L518),INDEX(SN_Limit[UTILIZATION],MATCH($L518,SN_Limit[BB_ID],0)),"#N/A"))</f>
        <v>0</v>
      </c>
      <c r="AS518" s="6">
        <f>_xlfn.IFNA(IF(ISNUMBER($K518),INDEX(SN_Limit[REMAINING],MATCH($K518,SN_Limit[BB_ID],0)),"#N/A"),
IF(ISNUMBER($L518),INDEX(SN_Limit[REMAINING],MATCH($L518,SN_Limit[BB_ID],0)),"#N/A"))</f>
        <v>18000000</v>
      </c>
      <c r="AT518" s="3" t="str">
        <f>INDEX(Table11[Z_category],MATCH(MAX(BuyTable[[#This Row],[Yld_Z_BB]:[Yld_Z_RBCI]]),Table11[Z_score_Vale],1))</f>
        <v>90+</v>
      </c>
      <c r="AU518" s="3">
        <f>INDEX(Table12[TRAC_Category],MATCH(BuyTable[[#This Row],[Perc_Traded]],Table12[TRAC_Value],1))</f>
        <v>0</v>
      </c>
      <c r="AV518" s="27">
        <f>INDEX(Table13[NetDlrInv_Category],MATCH(BuyTable[[#This Row],[DealerClient Net]],Table13[NetDlrInv_Value],1))</f>
        <v>0</v>
      </c>
      <c r="AW518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18" s="3">
        <f>INDEX(Table15[XCCY_Cat],MATCH(BuyTable[[#This Row],[XCCY_sprd]],Table15[XCCY_Value],1))</f>
        <v>0</v>
      </c>
      <c r="AY518" s="3" t="str">
        <f>INDEX(Group_RTG[RTG_Value],MATCH($R518,Group_RTG[RTG_Key],0))&amp;":"&amp;INDEX(Map_DurBQNT[Dur_Val],MATCH($X518,Map_DurBQNT[Dur_Key],0))&amp;":"&amp;$M518&amp;":"&amp;$O518</f>
        <v>AAA:6:CAD:Corp</v>
      </c>
      <c r="AZ518" s="3" t="str">
        <f>INDEX(Table9[LQA_Bucket],MATCH(BuyTable[[#This Row],[LQA_LIQUIDITY_SCORE]],Table9[LQA_Val],1))</f>
        <v>80-100</v>
      </c>
      <c r="BA518" s="27" t="str">
        <f>INDEX(Table10[Utilization_Bucket],MATCH(_xlfn.IFNA(ROUND(BuyTable[[#This Row],[Remaining]]/1000000,0),-1),Table10[Utilization_Val],1))</f>
        <v>10-50MM</v>
      </c>
      <c r="BB51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19" spans="1:54" x14ac:dyDescent="0.3">
      <c r="A519" t="s">
        <v>876</v>
      </c>
      <c r="B519" t="str">
        <f>IF(ISNUMBER(MATCH(I519,Buyside_PastID!A:A,0)),"","NEW")</f>
        <v/>
      </c>
      <c r="C519" s="8" t="s">
        <v>1785</v>
      </c>
      <c r="D519" s="8">
        <v>1.6266384163423793</v>
      </c>
      <c r="E519" s="8">
        <v>1.4797559440628649</v>
      </c>
      <c r="F519" s="8" t="s">
        <v>2227</v>
      </c>
      <c r="G519" s="8">
        <v>5000000</v>
      </c>
      <c r="H519" s="8">
        <v>5000000</v>
      </c>
      <c r="I519" s="8" t="str" cm="1">
        <f t="array" ref="I519">_xll.BDP($C519,I$1)</f>
        <v>87971MAY9</v>
      </c>
      <c r="J519" s="8" t="str" cm="1">
        <f t="array" ref="J519">_xll.BDP($C519,J$1)</f>
        <v>TCN 4 3/4 01/17/45</v>
      </c>
      <c r="K519" s="8" cm="1">
        <f t="array" ref="K519">_xll.BDP($C519,K$1)</f>
        <v>108560</v>
      </c>
      <c r="L519" s="8" cm="1">
        <f t="array" ref="L519">_xll.BDP($C519,L$1)</f>
        <v>108560</v>
      </c>
      <c r="M519" s="8" t="str" cm="1">
        <f t="array" ref="M519">_xll.BDP($C519,M$1)</f>
        <v>CAD</v>
      </c>
      <c r="N519" s="8" t="str" cm="1">
        <f t="array" ref="N519">_xll.BDP($C519,N$1)</f>
        <v>CA</v>
      </c>
      <c r="O519" s="8" t="str" cm="1">
        <f t="array" ref="O519">_xll.BDP($C519,O$1)</f>
        <v>Corp</v>
      </c>
      <c r="P519" s="8" t="str" cm="1">
        <f t="array" ref="P519">_xll.BDP($C519,P$1)</f>
        <v>Communications</v>
      </c>
      <c r="Q519" s="8" t="str" cm="1">
        <f t="array" ref="Q519">_xll.BDP($C519,Q$1)</f>
        <v>TELUS CORP</v>
      </c>
      <c r="R519" s="8" t="str" cm="1">
        <f t="array" ref="R519">_xll.BDP($C519,R$1)</f>
        <v>BBB+</v>
      </c>
      <c r="S519" s="8" cm="1">
        <f t="array" ref="S519">_xlfn.IFNA(MATCH(_xll.BDP($C519,S$1),Convert_RBCIRTG[RTG_MDY],0),0)</f>
        <v>3</v>
      </c>
      <c r="T519" s="8" cm="1">
        <f t="array" ref="T519">_xlfn.IFNA(MATCH(_xll.BDP($C519,T$1),Convert_RBCIRTG[RTG_FITCH_SP],0),0)</f>
        <v>3</v>
      </c>
      <c r="U519" s="8" cm="1">
        <f t="array" ref="U519">_xlfn.IFNA(MATCH(_xll.BDP($C519,U$1),Convert_RBCIRTG[RTG_FITCH_SP],0),0)</f>
        <v>3</v>
      </c>
      <c r="V519" s="20" t="str" cm="1">
        <f t="array" ref="V519">INDEX(Convert_RBCIRTG[RTG_FITCH_SP],IF(MEDIAN($S519:$U519)&gt;0,MEDIAN($S519:$U519),MAX($S519:$U519)))</f>
        <v>BBB+</v>
      </c>
      <c r="W519" s="15" cm="1">
        <f t="array" ref="W519">_xll.BDP($C519,W$1,"YAS_YLD_FLAG = 15")</f>
        <v>14.129862861694193</v>
      </c>
      <c r="X519" s="3" t="str">
        <f>INDEX(Convert_DurBins[Dur_Bucket],MATCH($W519,Convert_DurBins[Dur_Val],1))</f>
        <v>14-16</v>
      </c>
      <c r="Y519" s="14">
        <f t="shared" si="36"/>
        <v>3.724154</v>
      </c>
      <c r="Z519" s="3">
        <f>-INDEX(DefProv[Default],MATCH($O519&amp;$R519,DefProv[KEY],0))</f>
        <v>-36</v>
      </c>
      <c r="AA519" s="9" cm="1">
        <f t="array" ref="AA519">IF($M519="CAD",AB519,_xll.BDP($C519,AA$1,"YAS_XCCY_FOREIGN_CURRENCY=CAD","YAS_YLD_FLAG = 15","PRICING_SOURCE=BVAL"))</f>
        <v>4.0841539999999998</v>
      </c>
      <c r="AB519" s="9" cm="1">
        <f t="array" ref="AB519">_xll.BDP($C519,AB$1,"YAS_YLD_FLAG = 15","PRICING_SOURCE=BVAL")</f>
        <v>4.0841539999999998</v>
      </c>
      <c r="AC519" s="14">
        <f t="shared" si="37"/>
        <v>0</v>
      </c>
      <c r="AD519" s="9" cm="1">
        <f t="array" ref="AD519">_xll.BDP($C519,AD$1,"YAS_YLD_FLAG = 15","PRICING_SOURCE=BVAL")</f>
        <v>214.82339999999999</v>
      </c>
      <c r="AE519" s="14" t="e">
        <f>INDEX([1]credit_yield!$C$1:$C$108,MATCH($AY519,[1]credit_yield!$A$1:$A$108,0))</f>
        <v>#N/A</v>
      </c>
      <c r="AF519" s="9" cm="1">
        <f t="array" ref="AF519">_xll.BDP($C519,AF$1,"YAS_YLD_FLAG = 15","YAS_XCCY_FOREIGN_CURRENCY=CAD","PRICING_SOURCE=BVAL")</f>
        <v>233.30126224564651</v>
      </c>
      <c r="AG519" s="9" cm="1">
        <f t="array" ref="AG519">_xll.BDP($C519,AG$1,"YAS_YLD_FLAG = 15","PRICING_SOURCE=BVAL")</f>
        <v>1.9359199999999999</v>
      </c>
      <c r="AH519" s="9" t="str" cm="1">
        <f t="array" ref="AH519">_xll.BDP($C519,AH$1,"YAS_YLD_FLAG = 15","PRICING_SOURCE=BVAL")</f>
        <v>CAN 3 1/2 12/01/45</v>
      </c>
      <c r="AI519" s="9" t="str" cm="1">
        <f t="array" ref="AI519">_xll.BDP($C519,AI$1,"YAS_YLD_FLAG = 15","YAS_XCCY_FOREIGN_CURRENCY=CAD","PRICING_SOURCE=BVAL")</f>
        <v>CAN 4 06/01/41</v>
      </c>
      <c r="AJ519" s="9" cm="1">
        <f t="array" ref="AJ519">_xll.BQL($C519, "yield(fill=PREV, pricing_source=BVN4, side=Bid, yield_type=YTW) - yield(fill=PREV, pricing_source=BVN4, side=Ask, yield_type=YTW)")</f>
        <v>2.9434229999999673E-2</v>
      </c>
      <c r="AK519" s="16" cm="1">
        <f t="array" ref="AK519">_xll.BDP($C519,AK$1,"YAS_YLD_FLAG = 1")</f>
        <v>400000000</v>
      </c>
      <c r="AL519" s="5">
        <f t="shared" si="38"/>
        <v>0</v>
      </c>
      <c r="AM519" s="17" cm="1">
        <f t="array" ref="AM519">_xll.BDP($C519&amp;"@"&amp;Settings!$B$1&amp;" "&amp;$O519,"INTERVAL_SUM","MARKET_DATA_OVERRIDE="&amp;AM$1,"CALC_INTERVAL="&amp;Settings!$B$2,"FILL=0")*1000</f>
        <v>0</v>
      </c>
      <c r="AN519" s="18">
        <f t="shared" si="39"/>
        <v>0</v>
      </c>
      <c r="AO519" s="17" cm="1">
        <f t="array" ref="AO519">_xll.BDP($I519&amp;"@"&amp;Settings!$B$1&amp;" "&amp;$O519,"INTERVAL_SUM","MARKET_DATA_OVERRIDE="&amp;AO$1,"CALC_INTERVAL="&amp;Settings!$B$2,"FILL=0")*1000</f>
        <v>0</v>
      </c>
      <c r="AP519" s="17" cm="1">
        <f t="array" ref="AP519">_xll.BDP($I519&amp;"@"&amp;Settings!$B$1&amp;" "&amp;$O519,"INTERVAL_SUM","MARKET_DATA_OVERRIDE="&amp;AP$1,"CALC_INTERVAL="&amp;Settings!$B$2,"FILL=0")*1000</f>
        <v>0</v>
      </c>
      <c r="AQ519" s="8" cm="1">
        <f t="array" ref="AQ519">_xll.BDP($C519,AQ$1)</f>
        <v>84</v>
      </c>
      <c r="AR519" s="21">
        <f>_xlfn.IFNA(IF(ISNUMBER($K519),INDEX(SN_Limit[UTILIZATION],MATCH($K519,SN_Limit[BB_ID],0)),"#N/A"),
IF(ISNUMBER($L519),INDEX(SN_Limit[UTILIZATION],MATCH($L519,SN_Limit[BB_ID],0)),"#N/A"))</f>
        <v>0.90949999999999998</v>
      </c>
      <c r="AS519" s="6">
        <f>_xlfn.IFNA(IF(ISNUMBER($K519),INDEX(SN_Limit[REMAINING],MATCH($K519,SN_Limit[BB_ID],0)),"#N/A"),
IF(ISNUMBER($L519),INDEX(SN_Limit[REMAINING],MATCH($L519,SN_Limit[BB_ID],0)),"#N/A"))</f>
        <v>0</v>
      </c>
      <c r="AT519" s="3" t="str">
        <f>INDEX(Table11[Z_category],MATCH(MAX(BuyTable[[#This Row],[Yld_Z_BB]:[Yld_Z_RBCI]]),Table11[Z_score_Vale],1))</f>
        <v>90+</v>
      </c>
      <c r="AU519" s="3">
        <f>INDEX(Table12[TRAC_Category],MATCH(BuyTable[[#This Row],[Perc_Traded]],Table12[TRAC_Value],1))</f>
        <v>0</v>
      </c>
      <c r="AV519" s="27">
        <f>INDEX(Table13[NetDlrInv_Category],MATCH(BuyTable[[#This Row],[DealerClient Net]],Table13[NetDlrInv_Value],1))</f>
        <v>0</v>
      </c>
      <c r="AW519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519" s="3">
        <f>INDEX(Table15[XCCY_Cat],MATCH(BuyTable[[#This Row],[XCCY_sprd]],Table15[XCCY_Value],1))</f>
        <v>0</v>
      </c>
      <c r="AY519" s="3" t="str">
        <f>INDEX(Group_RTG[RTG_Value],MATCH($R519,Group_RTG[RTG_Key],0))&amp;":"&amp;INDEX(Map_DurBQNT[Dur_Val],MATCH($X519,Map_DurBQNT[Dur_Key],0))&amp;":"&amp;$M519&amp;":"&amp;$O519</f>
        <v>BBB:8:CAD:Corp</v>
      </c>
      <c r="AZ519" s="3" t="str">
        <f>INDEX(Table9[LQA_Bucket],MATCH(BuyTable[[#This Row],[LQA_LIQUIDITY_SCORE]],Table9[LQA_Val],1))</f>
        <v>80-100</v>
      </c>
      <c r="BA519" s="27" t="str">
        <f>INDEX(Table10[Utilization_Bucket],MATCH(_xlfn.IFNA(ROUND(BuyTable[[#This Row],[Remaining]]/1000000,0),-1),Table10[Utilization_Val],1))</f>
        <v>0MM</v>
      </c>
      <c r="BB51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20" spans="1:54" x14ac:dyDescent="0.3">
      <c r="A520" t="s">
        <v>876</v>
      </c>
      <c r="B520" t="str">
        <f>IF(ISNUMBER(MATCH(I520,Buyside_PastID!A:A,0)),"","NEW")</f>
        <v/>
      </c>
      <c r="C520" s="8" t="s">
        <v>1792</v>
      </c>
      <c r="D520" s="8">
        <v>1.406156618336043</v>
      </c>
      <c r="E520" s="8">
        <v>1.1559394410054584</v>
      </c>
      <c r="F520" s="8" t="s">
        <v>2236</v>
      </c>
      <c r="G520" s="8">
        <v>10000</v>
      </c>
      <c r="H520" s="8">
        <v>10000</v>
      </c>
      <c r="I520" s="8" t="str" cm="1">
        <f t="array" ref="I520">_xll.BDP($C520,I$1)</f>
        <v>642869AA9</v>
      </c>
      <c r="J520" s="8" t="str" cm="1">
        <f t="array" ref="J520">_xll.BDP($C520,J$1)</f>
        <v>NBRNS 4.8 06/03/41</v>
      </c>
      <c r="K520" s="8" cm="1">
        <f t="array" ref="K520">_xll.BDP($C520,K$1)</f>
        <v>191113</v>
      </c>
      <c r="L520" s="8" cm="1">
        <f t="array" ref="L520">_xll.BDP($C520,L$1)</f>
        <v>191113</v>
      </c>
      <c r="M520" s="8" t="str" cm="1">
        <f t="array" ref="M520">_xll.BDP($C520,M$1)</f>
        <v>CAD</v>
      </c>
      <c r="N520" s="8" t="str" cm="1">
        <f t="array" ref="N520">_xll.BDP($C520,N$1)</f>
        <v>CA</v>
      </c>
      <c r="O520" s="8" t="str" cm="1">
        <f t="array" ref="O520">_xll.BDP($C520,O$1)</f>
        <v>Govt</v>
      </c>
      <c r="P520" s="8" t="str" cm="1">
        <f t="array" ref="P520">_xll.BDP($C520,P$1)</f>
        <v>Government</v>
      </c>
      <c r="Q520" s="8" t="str" cm="1">
        <f t="array" ref="Q520">_xll.BDP($C520,Q$1)</f>
        <v>PROV OF NEW BRUNSWICK</v>
      </c>
      <c r="R520" s="8" t="str" cm="1">
        <f t="array" ref="R520">_xll.BDP($C520,R$1)</f>
        <v>A+</v>
      </c>
      <c r="S520" s="8" cm="1">
        <f t="array" ref="S520">_xlfn.IFNA(MATCH(_xll.BDP($C520,S$1),Convert_RBCIRTG[RTG_MDY],0),0)</f>
        <v>8</v>
      </c>
      <c r="T520" s="8" cm="1">
        <f t="array" ref="T520">_xlfn.IFNA(MATCH(_xll.BDP($C520,T$1),Convert_RBCIRTG[RTG_FITCH_SP],0),0)</f>
        <v>0</v>
      </c>
      <c r="U520" s="8" cm="1">
        <f t="array" ref="U520">_xlfn.IFNA(MATCH(_xll.BDP($C520,U$1),Convert_RBCIRTG[RTG_FITCH_SP],0),0)</f>
        <v>6</v>
      </c>
      <c r="V520" s="20" t="str" cm="1">
        <f t="array" ref="V520">INDEX(Convert_RBCIRTG[RTG_FITCH_SP],IF(MEDIAN($S520:$U520)&gt;0,MEDIAN($S520:$U520),MAX($S520:$U520)))</f>
        <v>A+</v>
      </c>
      <c r="W520" s="15" cm="1">
        <f t="array" ref="W520">_xll.BDP($C520,W$1,"YAS_YLD_FLAG = 15")</f>
        <v>13.492686588406855</v>
      </c>
      <c r="X520" s="3" t="str">
        <f>INDEX(Convert_DurBins[Dur_Bucket],MATCH($W520,Convert_DurBins[Dur_Val],1))</f>
        <v>12-14</v>
      </c>
      <c r="Y520" s="14">
        <f t="shared" si="36"/>
        <v>2.697956</v>
      </c>
      <c r="Z520" s="3">
        <f>-INDEX(DefProv[Default],MATCH($O520&amp;$R520,DefProv[KEY],0))</f>
        <v>-3</v>
      </c>
      <c r="AA520" s="9" cm="1">
        <f t="array" ref="AA520">IF($M520="CAD",AB520,_xll.BDP($C520,AA$1,"YAS_XCCY_FOREIGN_CURRENCY=CAD","YAS_YLD_FLAG = 15","PRICING_SOURCE=BVAL"))</f>
        <v>2.7279559999999998</v>
      </c>
      <c r="AB520" s="9" cm="1">
        <f t="array" ref="AB520">_xll.BDP($C520,AB$1,"YAS_YLD_FLAG = 15","PRICING_SOURCE=BVAL")</f>
        <v>2.7279559999999998</v>
      </c>
      <c r="AC520" s="14">
        <f t="shared" si="37"/>
        <v>0</v>
      </c>
      <c r="AD520" s="9" cm="1">
        <f t="array" ref="AD520">_xll.BDP($C520,AD$1,"YAS_YLD_FLAG = 15","PRICING_SOURCE=BVAL")</f>
        <v>85.985399999999984</v>
      </c>
      <c r="AE520" s="14">
        <f>INDEX([1]credit_yield!$C$1:$C$108,MATCH($AY520,[1]credit_yield!$A$1:$A$108,0))</f>
        <v>87.46877797444661</v>
      </c>
      <c r="AF520" s="9" cm="1">
        <f t="array" ref="AF520">_xll.BDP($C520,AF$1,"YAS_YLD_FLAG = 15","YAS_XCCY_FOREIGN_CURRENCY=CAD","PRICING_SOURCE=BVAL")</f>
        <v>97.121488296111821</v>
      </c>
      <c r="AG520" s="9" cm="1">
        <f t="array" ref="AG520">_xll.BDP($C520,AG$1,"YAS_YLD_FLAG = 15","PRICING_SOURCE=BVAL")</f>
        <v>1.8681019999999999</v>
      </c>
      <c r="AH520" s="9" t="str" cm="1">
        <f t="array" ref="AH520">_xll.BDP($C520,AH$1,"YAS_YLD_FLAG = 15","PRICING_SOURCE=BVAL")</f>
        <v>CAN 4 06/01/41</v>
      </c>
      <c r="AI520" s="9" t="str" cm="1">
        <f t="array" ref="AI520">_xll.BDP($C520,AI$1,"YAS_YLD_FLAG = 15","YAS_XCCY_FOREIGN_CURRENCY=CAD","PRICING_SOURCE=BVAL")</f>
        <v>CAN 4 06/01/41</v>
      </c>
      <c r="AJ520" s="9" cm="1">
        <f t="array" ref="AJ520">_xll.BQL($C520, "yield(fill=PREV, pricing_source=BVN4, side=Bid, yield_type=YTW) - yield(fill=PREV, pricing_source=BVN4, side=Ask, yield_type=YTW)")</f>
        <v>9.2259691325291548E-3</v>
      </c>
      <c r="AK520" s="16" cm="1">
        <f t="array" ref="AK520">_xll.BDP($C520,AK$1,"YAS_YLD_FLAG = 1")</f>
        <v>1175000000</v>
      </c>
      <c r="AL520" s="5">
        <f t="shared" si="38"/>
        <v>0</v>
      </c>
      <c r="AM520" s="17" cm="1">
        <f t="array" ref="AM520">_xll.BDP($C520&amp;"@"&amp;Settings!$B$1&amp;" "&amp;$O520,"INTERVAL_SUM","MARKET_DATA_OVERRIDE="&amp;AM$1,"CALC_INTERVAL="&amp;Settings!$B$2,"FILL=0")*1000</f>
        <v>0</v>
      </c>
      <c r="AN520" s="18">
        <f t="shared" si="39"/>
        <v>0</v>
      </c>
      <c r="AO520" s="17" cm="1">
        <f t="array" ref="AO520">_xll.BDP($I520&amp;"@"&amp;Settings!$B$1&amp;" "&amp;$O520,"INTERVAL_SUM","MARKET_DATA_OVERRIDE="&amp;AO$1,"CALC_INTERVAL="&amp;Settings!$B$2,"FILL=0")*1000</f>
        <v>0</v>
      </c>
      <c r="AP520" s="17" cm="1">
        <f t="array" ref="AP520">_xll.BDP($I520&amp;"@"&amp;Settings!$B$1&amp;" "&amp;$O520,"INTERVAL_SUM","MARKET_DATA_OVERRIDE="&amp;AP$1,"CALC_INTERVAL="&amp;Settings!$B$2,"FILL=0")*1000</f>
        <v>0</v>
      </c>
      <c r="AQ520" s="8" cm="1">
        <f t="array" ref="AQ520">_xll.BDP($C520,AQ$1)</f>
        <v>99</v>
      </c>
      <c r="AR520" s="21">
        <f>_xlfn.IFNA(IF(ISNUMBER($K520),INDEX(SN_Limit[UTILIZATION],MATCH($K520,SN_Limit[BB_ID],0)),"#N/A"),
IF(ISNUMBER($L520),INDEX(SN_Limit[UTILIZATION],MATCH($L520,SN_Limit[BB_ID],0)),"#N/A"))</f>
        <v>0.65639999999999998</v>
      </c>
      <c r="AS520" s="6">
        <f>_xlfn.IFNA(IF(ISNUMBER($K520),INDEX(SN_Limit[REMAINING],MATCH($K520,SN_Limit[BB_ID],0)),"#N/A"),
IF(ISNUMBER($L520),INDEX(SN_Limit[REMAINING],MATCH($L520,SN_Limit[BB_ID],0)),"#N/A"))</f>
        <v>170525763.57999998</v>
      </c>
      <c r="AT520" s="3" t="str">
        <f>INDEX(Table11[Z_category],MATCH(MAX(BuyTable[[#This Row],[Yld_Z_BB]:[Yld_Z_RBCI]]),Table11[Z_score_Vale],1))</f>
        <v>90+</v>
      </c>
      <c r="AU520" s="3">
        <f>INDEX(Table12[TRAC_Category],MATCH(BuyTable[[#This Row],[Perc_Traded]],Table12[TRAC_Value],1))</f>
        <v>0</v>
      </c>
      <c r="AV520" s="27">
        <f>INDEX(Table13[NetDlrInv_Category],MATCH(BuyTable[[#This Row],[DealerClient Net]],Table13[NetDlrInv_Value],1))</f>
        <v>0</v>
      </c>
      <c r="AW520" s="3">
        <f>IF(OR(ISBLANK(BuyTable[[#This Row],[MSG_AskSize]]),NOT(ISNUMBER(BuyTable[[#This Row],[MSG_AskSize]]))),"NA",INDEX(Table14[AskSize_Category],MATCH(BuyTable[[#This Row],[MSG_AskSize]],Table14[AskSize_Value],1)))</f>
        <v>0</v>
      </c>
      <c r="AX520" s="3">
        <f>INDEX(Table15[XCCY_Cat],MATCH(BuyTable[[#This Row],[XCCY_sprd]],Table15[XCCY_Value],1))</f>
        <v>0</v>
      </c>
      <c r="AY520" s="3" t="str">
        <f>INDEX(Group_RTG[RTG_Value],MATCH($R520,Group_RTG[RTG_Key],0))&amp;":"&amp;INDEX(Map_DurBQNT[Dur_Val],MATCH($X520,Map_DurBQNT[Dur_Key],0))&amp;":"&amp;$M520&amp;":"&amp;$O520</f>
        <v>A:7:CAD:Govt</v>
      </c>
      <c r="AZ520" s="3" t="str">
        <f>INDEX(Table9[LQA_Bucket],MATCH(BuyTable[[#This Row],[LQA_LIQUIDITY_SCORE]],Table9[LQA_Val],1))</f>
        <v>80-100</v>
      </c>
      <c r="BA520" s="27" t="str">
        <f>INDEX(Table10[Utilization_Bucket],MATCH(_xlfn.IFNA(ROUND(BuyTable[[#This Row],[Remaining]]/1000000,0),-1),Table10[Utilization_Val],1))</f>
        <v>100MM+</v>
      </c>
      <c r="BB52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21" spans="1:54" x14ac:dyDescent="0.3">
      <c r="A521" t="s">
        <v>876</v>
      </c>
      <c r="B521" t="str">
        <f>IF(ISNUMBER(MATCH(I521,Buyside_PastID!A:A,0)),"","NEW")</f>
        <v/>
      </c>
      <c r="C521" s="8" t="s">
        <v>1814</v>
      </c>
      <c r="D521" s="8">
        <v>1.0916453555876127</v>
      </c>
      <c r="E521" s="8">
        <v>1.0453718069426652</v>
      </c>
      <c r="F521" s="8" t="s">
        <v>2259</v>
      </c>
      <c r="G521" s="8">
        <v>0</v>
      </c>
      <c r="H521" s="8">
        <v>3000</v>
      </c>
      <c r="I521" s="8" t="str" cm="1">
        <f t="array" ref="I521">_xll.BDP($C521,I$1)</f>
        <v>13521JAB7</v>
      </c>
      <c r="J521" s="8" t="str" cm="1">
        <f t="array" ref="J521">_xll.BDP($C521,J$1)</f>
        <v>CANPST 4.36 07/16/40</v>
      </c>
      <c r="K521" s="8" cm="1">
        <f t="array" ref="K521">_xll.BDP($C521,K$1)</f>
        <v>180963</v>
      </c>
      <c r="L521" s="8" cm="1">
        <f t="array" ref="L521">_xll.BDP($C521,L$1)</f>
        <v>909300</v>
      </c>
      <c r="M521" s="8" t="str" cm="1">
        <f t="array" ref="M521">_xll.BDP($C521,M$1)</f>
        <v>CAD</v>
      </c>
      <c r="N521" s="8" t="str" cm="1">
        <f t="array" ref="N521">_xll.BDP($C521,N$1)</f>
        <v>CA</v>
      </c>
      <c r="O521" s="8" t="str" cm="1">
        <f t="array" ref="O521">_xll.BDP($C521,O$1)</f>
        <v>Govt</v>
      </c>
      <c r="P521" s="8" t="str" cm="1">
        <f t="array" ref="P521">_xll.BDP($C521,P$1)</f>
        <v>Government</v>
      </c>
      <c r="Q521" s="8" t="str" cm="1">
        <f t="array" ref="Q521">_xll.BDP($C521,Q$1)</f>
        <v>CANADA POST CORP</v>
      </c>
      <c r="R521" s="8" t="str" cm="1">
        <f t="array" ref="R521">_xll.BDP($C521,R$1)</f>
        <v>AAA</v>
      </c>
      <c r="S521" s="8" cm="1">
        <f t="array" ref="S521">_xlfn.IFNA(MATCH(_xll.BDP($C521,S$1),Convert_RBCIRTG[RTG_MDY],0),0)</f>
        <v>10</v>
      </c>
      <c r="T521" s="8" cm="1">
        <f t="array" ref="T521">_xlfn.IFNA(MATCH(_xll.BDP($C521,T$1),Convert_RBCIRTG[RTG_FITCH_SP],0),0)</f>
        <v>0</v>
      </c>
      <c r="U521" s="8" cm="1">
        <f t="array" ref="U521">_xlfn.IFNA(MATCH(_xll.BDP($C521,U$1),Convert_RBCIRTG[RTG_FITCH_SP],0),0)</f>
        <v>0</v>
      </c>
      <c r="V521" s="20" t="str" cm="1">
        <f t="array" ref="V521">INDEX(Convert_RBCIRTG[RTG_FITCH_SP],IF(MEDIAN($S521:$U521)&gt;0,MEDIAN($S521:$U521),MAX($S521:$U521)))</f>
        <v>AAA</v>
      </c>
      <c r="W521" s="15" cm="1">
        <f t="array" ref="W521">_xll.BDP($C521,W$1,"YAS_YLD_FLAG = 15")</f>
        <v>13.44277560635151</v>
      </c>
      <c r="X521" s="3" t="str">
        <f>INDEX(Convert_DurBins[Dur_Bucket],MATCH($W521,Convert_DurBins[Dur_Val],1))</f>
        <v>12-14</v>
      </c>
      <c r="Y521" s="14">
        <f t="shared" si="36"/>
        <v>2.4698390000000003</v>
      </c>
      <c r="Z521" s="3">
        <f>-INDEX(DefProv[Default],MATCH($O521&amp;$R521,DefProv[KEY],0))</f>
        <v>-3</v>
      </c>
      <c r="AA521" s="9" cm="1">
        <f t="array" ref="AA521">IF($M521="CAD",AB521,_xll.BDP($C521,AA$1,"YAS_XCCY_FOREIGN_CURRENCY=CAD","YAS_YLD_FLAG = 15","PRICING_SOURCE=BVAL"))</f>
        <v>2.4998390000000001</v>
      </c>
      <c r="AB521" s="9" cm="1">
        <f t="array" ref="AB521">_xll.BDP($C521,AB$1,"YAS_YLD_FLAG = 15","PRICING_SOURCE=BVAL")</f>
        <v>2.4998390000000001</v>
      </c>
      <c r="AC521" s="14">
        <f t="shared" si="37"/>
        <v>0</v>
      </c>
      <c r="AD521" s="9" cm="1">
        <f t="array" ref="AD521">_xll.BDP($C521,AD$1,"YAS_YLD_FLAG = 15","PRICING_SOURCE=BVAL")</f>
        <v>72.138400000000004</v>
      </c>
      <c r="AE521" s="14" t="e">
        <f>INDEX([1]credit_yield!$C$1:$C$108,MATCH($AY521,[1]credit_yield!$A$1:$A$108,0))</f>
        <v>#N/A</v>
      </c>
      <c r="AF521" s="9" cm="1">
        <f t="array" ref="AF521">_xll.BDP($C521,AF$1,"YAS_YLD_FLAG = 15","YAS_XCCY_FOREIGN_CURRENCY=CAD","PRICING_SOURCE=BVAL")</f>
        <v>69.567548815196204</v>
      </c>
      <c r="AG521" s="9" cm="1">
        <f t="array" ref="AG521">_xll.BDP($C521,AG$1,"YAS_YLD_FLAG = 15","PRICING_SOURCE=BVAL")</f>
        <v>1.7784550000000001</v>
      </c>
      <c r="AH521" s="9" t="str" cm="1">
        <f t="array" ref="AH521">_xll.BDP($C521,AH$1,"YAS_YLD_FLAG = 15","PRICING_SOURCE=BVAL")</f>
        <v>CAN 5 06/01/37</v>
      </c>
      <c r="AI521" s="9" t="str" cm="1">
        <f t="array" ref="AI521">_xll.BDP($C521,AI$1,"YAS_YLD_FLAG = 15","YAS_XCCY_FOREIGN_CURRENCY=CAD","PRICING_SOURCE=BVAL")</f>
        <v>CAN 4 06/01/41</v>
      </c>
      <c r="AJ521" s="9" cm="1">
        <f t="array" ref="AJ521">_xll.BQL($C521, "yield(fill=PREV, pricing_source=BVN4, side=Bid, yield_type=YTW) - yield(fill=PREV, pricing_source=BVN4, side=Ask, yield_type=YTW)")</f>
        <v>4.3423569109443783E-2</v>
      </c>
      <c r="AK521" s="16" cm="1">
        <f t="array" ref="AK521">_xll.BDP($C521,AK$1,"YAS_YLD_FLAG = 1")</f>
        <v>500000000</v>
      </c>
      <c r="AL521" s="5">
        <f t="shared" si="38"/>
        <v>0</v>
      </c>
      <c r="AM521" s="17" cm="1">
        <f t="array" ref="AM521">_xll.BDP($C521&amp;"@"&amp;Settings!$B$1&amp;" "&amp;$O521,"INTERVAL_SUM","MARKET_DATA_OVERRIDE="&amp;AM$1,"CALC_INTERVAL="&amp;Settings!$B$2,"FILL=0")*1000</f>
        <v>0</v>
      </c>
      <c r="AN521" s="18">
        <f t="shared" si="39"/>
        <v>0</v>
      </c>
      <c r="AO521" s="17" cm="1">
        <f t="array" ref="AO521">_xll.BDP($I521&amp;"@"&amp;Settings!$B$1&amp;" "&amp;$O521,"INTERVAL_SUM","MARKET_DATA_OVERRIDE="&amp;AO$1,"CALC_INTERVAL="&amp;Settings!$B$2,"FILL=0")*1000</f>
        <v>0</v>
      </c>
      <c r="AP521" s="17" cm="1">
        <f t="array" ref="AP521">_xll.BDP($I521&amp;"@"&amp;Settings!$B$1&amp;" "&amp;$O521,"INTERVAL_SUM","MARKET_DATA_OVERRIDE="&amp;AP$1,"CALC_INTERVAL="&amp;Settings!$B$2,"FILL=0")*1000</f>
        <v>0</v>
      </c>
      <c r="AQ521" s="8" cm="1">
        <f t="array" ref="AQ521">_xll.BDP($C521,AQ$1)</f>
        <v>81</v>
      </c>
      <c r="AR521" s="21">
        <f>_xlfn.IFNA(IF(ISNUMBER($K521),INDEX(SN_Limit[UTILIZATION],MATCH($K521,SN_Limit[BB_ID],0)),"#N/A"),
IF(ISNUMBER($L521),INDEX(SN_Limit[UTILIZATION],MATCH($L521,SN_Limit[BB_ID],0)),"#N/A"))</f>
        <v>0.77949999999999997</v>
      </c>
      <c r="AS521" s="6">
        <f>_xlfn.IFNA(IF(ISNUMBER($K521),INDEX(SN_Limit[REMAINING],MATCH($K521,SN_Limit[BB_ID],0)),"#N/A"),
IF(ISNUMBER($L521),INDEX(SN_Limit[REMAINING],MATCH($L521,SN_Limit[BB_ID],0)),"#N/A"))</f>
        <v>25299638.479999989</v>
      </c>
      <c r="AT521" s="3" t="str">
        <f>INDEX(Table11[Z_category],MATCH(MAX(BuyTable[[#This Row],[Yld_Z_BB]:[Yld_Z_RBCI]]),Table11[Z_score_Vale],1))</f>
        <v>75 to 90</v>
      </c>
      <c r="AU521" s="3">
        <f>INDEX(Table12[TRAC_Category],MATCH(BuyTable[[#This Row],[Perc_Traded]],Table12[TRAC_Value],1))</f>
        <v>0</v>
      </c>
      <c r="AV521" s="27">
        <f>INDEX(Table13[NetDlrInv_Category],MATCH(BuyTable[[#This Row],[DealerClient Net]],Table13[NetDlrInv_Value],1))</f>
        <v>0</v>
      </c>
      <c r="AW521" s="3">
        <f>IF(OR(ISBLANK(BuyTable[[#This Row],[MSG_AskSize]]),NOT(ISNUMBER(BuyTable[[#This Row],[MSG_AskSize]]))),"NA",INDEX(Table14[AskSize_Category],MATCH(BuyTable[[#This Row],[MSG_AskSize]],Table14[AskSize_Value],1)))</f>
        <v>0</v>
      </c>
      <c r="AX521" s="3">
        <f>INDEX(Table15[XCCY_Cat],MATCH(BuyTable[[#This Row],[XCCY_sprd]],Table15[XCCY_Value],1))</f>
        <v>0</v>
      </c>
      <c r="AY521" s="3" t="str">
        <f>INDEX(Group_RTG[RTG_Value],MATCH($R521,Group_RTG[RTG_Key],0))&amp;":"&amp;INDEX(Map_DurBQNT[Dur_Val],MATCH($X521,Map_DurBQNT[Dur_Key],0))&amp;":"&amp;$M521&amp;":"&amp;$O521</f>
        <v>AAA:7:CAD:Govt</v>
      </c>
      <c r="AZ521" s="3" t="str">
        <f>INDEX(Table9[LQA_Bucket],MATCH(BuyTable[[#This Row],[LQA_LIQUIDITY_SCORE]],Table9[LQA_Val],1))</f>
        <v>80-100</v>
      </c>
      <c r="BA521" s="27" t="str">
        <f>INDEX(Table10[Utilization_Bucket],MATCH(_xlfn.IFNA(ROUND(BuyTable[[#This Row],[Remaining]]/1000000,0),-1),Table10[Utilization_Val],1))</f>
        <v>10-50MM</v>
      </c>
      <c r="BB52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22" spans="1:54" x14ac:dyDescent="0.3">
      <c r="A522" t="s">
        <v>876</v>
      </c>
      <c r="B522" t="str">
        <f>IF(ISNUMBER(MATCH(I522,Buyside_PastID!A:A,0)),"","NEW")</f>
        <v/>
      </c>
      <c r="C522" s="8" t="s">
        <v>1745</v>
      </c>
      <c r="D522" s="8">
        <v>1.1666467053096841</v>
      </c>
      <c r="E522" s="8">
        <v>1.1430582811502046</v>
      </c>
      <c r="F522" s="8" t="s">
        <v>2173</v>
      </c>
      <c r="G522" s="8">
        <v>10000000</v>
      </c>
      <c r="H522" s="8">
        <v>10000</v>
      </c>
      <c r="I522" s="8" t="str" cm="1">
        <f t="array" ref="I522">_xll.BDP($C522,I$1)</f>
        <v>642866GG6</v>
      </c>
      <c r="J522" s="8" t="str" cm="1">
        <f t="array" ref="J522">_xll.BDP($C522,J$1)</f>
        <v>NBRNS 3.8 08/14/45</v>
      </c>
      <c r="K522" s="8" cm="1">
        <f t="array" ref="K522">_xll.BDP($C522,K$1)</f>
        <v>191113</v>
      </c>
      <c r="L522" s="8" cm="1">
        <f t="array" ref="L522">_xll.BDP($C522,L$1)</f>
        <v>191113</v>
      </c>
      <c r="M522" s="8" t="str" cm="1">
        <f t="array" ref="M522">_xll.BDP($C522,M$1)</f>
        <v>CAD</v>
      </c>
      <c r="N522" s="8" t="str" cm="1">
        <f t="array" ref="N522">_xll.BDP($C522,N$1)</f>
        <v>CA</v>
      </c>
      <c r="O522" s="8" t="str" cm="1">
        <f t="array" ref="O522">_xll.BDP($C522,O$1)</f>
        <v>Govt</v>
      </c>
      <c r="P522" s="8" t="str" cm="1">
        <f t="array" ref="P522">_xll.BDP($C522,P$1)</f>
        <v>Government</v>
      </c>
      <c r="Q522" s="8" t="str" cm="1">
        <f t="array" ref="Q522">_xll.BDP($C522,Q$1)</f>
        <v>PROV OF NEW BRUNSWICK</v>
      </c>
      <c r="R522" s="8" t="str" cm="1">
        <f t="array" ref="R522">_xll.BDP($C522,R$1)</f>
        <v>A+</v>
      </c>
      <c r="S522" s="8" cm="1">
        <f t="array" ref="S522">_xlfn.IFNA(MATCH(_xll.BDP($C522,S$1),Convert_RBCIRTG[RTG_MDY],0),0)</f>
        <v>8</v>
      </c>
      <c r="T522" s="8" cm="1">
        <f t="array" ref="T522">_xlfn.IFNA(MATCH(_xll.BDP($C522,T$1),Convert_RBCIRTG[RTG_FITCH_SP],0),0)</f>
        <v>0</v>
      </c>
      <c r="U522" s="8" cm="1">
        <f t="array" ref="U522">_xlfn.IFNA(MATCH(_xll.BDP($C522,U$1),Convert_RBCIRTG[RTG_FITCH_SP],0),0)</f>
        <v>6</v>
      </c>
      <c r="V522" s="20" t="str" cm="1">
        <f t="array" ref="V522">INDEX(Convert_RBCIRTG[RTG_FITCH_SP],IF(MEDIAN($S522:$U522)&gt;0,MEDIAN($S522:$U522),MAX($S522:$U522)))</f>
        <v>A+</v>
      </c>
      <c r="W522" s="15" cm="1">
        <f t="array" ref="W522">_xll.BDP($C522,W$1,"YAS_YLD_FLAG = 15")</f>
        <v>16.228604324317658</v>
      </c>
      <c r="X522" s="3" t="str">
        <f>INDEX(Convert_DurBins[Dur_Bucket],MATCH($W522,Convert_DurBins[Dur_Val],1))</f>
        <v>16-18</v>
      </c>
      <c r="Y522" s="14">
        <f t="shared" si="36"/>
        <v>2.7781920000000002</v>
      </c>
      <c r="Z522" s="3">
        <f>-INDEX(DefProv[Default],MATCH($O522&amp;$R522,DefProv[KEY],0))</f>
        <v>-3</v>
      </c>
      <c r="AA522" s="9" cm="1">
        <f t="array" ref="AA522">IF($M522="CAD",AB522,_xll.BDP($C522,AA$1,"YAS_XCCY_FOREIGN_CURRENCY=CAD","YAS_YLD_FLAG = 15","PRICING_SOURCE=BVAL"))</f>
        <v>2.808192</v>
      </c>
      <c r="AB522" s="9" cm="1">
        <f t="array" ref="AB522">_xll.BDP($C522,AB$1,"YAS_YLD_FLAG = 15","PRICING_SOURCE=BVAL")</f>
        <v>2.808192</v>
      </c>
      <c r="AC522" s="14">
        <f t="shared" si="37"/>
        <v>0</v>
      </c>
      <c r="AD522" s="9" cm="1">
        <f t="array" ref="AD522">_xll.BDP($C522,AD$1,"YAS_YLD_FLAG = 15","PRICING_SOURCE=BVAL")</f>
        <v>87.227200000000011</v>
      </c>
      <c r="AE522" s="14">
        <f>INDEX([1]credit_yield!$C$1:$C$108,MATCH($AY522,[1]credit_yield!$A$1:$A$108,0))</f>
        <v>94.865496317545578</v>
      </c>
      <c r="AF522" s="9" cm="1">
        <f t="array" ref="AF522">_xll.BDP($C522,AF$1,"YAS_YLD_FLAG = 15","YAS_XCCY_FOREIGN_CURRENCY=CAD","PRICING_SOURCE=BVAL")</f>
        <v>100.38105759351548</v>
      </c>
      <c r="AG522" s="9" cm="1">
        <f t="array" ref="AG522">_xll.BDP($C522,AG$1,"YAS_YLD_FLAG = 15","PRICING_SOURCE=BVAL")</f>
        <v>1.9359199999999999</v>
      </c>
      <c r="AH522" s="9" t="str" cm="1">
        <f t="array" ref="AH522">_xll.BDP($C522,AH$1,"YAS_YLD_FLAG = 15","PRICING_SOURCE=BVAL")</f>
        <v>CAN 3 1/2 12/01/45</v>
      </c>
      <c r="AI522" s="9" t="str" cm="1">
        <f t="array" ref="AI522">_xll.BDP($C522,AI$1,"YAS_YLD_FLAG = 15","YAS_XCCY_FOREIGN_CURRENCY=CAD","PRICING_SOURCE=BVAL")</f>
        <v>CAN 4 06/01/41</v>
      </c>
      <c r="AJ522" s="9" cm="1">
        <f t="array" ref="AJ522">_xll.BQL($C522, "yield(fill=PREV, pricing_source=BVN4, side=Bid, yield_type=YTW) - yield(fill=PREV, pricing_source=BVN4, side=Ask, yield_type=YTW)")</f>
        <v>1.7330658209170124E-2</v>
      </c>
      <c r="AK522" s="16" cm="1">
        <f t="array" ref="AK522">_xll.BDP($C522,AK$1,"YAS_YLD_FLAG = 1")</f>
        <v>1250000000</v>
      </c>
      <c r="AL522" s="5">
        <f t="shared" si="38"/>
        <v>0</v>
      </c>
      <c r="AM522" s="17" cm="1">
        <f t="array" ref="AM522">_xll.BDP($C522&amp;"@"&amp;Settings!$B$1&amp;" "&amp;$O522,"INTERVAL_SUM","MARKET_DATA_OVERRIDE="&amp;AM$1,"CALC_INTERVAL="&amp;Settings!$B$2,"FILL=0")*1000</f>
        <v>0</v>
      </c>
      <c r="AN522" s="18">
        <f t="shared" si="39"/>
        <v>0</v>
      </c>
      <c r="AO522" s="17" cm="1">
        <f t="array" ref="AO522">_xll.BDP($I522&amp;"@"&amp;Settings!$B$1&amp;" "&amp;$O522,"INTERVAL_SUM","MARKET_DATA_OVERRIDE="&amp;AO$1,"CALC_INTERVAL="&amp;Settings!$B$2,"FILL=0")*1000</f>
        <v>0</v>
      </c>
      <c r="AP522" s="17" cm="1">
        <f t="array" ref="AP522">_xll.BDP($I522&amp;"@"&amp;Settings!$B$1&amp;" "&amp;$O522,"INTERVAL_SUM","MARKET_DATA_OVERRIDE="&amp;AP$1,"CALC_INTERVAL="&amp;Settings!$B$2,"FILL=0")*1000</f>
        <v>0</v>
      </c>
      <c r="AQ522" s="8" cm="1">
        <f t="array" ref="AQ522">_xll.BDP($C522,AQ$1)</f>
        <v>98</v>
      </c>
      <c r="AR522" s="21">
        <f>_xlfn.IFNA(IF(ISNUMBER($K522),INDEX(SN_Limit[UTILIZATION],MATCH($K522,SN_Limit[BB_ID],0)),"#N/A"),
IF(ISNUMBER($L522),INDEX(SN_Limit[UTILIZATION],MATCH($L522,SN_Limit[BB_ID],0)),"#N/A"))</f>
        <v>0.65639999999999998</v>
      </c>
      <c r="AS522" s="6">
        <f>_xlfn.IFNA(IF(ISNUMBER($K522),INDEX(SN_Limit[REMAINING],MATCH($K522,SN_Limit[BB_ID],0)),"#N/A"),
IF(ISNUMBER($L522),INDEX(SN_Limit[REMAINING],MATCH($L522,SN_Limit[BB_ID],0)),"#N/A"))</f>
        <v>170525763.57999998</v>
      </c>
      <c r="AT522" s="3" t="str">
        <f>INDEX(Table11[Z_category],MATCH(MAX(BuyTable[[#This Row],[Yld_Z_BB]:[Yld_Z_RBCI]]),Table11[Z_score_Vale],1))</f>
        <v>75 to 90</v>
      </c>
      <c r="AU522" s="3">
        <f>INDEX(Table12[TRAC_Category],MATCH(BuyTable[[#This Row],[Perc_Traded]],Table12[TRAC_Value],1))</f>
        <v>0</v>
      </c>
      <c r="AV522" s="27">
        <f>INDEX(Table13[NetDlrInv_Category],MATCH(BuyTable[[#This Row],[DealerClient Net]],Table13[NetDlrInv_Value],1))</f>
        <v>0</v>
      </c>
      <c r="AW522" s="3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522" s="3">
        <f>INDEX(Table15[XCCY_Cat],MATCH(BuyTable[[#This Row],[XCCY_sprd]],Table15[XCCY_Value],1))</f>
        <v>0</v>
      </c>
      <c r="AY522" s="3" t="str">
        <f>INDEX(Group_RTG[RTG_Value],MATCH($R522,Group_RTG[RTG_Key],0))&amp;":"&amp;INDEX(Map_DurBQNT[Dur_Val],MATCH($X522,Map_DurBQNT[Dur_Key],0))&amp;":"&amp;$M522&amp;":"&amp;$O522</f>
        <v>A:9:CAD:Govt</v>
      </c>
      <c r="AZ522" s="3" t="str">
        <f>INDEX(Table9[LQA_Bucket],MATCH(BuyTable[[#This Row],[LQA_LIQUIDITY_SCORE]],Table9[LQA_Val],1))</f>
        <v>80-100</v>
      </c>
      <c r="BA522" s="27" t="str">
        <f>INDEX(Table10[Utilization_Bucket],MATCH(_xlfn.IFNA(ROUND(BuyTable[[#This Row],[Remaining]]/1000000,0),-1),Table10[Utilization_Val],1))</f>
        <v>100MM+</v>
      </c>
      <c r="BB52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523" spans="1:54" x14ac:dyDescent="0.3">
      <c r="A523" t="s">
        <v>876</v>
      </c>
      <c r="B523" t="str">
        <f>IF(ISNUMBER(MATCH(I523,Buyside_PastID!A:A,0)),"","NEW")</f>
        <v/>
      </c>
      <c r="C523" s="8" t="s">
        <v>1794</v>
      </c>
      <c r="D523" s="8">
        <v>1.1108007464750278</v>
      </c>
      <c r="E523" s="8">
        <v>1.2681916080696518</v>
      </c>
      <c r="F523" s="8" t="s">
        <v>2239</v>
      </c>
      <c r="G523" s="8">
        <v>0</v>
      </c>
      <c r="H523" s="8">
        <v>0</v>
      </c>
      <c r="I523" s="8" t="str" cm="1">
        <f t="array" ref="I523">_xll.BDP($C523,I$1)</f>
        <v>689551FE4</v>
      </c>
      <c r="J523" s="8" t="str" cm="1">
        <f t="array" ref="J523">_xll.BDP($C523,J$1)</f>
        <v>OTTAWA 3 1/4 11/10/47</v>
      </c>
      <c r="K523" s="8" cm="1">
        <f t="array" ref="K523">_xll.BDP($C523,K$1)</f>
        <v>911991</v>
      </c>
      <c r="L523" s="8" cm="1">
        <f t="array" ref="L523">_xll.BDP($C523,L$1)</f>
        <v>911991</v>
      </c>
      <c r="M523" s="8" t="str" cm="1">
        <f t="array" ref="M523">_xll.BDP($C523,M$1)</f>
        <v>CAD</v>
      </c>
      <c r="N523" s="8" t="str" cm="1">
        <f t="array" ref="N523">_xll.BDP($C523,N$1)</f>
        <v>CA</v>
      </c>
      <c r="O523" s="8" t="str" cm="1">
        <f t="array" ref="O523">_xll.BDP($C523,O$1)</f>
        <v>Govt</v>
      </c>
      <c r="P523" s="8" t="str" cm="1">
        <f t="array" ref="P523">_xll.BDP($C523,P$1)</f>
        <v>Government</v>
      </c>
      <c r="Q523" s="8" t="str" cm="1">
        <f t="array" ref="Q523">_xll.BDP($C523,Q$1)</f>
        <v>CITY OF OTTAWA</v>
      </c>
      <c r="R523" s="8" t="str" cm="1">
        <f t="array" ref="R523">_xll.BDP($C523,R$1)</f>
        <v>AA+</v>
      </c>
      <c r="S523" s="8" cm="1">
        <f t="array" ref="S523">_xlfn.IFNA(MATCH(_xll.BDP($C523,S$1),Convert_RBCIRTG[RTG_MDY],0),0)</f>
        <v>10</v>
      </c>
      <c r="T523" s="8" cm="1">
        <f t="array" ref="T523">_xlfn.IFNA(MATCH(_xll.BDP($C523,T$1),Convert_RBCIRTG[RTG_FITCH_SP],0),0)</f>
        <v>0</v>
      </c>
      <c r="U523" s="8" cm="1">
        <f t="array" ref="U523">_xlfn.IFNA(MATCH(_xll.BDP($C523,U$1),Convert_RBCIRTG[RTG_FITCH_SP],0),0)</f>
        <v>8</v>
      </c>
      <c r="V523" s="20" t="str" cm="1">
        <f t="array" ref="V523">INDEX(Convert_RBCIRTG[RTG_FITCH_SP],IF(MEDIAN($S523:$U523)&gt;0,MEDIAN($S523:$U523),MAX($S523:$U523)))</f>
        <v>AA</v>
      </c>
      <c r="W523" s="15" cm="1">
        <f t="array" ref="W523">_xll.BDP($C523,W$1,"YAS_YLD_FLAG = 15")</f>
        <v>17.578157051434694</v>
      </c>
      <c r="X523" s="3" t="str">
        <f>INDEX(Convert_DurBins[Dur_Bucket],MATCH($W523,Convert_DurBins[Dur_Val],1))</f>
        <v>16-18</v>
      </c>
      <c r="Y523" s="14">
        <f t="shared" si="36"/>
        <v>2.8562930000000004</v>
      </c>
      <c r="Z523" s="3">
        <f>-INDEX(DefProv[Default],MATCH($O523&amp;$R523,DefProv[KEY],0))</f>
        <v>-3</v>
      </c>
      <c r="AA523" s="9" cm="1">
        <f t="array" ref="AA523">IF($M523="CAD",AB523,_xll.BDP($C523,AA$1,"YAS_XCCY_FOREIGN_CURRENCY=CAD","YAS_YLD_FLAG = 15","PRICING_SOURCE=BVAL"))</f>
        <v>2.8862930000000002</v>
      </c>
      <c r="AB523" s="9" cm="1">
        <f t="array" ref="AB523">_xll.BDP($C523,AB$1,"YAS_YLD_FLAG = 15","PRICING_SOURCE=BVAL")</f>
        <v>2.8862930000000002</v>
      </c>
      <c r="AC523" s="14">
        <f t="shared" si="37"/>
        <v>0</v>
      </c>
      <c r="AD523" s="9" cm="1">
        <f t="array" ref="AD523">_xll.BDP($C523,AD$1,"YAS_YLD_FLAG = 15","PRICING_SOURCE=BVAL")</f>
        <v>93.379800000000031</v>
      </c>
      <c r="AE523" s="14" t="e">
        <f>INDEX([1]credit_yield!$C$1:$C$108,MATCH($AY523,[1]credit_yield!$A$1:$A$108,0))</f>
        <v>#N/A</v>
      </c>
      <c r="AF523" s="9" cm="1">
        <f t="array" ref="AF523">_xll.BDP($C523,AF$1,"YAS_YLD_FLAG = 15","YAS_XCCY_FOREIGN_CURRENCY=CAD","PRICING_SOURCE=BVAL")</f>
        <v>94.435653537748607</v>
      </c>
      <c r="AG523" s="9" cm="1">
        <f t="array" ref="AG523">_xll.BDP($C523,AG$1,"YAS_YLD_FLAG = 15","PRICING_SOURCE=BVAL")</f>
        <v>1.9524949999999999</v>
      </c>
      <c r="AH523" s="9" t="str" cm="1">
        <f t="array" ref="AH523">_xll.BDP($C523,AH$1,"YAS_YLD_FLAG = 15","PRICING_SOURCE=BVAL")</f>
        <v>CAN 2 3/4 12/01/48</v>
      </c>
      <c r="AI523" s="9" t="str" cm="1">
        <f t="array" ref="AI523">_xll.BDP($C523,AI$1,"YAS_YLD_FLAG = 15","YAS_XCCY_FOREIGN_CURRENCY=CAD","PRICING_SOURCE=BVAL")</f>
        <v>CAN 2 12/01/51</v>
      </c>
      <c r="AJ523" s="9" cm="1">
        <f t="array" ref="AJ523">_xll.BQL($C523, "yield(fill=PREV, pricing_source=BVN4, side=Bid, yield_type=YTW) - yield(fill=PREV, pricing_source=BVN4, side=Ask, yield_type=YTW)")</f>
        <v>1.5008047600972851E-2</v>
      </c>
      <c r="AK523" s="16" cm="1">
        <f t="array" ref="AK523">_xll.BDP($C523,AK$1,"YAS_YLD_FLAG = 1")</f>
        <v>302000000</v>
      </c>
      <c r="AL523" s="5">
        <f t="shared" si="38"/>
        <v>0</v>
      </c>
      <c r="AM523" s="17" cm="1">
        <f t="array" ref="AM523">_xll.BDP($C523&amp;"@"&amp;Settings!$B$1&amp;" "&amp;$O523,"INTERVAL_SUM","MARKET_DATA_OVERRIDE="&amp;AM$1,"CALC_INTERVAL="&amp;Settings!$B$2,"FILL=0")*1000</f>
        <v>0</v>
      </c>
      <c r="AN523" s="18">
        <f t="shared" si="39"/>
        <v>0</v>
      </c>
      <c r="AO523" s="17" cm="1">
        <f t="array" ref="AO523">_xll.BDP($I523&amp;"@"&amp;Settings!$B$1&amp;" "&amp;$O523,"INTERVAL_SUM","MARKET_DATA_OVERRIDE="&amp;AO$1,"CALC_INTERVAL="&amp;Settings!$B$2,"FILL=0")*1000</f>
        <v>0</v>
      </c>
      <c r="AP523" s="17" cm="1">
        <f t="array" ref="AP523">_xll.BDP($I523&amp;"@"&amp;Settings!$B$1&amp;" "&amp;$O523,"INTERVAL_SUM","MARKET_DATA_OVERRIDE="&amp;AP$1,"CALC_INTERVAL="&amp;Settings!$B$2,"FILL=0")*1000</f>
        <v>0</v>
      </c>
      <c r="AQ523" s="8" cm="1">
        <f t="array" ref="AQ523">_xll.BDP($C523,AQ$1)</f>
        <v>95</v>
      </c>
      <c r="AR523" s="21">
        <f>_xlfn.IFNA(IF(ISNUMBER($K523),INDEX(SN_Limit[UTILIZATION],MATCH($K523,SN_Limit[BB_ID],0)),"#N/A"),
IF(ISNUMBER($L523),INDEX(SN_Limit[UTILIZATION],MATCH($L523,SN_Limit[BB_ID],0)),"#N/A"))</f>
        <v>0.13300000000000001</v>
      </c>
      <c r="AS523" s="6">
        <f>_xlfn.IFNA(IF(ISNUMBER($K523),INDEX(SN_Limit[REMAINING],MATCH($K523,SN_Limit[BB_ID],0)),"#N/A"),
IF(ISNUMBER($L523),INDEX(SN_Limit[REMAINING],MATCH($L523,SN_Limit[BB_ID],0)),"#N/A"))</f>
        <v>38348870.75</v>
      </c>
      <c r="AT523" s="3" t="str">
        <f>INDEX(Table11[Z_category],MATCH(MAX(BuyTable[[#This Row],[Yld_Z_BB]:[Yld_Z_RBCI]]),Table11[Z_score_Vale],1))</f>
        <v>75 to 90</v>
      </c>
      <c r="AU523" s="3">
        <f>INDEX(Table12[TRAC_Category],MATCH(BuyTable[[#This Row],[Perc_Traded]],Table12[TRAC_Value],1))</f>
        <v>0</v>
      </c>
      <c r="AV523" s="27">
        <f>INDEX(Table13[NetDlrInv_Category],MATCH(BuyTable[[#This Row],[DealerClient Net]],Table13[NetDlrInv_Value],1))</f>
        <v>0</v>
      </c>
      <c r="AW523" s="3">
        <f>IF(OR(ISBLANK(BuyTable[[#This Row],[MSG_AskSize]]),NOT(ISNUMBER(BuyTable[[#This Row],[MSG_AskSize]]))),"NA",INDEX(Table14[AskSize_Category],MATCH(BuyTable[[#This Row],[MSG_AskSize]],Table14[AskSize_Value],1)))</f>
        <v>0</v>
      </c>
      <c r="AX523" s="3">
        <f>INDEX(Table15[XCCY_Cat],MATCH(BuyTable[[#This Row],[XCCY_sprd]],Table15[XCCY_Value],1))</f>
        <v>0</v>
      </c>
      <c r="AY523" s="3" t="str">
        <f>INDEX(Group_RTG[RTG_Value],MATCH($R523,Group_RTG[RTG_Key],0))&amp;":"&amp;INDEX(Map_DurBQNT[Dur_Val],MATCH($X523,Map_DurBQNT[Dur_Key],0))&amp;":"&amp;$M523&amp;":"&amp;$O523</f>
        <v>AA:9:CAD:Govt</v>
      </c>
      <c r="AZ523" s="3" t="str">
        <f>INDEX(Table9[LQA_Bucket],MATCH(BuyTable[[#This Row],[LQA_LIQUIDITY_SCORE]],Table9[LQA_Val],1))</f>
        <v>80-100</v>
      </c>
      <c r="BA523" s="27" t="str">
        <f>INDEX(Table10[Utilization_Bucket],MATCH(_xlfn.IFNA(ROUND(BuyTable[[#This Row],[Remaining]]/1000000,0),-1),Table10[Utilization_Val],1))</f>
        <v>10-50MM</v>
      </c>
      <c r="BB52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24" spans="1:54" x14ac:dyDescent="0.3">
      <c r="A524" t="s">
        <v>876</v>
      </c>
      <c r="B524" t="str">
        <f>IF(ISNUMBER(MATCH(I524,Buyside_PastID!A:A,0)),"","NEW")</f>
        <v/>
      </c>
      <c r="C524" s="8" t="s">
        <v>1773</v>
      </c>
      <c r="D524" s="8">
        <v>0.95079508305491611</v>
      </c>
      <c r="E524" s="8">
        <v>0.84529042567022405</v>
      </c>
      <c r="F524" s="8" t="s">
        <v>2209</v>
      </c>
      <c r="G524" s="8">
        <v>3000000</v>
      </c>
      <c r="H524" s="8">
        <v>5000000</v>
      </c>
      <c r="I524" s="8" t="str" cm="1">
        <f t="array" ref="I524">_xll.BDP($C524,I$1)</f>
        <v>12657ZBK8</v>
      </c>
      <c r="J524" s="8" t="str" cm="1">
        <f t="array" ref="J524">_xll.BDP($C524,J$1)</f>
        <v>CUCN 3.548 11/22/47</v>
      </c>
      <c r="K524" s="8" cm="1">
        <f t="array" ref="K524">_xll.BDP($C524,K$1)</f>
        <v>108393</v>
      </c>
      <c r="L524" s="8" cm="1">
        <f t="array" ref="L524">_xll.BDP($C524,L$1)</f>
        <v>1180050</v>
      </c>
      <c r="M524" s="8" t="str" cm="1">
        <f t="array" ref="M524">_xll.BDP($C524,M$1)</f>
        <v>CAD</v>
      </c>
      <c r="N524" s="8" t="str" cm="1">
        <f t="array" ref="N524">_xll.BDP($C524,N$1)</f>
        <v>CA</v>
      </c>
      <c r="O524" s="8" t="str" cm="1">
        <f t="array" ref="O524">_xll.BDP($C524,O$1)</f>
        <v>Corp</v>
      </c>
      <c r="P524" s="8" t="str" cm="1">
        <f t="array" ref="P524">_xll.BDP($C524,P$1)</f>
        <v>Utilities</v>
      </c>
      <c r="Q524" s="8" t="str" cm="1">
        <f t="array" ref="Q524">_xll.BDP($C524,Q$1)</f>
        <v>CU INC</v>
      </c>
      <c r="R524" s="8" t="str" cm="1">
        <f t="array" ref="R524">_xll.BDP($C524,R$1)</f>
        <v>A</v>
      </c>
      <c r="S524" s="8" cm="1">
        <f t="array" ref="S524">_xlfn.IFNA(MATCH(_xll.BDP($C524,S$1),Convert_RBCIRTG[RTG_MDY],0),0)</f>
        <v>0</v>
      </c>
      <c r="T524" s="8" cm="1">
        <f t="array" ref="T524">_xlfn.IFNA(MATCH(_xll.BDP($C524,T$1),Convert_RBCIRTG[RTG_FITCH_SP],0),0)</f>
        <v>0</v>
      </c>
      <c r="U524" s="8" cm="1">
        <f t="array" ref="U524">_xlfn.IFNA(MATCH(_xll.BDP($C524,U$1),Convert_RBCIRTG[RTG_FITCH_SP],0),0)</f>
        <v>4</v>
      </c>
      <c r="V524" s="20" t="str" cm="1">
        <f t="array" ref="V524">INDEX(Convert_RBCIRTG[RTG_FITCH_SP],IF(MEDIAN($S524:$U524)&gt;0,MEDIAN($S524:$U524),MAX($S524:$U524)))</f>
        <v>A-</v>
      </c>
      <c r="W524" s="15" cm="1">
        <f t="array" ref="W524">_xll.BDP($C524,W$1,"YAS_YLD_FLAG = 15")</f>
        <v>16.699966025957472</v>
      </c>
      <c r="X524" s="3" t="str">
        <f>INDEX(Convert_DurBins[Dur_Bucket],MATCH($W524,Convert_DurBins[Dur_Val],1))</f>
        <v>16-18</v>
      </c>
      <c r="Y524" s="14">
        <f t="shared" si="36"/>
        <v>3.1680040000000003</v>
      </c>
      <c r="Z524" s="3">
        <f>-INDEX(DefProv[Default],MATCH($O524&amp;$R524,DefProv[KEY],0))</f>
        <v>-13</v>
      </c>
      <c r="AA524" s="9" cm="1">
        <f t="array" ref="AA524">IF($M524="CAD",AB524,_xll.BDP($C524,AA$1,"YAS_XCCY_FOREIGN_CURRENCY=CAD","YAS_YLD_FLAG = 15","PRICING_SOURCE=BVAL"))</f>
        <v>3.2980040000000002</v>
      </c>
      <c r="AB524" s="9" cm="1">
        <f t="array" ref="AB524">_xll.BDP($C524,AB$1,"YAS_YLD_FLAG = 15","PRICING_SOURCE=BVAL")</f>
        <v>3.2980040000000002</v>
      </c>
      <c r="AC524" s="14">
        <f t="shared" si="37"/>
        <v>0</v>
      </c>
      <c r="AD524" s="9" cm="1">
        <f t="array" ref="AD524">_xll.BDP($C524,AD$1,"YAS_YLD_FLAG = 15","PRICING_SOURCE=BVAL")</f>
        <v>134.55090000000004</v>
      </c>
      <c r="AE524" s="14">
        <f>INDEX([1]credit_yield!$C$1:$C$108,MATCH($AY524,[1]credit_yield!$A$1:$A$108,0))</f>
        <v>139.83568050986841</v>
      </c>
      <c r="AF524" s="9" cm="1">
        <f t="array" ref="AF524">_xll.BDP($C524,AF$1,"YAS_YLD_FLAG = 15","YAS_XCCY_FOREIGN_CURRENCY=CAD","PRICING_SOURCE=BVAL")</f>
        <v>135.81724766056459</v>
      </c>
      <c r="AG524" s="9" cm="1">
        <f t="array" ref="AG524">_xll.BDP($C524,AG$1,"YAS_YLD_FLAG = 15","PRICING_SOURCE=BVAL")</f>
        <v>1.9524949999999999</v>
      </c>
      <c r="AH524" s="9" t="str" cm="1">
        <f t="array" ref="AH524">_xll.BDP($C524,AH$1,"YAS_YLD_FLAG = 15","PRICING_SOURCE=BVAL")</f>
        <v>CAN 2 3/4 12/01/48</v>
      </c>
      <c r="AI524" s="9" t="str" cm="1">
        <f t="array" ref="AI524">_xll.BDP($C524,AI$1,"YAS_YLD_FLAG = 15","YAS_XCCY_FOREIGN_CURRENCY=CAD","PRICING_SOURCE=BVAL")</f>
        <v>CAN 2 12/01/51</v>
      </c>
      <c r="AJ524" s="9" cm="1">
        <f t="array" ref="AJ524">_xll.BQL($C524, "yield(fill=PREV, pricing_source=BVN4, side=Bid, yield_type=YTW) - yield(fill=PREV, pricing_source=BVN4, side=Ask, yield_type=YTW)")</f>
        <v>3.0018619999999885E-2</v>
      </c>
      <c r="AK524" s="16" cm="1">
        <f t="array" ref="AK524">_xll.BDP($C524,AK$1,"YAS_YLD_FLAG = 1")</f>
        <v>430000000</v>
      </c>
      <c r="AL524" s="5">
        <f t="shared" si="38"/>
        <v>0</v>
      </c>
      <c r="AM524" s="17" cm="1">
        <f t="array" ref="AM524">_xll.BDP($C524&amp;"@"&amp;Settings!$B$1&amp;" "&amp;$O524,"INTERVAL_SUM","MARKET_DATA_OVERRIDE="&amp;AM$1,"CALC_INTERVAL="&amp;Settings!$B$2,"FILL=0")*1000</f>
        <v>0</v>
      </c>
      <c r="AN524" s="18">
        <f t="shared" si="39"/>
        <v>0</v>
      </c>
      <c r="AO524" s="17" cm="1">
        <f t="array" ref="AO524">_xll.BDP($I524&amp;"@"&amp;Settings!$B$1&amp;" "&amp;$O524,"INTERVAL_SUM","MARKET_DATA_OVERRIDE="&amp;AO$1,"CALC_INTERVAL="&amp;Settings!$B$2,"FILL=0")*1000</f>
        <v>0</v>
      </c>
      <c r="AP524" s="17" cm="1">
        <f t="array" ref="AP524">_xll.BDP($I524&amp;"@"&amp;Settings!$B$1&amp;" "&amp;$O524,"INTERVAL_SUM","MARKET_DATA_OVERRIDE="&amp;AP$1,"CALC_INTERVAL="&amp;Settings!$B$2,"FILL=0")*1000</f>
        <v>0</v>
      </c>
      <c r="AQ524" s="8" cm="1">
        <f t="array" ref="AQ524">_xll.BDP($C524,AQ$1)</f>
        <v>85</v>
      </c>
      <c r="AR524" s="21">
        <f>_xlfn.IFNA(IF(ISNUMBER($K524),INDEX(SN_Limit[UTILIZATION],MATCH($K524,SN_Limit[BB_ID],0)),"#N/A"),
IF(ISNUMBER($L524),INDEX(SN_Limit[UTILIZATION],MATCH($L524,SN_Limit[BB_ID],0)),"#N/A"))</f>
        <v>0.53059999999999996</v>
      </c>
      <c r="AS524" s="6">
        <f>_xlfn.IFNA(IF(ISNUMBER($K524),INDEX(SN_Limit[REMAINING],MATCH($K524,SN_Limit[BB_ID],0)),"#N/A"),
IF(ISNUMBER($L524),INDEX(SN_Limit[REMAINING],MATCH($L524,SN_Limit[BB_ID],0)),"#N/A"))</f>
        <v>66489430.379999995</v>
      </c>
      <c r="AT524" s="3" t="str">
        <f>INDEX(Table11[Z_category],MATCH(MAX(BuyTable[[#This Row],[Yld_Z_BB]:[Yld_Z_RBCI]]),Table11[Z_score_Vale],1))</f>
        <v>75 to 90</v>
      </c>
      <c r="AU524" s="3">
        <f>INDEX(Table12[TRAC_Category],MATCH(BuyTable[[#This Row],[Perc_Traded]],Table12[TRAC_Value],1))</f>
        <v>0</v>
      </c>
      <c r="AV524" s="27">
        <f>INDEX(Table13[NetDlrInv_Category],MATCH(BuyTable[[#This Row],[DealerClient Net]],Table13[NetDlrInv_Value],1))</f>
        <v>0</v>
      </c>
      <c r="AW524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24" s="3">
        <f>INDEX(Table15[XCCY_Cat],MATCH(BuyTable[[#This Row],[XCCY_sprd]],Table15[XCCY_Value],1))</f>
        <v>0</v>
      </c>
      <c r="AY524" s="3" t="str">
        <f>INDEX(Group_RTG[RTG_Value],MATCH($R524,Group_RTG[RTG_Key],0))&amp;":"&amp;INDEX(Map_DurBQNT[Dur_Val],MATCH($X524,Map_DurBQNT[Dur_Key],0))&amp;":"&amp;$M524&amp;":"&amp;$O524</f>
        <v>A:9:CAD:Corp</v>
      </c>
      <c r="AZ524" s="3" t="str">
        <f>INDEX(Table9[LQA_Bucket],MATCH(BuyTable[[#This Row],[LQA_LIQUIDITY_SCORE]],Table9[LQA_Val],1))</f>
        <v>80-100</v>
      </c>
      <c r="BA524" s="27" t="str">
        <f>INDEX(Table10[Utilization_Bucket],MATCH(_xlfn.IFNA(ROUND(BuyTable[[#This Row],[Remaining]]/1000000,0),-1),Table10[Utilization_Val],1))</f>
        <v>50-100MM</v>
      </c>
      <c r="BB52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25" spans="1:54" x14ac:dyDescent="0.3">
      <c r="A525" t="s">
        <v>876</v>
      </c>
      <c r="B525" t="str">
        <f>IF(ISNUMBER(MATCH(I525,Buyside_PastID!A:A,0)),"","NEW")</f>
        <v/>
      </c>
      <c r="C525" s="8" t="s">
        <v>1840</v>
      </c>
      <c r="D525" s="8">
        <v>1.3658374463108618</v>
      </c>
      <c r="E525" s="8">
        <v>1.7366906973570984</v>
      </c>
      <c r="F525" s="8" t="s">
        <v>2289</v>
      </c>
      <c r="G525" s="8">
        <v>10000</v>
      </c>
      <c r="H525" s="8">
        <v>2000</v>
      </c>
      <c r="I525" s="8" t="str" cm="1">
        <f t="array" ref="I525">_xll.BDP($C525,I$1)</f>
        <v>891288DL3</v>
      </c>
      <c r="J525" s="8" t="str" cm="1">
        <f t="array" ref="J525">_xll.BDP($C525,J$1)</f>
        <v>TRNT 2.95 04/28/35</v>
      </c>
      <c r="K525" s="8" cm="1">
        <f t="array" ref="K525">_xll.BDP($C525,K$1)</f>
        <v>186517</v>
      </c>
      <c r="L525" s="8" cm="1">
        <f t="array" ref="L525">_xll.BDP($C525,L$1)</f>
        <v>186517</v>
      </c>
      <c r="M525" s="8" t="str" cm="1">
        <f t="array" ref="M525">_xll.BDP($C525,M$1)</f>
        <v>CAD</v>
      </c>
      <c r="N525" s="8" t="str" cm="1">
        <f t="array" ref="N525">_xll.BDP($C525,N$1)</f>
        <v>CA</v>
      </c>
      <c r="O525" s="8" t="str" cm="1">
        <f t="array" ref="O525">_xll.BDP($C525,O$1)</f>
        <v>Govt</v>
      </c>
      <c r="P525" s="8" t="str" cm="1">
        <f t="array" ref="P525">_xll.BDP($C525,P$1)</f>
        <v>Government</v>
      </c>
      <c r="Q525" s="8" t="str" cm="1">
        <f t="array" ref="Q525">_xll.BDP($C525,Q$1)</f>
        <v>CITY OF TORONTO CANADA</v>
      </c>
      <c r="R525" s="8" t="str" cm="1">
        <f t="array" ref="R525">_xll.BDP($C525,R$1)</f>
        <v>AA</v>
      </c>
      <c r="S525" s="8" cm="1">
        <f t="array" ref="S525">_xlfn.IFNA(MATCH(_xll.BDP($C525,S$1),Convert_RBCIRTG[RTG_MDY],0),0)</f>
        <v>9</v>
      </c>
      <c r="T525" s="8" cm="1">
        <f t="array" ref="T525">_xlfn.IFNA(MATCH(_xll.BDP($C525,T$1),Convert_RBCIRTG[RTG_FITCH_SP],0),0)</f>
        <v>0</v>
      </c>
      <c r="U525" s="8" cm="1">
        <f t="array" ref="U525">_xlfn.IFNA(MATCH(_xll.BDP($C525,U$1),Convert_RBCIRTG[RTG_FITCH_SP],0),0)</f>
        <v>8</v>
      </c>
      <c r="V525" s="20" t="str" cm="1">
        <f t="array" ref="V525">INDEX(Convert_RBCIRTG[RTG_FITCH_SP],IF(MEDIAN($S525:$U525)&gt;0,MEDIAN($S525:$U525),MAX($S525:$U525)))</f>
        <v>AA</v>
      </c>
      <c r="W525" s="15" cm="1">
        <f t="array" ref="W525">_xll.BDP($C525,W$1,"YAS_YLD_FLAG = 15")</f>
        <v>11.02066832100741</v>
      </c>
      <c r="X525" s="3" t="str">
        <f>INDEX(Convert_DurBins[Dur_Bucket],MATCH($W525,Convert_DurBins[Dur_Val],1))</f>
        <v>10-12</v>
      </c>
      <c r="Y525" s="14">
        <f t="shared" si="36"/>
        <v>2.5266120000000001</v>
      </c>
      <c r="Z525" s="3">
        <f>-INDEX(DefProv[Default],MATCH($O525&amp;$R525,DefProv[KEY],0))</f>
        <v>-3</v>
      </c>
      <c r="AA525" s="9" cm="1">
        <f t="array" ref="AA525">IF($M525="CAD",AB525,_xll.BDP($C525,AA$1,"YAS_XCCY_FOREIGN_CURRENCY=CAD","YAS_YLD_FLAG = 15","PRICING_SOURCE=BVAL"))</f>
        <v>2.5566119999999999</v>
      </c>
      <c r="AB525" s="9" cm="1">
        <f t="array" ref="AB525">_xll.BDP($C525,AB$1,"YAS_YLD_FLAG = 15","PRICING_SOURCE=BVAL")</f>
        <v>2.5566119999999999</v>
      </c>
      <c r="AC525" s="14">
        <f t="shared" si="37"/>
        <v>0</v>
      </c>
      <c r="AD525" s="9" cm="1">
        <f t="array" ref="AD525">_xll.BDP($C525,AD$1,"YAS_YLD_FLAG = 15","PRICING_SOURCE=BVAL")</f>
        <v>77.815699999999978</v>
      </c>
      <c r="AE525" s="14" t="e">
        <f>INDEX([1]credit_yield!$C$1:$C$108,MATCH($AY525,[1]credit_yield!$A$1:$A$108,0))</f>
        <v>#N/A</v>
      </c>
      <c r="AF525" s="9" cm="1">
        <f t="array" ref="AF525">_xll.BDP($C525,AF$1,"YAS_YLD_FLAG = 15","YAS_XCCY_FOREIGN_CURRENCY=CAD","PRICING_SOURCE=BVAL")</f>
        <v>98.357522851136594</v>
      </c>
      <c r="AG525" s="9" cm="1">
        <f t="array" ref="AG525">_xll.BDP($C525,AG$1,"YAS_YLD_FLAG = 15","PRICING_SOURCE=BVAL")</f>
        <v>1.7784550000000001</v>
      </c>
      <c r="AH525" s="9" t="str" cm="1">
        <f t="array" ref="AH525">_xll.BDP($C525,AH$1,"YAS_YLD_FLAG = 15","PRICING_SOURCE=BVAL")</f>
        <v>CAN 5 06/01/37</v>
      </c>
      <c r="AI525" s="9" t="str" cm="1">
        <f t="array" ref="AI525">_xll.BDP($C525,AI$1,"YAS_YLD_FLAG = 15","YAS_XCCY_FOREIGN_CURRENCY=CAD","PRICING_SOURCE=BVAL")</f>
        <v>CAN 1 ½ 06/01/31</v>
      </c>
      <c r="AJ525" s="9" cm="1">
        <f t="array" ref="AJ525">_xll.BQL($C525, "yield(fill=PREV, pricing_source=BVN4, side=Bid, yield_type=YTW) - yield(fill=PREV, pricing_source=BVN4, side=Ask, yield_type=YTW)")</f>
        <v>2.0302005502534914E-2</v>
      </c>
      <c r="AK525" s="16" cm="1">
        <f t="array" ref="AK525">_xll.BDP($C525,AK$1,"YAS_YLD_FLAG = 1")</f>
        <v>400000000</v>
      </c>
      <c r="AL525" s="5">
        <f t="shared" si="38"/>
        <v>0</v>
      </c>
      <c r="AM525" s="17" cm="1">
        <f t="array" ref="AM525">_xll.BDP($C525&amp;"@"&amp;Settings!$B$1&amp;" "&amp;$O525,"INTERVAL_SUM","MARKET_DATA_OVERRIDE="&amp;AM$1,"CALC_INTERVAL="&amp;Settings!$B$2,"FILL=0")*1000</f>
        <v>0</v>
      </c>
      <c r="AN525" s="18">
        <f t="shared" si="39"/>
        <v>0</v>
      </c>
      <c r="AO525" s="17" cm="1">
        <f t="array" ref="AO525">_xll.BDP($I525&amp;"@"&amp;Settings!$B$1&amp;" "&amp;$O525,"INTERVAL_SUM","MARKET_DATA_OVERRIDE="&amp;AO$1,"CALC_INTERVAL="&amp;Settings!$B$2,"FILL=0")*1000</f>
        <v>0</v>
      </c>
      <c r="AP525" s="17" cm="1">
        <f t="array" ref="AP525">_xll.BDP($I525&amp;"@"&amp;Settings!$B$1&amp;" "&amp;$O525,"INTERVAL_SUM","MARKET_DATA_OVERRIDE="&amp;AP$1,"CALC_INTERVAL="&amp;Settings!$B$2,"FILL=0")*1000</f>
        <v>0</v>
      </c>
      <c r="AQ525" s="8" cm="1">
        <f t="array" ref="AQ525">_xll.BDP($C525,AQ$1)</f>
        <v>92</v>
      </c>
      <c r="AR525" s="21">
        <f>_xlfn.IFNA(IF(ISNUMBER($K525),INDEX(SN_Limit[UTILIZATION],MATCH($K525,SN_Limit[BB_ID],0)),"#N/A"),
IF(ISNUMBER($L525),INDEX(SN_Limit[UTILIZATION],MATCH($L525,SN_Limit[BB_ID],0)),"#N/A"))</f>
        <v>1.26E-2</v>
      </c>
      <c r="AS525" s="6">
        <f>_xlfn.IFNA(IF(ISNUMBER($K525),INDEX(SN_Limit[REMAINING],MATCH($K525,SN_Limit[BB_ID],0)),"#N/A"),
IF(ISNUMBER($L525),INDEX(SN_Limit[REMAINING],MATCH($L525,SN_Limit[BB_ID],0)),"#N/A"))</f>
        <v>79863823.290000007</v>
      </c>
      <c r="AT525" s="3" t="str">
        <f>INDEX(Table11[Z_category],MATCH(MAX(BuyTable[[#This Row],[Yld_Z_BB]:[Yld_Z_RBCI]]),Table11[Z_score_Vale],1))</f>
        <v>90+</v>
      </c>
      <c r="AU525" s="3">
        <f>INDEX(Table12[TRAC_Category],MATCH(BuyTable[[#This Row],[Perc_Traded]],Table12[TRAC_Value],1))</f>
        <v>0</v>
      </c>
      <c r="AV525" s="27">
        <f>INDEX(Table13[NetDlrInv_Category],MATCH(BuyTable[[#This Row],[DealerClient Net]],Table13[NetDlrInv_Value],1))</f>
        <v>0</v>
      </c>
      <c r="AW525" s="3">
        <f>IF(OR(ISBLANK(BuyTable[[#This Row],[MSG_AskSize]]),NOT(ISNUMBER(BuyTable[[#This Row],[MSG_AskSize]]))),"NA",INDEX(Table14[AskSize_Category],MATCH(BuyTable[[#This Row],[MSG_AskSize]],Table14[AskSize_Value],1)))</f>
        <v>0</v>
      </c>
      <c r="AX525" s="3">
        <f>INDEX(Table15[XCCY_Cat],MATCH(BuyTable[[#This Row],[XCCY_sprd]],Table15[XCCY_Value],1))</f>
        <v>0</v>
      </c>
      <c r="AY525" s="3" t="str">
        <f>INDEX(Group_RTG[RTG_Value],MATCH($R525,Group_RTG[RTG_Key],0))&amp;":"&amp;INDEX(Map_DurBQNT[Dur_Val],MATCH($X525,Map_DurBQNT[Dur_Key],0))&amp;":"&amp;$M525&amp;":"&amp;$O525</f>
        <v>AA:6:CAD:Govt</v>
      </c>
      <c r="AZ525" s="3" t="str">
        <f>INDEX(Table9[LQA_Bucket],MATCH(BuyTable[[#This Row],[LQA_LIQUIDITY_SCORE]],Table9[LQA_Val],1))</f>
        <v>80-100</v>
      </c>
      <c r="BA525" s="27" t="str">
        <f>INDEX(Table10[Utilization_Bucket],MATCH(_xlfn.IFNA(ROUND(BuyTable[[#This Row],[Remaining]]/1000000,0),-1),Table10[Utilization_Val],1))</f>
        <v>50-100MM</v>
      </c>
      <c r="BB52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26" spans="1:54" x14ac:dyDescent="0.3">
      <c r="A526" t="s">
        <v>876</v>
      </c>
      <c r="B526" t="str">
        <f>IF(ISNUMBER(MATCH(I526,Buyside_PastID!A:A,0)),"","NEW")</f>
        <v/>
      </c>
      <c r="C526" s="8" t="s">
        <v>1062</v>
      </c>
      <c r="D526" s="8">
        <v>0.91859940491264624</v>
      </c>
      <c r="E526" s="8">
        <v>1.3298924346548977</v>
      </c>
      <c r="F526" s="8" t="s">
        <v>2264</v>
      </c>
      <c r="G526" s="8">
        <v>2000</v>
      </c>
      <c r="H526" s="8">
        <v>2000</v>
      </c>
      <c r="I526" s="8" t="str" cm="1">
        <f t="array" ref="I526">_xll.BDP($C526,I$1)</f>
        <v>614852KN0</v>
      </c>
      <c r="J526" s="8" t="str" cm="1">
        <f t="array" ref="J526">_xll.BDP($C526,J$1)</f>
        <v>MNTRL 6 06/01/43</v>
      </c>
      <c r="K526" s="8" cm="1">
        <f t="array" ref="K526">_xll.BDP($C526,K$1)</f>
        <v>186376</v>
      </c>
      <c r="L526" s="8" cm="1">
        <f t="array" ref="L526">_xll.BDP($C526,L$1)</f>
        <v>186376</v>
      </c>
      <c r="M526" s="8" t="str" cm="1">
        <f t="array" ref="M526">_xll.BDP($C526,M$1)</f>
        <v>CAD</v>
      </c>
      <c r="N526" s="8" t="str" cm="1">
        <f t="array" ref="N526">_xll.BDP($C526,N$1)</f>
        <v>CA</v>
      </c>
      <c r="O526" s="8" t="str" cm="1">
        <f t="array" ref="O526">_xll.BDP($C526,O$1)</f>
        <v>Govt</v>
      </c>
      <c r="P526" s="8" t="str" cm="1">
        <f t="array" ref="P526">_xll.BDP($C526,P$1)</f>
        <v>Government</v>
      </c>
      <c r="Q526" s="8" t="str" cm="1">
        <f t="array" ref="Q526">_xll.BDP($C526,Q$1)</f>
        <v>CITY OF MONTREAL</v>
      </c>
      <c r="R526" s="8" t="str" cm="1">
        <f t="array" ref="R526">_xll.BDP($C526,R$1)</f>
        <v>AA-</v>
      </c>
      <c r="S526" s="8" cm="1">
        <f t="array" ref="S526">_xlfn.IFNA(MATCH(_xll.BDP($C526,S$1),Convert_RBCIRTG[RTG_MDY],0),0)</f>
        <v>8</v>
      </c>
      <c r="T526" s="8" cm="1">
        <f t="array" ref="T526">_xlfn.IFNA(MATCH(_xll.BDP($C526,T$1),Convert_RBCIRTG[RTG_FITCH_SP],0),0)</f>
        <v>0</v>
      </c>
      <c r="U526" s="8" cm="1">
        <f t="array" ref="U526">_xlfn.IFNA(MATCH(_xll.BDP($C526,U$1),Convert_RBCIRTG[RTG_FITCH_SP],0),0)</f>
        <v>7</v>
      </c>
      <c r="V526" s="20" t="str" cm="1">
        <f t="array" ref="V526">INDEX(Convert_RBCIRTG[RTG_FITCH_SP],IF(MEDIAN($S526:$U526)&gt;0,MEDIAN($S526:$U526),MAX($S526:$U526)))</f>
        <v>AA-</v>
      </c>
      <c r="W526" s="15" cm="1">
        <f t="array" ref="W526">_xll.BDP($C526,W$1,"YAS_YLD_FLAG = 15")</f>
        <v>13.739882172486586</v>
      </c>
      <c r="X526" s="3" t="str">
        <f>INDEX(Convert_DurBins[Dur_Bucket],MATCH($W526,Convert_DurBins[Dur_Val],1))</f>
        <v>12-14</v>
      </c>
      <c r="Y526" s="14">
        <f t="shared" si="36"/>
        <v>2.8302530000000004</v>
      </c>
      <c r="Z526" s="3">
        <f>-INDEX(DefProv[Default],MATCH($O526&amp;$R526,DefProv[KEY],0))</f>
        <v>-3</v>
      </c>
      <c r="AA526" s="9" cm="1">
        <f t="array" ref="AA526">IF($M526="CAD",AB526,_xll.BDP($C526,AA$1,"YAS_XCCY_FOREIGN_CURRENCY=CAD","YAS_YLD_FLAG = 15","PRICING_SOURCE=BVAL"))</f>
        <v>2.8602530000000002</v>
      </c>
      <c r="AB526" s="9" cm="1">
        <f t="array" ref="AB526">_xll.BDP($C526,AB$1,"YAS_YLD_FLAG = 15","PRICING_SOURCE=BVAL")</f>
        <v>2.8602530000000002</v>
      </c>
      <c r="AC526" s="14">
        <f t="shared" si="37"/>
        <v>0</v>
      </c>
      <c r="AD526" s="9" cm="1">
        <f t="array" ref="AD526">_xll.BDP($C526,AD$1,"YAS_YLD_FLAG = 15","PRICING_SOURCE=BVAL")</f>
        <v>142.55400000000003</v>
      </c>
      <c r="AE526" s="14" t="e">
        <f>INDEX([1]credit_yield!$C$1:$C$108,MATCH($AY526,[1]credit_yield!$A$1:$A$108,0))</f>
        <v>#N/A</v>
      </c>
      <c r="AF526" s="9" cm="1">
        <f t="array" ref="AF526">_xll.BDP($C526,AF$1,"YAS_YLD_FLAG = 15","YAS_XCCY_FOREIGN_CURRENCY=CAD","PRICING_SOURCE=BVAL")</f>
        <v>120.17529306882837</v>
      </c>
      <c r="AG526" s="9" cm="1">
        <f t="array" ref="AG526">_xll.BDP($C526,AG$1,"YAS_YLD_FLAG = 15","PRICING_SOURCE=BVAL")</f>
        <v>1.4347129999999999</v>
      </c>
      <c r="AH526" s="9" t="str" cm="1">
        <f t="array" ref="AH526">_xll.BDP($C526,AH$1,"YAS_YLD_FLAG = 15","PRICING_SOURCE=BVAL")</f>
        <v>CAN 5 3/4 06/01/29</v>
      </c>
      <c r="AI526" s="9" t="str" cm="1">
        <f t="array" ref="AI526">_xll.BDP($C526,AI$1,"YAS_YLD_FLAG = 15","YAS_XCCY_FOREIGN_CURRENCY=CAD","PRICING_SOURCE=BVAL")</f>
        <v>CAN 4 06/01/41</v>
      </c>
      <c r="AJ526" s="9" cm="1">
        <f t="array" ref="AJ526">_xll.BQL($C526, "yield(fill=PREV, pricing_source=BVN4, side=Bid, yield_type=YTW) - yield(fill=PREV, pricing_source=BVN4, side=Ask, yield_type=YTW)")</f>
        <v>1.4119454552503186E-2</v>
      </c>
      <c r="AK526" s="16" cm="1">
        <f t="array" ref="AK526">_xll.BDP($C526,AK$1,"YAS_YLD_FLAG = 1")</f>
        <v>750000000</v>
      </c>
      <c r="AL526" s="5">
        <f t="shared" si="38"/>
        <v>0</v>
      </c>
      <c r="AM526" s="17" cm="1">
        <f t="array" ref="AM526">_xll.BDP($C526&amp;"@"&amp;Settings!$B$1&amp;" "&amp;$O526,"INTERVAL_SUM","MARKET_DATA_OVERRIDE="&amp;AM$1,"CALC_INTERVAL="&amp;Settings!$B$2,"FILL=0")*1000</f>
        <v>0</v>
      </c>
      <c r="AN526" s="18">
        <f t="shared" si="39"/>
        <v>0</v>
      </c>
      <c r="AO526" s="17" cm="1">
        <f t="array" ref="AO526">_xll.BDP($I526&amp;"@"&amp;Settings!$B$1&amp;" "&amp;$O526,"INTERVAL_SUM","MARKET_DATA_OVERRIDE="&amp;AO$1,"CALC_INTERVAL="&amp;Settings!$B$2,"FILL=0")*1000</f>
        <v>0</v>
      </c>
      <c r="AP526" s="17" cm="1">
        <f t="array" ref="AP526">_xll.BDP($I526&amp;"@"&amp;Settings!$B$1&amp;" "&amp;$O526,"INTERVAL_SUM","MARKET_DATA_OVERRIDE="&amp;AP$1,"CALC_INTERVAL="&amp;Settings!$B$2,"FILL=0")*1000</f>
        <v>0</v>
      </c>
      <c r="AQ526" s="8" cm="1">
        <f t="array" ref="AQ526">_xll.BDP($C526,AQ$1)</f>
        <v>99</v>
      </c>
      <c r="AR526" s="21">
        <f>_xlfn.IFNA(IF(ISNUMBER($K526),INDEX(SN_Limit[UTILIZATION],MATCH($K526,SN_Limit[BB_ID],0)),"#N/A"),
IF(ISNUMBER($L526),INDEX(SN_Limit[UTILIZATION],MATCH($L526,SN_Limit[BB_ID],0)),"#N/A"))</f>
        <v>0.4995</v>
      </c>
      <c r="AS526" s="6">
        <f>_xlfn.IFNA(IF(ISNUMBER($K526),INDEX(SN_Limit[REMAINING],MATCH($K526,SN_Limit[BB_ID],0)),"#N/A"),
IF(ISNUMBER($L526),INDEX(SN_Limit[REMAINING],MATCH($L526,SN_Limit[BB_ID],0)),"#N/A"))</f>
        <v>40048812.200000003</v>
      </c>
      <c r="AT526" s="3" t="str">
        <f>INDEX(Table11[Z_category],MATCH(MAX(BuyTable[[#This Row],[Yld_Z_BB]:[Yld_Z_RBCI]]),Table11[Z_score_Vale],1))</f>
        <v>90+</v>
      </c>
      <c r="AU526" s="3">
        <f>INDEX(Table12[TRAC_Category],MATCH(BuyTable[[#This Row],[Perc_Traded]],Table12[TRAC_Value],1))</f>
        <v>0</v>
      </c>
      <c r="AV526" s="27">
        <f>INDEX(Table13[NetDlrInv_Category],MATCH(BuyTable[[#This Row],[DealerClient Net]],Table13[NetDlrInv_Value],1))</f>
        <v>0</v>
      </c>
      <c r="AW526" s="3">
        <f>IF(OR(ISBLANK(BuyTable[[#This Row],[MSG_AskSize]]),NOT(ISNUMBER(BuyTable[[#This Row],[MSG_AskSize]]))),"NA",INDEX(Table14[AskSize_Category],MATCH(BuyTable[[#This Row],[MSG_AskSize]],Table14[AskSize_Value],1)))</f>
        <v>0</v>
      </c>
      <c r="AX526" s="3">
        <f>INDEX(Table15[XCCY_Cat],MATCH(BuyTable[[#This Row],[XCCY_sprd]],Table15[XCCY_Value],1))</f>
        <v>0</v>
      </c>
      <c r="AY526" s="3" t="str">
        <f>INDEX(Group_RTG[RTG_Value],MATCH($R526,Group_RTG[RTG_Key],0))&amp;":"&amp;INDEX(Map_DurBQNT[Dur_Val],MATCH($X526,Map_DurBQNT[Dur_Key],0))&amp;":"&amp;$M526&amp;":"&amp;$O526</f>
        <v>AA:7:CAD:Govt</v>
      </c>
      <c r="AZ526" s="3" t="str">
        <f>INDEX(Table9[LQA_Bucket],MATCH(BuyTable[[#This Row],[LQA_LIQUIDITY_SCORE]],Table9[LQA_Val],1))</f>
        <v>80-100</v>
      </c>
      <c r="BA526" s="27" t="str">
        <f>INDEX(Table10[Utilization_Bucket],MATCH(_xlfn.IFNA(ROUND(BuyTable[[#This Row],[Remaining]]/1000000,0),-1),Table10[Utilization_Val],1))</f>
        <v>10-50MM</v>
      </c>
      <c r="BB52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27" spans="1:54" x14ac:dyDescent="0.3">
      <c r="A527" t="s">
        <v>876</v>
      </c>
      <c r="B527" t="str">
        <f>IF(ISNUMBER(MATCH(I527,Buyside_PastID!A:A,0)),"","NEW")</f>
        <v/>
      </c>
      <c r="C527" s="8" t="s">
        <v>1804</v>
      </c>
      <c r="D527" s="8">
        <v>0.85960345006991901</v>
      </c>
      <c r="E527" s="8">
        <v>0.75933806033758078</v>
      </c>
      <c r="F527" s="8" t="s">
        <v>2250</v>
      </c>
      <c r="G527" s="8">
        <v>3000000</v>
      </c>
      <c r="H527" s="8">
        <v>5000000</v>
      </c>
      <c r="I527" s="8" t="str" cm="1">
        <f t="array" ref="I527">_xll.BDP($C527,I$1)</f>
        <v>44810ZAR1</v>
      </c>
      <c r="J527" s="8" t="str" cm="1">
        <f t="array" ref="J527">_xll.BDP($C527,J$1)</f>
        <v>HYDONE 5 10/19/46</v>
      </c>
      <c r="K527" s="8" cm="1">
        <f t="array" ref="K527">_xll.BDP($C527,K$1)</f>
        <v>47287703</v>
      </c>
      <c r="L527" s="8" cm="1">
        <f t="array" ref="L527">_xll.BDP($C527,L$1)</f>
        <v>1180521</v>
      </c>
      <c r="M527" s="8" t="str" cm="1">
        <f t="array" ref="M527">_xll.BDP($C527,M$1)</f>
        <v>CAD</v>
      </c>
      <c r="N527" s="8" t="str" cm="1">
        <f t="array" ref="N527">_xll.BDP($C527,N$1)</f>
        <v>CA</v>
      </c>
      <c r="O527" s="8" t="str" cm="1">
        <f t="array" ref="O527">_xll.BDP($C527,O$1)</f>
        <v>Corp</v>
      </c>
      <c r="P527" s="8" t="str" cm="1">
        <f t="array" ref="P527">_xll.BDP($C527,P$1)</f>
        <v>Utilities</v>
      </c>
      <c r="Q527" s="8" t="str" cm="1">
        <f t="array" ref="Q527">_xll.BDP($C527,Q$1)</f>
        <v>HYDRO ONE INC</v>
      </c>
      <c r="R527" s="8" t="str" cm="1">
        <f t="array" ref="R527">_xll.BDP($C527,R$1)</f>
        <v>A-</v>
      </c>
      <c r="S527" s="8" cm="1">
        <f t="array" ref="S527">_xlfn.IFNA(MATCH(_xll.BDP($C527,S$1),Convert_RBCIRTG[RTG_MDY],0),0)</f>
        <v>4</v>
      </c>
      <c r="T527" s="8" cm="1">
        <f t="array" ref="T527">_xlfn.IFNA(MATCH(_xll.BDP($C527,T$1),Convert_RBCIRTG[RTG_FITCH_SP],0),0)</f>
        <v>0</v>
      </c>
      <c r="U527" s="8" cm="1">
        <f t="array" ref="U527">_xlfn.IFNA(MATCH(_xll.BDP($C527,U$1),Convert_RBCIRTG[RTG_FITCH_SP],0),0)</f>
        <v>4</v>
      </c>
      <c r="V527" s="20" t="str" cm="1">
        <f t="array" ref="V527">INDEX(Convert_RBCIRTG[RTG_FITCH_SP],IF(MEDIAN($S527:$U527)&gt;0,MEDIAN($S527:$U527),MAX($S527:$U527)))</f>
        <v>A-</v>
      </c>
      <c r="W527" s="15" cm="1">
        <f t="array" ref="W527">_xll.BDP($C527,W$1,"YAS_YLD_FLAG = 15")</f>
        <v>15.604424390182571</v>
      </c>
      <c r="X527" s="3" t="str">
        <f>INDEX(Convert_DurBins[Dur_Bucket],MATCH($W527,Convert_DurBins[Dur_Val],1))</f>
        <v>14-16</v>
      </c>
      <c r="Y527" s="14">
        <f t="shared" si="36"/>
        <v>3.1262560000000001</v>
      </c>
      <c r="Z527" s="3">
        <f>-INDEX(DefProv[Default],MATCH($O527&amp;$R527,DefProv[KEY],0))</f>
        <v>-13</v>
      </c>
      <c r="AA527" s="9" cm="1">
        <f t="array" ref="AA527">IF($M527="CAD",AB527,_xll.BDP($C527,AA$1,"YAS_XCCY_FOREIGN_CURRENCY=CAD","YAS_YLD_FLAG = 15","PRICING_SOURCE=BVAL"))</f>
        <v>3.256256</v>
      </c>
      <c r="AB527" s="9" cm="1">
        <f t="array" ref="AB527">_xll.BDP($C527,AB$1,"YAS_YLD_FLAG = 15","PRICING_SOURCE=BVAL")</f>
        <v>3.256256</v>
      </c>
      <c r="AC527" s="14">
        <f t="shared" si="37"/>
        <v>0</v>
      </c>
      <c r="AD527" s="9" cm="1">
        <f t="array" ref="AD527">_xll.BDP($C527,AD$1,"YAS_YLD_FLAG = 15","PRICING_SOURCE=BVAL")</f>
        <v>155.72980000000001</v>
      </c>
      <c r="AE527" s="14">
        <f>INDEX([1]credit_yield!$C$1:$C$108,MATCH($AY527,[1]credit_yield!$A$1:$A$108,0))</f>
        <v>139.28053149055029</v>
      </c>
      <c r="AF527" s="9" cm="1">
        <f t="array" ref="AF527">_xll.BDP($C527,AF$1,"YAS_YLD_FLAG = 15","YAS_XCCY_FOREIGN_CURRENCY=CAD","PRICING_SOURCE=BVAL")</f>
        <v>147.89709977814977</v>
      </c>
      <c r="AG527" s="9" cm="1">
        <f t="array" ref="AG527">_xll.BDP($C527,AG$1,"YAS_YLD_FLAG = 15","PRICING_SOURCE=BVAL")</f>
        <v>1.698958</v>
      </c>
      <c r="AH527" s="9" t="str" cm="1">
        <f t="array" ref="AH527">_xll.BDP($C527,AH$1,"YAS_YLD_FLAG = 15","PRICING_SOURCE=BVAL")</f>
        <v>CAN 5 3/4 06/01/33</v>
      </c>
      <c r="AI527" s="9" t="str" cm="1">
        <f t="array" ref="AI527">_xll.BDP($C527,AI$1,"YAS_YLD_FLAG = 15","YAS_XCCY_FOREIGN_CURRENCY=CAD","PRICING_SOURCE=BVAL")</f>
        <v>CAN 2 12/01/51</v>
      </c>
      <c r="AJ527" s="9" cm="1">
        <f t="array" ref="AJ527">_xll.BQL($C527, "yield(fill=PREV, pricing_source=BVN4, side=Bid, yield_type=YTW) - yield(fill=PREV, pricing_source=BVN4, side=Ask, yield_type=YTW)")</f>
        <v>1.1722232969228141E-2</v>
      </c>
      <c r="AK527" s="16" cm="1">
        <f t="array" ref="AK527">_xll.BDP($C527,AK$1,"YAS_YLD_FLAG = 1")</f>
        <v>325000000</v>
      </c>
      <c r="AL527" s="5">
        <f t="shared" si="38"/>
        <v>0</v>
      </c>
      <c r="AM527" s="17" cm="1">
        <f t="array" ref="AM527">_xll.BDP($C527&amp;"@"&amp;Settings!$B$1&amp;" "&amp;$O527,"INTERVAL_SUM","MARKET_DATA_OVERRIDE="&amp;AM$1,"CALC_INTERVAL="&amp;Settings!$B$2,"FILL=0")*1000</f>
        <v>0</v>
      </c>
      <c r="AN527" s="18">
        <f t="shared" si="39"/>
        <v>0</v>
      </c>
      <c r="AO527" s="17" cm="1">
        <f t="array" ref="AO527">_xll.BDP($I527&amp;"@"&amp;Settings!$B$1&amp;" "&amp;$O527,"INTERVAL_SUM","MARKET_DATA_OVERRIDE="&amp;AO$1,"CALC_INTERVAL="&amp;Settings!$B$2,"FILL=0")*1000</f>
        <v>0</v>
      </c>
      <c r="AP527" s="17" cm="1">
        <f t="array" ref="AP527">_xll.BDP($I527&amp;"@"&amp;Settings!$B$1&amp;" "&amp;$O527,"INTERVAL_SUM","MARKET_DATA_OVERRIDE="&amp;AP$1,"CALC_INTERVAL="&amp;Settings!$B$2,"FILL=0")*1000</f>
        <v>0</v>
      </c>
      <c r="AQ527" s="8" cm="1">
        <f t="array" ref="AQ527">_xll.BDP($C527,AQ$1)</f>
        <v>74</v>
      </c>
      <c r="AR527" s="21">
        <f>_xlfn.IFNA(IF(ISNUMBER($K527),INDEX(SN_Limit[UTILIZATION],MATCH($K527,SN_Limit[BB_ID],0)),"#N/A"),
IF(ISNUMBER($L527),INDEX(SN_Limit[UTILIZATION],MATCH($L527,SN_Limit[BB_ID],0)),"#N/A"))</f>
        <v>0.15909999999999999</v>
      </c>
      <c r="AS527" s="6">
        <f>_xlfn.IFNA(IF(ISNUMBER($K527),INDEX(SN_Limit[REMAINING],MATCH($K527,SN_Limit[BB_ID],0)),"#N/A"),
IF(ISNUMBER($L527),INDEX(SN_Limit[REMAINING],MATCH($L527,SN_Limit[BB_ID],0)),"#N/A"))</f>
        <v>111128831.42</v>
      </c>
      <c r="AT527" s="3" t="str">
        <f>INDEX(Table11[Z_category],MATCH(MAX(BuyTable[[#This Row],[Yld_Z_BB]:[Yld_Z_RBCI]]),Table11[Z_score_Vale],1))</f>
        <v>75 to 90</v>
      </c>
      <c r="AU527" s="3">
        <f>INDEX(Table12[TRAC_Category],MATCH(BuyTable[[#This Row],[Perc_Traded]],Table12[TRAC_Value],1))</f>
        <v>0</v>
      </c>
      <c r="AV527" s="27">
        <f>INDEX(Table13[NetDlrInv_Category],MATCH(BuyTable[[#This Row],[DealerClient Net]],Table13[NetDlrInv_Value],1))</f>
        <v>0</v>
      </c>
      <c r="AW527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27" s="3">
        <f>INDEX(Table15[XCCY_Cat],MATCH(BuyTable[[#This Row],[XCCY_sprd]],Table15[XCCY_Value],1))</f>
        <v>0</v>
      </c>
      <c r="AY527" s="3" t="str">
        <f>INDEX(Group_RTG[RTG_Value],MATCH($R527,Group_RTG[RTG_Key],0))&amp;":"&amp;INDEX(Map_DurBQNT[Dur_Val],MATCH($X527,Map_DurBQNT[Dur_Key],0))&amp;":"&amp;$M527&amp;":"&amp;$O527</f>
        <v>A:8:CAD:Corp</v>
      </c>
      <c r="AZ527" s="3" t="str">
        <f>INDEX(Table9[LQA_Bucket],MATCH(BuyTable[[#This Row],[LQA_LIQUIDITY_SCORE]],Table9[LQA_Val],1))</f>
        <v>60-80</v>
      </c>
      <c r="BA527" s="27" t="str">
        <f>INDEX(Table10[Utilization_Bucket],MATCH(_xlfn.IFNA(ROUND(BuyTable[[#This Row],[Remaining]]/1000000,0),-1),Table10[Utilization_Val],1))</f>
        <v>100MM+</v>
      </c>
      <c r="BB52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28" spans="1:54" x14ac:dyDescent="0.3">
      <c r="A528" t="s">
        <v>876</v>
      </c>
      <c r="B528" t="str">
        <f>IF(ISNUMBER(MATCH(I528,Buyside_PastID!A:A,0)),"","NEW")</f>
        <v/>
      </c>
      <c r="C528" s="8" t="s">
        <v>1788</v>
      </c>
      <c r="D528" s="8">
        <v>0.97997456525631643</v>
      </c>
      <c r="E528" s="8">
        <v>1.2237485974252893</v>
      </c>
      <c r="F528" s="8" t="s">
        <v>2231</v>
      </c>
      <c r="G528" s="8">
        <v>0</v>
      </c>
      <c r="H528" s="8">
        <v>0</v>
      </c>
      <c r="I528" s="8" t="str" cm="1">
        <f t="array" ref="I528">_xll.BDP($C528,I$1)</f>
        <v>110709EX6</v>
      </c>
      <c r="J528" s="8" t="str" cm="1">
        <f t="array" ref="J528">_xll.BDP($C528,J$1)</f>
        <v>BRCOL 6.35 06/18/31</v>
      </c>
      <c r="K528" s="8" cm="1">
        <f t="array" ref="K528">_xll.BDP($C528,K$1)</f>
        <v>191111</v>
      </c>
      <c r="L528" s="8" cm="1">
        <f t="array" ref="L528">_xll.BDP($C528,L$1)</f>
        <v>191111</v>
      </c>
      <c r="M528" s="8" t="str" cm="1">
        <f t="array" ref="M528">_xll.BDP($C528,M$1)</f>
        <v>CAD</v>
      </c>
      <c r="N528" s="8" t="str" cm="1">
        <f t="array" ref="N528">_xll.BDP($C528,N$1)</f>
        <v>CA</v>
      </c>
      <c r="O528" s="8" t="str" cm="1">
        <f t="array" ref="O528">_xll.BDP($C528,O$1)</f>
        <v>Govt</v>
      </c>
      <c r="P528" s="8" t="str" cm="1">
        <f t="array" ref="P528">_xll.BDP($C528,P$1)</f>
        <v>Government</v>
      </c>
      <c r="Q528" s="8" t="str" cm="1">
        <f t="array" ref="Q528">_xll.BDP($C528,Q$1)</f>
        <v>BRITISH COLUMBIA PROV OF</v>
      </c>
      <c r="R528" s="8" t="str" cm="1">
        <f t="array" ref="R528">_xll.BDP($C528,R$1)</f>
        <v>AA+</v>
      </c>
      <c r="S528" s="8" cm="1">
        <f t="array" ref="S528">_xlfn.IFNA(MATCH(_xll.BDP($C528,S$1),Convert_RBCIRTG[RTG_MDY],0),0)</f>
        <v>10</v>
      </c>
      <c r="T528" s="8" cm="1">
        <f t="array" ref="T528">_xlfn.IFNA(MATCH(_xll.BDP($C528,T$1),Convert_RBCIRTG[RTG_FITCH_SP],0),0)</f>
        <v>0</v>
      </c>
      <c r="U528" s="8" cm="1">
        <f t="array" ref="U528">_xlfn.IFNA(MATCH(_xll.BDP($C528,U$1),Convert_RBCIRTG[RTG_FITCH_SP],0),0)</f>
        <v>9</v>
      </c>
      <c r="V528" s="20" t="str" cm="1">
        <f t="array" ref="V528">INDEX(Convert_RBCIRTG[RTG_FITCH_SP],IF(MEDIAN($S528:$U528)&gt;0,MEDIAN($S528:$U528),MAX($S528:$U528)))</f>
        <v>AA+</v>
      </c>
      <c r="W528" s="15" cm="1">
        <f t="array" ref="W528">_xll.BDP($C528,W$1,"YAS_YLD_FLAG = 15")</f>
        <v>7.5569142150662012</v>
      </c>
      <c r="X528" s="3" t="str">
        <f>INDEX(Convert_DurBins[Dur_Bucket],MATCH($W528,Convert_DurBins[Dur_Val],1))</f>
        <v>0-10</v>
      </c>
      <c r="Y528" s="14">
        <f t="shared" si="36"/>
        <v>2.0312170000000003</v>
      </c>
      <c r="Z528" s="3">
        <f>-INDEX(DefProv[Default],MATCH($O528&amp;$R528,DefProv[KEY],0))</f>
        <v>-3</v>
      </c>
      <c r="AA528" s="9" cm="1">
        <f t="array" ref="AA528">IF($M528="CAD",AB528,_xll.BDP($C528,AA$1,"YAS_XCCY_FOREIGN_CURRENCY=CAD","YAS_YLD_FLAG = 15","PRICING_SOURCE=BVAL"))</f>
        <v>2.0612170000000001</v>
      </c>
      <c r="AB528" s="9" cm="1">
        <f t="array" ref="AB528">_xll.BDP($C528,AB$1,"YAS_YLD_FLAG = 15","PRICING_SOURCE=BVAL")</f>
        <v>2.0612170000000001</v>
      </c>
      <c r="AC528" s="14">
        <f t="shared" si="37"/>
        <v>0</v>
      </c>
      <c r="AD528" s="9" cm="1">
        <f t="array" ref="AD528">_xll.BDP($C528,AD$1,"YAS_YLD_FLAG = 15","PRICING_SOURCE=BVAL")</f>
        <v>62.650400000000019</v>
      </c>
      <c r="AE528" s="14" t="e">
        <f>INDEX([1]credit_yield!$C$1:$C$108,MATCH($AY528,[1]credit_yield!$A$1:$A$108,0))</f>
        <v>#N/A</v>
      </c>
      <c r="AF528" s="9" cm="1">
        <f t="array" ref="AF528">_xll.BDP($C528,AF$1,"YAS_YLD_FLAG = 15","YAS_XCCY_FOREIGN_CURRENCY=CAD","PRICING_SOURCE=BVAL")</f>
        <v>52.939519782931164</v>
      </c>
      <c r="AG528" s="9" cm="1">
        <f t="array" ref="AG528">_xll.BDP($C528,AG$1,"YAS_YLD_FLAG = 15","PRICING_SOURCE=BVAL")</f>
        <v>1.4347129999999999</v>
      </c>
      <c r="AH528" s="9" t="str" cm="1">
        <f t="array" ref="AH528">_xll.BDP($C528,AH$1,"YAS_YLD_FLAG = 15","PRICING_SOURCE=BVAL")</f>
        <v>CAN 5 3/4 06/01/29</v>
      </c>
      <c r="AI528" s="9" t="str" cm="1">
        <f t="array" ref="AI528">_xll.BDP($C528,AI$1,"YAS_YLD_FLAG = 15","YAS_XCCY_FOREIGN_CURRENCY=CAD","PRICING_SOURCE=BVAL")</f>
        <v>CAN 1 ½ 06/01/31</v>
      </c>
      <c r="AJ528" s="9" cm="1">
        <f t="array" ref="AJ528">_xll.BQL($C528, "yield(fill=PREV, pricing_source=BVN4, side=Bid, yield_type=YTW) - yield(fill=PREV, pricing_source=BVN4, side=Ask, yield_type=YTW)")</f>
        <v>6.2646620765320904E-3</v>
      </c>
      <c r="AK528" s="16" cm="1">
        <f t="array" ref="AK528">_xll.BDP($C528,AK$1,"YAS_YLD_FLAG = 1")</f>
        <v>1400000000</v>
      </c>
      <c r="AL528" s="5">
        <f t="shared" si="38"/>
        <v>0</v>
      </c>
      <c r="AM528" s="17" cm="1">
        <f t="array" ref="AM528">_xll.BDP($C528&amp;"@"&amp;Settings!$B$1&amp;" "&amp;$O528,"INTERVAL_SUM","MARKET_DATA_OVERRIDE="&amp;AM$1,"CALC_INTERVAL="&amp;Settings!$B$2,"FILL=0")*1000</f>
        <v>0</v>
      </c>
      <c r="AN528" s="18">
        <f t="shared" si="39"/>
        <v>0</v>
      </c>
      <c r="AO528" s="17" cm="1">
        <f t="array" ref="AO528">_xll.BDP($I528&amp;"@"&amp;Settings!$B$1&amp;" "&amp;$O528,"INTERVAL_SUM","MARKET_DATA_OVERRIDE="&amp;AO$1,"CALC_INTERVAL="&amp;Settings!$B$2,"FILL=0")*1000</f>
        <v>0</v>
      </c>
      <c r="AP528" s="17" cm="1">
        <f t="array" ref="AP528">_xll.BDP($I528&amp;"@"&amp;Settings!$B$1&amp;" "&amp;$O528,"INTERVAL_SUM","MARKET_DATA_OVERRIDE="&amp;AP$1,"CALC_INTERVAL="&amp;Settings!$B$2,"FILL=0")*1000</f>
        <v>0</v>
      </c>
      <c r="AQ528" s="8" cm="1">
        <f t="array" ref="AQ528">_xll.BDP($C528,AQ$1)</f>
        <v>99</v>
      </c>
      <c r="AR528" s="21" t="e">
        <f>_xlfn.IFNA(IF(ISNUMBER($K528),INDEX(SN_Limit[UTILIZATION],MATCH($K528,SN_Limit[BB_ID],0)),"#N/A"),
IF(ISNUMBER($L528),INDEX(SN_Limit[UTILIZATION],MATCH($L528,SN_Limit[BB_ID],0)),"#N/A"))</f>
        <v>#N/A</v>
      </c>
      <c r="AS528" s="6" t="e">
        <f>_xlfn.IFNA(IF(ISNUMBER($K528),INDEX(SN_Limit[REMAINING],MATCH($K528,SN_Limit[BB_ID],0)),"#N/A"),
IF(ISNUMBER($L528),INDEX(SN_Limit[REMAINING],MATCH($L528,SN_Limit[BB_ID],0)),"#N/A"))</f>
        <v>#N/A</v>
      </c>
      <c r="AT528" s="3" t="str">
        <f>INDEX(Table11[Z_category],MATCH(MAX(BuyTable[[#This Row],[Yld_Z_BB]:[Yld_Z_RBCI]]),Table11[Z_score_Vale],1))</f>
        <v>75 to 90</v>
      </c>
      <c r="AU528" s="3">
        <f>INDEX(Table12[TRAC_Category],MATCH(BuyTable[[#This Row],[Perc_Traded]],Table12[TRAC_Value],1))</f>
        <v>0</v>
      </c>
      <c r="AV528" s="27">
        <f>INDEX(Table13[NetDlrInv_Category],MATCH(BuyTable[[#This Row],[DealerClient Net]],Table13[NetDlrInv_Value],1))</f>
        <v>0</v>
      </c>
      <c r="AW528" s="3">
        <f>IF(OR(ISBLANK(BuyTable[[#This Row],[MSG_AskSize]]),NOT(ISNUMBER(BuyTable[[#This Row],[MSG_AskSize]]))),"NA",INDEX(Table14[AskSize_Category],MATCH(BuyTable[[#This Row],[MSG_AskSize]],Table14[AskSize_Value],1)))</f>
        <v>0</v>
      </c>
      <c r="AX528" s="3">
        <f>INDEX(Table15[XCCY_Cat],MATCH(BuyTable[[#This Row],[XCCY_sprd]],Table15[XCCY_Value],1))</f>
        <v>0</v>
      </c>
      <c r="AY528" s="3" t="str">
        <f>INDEX(Group_RTG[RTG_Value],MATCH($R528,Group_RTG[RTG_Key],0))&amp;":"&amp;INDEX(Map_DurBQNT[Dur_Val],MATCH($X528,Map_DurBQNT[Dur_Key],0))&amp;":"&amp;$M528&amp;":"&amp;$O528</f>
        <v>AA:5:CAD:Govt</v>
      </c>
      <c r="AZ528" s="3" t="str">
        <f>INDEX(Table9[LQA_Bucket],MATCH(BuyTable[[#This Row],[LQA_LIQUIDITY_SCORE]],Table9[LQA_Val],1))</f>
        <v>80-100</v>
      </c>
      <c r="BA528" s="27" t="str">
        <f>INDEX(Table10[Utilization_Bucket],MATCH(_xlfn.IFNA(ROUND(BuyTable[[#This Row],[Remaining]]/1000000,0),-1),Table10[Utilization_Val],1))</f>
        <v>NR</v>
      </c>
      <c r="BB52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29" spans="1:54" x14ac:dyDescent="0.3">
      <c r="A529" t="s">
        <v>876</v>
      </c>
      <c r="B529" t="str">
        <f>IF(ISNUMBER(MATCH(I529,Buyside_PastID!A:A,0)),"","NEW")</f>
        <v/>
      </c>
      <c r="C529" s="8" t="s">
        <v>1676</v>
      </c>
      <c r="D529" s="8">
        <v>0.9882150271225949</v>
      </c>
      <c r="E529" s="8">
        <v>0.84824390648743042</v>
      </c>
      <c r="F529" s="8" t="s">
        <v>2085</v>
      </c>
      <c r="G529" s="8">
        <v>5000000</v>
      </c>
      <c r="H529" s="8">
        <v>5000000</v>
      </c>
      <c r="I529" s="8" t="str" cm="1">
        <f t="array" ref="I529">_xll.BDP($C529,I$1)</f>
        <v>35085ZBQ8</v>
      </c>
      <c r="J529" s="8" t="str" cm="1">
        <f t="array" ref="J529">_xll.BDP($C529,J$1)</f>
        <v>ETRHWY 3.65 09/08/44</v>
      </c>
      <c r="K529" s="8" cm="1">
        <f t="array" ref="K529">_xll.BDP($C529,K$1)</f>
        <v>180963</v>
      </c>
      <c r="L529" s="8" cm="1">
        <f t="array" ref="L529">_xll.BDP($C529,L$1)</f>
        <v>861474</v>
      </c>
      <c r="M529" s="8" t="str" cm="1">
        <f t="array" ref="M529">_xll.BDP($C529,M$1)</f>
        <v>CAD</v>
      </c>
      <c r="N529" s="8" t="str" cm="1">
        <f t="array" ref="N529">_xll.BDP($C529,N$1)</f>
        <v>CA</v>
      </c>
      <c r="O529" s="8" t="str" cm="1">
        <f t="array" ref="O529">_xll.BDP($C529,O$1)</f>
        <v>Corp</v>
      </c>
      <c r="P529" s="8" t="str" cm="1">
        <f t="array" ref="P529">_xll.BDP($C529,P$1)</f>
        <v>Industrials</v>
      </c>
      <c r="Q529" s="8" t="str" cm="1">
        <f t="array" ref="Q529">_xll.BDP($C529,Q$1)</f>
        <v>407 INTERNATIONAL INC</v>
      </c>
      <c r="R529" s="8" t="str" cm="1">
        <f t="array" ref="R529">_xll.BDP($C529,R$1)</f>
        <v>A</v>
      </c>
      <c r="S529" s="8" cm="1">
        <f t="array" ref="S529">_xlfn.IFNA(MATCH(_xll.BDP($C529,S$1),Convert_RBCIRTG[RTG_MDY],0),0)</f>
        <v>0</v>
      </c>
      <c r="T529" s="8" cm="1">
        <f t="array" ref="T529">_xlfn.IFNA(MATCH(_xll.BDP($C529,T$1),Convert_RBCIRTG[RTG_FITCH_SP],0),0)</f>
        <v>0</v>
      </c>
      <c r="U529" s="8" cm="1">
        <f t="array" ref="U529">_xlfn.IFNA(MATCH(_xll.BDP($C529,U$1),Convert_RBCIRTG[RTG_FITCH_SP],0),0)</f>
        <v>5</v>
      </c>
      <c r="V529" s="20" t="str" cm="1">
        <f t="array" ref="V529">INDEX(Convert_RBCIRTG[RTG_FITCH_SP],IF(MEDIAN($S529:$U529)&gt;0,MEDIAN($S529:$U529),MAX($S529:$U529)))</f>
        <v>A</v>
      </c>
      <c r="W529" s="15" cm="1">
        <f t="array" ref="W529">_xll.BDP($C529,W$1,"YAS_YLD_FLAG = 15")</f>
        <v>15.357917717841319</v>
      </c>
      <c r="X529" s="3" t="str">
        <f>INDEX(Convert_DurBins[Dur_Bucket],MATCH($W529,Convert_DurBins[Dur_Val],1))</f>
        <v>14-16</v>
      </c>
      <c r="Y529" s="14">
        <f t="shared" si="36"/>
        <v>3.2031890000000001</v>
      </c>
      <c r="Z529" s="3">
        <f>-INDEX(DefProv[Default],MATCH($O529&amp;$R529,DefProv[KEY],0))</f>
        <v>-13</v>
      </c>
      <c r="AA529" s="9" cm="1">
        <f t="array" ref="AA529">IF($M529="CAD",AB529,_xll.BDP($C529,AA$1,"YAS_XCCY_FOREIGN_CURRENCY=CAD","YAS_YLD_FLAG = 15","PRICING_SOURCE=BVAL"))</f>
        <v>3.333189</v>
      </c>
      <c r="AB529" s="9" cm="1">
        <f t="array" ref="AB529">_xll.BDP($C529,AB$1,"YAS_YLD_FLAG = 15","PRICING_SOURCE=BVAL")</f>
        <v>3.333189</v>
      </c>
      <c r="AC529" s="14">
        <f t="shared" si="37"/>
        <v>0</v>
      </c>
      <c r="AD529" s="9" cm="1">
        <f t="array" ref="AD529">_xll.BDP($C529,AD$1,"YAS_YLD_FLAG = 15","PRICING_SOURCE=BVAL")</f>
        <v>138.06729999999999</v>
      </c>
      <c r="AE529" s="14">
        <f>INDEX([1]credit_yield!$C$1:$C$108,MATCH($AY529,[1]credit_yield!$A$1:$A$108,0))</f>
        <v>139.28053149055029</v>
      </c>
      <c r="AF529" s="9" cm="1">
        <f t="array" ref="AF529">_xll.BDP($C529,AF$1,"YAS_YLD_FLAG = 15","YAS_XCCY_FOREIGN_CURRENCY=CAD","PRICING_SOURCE=BVAL")</f>
        <v>150.03146980072844</v>
      </c>
      <c r="AG529" s="9" cm="1">
        <f t="array" ref="AG529">_xll.BDP($C529,AG$1,"YAS_YLD_FLAG = 15","PRICING_SOURCE=BVAL")</f>
        <v>1.9525160000000001</v>
      </c>
      <c r="AH529" s="9" t="str" cm="1">
        <f t="array" ref="AH529">_xll.BDP($C529,AH$1,"YAS_YLD_FLAG = 15","PRICING_SOURCE=BVAL")</f>
        <v>CAN 2 3/4 12/01/48</v>
      </c>
      <c r="AI529" s="9" t="str" cm="1">
        <f t="array" ref="AI529">_xll.BDP($C529,AI$1,"YAS_YLD_FLAG = 15","YAS_XCCY_FOREIGN_CURRENCY=CAD","PRICING_SOURCE=BVAL")</f>
        <v>CAN 4 06/01/41</v>
      </c>
      <c r="AJ529" s="9" cm="1">
        <f t="array" ref="AJ529">_xll.BQL($C529, "yield(fill=PREV, pricing_source=BVN4, side=Bid, yield_type=YTW) - yield(fill=PREV, pricing_source=BVN4, side=Ask, yield_type=YTW)")</f>
        <v>2.2436640000000008E-2</v>
      </c>
      <c r="AK529" s="16" cm="1">
        <f t="array" ref="AK529">_xll.BDP($C529,AK$1,"YAS_YLD_FLAG = 1")</f>
        <v>500000000</v>
      </c>
      <c r="AL529" s="5">
        <f t="shared" si="38"/>
        <v>0</v>
      </c>
      <c r="AM529" s="17" cm="1">
        <f t="array" ref="AM529">_xll.BDP($C529&amp;"@"&amp;Settings!$B$1&amp;" "&amp;$O529,"INTERVAL_SUM","MARKET_DATA_OVERRIDE="&amp;AM$1,"CALC_INTERVAL="&amp;Settings!$B$2,"FILL=0")*1000</f>
        <v>0</v>
      </c>
      <c r="AN529" s="18">
        <f t="shared" si="39"/>
        <v>0</v>
      </c>
      <c r="AO529" s="17" cm="1">
        <f t="array" ref="AO529">_xll.BDP($I529&amp;"@"&amp;Settings!$B$1&amp;" "&amp;$O529,"INTERVAL_SUM","MARKET_DATA_OVERRIDE="&amp;AO$1,"CALC_INTERVAL="&amp;Settings!$B$2,"FILL=0")*1000</f>
        <v>0</v>
      </c>
      <c r="AP529" s="17" cm="1">
        <f t="array" ref="AP529">_xll.BDP($I529&amp;"@"&amp;Settings!$B$1&amp;" "&amp;$O529,"INTERVAL_SUM","MARKET_DATA_OVERRIDE="&amp;AP$1,"CALC_INTERVAL="&amp;Settings!$B$2,"FILL=0")*1000</f>
        <v>0</v>
      </c>
      <c r="AQ529" s="8" cm="1">
        <f t="array" ref="AQ529">_xll.BDP($C529,AQ$1)</f>
        <v>70</v>
      </c>
      <c r="AR529" s="21">
        <f>_xlfn.IFNA(IF(ISNUMBER($K529),INDEX(SN_Limit[UTILIZATION],MATCH($K529,SN_Limit[BB_ID],0)),"#N/A"),
IF(ISNUMBER($L529),INDEX(SN_Limit[UTILIZATION],MATCH($L529,SN_Limit[BB_ID],0)),"#N/A"))</f>
        <v>0.77949999999999997</v>
      </c>
      <c r="AS529" s="6">
        <f>_xlfn.IFNA(IF(ISNUMBER($K529),INDEX(SN_Limit[REMAINING],MATCH($K529,SN_Limit[BB_ID],0)),"#N/A"),
IF(ISNUMBER($L529),INDEX(SN_Limit[REMAINING],MATCH($L529,SN_Limit[BB_ID],0)),"#N/A"))</f>
        <v>25299638.479999989</v>
      </c>
      <c r="AT529" s="3" t="str">
        <f>INDEX(Table11[Z_category],MATCH(MAX(BuyTable[[#This Row],[Yld_Z_BB]:[Yld_Z_RBCI]]),Table11[Z_score_Vale],1))</f>
        <v>75 to 90</v>
      </c>
      <c r="AU529" s="3">
        <f>INDEX(Table12[TRAC_Category],MATCH(BuyTable[[#This Row],[Perc_Traded]],Table12[TRAC_Value],1))</f>
        <v>0</v>
      </c>
      <c r="AV529" s="27">
        <f>INDEX(Table13[NetDlrInv_Category],MATCH(BuyTable[[#This Row],[DealerClient Net]],Table13[NetDlrInv_Value],1))</f>
        <v>0</v>
      </c>
      <c r="AW529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529" s="3">
        <f>INDEX(Table15[XCCY_Cat],MATCH(BuyTable[[#This Row],[XCCY_sprd]],Table15[XCCY_Value],1))</f>
        <v>0</v>
      </c>
      <c r="AY529" s="3" t="str">
        <f>INDEX(Group_RTG[RTG_Value],MATCH($R529,Group_RTG[RTG_Key],0))&amp;":"&amp;INDEX(Map_DurBQNT[Dur_Val],MATCH($X529,Map_DurBQNT[Dur_Key],0))&amp;":"&amp;$M529&amp;":"&amp;$O529</f>
        <v>A:8:CAD:Corp</v>
      </c>
      <c r="AZ529" s="3" t="str">
        <f>INDEX(Table9[LQA_Bucket],MATCH(BuyTable[[#This Row],[LQA_LIQUIDITY_SCORE]],Table9[LQA_Val],1))</f>
        <v>60-80</v>
      </c>
      <c r="BA529" s="27" t="str">
        <f>INDEX(Table10[Utilization_Bucket],MATCH(_xlfn.IFNA(ROUND(BuyTable[[#This Row],[Remaining]]/1000000,0),-1),Table10[Utilization_Val],1))</f>
        <v>10-50MM</v>
      </c>
      <c r="BB52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530" spans="1:54" x14ac:dyDescent="0.3">
      <c r="A530" t="s">
        <v>876</v>
      </c>
      <c r="B530" t="str">
        <f>IF(ISNUMBER(MATCH(I530,Buyside_PastID!A:A,0)),"","NEW")</f>
        <v/>
      </c>
      <c r="C530" s="8" t="s">
        <v>1808</v>
      </c>
      <c r="D530" s="8">
        <v>0.95882528650473142</v>
      </c>
      <c r="E530" s="8">
        <v>1.062309371629232</v>
      </c>
      <c r="F530" s="8" t="s">
        <v>2254</v>
      </c>
      <c r="G530" s="8">
        <v>3000000</v>
      </c>
      <c r="H530" s="8">
        <v>3000000</v>
      </c>
      <c r="I530" s="8" t="str" cm="1">
        <f t="array" ref="I530">_xll.BDP($C530,I$1)</f>
        <v>007863AE3</v>
      </c>
      <c r="J530" s="8" t="str" cm="1">
        <f t="array" ref="J530">_xll.BDP($C530,J$1)</f>
        <v>AERMON 5.17 09/17/35</v>
      </c>
      <c r="K530" s="8" cm="1">
        <f t="array" ref="K530">_xll.BDP($C530,K$1)</f>
        <v>901296</v>
      </c>
      <c r="L530" s="8" cm="1">
        <f t="array" ref="L530">_xll.BDP($C530,L$1)</f>
        <v>901296</v>
      </c>
      <c r="M530" s="8" t="str" cm="1">
        <f t="array" ref="M530">_xll.BDP($C530,M$1)</f>
        <v>CAD</v>
      </c>
      <c r="N530" s="8" t="str" cm="1">
        <f t="array" ref="N530">_xll.BDP($C530,N$1)</f>
        <v>CA</v>
      </c>
      <c r="O530" s="8" t="str" cm="1">
        <f t="array" ref="O530">_xll.BDP($C530,O$1)</f>
        <v>Corp</v>
      </c>
      <c r="P530" s="8" t="str" cm="1">
        <f t="array" ref="P530">_xll.BDP($C530,P$1)</f>
        <v>Industrials</v>
      </c>
      <c r="Q530" s="8" t="str" cm="1">
        <f t="array" ref="Q530">_xll.BDP($C530,Q$1)</f>
        <v>AEROPORTS DE MONTREAL</v>
      </c>
      <c r="R530" s="8" t="str" cm="1">
        <f t="array" ref="R530">_xll.BDP($C530,R$1)</f>
        <v>A</v>
      </c>
      <c r="S530" s="8" cm="1">
        <f t="array" ref="S530">_xlfn.IFNA(MATCH(_xll.BDP($C530,S$1),Convert_RBCIRTG[RTG_MDY],0),0)</f>
        <v>6</v>
      </c>
      <c r="T530" s="8" cm="1">
        <f t="array" ref="T530">_xlfn.IFNA(MATCH(_xll.BDP($C530,T$1),Convert_RBCIRTG[RTG_FITCH_SP],0),0)</f>
        <v>0</v>
      </c>
      <c r="U530" s="8" cm="1">
        <f t="array" ref="U530">_xlfn.IFNA(MATCH(_xll.BDP($C530,U$1),Convert_RBCIRTG[RTG_FITCH_SP],0),0)</f>
        <v>0</v>
      </c>
      <c r="V530" s="20" t="str" cm="1">
        <f t="array" ref="V530">INDEX(Convert_RBCIRTG[RTG_FITCH_SP],IF(MEDIAN($S530:$U530)&gt;0,MEDIAN($S530:$U530),MAX($S530:$U530)))</f>
        <v>A+</v>
      </c>
      <c r="W530" s="15" cm="1">
        <f t="array" ref="W530">_xll.BDP($C530,W$1,"YAS_YLD_FLAG = 15")</f>
        <v>10.332938606774219</v>
      </c>
      <c r="X530" s="3" t="str">
        <f>INDEX(Convert_DurBins[Dur_Bucket],MATCH($W530,Convert_DurBins[Dur_Val],1))</f>
        <v>10-12</v>
      </c>
      <c r="Y530" s="14">
        <f t="shared" si="36"/>
        <v>2.924639</v>
      </c>
      <c r="Z530" s="3">
        <f>-INDEX(DefProv[Default],MATCH($O530&amp;$R530,DefProv[KEY],0))</f>
        <v>-13</v>
      </c>
      <c r="AA530" s="9" cm="1">
        <f t="array" ref="AA530">IF($M530="CAD",AB530,_xll.BDP($C530,AA$1,"YAS_XCCY_FOREIGN_CURRENCY=CAD","YAS_YLD_FLAG = 15","PRICING_SOURCE=BVAL"))</f>
        <v>3.0546389999999999</v>
      </c>
      <c r="AB530" s="9" cm="1">
        <f t="array" ref="AB530">_xll.BDP($C530,AB$1,"YAS_YLD_FLAG = 15","PRICING_SOURCE=BVAL")</f>
        <v>3.0546389999999999</v>
      </c>
      <c r="AC530" s="14">
        <f t="shared" si="37"/>
        <v>0</v>
      </c>
      <c r="AD530" s="9" cm="1">
        <f t="array" ref="AD530">_xll.BDP($C530,AD$1,"YAS_YLD_FLAG = 15","PRICING_SOURCE=BVAL")</f>
        <v>146.61109999999996</v>
      </c>
      <c r="AE530" s="14">
        <f>INDEX([1]credit_yield!$C$1:$C$108,MATCH($AY530,[1]credit_yield!$A$1:$A$108,0))</f>
        <v>140.02370656331379</v>
      </c>
      <c r="AF530" s="9" cm="1">
        <f t="array" ref="AF530">_xll.BDP($C530,AF$1,"YAS_YLD_FLAG = 15","YAS_XCCY_FOREIGN_CURRENCY=CAD","PRICING_SOURCE=BVAL")</f>
        <v>161.61017414652196</v>
      </c>
      <c r="AG530" s="9" cm="1">
        <f t="array" ref="AG530">_xll.BDP($C530,AG$1,"YAS_YLD_FLAG = 15","PRICING_SOURCE=BVAL")</f>
        <v>1.5885280000000002</v>
      </c>
      <c r="AH530" s="9" t="str" cm="1">
        <f t="array" ref="AH530">_xll.BDP($C530,AH$1,"YAS_YLD_FLAG = 15","PRICING_SOURCE=BVAL")</f>
        <v>CAN 1 1/2 06/01/31</v>
      </c>
      <c r="AI530" s="9" t="str" cm="1">
        <f t="array" ref="AI530">_xll.BDP($C530,AI$1,"YAS_YLD_FLAG = 15","YAS_XCCY_FOREIGN_CURRENCY=CAD","PRICING_SOURCE=BVAL")</f>
        <v>CAN 1 ½ 06/01/31</v>
      </c>
      <c r="AJ530" s="9" cm="1">
        <f t="array" ref="AJ530">_xll.BQL($C530, "yield(fill=PREV, pricing_source=BVN4, side=Bid, yield_type=YTW) - yield(fill=PREV, pricing_source=BVN4, side=Ask, yield_type=YTW)")</f>
        <v>2.5194713913105016E-2</v>
      </c>
      <c r="AK530" s="16" cm="1">
        <f t="array" ref="AK530">_xll.BDP($C530,AK$1,"YAS_YLD_FLAG = 1")</f>
        <v>300000000</v>
      </c>
      <c r="AL530" s="5">
        <f t="shared" si="38"/>
        <v>0</v>
      </c>
      <c r="AM530" s="17" cm="1">
        <f t="array" ref="AM530">_xll.BDP($C530&amp;"@"&amp;Settings!$B$1&amp;" "&amp;$O530,"INTERVAL_SUM","MARKET_DATA_OVERRIDE="&amp;AM$1,"CALC_INTERVAL="&amp;Settings!$B$2,"FILL=0")*1000</f>
        <v>0</v>
      </c>
      <c r="AN530" s="18">
        <f t="shared" si="39"/>
        <v>0</v>
      </c>
      <c r="AO530" s="17" cm="1">
        <f t="array" ref="AO530">_xll.BDP($I530&amp;"@"&amp;Settings!$B$1&amp;" "&amp;$O530,"INTERVAL_SUM","MARKET_DATA_OVERRIDE="&amp;AO$1,"CALC_INTERVAL="&amp;Settings!$B$2,"FILL=0")*1000</f>
        <v>0</v>
      </c>
      <c r="AP530" s="17" cm="1">
        <f t="array" ref="AP530">_xll.BDP($I530&amp;"@"&amp;Settings!$B$1&amp;" "&amp;$O530,"INTERVAL_SUM","MARKET_DATA_OVERRIDE="&amp;AP$1,"CALC_INTERVAL="&amp;Settings!$B$2,"FILL=0")*1000</f>
        <v>0</v>
      </c>
      <c r="AQ530" s="8" cm="1">
        <f t="array" ref="AQ530">_xll.BDP($C530,AQ$1)</f>
        <v>73</v>
      </c>
      <c r="AR530" s="21">
        <f>_xlfn.IFNA(IF(ISNUMBER($K530),INDEX(SN_Limit[UTILIZATION],MATCH($K530,SN_Limit[BB_ID],0)),"#N/A"),
IF(ISNUMBER($L530),INDEX(SN_Limit[UTILIZATION],MATCH($L530,SN_Limit[BB_ID],0)),"#N/A"))</f>
        <v>0.19600000000000001</v>
      </c>
      <c r="AS530" s="6">
        <f>_xlfn.IFNA(IF(ISNUMBER($K530),INDEX(SN_Limit[REMAINING],MATCH($K530,SN_Limit[BB_ID],0)),"#N/A"),
IF(ISNUMBER($L530),INDEX(SN_Limit[REMAINING],MATCH($L530,SN_Limit[BB_ID],0)),"#N/A"))</f>
        <v>52800774.689999998</v>
      </c>
      <c r="AT530" s="3" t="str">
        <f>INDEX(Table11[Z_category],MATCH(MAX(BuyTable[[#This Row],[Yld_Z_BB]:[Yld_Z_RBCI]]),Table11[Z_score_Vale],1))</f>
        <v>75 to 90</v>
      </c>
      <c r="AU530" s="3">
        <f>INDEX(Table12[TRAC_Category],MATCH(BuyTable[[#This Row],[Perc_Traded]],Table12[TRAC_Value],1))</f>
        <v>0</v>
      </c>
      <c r="AV530" s="27">
        <f>INDEX(Table13[NetDlrInv_Category],MATCH(BuyTable[[#This Row],[DealerClient Net]],Table13[NetDlrInv_Value],1))</f>
        <v>0</v>
      </c>
      <c r="AW530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30" s="3">
        <f>INDEX(Table15[XCCY_Cat],MATCH(BuyTable[[#This Row],[XCCY_sprd]],Table15[XCCY_Value],1))</f>
        <v>0</v>
      </c>
      <c r="AY530" s="3" t="str">
        <f>INDEX(Group_RTG[RTG_Value],MATCH($R530,Group_RTG[RTG_Key],0))&amp;":"&amp;INDEX(Map_DurBQNT[Dur_Val],MATCH($X530,Map_DurBQNT[Dur_Key],0))&amp;":"&amp;$M530&amp;":"&amp;$O530</f>
        <v>A:6:CAD:Corp</v>
      </c>
      <c r="AZ530" s="3" t="str">
        <f>INDEX(Table9[LQA_Bucket],MATCH(BuyTable[[#This Row],[LQA_LIQUIDITY_SCORE]],Table9[LQA_Val],1))</f>
        <v>60-80</v>
      </c>
      <c r="BA530" s="27" t="str">
        <f>INDEX(Table10[Utilization_Bucket],MATCH(_xlfn.IFNA(ROUND(BuyTable[[#This Row],[Remaining]]/1000000,0),-1),Table10[Utilization_Val],1))</f>
        <v>50-100MM</v>
      </c>
      <c r="BB53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31" spans="1:54" x14ac:dyDescent="0.3">
      <c r="A531" t="s">
        <v>876</v>
      </c>
      <c r="B531" t="str">
        <f>IF(ISNUMBER(MATCH(I531,Buyside_PastID!A:A,0)),"","NEW")</f>
        <v>NEW</v>
      </c>
      <c r="C531" s="8" t="s">
        <v>2744</v>
      </c>
      <c r="D531" s="8">
        <v>2.1810988907774345</v>
      </c>
      <c r="E531" s="8">
        <v>2.1639550072757259</v>
      </c>
      <c r="F531" s="8" t="s">
        <v>2789</v>
      </c>
      <c r="I531" s="8" t="str" cm="1">
        <f t="array" ref="I531">_xll.BDP($C531,I$1)</f>
        <v>00206RJT0</v>
      </c>
      <c r="J531" s="8" t="str" cm="1">
        <f t="array" ref="J531">_xll.BDP($C531,J$1)</f>
        <v>T 4 06/01/49</v>
      </c>
      <c r="K531" s="8" cm="1">
        <f t="array" ref="K531">_xll.BDP($C531,K$1)</f>
        <v>101376</v>
      </c>
      <c r="L531" s="8" cm="1">
        <f t="array" ref="L531">_xll.BDP($C531,L$1)</f>
        <v>101376</v>
      </c>
      <c r="M531" s="8" t="str" cm="1">
        <f t="array" ref="M531">_xll.BDP($C531,M$1)</f>
        <v>USD</v>
      </c>
      <c r="N531" s="8" t="str" cm="1">
        <f t="array" ref="N531">_xll.BDP($C531,N$1)</f>
        <v>US</v>
      </c>
      <c r="O531" s="8" t="str" cm="1">
        <f t="array" ref="O531">_xll.BDP($C531,O$1)</f>
        <v>Corp</v>
      </c>
      <c r="P531" s="8" t="str" cm="1">
        <f t="array" ref="P531">_xll.BDP($C531,P$1)</f>
        <v>Communications</v>
      </c>
      <c r="Q531" s="8" t="str" cm="1">
        <f t="array" ref="Q531">_xll.BDP($C531,Q$1)</f>
        <v>AT&amp;T INC</v>
      </c>
      <c r="R531" s="8" t="str" cm="1">
        <f t="array" ref="R531">_xll.BDP($C531,R$1)</f>
        <v>BBB</v>
      </c>
      <c r="S531" s="8" cm="1">
        <f t="array" ref="S531">_xlfn.IFNA(MATCH(_xll.BDP($C531,S$1),Convert_RBCIRTG[RTG_MDY],0),0)</f>
        <v>2</v>
      </c>
      <c r="T531" s="8" cm="1">
        <f t="array" ref="T531">_xlfn.IFNA(MATCH(_xll.BDP($C531,T$1),Convert_RBCIRTG[RTG_FITCH_SP],0),0)</f>
        <v>3</v>
      </c>
      <c r="U531" s="8" cm="1">
        <f t="array" ref="U531">_xlfn.IFNA(MATCH(_xll.BDP($C531,U$1),Convert_RBCIRTG[RTG_FITCH_SP],0),0)</f>
        <v>2</v>
      </c>
      <c r="V531" s="20" t="str" cm="1">
        <f t="array" ref="V531">INDEX(Convert_RBCIRTG[RTG_FITCH_SP],IF(MEDIAN($S531:$U531)&gt;0,MEDIAN($S531:$U531),MAX($S531:$U531)))</f>
        <v>BBB</v>
      </c>
      <c r="W531" s="15" cm="1">
        <f t="array" ref="W531">_xll.BDP($C531,W$1,"YAS_YLD_FLAG = 15")</f>
        <v>3.2867633996816585</v>
      </c>
      <c r="X531" s="3" t="str">
        <f>INDEX(Convert_DurBins[Dur_Bucket],MATCH($W531,Convert_DurBins[Dur_Val],1))</f>
        <v>0-10</v>
      </c>
      <c r="Y531" s="14">
        <f t="shared" si="36"/>
        <v>3.9072457311544864</v>
      </c>
      <c r="Z531" s="3">
        <f>-INDEX(DefProv[Default],MATCH($O531&amp;$R531,DefProv[KEY],0))</f>
        <v>-36</v>
      </c>
      <c r="AA531" s="9" cm="1">
        <f t="array" ref="AA531">IF($M531="CAD",AB531,_xll.BDP($C531,AA$1,"YAS_XCCY_FOREIGN_CURRENCY=CAD","YAS_YLD_FLAG = 15","PRICING_SOURCE=BVAL"))</f>
        <v>4.2672457311544862</v>
      </c>
      <c r="AB531" s="9" cm="1">
        <f t="array" ref="AB531">_xll.BDP($C531,AB$1,"YAS_YLD_FLAG = 15","PRICING_SOURCE=BVAL")</f>
        <v>3.882727</v>
      </c>
      <c r="AC531" s="14">
        <f t="shared" si="37"/>
        <v>0.3845187311544862</v>
      </c>
      <c r="AD531" s="9" cm="1">
        <f t="array" ref="AD531">_xll.BDP($C531,AD$1,"YAS_YLD_FLAG = 15","PRICING_SOURCE=BVAL")</f>
        <v>272.67270000000002</v>
      </c>
      <c r="AE531" s="14" t="e">
        <f>INDEX([1]credit_yield!$C$1:$C$108,MATCH($AY531,[1]credit_yield!$A$1:$A$108,0))</f>
        <v>#N/A</v>
      </c>
      <c r="AF531" s="9" cm="1">
        <f t="array" ref="AF531">_xll.BDP($C531,AF$1,"YAS_YLD_FLAG = 15","YAS_XCCY_FOREIGN_CURRENCY=CAD","PRICING_SOURCE=BVAL")</f>
        <v>312.28868104510514</v>
      </c>
      <c r="AG531" s="9" cm="1">
        <f t="array" ref="AG531">_xll.BDP($C531,AG$1,"YAS_YLD_FLAG = 15","PRICING_SOURCE=BVAL")</f>
        <v>1.1559999999999999</v>
      </c>
      <c r="AH531" s="9" t="str" cm="1">
        <f t="array" ref="AH531">_xll.BDP($C531,AH$1,"YAS_YLD_FLAG = 15","PRICING_SOURCE=BVAL")</f>
        <v>T 0 7/8 09/30/26</v>
      </c>
      <c r="AI531" s="9" t="str" cm="1">
        <f t="array" ref="AI531">_xll.BDP($C531,AI$1,"YAS_YLD_FLAG = 15","YAS_XCCY_FOREIGN_CURRENCY=CAD","PRICING_SOURCE=BVAL")</f>
        <v>CAN 0 ½ 09/01/25</v>
      </c>
      <c r="AJ531" s="9" cm="1">
        <f t="array" ref="AJ531">_xll.BQL($C531, "yield(fill=PREV, pricing_source=BVN4, side=Bid, yield_type=YTW) - yield(fill=PREV, pricing_source=BVN4, side=Ask, yield_type=YTW)")</f>
        <v>5.0047409999999903E-2</v>
      </c>
      <c r="AK531" s="16" cm="1">
        <f t="array" ref="AK531">_xll.BDP($C531,AK$1,"YAS_YLD_FLAG = 1")</f>
        <v>2995000000</v>
      </c>
      <c r="AL531" s="5">
        <f t="shared" si="38"/>
        <v>6.67779632721202E-4</v>
      </c>
      <c r="AM531" s="17" cm="1">
        <f t="array" ref="AM531">_xll.BDP($C531&amp;"@"&amp;Settings!$B$1&amp;" "&amp;$O531,"INTERVAL_SUM","MARKET_DATA_OVERRIDE="&amp;AM$1,"CALC_INTERVAL="&amp;Settings!$B$2,"FILL=0")*1000</f>
        <v>2000000</v>
      </c>
      <c r="AN531" s="18">
        <f t="shared" si="39"/>
        <v>0</v>
      </c>
      <c r="AO531" s="17" cm="1">
        <f t="array" ref="AO531">_xll.BDP($I531&amp;"@"&amp;Settings!$B$1&amp;" "&amp;$O531,"INTERVAL_SUM","MARKET_DATA_OVERRIDE="&amp;AO$1,"CALC_INTERVAL="&amp;Settings!$B$2,"FILL=0")*1000</f>
        <v>0</v>
      </c>
      <c r="AP531" s="17" cm="1">
        <f t="array" ref="AP531">_xll.BDP($I531&amp;"@"&amp;Settings!$B$1&amp;" "&amp;$O531,"INTERVAL_SUM","MARKET_DATA_OVERRIDE="&amp;AP$1,"CALC_INTERVAL="&amp;Settings!$B$2,"FILL=0")*1000</f>
        <v>0</v>
      </c>
      <c r="AQ531" s="8" cm="1">
        <f t="array" ref="AQ531">_xll.BDP($C531,AQ$1)</f>
        <v>67</v>
      </c>
      <c r="AR531" s="21">
        <f>_xlfn.IFNA(IF(ISNUMBER($K531),INDEX(SN_Limit[UTILIZATION],MATCH($K531,SN_Limit[BB_ID],0)),"#N/A"),
IF(ISNUMBER($L531),INDEX(SN_Limit[UTILIZATION],MATCH($L531,SN_Limit[BB_ID],0)),"#N/A"))</f>
        <v>0.89100000000000001</v>
      </c>
      <c r="AS531" s="6">
        <f>_xlfn.IFNA(IF(ISNUMBER($K531),INDEX(SN_Limit[REMAINING],MATCH($K531,SN_Limit[BB_ID],0)),"#N/A"),
IF(ISNUMBER($L531),INDEX(SN_Limit[REMAINING],MATCH($L531,SN_Limit[BB_ID],0)),"#N/A"))</f>
        <v>811912.5</v>
      </c>
      <c r="AT531" s="3" t="str">
        <f>INDEX(Table11[Z_category],MATCH(MAX(BuyTable[[#This Row],[Yld_Z_BB]:[Yld_Z_RBCI]]),Table11[Z_score_Vale],1))</f>
        <v>90+</v>
      </c>
      <c r="AU531" s="3">
        <f>INDEX(Table12[TRAC_Category],MATCH(BuyTable[[#This Row],[Perc_Traded]],Table12[TRAC_Value],1))</f>
        <v>0</v>
      </c>
      <c r="AV531" s="27">
        <f>INDEX(Table13[NetDlrInv_Category],MATCH(BuyTable[[#This Row],[DealerClient Net]],Table13[NetDlrInv_Value],1))</f>
        <v>0</v>
      </c>
      <c r="AW531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31" s="3" t="str">
        <f>INDEX(Table15[XCCY_Cat],MATCH(BuyTable[[#This Row],[XCCY_sprd]],Table15[XCCY_Value],1))</f>
        <v>0.3 to 0.5</v>
      </c>
      <c r="AY531" s="3" t="str">
        <f>INDEX(Group_RTG[RTG_Value],MATCH($R531,Group_RTG[RTG_Key],0))&amp;":"&amp;INDEX(Map_DurBQNT[Dur_Val],MATCH($X531,Map_DurBQNT[Dur_Key],0))&amp;":"&amp;$M531&amp;":"&amp;$O531</f>
        <v>BBB:5:USD:Corp</v>
      </c>
      <c r="AZ531" s="3" t="str">
        <f>INDEX(Table9[LQA_Bucket],MATCH(BuyTable[[#This Row],[LQA_LIQUIDITY_SCORE]],Table9[LQA_Val],1))</f>
        <v>60-80</v>
      </c>
      <c r="BA531" s="27" t="str">
        <f>INDEX(Table10[Utilization_Bucket],MATCH(_xlfn.IFNA(ROUND(BuyTable[[#This Row],[Remaining]]/1000000,0),-1),Table10[Utilization_Val],1))</f>
        <v>1-10MM</v>
      </c>
      <c r="BB53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32" spans="1:54" x14ac:dyDescent="0.3">
      <c r="A532" t="s">
        <v>876</v>
      </c>
      <c r="B532" t="str">
        <f>IF(ISNUMBER(MATCH(I532,Buyside_PastID!A:A,0)),"","NEW")</f>
        <v/>
      </c>
      <c r="C532" s="8" t="s">
        <v>1109</v>
      </c>
      <c r="D532" s="8">
        <v>0.84984452298025204</v>
      </c>
      <c r="E532" s="8">
        <v>1.264547242055144</v>
      </c>
      <c r="F532" s="8" t="s">
        <v>2168</v>
      </c>
      <c r="G532" s="8">
        <v>5000</v>
      </c>
      <c r="H532" s="8">
        <v>5000</v>
      </c>
      <c r="I532" s="8" t="str" cm="1">
        <f t="array" ref="I532">_xll.BDP($C532,I$1)</f>
        <v>891288DC3</v>
      </c>
      <c r="J532" s="8" t="str" cm="1">
        <f t="array" ref="J532">_xll.BDP($C532,J$1)</f>
        <v>TRNT 5.2 06/01/40</v>
      </c>
      <c r="K532" s="8" cm="1">
        <f t="array" ref="K532">_xll.BDP($C532,K$1)</f>
        <v>186517</v>
      </c>
      <c r="L532" s="8" cm="1">
        <f t="array" ref="L532">_xll.BDP($C532,L$1)</f>
        <v>186517</v>
      </c>
      <c r="M532" s="8" t="str" cm="1">
        <f t="array" ref="M532">_xll.BDP($C532,M$1)</f>
        <v>CAD</v>
      </c>
      <c r="N532" s="8" t="str" cm="1">
        <f t="array" ref="N532">_xll.BDP($C532,N$1)</f>
        <v>CA</v>
      </c>
      <c r="O532" s="8" t="str" cm="1">
        <f t="array" ref="O532">_xll.BDP($C532,O$1)</f>
        <v>Govt</v>
      </c>
      <c r="P532" s="8" t="str" cm="1">
        <f t="array" ref="P532">_xll.BDP($C532,P$1)</f>
        <v>Government</v>
      </c>
      <c r="Q532" s="8" t="str" cm="1">
        <f t="array" ref="Q532">_xll.BDP($C532,Q$1)</f>
        <v>CITY OF TORONTO CANADA</v>
      </c>
      <c r="R532" s="8" t="str" cm="1">
        <f t="array" ref="R532">_xll.BDP($C532,R$1)</f>
        <v>AA</v>
      </c>
      <c r="S532" s="8" cm="1">
        <f t="array" ref="S532">_xlfn.IFNA(MATCH(_xll.BDP($C532,S$1),Convert_RBCIRTG[RTG_MDY],0),0)</f>
        <v>9</v>
      </c>
      <c r="T532" s="8" cm="1">
        <f t="array" ref="T532">_xlfn.IFNA(MATCH(_xll.BDP($C532,T$1),Convert_RBCIRTG[RTG_FITCH_SP],0),0)</f>
        <v>0</v>
      </c>
      <c r="U532" s="8" cm="1">
        <f t="array" ref="U532">_xlfn.IFNA(MATCH(_xll.BDP($C532,U$1),Convert_RBCIRTG[RTG_FITCH_SP],0),0)</f>
        <v>8</v>
      </c>
      <c r="V532" s="20" t="str" cm="1">
        <f t="array" ref="V532">INDEX(Convert_RBCIRTG[RTG_FITCH_SP],IF(MEDIAN($S532:$U532)&gt;0,MEDIAN($S532:$U532),MAX($S532:$U532)))</f>
        <v>AA</v>
      </c>
      <c r="W532" s="15" cm="1">
        <f t="array" ref="W532">_xll.BDP($C532,W$1,"YAS_YLD_FLAG = 15")</f>
        <v>12.75892459941358</v>
      </c>
      <c r="X532" s="3" t="str">
        <f>INDEX(Convert_DurBins[Dur_Bucket],MATCH($W532,Convert_DurBins[Dur_Val],1))</f>
        <v>12-14</v>
      </c>
      <c r="Y532" s="14">
        <f t="shared" si="36"/>
        <v>2.7531580000000004</v>
      </c>
      <c r="Z532" s="3">
        <f>-INDEX(DefProv[Default],MATCH($O532&amp;$R532,DefProv[KEY],0))</f>
        <v>-3</v>
      </c>
      <c r="AA532" s="9" cm="1">
        <f t="array" ref="AA532">IF($M532="CAD",AB532,_xll.BDP($C532,AA$1,"YAS_XCCY_FOREIGN_CURRENCY=CAD","YAS_YLD_FLAG = 15","PRICING_SOURCE=BVAL"))</f>
        <v>2.7831580000000002</v>
      </c>
      <c r="AB532" s="9" cm="1">
        <f t="array" ref="AB532">_xll.BDP($C532,AB$1,"YAS_YLD_FLAG = 15","PRICING_SOURCE=BVAL")</f>
        <v>2.7831580000000002</v>
      </c>
      <c r="AC532" s="14">
        <f t="shared" si="37"/>
        <v>0</v>
      </c>
      <c r="AD532" s="9" cm="1">
        <f t="array" ref="AD532">_xll.BDP($C532,AD$1,"YAS_YLD_FLAG = 15","PRICING_SOURCE=BVAL")</f>
        <v>100.47030000000001</v>
      </c>
      <c r="AE532" s="14" t="e">
        <f>INDEX([1]credit_yield!$C$1:$C$108,MATCH($AY532,[1]credit_yield!$A$1:$A$108,0))</f>
        <v>#N/A</v>
      </c>
      <c r="AF532" s="9" cm="1">
        <f t="array" ref="AF532">_xll.BDP($C532,AF$1,"YAS_YLD_FLAG = 15","YAS_XCCY_FOREIGN_CURRENCY=CAD","PRICING_SOURCE=BVAL")</f>
        <v>105.48133930713092</v>
      </c>
      <c r="AG532" s="9" cm="1">
        <f t="array" ref="AG532">_xll.BDP($C532,AG$1,"YAS_YLD_FLAG = 15","PRICING_SOURCE=BVAL")</f>
        <v>1.7784550000000001</v>
      </c>
      <c r="AH532" s="9" t="str" cm="1">
        <f t="array" ref="AH532">_xll.BDP($C532,AH$1,"YAS_YLD_FLAG = 15","PRICING_SOURCE=BVAL")</f>
        <v>CAN 5 06/01/37</v>
      </c>
      <c r="AI532" s="9" t="str" cm="1">
        <f t="array" ref="AI532">_xll.BDP($C532,AI$1,"YAS_YLD_FLAG = 15","YAS_XCCY_FOREIGN_CURRENCY=CAD","PRICING_SOURCE=BVAL")</f>
        <v>CAN 4 06/01/41</v>
      </c>
      <c r="AJ532" s="9" cm="1">
        <f t="array" ref="AJ532">_xll.BQL($C532, "yield(fill=PREV, pricing_source=BVN4, side=Bid, yield_type=YTW) - yield(fill=PREV, pricing_source=BVN4, side=Ask, yield_type=YTW)")</f>
        <v>1.1020676566233956E-2</v>
      </c>
      <c r="AK532" s="16" cm="1">
        <f t="array" ref="AK532">_xll.BDP($C532,AK$1,"YAS_YLD_FLAG = 1")</f>
        <v>600000000</v>
      </c>
      <c r="AL532" s="5">
        <f t="shared" si="38"/>
        <v>0</v>
      </c>
      <c r="AM532" s="17" cm="1">
        <f t="array" ref="AM532">_xll.BDP($C532&amp;"@"&amp;Settings!$B$1&amp;" "&amp;$O532,"INTERVAL_SUM","MARKET_DATA_OVERRIDE="&amp;AM$1,"CALC_INTERVAL="&amp;Settings!$B$2,"FILL=0")*1000</f>
        <v>0</v>
      </c>
      <c r="AN532" s="18">
        <f t="shared" si="39"/>
        <v>0</v>
      </c>
      <c r="AO532" s="17" cm="1">
        <f t="array" ref="AO532">_xll.BDP($I532&amp;"@"&amp;Settings!$B$1&amp;" "&amp;$O532,"INTERVAL_SUM","MARKET_DATA_OVERRIDE="&amp;AO$1,"CALC_INTERVAL="&amp;Settings!$B$2,"FILL=0")*1000</f>
        <v>0</v>
      </c>
      <c r="AP532" s="17" cm="1">
        <f t="array" ref="AP532">_xll.BDP($I532&amp;"@"&amp;Settings!$B$1&amp;" "&amp;$O532,"INTERVAL_SUM","MARKET_DATA_OVERRIDE="&amp;AP$1,"CALC_INTERVAL="&amp;Settings!$B$2,"FILL=0")*1000</f>
        <v>0</v>
      </c>
      <c r="AQ532" s="8" cm="1">
        <f t="array" ref="AQ532">_xll.BDP($C532,AQ$1)</f>
        <v>98</v>
      </c>
      <c r="AR532" s="21">
        <f>_xlfn.IFNA(IF(ISNUMBER($K532),INDEX(SN_Limit[UTILIZATION],MATCH($K532,SN_Limit[BB_ID],0)),"#N/A"),
IF(ISNUMBER($L532),INDEX(SN_Limit[UTILIZATION],MATCH($L532,SN_Limit[BB_ID],0)),"#N/A"))</f>
        <v>1.26E-2</v>
      </c>
      <c r="AS532" s="6">
        <f>_xlfn.IFNA(IF(ISNUMBER($K532),INDEX(SN_Limit[REMAINING],MATCH($K532,SN_Limit[BB_ID],0)),"#N/A"),
IF(ISNUMBER($L532),INDEX(SN_Limit[REMAINING],MATCH($L532,SN_Limit[BB_ID],0)),"#N/A"))</f>
        <v>79863823.290000007</v>
      </c>
      <c r="AT532" s="3" t="str">
        <f>INDEX(Table11[Z_category],MATCH(MAX(BuyTable[[#This Row],[Yld_Z_BB]:[Yld_Z_RBCI]]),Table11[Z_score_Vale],1))</f>
        <v>75 to 90</v>
      </c>
      <c r="AU532" s="3">
        <f>INDEX(Table12[TRAC_Category],MATCH(BuyTable[[#This Row],[Perc_Traded]],Table12[TRAC_Value],1))</f>
        <v>0</v>
      </c>
      <c r="AV532" s="27">
        <f>INDEX(Table13[NetDlrInv_Category],MATCH(BuyTable[[#This Row],[DealerClient Net]],Table13[NetDlrInv_Value],1))</f>
        <v>0</v>
      </c>
      <c r="AW532" s="3">
        <f>IF(OR(ISBLANK(BuyTable[[#This Row],[MSG_AskSize]]),NOT(ISNUMBER(BuyTable[[#This Row],[MSG_AskSize]]))),"NA",INDEX(Table14[AskSize_Category],MATCH(BuyTable[[#This Row],[MSG_AskSize]],Table14[AskSize_Value],1)))</f>
        <v>0</v>
      </c>
      <c r="AX532" s="3">
        <f>INDEX(Table15[XCCY_Cat],MATCH(BuyTable[[#This Row],[XCCY_sprd]],Table15[XCCY_Value],1))</f>
        <v>0</v>
      </c>
      <c r="AY532" s="3" t="str">
        <f>INDEX(Group_RTG[RTG_Value],MATCH($R532,Group_RTG[RTG_Key],0))&amp;":"&amp;INDEX(Map_DurBQNT[Dur_Val],MATCH($X532,Map_DurBQNT[Dur_Key],0))&amp;":"&amp;$M532&amp;":"&amp;$O532</f>
        <v>AA:7:CAD:Govt</v>
      </c>
      <c r="AZ532" s="3" t="str">
        <f>INDEX(Table9[LQA_Bucket],MATCH(BuyTable[[#This Row],[LQA_LIQUIDITY_SCORE]],Table9[LQA_Val],1))</f>
        <v>80-100</v>
      </c>
      <c r="BA532" s="27" t="str">
        <f>INDEX(Table10[Utilization_Bucket],MATCH(_xlfn.IFNA(ROUND(BuyTable[[#This Row],[Remaining]]/1000000,0),-1),Table10[Utilization_Val],1))</f>
        <v>50-100MM</v>
      </c>
      <c r="BB53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33" spans="1:54" x14ac:dyDescent="0.3">
      <c r="A533" t="s">
        <v>876</v>
      </c>
      <c r="B533" t="str">
        <f>IF(ISNUMBER(MATCH(I533,Buyside_PastID!A:A,0)),"","NEW")</f>
        <v/>
      </c>
      <c r="C533" s="8" t="s">
        <v>1786</v>
      </c>
      <c r="D533" s="8">
        <v>1.136279032694002</v>
      </c>
      <c r="E533" s="8">
        <v>1.2929999153784133</v>
      </c>
      <c r="F533" s="8" t="s">
        <v>2228</v>
      </c>
      <c r="G533" s="8">
        <v>1000000</v>
      </c>
      <c r="H533" s="8">
        <v>5000</v>
      </c>
      <c r="I533" s="8" t="str" cm="1">
        <f t="array" ref="I533">_xll.BDP($C533,I$1)</f>
        <v>891288DP4</v>
      </c>
      <c r="J533" s="8" t="str" cm="1">
        <f t="array" ref="J533">_xll.BDP($C533,J$1)</f>
        <v>TRNT 3 1/4 06/24/46</v>
      </c>
      <c r="K533" s="8" cm="1">
        <f t="array" ref="K533">_xll.BDP($C533,K$1)</f>
        <v>186517</v>
      </c>
      <c r="L533" s="8" cm="1">
        <f t="array" ref="L533">_xll.BDP($C533,L$1)</f>
        <v>186517</v>
      </c>
      <c r="M533" s="8" t="str" cm="1">
        <f t="array" ref="M533">_xll.BDP($C533,M$1)</f>
        <v>CAD</v>
      </c>
      <c r="N533" s="8" t="str" cm="1">
        <f t="array" ref="N533">_xll.BDP($C533,N$1)</f>
        <v>CA</v>
      </c>
      <c r="O533" s="8" t="str" cm="1">
        <f t="array" ref="O533">_xll.BDP($C533,O$1)</f>
        <v>Govt</v>
      </c>
      <c r="P533" s="8" t="str" cm="1">
        <f t="array" ref="P533">_xll.BDP($C533,P$1)</f>
        <v>Government</v>
      </c>
      <c r="Q533" s="8" t="str" cm="1">
        <f t="array" ref="Q533">_xll.BDP($C533,Q$1)</f>
        <v>CITY OF TORONTO CANADA</v>
      </c>
      <c r="R533" s="8" t="str" cm="1">
        <f t="array" ref="R533">_xll.BDP($C533,R$1)</f>
        <v>AA</v>
      </c>
      <c r="S533" s="8" cm="1">
        <f t="array" ref="S533">_xlfn.IFNA(MATCH(_xll.BDP($C533,S$1),Convert_RBCIRTG[RTG_MDY],0),0)</f>
        <v>9</v>
      </c>
      <c r="T533" s="8" cm="1">
        <f t="array" ref="T533">_xlfn.IFNA(MATCH(_xll.BDP($C533,T$1),Convert_RBCIRTG[RTG_FITCH_SP],0),0)</f>
        <v>0</v>
      </c>
      <c r="U533" s="8" cm="1">
        <f t="array" ref="U533">_xlfn.IFNA(MATCH(_xll.BDP($C533,U$1),Convert_RBCIRTG[RTG_FITCH_SP],0),0)</f>
        <v>8</v>
      </c>
      <c r="V533" s="20" t="str" cm="1">
        <f t="array" ref="V533">INDEX(Convert_RBCIRTG[RTG_FITCH_SP],IF(MEDIAN($S533:$U533)&gt;0,MEDIAN($S533:$U533),MAX($S533:$U533)))</f>
        <v>AA</v>
      </c>
      <c r="W533" s="15" cm="1">
        <f t="array" ref="W533">_xll.BDP($C533,W$1,"YAS_YLD_FLAG = 15")</f>
        <v>16.986998277469578</v>
      </c>
      <c r="X533" s="3" t="str">
        <f>INDEX(Convert_DurBins[Dur_Bucket],MATCH($W533,Convert_DurBins[Dur_Val],1))</f>
        <v>16-18</v>
      </c>
      <c r="Y533" s="14">
        <f t="shared" si="36"/>
        <v>2.8751470000000001</v>
      </c>
      <c r="Z533" s="3">
        <f>-INDEX(DefProv[Default],MATCH($O533&amp;$R533,DefProv[KEY],0))</f>
        <v>-3</v>
      </c>
      <c r="AA533" s="9" cm="1">
        <f t="array" ref="AA533">IF($M533="CAD",AB533,_xll.BDP($C533,AA$1,"YAS_XCCY_FOREIGN_CURRENCY=CAD","YAS_YLD_FLAG = 15","PRICING_SOURCE=BVAL"))</f>
        <v>2.9051469999999999</v>
      </c>
      <c r="AB533" s="9" cm="1">
        <f t="array" ref="AB533">_xll.BDP($C533,AB$1,"YAS_YLD_FLAG = 15","PRICING_SOURCE=BVAL")</f>
        <v>2.9051469999999999</v>
      </c>
      <c r="AC533" s="14">
        <f t="shared" si="37"/>
        <v>0</v>
      </c>
      <c r="AD533" s="9" cm="1">
        <f t="array" ref="AD533">_xll.BDP($C533,AD$1,"YAS_YLD_FLAG = 15","PRICING_SOURCE=BVAL")</f>
        <v>96.922700000000006</v>
      </c>
      <c r="AE533" s="14" t="e">
        <f>INDEX([1]credit_yield!$C$1:$C$108,MATCH($AY533,[1]credit_yield!$A$1:$A$108,0))</f>
        <v>#N/A</v>
      </c>
      <c r="AF533" s="9" cm="1">
        <f t="array" ref="AF533">_xll.BDP($C533,AF$1,"YAS_YLD_FLAG = 15","YAS_XCCY_FOREIGN_CURRENCY=CAD","PRICING_SOURCE=BVAL")</f>
        <v>106.27324552424426</v>
      </c>
      <c r="AG533" s="9" cm="1">
        <f t="array" ref="AG533">_xll.BDP($C533,AG$1,"YAS_YLD_FLAG = 15","PRICING_SOURCE=BVAL")</f>
        <v>1.9359199999999999</v>
      </c>
      <c r="AH533" s="9" t="str" cm="1">
        <f t="array" ref="AH533">_xll.BDP($C533,AH$1,"YAS_YLD_FLAG = 15","PRICING_SOURCE=BVAL")</f>
        <v>CAN 3 1/2 12/01/45</v>
      </c>
      <c r="AI533" s="9" t="str" cm="1">
        <f t="array" ref="AI533">_xll.BDP($C533,AI$1,"YAS_YLD_FLAG = 15","YAS_XCCY_FOREIGN_CURRENCY=CAD","PRICING_SOURCE=BVAL")</f>
        <v>CAN 4 06/01/41</v>
      </c>
      <c r="AJ533" s="9" cm="1">
        <f t="array" ref="AJ533">_xll.BQL($C533, "yield(fill=PREV, pricing_source=BVN4, side=Bid, yield_type=YTW) - yield(fill=PREV, pricing_source=BVN4, side=Ask, yield_type=YTW)")</f>
        <v>1.7909311625195823E-2</v>
      </c>
      <c r="AK533" s="16" cm="1">
        <f t="array" ref="AK533">_xll.BDP($C533,AK$1,"YAS_YLD_FLAG = 1")</f>
        <v>500000000</v>
      </c>
      <c r="AL533" s="5">
        <f t="shared" si="38"/>
        <v>0</v>
      </c>
      <c r="AM533" s="17" cm="1">
        <f t="array" ref="AM533">_xll.BDP($C533&amp;"@"&amp;Settings!$B$1&amp;" "&amp;$O533,"INTERVAL_SUM","MARKET_DATA_OVERRIDE="&amp;AM$1,"CALC_INTERVAL="&amp;Settings!$B$2,"FILL=0")*1000</f>
        <v>0</v>
      </c>
      <c r="AN533" s="18">
        <f t="shared" si="39"/>
        <v>0</v>
      </c>
      <c r="AO533" s="17" cm="1">
        <f t="array" ref="AO533">_xll.BDP($I533&amp;"@"&amp;Settings!$B$1&amp;" "&amp;$O533,"INTERVAL_SUM","MARKET_DATA_OVERRIDE="&amp;AO$1,"CALC_INTERVAL="&amp;Settings!$B$2,"FILL=0")*1000</f>
        <v>0</v>
      </c>
      <c r="AP533" s="17" cm="1">
        <f t="array" ref="AP533">_xll.BDP($I533&amp;"@"&amp;Settings!$B$1&amp;" "&amp;$O533,"INTERVAL_SUM","MARKET_DATA_OVERRIDE="&amp;AP$1,"CALC_INTERVAL="&amp;Settings!$B$2,"FILL=0")*1000</f>
        <v>0</v>
      </c>
      <c r="AQ533" s="8" cm="1">
        <f t="array" ref="AQ533">_xll.BDP($C533,AQ$1)</f>
        <v>96</v>
      </c>
      <c r="AR533" s="21">
        <f>_xlfn.IFNA(IF(ISNUMBER($K533),INDEX(SN_Limit[UTILIZATION],MATCH($K533,SN_Limit[BB_ID],0)),"#N/A"),
IF(ISNUMBER($L533),INDEX(SN_Limit[UTILIZATION],MATCH($L533,SN_Limit[BB_ID],0)),"#N/A"))</f>
        <v>1.26E-2</v>
      </c>
      <c r="AS533" s="6">
        <f>_xlfn.IFNA(IF(ISNUMBER($K533),INDEX(SN_Limit[REMAINING],MATCH($K533,SN_Limit[BB_ID],0)),"#N/A"),
IF(ISNUMBER($L533),INDEX(SN_Limit[REMAINING],MATCH($L533,SN_Limit[BB_ID],0)),"#N/A"))</f>
        <v>79863823.290000007</v>
      </c>
      <c r="AT533" s="3" t="str">
        <f>INDEX(Table11[Z_category],MATCH(MAX(BuyTable[[#This Row],[Yld_Z_BB]:[Yld_Z_RBCI]]),Table11[Z_score_Vale],1))</f>
        <v>90+</v>
      </c>
      <c r="AU533" s="3">
        <f>INDEX(Table12[TRAC_Category],MATCH(BuyTable[[#This Row],[Perc_Traded]],Table12[TRAC_Value],1))</f>
        <v>0</v>
      </c>
      <c r="AV533" s="27">
        <f>INDEX(Table13[NetDlrInv_Category],MATCH(BuyTable[[#This Row],[DealerClient Net]],Table13[NetDlrInv_Value],1))</f>
        <v>0</v>
      </c>
      <c r="AW533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33" s="3">
        <f>INDEX(Table15[XCCY_Cat],MATCH(BuyTable[[#This Row],[XCCY_sprd]],Table15[XCCY_Value],1))</f>
        <v>0</v>
      </c>
      <c r="AY533" s="3" t="str">
        <f>INDEX(Group_RTG[RTG_Value],MATCH($R533,Group_RTG[RTG_Key],0))&amp;":"&amp;INDEX(Map_DurBQNT[Dur_Val],MATCH($X533,Map_DurBQNT[Dur_Key],0))&amp;":"&amp;$M533&amp;":"&amp;$O533</f>
        <v>AA:9:CAD:Govt</v>
      </c>
      <c r="AZ533" s="3" t="str">
        <f>INDEX(Table9[LQA_Bucket],MATCH(BuyTable[[#This Row],[LQA_LIQUIDITY_SCORE]],Table9[LQA_Val],1))</f>
        <v>80-100</v>
      </c>
      <c r="BA533" s="27" t="str">
        <f>INDEX(Table10[Utilization_Bucket],MATCH(_xlfn.IFNA(ROUND(BuyTable[[#This Row],[Remaining]]/1000000,0),-1),Table10[Utilization_Val],1))</f>
        <v>50-100MM</v>
      </c>
      <c r="BB53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34" spans="1:54" x14ac:dyDescent="0.3">
      <c r="A534" t="s">
        <v>876</v>
      </c>
      <c r="B534" t="str">
        <f>IF(ISNUMBER(MATCH(I534,Buyside_PastID!A:A,0)),"","NEW")</f>
        <v/>
      </c>
      <c r="C534" s="8" t="s">
        <v>1128</v>
      </c>
      <c r="D534" s="8">
        <v>0.74738598900672748</v>
      </c>
      <c r="E534" s="8">
        <v>0.8770019343383042</v>
      </c>
      <c r="F534" s="8" t="s">
        <v>2789</v>
      </c>
      <c r="I534" s="8" t="str" cm="1">
        <f t="array" ref="I534">_xll.BDP($C534,I$1)</f>
        <v>EI9616711</v>
      </c>
      <c r="J534" s="8" t="str" cm="1">
        <f t="array" ref="J534">_xll.BDP($C534,J$1)</f>
        <v>GATAIR 5 3/4 01/23/37</v>
      </c>
      <c r="K534" s="8" cm="1">
        <f t="array" ref="K534">_xll.BDP($C534,K$1)</f>
        <v>115505</v>
      </c>
      <c r="L534" s="8" cm="1">
        <f t="array" ref="L534">_xll.BDP($C534,L$1)</f>
        <v>24016515</v>
      </c>
      <c r="M534" s="8" t="str" cm="1">
        <f t="array" ref="M534">_xll.BDP($C534,M$1)</f>
        <v>GBP</v>
      </c>
      <c r="N534" s="8" t="str" cm="1">
        <f t="array" ref="N534">_xll.BDP($C534,N$1)</f>
        <v>JE</v>
      </c>
      <c r="O534" s="8" t="str" cm="1">
        <f t="array" ref="O534">_xll.BDP($C534,O$1)</f>
        <v>Corp</v>
      </c>
      <c r="P534" s="8" t="str" cm="1">
        <f t="array" ref="P534">_xll.BDP($C534,P$1)</f>
        <v>Industrials</v>
      </c>
      <c r="Q534" s="8" t="str" cm="1">
        <f t="array" ref="Q534">_xll.BDP($C534,Q$1)</f>
        <v>GATWICK FUNDING LIMITED</v>
      </c>
      <c r="R534" s="8" t="str" cm="1">
        <f t="array" ref="R534">_xll.BDP($C534,R$1)</f>
        <v>BBB</v>
      </c>
      <c r="S534" s="8" cm="1">
        <f t="array" ref="S534">_xlfn.IFNA(MATCH(_xll.BDP($C534,S$1),Convert_RBCIRTG[RTG_MDY],0),0)</f>
        <v>2</v>
      </c>
      <c r="T534" s="8" cm="1">
        <f t="array" ref="T534">_xlfn.IFNA(MATCH(_xll.BDP($C534,T$1),Convert_RBCIRTG[RTG_FITCH_SP],0),0)</f>
        <v>3</v>
      </c>
      <c r="U534" s="8" cm="1">
        <f t="array" ref="U534">_xlfn.IFNA(MATCH(_xll.BDP($C534,U$1),Convert_RBCIRTG[RTG_FITCH_SP],0),0)</f>
        <v>2</v>
      </c>
      <c r="V534" s="20" t="str" cm="1">
        <f t="array" ref="V534">INDEX(Convert_RBCIRTG[RTG_FITCH_SP],IF(MEDIAN($S534:$U534)&gt;0,MEDIAN($S534:$U534),MAX($S534:$U534)))</f>
        <v>BBB</v>
      </c>
      <c r="W534" s="15" cm="1">
        <f t="array" ref="W534">_xll.BDP($C534,W$1,"YAS_YLD_FLAG = 15")</f>
        <v>10.709640643558586</v>
      </c>
      <c r="X534" s="3" t="str">
        <f>INDEX(Convert_DurBins[Dur_Bucket],MATCH($W534,Convert_DurBins[Dur_Val],1))</f>
        <v>10-12</v>
      </c>
      <c r="Y534" s="14">
        <f t="shared" si="36"/>
        <v>4.1428807808998673</v>
      </c>
      <c r="Z534" s="3">
        <f>-INDEX(DefProv[Default],MATCH($O534&amp;$R534,DefProv[KEY],0))</f>
        <v>-36</v>
      </c>
      <c r="AA534" s="9" cm="1">
        <f t="array" ref="AA534">IF($M534="CAD",AB534,_xll.BDP($C534,AA$1,"YAS_XCCY_FOREIGN_CURRENCY=CAD","YAS_YLD_FLAG = 15","PRICING_SOURCE=BVAL"))</f>
        <v>4.5028807808998677</v>
      </c>
      <c r="AB534" s="9" cm="1">
        <f t="array" ref="AB534">_xll.BDP($C534,AB$1,"YAS_YLD_FLAG = 15","PRICING_SOURCE=BVAL")</f>
        <v>3.0601219999999998</v>
      </c>
      <c r="AC534" s="14">
        <f t="shared" si="37"/>
        <v>1.4427587808998679</v>
      </c>
      <c r="AD534" s="9" cm="1">
        <f t="array" ref="AD534">_xll.BDP($C534,AD$1,"YAS_YLD_FLAG = 15","PRICING_SOURCE=BVAL")</f>
        <v>172.59299999999996</v>
      </c>
      <c r="AE534" s="14" t="e">
        <f>INDEX([1]credit_yield!$C$1:$C$108,MATCH($AY534,[1]credit_yield!$A$1:$A$108,0))</f>
        <v>#N/A</v>
      </c>
      <c r="AF534" s="9" cm="1">
        <f t="array" ref="AF534">_xll.BDP($C534,AF$1,"YAS_YLD_FLAG = 15","YAS_XCCY_FOREIGN_CURRENCY=CAD","PRICING_SOURCE=BVAL")</f>
        <v>263.46003269068427</v>
      </c>
      <c r="AG534" s="9" cm="1">
        <f t="array" ref="AG534">_xll.BDP($C534,AG$1,"YAS_YLD_FLAG = 15","PRICING_SOURCE=BVAL")</f>
        <v>1.334192</v>
      </c>
      <c r="AH534" s="9" t="str" cm="1">
        <f t="array" ref="AH534">_xll.BDP($C534,AH$1,"YAS_YLD_FLAG = 15","PRICING_SOURCE=BVAL")</f>
        <v>UKT 1 3/4 09/07/37</v>
      </c>
      <c r="AI534" s="9" t="str" cm="1">
        <f t="array" ref="AI534">_xll.BDP($C534,AI$1,"YAS_YLD_FLAG = 15","YAS_XCCY_FOREIGN_CURRENCY=CAD","PRICING_SOURCE=BVAL")</f>
        <v>CAN 4 06/01/41</v>
      </c>
      <c r="AJ534" s="9" cm="1">
        <f t="array" ref="AJ534">_xll.BQL($C534, "yield(fill=PREV, pricing_source=BVN4, side=Bid, yield_type=YTW) - yield(fill=PREV, pricing_source=BVN4, side=Ask, yield_type=YTW)")</f>
        <v>5.0402742235896802E-2</v>
      </c>
      <c r="AK534" s="16" cm="1">
        <f t="array" ref="AK534">_xll.BDP($C534,AK$1,"YAS_YLD_FLAG = 1")</f>
        <v>300000000</v>
      </c>
      <c r="AL534" s="5">
        <f t="shared" si="38"/>
        <v>0</v>
      </c>
      <c r="AM534" s="17" cm="1">
        <f t="array" ref="AM534">_xll.BDP($C534&amp;"@"&amp;Settings!$B$1&amp;" "&amp;$O534,"INTERVAL_SUM","MARKET_DATA_OVERRIDE="&amp;AM$1,"CALC_INTERVAL="&amp;Settings!$B$2,"FILL=0")*1000</f>
        <v>0</v>
      </c>
      <c r="AN534" s="18">
        <f t="shared" si="39"/>
        <v>0</v>
      </c>
      <c r="AO534" s="17" cm="1">
        <f t="array" ref="AO534">_xll.BDP($I534&amp;"@"&amp;Settings!$B$1&amp;" "&amp;$O534,"INTERVAL_SUM","MARKET_DATA_OVERRIDE="&amp;AO$1,"CALC_INTERVAL="&amp;Settings!$B$2,"FILL=0")*1000</f>
        <v>0</v>
      </c>
      <c r="AP534" s="17" cm="1">
        <f t="array" ref="AP534">_xll.BDP($I534&amp;"@"&amp;Settings!$B$1&amp;" "&amp;$O534,"INTERVAL_SUM","MARKET_DATA_OVERRIDE="&amp;AP$1,"CALC_INTERVAL="&amp;Settings!$B$2,"FILL=0")*1000</f>
        <v>0</v>
      </c>
      <c r="AQ534" s="8" cm="1">
        <f t="array" ref="AQ534">_xll.BDP($C534,AQ$1)</f>
        <v>69</v>
      </c>
      <c r="AR534" s="21" t="str">
        <f>_xlfn.IFNA(IF(ISNUMBER($K534),INDEX(SN_Limit[UTILIZATION],MATCH($K534,SN_Limit[BB_ID],0)),"#N/A"),
IF(ISNUMBER($L534),INDEX(SN_Limit[UTILIZATION],MATCH($L534,SN_Limit[BB_ID],0)),"#N/A"))</f>
        <v>N/A</v>
      </c>
      <c r="AS534" s="6">
        <f>_xlfn.IFNA(IF(ISNUMBER($K534),INDEX(SN_Limit[REMAINING],MATCH($K534,SN_Limit[BB_ID],0)),"#N/A"),
IF(ISNUMBER($L534),INDEX(SN_Limit[REMAINING],MATCH($L534,SN_Limit[BB_ID],0)),"#N/A"))</f>
        <v>0</v>
      </c>
      <c r="AT534" s="3" t="str">
        <f>INDEX(Table11[Z_category],MATCH(MAX(BuyTable[[#This Row],[Yld_Z_BB]:[Yld_Z_RBCI]]),Table11[Z_score_Vale],1))</f>
        <v>75 to 90</v>
      </c>
      <c r="AU534" s="3">
        <f>INDEX(Table12[TRAC_Category],MATCH(BuyTable[[#This Row],[Perc_Traded]],Table12[TRAC_Value],1))</f>
        <v>0</v>
      </c>
      <c r="AV534" s="27">
        <f>INDEX(Table13[NetDlrInv_Category],MATCH(BuyTable[[#This Row],[DealerClient Net]],Table13[NetDlrInv_Value],1))</f>
        <v>0</v>
      </c>
      <c r="AW534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34" s="3" t="str">
        <f>INDEX(Table15[XCCY_Cat],MATCH(BuyTable[[#This Row],[XCCY_sprd]],Table15[XCCY_Value],1))</f>
        <v>1 to 1.5</v>
      </c>
      <c r="AY534" s="3" t="str">
        <f>INDEX(Group_RTG[RTG_Value],MATCH($R534,Group_RTG[RTG_Key],0))&amp;":"&amp;INDEX(Map_DurBQNT[Dur_Val],MATCH($X534,Map_DurBQNT[Dur_Key],0))&amp;":"&amp;$M534&amp;":"&amp;$O534</f>
        <v>BBB:6:GBP:Corp</v>
      </c>
      <c r="AZ534" s="3" t="str">
        <f>INDEX(Table9[LQA_Bucket],MATCH(BuyTable[[#This Row],[LQA_LIQUIDITY_SCORE]],Table9[LQA_Val],1))</f>
        <v>60-80</v>
      </c>
      <c r="BA534" s="27" t="str">
        <f>INDEX(Table10[Utilization_Bucket],MATCH(_xlfn.IFNA(ROUND(BuyTable[[#This Row],[Remaining]]/1000000,0),-1),Table10[Utilization_Val],1))</f>
        <v>0MM</v>
      </c>
      <c r="BB53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35" spans="1:54" x14ac:dyDescent="0.3">
      <c r="A535" t="s">
        <v>876</v>
      </c>
      <c r="B535" t="str">
        <f>IF(ISNUMBER(MATCH(I535,Buyside_PastID!A:A,0)),"","NEW")</f>
        <v/>
      </c>
      <c r="C535" s="8" t="s">
        <v>1858</v>
      </c>
      <c r="D535" s="8">
        <v>1.9853994464655473</v>
      </c>
      <c r="E535" s="8">
        <v>1.5146732180909999</v>
      </c>
      <c r="F535" s="8" t="s">
        <v>2789</v>
      </c>
      <c r="I535" s="8" t="str" cm="1">
        <f t="array" ref="I535">_xll.BDP($C535,I$1)</f>
        <v>683078FP9</v>
      </c>
      <c r="J535" s="8" t="str" cm="1">
        <f t="array" ref="J535">_xll.BDP($C535,J$1)</f>
        <v>OHYD 0 04/11/31</v>
      </c>
      <c r="K535" s="8" cm="1">
        <f t="array" ref="K535">_xll.BDP($C535,K$1)</f>
        <v>186288</v>
      </c>
      <c r="L535" s="8" cm="1">
        <f t="array" ref="L535">_xll.BDP($C535,L$1)</f>
        <v>156031</v>
      </c>
      <c r="M535" s="8" t="str" cm="1">
        <f t="array" ref="M535">_xll.BDP($C535,M$1)</f>
        <v>CAD</v>
      </c>
      <c r="N535" s="8" t="str" cm="1">
        <f t="array" ref="N535">_xll.BDP($C535,N$1)</f>
        <v>CA</v>
      </c>
      <c r="O535" s="8" t="str" cm="1">
        <f t="array" ref="O535">_xll.BDP($C535,O$1)</f>
        <v>Govt</v>
      </c>
      <c r="P535" s="8" t="str" cm="1">
        <f t="array" ref="P535">_xll.BDP($C535,P$1)</f>
        <v>Government</v>
      </c>
      <c r="Q535" s="8" t="str" cm="1">
        <f t="array" ref="Q535">_xll.BDP($C535,Q$1)</f>
        <v>ONTARIO ELECTRICITY FIN</v>
      </c>
      <c r="R535" s="8" t="str" cm="1">
        <f t="array" ref="R535">_xll.BDP($C535,R$1)</f>
        <v>A+</v>
      </c>
      <c r="S535" s="8" cm="1">
        <f t="array" ref="S535">_xlfn.IFNA(MATCH(_xll.BDP($C535,S$1),Convert_RBCIRTG[RTG_MDY],0),0)</f>
        <v>7</v>
      </c>
      <c r="T535" s="8" cm="1">
        <f t="array" ref="T535">_xlfn.IFNA(MATCH(_xll.BDP($C535,T$1),Convert_RBCIRTG[RTG_FITCH_SP],0),0)</f>
        <v>0</v>
      </c>
      <c r="U535" s="8" cm="1">
        <f t="array" ref="U535">_xlfn.IFNA(MATCH(_xll.BDP($C535,U$1),Convert_RBCIRTG[RTG_FITCH_SP],0),0)</f>
        <v>6</v>
      </c>
      <c r="V535" s="20" t="str" cm="1">
        <f t="array" ref="V535">INDEX(Convert_RBCIRTG[RTG_FITCH_SP],IF(MEDIAN($S535:$U535)&gt;0,MEDIAN($S535:$U535),MAX($S535:$U535)))</f>
        <v>A+</v>
      </c>
      <c r="W535" s="15" cm="1">
        <f t="array" ref="W535">_xll.BDP($C535,W$1,"YAS_YLD_FLAG = 15")</f>
        <v>9.3637871822319312</v>
      </c>
      <c r="X535" s="3" t="str">
        <f>INDEX(Convert_DurBins[Dur_Bucket],MATCH($W535,Convert_DurBins[Dur_Val],1))</f>
        <v>0-10</v>
      </c>
      <c r="Y535" s="14">
        <f t="shared" si="36"/>
        <v>2.351283</v>
      </c>
      <c r="Z535" s="3">
        <f>-INDEX(DefProv[Default],MATCH($O535&amp;$R535,DefProv[KEY],0))</f>
        <v>-3</v>
      </c>
      <c r="AA535" s="9" cm="1">
        <f t="array" ref="AA535">IF($M535="CAD",AB535,_xll.BDP($C535,AA$1,"YAS_XCCY_FOREIGN_CURRENCY=CAD","YAS_YLD_FLAG = 15","PRICING_SOURCE=BVAL"))</f>
        <v>2.3812829999999998</v>
      </c>
      <c r="AB535" s="9" cm="1">
        <f t="array" ref="AB535">_xll.BDP($C535,AB$1,"YAS_YLD_FLAG = 15","PRICING_SOURCE=BVAL")</f>
        <v>2.3812829999999998</v>
      </c>
      <c r="AC535" s="14">
        <f t="shared" si="37"/>
        <v>0</v>
      </c>
      <c r="AD535" s="9" cm="1">
        <f t="array" ref="AD535">_xll.BDP($C535,AD$1,"YAS_YLD_FLAG = 15","PRICING_SOURCE=BVAL")</f>
        <v>79.281099999999995</v>
      </c>
      <c r="AE535" s="14">
        <f>INDEX([1]credit_yield!$C$1:$C$108,MATCH($AY535,[1]credit_yield!$A$1:$A$108,0))</f>
        <v>68.781405228834885</v>
      </c>
      <c r="AF535" s="9" cm="1">
        <f t="array" ref="AF535">_xll.BDP($C535,AF$1,"YAS_YLD_FLAG = 15","YAS_XCCY_FOREIGN_CURRENCY=CAD","PRICING_SOURCE=BVAL")</f>
        <v>72.457129522614764</v>
      </c>
      <c r="AG535" s="9" cm="1">
        <f t="array" ref="AG535">_xll.BDP($C535,AG$1,"YAS_YLD_FLAG = 15","PRICING_SOURCE=BVAL")</f>
        <v>1.5884719999999999</v>
      </c>
      <c r="AH535" s="9" t="str" cm="1">
        <f t="array" ref="AH535">_xll.BDP($C535,AH$1,"YAS_YLD_FLAG = 15","PRICING_SOURCE=BVAL")</f>
        <v>CAN 1 1/2 06/01/31</v>
      </c>
      <c r="AI535" s="9" t="str" cm="1">
        <f t="array" ref="AI535">_xll.BDP($C535,AI$1,"YAS_YLD_FLAG = 15","YAS_XCCY_FOREIGN_CURRENCY=CAD","PRICING_SOURCE=BVAL")</f>
        <v>CAN 1 ½ 06/01/31</v>
      </c>
      <c r="AJ535" s="9" cm="1">
        <f t="array" ref="AJ535">_xll.BQL($C535, "yield(fill=PREV, pricing_source=BVN4, side=Bid, yield_type=YTW) - yield(fill=PREV, pricing_source=BVN4, side=Ask, yield_type=YTW)")</f>
        <v>4.4928378757091991E-2</v>
      </c>
      <c r="AK535" s="16" cm="1">
        <f t="array" ref="AK535">_xll.BDP($C535,AK$1,"YAS_YLD_FLAG = 1")</f>
        <v>831000000</v>
      </c>
      <c r="AL535" s="5">
        <f t="shared" si="38"/>
        <v>0</v>
      </c>
      <c r="AM535" s="17" cm="1">
        <f t="array" ref="AM535">_xll.BDP($C535&amp;"@"&amp;Settings!$B$1&amp;" "&amp;$O535,"INTERVAL_SUM","MARKET_DATA_OVERRIDE="&amp;AM$1,"CALC_INTERVAL="&amp;Settings!$B$2,"FILL=0")*1000</f>
        <v>0</v>
      </c>
      <c r="AN535" s="18">
        <f t="shared" si="39"/>
        <v>0</v>
      </c>
      <c r="AO535" s="17" cm="1">
        <f t="array" ref="AO535">_xll.BDP($I535&amp;"@"&amp;Settings!$B$1&amp;" "&amp;$O535,"INTERVAL_SUM","MARKET_DATA_OVERRIDE="&amp;AO$1,"CALC_INTERVAL="&amp;Settings!$B$2,"FILL=0")*1000</f>
        <v>0</v>
      </c>
      <c r="AP535" s="17" cm="1">
        <f t="array" ref="AP535">_xll.BDP($I535&amp;"@"&amp;Settings!$B$1&amp;" "&amp;$O535,"INTERVAL_SUM","MARKET_DATA_OVERRIDE="&amp;AP$1,"CALC_INTERVAL="&amp;Settings!$B$2,"FILL=0")*1000</f>
        <v>0</v>
      </c>
      <c r="AQ535" s="8" cm="1">
        <f t="array" ref="AQ535">_xll.BDP($C535,AQ$1)</f>
        <v>80</v>
      </c>
      <c r="AR535" s="21">
        <f>_xlfn.IFNA(IF(ISNUMBER($K535),INDEX(SN_Limit[UTILIZATION],MATCH($K535,SN_Limit[BB_ID],0)),"#N/A"),
IF(ISNUMBER($L535),INDEX(SN_Limit[UTILIZATION],MATCH($L535,SN_Limit[BB_ID],0)),"#N/A"))</f>
        <v>0.49890000000000001</v>
      </c>
      <c r="AS535" s="6">
        <f>_xlfn.IFNA(IF(ISNUMBER($K535),INDEX(SN_Limit[REMAINING],MATCH($K535,SN_Limit[BB_ID],0)),"#N/A"),
IF(ISNUMBER($L535),INDEX(SN_Limit[REMAINING],MATCH($L535,SN_Limit[BB_ID],0)),"#N/A"))</f>
        <v>601633864.02999997</v>
      </c>
      <c r="AT535" s="3" t="str">
        <f>INDEX(Table11[Z_category],MATCH(MAX(BuyTable[[#This Row],[Yld_Z_BB]:[Yld_Z_RBCI]]),Table11[Z_score_Vale],1))</f>
        <v>90+</v>
      </c>
      <c r="AU535" s="3">
        <f>INDEX(Table12[TRAC_Category],MATCH(BuyTable[[#This Row],[Perc_Traded]],Table12[TRAC_Value],1))</f>
        <v>0</v>
      </c>
      <c r="AV535" s="27">
        <f>INDEX(Table13[NetDlrInv_Category],MATCH(BuyTable[[#This Row],[DealerClient Net]],Table13[NetDlrInv_Value],1))</f>
        <v>0</v>
      </c>
      <c r="AW535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35" s="3">
        <f>INDEX(Table15[XCCY_Cat],MATCH(BuyTable[[#This Row],[XCCY_sprd]],Table15[XCCY_Value],1))</f>
        <v>0</v>
      </c>
      <c r="AY535" s="3" t="str">
        <f>INDEX(Group_RTG[RTG_Value],MATCH($R535,Group_RTG[RTG_Key],0))&amp;":"&amp;INDEX(Map_DurBQNT[Dur_Val],MATCH($X535,Map_DurBQNT[Dur_Key],0))&amp;":"&amp;$M535&amp;":"&amp;$O535</f>
        <v>A:5:CAD:Govt</v>
      </c>
      <c r="AZ535" s="3" t="str">
        <f>INDEX(Table9[LQA_Bucket],MATCH(BuyTable[[#This Row],[LQA_LIQUIDITY_SCORE]],Table9[LQA_Val],1))</f>
        <v>80-100</v>
      </c>
      <c r="BA535" s="27" t="str">
        <f>INDEX(Table10[Utilization_Bucket],MATCH(_xlfn.IFNA(ROUND(BuyTable[[#This Row],[Remaining]]/1000000,0),-1),Table10[Utilization_Val],1))</f>
        <v>100MM+</v>
      </c>
      <c r="BB53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36" spans="1:54" x14ac:dyDescent="0.3">
      <c r="A536" t="s">
        <v>876</v>
      </c>
      <c r="B536" t="str">
        <f>IF(ISNUMBER(MATCH(I536,Buyside_PastID!A:A,0)),"","NEW")</f>
        <v/>
      </c>
      <c r="C536" s="8" t="s">
        <v>989</v>
      </c>
      <c r="D536" s="8">
        <v>1.4305670877132435</v>
      </c>
      <c r="E536" s="8">
        <v>2.6756293646505496</v>
      </c>
      <c r="F536" s="8" t="s">
        <v>2789</v>
      </c>
      <c r="I536" s="8" t="str" cm="1">
        <f t="array" ref="I536">_xll.BDP($C536,I$1)</f>
        <v>BG1361347</v>
      </c>
      <c r="J536" s="8" t="str" cm="1">
        <f t="array" ref="J536">_xll.BDP($C536,J$1)</f>
        <v>TCV 0.6 02/24/50</v>
      </c>
      <c r="K536" s="8" cm="1">
        <f t="array" ref="K536">_xll.BDP($C536,K$1)</f>
        <v>955970</v>
      </c>
      <c r="L536" s="8" cm="1">
        <f t="array" ref="L536">_xll.BDP($C536,L$1)</f>
        <v>180994</v>
      </c>
      <c r="M536" s="8" t="str" cm="1">
        <f t="array" ref="M536">_xll.BDP($C536,M$1)</f>
        <v>EUR</v>
      </c>
      <c r="N536" s="8" t="str" cm="1">
        <f t="array" ref="N536">_xll.BDP($C536,N$1)</f>
        <v>AU</v>
      </c>
      <c r="O536" s="8" t="str" cm="1">
        <f t="array" ref="O536">_xll.BDP($C536,O$1)</f>
        <v>Govt</v>
      </c>
      <c r="P536" s="8" t="str" cm="1">
        <f t="array" ref="P536">_xll.BDP($C536,P$1)</f>
        <v>Government</v>
      </c>
      <c r="Q536" s="8" t="str" cm="1">
        <f t="array" ref="Q536">_xll.BDP($C536,Q$1)</f>
        <v>TREASURY CORP VICTORIA</v>
      </c>
      <c r="R536" s="8" t="str" cm="1">
        <f t="array" ref="R536">_xll.BDP($C536,R$1)</f>
        <v>AA</v>
      </c>
      <c r="S536" s="8" cm="1">
        <f t="array" ref="S536">_xlfn.IFNA(MATCH(_xll.BDP($C536,S$1),Convert_RBCIRTG[RTG_MDY],0),0)</f>
        <v>9</v>
      </c>
      <c r="T536" s="8" cm="1">
        <f t="array" ref="T536">_xlfn.IFNA(MATCH(_xll.BDP($C536,T$1),Convert_RBCIRTG[RTG_FITCH_SP],0),0)</f>
        <v>0</v>
      </c>
      <c r="U536" s="8" cm="1">
        <f t="array" ref="U536">_xlfn.IFNA(MATCH(_xll.BDP($C536,U$1),Convert_RBCIRTG[RTG_FITCH_SP],0),0)</f>
        <v>8</v>
      </c>
      <c r="V536" s="20" t="str" cm="1">
        <f t="array" ref="V536">INDEX(Convert_RBCIRTG[RTG_FITCH_SP],IF(MEDIAN($S536:$U536)&gt;0,MEDIAN($S536:$U536),MAX($S536:$U536)))</f>
        <v>AA</v>
      </c>
      <c r="W536" s="15" cm="1">
        <f t="array" ref="W536">_xll.BDP($C536,W$1,"YAS_YLD_FLAG = 15")</f>
        <v>25.589358663126177</v>
      </c>
      <c r="X536" s="3" t="str">
        <f>INDEX(Convert_DurBins[Dur_Bucket],MATCH($W536,Convert_DurBins[Dur_Val],1))</f>
        <v>24-26</v>
      </c>
      <c r="Y536" s="14">
        <f t="shared" si="36"/>
        <v>2.9501830808181366</v>
      </c>
      <c r="Z536" s="3">
        <f>-INDEX(DefProv[Default],MATCH($O536&amp;$R536,DefProv[KEY],0))</f>
        <v>-3</v>
      </c>
      <c r="AA536" s="9" cm="1">
        <f t="array" ref="AA536">IF($M536="CAD",AB536,_xll.BDP($C536,AA$1,"YAS_XCCY_FOREIGN_CURRENCY=CAD","YAS_YLD_FLAG = 15","PRICING_SOURCE=BVAL"))</f>
        <v>2.9801830808181364</v>
      </c>
      <c r="AB536" s="9" cm="1">
        <f t="array" ref="AB536">_xll.BDP($C536,AB$1,"YAS_YLD_FLAG = 15","PRICING_SOURCE=BVAL")</f>
        <v>1.004186</v>
      </c>
      <c r="AC536" s="14">
        <f t="shared" si="37"/>
        <v>1.9759970808181364</v>
      </c>
      <c r="AD536" s="9" cm="1">
        <f t="array" ref="AD536">_xll.BDP($C536,AD$1,"YAS_YLD_FLAG = 15","PRICING_SOURCE=BVAL")</f>
        <v>77.000900000000001</v>
      </c>
      <c r="AE536" s="14" t="e">
        <f>INDEX([1]credit_yield!$C$1:$C$108,MATCH($AY536,[1]credit_yield!$A$1:$A$108,0))</f>
        <v>#N/A</v>
      </c>
      <c r="AF536" s="9" cm="1">
        <f t="array" ref="AF536">_xll.BDP($C536,AF$1,"YAS_YLD_FLAG = 15","YAS_XCCY_FOREIGN_CURRENCY=CAD","PRICING_SOURCE=BVAL")</f>
        <v>101.16733681673298</v>
      </c>
      <c r="AG536" s="9" cm="1">
        <f t="array" ref="AG536">_xll.BDP($C536,AG$1,"YAS_YLD_FLAG = 15","PRICING_SOURCE=BVAL")</f>
        <v>0.234177</v>
      </c>
      <c r="AH536" s="9" t="str" cm="1">
        <f t="array" ref="AH536">_xll.BDP($C536,AH$1,"YAS_YLD_FLAG = 15","PRICING_SOURCE=BVAL")</f>
        <v>DBR 0 08/15/52</v>
      </c>
      <c r="AI536" s="9" t="str" cm="1">
        <f t="array" ref="AI536">_xll.BDP($C536,AI$1,"YAS_YLD_FLAG = 15","YAS_XCCY_FOREIGN_CURRENCY=CAD","PRICING_SOURCE=BVAL")</f>
        <v>CAN 2 12/01/51</v>
      </c>
      <c r="AJ536" s="9" cm="1">
        <f t="array" ref="AJ536">_xll.BQL($C536, "yield(fill=PREV, pricing_source=BVN4, side=Bid, yield_type=YTW) - yield(fill=PREV, pricing_source=BVN4, side=Ask, yield_type=YTW)")</f>
        <v>2.7796915856822091E-2</v>
      </c>
      <c r="AK536" s="16" cm="1">
        <f t="array" ref="AK536">_xll.BDP($C536,AK$1,"YAS_YLD_FLAG = 1")</f>
        <v>350000000</v>
      </c>
      <c r="AL536" s="5">
        <f t="shared" si="38"/>
        <v>0</v>
      </c>
      <c r="AM536" s="17" cm="1">
        <f t="array" ref="AM536">_xll.BDP($C536&amp;"@"&amp;Settings!$B$1&amp;" "&amp;$O536,"INTERVAL_SUM","MARKET_DATA_OVERRIDE="&amp;AM$1,"CALC_INTERVAL="&amp;Settings!$B$2,"FILL=0")*1000</f>
        <v>0</v>
      </c>
      <c r="AN536" s="18">
        <f t="shared" si="39"/>
        <v>0</v>
      </c>
      <c r="AO536" s="17" cm="1">
        <f t="array" ref="AO536">_xll.BDP($I536&amp;"@"&amp;Settings!$B$1&amp;" "&amp;$O536,"INTERVAL_SUM","MARKET_DATA_OVERRIDE="&amp;AO$1,"CALC_INTERVAL="&amp;Settings!$B$2,"FILL=0")*1000</f>
        <v>0</v>
      </c>
      <c r="AP536" s="17" cm="1">
        <f t="array" ref="AP536">_xll.BDP($I536&amp;"@"&amp;Settings!$B$1&amp;" "&amp;$O536,"INTERVAL_SUM","MARKET_DATA_OVERRIDE="&amp;AP$1,"CALC_INTERVAL="&amp;Settings!$B$2,"FILL=0")*1000</f>
        <v>0</v>
      </c>
      <c r="AQ536" s="8" cm="1">
        <f t="array" ref="AQ536">_xll.BDP($C536,AQ$1)</f>
        <v>79</v>
      </c>
      <c r="AR536" s="21" t="e">
        <f>_xlfn.IFNA(IF(ISNUMBER($K536),INDEX(SN_Limit[UTILIZATION],MATCH($K536,SN_Limit[BB_ID],0)),"#N/A"),
IF(ISNUMBER($L536),INDEX(SN_Limit[UTILIZATION],MATCH($L536,SN_Limit[BB_ID],0)),"#N/A"))</f>
        <v>#N/A</v>
      </c>
      <c r="AS536" s="6" t="e">
        <f>_xlfn.IFNA(IF(ISNUMBER($K536),INDEX(SN_Limit[REMAINING],MATCH($K536,SN_Limit[BB_ID],0)),"#N/A"),
IF(ISNUMBER($L536),INDEX(SN_Limit[REMAINING],MATCH($L536,SN_Limit[BB_ID],0)),"#N/A"))</f>
        <v>#N/A</v>
      </c>
      <c r="AT536" s="3" t="str">
        <f>INDEX(Table11[Z_category],MATCH(MAX(BuyTable[[#This Row],[Yld_Z_BB]:[Yld_Z_RBCI]]),Table11[Z_score_Vale],1))</f>
        <v>90+</v>
      </c>
      <c r="AU536" s="3">
        <f>INDEX(Table12[TRAC_Category],MATCH(BuyTable[[#This Row],[Perc_Traded]],Table12[TRAC_Value],1))</f>
        <v>0</v>
      </c>
      <c r="AV536" s="27">
        <f>INDEX(Table13[NetDlrInv_Category],MATCH(BuyTable[[#This Row],[DealerClient Net]],Table13[NetDlrInv_Value],1))</f>
        <v>0</v>
      </c>
      <c r="AW536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36" s="3" t="str">
        <f>INDEX(Table15[XCCY_Cat],MATCH(BuyTable[[#This Row],[XCCY_sprd]],Table15[XCCY_Value],1))</f>
        <v>1.5 to 2</v>
      </c>
      <c r="AY536" s="3" t="str">
        <f>INDEX(Group_RTG[RTG_Value],MATCH($R536,Group_RTG[RTG_Key],0))&amp;":"&amp;INDEX(Map_DurBQNT[Dur_Val],MATCH($X536,Map_DurBQNT[Dur_Key],0))&amp;":"&amp;$M536&amp;":"&amp;$O536</f>
        <v>AA:13:EUR:Govt</v>
      </c>
      <c r="AZ536" s="3" t="str">
        <f>INDEX(Table9[LQA_Bucket],MATCH(BuyTable[[#This Row],[LQA_LIQUIDITY_SCORE]],Table9[LQA_Val],1))</f>
        <v>60-80</v>
      </c>
      <c r="BA536" s="27" t="str">
        <f>INDEX(Table10[Utilization_Bucket],MATCH(_xlfn.IFNA(ROUND(BuyTable[[#This Row],[Remaining]]/1000000,0),-1),Table10[Utilization_Val],1))</f>
        <v>NR</v>
      </c>
      <c r="BB53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37" spans="1:54" x14ac:dyDescent="0.3">
      <c r="A537" t="s">
        <v>876</v>
      </c>
      <c r="B537" t="str">
        <f>IF(ISNUMBER(MATCH(I537,Buyside_PastID!A:A,0)),"","NEW")</f>
        <v/>
      </c>
      <c r="C537" s="8" t="s">
        <v>1144</v>
      </c>
      <c r="D537" s="8">
        <v>1.2846175902453667</v>
      </c>
      <c r="E537" s="8">
        <v>0.91625727191848505</v>
      </c>
      <c r="F537" s="8" t="s">
        <v>2211</v>
      </c>
      <c r="G537" s="8">
        <v>3000000</v>
      </c>
      <c r="H537" s="8">
        <v>2000000</v>
      </c>
      <c r="I537" s="8" t="str" cm="1">
        <f t="array" ref="I537">_xll.BDP($C537,I$1)</f>
        <v>12657ZBD4</v>
      </c>
      <c r="J537" s="8" t="str" cm="1">
        <f t="array" ref="J537">_xll.BDP($C537,J$1)</f>
        <v>CUCN 4.558 11/07/53</v>
      </c>
      <c r="K537" s="8" cm="1">
        <f t="array" ref="K537">_xll.BDP($C537,K$1)</f>
        <v>108393</v>
      </c>
      <c r="L537" s="8" cm="1">
        <f t="array" ref="L537">_xll.BDP($C537,L$1)</f>
        <v>1180050</v>
      </c>
      <c r="M537" s="8" t="str" cm="1">
        <f t="array" ref="M537">_xll.BDP($C537,M$1)</f>
        <v>CAD</v>
      </c>
      <c r="N537" s="8" t="str" cm="1">
        <f t="array" ref="N537">_xll.BDP($C537,N$1)</f>
        <v>CA</v>
      </c>
      <c r="O537" s="8" t="str" cm="1">
        <f t="array" ref="O537">_xll.BDP($C537,O$1)</f>
        <v>Corp</v>
      </c>
      <c r="P537" s="8" t="str" cm="1">
        <f t="array" ref="P537">_xll.BDP($C537,P$1)</f>
        <v>Utilities</v>
      </c>
      <c r="Q537" s="8" t="str" cm="1">
        <f t="array" ref="Q537">_xll.BDP($C537,Q$1)</f>
        <v>CU INC</v>
      </c>
      <c r="R537" s="8" t="str" cm="1">
        <f t="array" ref="R537">_xll.BDP($C537,R$1)</f>
        <v>A</v>
      </c>
      <c r="S537" s="8" cm="1">
        <f t="array" ref="S537">_xlfn.IFNA(MATCH(_xll.BDP($C537,S$1),Convert_RBCIRTG[RTG_MDY],0),0)</f>
        <v>0</v>
      </c>
      <c r="T537" s="8" cm="1">
        <f t="array" ref="T537">_xlfn.IFNA(MATCH(_xll.BDP($C537,T$1),Convert_RBCIRTG[RTG_FITCH_SP],0),0)</f>
        <v>0</v>
      </c>
      <c r="U537" s="8" cm="1">
        <f t="array" ref="U537">_xlfn.IFNA(MATCH(_xll.BDP($C537,U$1),Convert_RBCIRTG[RTG_FITCH_SP],0),0)</f>
        <v>4</v>
      </c>
      <c r="V537" s="20" t="str" cm="1">
        <f t="array" ref="V537">INDEX(Convert_RBCIRTG[RTG_FITCH_SP],IF(MEDIAN($S537:$U537)&gt;0,MEDIAN($S537:$U537),MAX($S537:$U537)))</f>
        <v>A-</v>
      </c>
      <c r="W537" s="15" cm="1">
        <f t="array" ref="W537">_xll.BDP($C537,W$1,"YAS_YLD_FLAG = 15")</f>
        <v>17.901744234507184</v>
      </c>
      <c r="X537" s="3" t="str">
        <f>INDEX(Convert_DurBins[Dur_Bucket],MATCH($W537,Convert_DurBins[Dur_Val],1))</f>
        <v>16-18</v>
      </c>
      <c r="Y537" s="14">
        <f t="shared" si="36"/>
        <v>3.215363</v>
      </c>
      <c r="Z537" s="3">
        <f>-INDEX(DefProv[Default],MATCH($O537&amp;$R537,DefProv[KEY],0))</f>
        <v>-13</v>
      </c>
      <c r="AA537" s="9" cm="1">
        <f t="array" ref="AA537">IF($M537="CAD",AB537,_xll.BDP($C537,AA$1,"YAS_XCCY_FOREIGN_CURRENCY=CAD","YAS_YLD_FLAG = 15","PRICING_SOURCE=BVAL"))</f>
        <v>3.3453629999999999</v>
      </c>
      <c r="AB537" s="9" cm="1">
        <f t="array" ref="AB537">_xll.BDP($C537,AB$1,"YAS_YLD_FLAG = 15","PRICING_SOURCE=BVAL")</f>
        <v>3.3453629999999999</v>
      </c>
      <c r="AC537" s="14">
        <f t="shared" si="37"/>
        <v>0</v>
      </c>
      <c r="AD537" s="9" cm="1">
        <f t="array" ref="AD537">_xll.BDP($C537,AD$1,"YAS_YLD_FLAG = 15","PRICING_SOURCE=BVAL")</f>
        <v>147.7261</v>
      </c>
      <c r="AE537" s="14">
        <f>INDEX([1]credit_yield!$C$1:$C$108,MATCH($AY537,[1]credit_yield!$A$1:$A$108,0))</f>
        <v>139.83568050986841</v>
      </c>
      <c r="AF537" s="9" cm="1">
        <f t="array" ref="AF537">_xll.BDP($C537,AF$1,"YAS_YLD_FLAG = 15","YAS_XCCY_FOREIGN_CURRENCY=CAD","PRICING_SOURCE=BVAL")</f>
        <v>154.09926993448934</v>
      </c>
      <c r="AG537" s="9" cm="1">
        <f t="array" ref="AG537">_xll.BDP($C537,AG$1,"YAS_YLD_FLAG = 15","PRICING_SOURCE=BVAL")</f>
        <v>1.8681019999999999</v>
      </c>
      <c r="AH537" s="9" t="str" cm="1">
        <f t="array" ref="AH537">_xll.BDP($C537,AH$1,"YAS_YLD_FLAG = 15","PRICING_SOURCE=BVAL")</f>
        <v>CAN 4 06/01/41</v>
      </c>
      <c r="AI537" s="9" t="str" cm="1">
        <f t="array" ref="AI537">_xll.BDP($C537,AI$1,"YAS_YLD_FLAG = 15","YAS_XCCY_FOREIGN_CURRENCY=CAD","PRICING_SOURCE=BVAL")</f>
        <v>CAN 2 12/01/51</v>
      </c>
      <c r="AJ537" s="9" cm="1">
        <f t="array" ref="AJ537">_xll.BQL($C537, "yield(fill=PREV, pricing_source=BVN4, side=Bid, yield_type=YTW) - yield(fill=PREV, pricing_source=BVN4, side=Ask, yield_type=YTW)")</f>
        <v>2.7304860000000097E-2</v>
      </c>
      <c r="AK537" s="16" cm="1">
        <f t="array" ref="AK537">_xll.BDP($C537,AK$1,"YAS_YLD_FLAG = 1")</f>
        <v>225000000</v>
      </c>
      <c r="AL537" s="5">
        <f t="shared" si="38"/>
        <v>0</v>
      </c>
      <c r="AM537" s="17" cm="1">
        <f t="array" ref="AM537">_xll.BDP($C537&amp;"@"&amp;Settings!$B$1&amp;" "&amp;$O537,"INTERVAL_SUM","MARKET_DATA_OVERRIDE="&amp;AM$1,"CALC_INTERVAL="&amp;Settings!$B$2,"FILL=0")*1000</f>
        <v>0</v>
      </c>
      <c r="AN537" s="18">
        <f t="shared" si="39"/>
        <v>0</v>
      </c>
      <c r="AO537" s="17" cm="1">
        <f t="array" ref="AO537">_xll.BDP($I537&amp;"@"&amp;Settings!$B$1&amp;" "&amp;$O537,"INTERVAL_SUM","MARKET_DATA_OVERRIDE="&amp;AO$1,"CALC_INTERVAL="&amp;Settings!$B$2,"FILL=0")*1000</f>
        <v>0</v>
      </c>
      <c r="AP537" s="17" cm="1">
        <f t="array" ref="AP537">_xll.BDP($I537&amp;"@"&amp;Settings!$B$1&amp;" "&amp;$O537,"INTERVAL_SUM","MARKET_DATA_OVERRIDE="&amp;AP$1,"CALC_INTERVAL="&amp;Settings!$B$2,"FILL=0")*1000</f>
        <v>0</v>
      </c>
      <c r="AQ537" s="8" cm="1">
        <f t="array" ref="AQ537">_xll.BDP($C537,AQ$1)</f>
        <v>73</v>
      </c>
      <c r="AR537" s="21">
        <f>_xlfn.IFNA(IF(ISNUMBER($K537),INDEX(SN_Limit[UTILIZATION],MATCH($K537,SN_Limit[BB_ID],0)),"#N/A"),
IF(ISNUMBER($L537),INDEX(SN_Limit[UTILIZATION],MATCH($L537,SN_Limit[BB_ID],0)),"#N/A"))</f>
        <v>0.53059999999999996</v>
      </c>
      <c r="AS537" s="6">
        <f>_xlfn.IFNA(IF(ISNUMBER($K537),INDEX(SN_Limit[REMAINING],MATCH($K537,SN_Limit[BB_ID],0)),"#N/A"),
IF(ISNUMBER($L537),INDEX(SN_Limit[REMAINING],MATCH($L537,SN_Limit[BB_ID],0)),"#N/A"))</f>
        <v>66489430.379999995</v>
      </c>
      <c r="AT537" s="3" t="str">
        <f>INDEX(Table11[Z_category],MATCH(MAX(BuyTable[[#This Row],[Yld_Z_BB]:[Yld_Z_RBCI]]),Table11[Z_score_Vale],1))</f>
        <v>90+</v>
      </c>
      <c r="AU537" s="3">
        <f>INDEX(Table12[TRAC_Category],MATCH(BuyTable[[#This Row],[Perc_Traded]],Table12[TRAC_Value],1))</f>
        <v>0</v>
      </c>
      <c r="AV537" s="27">
        <f>INDEX(Table13[NetDlrInv_Category],MATCH(BuyTable[[#This Row],[DealerClient Net]],Table13[NetDlrInv_Value],1))</f>
        <v>0</v>
      </c>
      <c r="AW537" s="3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37" s="3">
        <f>INDEX(Table15[XCCY_Cat],MATCH(BuyTable[[#This Row],[XCCY_sprd]],Table15[XCCY_Value],1))</f>
        <v>0</v>
      </c>
      <c r="AY537" s="3" t="str">
        <f>INDEX(Group_RTG[RTG_Value],MATCH($R537,Group_RTG[RTG_Key],0))&amp;":"&amp;INDEX(Map_DurBQNT[Dur_Val],MATCH($X537,Map_DurBQNT[Dur_Key],0))&amp;":"&amp;$M537&amp;":"&amp;$O537</f>
        <v>A:9:CAD:Corp</v>
      </c>
      <c r="AZ537" s="3" t="str">
        <f>INDEX(Table9[LQA_Bucket],MATCH(BuyTable[[#This Row],[LQA_LIQUIDITY_SCORE]],Table9[LQA_Val],1))</f>
        <v>60-80</v>
      </c>
      <c r="BA537" s="27" t="str">
        <f>INDEX(Table10[Utilization_Bucket],MATCH(_xlfn.IFNA(ROUND(BuyTable[[#This Row],[Remaining]]/1000000,0),-1),Table10[Utilization_Val],1))</f>
        <v>50-100MM</v>
      </c>
      <c r="BB53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38" spans="1:54" x14ac:dyDescent="0.3">
      <c r="A538" t="s">
        <v>876</v>
      </c>
      <c r="B538" t="str">
        <f>IF(ISNUMBER(MATCH(I538,Buyside_PastID!A:A,0)),"","NEW")</f>
        <v/>
      </c>
      <c r="C538" s="8" t="s">
        <v>1796</v>
      </c>
      <c r="D538" s="8">
        <v>1.5799877789273233</v>
      </c>
      <c r="E538" s="8">
        <v>1.260310622784675</v>
      </c>
      <c r="F538" s="8" t="s">
        <v>2242</v>
      </c>
      <c r="G538" s="8">
        <v>0</v>
      </c>
      <c r="H538" s="8">
        <v>0</v>
      </c>
      <c r="I538" s="8" t="str" cm="1">
        <f t="array" ref="I538">_xll.BDP($C538,I$1)</f>
        <v>563469TM7</v>
      </c>
      <c r="J538" s="8" t="str" cm="1">
        <f t="array" ref="J538">_xll.BDP($C538,J$1)</f>
        <v>MP 4.1 03/05/41</v>
      </c>
      <c r="K538" s="8" cm="1">
        <f t="array" ref="K538">_xll.BDP($C538,K$1)</f>
        <v>191112</v>
      </c>
      <c r="L538" s="8" cm="1">
        <f t="array" ref="L538">_xll.BDP($C538,L$1)</f>
        <v>191112</v>
      </c>
      <c r="M538" s="8" t="str" cm="1">
        <f t="array" ref="M538">_xll.BDP($C538,M$1)</f>
        <v>CAD</v>
      </c>
      <c r="N538" s="8" t="str" cm="1">
        <f t="array" ref="N538">_xll.BDP($C538,N$1)</f>
        <v>CA</v>
      </c>
      <c r="O538" s="8" t="str" cm="1">
        <f t="array" ref="O538">_xll.BDP($C538,O$1)</f>
        <v>Govt</v>
      </c>
      <c r="P538" s="8" t="str" cm="1">
        <f t="array" ref="P538">_xll.BDP($C538,P$1)</f>
        <v>Government</v>
      </c>
      <c r="Q538" s="8" t="str" cm="1">
        <f t="array" ref="Q538">_xll.BDP($C538,Q$1)</f>
        <v>MANITOBA (PROVINCE OF)</v>
      </c>
      <c r="R538" s="8" t="str" cm="1">
        <f t="array" ref="R538">_xll.BDP($C538,R$1)</f>
        <v>A+</v>
      </c>
      <c r="S538" s="8" cm="1">
        <f t="array" ref="S538">_xlfn.IFNA(MATCH(_xll.BDP($C538,S$1),Convert_RBCIRTG[RTG_MDY],0),0)</f>
        <v>8</v>
      </c>
      <c r="T538" s="8" cm="1">
        <f t="array" ref="T538">_xlfn.IFNA(MATCH(_xll.BDP($C538,T$1),Convert_RBCIRTG[RTG_FITCH_SP],0),0)</f>
        <v>0</v>
      </c>
      <c r="U538" s="8" cm="1">
        <f t="array" ref="U538">_xlfn.IFNA(MATCH(_xll.BDP($C538,U$1),Convert_RBCIRTG[RTG_FITCH_SP],0),0)</f>
        <v>6</v>
      </c>
      <c r="V538" s="20" t="str" cm="1">
        <f t="array" ref="V538">INDEX(Convert_RBCIRTG[RTG_FITCH_SP],IF(MEDIAN($S538:$U538)&gt;0,MEDIAN($S538:$U538),MAX($S538:$U538)))</f>
        <v>A+</v>
      </c>
      <c r="W538" s="15" cm="1">
        <f t="array" ref="W538">_xll.BDP($C538,W$1,"YAS_YLD_FLAG = 15")</f>
        <v>13.921012253807984</v>
      </c>
      <c r="X538" s="3" t="str">
        <f>INDEX(Convert_DurBins[Dur_Bucket],MATCH($W538,Convert_DurBins[Dur_Val],1))</f>
        <v>12-14</v>
      </c>
      <c r="Y538" s="14">
        <f t="shared" si="36"/>
        <v>2.6548890000000003</v>
      </c>
      <c r="Z538" s="3">
        <f>-INDEX(DefProv[Default],MATCH($O538&amp;$R538,DefProv[KEY],0))</f>
        <v>-3</v>
      </c>
      <c r="AA538" s="9" cm="1">
        <f t="array" ref="AA538">IF($M538="CAD",AB538,_xll.BDP($C538,AA$1,"YAS_XCCY_FOREIGN_CURRENCY=CAD","YAS_YLD_FLAG = 15","PRICING_SOURCE=BVAL"))</f>
        <v>2.6848890000000001</v>
      </c>
      <c r="AB538" s="9" cm="1">
        <f t="array" ref="AB538">_xll.BDP($C538,AB$1,"YAS_YLD_FLAG = 15","PRICING_SOURCE=BVAL")</f>
        <v>2.6848890000000001</v>
      </c>
      <c r="AC538" s="14">
        <f t="shared" si="37"/>
        <v>0</v>
      </c>
      <c r="AD538" s="9" cm="1">
        <f t="array" ref="AD538">_xll.BDP($C538,AD$1,"YAS_YLD_FLAG = 15","PRICING_SOURCE=BVAL")</f>
        <v>81.678700000000021</v>
      </c>
      <c r="AE538" s="14">
        <f>INDEX([1]credit_yield!$C$1:$C$108,MATCH($AY538,[1]credit_yield!$A$1:$A$108,0))</f>
        <v>87.46877797444661</v>
      </c>
      <c r="AF538" s="9" cm="1">
        <f t="array" ref="AF538">_xll.BDP($C538,AF$1,"YAS_YLD_FLAG = 15","YAS_XCCY_FOREIGN_CURRENCY=CAD","PRICING_SOURCE=BVAL")</f>
        <v>88.820965079660667</v>
      </c>
      <c r="AG538" s="9" cm="1">
        <f t="array" ref="AG538">_xll.BDP($C538,AG$1,"YAS_YLD_FLAG = 15","PRICING_SOURCE=BVAL")</f>
        <v>1.8681019999999999</v>
      </c>
      <c r="AH538" s="9" t="str" cm="1">
        <f t="array" ref="AH538">_xll.BDP($C538,AH$1,"YAS_YLD_FLAG = 15","PRICING_SOURCE=BVAL")</f>
        <v>CAN 4 06/01/41</v>
      </c>
      <c r="AI538" s="9" t="str" cm="1">
        <f t="array" ref="AI538">_xll.BDP($C538,AI$1,"YAS_YLD_FLAG = 15","YAS_XCCY_FOREIGN_CURRENCY=CAD","PRICING_SOURCE=BVAL")</f>
        <v>CAN 4 06/01/41</v>
      </c>
      <c r="AJ538" s="9" cm="1">
        <f t="array" ref="AJ538">_xll.BQL($C538, "yield(fill=PREV, pricing_source=BVN4, side=Bid, yield_type=YTW) - yield(fill=PREV, pricing_source=BVN4, side=Ask, yield_type=YTW)")</f>
        <v>8.5211254637309608E-3</v>
      </c>
      <c r="AK538" s="16" cm="1">
        <f t="array" ref="AK538">_xll.BDP($C538,AK$1,"YAS_YLD_FLAG = 1")</f>
        <v>1300000000</v>
      </c>
      <c r="AL538" s="5">
        <f t="shared" si="38"/>
        <v>0</v>
      </c>
      <c r="AM538" s="17" cm="1">
        <f t="array" ref="AM538">_xll.BDP($C538&amp;"@"&amp;Settings!$B$1&amp;" "&amp;$O538,"INTERVAL_SUM","MARKET_DATA_OVERRIDE="&amp;AM$1,"CALC_INTERVAL="&amp;Settings!$B$2,"FILL=0")*1000</f>
        <v>0</v>
      </c>
      <c r="AN538" s="18">
        <f t="shared" si="39"/>
        <v>0</v>
      </c>
      <c r="AO538" s="17" cm="1">
        <f t="array" ref="AO538">_xll.BDP($I538&amp;"@"&amp;Settings!$B$1&amp;" "&amp;$O538,"INTERVAL_SUM","MARKET_DATA_OVERRIDE="&amp;AO$1,"CALC_INTERVAL="&amp;Settings!$B$2,"FILL=0")*1000</f>
        <v>0</v>
      </c>
      <c r="AP538" s="17" cm="1">
        <f t="array" ref="AP538">_xll.BDP($I538&amp;"@"&amp;Settings!$B$1&amp;" "&amp;$O538,"INTERVAL_SUM","MARKET_DATA_OVERRIDE="&amp;AP$1,"CALC_INTERVAL="&amp;Settings!$B$2,"FILL=0")*1000</f>
        <v>0</v>
      </c>
      <c r="AQ538" s="8" cm="1">
        <f t="array" ref="AQ538">_xll.BDP($C538,AQ$1)</f>
        <v>99</v>
      </c>
      <c r="AR538" s="21">
        <f>_xlfn.IFNA(IF(ISNUMBER($K538),INDEX(SN_Limit[UTILIZATION],MATCH($K538,SN_Limit[BB_ID],0)),"#N/A"),
IF(ISNUMBER($L538),INDEX(SN_Limit[UTILIZATION],MATCH($L538,SN_Limit[BB_ID],0)),"#N/A"))</f>
        <v>0.31430000000000002</v>
      </c>
      <c r="AS538" s="6">
        <f>_xlfn.IFNA(IF(ISNUMBER($K538),INDEX(SN_Limit[REMAINING],MATCH($K538,SN_Limit[BB_ID],0)),"#N/A"),
IF(ISNUMBER($L538),INDEX(SN_Limit[REMAINING],MATCH($L538,SN_Limit[BB_ID],0)),"#N/A"))</f>
        <v>409992300.91999996</v>
      </c>
      <c r="AT538" s="3" t="str">
        <f>INDEX(Table11[Z_category],MATCH(MAX(BuyTable[[#This Row],[Yld_Z_BB]:[Yld_Z_RBCI]]),Table11[Z_score_Vale],1))</f>
        <v>90+</v>
      </c>
      <c r="AU538" s="3">
        <f>INDEX(Table12[TRAC_Category],MATCH(BuyTable[[#This Row],[Perc_Traded]],Table12[TRAC_Value],1))</f>
        <v>0</v>
      </c>
      <c r="AV538" s="27">
        <f>INDEX(Table13[NetDlrInv_Category],MATCH(BuyTable[[#This Row],[DealerClient Net]],Table13[NetDlrInv_Value],1))</f>
        <v>0</v>
      </c>
      <c r="AW538" s="3">
        <f>IF(OR(ISBLANK(BuyTable[[#This Row],[MSG_AskSize]]),NOT(ISNUMBER(BuyTable[[#This Row],[MSG_AskSize]]))),"NA",INDEX(Table14[AskSize_Category],MATCH(BuyTable[[#This Row],[MSG_AskSize]],Table14[AskSize_Value],1)))</f>
        <v>0</v>
      </c>
      <c r="AX538" s="3">
        <f>INDEX(Table15[XCCY_Cat],MATCH(BuyTable[[#This Row],[XCCY_sprd]],Table15[XCCY_Value],1))</f>
        <v>0</v>
      </c>
      <c r="AY538" s="3" t="str">
        <f>INDEX(Group_RTG[RTG_Value],MATCH($R538,Group_RTG[RTG_Key],0))&amp;":"&amp;INDEX(Map_DurBQNT[Dur_Val],MATCH($X538,Map_DurBQNT[Dur_Key],0))&amp;":"&amp;$M538&amp;":"&amp;$O538</f>
        <v>A:7:CAD:Govt</v>
      </c>
      <c r="AZ538" s="3" t="str">
        <f>INDEX(Table9[LQA_Bucket],MATCH(BuyTable[[#This Row],[LQA_LIQUIDITY_SCORE]],Table9[LQA_Val],1))</f>
        <v>80-100</v>
      </c>
      <c r="BA538" s="27" t="str">
        <f>INDEX(Table10[Utilization_Bucket],MATCH(_xlfn.IFNA(ROUND(BuyTable[[#This Row],[Remaining]]/1000000,0),-1),Table10[Utilization_Val],1))</f>
        <v>100MM+</v>
      </c>
      <c r="BB53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39" spans="1:54" x14ac:dyDescent="0.3">
      <c r="A539" t="s">
        <v>876</v>
      </c>
      <c r="B539" t="str">
        <f>IF(ISNUMBER(MATCH(I539,Buyside_PastID!A:A,0)),"","NEW")</f>
        <v/>
      </c>
      <c r="C539" s="8" t="s">
        <v>1168</v>
      </c>
      <c r="D539" s="8">
        <v>1.7921608916094942</v>
      </c>
      <c r="E539" s="8">
        <v>1.8019710555827522</v>
      </c>
      <c r="F539" s="8" t="s">
        <v>2789</v>
      </c>
      <c r="I539" s="8" t="str" cm="1">
        <f t="array" ref="I539">_xll.BDP($C539,I$1)</f>
        <v>06675QAC7</v>
      </c>
      <c r="J539" s="8" t="str" cm="1">
        <f t="array" ref="J539">_xll.BDP($C539,J$1)</f>
        <v>BOAD 4.7 10/22/31</v>
      </c>
      <c r="K539" s="8" cm="1">
        <f t="array" ref="K539">_xll.BDP($C539,K$1)</f>
        <v>905643</v>
      </c>
      <c r="L539" s="8" cm="1">
        <f t="array" ref="L539">_xll.BDP($C539,L$1)</f>
        <v>905643</v>
      </c>
      <c r="M539" s="8" t="str" cm="1">
        <f t="array" ref="M539">_xll.BDP($C539,M$1)</f>
        <v>USD</v>
      </c>
      <c r="N539" s="8" t="str" cm="1">
        <f t="array" ref="N539">_xll.BDP($C539,N$1)</f>
        <v>SNAT</v>
      </c>
      <c r="O539" s="8" t="str" cm="1">
        <f t="array" ref="O539">_xll.BDP($C539,O$1)</f>
        <v>Corp</v>
      </c>
      <c r="P539" s="8" t="str" cm="1">
        <f t="array" ref="P539">_xll.BDP($C539,P$1)</f>
        <v>Government</v>
      </c>
      <c r="Q539" s="8" t="str" cm="1">
        <f t="array" ref="Q539">_xll.BDP($C539,Q$1)</f>
        <v>BANQUE OUEST AFRICAINE D</v>
      </c>
      <c r="R539" s="8" t="str" cm="1">
        <f t="array" ref="R539">_xll.BDP($C539,R$1)</f>
        <v>BBB</v>
      </c>
      <c r="S539" s="8" cm="1">
        <f t="array" ref="S539">_xlfn.IFNA(MATCH(_xll.BDP($C539,S$1),Convert_RBCIRTG[RTG_MDY],0),0)</f>
        <v>3</v>
      </c>
      <c r="T539" s="8" cm="1">
        <f t="array" ref="T539">_xlfn.IFNA(MATCH(_xll.BDP($C539,T$1),Convert_RBCIRTG[RTG_FITCH_SP],0),0)</f>
        <v>2</v>
      </c>
      <c r="U539" s="8" cm="1">
        <f t="array" ref="U539">_xlfn.IFNA(MATCH(_xll.BDP($C539,U$1),Convert_RBCIRTG[RTG_FITCH_SP],0),0)</f>
        <v>0</v>
      </c>
      <c r="V539" s="20" t="str" cm="1">
        <f t="array" ref="V539">INDEX(Convert_RBCIRTG[RTG_FITCH_SP],IF(MEDIAN($S539:$U539)&gt;0,MEDIAN($S539:$U539),MAX($S539:$U539)))</f>
        <v>BBB</v>
      </c>
      <c r="W539" s="15" cm="1">
        <f t="array" ref="W539">_xll.BDP($C539,W$1,"YAS_YLD_FLAG = 15")</f>
        <v>7.7224559338123733</v>
      </c>
      <c r="X539" s="3" t="str">
        <f>INDEX(Convert_DurBins[Dur_Bucket],MATCH($W539,Convert_DurBins[Dur_Val],1))</f>
        <v>0-10</v>
      </c>
      <c r="Y539" s="14">
        <f t="shared" si="36"/>
        <v>3.6620271959539052</v>
      </c>
      <c r="Z539" s="3">
        <f>-INDEX(DefProv[Default],MATCH($O539&amp;$R539,DefProv[KEY],0))</f>
        <v>-36</v>
      </c>
      <c r="AA539" s="9" cm="1">
        <f t="array" ref="AA539">IF($M539="CAD",AB539,_xll.BDP($C539,AA$1,"YAS_XCCY_FOREIGN_CURRENCY=CAD","YAS_YLD_FLAG = 15","PRICING_SOURCE=BVAL"))</f>
        <v>4.0220271959539051</v>
      </c>
      <c r="AB539" s="9" cm="1">
        <f t="array" ref="AB539">_xll.BDP($C539,AB$1,"YAS_YLD_FLAG = 15","PRICING_SOURCE=BVAL")</f>
        <v>3.5549749999999998</v>
      </c>
      <c r="AC539" s="14">
        <f t="shared" si="37"/>
        <v>0.46705219595390535</v>
      </c>
      <c r="AD539" s="9" cm="1">
        <f t="array" ref="AD539">_xll.BDP($C539,AD$1,"YAS_YLD_FLAG = 15","PRICING_SOURCE=BVAL")</f>
        <v>197.49899999999997</v>
      </c>
      <c r="AE539" s="14" t="e">
        <f>INDEX([1]credit_yield!$C$1:$C$108,MATCH($AY539,[1]credit_yield!$A$1:$A$108,0))</f>
        <v>#N/A</v>
      </c>
      <c r="AF539" s="9" cm="1">
        <f t="array" ref="AF539">_xll.BDP($C539,AF$1,"YAS_YLD_FLAG = 15","YAS_XCCY_FOREIGN_CURRENCY=CAD","PRICING_SOURCE=BVAL")</f>
        <v>243.35798748770182</v>
      </c>
      <c r="AG539" s="9" cm="1">
        <f t="array" ref="AG539">_xll.BDP($C539,AG$1,"YAS_YLD_FLAG = 15","PRICING_SOURCE=BVAL")</f>
        <v>1.579985</v>
      </c>
      <c r="AH539" s="9" t="str" cm="1">
        <f t="array" ref="AH539">_xll.BDP($C539,AH$1,"YAS_YLD_FLAG = 15","PRICING_SOURCE=BVAL")</f>
        <v>T 1 1/4 08/15/31</v>
      </c>
      <c r="AI539" s="9" t="str" cm="1">
        <f t="array" ref="AI539">_xll.BDP($C539,AI$1,"YAS_YLD_FLAG = 15","YAS_XCCY_FOREIGN_CURRENCY=CAD","PRICING_SOURCE=BVAL")</f>
        <v>CAN 1 ½ 06/01/31</v>
      </c>
      <c r="AJ539" s="9" cm="1">
        <f t="array" ref="AJ539">_xll.BQL($C539, "yield(fill=PREV, pricing_source=BVN4, side=Bid, yield_type=YTW) - yield(fill=PREV, pricing_source=BVN4, side=Ask, yield_type=YTW)")</f>
        <v>6.6293350000000029E-2</v>
      </c>
      <c r="AK539" s="16" cm="1">
        <f t="array" ref="AK539">_xll.BDP($C539,AK$1,"YAS_YLD_FLAG = 1")</f>
        <v>830000000</v>
      </c>
      <c r="AL539" s="5">
        <f t="shared" si="38"/>
        <v>6.024096385542169E-3</v>
      </c>
      <c r="AM539" s="17" cm="1">
        <f t="array" ref="AM539">_xll.BDP($C539&amp;"@"&amp;Settings!$B$1&amp;" "&amp;$O539,"INTERVAL_SUM","MARKET_DATA_OVERRIDE="&amp;AM$1,"CALC_INTERVAL="&amp;Settings!$B$2,"FILL=0")*1000</f>
        <v>5000000</v>
      </c>
      <c r="AN539" s="18">
        <f t="shared" si="39"/>
        <v>5000000</v>
      </c>
      <c r="AO539" s="17" cm="1">
        <f t="array" ref="AO539">_xll.BDP($I539&amp;"@"&amp;Settings!$B$1&amp;" "&amp;$O539,"INTERVAL_SUM","MARKET_DATA_OVERRIDE="&amp;AO$1,"CALC_INTERVAL="&amp;Settings!$B$2,"FILL=0")*1000</f>
        <v>5000000</v>
      </c>
      <c r="AP539" s="17" cm="1">
        <f t="array" ref="AP539">_xll.BDP($I539&amp;"@"&amp;Settings!$B$1&amp;" "&amp;$O539,"INTERVAL_SUM","MARKET_DATA_OVERRIDE="&amp;AP$1,"CALC_INTERVAL="&amp;Settings!$B$2,"FILL=0")*1000</f>
        <v>0</v>
      </c>
      <c r="AQ539" s="8" cm="1">
        <f t="array" ref="AQ539">_xll.BDP($C539,AQ$1)</f>
        <v>89</v>
      </c>
      <c r="AR539" s="21" t="e">
        <f>_xlfn.IFNA(IF(ISNUMBER($K539),INDEX(SN_Limit[UTILIZATION],MATCH($K539,SN_Limit[BB_ID],0)),"#N/A"),
IF(ISNUMBER($L539),INDEX(SN_Limit[UTILIZATION],MATCH($L539,SN_Limit[BB_ID],0)),"#N/A"))</f>
        <v>#N/A</v>
      </c>
      <c r="AS539" s="6" t="e">
        <f>_xlfn.IFNA(IF(ISNUMBER($K539),INDEX(SN_Limit[REMAINING],MATCH($K539,SN_Limit[BB_ID],0)),"#N/A"),
IF(ISNUMBER($L539),INDEX(SN_Limit[REMAINING],MATCH($L539,SN_Limit[BB_ID],0)),"#N/A"))</f>
        <v>#N/A</v>
      </c>
      <c r="AT539" s="3" t="str">
        <f>INDEX(Table11[Z_category],MATCH(MAX(BuyTable[[#This Row],[Yld_Z_BB]:[Yld_Z_RBCI]]),Table11[Z_score_Vale],1))</f>
        <v>90+</v>
      </c>
      <c r="AU539" s="3">
        <f>INDEX(Table12[TRAC_Category],MATCH(BuyTable[[#This Row],[Perc_Traded]],Table12[TRAC_Value],1))</f>
        <v>0</v>
      </c>
      <c r="AV539" s="27" t="str">
        <f>INDEX(Table13[NetDlrInv_Category],MATCH(BuyTable[[#This Row],[DealerClient Net]],Table13[NetDlrInv_Value],1))</f>
        <v>5 to 10MM</v>
      </c>
      <c r="AW539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39" s="3" t="str">
        <f>INDEX(Table15[XCCY_Cat],MATCH(BuyTable[[#This Row],[XCCY_sprd]],Table15[XCCY_Value],1))</f>
        <v>0.3 to 0.5</v>
      </c>
      <c r="AY539" s="3" t="str">
        <f>INDEX(Group_RTG[RTG_Value],MATCH($R539,Group_RTG[RTG_Key],0))&amp;":"&amp;INDEX(Map_DurBQNT[Dur_Val],MATCH($X539,Map_DurBQNT[Dur_Key],0))&amp;":"&amp;$M539&amp;":"&amp;$O539</f>
        <v>BBB:5:USD:Corp</v>
      </c>
      <c r="AZ539" s="3" t="str">
        <f>INDEX(Table9[LQA_Bucket],MATCH(BuyTable[[#This Row],[LQA_LIQUIDITY_SCORE]],Table9[LQA_Val],1))</f>
        <v>80-100</v>
      </c>
      <c r="BA539" s="27" t="str">
        <f>INDEX(Table10[Utilization_Bucket],MATCH(_xlfn.IFNA(ROUND(BuyTable[[#This Row],[Remaining]]/1000000,0),-1),Table10[Utilization_Val],1))</f>
        <v>NR</v>
      </c>
      <c r="BB53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40" spans="1:54" x14ac:dyDescent="0.3">
      <c r="A540" t="s">
        <v>876</v>
      </c>
      <c r="B540" t="str">
        <f>IF(ISNUMBER(MATCH(I540,Buyside_PastID!A:A,0)),"","NEW")</f>
        <v>NEW</v>
      </c>
      <c r="C540" s="8" t="s">
        <v>2743</v>
      </c>
      <c r="D540" s="8">
        <v>0.70710678118654724</v>
      </c>
      <c r="E540" s="8">
        <v>0.96334095257665697</v>
      </c>
      <c r="F540" s="8" t="s">
        <v>2789</v>
      </c>
      <c r="I540" s="8" t="str" cm="1">
        <f t="array" ref="I540">_xll.BDP($C540,I$1)</f>
        <v>BM4478533</v>
      </c>
      <c r="J540" s="8" t="str" cm="1">
        <f t="array" ref="J540">_xll.BDP($C540,J$1)</f>
        <v>REPHUN 1 1/2 11/17/50</v>
      </c>
      <c r="K540" s="8" cm="1">
        <f t="array" ref="K540">_xll.BDP($C540,K$1)</f>
        <v>180974</v>
      </c>
      <c r="L540" s="8" cm="1">
        <f t="array" ref="L540">_xll.BDP($C540,L$1)</f>
        <v>7845728</v>
      </c>
      <c r="M540" s="8" t="str" cm="1">
        <f t="array" ref="M540">_xll.BDP($C540,M$1)</f>
        <v>EUR</v>
      </c>
      <c r="N540" s="8" t="str" cm="1">
        <f t="array" ref="N540">_xll.BDP($C540,N$1)</f>
        <v>HU</v>
      </c>
      <c r="O540" s="8" t="str" cm="1">
        <f t="array" ref="O540">_xll.BDP($C540,O$1)</f>
        <v>Govt</v>
      </c>
      <c r="P540" s="8" t="str" cm="1">
        <f t="array" ref="P540">_xll.BDP($C540,P$1)</f>
        <v>Government</v>
      </c>
      <c r="Q540" s="8" t="str" cm="1">
        <f t="array" ref="Q540">_xll.BDP($C540,Q$1)</f>
        <v>HUNGARY</v>
      </c>
      <c r="R540" s="8" t="str" cm="1">
        <f t="array" ref="R540">_xll.BDP($C540,R$1)</f>
        <v>BBB</v>
      </c>
      <c r="S540" s="8" cm="1">
        <f t="array" ref="S540">_xlfn.IFNA(MATCH(_xll.BDP($C540,S$1),Convert_RBCIRTG[RTG_MDY],0),0)</f>
        <v>2</v>
      </c>
      <c r="T540" s="8" cm="1">
        <f t="array" ref="T540">_xlfn.IFNA(MATCH(_xll.BDP($C540,T$1),Convert_RBCIRTG[RTG_FITCH_SP],0),0)</f>
        <v>2</v>
      </c>
      <c r="U540" s="8" cm="1">
        <f t="array" ref="U540">_xlfn.IFNA(MATCH(_xll.BDP($C540,U$1),Convert_RBCIRTG[RTG_FITCH_SP],0),0)</f>
        <v>2</v>
      </c>
      <c r="V540" s="20" t="str" cm="1">
        <f t="array" ref="V540">INDEX(Convert_RBCIRTG[RTG_FITCH_SP],IF(MEDIAN($S540:$U540)&gt;0,MEDIAN($S540:$U540),MAX($S540:$U540)))</f>
        <v>BBB</v>
      </c>
      <c r="W540" s="15" cm="1">
        <f t="array" ref="W540">_xll.BDP($C540,W$1,"YAS_YLD_FLAG = 15")</f>
        <v>22.713167602668626</v>
      </c>
      <c r="X540" s="3" t="str">
        <f>INDEX(Convert_DurBins[Dur_Bucket],MATCH($W540,Convert_DurBins[Dur_Val],1))</f>
        <v>22-24</v>
      </c>
      <c r="Y540" s="14">
        <f t="shared" si="36"/>
        <v>4.0292735715996777</v>
      </c>
      <c r="Z540" s="3">
        <f>-INDEX(DefProv[Default],MATCH($O540&amp;$R540,DefProv[KEY],0))</f>
        <v>-3</v>
      </c>
      <c r="AA540" s="9" cm="1">
        <f t="array" ref="AA540">IF($M540="CAD",AB540,_xll.BDP($C540,AA$1,"YAS_XCCY_FOREIGN_CURRENCY=CAD","YAS_YLD_FLAG = 15","PRICING_SOURCE=BVAL"))</f>
        <v>4.0592735715996779</v>
      </c>
      <c r="AB540" s="9" cm="1">
        <f t="array" ref="AB540">_xll.BDP($C540,AB$1,"YAS_YLD_FLAG = 15","PRICING_SOURCE=BVAL")</f>
        <v>1.87232</v>
      </c>
      <c r="AC540" s="14">
        <f t="shared" si="37"/>
        <v>2.1869535715996777</v>
      </c>
      <c r="AD540" s="9" cm="1">
        <f t="array" ref="AD540">_xll.BDP($C540,AD$1,"YAS_YLD_FLAG = 15","PRICING_SOURCE=BVAL")</f>
        <v>166.39839999999998</v>
      </c>
      <c r="AE540" s="14" t="e">
        <f>INDEX([1]credit_yield!$C$1:$C$108,MATCH($AY540,[1]credit_yield!$A$1:$A$108,0))</f>
        <v>#N/A</v>
      </c>
      <c r="AF540" s="9" cm="1">
        <f t="array" ref="AF540">_xll.BDP($C540,AF$1,"YAS_YLD_FLAG = 15","YAS_XCCY_FOREIGN_CURRENCY=CAD","PRICING_SOURCE=BVAL")</f>
        <v>209.0763858948871</v>
      </c>
      <c r="AG540" s="9" cm="1">
        <f t="array" ref="AG540">_xll.BDP($C540,AG$1,"YAS_YLD_FLAG = 15","PRICING_SOURCE=BVAL")</f>
        <v>0.20833599999999999</v>
      </c>
      <c r="AH540" s="9" t="str" cm="1">
        <f t="array" ref="AH540">_xll.BDP($C540,AH$1,"YAS_YLD_FLAG = 15","PRICING_SOURCE=BVAL")</f>
        <v>DBR 0 08/15/50</v>
      </c>
      <c r="AI540" s="9" t="str" cm="1">
        <f t="array" ref="AI540">_xll.BDP($C540,AI$1,"YAS_YLD_FLAG = 15","YAS_XCCY_FOREIGN_CURRENCY=CAD","PRICING_SOURCE=BVAL")</f>
        <v>CAN 2 12/01/51</v>
      </c>
      <c r="AJ540" s="9" cm="1">
        <f t="array" ref="AJ540">_xll.BQL($C540, "yield(fill=PREV, pricing_source=BVN4, side=Bid, yield_type=YTW) - yield(fill=PREV, pricing_source=BVN4, side=Ask, yield_type=YTW)")</f>
        <v>2.3596023497399976E-2</v>
      </c>
      <c r="AK540" s="16" cm="1">
        <f t="array" ref="AK540">_xll.BDP($C540,AK$1,"YAS_YLD_FLAG = 1")</f>
        <v>1250000000</v>
      </c>
      <c r="AL540" s="5">
        <f t="shared" si="38"/>
        <v>0</v>
      </c>
      <c r="AM540" s="17" cm="1">
        <f t="array" ref="AM540">_xll.BDP($C540&amp;"@"&amp;Settings!$B$1&amp;" "&amp;$O540,"INTERVAL_SUM","MARKET_DATA_OVERRIDE="&amp;AM$1,"CALC_INTERVAL="&amp;Settings!$B$2,"FILL=0")*1000</f>
        <v>0</v>
      </c>
      <c r="AN540" s="18">
        <f t="shared" si="39"/>
        <v>0</v>
      </c>
      <c r="AO540" s="17" cm="1">
        <f t="array" ref="AO540">_xll.BDP($I540&amp;"@"&amp;Settings!$B$1&amp;" "&amp;$O540,"INTERVAL_SUM","MARKET_DATA_OVERRIDE="&amp;AO$1,"CALC_INTERVAL="&amp;Settings!$B$2,"FILL=0")*1000</f>
        <v>0</v>
      </c>
      <c r="AP540" s="17" cm="1">
        <f t="array" ref="AP540">_xll.BDP($I540&amp;"@"&amp;Settings!$B$1&amp;" "&amp;$O540,"INTERVAL_SUM","MARKET_DATA_OVERRIDE="&amp;AP$1,"CALC_INTERVAL="&amp;Settings!$B$2,"FILL=0")*1000</f>
        <v>0</v>
      </c>
      <c r="AQ540" s="8" cm="1">
        <f t="array" ref="AQ540">_xll.BDP($C540,AQ$1)</f>
        <v>92</v>
      </c>
      <c r="AR540" s="21" t="e">
        <f>_xlfn.IFNA(IF(ISNUMBER($K540),INDEX(SN_Limit[UTILIZATION],MATCH($K540,SN_Limit[BB_ID],0)),"#N/A"),
IF(ISNUMBER($L540),INDEX(SN_Limit[UTILIZATION],MATCH($L540,SN_Limit[BB_ID],0)),"#N/A"))</f>
        <v>#N/A</v>
      </c>
      <c r="AS540" s="6" t="e">
        <f>_xlfn.IFNA(IF(ISNUMBER($K540),INDEX(SN_Limit[REMAINING],MATCH($K540,SN_Limit[BB_ID],0)),"#N/A"),
IF(ISNUMBER($L540),INDEX(SN_Limit[REMAINING],MATCH($L540,SN_Limit[BB_ID],0)),"#N/A"))</f>
        <v>#N/A</v>
      </c>
      <c r="AT540" s="3" t="str">
        <f>INDEX(Table11[Z_category],MATCH(MAX(BuyTable[[#This Row],[Yld_Z_BB]:[Yld_Z_RBCI]]),Table11[Z_score_Vale],1))</f>
        <v>75 to 90</v>
      </c>
      <c r="AU540" s="3">
        <f>INDEX(Table12[TRAC_Category],MATCH(BuyTable[[#This Row],[Perc_Traded]],Table12[TRAC_Value],1))</f>
        <v>0</v>
      </c>
      <c r="AV540" s="27">
        <f>INDEX(Table13[NetDlrInv_Category],MATCH(BuyTable[[#This Row],[DealerClient Net]],Table13[NetDlrInv_Value],1))</f>
        <v>0</v>
      </c>
      <c r="AW540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40" s="3" t="str">
        <f>INDEX(Table15[XCCY_Cat],MATCH(BuyTable[[#This Row],[XCCY_sprd]],Table15[XCCY_Value],1))</f>
        <v>2 to 2.5</v>
      </c>
      <c r="AY540" s="3" t="str">
        <f>INDEX(Group_RTG[RTG_Value],MATCH($R540,Group_RTG[RTG_Key],0))&amp;":"&amp;INDEX(Map_DurBQNT[Dur_Val],MATCH($X540,Map_DurBQNT[Dur_Key],0))&amp;":"&amp;$M540&amp;":"&amp;$O540</f>
        <v>BBB:12:EUR:Govt</v>
      </c>
      <c r="AZ540" s="3" t="str">
        <f>INDEX(Table9[LQA_Bucket],MATCH(BuyTable[[#This Row],[LQA_LIQUIDITY_SCORE]],Table9[LQA_Val],1))</f>
        <v>80-100</v>
      </c>
      <c r="BA540" s="27" t="str">
        <f>INDEX(Table10[Utilization_Bucket],MATCH(_xlfn.IFNA(ROUND(BuyTable[[#This Row],[Remaining]]/1000000,0),-1),Table10[Utilization_Val],1))</f>
        <v>NR</v>
      </c>
      <c r="BB54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41" spans="1:54" x14ac:dyDescent="0.3">
      <c r="A541" t="s">
        <v>876</v>
      </c>
      <c r="B541" t="str">
        <f>IF(ISNUMBER(MATCH(I541,Buyside_PastID!A:A,0)),"","NEW")</f>
        <v/>
      </c>
      <c r="C541" s="8" t="s">
        <v>1089</v>
      </c>
      <c r="D541" s="8">
        <v>0.74911641362631753</v>
      </c>
      <c r="E541" s="8">
        <v>0.86442496935698299</v>
      </c>
      <c r="F541" s="8" t="s">
        <v>2789</v>
      </c>
      <c r="I541" s="8" t="str" cm="1">
        <f t="array" ref="I541">_xll.BDP($C541,I$1)</f>
        <v>837004CB4</v>
      </c>
      <c r="J541" s="8" t="str" cm="1">
        <f t="array" ref="J541">_xll.BDP($C541,J$1)</f>
        <v>D 6.05 01/15/38</v>
      </c>
      <c r="K541" s="8" cm="1">
        <f t="array" ref="K541">_xll.BDP($C541,K$1)</f>
        <v>100466</v>
      </c>
      <c r="L541" s="8" cm="1">
        <f t="array" ref="L541">_xll.BDP($C541,L$1)</f>
        <v>171314</v>
      </c>
      <c r="M541" s="8" t="str" cm="1">
        <f t="array" ref="M541">_xll.BDP($C541,M$1)</f>
        <v>USD</v>
      </c>
      <c r="N541" s="8" t="str" cm="1">
        <f t="array" ref="N541">_xll.BDP($C541,N$1)</f>
        <v>US</v>
      </c>
      <c r="O541" s="8" t="str" cm="1">
        <f t="array" ref="O541">_xll.BDP($C541,O$1)</f>
        <v>Corp</v>
      </c>
      <c r="P541" s="8" t="str" cm="1">
        <f t="array" ref="P541">_xll.BDP($C541,P$1)</f>
        <v>Utilities</v>
      </c>
      <c r="Q541" s="8" t="str" cm="1">
        <f t="array" ref="Q541">_xll.BDP($C541,Q$1)</f>
        <v>DOMINION ENERGY SOUTH</v>
      </c>
      <c r="R541" s="8" t="str" cm="1">
        <f t="array" ref="R541">_xll.BDP($C541,R$1)</f>
        <v>A</v>
      </c>
      <c r="S541" s="8" cm="1">
        <f t="array" ref="S541">_xlfn.IFNA(MATCH(_xll.BDP($C541,S$1),Convert_RBCIRTG[RTG_MDY],0),0)</f>
        <v>4</v>
      </c>
      <c r="T541" s="8" cm="1">
        <f t="array" ref="T541">_xlfn.IFNA(MATCH(_xll.BDP($C541,T$1),Convert_RBCIRTG[RTG_FITCH_SP],0),0)</f>
        <v>6</v>
      </c>
      <c r="U541" s="8" cm="1">
        <f t="array" ref="U541">_xlfn.IFNA(MATCH(_xll.BDP($C541,U$1),Convert_RBCIRTG[RTG_FITCH_SP],0),0)</f>
        <v>5</v>
      </c>
      <c r="V541" s="20" t="str" cm="1">
        <f t="array" ref="V541">INDEX(Convert_RBCIRTG[RTG_FITCH_SP],IF(MEDIAN($S541:$U541)&gt;0,MEDIAN($S541:$U541),MAX($S541:$U541)))</f>
        <v>A</v>
      </c>
      <c r="W541" s="15" cm="1">
        <f t="array" ref="W541">_xll.BDP($C541,W$1,"YAS_YLD_FLAG = 15")</f>
        <v>11.242212326385255</v>
      </c>
      <c r="X541" s="3" t="str">
        <f>INDEX(Convert_DurBins[Dur_Bucket],MATCH($W541,Convert_DurBins[Dur_Val],1))</f>
        <v>10-12</v>
      </c>
      <c r="Y541" s="14">
        <f t="shared" ref="Y541:Y544" si="40">AA541+Z541/100</f>
        <v>3.4730697776437345</v>
      </c>
      <c r="Z541" s="3">
        <f>-INDEX(DefProv[Default],MATCH($O541&amp;$R541,DefProv[KEY],0))</f>
        <v>-13</v>
      </c>
      <c r="AA541" s="9" cm="1">
        <f t="array" ref="AA541">IF($M541="CAD",AB541,_xll.BDP($C541,AA$1,"YAS_XCCY_FOREIGN_CURRENCY=CAD","YAS_YLD_FLAG = 15","PRICING_SOURCE=BVAL"))</f>
        <v>3.6030697776437344</v>
      </c>
      <c r="AB541" s="9" cm="1">
        <f t="array" ref="AB541">_xll.BDP($C541,AB$1,"YAS_YLD_FLAG = 15","PRICING_SOURCE=BVAL")</f>
        <v>2.858822</v>
      </c>
      <c r="AC541" s="14">
        <f t="shared" ref="AC541:AC544" si="41">AA541-AB541</f>
        <v>0.7442477776437344</v>
      </c>
      <c r="AD541" s="9" cm="1">
        <f t="array" ref="AD541">_xll.BDP($C541,AD$1,"YAS_YLD_FLAG = 15","PRICING_SOURCE=BVAL")</f>
        <v>86.603200000000015</v>
      </c>
      <c r="AE541" s="14">
        <f>INDEX([1]credit_yield!$C$1:$C$108,MATCH($AY541,[1]credit_yield!$A$1:$A$108,0))</f>
        <v>97.700504166739321</v>
      </c>
      <c r="AF541" s="9" cm="1">
        <f t="array" ref="AF541">_xll.BDP($C541,AF$1,"YAS_YLD_FLAG = 15","YAS_XCCY_FOREIGN_CURRENCY=CAD","PRICING_SOURCE=BVAL")</f>
        <v>173.47893236507093</v>
      </c>
      <c r="AG541" s="9" cm="1">
        <f t="array" ref="AG541">_xll.BDP($C541,AG$1,"YAS_YLD_FLAG = 15","PRICING_SOURCE=BVAL")</f>
        <v>1.9927899999999998</v>
      </c>
      <c r="AH541" s="9" t="str" cm="1">
        <f t="array" ref="AH541">_xll.BDP($C541,AH$1,"YAS_YLD_FLAG = 15","PRICING_SOURCE=BVAL")</f>
        <v>T 1 3/4 08/15/41</v>
      </c>
      <c r="AI541" s="9" t="str" cm="1">
        <f t="array" ref="AI541">_xll.BDP($C541,AI$1,"YAS_YLD_FLAG = 15","YAS_XCCY_FOREIGN_CURRENCY=CAD","PRICING_SOURCE=BVAL")</f>
        <v>CAN 4 06/01/41</v>
      </c>
      <c r="AJ541" s="9" cm="1">
        <f t="array" ref="AJ541">_xll.BQL($C541, "yield(fill=PREV, pricing_source=BVN4, side=Bid, yield_type=YTW) - yield(fill=PREV, pricing_source=BVN4, side=Ask, yield_type=YTW)")</f>
        <v>2.7796507662821046E-2</v>
      </c>
      <c r="AK541" s="16" cm="1">
        <f t="array" ref="AK541">_xll.BDP($C541,AK$1,"YAS_YLD_FLAG = 1")</f>
        <v>535000000</v>
      </c>
      <c r="AL541" s="5">
        <f t="shared" ref="AL541:AL544" si="42">AM541/AK541</f>
        <v>0</v>
      </c>
      <c r="AM541" s="17" cm="1">
        <f t="array" ref="AM541">_xll.BDP($C541&amp;"@"&amp;Settings!$B$1&amp;" "&amp;$O541,"INTERVAL_SUM","MARKET_DATA_OVERRIDE="&amp;AM$1,"CALC_INTERVAL="&amp;Settings!$B$2,"FILL=0")*1000</f>
        <v>0</v>
      </c>
      <c r="AN541" s="18">
        <f t="shared" ref="AN541:AN544" si="43">AO541-AP541</f>
        <v>0</v>
      </c>
      <c r="AO541" s="17" cm="1">
        <f t="array" ref="AO541">_xll.BDP($I541&amp;"@"&amp;Settings!$B$1&amp;" "&amp;$O541,"INTERVAL_SUM","MARKET_DATA_OVERRIDE="&amp;AO$1,"CALC_INTERVAL="&amp;Settings!$B$2,"FILL=0")*1000</f>
        <v>0</v>
      </c>
      <c r="AP541" s="17" cm="1">
        <f t="array" ref="AP541">_xll.BDP($I541&amp;"@"&amp;Settings!$B$1&amp;" "&amp;$O541,"INTERVAL_SUM","MARKET_DATA_OVERRIDE="&amp;AP$1,"CALC_INTERVAL="&amp;Settings!$B$2,"FILL=0")*1000</f>
        <v>0</v>
      </c>
      <c r="AQ541" s="8" cm="1">
        <f t="array" ref="AQ541">_xll.BDP($C541,AQ$1)</f>
        <v>84</v>
      </c>
      <c r="AR541" s="21">
        <f>_xlfn.IFNA(IF(ISNUMBER($K541),INDEX(SN_Limit[UTILIZATION],MATCH($K541,SN_Limit[BB_ID],0)),"#N/A"),
IF(ISNUMBER($L541),INDEX(SN_Limit[UTILIZATION],MATCH($L541,SN_Limit[BB_ID],0)),"#N/A"))</f>
        <v>0</v>
      </c>
      <c r="AS541" s="6">
        <f>_xlfn.IFNA(IF(ISNUMBER($K541),INDEX(SN_Limit[REMAINING],MATCH($K541,SN_Limit[BB_ID],0)),"#N/A"),
IF(ISNUMBER($L541),INDEX(SN_Limit[REMAINING],MATCH($L541,SN_Limit[BB_ID],0)),"#N/A"))</f>
        <v>45000000</v>
      </c>
      <c r="AT541" s="3" t="str">
        <f>INDEX(Table11[Z_category],MATCH(MAX(BuyTable[[#This Row],[Yld_Z_BB]:[Yld_Z_RBCI]]),Table11[Z_score_Vale],1))</f>
        <v>75 to 90</v>
      </c>
      <c r="AU541" s="3">
        <f>INDEX(Table12[TRAC_Category],MATCH(BuyTable[[#This Row],[Perc_Traded]],Table12[TRAC_Value],1))</f>
        <v>0</v>
      </c>
      <c r="AV541" s="27">
        <f>INDEX(Table13[NetDlrInv_Category],MATCH(BuyTable[[#This Row],[DealerClient Net]],Table13[NetDlrInv_Value],1))</f>
        <v>0</v>
      </c>
      <c r="AW541" s="3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41" s="3" t="str">
        <f>INDEX(Table15[XCCY_Cat],MATCH(BuyTable[[#This Row],[XCCY_sprd]],Table15[XCCY_Value],1))</f>
        <v>0.5 to 0.8</v>
      </c>
      <c r="AY541" s="3" t="str">
        <f>INDEX(Group_RTG[RTG_Value],MATCH($R541,Group_RTG[RTG_Key],0))&amp;":"&amp;INDEX(Map_DurBQNT[Dur_Val],MATCH($X541,Map_DurBQNT[Dur_Key],0))&amp;":"&amp;$M541&amp;":"&amp;$O541</f>
        <v>A:6:USD:Corp</v>
      </c>
      <c r="AZ541" s="3" t="str">
        <f>INDEX(Table9[LQA_Bucket],MATCH(BuyTable[[#This Row],[LQA_LIQUIDITY_SCORE]],Table9[LQA_Val],1))</f>
        <v>80-100</v>
      </c>
      <c r="BA541" s="27" t="str">
        <f>INDEX(Table10[Utilization_Bucket],MATCH(_xlfn.IFNA(ROUND(BuyTable[[#This Row],[Remaining]]/1000000,0),-1),Table10[Utilization_Val],1))</f>
        <v>10-50MM</v>
      </c>
      <c r="BB54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42" spans="1:54" x14ac:dyDescent="0.3">
      <c r="A542" t="s">
        <v>876</v>
      </c>
      <c r="B542" t="str">
        <f>IF(ISNUMBER(MATCH(I542,Buyside_PastID!A:A,0)),"","NEW")</f>
        <v/>
      </c>
      <c r="C542" s="8" t="s">
        <v>982</v>
      </c>
      <c r="D542" s="8">
        <v>0.77117623846364647</v>
      </c>
      <c r="E542" s="8">
        <v>1.1419498411671904</v>
      </c>
      <c r="F542" s="8" t="s">
        <v>2279</v>
      </c>
      <c r="G542" s="8">
        <v>7900000</v>
      </c>
      <c r="H542" s="8">
        <v>5000</v>
      </c>
      <c r="I542" s="8" t="str" cm="1">
        <f t="array" ref="I542">_xll.BDP($C542,I$1)</f>
        <v>891288DR0</v>
      </c>
      <c r="J542" s="8" t="str" cm="1">
        <f t="array" ref="J542">_xll.BDP($C542,J$1)</f>
        <v>TRNT 3.2 08/01/48</v>
      </c>
      <c r="K542" s="8" cm="1">
        <f t="array" ref="K542">_xll.BDP($C542,K$1)</f>
        <v>186517</v>
      </c>
      <c r="L542" s="8" cm="1">
        <f t="array" ref="L542">_xll.BDP($C542,L$1)</f>
        <v>186517</v>
      </c>
      <c r="M542" s="8" t="str" cm="1">
        <f t="array" ref="M542">_xll.BDP($C542,M$1)</f>
        <v>CAD</v>
      </c>
      <c r="N542" s="8" t="str" cm="1">
        <f t="array" ref="N542">_xll.BDP($C542,N$1)</f>
        <v>CA</v>
      </c>
      <c r="O542" s="8" t="str" cm="1">
        <f t="array" ref="O542">_xll.BDP($C542,O$1)</f>
        <v>Govt</v>
      </c>
      <c r="P542" s="8" t="str" cm="1">
        <f t="array" ref="P542">_xll.BDP($C542,P$1)</f>
        <v>Government</v>
      </c>
      <c r="Q542" s="8" t="str" cm="1">
        <f t="array" ref="Q542">_xll.BDP($C542,Q$1)</f>
        <v>CITY OF TORONTO CANADA</v>
      </c>
      <c r="R542" s="8" t="str" cm="1">
        <f t="array" ref="R542">_xll.BDP($C542,R$1)</f>
        <v>AA</v>
      </c>
      <c r="S542" s="8" cm="1">
        <f t="array" ref="S542">_xlfn.IFNA(MATCH(_xll.BDP($C542,S$1),Convert_RBCIRTG[RTG_MDY],0),0)</f>
        <v>9</v>
      </c>
      <c r="T542" s="8" cm="1">
        <f t="array" ref="T542">_xlfn.IFNA(MATCH(_xll.BDP($C542,T$1),Convert_RBCIRTG[RTG_FITCH_SP],0),0)</f>
        <v>0</v>
      </c>
      <c r="U542" s="8" cm="1">
        <f t="array" ref="U542">_xlfn.IFNA(MATCH(_xll.BDP($C542,U$1),Convert_RBCIRTG[RTG_FITCH_SP],0),0)</f>
        <v>8</v>
      </c>
      <c r="V542" s="20" t="str" cm="1">
        <f t="array" ref="V542">INDEX(Convert_RBCIRTG[RTG_FITCH_SP],IF(MEDIAN($S542:$U542)&gt;0,MEDIAN($S542:$U542),MAX($S542:$U542)))</f>
        <v>AA</v>
      </c>
      <c r="W542" s="15" cm="1">
        <f t="array" ref="W542">_xll.BDP($C542,W$1,"YAS_YLD_FLAG = 15")</f>
        <v>18.061811345001441</v>
      </c>
      <c r="X542" s="3" t="str">
        <f>INDEX(Convert_DurBins[Dur_Bucket],MATCH($W542,Convert_DurBins[Dur_Val],1))</f>
        <v>18-20</v>
      </c>
      <c r="Y542" s="14">
        <f t="shared" si="40"/>
        <v>2.8763920000000001</v>
      </c>
      <c r="Z542" s="3">
        <f>-INDEX(DefProv[Default],MATCH($O542&amp;$R542,DefProv[KEY],0))</f>
        <v>-3</v>
      </c>
      <c r="AA542" s="9" cm="1">
        <f t="array" ref="AA542">IF($M542="CAD",AB542,_xll.BDP($C542,AA$1,"YAS_XCCY_FOREIGN_CURRENCY=CAD","YAS_YLD_FLAG = 15","PRICING_SOURCE=BVAL"))</f>
        <v>2.9063919999999999</v>
      </c>
      <c r="AB542" s="9" cm="1">
        <f t="array" ref="AB542">_xll.BDP($C542,AB$1,"YAS_YLD_FLAG = 15","PRICING_SOURCE=BVAL")</f>
        <v>2.9063919999999999</v>
      </c>
      <c r="AC542" s="14">
        <f t="shared" si="41"/>
        <v>0</v>
      </c>
      <c r="AD542" s="9" cm="1">
        <f t="array" ref="AD542">_xll.BDP($C542,AD$1,"YAS_YLD_FLAG = 15","PRICING_SOURCE=BVAL")</f>
        <v>95.387599999999978</v>
      </c>
      <c r="AE542" s="14">
        <f>INDEX([1]credit_yield!$C$1:$C$108,MATCH($AY542,[1]credit_yield!$A$1:$A$108,0))</f>
        <v>85.018358503069194</v>
      </c>
      <c r="AF542" s="9" cm="1">
        <f t="array" ref="AF542">_xll.BDP($C542,AF$1,"YAS_YLD_FLAG = 15","YAS_XCCY_FOREIGN_CURRENCY=CAD","PRICING_SOURCE=BVAL")</f>
        <v>96.062826171107545</v>
      </c>
      <c r="AG542" s="9" cm="1">
        <f t="array" ref="AG542">_xll.BDP($C542,AG$1,"YAS_YLD_FLAG = 15","PRICING_SOURCE=BVAL")</f>
        <v>1.9525160000000001</v>
      </c>
      <c r="AH542" s="9" t="str" cm="1">
        <f t="array" ref="AH542">_xll.BDP($C542,AH$1,"YAS_YLD_FLAG = 15","PRICING_SOURCE=BVAL")</f>
        <v>CAN 2 3/4 12/01/48</v>
      </c>
      <c r="AI542" s="9" t="str" cm="1">
        <f t="array" ref="AI542">_xll.BDP($C542,AI$1,"YAS_YLD_FLAG = 15","YAS_XCCY_FOREIGN_CURRENCY=CAD","PRICING_SOURCE=BVAL")</f>
        <v>CAN 2 12/01/51</v>
      </c>
      <c r="AJ542" s="9" cm="1">
        <f t="array" ref="AJ542">_xll.BQL($C542, "yield(fill=PREV, pricing_source=BVN4, side=Bid, yield_type=YTW) - yield(fill=PREV, pricing_source=BVN4, side=Ask, yield_type=YTW)")</f>
        <v>1.712793721926964E-2</v>
      </c>
      <c r="AK542" s="16" cm="1">
        <f t="array" ref="AK542">_xll.BDP($C542,AK$1,"YAS_YLD_FLAG = 1")</f>
        <v>300000000</v>
      </c>
      <c r="AL542" s="5">
        <f t="shared" si="42"/>
        <v>0</v>
      </c>
      <c r="AM542" s="17" cm="1">
        <f t="array" ref="AM542">_xll.BDP($C542&amp;"@"&amp;Settings!$B$1&amp;" "&amp;$O542,"INTERVAL_SUM","MARKET_DATA_OVERRIDE="&amp;AM$1,"CALC_INTERVAL="&amp;Settings!$B$2,"FILL=0")*1000</f>
        <v>0</v>
      </c>
      <c r="AN542" s="18">
        <f t="shared" si="43"/>
        <v>0</v>
      </c>
      <c r="AO542" s="17" cm="1">
        <f t="array" ref="AO542">_xll.BDP($I542&amp;"@"&amp;Settings!$B$1&amp;" "&amp;$O542,"INTERVAL_SUM","MARKET_DATA_OVERRIDE="&amp;AO$1,"CALC_INTERVAL="&amp;Settings!$B$2,"FILL=0")*1000</f>
        <v>0</v>
      </c>
      <c r="AP542" s="17" cm="1">
        <f t="array" ref="AP542">_xll.BDP($I542&amp;"@"&amp;Settings!$B$1&amp;" "&amp;$O542,"INTERVAL_SUM","MARKET_DATA_OVERRIDE="&amp;AP$1,"CALC_INTERVAL="&amp;Settings!$B$2,"FILL=0")*1000</f>
        <v>0</v>
      </c>
      <c r="AQ542" s="8" cm="1">
        <f t="array" ref="AQ542">_xll.BDP($C542,AQ$1)</f>
        <v>97</v>
      </c>
      <c r="AR542" s="21">
        <f>_xlfn.IFNA(IF(ISNUMBER($K542),INDEX(SN_Limit[UTILIZATION],MATCH($K542,SN_Limit[BB_ID],0)),"#N/A"),
IF(ISNUMBER($L542),INDEX(SN_Limit[UTILIZATION],MATCH($L542,SN_Limit[BB_ID],0)),"#N/A"))</f>
        <v>1.26E-2</v>
      </c>
      <c r="AS542" s="6">
        <f>_xlfn.IFNA(IF(ISNUMBER($K542),INDEX(SN_Limit[REMAINING],MATCH($K542,SN_Limit[BB_ID],0)),"#N/A"),
IF(ISNUMBER($L542),INDEX(SN_Limit[REMAINING],MATCH($L542,SN_Limit[BB_ID],0)),"#N/A"))</f>
        <v>79863823.290000007</v>
      </c>
      <c r="AT542" s="3" t="str">
        <f>INDEX(Table11[Z_category],MATCH(MAX(BuyTable[[#This Row],[Yld_Z_BB]:[Yld_Z_RBCI]]),Table11[Z_score_Vale],1))</f>
        <v>75 to 90</v>
      </c>
      <c r="AU542" s="3">
        <f>INDEX(Table12[TRAC_Category],MATCH(BuyTable[[#This Row],[Perc_Traded]],Table12[TRAC_Value],1))</f>
        <v>0</v>
      </c>
      <c r="AV542" s="27">
        <f>INDEX(Table13[NetDlrInv_Category],MATCH(BuyTable[[#This Row],[DealerClient Net]],Table13[NetDlrInv_Value],1))</f>
        <v>0</v>
      </c>
      <c r="AW542" s="3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542" s="3">
        <f>INDEX(Table15[XCCY_Cat],MATCH(BuyTable[[#This Row],[XCCY_sprd]],Table15[XCCY_Value],1))</f>
        <v>0</v>
      </c>
      <c r="AY542" s="3" t="str">
        <f>INDEX(Group_RTG[RTG_Value],MATCH($R542,Group_RTG[RTG_Key],0))&amp;":"&amp;INDEX(Map_DurBQNT[Dur_Val],MATCH($X542,Map_DurBQNT[Dur_Key],0))&amp;":"&amp;$M542&amp;":"&amp;$O542</f>
        <v>AA:10:CAD:Govt</v>
      </c>
      <c r="AZ542" s="3" t="str">
        <f>INDEX(Table9[LQA_Bucket],MATCH(BuyTable[[#This Row],[LQA_LIQUIDITY_SCORE]],Table9[LQA_Val],1))</f>
        <v>80-100</v>
      </c>
      <c r="BA542" s="27" t="str">
        <f>INDEX(Table10[Utilization_Bucket],MATCH(_xlfn.IFNA(ROUND(BuyTable[[#This Row],[Remaining]]/1000000,0),-1),Table10[Utilization_Val],1))</f>
        <v>50-100MM</v>
      </c>
      <c r="BB54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543" spans="1:54" x14ac:dyDescent="0.3">
      <c r="A543" t="s">
        <v>876</v>
      </c>
      <c r="B543" t="str">
        <f>IF(ISNUMBER(MATCH(I543,Buyside_PastID!A:A,0)),"","NEW")</f>
        <v/>
      </c>
      <c r="C543" s="8" t="s">
        <v>1824</v>
      </c>
      <c r="D543" s="8">
        <v>1.3561951366412273</v>
      </c>
      <c r="E543" s="8">
        <v>1.7265896912371765</v>
      </c>
      <c r="F543" s="8" t="s">
        <v>2269</v>
      </c>
      <c r="G543" s="8">
        <v>0</v>
      </c>
      <c r="H543" s="8">
        <v>0</v>
      </c>
      <c r="I543" s="8" t="str" cm="1">
        <f t="array" ref="I543">_xll.BDP($C543,I$1)</f>
        <v>669827FQ5</v>
      </c>
      <c r="J543" s="8" t="str" cm="1">
        <f t="array" ref="J543">_xll.BDP($C543,J$1)</f>
        <v>NS 4 1/2 06/01/37</v>
      </c>
      <c r="K543" s="8" cm="1">
        <f t="array" ref="K543">_xll.BDP($C543,K$1)</f>
        <v>191114</v>
      </c>
      <c r="L543" s="8" cm="1">
        <f t="array" ref="L543">_xll.BDP($C543,L$1)</f>
        <v>191114</v>
      </c>
      <c r="M543" s="8" t="str" cm="1">
        <f t="array" ref="M543">_xll.BDP($C543,M$1)</f>
        <v>CAD</v>
      </c>
      <c r="N543" s="8" t="str" cm="1">
        <f t="array" ref="N543">_xll.BDP($C543,N$1)</f>
        <v>CA</v>
      </c>
      <c r="O543" s="8" t="str" cm="1">
        <f t="array" ref="O543">_xll.BDP($C543,O$1)</f>
        <v>Govt</v>
      </c>
      <c r="P543" s="8" t="str" cm="1">
        <f t="array" ref="P543">_xll.BDP($C543,P$1)</f>
        <v>Government</v>
      </c>
      <c r="Q543" s="8" t="str" cm="1">
        <f t="array" ref="Q543">_xll.BDP($C543,Q$1)</f>
        <v>NOVA SCOTIA PROVINCE</v>
      </c>
      <c r="R543" s="8" t="str" cm="1">
        <f t="array" ref="R543">_xll.BDP($C543,R$1)</f>
        <v>AA-</v>
      </c>
      <c r="S543" s="8" cm="1">
        <f t="array" ref="S543">_xlfn.IFNA(MATCH(_xll.BDP($C543,S$1),Convert_RBCIRTG[RTG_MDY],0),0)</f>
        <v>8</v>
      </c>
      <c r="T543" s="8" cm="1">
        <f t="array" ref="T543">_xlfn.IFNA(MATCH(_xll.BDP($C543,T$1),Convert_RBCIRTG[RTG_FITCH_SP],0),0)</f>
        <v>0</v>
      </c>
      <c r="U543" s="8" cm="1">
        <f t="array" ref="U543">_xlfn.IFNA(MATCH(_xll.BDP($C543,U$1),Convert_RBCIRTG[RTG_FITCH_SP],0),0)</f>
        <v>7</v>
      </c>
      <c r="V543" s="20" t="str" cm="1">
        <f t="array" ref="V543">INDEX(Convert_RBCIRTG[RTG_FITCH_SP],IF(MEDIAN($S543:$U543)&gt;0,MEDIAN($S543:$U543),MAX($S543:$U543)))</f>
        <v>AA-</v>
      </c>
      <c r="W543" s="15" cm="1">
        <f t="array" ref="W543">_xll.BDP($C543,W$1,"YAS_YLD_FLAG = 15")</f>
        <v>11.585834425826894</v>
      </c>
      <c r="X543" s="3" t="str">
        <f>INDEX(Convert_DurBins[Dur_Bucket],MATCH($W543,Convert_DurBins[Dur_Val],1))</f>
        <v>10-12</v>
      </c>
      <c r="Y543" s="14">
        <f t="shared" si="40"/>
        <v>2.5154910000000004</v>
      </c>
      <c r="Z543" s="3">
        <f>-INDEX(DefProv[Default],MATCH($O543&amp;$R543,DefProv[KEY],0))</f>
        <v>-3</v>
      </c>
      <c r="AA543" s="9" cm="1">
        <f t="array" ref="AA543">IF($M543="CAD",AB543,_xll.BDP($C543,AA$1,"YAS_XCCY_FOREIGN_CURRENCY=CAD","YAS_YLD_FLAG = 15","PRICING_SOURCE=BVAL"))</f>
        <v>2.5454910000000002</v>
      </c>
      <c r="AB543" s="9" cm="1">
        <f t="array" ref="AB543">_xll.BDP($C543,AB$1,"YAS_YLD_FLAG = 15","PRICING_SOURCE=BVAL")</f>
        <v>2.5454910000000002</v>
      </c>
      <c r="AC543" s="14">
        <f t="shared" si="41"/>
        <v>0</v>
      </c>
      <c r="AD543" s="9" cm="1">
        <f t="array" ref="AD543">_xll.BDP($C543,AD$1,"YAS_YLD_FLAG = 15","PRICING_SOURCE=BVAL")</f>
        <v>76.703600000000009</v>
      </c>
      <c r="AE543" s="14" t="e">
        <f>INDEX([1]credit_yield!$C$1:$C$108,MATCH($AY543,[1]credit_yield!$A$1:$A$108,0))</f>
        <v>#N/A</v>
      </c>
      <c r="AF543" s="9" cm="1">
        <f t="array" ref="AF543">_xll.BDP($C543,AF$1,"YAS_YLD_FLAG = 15","YAS_XCCY_FOREIGN_CURRENCY=CAD","PRICING_SOURCE=BVAL")</f>
        <v>75.304093877343007</v>
      </c>
      <c r="AG543" s="9" cm="1">
        <f t="array" ref="AG543">_xll.BDP($C543,AG$1,"YAS_YLD_FLAG = 15","PRICING_SOURCE=BVAL")</f>
        <v>1.7784550000000001</v>
      </c>
      <c r="AH543" s="9" t="str" cm="1">
        <f t="array" ref="AH543">_xll.BDP($C543,AH$1,"YAS_YLD_FLAG = 15","PRICING_SOURCE=BVAL")</f>
        <v>CAN 5 06/01/37</v>
      </c>
      <c r="AI543" s="9" t="str" cm="1">
        <f t="array" ref="AI543">_xll.BDP($C543,AI$1,"YAS_YLD_FLAG = 15","YAS_XCCY_FOREIGN_CURRENCY=CAD","PRICING_SOURCE=BVAL")</f>
        <v>CAN 4 06/01/41</v>
      </c>
      <c r="AJ543" s="9" cm="1">
        <f t="array" ref="AJ543">_xll.BQL($C543, "yield(fill=PREV, pricing_source=BVN4, side=Bid, yield_type=YTW) - yield(fill=PREV, pricing_source=BVN4, side=Ask, yield_type=YTW)")</f>
        <v>1.741450989615112E-2</v>
      </c>
      <c r="AK543" s="16" cm="1">
        <f t="array" ref="AK543">_xll.BDP($C543,AK$1,"YAS_YLD_FLAG = 1")</f>
        <v>750000000</v>
      </c>
      <c r="AL543" s="5">
        <f t="shared" si="42"/>
        <v>0</v>
      </c>
      <c r="AM543" s="17" cm="1">
        <f t="array" ref="AM543">_xll.BDP($C543&amp;"@"&amp;Settings!$B$1&amp;" "&amp;$O543,"INTERVAL_SUM","MARKET_DATA_OVERRIDE="&amp;AM$1,"CALC_INTERVAL="&amp;Settings!$B$2,"FILL=0")*1000</f>
        <v>0</v>
      </c>
      <c r="AN543" s="18">
        <f t="shared" si="43"/>
        <v>0</v>
      </c>
      <c r="AO543" s="17" cm="1">
        <f t="array" ref="AO543">_xll.BDP($I543&amp;"@"&amp;Settings!$B$1&amp;" "&amp;$O543,"INTERVAL_SUM","MARKET_DATA_OVERRIDE="&amp;AO$1,"CALC_INTERVAL="&amp;Settings!$B$2,"FILL=0")*1000</f>
        <v>0</v>
      </c>
      <c r="AP543" s="17" cm="1">
        <f t="array" ref="AP543">_xll.BDP($I543&amp;"@"&amp;Settings!$B$1&amp;" "&amp;$O543,"INTERVAL_SUM","MARKET_DATA_OVERRIDE="&amp;AP$1,"CALC_INTERVAL="&amp;Settings!$B$2,"FILL=0")*1000</f>
        <v>0</v>
      </c>
      <c r="AQ543" s="8" cm="1">
        <f t="array" ref="AQ543">_xll.BDP($C543,AQ$1)</f>
        <v>99</v>
      </c>
      <c r="AR543" s="21" t="e">
        <f>_xlfn.IFNA(IF(ISNUMBER($K543),INDEX(SN_Limit[UTILIZATION],MATCH($K543,SN_Limit[BB_ID],0)),"#N/A"),
IF(ISNUMBER($L543),INDEX(SN_Limit[UTILIZATION],MATCH($L543,SN_Limit[BB_ID],0)),"#N/A"))</f>
        <v>#N/A</v>
      </c>
      <c r="AS543" s="6" t="e">
        <f>_xlfn.IFNA(IF(ISNUMBER($K543),INDEX(SN_Limit[REMAINING],MATCH($K543,SN_Limit[BB_ID],0)),"#N/A"),
IF(ISNUMBER($L543),INDEX(SN_Limit[REMAINING],MATCH($L543,SN_Limit[BB_ID],0)),"#N/A"))</f>
        <v>#N/A</v>
      </c>
      <c r="AT543" s="3" t="str">
        <f>INDEX(Table11[Z_category],MATCH(MAX(BuyTable[[#This Row],[Yld_Z_BB]:[Yld_Z_RBCI]]),Table11[Z_score_Vale],1))</f>
        <v>90+</v>
      </c>
      <c r="AU543" s="3">
        <f>INDEX(Table12[TRAC_Category],MATCH(BuyTable[[#This Row],[Perc_Traded]],Table12[TRAC_Value],1))</f>
        <v>0</v>
      </c>
      <c r="AV543" s="27">
        <f>INDEX(Table13[NetDlrInv_Category],MATCH(BuyTable[[#This Row],[DealerClient Net]],Table13[NetDlrInv_Value],1))</f>
        <v>0</v>
      </c>
      <c r="AW543" s="3">
        <f>IF(OR(ISBLANK(BuyTable[[#This Row],[MSG_AskSize]]),NOT(ISNUMBER(BuyTable[[#This Row],[MSG_AskSize]]))),"NA",INDEX(Table14[AskSize_Category],MATCH(BuyTable[[#This Row],[MSG_AskSize]],Table14[AskSize_Value],1)))</f>
        <v>0</v>
      </c>
      <c r="AX543" s="3">
        <f>INDEX(Table15[XCCY_Cat],MATCH(BuyTable[[#This Row],[XCCY_sprd]],Table15[XCCY_Value],1))</f>
        <v>0</v>
      </c>
      <c r="AY543" s="3" t="str">
        <f>INDEX(Group_RTG[RTG_Value],MATCH($R543,Group_RTG[RTG_Key],0))&amp;":"&amp;INDEX(Map_DurBQNT[Dur_Val],MATCH($X543,Map_DurBQNT[Dur_Key],0))&amp;":"&amp;$M543&amp;":"&amp;$O543</f>
        <v>AA:6:CAD:Govt</v>
      </c>
      <c r="AZ543" s="3" t="str">
        <f>INDEX(Table9[LQA_Bucket],MATCH(BuyTable[[#This Row],[LQA_LIQUIDITY_SCORE]],Table9[LQA_Val],1))</f>
        <v>80-100</v>
      </c>
      <c r="BA543" s="27" t="str">
        <f>INDEX(Table10[Utilization_Bucket],MATCH(_xlfn.IFNA(ROUND(BuyTable[[#This Row],[Remaining]]/1000000,0),-1),Table10[Utilization_Val],1))</f>
        <v>NR</v>
      </c>
      <c r="BB54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44" spans="1:54" x14ac:dyDescent="0.3">
      <c r="A544" t="s">
        <v>876</v>
      </c>
      <c r="B544" t="str">
        <f>IF(ISNUMBER(MATCH(I544,Buyside_PastID!A:A,0)),"","NEW")</f>
        <v>NEW</v>
      </c>
      <c r="C544" s="8" t="s">
        <v>2788</v>
      </c>
      <c r="D544" s="8">
        <v>1.093540226595398</v>
      </c>
      <c r="E544" s="8">
        <v>1.1894283868195874</v>
      </c>
      <c r="F544" s="8" t="s">
        <v>2785</v>
      </c>
      <c r="G544" s="8">
        <v>702000</v>
      </c>
      <c r="H544" s="8">
        <v>2000000</v>
      </c>
      <c r="I544" s="8" t="str" cm="1">
        <f t="array" ref="I544">_xll.BDP($C544,I$1)</f>
        <v>88078ZAG9</v>
      </c>
      <c r="J544" s="8" t="str" cm="1">
        <f t="array" ref="J544">_xll.BDP($C544,J$1)</f>
        <v>FTSCN 5.8 05/13/38</v>
      </c>
      <c r="K544" s="8" cm="1">
        <f t="array" ref="K544">_xll.BDP($C544,K$1)</f>
        <v>109221</v>
      </c>
      <c r="L544" s="8" cm="1">
        <f t="array" ref="L544">_xll.BDP($C544,L$1)</f>
        <v>211092</v>
      </c>
      <c r="M544" s="8" t="str" cm="1">
        <f t="array" ref="M544">_xll.BDP($C544,M$1)</f>
        <v>CAD</v>
      </c>
      <c r="N544" s="8" t="str" cm="1">
        <f t="array" ref="N544">_xll.BDP($C544,N$1)</f>
        <v>CA</v>
      </c>
      <c r="O544" s="8" t="str" cm="1">
        <f t="array" ref="O544">_xll.BDP($C544,O$1)</f>
        <v>Corp</v>
      </c>
      <c r="P544" s="8" t="str" cm="1">
        <f t="array" ref="P544">_xll.BDP($C544,P$1)</f>
        <v>Utilities</v>
      </c>
      <c r="Q544" s="8" t="str" cm="1">
        <f t="array" ref="Q544">_xll.BDP($C544,Q$1)</f>
        <v>FORTISBC ENERGY INC</v>
      </c>
      <c r="R544" s="8" t="str" cm="1">
        <f t="array" ref="R544">_xll.BDP($C544,R$1)</f>
        <v>A-</v>
      </c>
      <c r="S544" s="8" cm="1">
        <f t="array" ref="S544">_xlfn.IFNA(MATCH(_xll.BDP($C544,S$1),Convert_RBCIRTG[RTG_MDY],0),0)</f>
        <v>4</v>
      </c>
      <c r="T544" s="8" cm="1">
        <f t="array" ref="T544">_xlfn.IFNA(MATCH(_xll.BDP($C544,T$1),Convert_RBCIRTG[RTG_FITCH_SP],0),0)</f>
        <v>0</v>
      </c>
      <c r="U544" s="8" cm="1">
        <f t="array" ref="U544">_xlfn.IFNA(MATCH(_xll.BDP($C544,U$1),Convert_RBCIRTG[RTG_FITCH_SP],0),0)</f>
        <v>0</v>
      </c>
      <c r="V544" s="20" t="str" cm="1">
        <f t="array" ref="V544">INDEX(Convert_RBCIRTG[RTG_FITCH_SP],IF(MEDIAN($S544:$U544)&gt;0,MEDIAN($S544:$U544),MAX($S544:$U544)))</f>
        <v>A-</v>
      </c>
      <c r="W544" s="15" cm="1">
        <f t="array" ref="W544">_xll.BDP($C544,W$1,"YAS_YLD_FLAG = 15")</f>
        <v>11.309897217207169</v>
      </c>
      <c r="X544" s="3" t="str">
        <f>INDEX(Convert_DurBins[Dur_Bucket],MATCH($W544,Convert_DurBins[Dur_Val],1))</f>
        <v>10-12</v>
      </c>
      <c r="Y544" s="14">
        <f t="shared" si="40"/>
        <v>3.0363910000000001</v>
      </c>
      <c r="Z544" s="3">
        <f>-INDEX(DefProv[Default],MATCH($O544&amp;$R544,DefProv[KEY],0))</f>
        <v>-13</v>
      </c>
      <c r="AA544" s="9" cm="1">
        <f t="array" ref="AA544">IF($M544="CAD",AB544,_xll.BDP($C544,AA$1,"YAS_XCCY_FOREIGN_CURRENCY=CAD","YAS_YLD_FLAG = 15","PRICING_SOURCE=BVAL"))</f>
        <v>3.166391</v>
      </c>
      <c r="AB544" s="9" cm="1">
        <f t="array" ref="AB544">_xll.BDP($C544,AB$1,"YAS_YLD_FLAG = 15","PRICING_SOURCE=BVAL")</f>
        <v>3.166391</v>
      </c>
      <c r="AC544" s="14">
        <f t="shared" si="41"/>
        <v>0</v>
      </c>
      <c r="AD544" s="9" cm="1">
        <f t="array" ref="AD544">_xll.BDP($C544,AD$1,"YAS_YLD_FLAG = 15","PRICING_SOURCE=BVAL")</f>
        <v>146.74709999999999</v>
      </c>
      <c r="AE544" s="14">
        <f>INDEX([1]credit_yield!$C$1:$C$108,MATCH($AY544,[1]credit_yield!$A$1:$A$108,0))</f>
        <v>140.02370656331379</v>
      </c>
      <c r="AF544" s="9" cm="1">
        <f t="array" ref="AF544">_xll.BDP($C544,AF$1,"YAS_YLD_FLAG = 15","YAS_XCCY_FOREIGN_CURRENCY=CAD","PRICING_SOURCE=BVAL")</f>
        <v>151.89198647258456</v>
      </c>
      <c r="AG544" s="9" cm="1">
        <f t="array" ref="AG544">_xll.BDP($C544,AG$1,"YAS_YLD_FLAG = 15","PRICING_SOURCE=BVAL")</f>
        <v>1.69892</v>
      </c>
      <c r="AH544" s="9" t="str" cm="1">
        <f t="array" ref="AH544">_xll.BDP($C544,AH$1,"YAS_YLD_FLAG = 15","PRICING_SOURCE=BVAL")</f>
        <v>CAN 5 3/4 06/01/33</v>
      </c>
      <c r="AI544" s="9" t="str" cm="1">
        <f t="array" ref="AI544">_xll.BDP($C544,AI$1,"YAS_YLD_FLAG = 15","YAS_XCCY_FOREIGN_CURRENCY=CAD","PRICING_SOURCE=BVAL")</f>
        <v>CAN 4 06/01/41</v>
      </c>
      <c r="AJ544" s="9" cm="1">
        <f t="array" ref="AJ544">_xll.BQL($C544, "yield(fill=PREV, pricing_source=BVN4, side=Bid, yield_type=YTW) - yield(fill=PREV, pricing_source=BVN4, side=Ask, yield_type=YTW)")</f>
        <v>7.8777012184163109E-2</v>
      </c>
      <c r="AK544" s="16" cm="1">
        <f t="array" ref="AK544">_xll.BDP($C544,AK$1,"YAS_YLD_FLAG = 1")</f>
        <v>250000000</v>
      </c>
      <c r="AL544" s="5">
        <f t="shared" si="42"/>
        <v>0</v>
      </c>
      <c r="AM544" s="17" cm="1">
        <f t="array" ref="AM544">_xll.BDP($C544&amp;"@"&amp;Settings!$B$1&amp;" "&amp;$O544,"INTERVAL_SUM","MARKET_DATA_OVERRIDE="&amp;AM$1,"CALC_INTERVAL="&amp;Settings!$B$2,"FILL=0")*1000</f>
        <v>0</v>
      </c>
      <c r="AN544" s="18">
        <f t="shared" si="43"/>
        <v>0</v>
      </c>
      <c r="AO544" s="17" cm="1">
        <f t="array" ref="AO544">_xll.BDP($I544&amp;"@"&amp;Settings!$B$1&amp;" "&amp;$O544,"INTERVAL_SUM","MARKET_DATA_OVERRIDE="&amp;AO$1,"CALC_INTERVAL="&amp;Settings!$B$2,"FILL=0")*1000</f>
        <v>0</v>
      </c>
      <c r="AP544" s="17" cm="1">
        <f t="array" ref="AP544">_xll.BDP($I544&amp;"@"&amp;Settings!$B$1&amp;" "&amp;$O544,"INTERVAL_SUM","MARKET_DATA_OVERRIDE="&amp;AP$1,"CALC_INTERVAL="&amp;Settings!$B$2,"FILL=0")*1000</f>
        <v>0</v>
      </c>
      <c r="AQ544" s="8" cm="1">
        <f t="array" ref="AQ544">_xll.BDP($C544,AQ$1)</f>
        <v>60</v>
      </c>
      <c r="AR544" s="21">
        <f>_xlfn.IFNA(IF(ISNUMBER($K544),INDEX(SN_Limit[UTILIZATION],MATCH($K544,SN_Limit[BB_ID],0)),"#N/A"),
IF(ISNUMBER($L544),INDEX(SN_Limit[UTILIZATION],MATCH($L544,SN_Limit[BB_ID],0)),"#N/A"))</f>
        <v>0.41199999999999998</v>
      </c>
      <c r="AS544" s="6">
        <f>_xlfn.IFNA(IF(ISNUMBER($K544),INDEX(SN_Limit[REMAINING],MATCH($K544,SN_Limit[BB_ID],0)),"#N/A"),
IF(ISNUMBER($L544),INDEX(SN_Limit[REMAINING],MATCH($L544,SN_Limit[BB_ID],0)),"#N/A"))</f>
        <v>73196193.00999999</v>
      </c>
      <c r="AT544" s="3" t="str">
        <f>INDEX(Table11[Z_category],MATCH(MAX(BuyTable[[#This Row],[Yld_Z_BB]:[Yld_Z_RBCI]]),Table11[Z_score_Vale],1))</f>
        <v>75 to 90</v>
      </c>
      <c r="AU544" s="3">
        <f>INDEX(Table12[TRAC_Category],MATCH(BuyTable[[#This Row],[Perc_Traded]],Table12[TRAC_Value],1))</f>
        <v>0</v>
      </c>
      <c r="AV544" s="27">
        <f>INDEX(Table13[NetDlrInv_Category],MATCH(BuyTable[[#This Row],[DealerClient Net]],Table13[NetDlrInv_Value],1))</f>
        <v>0</v>
      </c>
      <c r="AW544" s="3">
        <f>IF(OR(ISBLANK(BuyTable[[#This Row],[MSG_AskSize]]),NOT(ISNUMBER(BuyTable[[#This Row],[MSG_AskSize]]))),"NA",INDEX(Table14[AskSize_Category],MATCH(BuyTable[[#This Row],[MSG_AskSize]],Table14[AskSize_Value],1)))</f>
        <v>0</v>
      </c>
      <c r="AX544" s="3">
        <f>INDEX(Table15[XCCY_Cat],MATCH(BuyTable[[#This Row],[XCCY_sprd]],Table15[XCCY_Value],1))</f>
        <v>0</v>
      </c>
      <c r="AY544" s="3" t="str">
        <f>INDEX(Group_RTG[RTG_Value],MATCH($R544,Group_RTG[RTG_Key],0))&amp;":"&amp;INDEX(Map_DurBQNT[Dur_Val],MATCH($X544,Map_DurBQNT[Dur_Key],0))&amp;":"&amp;$M544&amp;":"&amp;$O544</f>
        <v>A:6:CAD:Corp</v>
      </c>
      <c r="AZ544" s="3" t="str">
        <f>INDEX(Table9[LQA_Bucket],MATCH(BuyTable[[#This Row],[LQA_LIQUIDITY_SCORE]],Table9[LQA_Val],1))</f>
        <v>60-80</v>
      </c>
      <c r="BA544" s="27" t="str">
        <f>INDEX(Table10[Utilization_Bucket],MATCH(_xlfn.IFNA(ROUND(BuyTable[[#This Row],[Remaining]]/1000000,0),-1),Table10[Utilization_Val],1))</f>
        <v>50-100MM</v>
      </c>
      <c r="BB54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45" spans="1:54" x14ac:dyDescent="0.3">
      <c r="A545" t="s">
        <v>876</v>
      </c>
      <c r="B545" t="str">
        <f>IF(ISNUMBER(MATCH(I545,Buyside_PastID!A:A,0)),"","NEW")</f>
        <v/>
      </c>
      <c r="C545" s="8" t="s">
        <v>1841</v>
      </c>
      <c r="D545" s="8">
        <v>1.04607562489118</v>
      </c>
      <c r="E545" s="8">
        <v>0.78770152918003677</v>
      </c>
      <c r="F545" s="8" t="s">
        <v>2290</v>
      </c>
      <c r="G545" s="8">
        <v>2000</v>
      </c>
      <c r="H545" s="8">
        <v>5000000</v>
      </c>
      <c r="I545" s="8" t="str" cm="1">
        <f t="array" ref="I545">_xll.BDP($C545,I$1)</f>
        <v>548243AC8</v>
      </c>
      <c r="J545" s="8" t="str" cm="1">
        <f t="array" ref="J545">_xll.BDP($C545,J$1)</f>
        <v>LOWMAT 4.175 04/23/52</v>
      </c>
      <c r="K545" s="8" cm="1">
        <f t="array" ref="K545">_xll.BDP($C545,K$1)</f>
        <v>186288</v>
      </c>
      <c r="L545" s="8" cm="1">
        <f t="array" ref="L545">_xll.BDP($C545,L$1)</f>
        <v>20655996</v>
      </c>
      <c r="M545" s="8" t="str" cm="1">
        <f t="array" ref="M545">_xll.BDP($C545,M$1)</f>
        <v>CAD</v>
      </c>
      <c r="N545" s="8" t="str" cm="1">
        <f t="array" ref="N545">_xll.BDP($C545,N$1)</f>
        <v>CA</v>
      </c>
      <c r="O545" s="8" t="str" cm="1">
        <f t="array" ref="O545">_xll.BDP($C545,O$1)</f>
        <v>Corp</v>
      </c>
      <c r="P545" s="8" t="str" cm="1">
        <f t="array" ref="P545">_xll.BDP($C545,P$1)</f>
        <v>Utilities</v>
      </c>
      <c r="Q545" s="8" t="str" cm="1">
        <f t="array" ref="Q545">_xll.BDP($C545,Q$1)</f>
        <v>LOWER MATTAGAMI ENERGY</v>
      </c>
      <c r="R545" s="8" t="str" cm="1">
        <f t="array" ref="R545">_xll.BDP($C545,R$1)</f>
        <v>A+</v>
      </c>
      <c r="S545" s="8" cm="1">
        <f t="array" ref="S545">_xlfn.IFNA(MATCH(_xll.BDP($C545,S$1),Convert_RBCIRTG[RTG_MDY],0),0)</f>
        <v>6</v>
      </c>
      <c r="T545" s="8" cm="1">
        <f t="array" ref="T545">_xlfn.IFNA(MATCH(_xll.BDP($C545,T$1),Convert_RBCIRTG[RTG_FITCH_SP],0),0)</f>
        <v>0</v>
      </c>
      <c r="U545" s="8" cm="1">
        <f t="array" ref="U545">_xlfn.IFNA(MATCH(_xll.BDP($C545,U$1),Convert_RBCIRTG[RTG_FITCH_SP],0),0)</f>
        <v>0</v>
      </c>
      <c r="V545" s="20" t="str" cm="1">
        <f t="array" ref="V545">INDEX(Convert_RBCIRTG[RTG_FITCH_SP],IF(MEDIAN($S545:$U545)&gt;0,MEDIAN($S545:$U545),MAX($S545:$U545)))</f>
        <v>A+</v>
      </c>
      <c r="W545" s="15" cm="1">
        <f t="array" ref="W545">_xll.BDP($C545,W$1,"YAS_YLD_FLAG = 15")</f>
        <v>17.954974177295181</v>
      </c>
      <c r="X545" s="3" t="str">
        <f>INDEX(Convert_DurBins[Dur_Bucket],MATCH($W545,Convert_DurBins[Dur_Val],1))</f>
        <v>16-18</v>
      </c>
      <c r="Y545" s="14">
        <f t="shared" ref="Y545:Y576" si="44">AA545+Z545/100</f>
        <v>3.104006</v>
      </c>
      <c r="Z545" s="3">
        <f>-INDEX(DefProv[Default],MATCH($O545&amp;$R545,DefProv[KEY],0))</f>
        <v>-13</v>
      </c>
      <c r="AA545" s="9" cm="1">
        <f t="array" ref="AA545">IF($M545="CAD",AB545,_xll.BDP($C545,AA$1,"YAS_XCCY_FOREIGN_CURRENCY=CAD","YAS_YLD_FLAG = 15","PRICING_SOURCE=BVAL"))</f>
        <v>3.2340059999999999</v>
      </c>
      <c r="AB545" s="9" cm="1">
        <f t="array" ref="AB545">_xll.BDP($C545,AB$1,"YAS_YLD_FLAG = 15","PRICING_SOURCE=BVAL")</f>
        <v>3.2340059999999999</v>
      </c>
      <c r="AC545" s="14">
        <f t="shared" ref="AC545:AC576" si="45">AA545-AB545</f>
        <v>0</v>
      </c>
      <c r="AD545" s="9" cm="1">
        <f t="array" ref="AD545">_xll.BDP($C545,AD$1,"YAS_YLD_FLAG = 15","PRICING_SOURCE=BVAL")</f>
        <v>136.59039999999999</v>
      </c>
      <c r="AE545" s="14">
        <f>INDEX([1]credit_yield!$C$1:$C$108,MATCH($AY545,[1]credit_yield!$A$1:$A$108,0))</f>
        <v>139.83568050986841</v>
      </c>
      <c r="AF545" s="9" cm="1">
        <f t="array" ref="AF545">_xll.BDP($C545,AF$1,"YAS_YLD_FLAG = 15","YAS_XCCY_FOREIGN_CURRENCY=CAD","PRICING_SOURCE=BVAL")</f>
        <v>137.85637439292714</v>
      </c>
      <c r="AG545" s="9" cm="1">
        <f t="array" ref="AG545">_xll.BDP($C545,AG$1,"YAS_YLD_FLAG = 15","PRICING_SOURCE=BVAL")</f>
        <v>1.8681019999999999</v>
      </c>
      <c r="AH545" s="9" t="str" cm="1">
        <f t="array" ref="AH545">_xll.BDP($C545,AH$1,"YAS_YLD_FLAG = 15","PRICING_SOURCE=BVAL")</f>
        <v>CAN 4 06/01/41</v>
      </c>
      <c r="AI545" s="9" t="str" cm="1">
        <f t="array" ref="AI545">_xll.BDP($C545,AI$1,"YAS_YLD_FLAG = 15","YAS_XCCY_FOREIGN_CURRENCY=CAD","PRICING_SOURCE=BVAL")</f>
        <v>CAN 2 12/01/51</v>
      </c>
      <c r="AJ545" s="9" cm="1">
        <f t="array" ref="AJ545">_xll.BQL($C545, "yield(fill=PREV, pricing_source=BVN4, side=Bid, yield_type=YTW) - yield(fill=PREV, pricing_source=BVN4, side=Ask, yield_type=YTW)")</f>
        <v>7.4864422127594032E-2</v>
      </c>
      <c r="AK545" s="16" cm="1">
        <f t="array" ref="AK545">_xll.BDP($C545,AK$1,"YAS_YLD_FLAG = 1")</f>
        <v>225000000</v>
      </c>
      <c r="AL545" s="5">
        <f t="shared" ref="AL545:AL576" si="46">AM545/AK545</f>
        <v>0</v>
      </c>
      <c r="AM545" s="17" cm="1">
        <f t="array" ref="AM545">_xll.BDP($C545&amp;"@"&amp;Settings!$B$1&amp;" "&amp;$O545,"INTERVAL_SUM","MARKET_DATA_OVERRIDE="&amp;AM$1,"CALC_INTERVAL="&amp;Settings!$B$2,"FILL=0")*1000</f>
        <v>0</v>
      </c>
      <c r="AN545" s="18">
        <f t="shared" ref="AN545:AN576" si="47">AO545-AP545</f>
        <v>0</v>
      </c>
      <c r="AO545" s="17" cm="1">
        <f t="array" ref="AO545">_xll.BDP($I545&amp;"@"&amp;Settings!$B$1&amp;" "&amp;$O545,"INTERVAL_SUM","MARKET_DATA_OVERRIDE="&amp;AO$1,"CALC_INTERVAL="&amp;Settings!$B$2,"FILL=0")*1000</f>
        <v>0</v>
      </c>
      <c r="AP545" s="17" cm="1">
        <f t="array" ref="AP545">_xll.BDP($I545&amp;"@"&amp;Settings!$B$1&amp;" "&amp;$O545,"INTERVAL_SUM","MARKET_DATA_OVERRIDE="&amp;AP$1,"CALC_INTERVAL="&amp;Settings!$B$2,"FILL=0")*1000</f>
        <v>0</v>
      </c>
      <c r="AQ545" s="8" cm="1">
        <f t="array" ref="AQ545">_xll.BDP($C545,AQ$1)</f>
        <v>67</v>
      </c>
      <c r="AR545" s="21">
        <f>_xlfn.IFNA(IF(ISNUMBER($K545),INDEX(SN_Limit[UTILIZATION],MATCH($K545,SN_Limit[BB_ID],0)),"#N/A"),
IF(ISNUMBER($L545),INDEX(SN_Limit[UTILIZATION],MATCH($L545,SN_Limit[BB_ID],0)),"#N/A"))</f>
        <v>0.49890000000000001</v>
      </c>
      <c r="AS545" s="6">
        <f>_xlfn.IFNA(IF(ISNUMBER($K545),INDEX(SN_Limit[REMAINING],MATCH($K545,SN_Limit[BB_ID],0)),"#N/A"),
IF(ISNUMBER($L545),INDEX(SN_Limit[REMAINING],MATCH($L545,SN_Limit[BB_ID],0)),"#N/A"))</f>
        <v>601633864.02999997</v>
      </c>
      <c r="AT545" s="39" t="str">
        <f>INDEX(Table11[Z_category],MATCH(MAX(BuyTable[[#This Row],[Yld_Z_BB]:[Yld_Z_RBCI]]),Table11[Z_score_Vale],1))</f>
        <v>75 to 90</v>
      </c>
      <c r="AU545" s="39">
        <f>INDEX(Table12[TRAC_Category],MATCH(BuyTable[[#This Row],[Perc_Traded]],Table12[TRAC_Value],1))</f>
        <v>0</v>
      </c>
      <c r="AV545" s="41">
        <f>INDEX(Table13[NetDlrInv_Category],MATCH(BuyTable[[#This Row],[DealerClient Net]],Table13[NetDlrInv_Value],1))</f>
        <v>0</v>
      </c>
      <c r="AW545" s="39">
        <f>IF(OR(ISBLANK(BuyTable[[#This Row],[MSG_AskSize]]),NOT(ISNUMBER(BuyTable[[#This Row],[MSG_AskSize]]))),"NA",INDEX(Table14[AskSize_Category],MATCH(BuyTable[[#This Row],[MSG_AskSize]],Table14[AskSize_Value],1)))</f>
        <v>0</v>
      </c>
      <c r="AX545" s="39">
        <f>INDEX(Table15[XCCY_Cat],MATCH(BuyTable[[#This Row],[XCCY_sprd]],Table15[XCCY_Value],1))</f>
        <v>0</v>
      </c>
      <c r="AY545" s="3" t="str">
        <f>INDEX(Group_RTG[RTG_Value],MATCH($R545,Group_RTG[RTG_Key],0))&amp;":"&amp;INDEX(Map_DurBQNT[Dur_Val],MATCH($X545,Map_DurBQNT[Dur_Key],0))&amp;":"&amp;$M545&amp;":"&amp;$O545</f>
        <v>A:9:CAD:Corp</v>
      </c>
      <c r="AZ545" s="39" t="str">
        <f>INDEX(Table9[LQA_Bucket],MATCH(BuyTable[[#This Row],[LQA_LIQUIDITY_SCORE]],Table9[LQA_Val],1))</f>
        <v>60-80</v>
      </c>
      <c r="BA545" s="41" t="str">
        <f>INDEX(Table10[Utilization_Bucket],MATCH(_xlfn.IFNA(ROUND(BuyTable[[#This Row],[Remaining]]/1000000,0),-1),Table10[Utilization_Val],1))</f>
        <v>100MM+</v>
      </c>
      <c r="BB54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46" spans="1:54" x14ac:dyDescent="0.3">
      <c r="A546" t="s">
        <v>876</v>
      </c>
      <c r="B546" t="str">
        <f>IF(ISNUMBER(MATCH(I546,Buyside_PastID!A:A,0)),"","NEW")</f>
        <v/>
      </c>
      <c r="C546" s="8" t="s">
        <v>1805</v>
      </c>
      <c r="D546" s="8">
        <v>1.0967469903980338</v>
      </c>
      <c r="E546" s="8">
        <v>1.1924543366976394</v>
      </c>
      <c r="F546" s="8" t="s">
        <v>2251</v>
      </c>
      <c r="G546" s="8">
        <v>3115000</v>
      </c>
      <c r="H546" s="8">
        <v>5000000</v>
      </c>
      <c r="I546" s="8" t="str" cm="1">
        <f t="array" ref="I546">_xll.BDP($C546,I$1)</f>
        <v>44810ZAX8</v>
      </c>
      <c r="J546" s="8" t="str" cm="1">
        <f t="array" ref="J546">_xll.BDP($C546,J$1)</f>
        <v>HYDONE 6.03 03/03/39</v>
      </c>
      <c r="K546" s="8" cm="1">
        <f t="array" ref="K546">_xll.BDP($C546,K$1)</f>
        <v>47287703</v>
      </c>
      <c r="L546" s="8" cm="1">
        <f t="array" ref="L546">_xll.BDP($C546,L$1)</f>
        <v>1180521</v>
      </c>
      <c r="M546" s="8" t="str" cm="1">
        <f t="array" ref="M546">_xll.BDP($C546,M$1)</f>
        <v>CAD</v>
      </c>
      <c r="N546" s="8" t="str" cm="1">
        <f t="array" ref="N546">_xll.BDP($C546,N$1)</f>
        <v>CA</v>
      </c>
      <c r="O546" s="8" t="str" cm="1">
        <f t="array" ref="O546">_xll.BDP($C546,O$1)</f>
        <v>Corp</v>
      </c>
      <c r="P546" s="8" t="str" cm="1">
        <f t="array" ref="P546">_xll.BDP($C546,P$1)</f>
        <v>Utilities</v>
      </c>
      <c r="Q546" s="8" t="str" cm="1">
        <f t="array" ref="Q546">_xll.BDP($C546,Q$1)</f>
        <v>HYDRO ONE INC</v>
      </c>
      <c r="R546" s="8" t="str" cm="1">
        <f t="array" ref="R546">_xll.BDP($C546,R$1)</f>
        <v>A-</v>
      </c>
      <c r="S546" s="8" cm="1">
        <f t="array" ref="S546">_xlfn.IFNA(MATCH(_xll.BDP($C546,S$1),Convert_RBCIRTG[RTG_MDY],0),0)</f>
        <v>4</v>
      </c>
      <c r="T546" s="8" cm="1">
        <f t="array" ref="T546">_xlfn.IFNA(MATCH(_xll.BDP($C546,T$1),Convert_RBCIRTG[RTG_FITCH_SP],0),0)</f>
        <v>0</v>
      </c>
      <c r="U546" s="8" cm="1">
        <f t="array" ref="U546">_xlfn.IFNA(MATCH(_xll.BDP($C546,U$1),Convert_RBCIRTG[RTG_FITCH_SP],0),0)</f>
        <v>4</v>
      </c>
      <c r="V546" s="20" t="str" cm="1">
        <f t="array" ref="V546">INDEX(Convert_RBCIRTG[RTG_FITCH_SP],IF(MEDIAN($S546:$U546)&gt;0,MEDIAN($S546:$U546),MAX($S546:$U546)))</f>
        <v>A-</v>
      </c>
      <c r="W546" s="15" cm="1">
        <f t="array" ref="W546">_xll.BDP($C546,W$1,"YAS_YLD_FLAG = 15")</f>
        <v>11.752790923213396</v>
      </c>
      <c r="X546" s="3" t="str">
        <f>INDEX(Convert_DurBins[Dur_Bucket],MATCH($W546,Convert_DurBins[Dur_Val],1))</f>
        <v>10-12</v>
      </c>
      <c r="Y546" s="14">
        <f t="shared" si="44"/>
        <v>3.0479229999999999</v>
      </c>
      <c r="Z546" s="3">
        <f>-INDEX(DefProv[Default],MATCH($O546&amp;$R546,DefProv[KEY],0))</f>
        <v>-13</v>
      </c>
      <c r="AA546" s="9" cm="1">
        <f t="array" ref="AA546">IF($M546="CAD",AB546,_xll.BDP($C546,AA$1,"YAS_XCCY_FOREIGN_CURRENCY=CAD","YAS_YLD_FLAG = 15","PRICING_SOURCE=BVAL"))</f>
        <v>3.1779229999999998</v>
      </c>
      <c r="AB546" s="9" cm="1">
        <f t="array" ref="AB546">_xll.BDP($C546,AB$1,"YAS_YLD_FLAG = 15","PRICING_SOURCE=BVAL")</f>
        <v>3.1779229999999998</v>
      </c>
      <c r="AC546" s="14">
        <f t="shared" si="45"/>
        <v>0</v>
      </c>
      <c r="AD546" s="9" cm="1">
        <f t="array" ref="AD546">_xll.BDP($C546,AD$1,"YAS_YLD_FLAG = 15","PRICING_SOURCE=BVAL")</f>
        <v>139.94679999999997</v>
      </c>
      <c r="AE546" s="14">
        <f>INDEX([1]credit_yield!$C$1:$C$108,MATCH($AY546,[1]credit_yield!$A$1:$A$108,0))</f>
        <v>140.02370656331379</v>
      </c>
      <c r="AF546" s="9" cm="1">
        <f t="array" ref="AF546">_xll.BDP($C546,AF$1,"YAS_YLD_FLAG = 15","YAS_XCCY_FOREIGN_CURRENCY=CAD","PRICING_SOURCE=BVAL")</f>
        <v>155.71009658933784</v>
      </c>
      <c r="AG546" s="9" cm="1">
        <f t="array" ref="AG546">_xll.BDP($C546,AG$1,"YAS_YLD_FLAG = 15","PRICING_SOURCE=BVAL")</f>
        <v>1.7784550000000001</v>
      </c>
      <c r="AH546" s="9" t="str" cm="1">
        <f t="array" ref="AH546">_xll.BDP($C546,AH$1,"YAS_YLD_FLAG = 15","PRICING_SOURCE=BVAL")</f>
        <v>CAN 5 06/01/37</v>
      </c>
      <c r="AI546" s="9" t="str" cm="1">
        <f t="array" ref="AI546">_xll.BDP($C546,AI$1,"YAS_YLD_FLAG = 15","YAS_XCCY_FOREIGN_CURRENCY=CAD","PRICING_SOURCE=BVAL")</f>
        <v>CAN 4 06/01/41</v>
      </c>
      <c r="AJ546" s="9" cm="1">
        <f t="array" ref="AJ546">_xll.BQL($C546, "yield(fill=PREV, pricing_source=BVN4, side=Bid, yield_type=YTW) - yield(fill=PREV, pricing_source=BVN4, side=Ask, yield_type=YTW)")</f>
        <v>5.7762205410288647E-2</v>
      </c>
      <c r="AK546" s="16" cm="1">
        <f t="array" ref="AK546">_xll.BDP($C546,AK$1,"YAS_YLD_FLAG = 1")</f>
        <v>300000000</v>
      </c>
      <c r="AL546" s="5">
        <f t="shared" si="46"/>
        <v>0</v>
      </c>
      <c r="AM546" s="17" cm="1">
        <f t="array" ref="AM546">_xll.BDP($C546&amp;"@"&amp;Settings!$B$1&amp;" "&amp;$O546,"INTERVAL_SUM","MARKET_DATA_OVERRIDE="&amp;AM$1,"CALC_INTERVAL="&amp;Settings!$B$2,"FILL=0")*1000</f>
        <v>0</v>
      </c>
      <c r="AN546" s="18">
        <f t="shared" si="47"/>
        <v>0</v>
      </c>
      <c r="AO546" s="17" cm="1">
        <f t="array" ref="AO546">_xll.BDP($I546&amp;"@"&amp;Settings!$B$1&amp;" "&amp;$O546,"INTERVAL_SUM","MARKET_DATA_OVERRIDE="&amp;AO$1,"CALC_INTERVAL="&amp;Settings!$B$2,"FILL=0")*1000</f>
        <v>0</v>
      </c>
      <c r="AP546" s="17" cm="1">
        <f t="array" ref="AP546">_xll.BDP($I546&amp;"@"&amp;Settings!$B$1&amp;" "&amp;$O546,"INTERVAL_SUM","MARKET_DATA_OVERRIDE="&amp;AP$1,"CALC_INTERVAL="&amp;Settings!$B$2,"FILL=0")*1000</f>
        <v>0</v>
      </c>
      <c r="AQ546" s="8" cm="1">
        <f t="array" ref="AQ546">_xll.BDP($C546,AQ$1)</f>
        <v>78</v>
      </c>
      <c r="AR546" s="21">
        <f>_xlfn.IFNA(IF(ISNUMBER($K546),INDEX(SN_Limit[UTILIZATION],MATCH($K546,SN_Limit[BB_ID],0)),"#N/A"),
IF(ISNUMBER($L546),INDEX(SN_Limit[UTILIZATION],MATCH($L546,SN_Limit[BB_ID],0)),"#N/A"))</f>
        <v>0.15909999999999999</v>
      </c>
      <c r="AS546" s="6">
        <f>_xlfn.IFNA(IF(ISNUMBER($K546),INDEX(SN_Limit[REMAINING],MATCH($K546,SN_Limit[BB_ID],0)),"#N/A"),
IF(ISNUMBER($L546),INDEX(SN_Limit[REMAINING],MATCH($L546,SN_Limit[BB_ID],0)),"#N/A"))</f>
        <v>111128831.42</v>
      </c>
      <c r="AT546" s="39" t="str">
        <f>INDEX(Table11[Z_category],MATCH(MAX(BuyTable[[#This Row],[Yld_Z_BB]:[Yld_Z_RBCI]]),Table11[Z_score_Vale],1))</f>
        <v>75 to 90</v>
      </c>
      <c r="AU546" s="39">
        <f>INDEX(Table12[TRAC_Category],MATCH(BuyTable[[#This Row],[Perc_Traded]],Table12[TRAC_Value],1))</f>
        <v>0</v>
      </c>
      <c r="AV546" s="41">
        <f>INDEX(Table13[NetDlrInv_Category],MATCH(BuyTable[[#This Row],[DealerClient Net]],Table13[NetDlrInv_Value],1))</f>
        <v>0</v>
      </c>
      <c r="AW546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46" s="39">
        <f>INDEX(Table15[XCCY_Cat],MATCH(BuyTable[[#This Row],[XCCY_sprd]],Table15[XCCY_Value],1))</f>
        <v>0</v>
      </c>
      <c r="AY546" s="3" t="str">
        <f>INDEX(Group_RTG[RTG_Value],MATCH($R546,Group_RTG[RTG_Key],0))&amp;":"&amp;INDEX(Map_DurBQNT[Dur_Val],MATCH($X546,Map_DurBQNT[Dur_Key],0))&amp;":"&amp;$M546&amp;":"&amp;$O546</f>
        <v>A:6:CAD:Corp</v>
      </c>
      <c r="AZ546" s="39" t="str">
        <f>INDEX(Table9[LQA_Bucket],MATCH(BuyTable[[#This Row],[LQA_LIQUIDITY_SCORE]],Table9[LQA_Val],1))</f>
        <v>60-80</v>
      </c>
      <c r="BA546" s="41" t="str">
        <f>INDEX(Table10[Utilization_Bucket],MATCH(_xlfn.IFNA(ROUND(BuyTable[[#This Row],[Remaining]]/1000000,0),-1),Table10[Utilization_Val],1))</f>
        <v>100MM+</v>
      </c>
      <c r="BB54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47" spans="1:54" x14ac:dyDescent="0.3">
      <c r="A547" t="s">
        <v>876</v>
      </c>
      <c r="B547" t="str">
        <f>IF(ISNUMBER(MATCH(I547,Buyside_PastID!A:A,0)),"","NEW")</f>
        <v/>
      </c>
      <c r="C547" s="8" t="s">
        <v>1816</v>
      </c>
      <c r="D547" s="8">
        <v>1.0076211886780515</v>
      </c>
      <c r="E547" s="8">
        <v>0.89438559351664826</v>
      </c>
      <c r="F547" s="8" t="s">
        <v>2261</v>
      </c>
      <c r="G547" s="8">
        <v>5000000</v>
      </c>
      <c r="H547" s="8">
        <v>3000000</v>
      </c>
      <c r="I547" s="8" t="str" cm="1">
        <f t="array" ref="I547">_xll.BDP($C547,I$1)</f>
        <v>35085ZBL9</v>
      </c>
      <c r="J547" s="8" t="str" cm="1">
        <f t="array" ref="J547">_xll.BDP($C547,J$1)</f>
        <v>ETRHWY 3.83 05/11/46</v>
      </c>
      <c r="K547" s="8" cm="1">
        <f t="array" ref="K547">_xll.BDP($C547,K$1)</f>
        <v>180963</v>
      </c>
      <c r="L547" s="8" cm="1">
        <f t="array" ref="L547">_xll.BDP($C547,L$1)</f>
        <v>861474</v>
      </c>
      <c r="M547" s="8" t="str" cm="1">
        <f t="array" ref="M547">_xll.BDP($C547,M$1)</f>
        <v>CAD</v>
      </c>
      <c r="N547" s="8" t="str" cm="1">
        <f t="array" ref="N547">_xll.BDP($C547,N$1)</f>
        <v>CA</v>
      </c>
      <c r="O547" s="8" t="str" cm="1">
        <f t="array" ref="O547">_xll.BDP($C547,O$1)</f>
        <v>Corp</v>
      </c>
      <c r="P547" s="8" t="str" cm="1">
        <f t="array" ref="P547">_xll.BDP($C547,P$1)</f>
        <v>Industrials</v>
      </c>
      <c r="Q547" s="8" t="str" cm="1">
        <f t="array" ref="Q547">_xll.BDP($C547,Q$1)</f>
        <v>407 INTERNATIONAL INC</v>
      </c>
      <c r="R547" s="8" t="str" cm="1">
        <f t="array" ref="R547">_xll.BDP($C547,R$1)</f>
        <v>A</v>
      </c>
      <c r="S547" s="8" cm="1">
        <f t="array" ref="S547">_xlfn.IFNA(MATCH(_xll.BDP($C547,S$1),Convert_RBCIRTG[RTG_MDY],0),0)</f>
        <v>0</v>
      </c>
      <c r="T547" s="8" cm="1">
        <f t="array" ref="T547">_xlfn.IFNA(MATCH(_xll.BDP($C547,T$1),Convert_RBCIRTG[RTG_FITCH_SP],0),0)</f>
        <v>0</v>
      </c>
      <c r="U547" s="8" cm="1">
        <f t="array" ref="U547">_xlfn.IFNA(MATCH(_xll.BDP($C547,U$1),Convert_RBCIRTG[RTG_FITCH_SP],0),0)</f>
        <v>5</v>
      </c>
      <c r="V547" s="20" t="str" cm="1">
        <f t="array" ref="V547">INDEX(Convert_RBCIRTG[RTG_FITCH_SP],IF(MEDIAN($S547:$U547)&gt;0,MEDIAN($S547:$U547),MAX($S547:$U547)))</f>
        <v>A</v>
      </c>
      <c r="W547" s="15" cm="1">
        <f t="array" ref="W547">_xll.BDP($C547,W$1,"YAS_YLD_FLAG = 15")</f>
        <v>15.763355902466955</v>
      </c>
      <c r="X547" s="3" t="str">
        <f>INDEX(Convert_DurBins[Dur_Bucket],MATCH($W547,Convert_DurBins[Dur_Val],1))</f>
        <v>14-16</v>
      </c>
      <c r="Y547" s="14">
        <f t="shared" si="44"/>
        <v>3.2163340000000002</v>
      </c>
      <c r="Z547" s="3">
        <f>-INDEX(DefProv[Default],MATCH($O547&amp;$R547,DefProv[KEY],0))</f>
        <v>-13</v>
      </c>
      <c r="AA547" s="9" cm="1">
        <f t="array" ref="AA547">IF($M547="CAD",AB547,_xll.BDP($C547,AA$1,"YAS_XCCY_FOREIGN_CURRENCY=CAD","YAS_YLD_FLAG = 15","PRICING_SOURCE=BVAL"))</f>
        <v>3.3463340000000001</v>
      </c>
      <c r="AB547" s="9" cm="1">
        <f t="array" ref="AB547">_xll.BDP($C547,AB$1,"YAS_YLD_FLAG = 15","PRICING_SOURCE=BVAL")</f>
        <v>3.3463340000000001</v>
      </c>
      <c r="AC547" s="14">
        <f t="shared" si="45"/>
        <v>0</v>
      </c>
      <c r="AD547" s="9" cm="1">
        <f t="array" ref="AD547">_xll.BDP($C547,AD$1,"YAS_YLD_FLAG = 15","PRICING_SOURCE=BVAL")</f>
        <v>141.04140000000004</v>
      </c>
      <c r="AE547" s="14">
        <f>INDEX([1]credit_yield!$C$1:$C$108,MATCH($AY547,[1]credit_yield!$A$1:$A$108,0))</f>
        <v>139.28053149055029</v>
      </c>
      <c r="AF547" s="9" cm="1">
        <f t="array" ref="AF547">_xll.BDP($C547,AF$1,"YAS_YLD_FLAG = 15","YAS_XCCY_FOREIGN_CURRENCY=CAD","PRICING_SOURCE=BVAL")</f>
        <v>153.43252552588967</v>
      </c>
      <c r="AG547" s="9" cm="1">
        <f t="array" ref="AG547">_xll.BDP($C547,AG$1,"YAS_YLD_FLAG = 15","PRICING_SOURCE=BVAL")</f>
        <v>1.9359199999999999</v>
      </c>
      <c r="AH547" s="9" t="str" cm="1">
        <f t="array" ref="AH547">_xll.BDP($C547,AH$1,"YAS_YLD_FLAG = 15","PRICING_SOURCE=BVAL")</f>
        <v>CAN 3 1/2 12/01/45</v>
      </c>
      <c r="AI547" s="9" t="str" cm="1">
        <f t="array" ref="AI547">_xll.BDP($C547,AI$1,"YAS_YLD_FLAG = 15","YAS_XCCY_FOREIGN_CURRENCY=CAD","PRICING_SOURCE=BVAL")</f>
        <v>CAN 4 06/01/41</v>
      </c>
      <c r="AJ547" s="9" cm="1">
        <f t="array" ref="AJ547">_xll.BQL($C547, "yield(fill=PREV, pricing_source=BVN4, side=Bid, yield_type=YTW) - yield(fill=PREV, pricing_source=BVN4, side=Ask, yield_type=YTW)")</f>
        <v>2.3486220000000113E-2</v>
      </c>
      <c r="AK547" s="16" cm="1">
        <f t="array" ref="AK547">_xll.BDP($C547,AK$1,"YAS_YLD_FLAG = 1")</f>
        <v>500000000</v>
      </c>
      <c r="AL547" s="5">
        <f t="shared" si="46"/>
        <v>0</v>
      </c>
      <c r="AM547" s="17" cm="1">
        <f t="array" ref="AM547">_xll.BDP($C547&amp;"@"&amp;Settings!$B$1&amp;" "&amp;$O547,"INTERVAL_SUM","MARKET_DATA_OVERRIDE="&amp;AM$1,"CALC_INTERVAL="&amp;Settings!$B$2,"FILL=0")*1000</f>
        <v>0</v>
      </c>
      <c r="AN547" s="18">
        <f t="shared" si="47"/>
        <v>0</v>
      </c>
      <c r="AO547" s="17" cm="1">
        <f t="array" ref="AO547">_xll.BDP($I547&amp;"@"&amp;Settings!$B$1&amp;" "&amp;$O547,"INTERVAL_SUM","MARKET_DATA_OVERRIDE="&amp;AO$1,"CALC_INTERVAL="&amp;Settings!$B$2,"FILL=0")*1000</f>
        <v>0</v>
      </c>
      <c r="AP547" s="17" cm="1">
        <f t="array" ref="AP547">_xll.BDP($I547&amp;"@"&amp;Settings!$B$1&amp;" "&amp;$O547,"INTERVAL_SUM","MARKET_DATA_OVERRIDE="&amp;AP$1,"CALC_INTERVAL="&amp;Settings!$B$2,"FILL=0")*1000</f>
        <v>0</v>
      </c>
      <c r="AQ547" s="8" cm="1">
        <f t="array" ref="AQ547">_xll.BDP($C547,AQ$1)</f>
        <v>78</v>
      </c>
      <c r="AR547" s="21">
        <f>_xlfn.IFNA(IF(ISNUMBER($K547),INDEX(SN_Limit[UTILIZATION],MATCH($K547,SN_Limit[BB_ID],0)),"#N/A"),
IF(ISNUMBER($L547),INDEX(SN_Limit[UTILIZATION],MATCH($L547,SN_Limit[BB_ID],0)),"#N/A"))</f>
        <v>0.77949999999999997</v>
      </c>
      <c r="AS547" s="6">
        <f>_xlfn.IFNA(IF(ISNUMBER($K547),INDEX(SN_Limit[REMAINING],MATCH($K547,SN_Limit[BB_ID],0)),"#N/A"),
IF(ISNUMBER($L547),INDEX(SN_Limit[REMAINING],MATCH($L547,SN_Limit[BB_ID],0)),"#N/A"))</f>
        <v>25299638.479999989</v>
      </c>
      <c r="AT547" s="39" t="str">
        <f>INDEX(Table11[Z_category],MATCH(MAX(BuyTable[[#This Row],[Yld_Z_BB]:[Yld_Z_RBCI]]),Table11[Z_score_Vale],1))</f>
        <v>75 to 90</v>
      </c>
      <c r="AU547" s="39">
        <f>INDEX(Table12[TRAC_Category],MATCH(BuyTable[[#This Row],[Perc_Traded]],Table12[TRAC_Value],1))</f>
        <v>0</v>
      </c>
      <c r="AV547" s="41">
        <f>INDEX(Table13[NetDlrInv_Category],MATCH(BuyTable[[#This Row],[DealerClient Net]],Table13[NetDlrInv_Value],1))</f>
        <v>0</v>
      </c>
      <c r="AW547" s="39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547" s="39">
        <f>INDEX(Table15[XCCY_Cat],MATCH(BuyTable[[#This Row],[XCCY_sprd]],Table15[XCCY_Value],1))</f>
        <v>0</v>
      </c>
      <c r="AY547" s="3" t="str">
        <f>INDEX(Group_RTG[RTG_Value],MATCH($R547,Group_RTG[RTG_Key],0))&amp;":"&amp;INDEX(Map_DurBQNT[Dur_Val],MATCH($X547,Map_DurBQNT[Dur_Key],0))&amp;":"&amp;$M547&amp;":"&amp;$O547</f>
        <v>A:8:CAD:Corp</v>
      </c>
      <c r="AZ547" s="39" t="str">
        <f>INDEX(Table9[LQA_Bucket],MATCH(BuyTable[[#This Row],[LQA_LIQUIDITY_SCORE]],Table9[LQA_Val],1))</f>
        <v>60-80</v>
      </c>
      <c r="BA547" s="41" t="str">
        <f>INDEX(Table10[Utilization_Bucket],MATCH(_xlfn.IFNA(ROUND(BuyTable[[#This Row],[Remaining]]/1000000,0),-1),Table10[Utilization_Val],1))</f>
        <v>10-50MM</v>
      </c>
      <c r="BB54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548" spans="1:54" x14ac:dyDescent="0.3">
      <c r="A548" t="s">
        <v>876</v>
      </c>
      <c r="B548" t="str">
        <f>IF(ISNUMBER(MATCH(I548,Buyside_PastID!A:A,0)),"","NEW")</f>
        <v/>
      </c>
      <c r="C548" s="8" t="s">
        <v>1778</v>
      </c>
      <c r="D548" s="8">
        <v>1.3129440312688017</v>
      </c>
      <c r="E548" s="8">
        <v>1.5638191485429163</v>
      </c>
      <c r="F548" s="8" t="s">
        <v>2216</v>
      </c>
      <c r="G548" s="8">
        <v>0</v>
      </c>
      <c r="H548" s="8">
        <v>0</v>
      </c>
      <c r="I548" s="8" t="str" cm="1">
        <f t="array" ref="I548">_xll.BDP($C548,I$1)</f>
        <v>803854JA7</v>
      </c>
      <c r="J548" s="8" t="str" cm="1">
        <f t="array" ref="J548">_xll.BDP($C548,J$1)</f>
        <v>SCDA 5.8 09/05/33</v>
      </c>
      <c r="K548" s="8" cm="1">
        <f t="array" ref="K548">_xll.BDP($C548,K$1)</f>
        <v>186291</v>
      </c>
      <c r="L548" s="8" cm="1">
        <f t="array" ref="L548">_xll.BDP($C548,L$1)</f>
        <v>186291</v>
      </c>
      <c r="M548" s="8" t="str" cm="1">
        <f t="array" ref="M548">_xll.BDP($C548,M$1)</f>
        <v>CAD</v>
      </c>
      <c r="N548" s="8" t="str" cm="1">
        <f t="array" ref="N548">_xll.BDP($C548,N$1)</f>
        <v>CA</v>
      </c>
      <c r="O548" s="8" t="str" cm="1">
        <f t="array" ref="O548">_xll.BDP($C548,O$1)</f>
        <v>Govt</v>
      </c>
      <c r="P548" s="8" t="str" cm="1">
        <f t="array" ref="P548">_xll.BDP($C548,P$1)</f>
        <v>Government</v>
      </c>
      <c r="Q548" s="8" t="str" cm="1">
        <f t="array" ref="Q548">_xll.BDP($C548,Q$1)</f>
        <v>PROVINCE OF SASKATCHEWAN</v>
      </c>
      <c r="R548" s="8" t="str" cm="1">
        <f t="array" ref="R548">_xll.BDP($C548,R$1)</f>
        <v>AA</v>
      </c>
      <c r="S548" s="8" cm="1">
        <f t="array" ref="S548">_xlfn.IFNA(MATCH(_xll.BDP($C548,S$1),Convert_RBCIRTG[RTG_MDY],0),0)</f>
        <v>9</v>
      </c>
      <c r="T548" s="8" cm="1">
        <f t="array" ref="T548">_xlfn.IFNA(MATCH(_xll.BDP($C548,T$1),Convert_RBCIRTG[RTG_FITCH_SP],0),0)</f>
        <v>0</v>
      </c>
      <c r="U548" s="8" cm="1">
        <f t="array" ref="U548">_xlfn.IFNA(MATCH(_xll.BDP($C548,U$1),Convert_RBCIRTG[RTG_FITCH_SP],0),0)</f>
        <v>8</v>
      </c>
      <c r="V548" s="20" t="str" cm="1">
        <f t="array" ref="V548">INDEX(Convert_RBCIRTG[RTG_FITCH_SP],IF(MEDIAN($S548:$U548)&gt;0,MEDIAN($S548:$U548),MAX($S548:$U548)))</f>
        <v>AA</v>
      </c>
      <c r="W548" s="15" cm="1">
        <f t="array" ref="W548">_xll.BDP($C548,W$1,"YAS_YLD_FLAG = 15")</f>
        <v>9.0879833181775087</v>
      </c>
      <c r="X548" s="3" t="str">
        <f>INDEX(Convert_DurBins[Dur_Bucket],MATCH($W548,Convert_DurBins[Dur_Val],1))</f>
        <v>0-10</v>
      </c>
      <c r="Y548" s="14">
        <f t="shared" si="44"/>
        <v>2.3464520000000002</v>
      </c>
      <c r="Z548" s="3">
        <f>-INDEX(DefProv[Default],MATCH($O548&amp;$R548,DefProv[KEY],0))</f>
        <v>-3</v>
      </c>
      <c r="AA548" s="9" cm="1">
        <f t="array" ref="AA548">IF($M548="CAD",AB548,_xll.BDP($C548,AA$1,"YAS_XCCY_FOREIGN_CURRENCY=CAD","YAS_YLD_FLAG = 15","PRICING_SOURCE=BVAL"))</f>
        <v>2.376452</v>
      </c>
      <c r="AB548" s="9" cm="1">
        <f t="array" ref="AB548">_xll.BDP($C548,AB$1,"YAS_YLD_FLAG = 15","PRICING_SOURCE=BVAL")</f>
        <v>2.376452</v>
      </c>
      <c r="AC548" s="14">
        <f t="shared" si="45"/>
        <v>0</v>
      </c>
      <c r="AD548" s="9" cm="1">
        <f t="array" ref="AD548">_xll.BDP($C548,AD$1,"YAS_YLD_FLAG = 15","PRICING_SOURCE=BVAL")</f>
        <v>94.173900000000003</v>
      </c>
      <c r="AE548" s="14" t="e">
        <f>INDEX([1]credit_yield!$C$1:$C$108,MATCH($AY548,[1]credit_yield!$A$1:$A$108,0))</f>
        <v>#N/A</v>
      </c>
      <c r="AF548" s="9" cm="1">
        <f t="array" ref="AF548">_xll.BDP($C548,AF$1,"YAS_YLD_FLAG = 15","YAS_XCCY_FOREIGN_CURRENCY=CAD","PRICING_SOURCE=BVAL")</f>
        <v>88.761095266137062</v>
      </c>
      <c r="AG548" s="9" cm="1">
        <f t="array" ref="AG548">_xll.BDP($C548,AG$1,"YAS_YLD_FLAG = 15","PRICING_SOURCE=BVAL")</f>
        <v>1.4347129999999999</v>
      </c>
      <c r="AH548" s="9" t="str" cm="1">
        <f t="array" ref="AH548">_xll.BDP($C548,AH$1,"YAS_YLD_FLAG = 15","PRICING_SOURCE=BVAL")</f>
        <v>CAN 5 3/4 06/01/29</v>
      </c>
      <c r="AI548" s="9" t="str" cm="1">
        <f t="array" ref="AI548">_xll.BDP($C548,AI$1,"YAS_YLD_FLAG = 15","YAS_XCCY_FOREIGN_CURRENCY=CAD","PRICING_SOURCE=BVAL")</f>
        <v>CAN 1 ½ 06/01/31</v>
      </c>
      <c r="AJ548" s="9" cm="1">
        <f t="array" ref="AJ548">_xll.BQL($C548, "yield(fill=PREV, pricing_source=BVN4, side=Bid, yield_type=YTW) - yield(fill=PREV, pricing_source=BVN4, side=Ask, yield_type=YTW)")</f>
        <v>8.3786976522239875E-3</v>
      </c>
      <c r="AK548" s="16" cm="1">
        <f t="array" ref="AK548">_xll.BDP($C548,AK$1,"YAS_YLD_FLAG = 1")</f>
        <v>450000000</v>
      </c>
      <c r="AL548" s="5">
        <f t="shared" si="46"/>
        <v>0</v>
      </c>
      <c r="AM548" s="17" cm="1">
        <f t="array" ref="AM548">_xll.BDP($C548&amp;"@"&amp;Settings!$B$1&amp;" "&amp;$O548,"INTERVAL_SUM","MARKET_DATA_OVERRIDE="&amp;AM$1,"CALC_INTERVAL="&amp;Settings!$B$2,"FILL=0")*1000</f>
        <v>0</v>
      </c>
      <c r="AN548" s="18">
        <f t="shared" si="47"/>
        <v>0</v>
      </c>
      <c r="AO548" s="17" cm="1">
        <f t="array" ref="AO548">_xll.BDP($I548&amp;"@"&amp;Settings!$B$1&amp;" "&amp;$O548,"INTERVAL_SUM","MARKET_DATA_OVERRIDE="&amp;AO$1,"CALC_INTERVAL="&amp;Settings!$B$2,"FILL=0")*1000</f>
        <v>0</v>
      </c>
      <c r="AP548" s="17" cm="1">
        <f t="array" ref="AP548">_xll.BDP($I548&amp;"@"&amp;Settings!$B$1&amp;" "&amp;$O548,"INTERVAL_SUM","MARKET_DATA_OVERRIDE="&amp;AP$1,"CALC_INTERVAL="&amp;Settings!$B$2,"FILL=0")*1000</f>
        <v>0</v>
      </c>
      <c r="AQ548" s="8" cm="1">
        <f t="array" ref="AQ548">_xll.BDP($C548,AQ$1)</f>
        <v>97</v>
      </c>
      <c r="AR548" s="21">
        <f>_xlfn.IFNA(IF(ISNUMBER($K548),INDEX(SN_Limit[UTILIZATION],MATCH($K548,SN_Limit[BB_ID],0)),"#N/A"),
IF(ISNUMBER($L548),INDEX(SN_Limit[UTILIZATION],MATCH($L548,SN_Limit[BB_ID],0)),"#N/A"))</f>
        <v>0.38619999999999999</v>
      </c>
      <c r="AS548" s="6">
        <f>_xlfn.IFNA(IF(ISNUMBER($K548),INDEX(SN_Limit[REMAINING],MATCH($K548,SN_Limit[BB_ID],0)),"#N/A"),
IF(ISNUMBER($L548),INDEX(SN_Limit[REMAINING],MATCH($L548,SN_Limit[BB_ID],0)),"#N/A"))</f>
        <v>205518765.75</v>
      </c>
      <c r="AT548" s="39" t="str">
        <f>INDEX(Table11[Z_category],MATCH(MAX(BuyTable[[#This Row],[Yld_Z_BB]:[Yld_Z_RBCI]]),Table11[Z_score_Vale],1))</f>
        <v>90+</v>
      </c>
      <c r="AU548" s="39">
        <f>INDEX(Table12[TRAC_Category],MATCH(BuyTable[[#This Row],[Perc_Traded]],Table12[TRAC_Value],1))</f>
        <v>0</v>
      </c>
      <c r="AV548" s="41">
        <f>INDEX(Table13[NetDlrInv_Category],MATCH(BuyTable[[#This Row],[DealerClient Net]],Table13[NetDlrInv_Value],1))</f>
        <v>0</v>
      </c>
      <c r="AW548" s="39">
        <f>IF(OR(ISBLANK(BuyTable[[#This Row],[MSG_AskSize]]),NOT(ISNUMBER(BuyTable[[#This Row],[MSG_AskSize]]))),"NA",INDEX(Table14[AskSize_Category],MATCH(BuyTable[[#This Row],[MSG_AskSize]],Table14[AskSize_Value],1)))</f>
        <v>0</v>
      </c>
      <c r="AX548" s="39">
        <f>INDEX(Table15[XCCY_Cat],MATCH(BuyTable[[#This Row],[XCCY_sprd]],Table15[XCCY_Value],1))</f>
        <v>0</v>
      </c>
      <c r="AY548" s="3" t="str">
        <f>INDEX(Group_RTG[RTG_Value],MATCH($R548,Group_RTG[RTG_Key],0))&amp;":"&amp;INDEX(Map_DurBQNT[Dur_Val],MATCH($X548,Map_DurBQNT[Dur_Key],0))&amp;":"&amp;$M548&amp;":"&amp;$O548</f>
        <v>AA:5:CAD:Govt</v>
      </c>
      <c r="AZ548" s="39" t="str">
        <f>INDEX(Table9[LQA_Bucket],MATCH(BuyTable[[#This Row],[LQA_LIQUIDITY_SCORE]],Table9[LQA_Val],1))</f>
        <v>80-100</v>
      </c>
      <c r="BA548" s="41" t="str">
        <f>INDEX(Table10[Utilization_Bucket],MATCH(_xlfn.IFNA(ROUND(BuyTable[[#This Row],[Remaining]]/1000000,0),-1),Table10[Utilization_Val],1))</f>
        <v>100MM+</v>
      </c>
      <c r="BB54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49" spans="1:54" x14ac:dyDescent="0.3">
      <c r="A549" t="s">
        <v>876</v>
      </c>
      <c r="B549" t="str">
        <f>IF(ISNUMBER(MATCH(I549,Buyside_PastID!A:A,0)),"","NEW")</f>
        <v/>
      </c>
      <c r="C549" s="8" t="s">
        <v>1849</v>
      </c>
      <c r="D549" s="8">
        <v>1.2708866762313835</v>
      </c>
      <c r="E549" s="8">
        <v>1.6372230031505446</v>
      </c>
      <c r="F549" s="8" t="s">
        <v>2300</v>
      </c>
      <c r="G549" s="8">
        <v>0</v>
      </c>
      <c r="H549" s="8">
        <v>10000000</v>
      </c>
      <c r="I549" s="8" t="str" cm="1">
        <f t="array" ref="I549">_xll.BDP($C549,I$1)</f>
        <v>669827FP7</v>
      </c>
      <c r="J549" s="8" t="str" cm="1">
        <f t="array" ref="J549">_xll.BDP($C549,J$1)</f>
        <v>NS 4.9 06/01/35</v>
      </c>
      <c r="K549" s="8" cm="1">
        <f t="array" ref="K549">_xll.BDP($C549,K$1)</f>
        <v>191114</v>
      </c>
      <c r="L549" s="8" cm="1">
        <f t="array" ref="L549">_xll.BDP($C549,L$1)</f>
        <v>191114</v>
      </c>
      <c r="M549" s="8" t="str" cm="1">
        <f t="array" ref="M549">_xll.BDP($C549,M$1)</f>
        <v>CAD</v>
      </c>
      <c r="N549" s="8" t="str" cm="1">
        <f t="array" ref="N549">_xll.BDP($C549,N$1)</f>
        <v>CA</v>
      </c>
      <c r="O549" s="8" t="str" cm="1">
        <f t="array" ref="O549">_xll.BDP($C549,O$1)</f>
        <v>Govt</v>
      </c>
      <c r="P549" s="8" t="str" cm="1">
        <f t="array" ref="P549">_xll.BDP($C549,P$1)</f>
        <v>Government</v>
      </c>
      <c r="Q549" s="8" t="str" cm="1">
        <f t="array" ref="Q549">_xll.BDP($C549,Q$1)</f>
        <v>NOVA SCOTIA PROVINCE</v>
      </c>
      <c r="R549" s="8" t="str" cm="1">
        <f t="array" ref="R549">_xll.BDP($C549,R$1)</f>
        <v>AA-</v>
      </c>
      <c r="S549" s="8" cm="1">
        <f t="array" ref="S549">_xlfn.IFNA(MATCH(_xll.BDP($C549,S$1),Convert_RBCIRTG[RTG_MDY],0),0)</f>
        <v>8</v>
      </c>
      <c r="T549" s="8" cm="1">
        <f t="array" ref="T549">_xlfn.IFNA(MATCH(_xll.BDP($C549,T$1),Convert_RBCIRTG[RTG_FITCH_SP],0),0)</f>
        <v>0</v>
      </c>
      <c r="U549" s="8" cm="1">
        <f t="array" ref="U549">_xlfn.IFNA(MATCH(_xll.BDP($C549,U$1),Convert_RBCIRTG[RTG_FITCH_SP],0),0)</f>
        <v>7</v>
      </c>
      <c r="V549" s="20" t="str" cm="1">
        <f t="array" ref="V549">INDEX(Convert_RBCIRTG[RTG_FITCH_SP],IF(MEDIAN($S549:$U549)&gt;0,MEDIAN($S549:$U549),MAX($S549:$U549)))</f>
        <v>AA-</v>
      </c>
      <c r="W549" s="15" cm="1">
        <f t="array" ref="W549">_xll.BDP($C549,W$1,"YAS_YLD_FLAG = 15")</f>
        <v>10.285804389000631</v>
      </c>
      <c r="X549" s="3" t="str">
        <f>INDEX(Convert_DurBins[Dur_Bucket],MATCH($W549,Convert_DurBins[Dur_Val],1))</f>
        <v>10-12</v>
      </c>
      <c r="Y549" s="14">
        <f t="shared" si="44"/>
        <v>2.433182</v>
      </c>
      <c r="Z549" s="3">
        <f>-INDEX(DefProv[Default],MATCH($O549&amp;$R549,DefProv[KEY],0))</f>
        <v>-3</v>
      </c>
      <c r="AA549" s="9" cm="1">
        <f t="array" ref="AA549">IF($M549="CAD",AB549,_xll.BDP($C549,AA$1,"YAS_XCCY_FOREIGN_CURRENCY=CAD","YAS_YLD_FLAG = 15","PRICING_SOURCE=BVAL"))</f>
        <v>2.4631819999999998</v>
      </c>
      <c r="AB549" s="9" cm="1">
        <f t="array" ref="AB549">_xll.BDP($C549,AB$1,"YAS_YLD_FLAG = 15","PRICING_SOURCE=BVAL")</f>
        <v>2.4631819999999998</v>
      </c>
      <c r="AC549" s="14">
        <f t="shared" si="45"/>
        <v>0</v>
      </c>
      <c r="AD549" s="9" cm="1">
        <f t="array" ref="AD549">_xll.BDP($C549,AD$1,"YAS_YLD_FLAG = 15","PRICING_SOURCE=BVAL")</f>
        <v>76.42619999999998</v>
      </c>
      <c r="AE549" s="14" t="e">
        <f>INDEX([1]credit_yield!$C$1:$C$108,MATCH($AY549,[1]credit_yield!$A$1:$A$108,0))</f>
        <v>#N/A</v>
      </c>
      <c r="AF549" s="9" cm="1">
        <f t="array" ref="AF549">_xll.BDP($C549,AF$1,"YAS_YLD_FLAG = 15","YAS_XCCY_FOREIGN_CURRENCY=CAD","PRICING_SOURCE=BVAL")</f>
        <v>95.600352788330952</v>
      </c>
      <c r="AG549" s="9" cm="1">
        <f t="array" ref="AG549">_xll.BDP($C549,AG$1,"YAS_YLD_FLAG = 15","PRICING_SOURCE=BVAL")</f>
        <v>1.69892</v>
      </c>
      <c r="AH549" s="9" t="str" cm="1">
        <f t="array" ref="AH549">_xll.BDP($C549,AH$1,"YAS_YLD_FLAG = 15","PRICING_SOURCE=BVAL")</f>
        <v>CAN 5 3/4 06/01/33</v>
      </c>
      <c r="AI549" s="9" t="str" cm="1">
        <f t="array" ref="AI549">_xll.BDP($C549,AI$1,"YAS_YLD_FLAG = 15","YAS_XCCY_FOREIGN_CURRENCY=CAD","PRICING_SOURCE=BVAL")</f>
        <v>CAN 1 ½ 06/01/31</v>
      </c>
      <c r="AJ549" s="9" cm="1">
        <f t="array" ref="AJ549">_xll.BQL($C549, "yield(fill=PREV, pricing_source=BVN4, side=Bid, yield_type=YTW) - yield(fill=PREV, pricing_source=BVN4, side=Ask, yield_type=YTW)")</f>
        <v>1.2857583072259704E-2</v>
      </c>
      <c r="AK549" s="16" cm="1">
        <f t="array" ref="AK549">_xll.BDP($C549,AK$1,"YAS_YLD_FLAG = 1")</f>
        <v>350000000</v>
      </c>
      <c r="AL549" s="5">
        <f t="shared" si="46"/>
        <v>0</v>
      </c>
      <c r="AM549" s="17" cm="1">
        <f t="array" ref="AM549">_xll.BDP($C549&amp;"@"&amp;Settings!$B$1&amp;" "&amp;$O549,"INTERVAL_SUM","MARKET_DATA_OVERRIDE="&amp;AM$1,"CALC_INTERVAL="&amp;Settings!$B$2,"FILL=0")*1000</f>
        <v>0</v>
      </c>
      <c r="AN549" s="18">
        <f t="shared" si="47"/>
        <v>0</v>
      </c>
      <c r="AO549" s="17" cm="1">
        <f t="array" ref="AO549">_xll.BDP($I549&amp;"@"&amp;Settings!$B$1&amp;" "&amp;$O549,"INTERVAL_SUM","MARKET_DATA_OVERRIDE="&amp;AO$1,"CALC_INTERVAL="&amp;Settings!$B$2,"FILL=0")*1000</f>
        <v>0</v>
      </c>
      <c r="AP549" s="17" cm="1">
        <f t="array" ref="AP549">_xll.BDP($I549&amp;"@"&amp;Settings!$B$1&amp;" "&amp;$O549,"INTERVAL_SUM","MARKET_DATA_OVERRIDE="&amp;AP$1,"CALC_INTERVAL="&amp;Settings!$B$2,"FILL=0")*1000</f>
        <v>0</v>
      </c>
      <c r="AQ549" s="8" cm="1">
        <f t="array" ref="AQ549">_xll.BDP($C549,AQ$1)</f>
        <v>98</v>
      </c>
      <c r="AR549" s="21" t="e">
        <f>_xlfn.IFNA(IF(ISNUMBER($K549),INDEX(SN_Limit[UTILIZATION],MATCH($K549,SN_Limit[BB_ID],0)),"#N/A"),
IF(ISNUMBER($L549),INDEX(SN_Limit[UTILIZATION],MATCH($L549,SN_Limit[BB_ID],0)),"#N/A"))</f>
        <v>#N/A</v>
      </c>
      <c r="AS549" s="6" t="e">
        <f>_xlfn.IFNA(IF(ISNUMBER($K549),INDEX(SN_Limit[REMAINING],MATCH($K549,SN_Limit[BB_ID],0)),"#N/A"),
IF(ISNUMBER($L549),INDEX(SN_Limit[REMAINING],MATCH($L549,SN_Limit[BB_ID],0)),"#N/A"))</f>
        <v>#N/A</v>
      </c>
      <c r="AT549" s="39" t="str">
        <f>INDEX(Table11[Z_category],MATCH(MAX(BuyTable[[#This Row],[Yld_Z_BB]:[Yld_Z_RBCI]]),Table11[Z_score_Vale],1))</f>
        <v>90+</v>
      </c>
      <c r="AU549" s="39">
        <f>INDEX(Table12[TRAC_Category],MATCH(BuyTable[[#This Row],[Perc_Traded]],Table12[TRAC_Value],1))</f>
        <v>0</v>
      </c>
      <c r="AV549" s="41">
        <f>INDEX(Table13[NetDlrInv_Category],MATCH(BuyTable[[#This Row],[DealerClient Net]],Table13[NetDlrInv_Value],1))</f>
        <v>0</v>
      </c>
      <c r="AW549" s="39">
        <f>IF(OR(ISBLANK(BuyTable[[#This Row],[MSG_AskSize]]),NOT(ISNUMBER(BuyTable[[#This Row],[MSG_AskSize]]))),"NA",INDEX(Table14[AskSize_Category],MATCH(BuyTable[[#This Row],[MSG_AskSize]],Table14[AskSize_Value],1)))</f>
        <v>0</v>
      </c>
      <c r="AX549" s="39">
        <f>INDEX(Table15[XCCY_Cat],MATCH(BuyTable[[#This Row],[XCCY_sprd]],Table15[XCCY_Value],1))</f>
        <v>0</v>
      </c>
      <c r="AY549" s="3" t="str">
        <f>INDEX(Group_RTG[RTG_Value],MATCH($R549,Group_RTG[RTG_Key],0))&amp;":"&amp;INDEX(Map_DurBQNT[Dur_Val],MATCH($X549,Map_DurBQNT[Dur_Key],0))&amp;":"&amp;$M549&amp;":"&amp;$O549</f>
        <v>AA:6:CAD:Govt</v>
      </c>
      <c r="AZ549" s="39" t="str">
        <f>INDEX(Table9[LQA_Bucket],MATCH(BuyTable[[#This Row],[LQA_LIQUIDITY_SCORE]],Table9[LQA_Val],1))</f>
        <v>80-100</v>
      </c>
      <c r="BA549" s="41" t="str">
        <f>INDEX(Table10[Utilization_Bucket],MATCH(_xlfn.IFNA(ROUND(BuyTable[[#This Row],[Remaining]]/1000000,0),-1),Table10[Utilization_Val],1))</f>
        <v>NR</v>
      </c>
      <c r="BB54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50" spans="1:54" x14ac:dyDescent="0.3">
      <c r="A550" t="s">
        <v>876</v>
      </c>
      <c r="B550" t="str">
        <f>IF(ISNUMBER(MATCH(I550,Buyside_PastID!A:A,0)),"","NEW")</f>
        <v/>
      </c>
      <c r="C550" s="8" t="s">
        <v>1133</v>
      </c>
      <c r="D550" s="8">
        <v>1.3903324577853464</v>
      </c>
      <c r="E550" s="8">
        <v>1.6428580020773738</v>
      </c>
      <c r="F550" s="8" t="s">
        <v>2221</v>
      </c>
      <c r="G550" s="8">
        <v>5000</v>
      </c>
      <c r="H550" s="8">
        <v>10000</v>
      </c>
      <c r="I550" s="8" t="str" cm="1">
        <f t="array" ref="I550">_xll.BDP($C550,I$1)</f>
        <v>614853CP2</v>
      </c>
      <c r="J550" s="8" t="str" cm="1">
        <f t="array" ref="J550">_xll.BDP($C550,J$1)</f>
        <v>MNTRL 4 1/4 12/01/32</v>
      </c>
      <c r="K550" s="8" cm="1">
        <f t="array" ref="K550">_xll.BDP($C550,K$1)</f>
        <v>186376</v>
      </c>
      <c r="L550" s="8" cm="1">
        <f t="array" ref="L550">_xll.BDP($C550,L$1)</f>
        <v>186376</v>
      </c>
      <c r="M550" s="8" t="str" cm="1">
        <f t="array" ref="M550">_xll.BDP($C550,M$1)</f>
        <v>CAD</v>
      </c>
      <c r="N550" s="8" t="str" cm="1">
        <f t="array" ref="N550">_xll.BDP($C550,N$1)</f>
        <v>CA</v>
      </c>
      <c r="O550" s="8" t="str" cm="1">
        <f t="array" ref="O550">_xll.BDP($C550,O$1)</f>
        <v>Govt</v>
      </c>
      <c r="P550" s="8" t="str" cm="1">
        <f t="array" ref="P550">_xll.BDP($C550,P$1)</f>
        <v>Government</v>
      </c>
      <c r="Q550" s="8" t="str" cm="1">
        <f t="array" ref="Q550">_xll.BDP($C550,Q$1)</f>
        <v>CITY OF MONTREAL</v>
      </c>
      <c r="R550" s="8" t="str" cm="1">
        <f t="array" ref="R550">_xll.BDP($C550,R$1)</f>
        <v>AA-</v>
      </c>
      <c r="S550" s="8" cm="1">
        <f t="array" ref="S550">_xlfn.IFNA(MATCH(_xll.BDP($C550,S$1),Convert_RBCIRTG[RTG_MDY],0),0)</f>
        <v>8</v>
      </c>
      <c r="T550" s="8" cm="1">
        <f t="array" ref="T550">_xlfn.IFNA(MATCH(_xll.BDP($C550,T$1),Convert_RBCIRTG[RTG_FITCH_SP],0),0)</f>
        <v>0</v>
      </c>
      <c r="U550" s="8" cm="1">
        <f t="array" ref="U550">_xlfn.IFNA(MATCH(_xll.BDP($C550,U$1),Convert_RBCIRTG[RTG_FITCH_SP],0),0)</f>
        <v>7</v>
      </c>
      <c r="V550" s="20" t="str" cm="1">
        <f t="array" ref="V550">INDEX(Convert_RBCIRTG[RTG_FITCH_SP],IF(MEDIAN($S550:$U550)&gt;0,MEDIAN($S550:$U550),MAX($S550:$U550)))</f>
        <v>AA-</v>
      </c>
      <c r="W550" s="15" cm="1">
        <f t="array" ref="W550">_xll.BDP($C550,W$1,"YAS_YLD_FLAG = 15")</f>
        <v>8.9336439602271245</v>
      </c>
      <c r="X550" s="3" t="str">
        <f>INDEX(Convert_DurBins[Dur_Bucket],MATCH($W550,Convert_DurBins[Dur_Val],1))</f>
        <v>0-10</v>
      </c>
      <c r="Y550" s="14">
        <f t="shared" si="44"/>
        <v>2.4323640000000002</v>
      </c>
      <c r="Z550" s="3">
        <f>-INDEX(DefProv[Default],MATCH($O550&amp;$R550,DefProv[KEY],0))</f>
        <v>-3</v>
      </c>
      <c r="AA550" s="9" cm="1">
        <f t="array" ref="AA550">IF($M550="CAD",AB550,_xll.BDP($C550,AA$1,"YAS_XCCY_FOREIGN_CURRENCY=CAD","YAS_YLD_FLAG = 15","PRICING_SOURCE=BVAL"))</f>
        <v>2.462364</v>
      </c>
      <c r="AB550" s="9" cm="1">
        <f t="array" ref="AB550">_xll.BDP($C550,AB$1,"YAS_YLD_FLAG = 15","PRICING_SOURCE=BVAL")</f>
        <v>2.462364</v>
      </c>
      <c r="AC550" s="14">
        <f t="shared" si="45"/>
        <v>0</v>
      </c>
      <c r="AD550" s="9" cm="1">
        <f t="array" ref="AD550">_xll.BDP($C550,AD$1,"YAS_YLD_FLAG = 15","PRICING_SOURCE=BVAL")</f>
        <v>102.7651</v>
      </c>
      <c r="AE550" s="14" t="e">
        <f>INDEX([1]credit_yield!$C$1:$C$108,MATCH($AY550,[1]credit_yield!$A$1:$A$108,0))</f>
        <v>#N/A</v>
      </c>
      <c r="AF550" s="9" cm="1">
        <f t="array" ref="AF550">_xll.BDP($C550,AF$1,"YAS_YLD_FLAG = 15","YAS_XCCY_FOREIGN_CURRENCY=CAD","PRICING_SOURCE=BVAL")</f>
        <v>93.29940741729375</v>
      </c>
      <c r="AG550" s="9" cm="1">
        <f t="array" ref="AG550">_xll.BDP($C550,AG$1,"YAS_YLD_FLAG = 15","PRICING_SOURCE=BVAL")</f>
        <v>1.4347129999999999</v>
      </c>
      <c r="AH550" s="9" t="str" cm="1">
        <f t="array" ref="AH550">_xll.BDP($C550,AH$1,"YAS_YLD_FLAG = 15","PRICING_SOURCE=BVAL")</f>
        <v>CAN 5 3/4 06/01/29</v>
      </c>
      <c r="AI550" s="9" t="str" cm="1">
        <f t="array" ref="AI550">_xll.BDP($C550,AI$1,"YAS_YLD_FLAG = 15","YAS_XCCY_FOREIGN_CURRENCY=CAD","PRICING_SOURCE=BVAL")</f>
        <v>CAN 1 ½ 06/01/31</v>
      </c>
      <c r="AJ550" s="9" cm="1">
        <f t="array" ref="AJ550">_xll.BQL($C550, "yield(fill=PREV, pricing_source=BVN4, side=Bid, yield_type=YTW) - yield(fill=PREV, pricing_source=BVN4, side=Ask, yield_type=YTW)")</f>
        <v>1.8340048807055087E-2</v>
      </c>
      <c r="AK550" s="16" cm="1">
        <f t="array" ref="AK550">_xll.BDP($C550,AK$1,"YAS_YLD_FLAG = 1")</f>
        <v>520000000</v>
      </c>
      <c r="AL550" s="5">
        <f t="shared" si="46"/>
        <v>0</v>
      </c>
      <c r="AM550" s="17" cm="1">
        <f t="array" ref="AM550">_xll.BDP($C550&amp;"@"&amp;Settings!$B$1&amp;" "&amp;$O550,"INTERVAL_SUM","MARKET_DATA_OVERRIDE="&amp;AM$1,"CALC_INTERVAL="&amp;Settings!$B$2,"FILL=0")*1000</f>
        <v>0</v>
      </c>
      <c r="AN550" s="18">
        <f t="shared" si="47"/>
        <v>0</v>
      </c>
      <c r="AO550" s="17" cm="1">
        <f t="array" ref="AO550">_xll.BDP($I550&amp;"@"&amp;Settings!$B$1&amp;" "&amp;$O550,"INTERVAL_SUM","MARKET_DATA_OVERRIDE="&amp;AO$1,"CALC_INTERVAL="&amp;Settings!$B$2,"FILL=0")*1000</f>
        <v>0</v>
      </c>
      <c r="AP550" s="17" cm="1">
        <f t="array" ref="AP550">_xll.BDP($I550&amp;"@"&amp;Settings!$B$1&amp;" "&amp;$O550,"INTERVAL_SUM","MARKET_DATA_OVERRIDE="&amp;AP$1,"CALC_INTERVAL="&amp;Settings!$B$2,"FILL=0")*1000</f>
        <v>0</v>
      </c>
      <c r="AQ550" s="8" cm="1">
        <f t="array" ref="AQ550">_xll.BDP($C550,AQ$1)</f>
        <v>98</v>
      </c>
      <c r="AR550" s="21">
        <f>_xlfn.IFNA(IF(ISNUMBER($K550),INDEX(SN_Limit[UTILIZATION],MATCH($K550,SN_Limit[BB_ID],0)),"#N/A"),
IF(ISNUMBER($L550),INDEX(SN_Limit[UTILIZATION],MATCH($L550,SN_Limit[BB_ID],0)),"#N/A"))</f>
        <v>0.4995</v>
      </c>
      <c r="AS550" s="6">
        <f>_xlfn.IFNA(IF(ISNUMBER($K550),INDEX(SN_Limit[REMAINING],MATCH($K550,SN_Limit[BB_ID],0)),"#N/A"),
IF(ISNUMBER($L550),INDEX(SN_Limit[REMAINING],MATCH($L550,SN_Limit[BB_ID],0)),"#N/A"))</f>
        <v>40048812.200000003</v>
      </c>
      <c r="AT550" s="39" t="str">
        <f>INDEX(Table11[Z_category],MATCH(MAX(BuyTable[[#This Row],[Yld_Z_BB]:[Yld_Z_RBCI]]),Table11[Z_score_Vale],1))</f>
        <v>90+</v>
      </c>
      <c r="AU550" s="39">
        <f>INDEX(Table12[TRAC_Category],MATCH(BuyTable[[#This Row],[Perc_Traded]],Table12[TRAC_Value],1))</f>
        <v>0</v>
      </c>
      <c r="AV550" s="41">
        <f>INDEX(Table13[NetDlrInv_Category],MATCH(BuyTable[[#This Row],[DealerClient Net]],Table13[NetDlrInv_Value],1))</f>
        <v>0</v>
      </c>
      <c r="AW550" s="39">
        <f>IF(OR(ISBLANK(BuyTable[[#This Row],[MSG_AskSize]]),NOT(ISNUMBER(BuyTable[[#This Row],[MSG_AskSize]]))),"NA",INDEX(Table14[AskSize_Category],MATCH(BuyTable[[#This Row],[MSG_AskSize]],Table14[AskSize_Value],1)))</f>
        <v>0</v>
      </c>
      <c r="AX550" s="39">
        <f>INDEX(Table15[XCCY_Cat],MATCH(BuyTable[[#This Row],[XCCY_sprd]],Table15[XCCY_Value],1))</f>
        <v>0</v>
      </c>
      <c r="AY550" s="3" t="str">
        <f>INDEX(Group_RTG[RTG_Value],MATCH($R550,Group_RTG[RTG_Key],0))&amp;":"&amp;INDEX(Map_DurBQNT[Dur_Val],MATCH($X550,Map_DurBQNT[Dur_Key],0))&amp;":"&amp;$M550&amp;":"&amp;$O550</f>
        <v>AA:5:CAD:Govt</v>
      </c>
      <c r="AZ550" s="39" t="str">
        <f>INDEX(Table9[LQA_Bucket],MATCH(BuyTable[[#This Row],[LQA_LIQUIDITY_SCORE]],Table9[LQA_Val],1))</f>
        <v>80-100</v>
      </c>
      <c r="BA550" s="41" t="str">
        <f>INDEX(Table10[Utilization_Bucket],MATCH(_xlfn.IFNA(ROUND(BuyTable[[#This Row],[Remaining]]/1000000,0),-1),Table10[Utilization_Val],1))</f>
        <v>10-50MM</v>
      </c>
      <c r="BB55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51" spans="1:54" x14ac:dyDescent="0.3">
      <c r="A551" t="s">
        <v>876</v>
      </c>
      <c r="B551" t="str">
        <f>IF(ISNUMBER(MATCH(I551,Buyside_PastID!A:A,0)),"","NEW")</f>
        <v/>
      </c>
      <c r="C551" s="8" t="s">
        <v>1802</v>
      </c>
      <c r="D551" s="8">
        <v>0.99127013582766133</v>
      </c>
      <c r="E551" s="8">
        <v>1.1518041832539498</v>
      </c>
      <c r="F551" s="8" t="s">
        <v>2248</v>
      </c>
      <c r="G551" s="8">
        <v>10000</v>
      </c>
      <c r="H551" s="8">
        <v>10000000</v>
      </c>
      <c r="I551" s="8" t="str" cm="1">
        <f t="array" ref="I551">_xll.BDP($C551,I$1)</f>
        <v>803854JU3</v>
      </c>
      <c r="J551" s="8" t="str" cm="1">
        <f t="array" ref="J551">_xll.BDP($C551,J$1)</f>
        <v>SCDA 3.9 06/02/45</v>
      </c>
      <c r="K551" s="8" cm="1">
        <f t="array" ref="K551">_xll.BDP($C551,K$1)</f>
        <v>186291</v>
      </c>
      <c r="L551" s="8" cm="1">
        <f t="array" ref="L551">_xll.BDP($C551,L$1)</f>
        <v>186291</v>
      </c>
      <c r="M551" s="8" t="str" cm="1">
        <f t="array" ref="M551">_xll.BDP($C551,M$1)</f>
        <v>CAD</v>
      </c>
      <c r="N551" s="8" t="str" cm="1">
        <f t="array" ref="N551">_xll.BDP($C551,N$1)</f>
        <v>CA</v>
      </c>
      <c r="O551" s="8" t="str" cm="1">
        <f t="array" ref="O551">_xll.BDP($C551,O$1)</f>
        <v>Govt</v>
      </c>
      <c r="P551" s="8" t="str" cm="1">
        <f t="array" ref="P551">_xll.BDP($C551,P$1)</f>
        <v>Government</v>
      </c>
      <c r="Q551" s="8" t="str" cm="1">
        <f t="array" ref="Q551">_xll.BDP($C551,Q$1)</f>
        <v>PROVINCE OF SASKATCHEWAN</v>
      </c>
      <c r="R551" s="8" t="str" cm="1">
        <f t="array" ref="R551">_xll.BDP($C551,R$1)</f>
        <v>AA</v>
      </c>
      <c r="S551" s="8" cm="1">
        <f t="array" ref="S551">_xlfn.IFNA(MATCH(_xll.BDP($C551,S$1),Convert_RBCIRTG[RTG_MDY],0),0)</f>
        <v>9</v>
      </c>
      <c r="T551" s="8" cm="1">
        <f t="array" ref="T551">_xlfn.IFNA(MATCH(_xll.BDP($C551,T$1),Convert_RBCIRTG[RTG_FITCH_SP],0),0)</f>
        <v>0</v>
      </c>
      <c r="U551" s="8" cm="1">
        <f t="array" ref="U551">_xlfn.IFNA(MATCH(_xll.BDP($C551,U$1),Convert_RBCIRTG[RTG_FITCH_SP],0),0)</f>
        <v>8</v>
      </c>
      <c r="V551" s="20" t="str" cm="1">
        <f t="array" ref="V551">INDEX(Convert_RBCIRTG[RTG_FITCH_SP],IF(MEDIAN($S551:$U551)&gt;0,MEDIAN($S551:$U551),MAX($S551:$U551)))</f>
        <v>AA</v>
      </c>
      <c r="W551" s="15" cm="1">
        <f t="array" ref="W551">_xll.BDP($C551,W$1,"YAS_YLD_FLAG = 15")</f>
        <v>15.988893353372182</v>
      </c>
      <c r="X551" s="3" t="str">
        <f>INDEX(Convert_DurBins[Dur_Bucket],MATCH($W551,Convert_DurBins[Dur_Val],1))</f>
        <v>14-16</v>
      </c>
      <c r="Y551" s="14">
        <f t="shared" si="44"/>
        <v>2.7300900000000001</v>
      </c>
      <c r="Z551" s="3">
        <f>-INDEX(DefProv[Default],MATCH($O551&amp;$R551,DefProv[KEY],0))</f>
        <v>-3</v>
      </c>
      <c r="AA551" s="9" cm="1">
        <f t="array" ref="AA551">IF($M551="CAD",AB551,_xll.BDP($C551,AA$1,"YAS_XCCY_FOREIGN_CURRENCY=CAD","YAS_YLD_FLAG = 15","PRICING_SOURCE=BVAL"))</f>
        <v>2.7600899999999999</v>
      </c>
      <c r="AB551" s="9" cm="1">
        <f t="array" ref="AB551">_xll.BDP($C551,AB$1,"YAS_YLD_FLAG = 15","PRICING_SOURCE=BVAL")</f>
        <v>2.7600899999999999</v>
      </c>
      <c r="AC551" s="14">
        <f t="shared" si="45"/>
        <v>0</v>
      </c>
      <c r="AD551" s="9" cm="1">
        <f t="array" ref="AD551">_xll.BDP($C551,AD$1,"YAS_YLD_FLAG = 15","PRICING_SOURCE=BVAL")</f>
        <v>82.417000000000002</v>
      </c>
      <c r="AE551" s="14" t="e">
        <f>INDEX([1]credit_yield!$C$1:$C$108,MATCH($AY551,[1]credit_yield!$A$1:$A$108,0))</f>
        <v>#N/A</v>
      </c>
      <c r="AF551" s="9" cm="1">
        <f t="array" ref="AF551">_xll.BDP($C551,AF$1,"YAS_YLD_FLAG = 15","YAS_XCCY_FOREIGN_CURRENCY=CAD","PRICING_SOURCE=BVAL")</f>
        <v>95.889568079898169</v>
      </c>
      <c r="AG551" s="9" cm="1">
        <f t="array" ref="AG551">_xll.BDP($C551,AG$1,"YAS_YLD_FLAG = 15","PRICING_SOURCE=BVAL")</f>
        <v>1.9359199999999999</v>
      </c>
      <c r="AH551" s="9" t="str" cm="1">
        <f t="array" ref="AH551">_xll.BDP($C551,AH$1,"YAS_YLD_FLAG = 15","PRICING_SOURCE=BVAL")</f>
        <v>CAN 3 1/2 12/01/45</v>
      </c>
      <c r="AI551" s="9" t="str" cm="1">
        <f t="array" ref="AI551">_xll.BDP($C551,AI$1,"YAS_YLD_FLAG = 15","YAS_XCCY_FOREIGN_CURRENCY=CAD","PRICING_SOURCE=BVAL")</f>
        <v>CAN 4 06/01/41</v>
      </c>
      <c r="AJ551" s="9" cm="1">
        <f t="array" ref="AJ551">_xll.BQL($C551, "yield(fill=PREV, pricing_source=BVN4, side=Bid, yield_type=YTW) - yield(fill=PREV, pricing_source=BVN4, side=Ask, yield_type=YTW)")</f>
        <v>1.7820010012562282E-2</v>
      </c>
      <c r="AK551" s="16" cm="1">
        <f t="array" ref="AK551">_xll.BDP($C551,AK$1,"YAS_YLD_FLAG = 1")</f>
        <v>1450000000</v>
      </c>
      <c r="AL551" s="5">
        <f t="shared" si="46"/>
        <v>0</v>
      </c>
      <c r="AM551" s="17" cm="1">
        <f t="array" ref="AM551">_xll.BDP($C551&amp;"@"&amp;Settings!$B$1&amp;" "&amp;$O551,"INTERVAL_SUM","MARKET_DATA_OVERRIDE="&amp;AM$1,"CALC_INTERVAL="&amp;Settings!$B$2,"FILL=0")*1000</f>
        <v>0</v>
      </c>
      <c r="AN551" s="18">
        <f t="shared" si="47"/>
        <v>0</v>
      </c>
      <c r="AO551" s="17" cm="1">
        <f t="array" ref="AO551">_xll.BDP($I551&amp;"@"&amp;Settings!$B$1&amp;" "&amp;$O551,"INTERVAL_SUM","MARKET_DATA_OVERRIDE="&amp;AO$1,"CALC_INTERVAL="&amp;Settings!$B$2,"FILL=0")*1000</f>
        <v>0</v>
      </c>
      <c r="AP551" s="17" cm="1">
        <f t="array" ref="AP551">_xll.BDP($I551&amp;"@"&amp;Settings!$B$1&amp;" "&amp;$O551,"INTERVAL_SUM","MARKET_DATA_OVERRIDE="&amp;AP$1,"CALC_INTERVAL="&amp;Settings!$B$2,"FILL=0")*1000</f>
        <v>0</v>
      </c>
      <c r="AQ551" s="8" cm="1">
        <f t="array" ref="AQ551">_xll.BDP($C551,AQ$1)</f>
        <v>99</v>
      </c>
      <c r="AR551" s="21">
        <f>_xlfn.IFNA(IF(ISNUMBER($K551),INDEX(SN_Limit[UTILIZATION],MATCH($K551,SN_Limit[BB_ID],0)),"#N/A"),
IF(ISNUMBER($L551),INDEX(SN_Limit[UTILIZATION],MATCH($L551,SN_Limit[BB_ID],0)),"#N/A"))</f>
        <v>0.38619999999999999</v>
      </c>
      <c r="AS551" s="6">
        <f>_xlfn.IFNA(IF(ISNUMBER($K551),INDEX(SN_Limit[REMAINING],MATCH($K551,SN_Limit[BB_ID],0)),"#N/A"),
IF(ISNUMBER($L551),INDEX(SN_Limit[REMAINING],MATCH($L551,SN_Limit[BB_ID],0)),"#N/A"))</f>
        <v>205518765.75</v>
      </c>
      <c r="AT551" s="39" t="str">
        <f>INDEX(Table11[Z_category],MATCH(MAX(BuyTable[[#This Row],[Yld_Z_BB]:[Yld_Z_RBCI]]),Table11[Z_score_Vale],1))</f>
        <v>75 to 90</v>
      </c>
      <c r="AU551" s="39">
        <f>INDEX(Table12[TRAC_Category],MATCH(BuyTable[[#This Row],[Perc_Traded]],Table12[TRAC_Value],1))</f>
        <v>0</v>
      </c>
      <c r="AV551" s="41">
        <f>INDEX(Table13[NetDlrInv_Category],MATCH(BuyTable[[#This Row],[DealerClient Net]],Table13[NetDlrInv_Value],1))</f>
        <v>0</v>
      </c>
      <c r="AW551" s="39">
        <f>IF(OR(ISBLANK(BuyTable[[#This Row],[MSG_AskSize]]),NOT(ISNUMBER(BuyTable[[#This Row],[MSG_AskSize]]))),"NA",INDEX(Table14[AskSize_Category],MATCH(BuyTable[[#This Row],[MSG_AskSize]],Table14[AskSize_Value],1)))</f>
        <v>0</v>
      </c>
      <c r="AX551" s="39">
        <f>INDEX(Table15[XCCY_Cat],MATCH(BuyTable[[#This Row],[XCCY_sprd]],Table15[XCCY_Value],1))</f>
        <v>0</v>
      </c>
      <c r="AY551" s="3" t="str">
        <f>INDEX(Group_RTG[RTG_Value],MATCH($R551,Group_RTG[RTG_Key],0))&amp;":"&amp;INDEX(Map_DurBQNT[Dur_Val],MATCH($X551,Map_DurBQNT[Dur_Key],0))&amp;":"&amp;$M551&amp;":"&amp;$O551</f>
        <v>AA:8:CAD:Govt</v>
      </c>
      <c r="AZ551" s="39" t="str">
        <f>INDEX(Table9[LQA_Bucket],MATCH(BuyTable[[#This Row],[LQA_LIQUIDITY_SCORE]],Table9[LQA_Val],1))</f>
        <v>80-100</v>
      </c>
      <c r="BA551" s="41" t="str">
        <f>INDEX(Table10[Utilization_Bucket],MATCH(_xlfn.IFNA(ROUND(BuyTable[[#This Row],[Remaining]]/1000000,0),-1),Table10[Utilization_Val],1))</f>
        <v>100MM+</v>
      </c>
      <c r="BB55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52" spans="1:54" x14ac:dyDescent="0.3">
      <c r="A552" t="s">
        <v>876</v>
      </c>
      <c r="B552" t="str">
        <f>IF(ISNUMBER(MATCH(I552,Buyside_PastID!A:A,0)),"","NEW")</f>
        <v/>
      </c>
      <c r="C552" s="8" t="s">
        <v>1019</v>
      </c>
      <c r="D552" s="8">
        <v>0.75008497152217901</v>
      </c>
      <c r="E552" s="8">
        <v>0.84898232361777459</v>
      </c>
      <c r="F552" s="8" t="s">
        <v>2230</v>
      </c>
      <c r="G552" s="8">
        <v>0</v>
      </c>
      <c r="H552" s="8">
        <v>10000000</v>
      </c>
      <c r="I552" s="8" t="str" cm="1">
        <f t="array" ref="I552">_xll.BDP($C552,I$1)</f>
        <v>12565WAB7</v>
      </c>
      <c r="J552" s="8" t="str" cm="1">
        <f t="array" ref="J552">_xll.BDP($C552,J$1)</f>
        <v>CKHH 2 1/2 04/15/31</v>
      </c>
      <c r="K552" s="8" cm="1">
        <f t="array" ref="K552">_xll.BDP($C552,K$1)</f>
        <v>44569911</v>
      </c>
      <c r="L552" s="8" cm="1">
        <f t="array" ref="L552">_xll.BDP($C552,L$1)</f>
        <v>69471683</v>
      </c>
      <c r="M552" s="8" t="str" cm="1">
        <f t="array" ref="M552">_xll.BDP($C552,M$1)</f>
        <v>USD</v>
      </c>
      <c r="N552" s="8" t="str" cm="1">
        <f t="array" ref="N552">_xll.BDP($C552,N$1)</f>
        <v>CI</v>
      </c>
      <c r="O552" s="8" t="str" cm="1">
        <f t="array" ref="O552">_xll.BDP($C552,O$1)</f>
        <v>Corp</v>
      </c>
      <c r="P552" s="8" t="str" cm="1">
        <f t="array" ref="P552">_xll.BDP($C552,P$1)</f>
        <v>Consumer Staples</v>
      </c>
      <c r="Q552" s="8" t="str" cm="1">
        <f t="array" ref="Q552">_xll.BDP($C552,Q$1)</f>
        <v>CK HUTCHISON INTNTL 21</v>
      </c>
      <c r="R552" s="8" t="str" cm="1">
        <f t="array" ref="R552">_xll.BDP($C552,R$1)</f>
        <v>A-</v>
      </c>
      <c r="S552" s="8" cm="1">
        <f t="array" ref="S552">_xlfn.IFNA(MATCH(_xll.BDP($C552,S$1),Convert_RBCIRTG[RTG_MDY],0),0)</f>
        <v>5</v>
      </c>
      <c r="T552" s="8" cm="1">
        <f t="array" ref="T552">_xlfn.IFNA(MATCH(_xll.BDP($C552,T$1),Convert_RBCIRTG[RTG_FITCH_SP],0),0)</f>
        <v>4</v>
      </c>
      <c r="U552" s="8" cm="1">
        <f t="array" ref="U552">_xlfn.IFNA(MATCH(_xll.BDP($C552,U$1),Convert_RBCIRTG[RTG_FITCH_SP],0),0)</f>
        <v>5</v>
      </c>
      <c r="V552" s="20" t="str" cm="1">
        <f t="array" ref="V552">INDEX(Convert_RBCIRTG[RTG_FITCH_SP],IF(MEDIAN($S552:$U552)&gt;0,MEDIAN($S552:$U552),MAX($S552:$U552)))</f>
        <v>A</v>
      </c>
      <c r="W552" s="15" cm="1">
        <f t="array" ref="W552">_xll.BDP($C552,W$1,"YAS_YLD_FLAG = 15")</f>
        <v>8.1994325329689843</v>
      </c>
      <c r="X552" s="3" t="str">
        <f>INDEX(Convert_DurBins[Dur_Bucket],MATCH($W552,Convert_DurBins[Dur_Val],1))</f>
        <v>0-10</v>
      </c>
      <c r="Y552" s="14">
        <f t="shared" si="44"/>
        <v>2.6846382199497145</v>
      </c>
      <c r="Z552" s="3">
        <f>-INDEX(DefProv[Default],MATCH($O552&amp;$R552,DefProv[KEY],0))</f>
        <v>-13</v>
      </c>
      <c r="AA552" s="9" cm="1">
        <f t="array" ref="AA552">IF($M552="CAD",AB552,_xll.BDP($C552,AA$1,"YAS_XCCY_FOREIGN_CURRENCY=CAD","YAS_YLD_FLAG = 15","PRICING_SOURCE=BVAL"))</f>
        <v>2.8146382199497144</v>
      </c>
      <c r="AB552" s="9" cm="1">
        <f t="array" ref="AB552">_xll.BDP($C552,AB$1,"YAS_YLD_FLAG = 15","PRICING_SOURCE=BVAL")</f>
        <v>2.490656</v>
      </c>
      <c r="AC552" s="14">
        <f t="shared" si="45"/>
        <v>0.32398221994971443</v>
      </c>
      <c r="AD552" s="9" cm="1">
        <f t="array" ref="AD552">_xll.BDP($C552,AD$1,"YAS_YLD_FLAG = 15","PRICING_SOURCE=BVAL")</f>
        <v>91.067099999999996</v>
      </c>
      <c r="AE552" s="14">
        <f>INDEX([1]credit_yield!$C$1:$C$108,MATCH($AY552,[1]credit_yield!$A$1:$A$108,0))</f>
        <v>73.928243448068429</v>
      </c>
      <c r="AF552" s="9" cm="1">
        <f t="array" ref="AF552">_xll.BDP($C552,AF$1,"YAS_YLD_FLAG = 15","YAS_XCCY_FOREIGN_CURRENCY=CAD","PRICING_SOURCE=BVAL")</f>
        <v>122.61908988728277</v>
      </c>
      <c r="AG552" s="9" cm="1">
        <f t="array" ref="AG552">_xll.BDP($C552,AG$1,"YAS_YLD_FLAG = 15","PRICING_SOURCE=BVAL")</f>
        <v>1.579985</v>
      </c>
      <c r="AH552" s="9" t="str" cm="1">
        <f t="array" ref="AH552">_xll.BDP($C552,AH$1,"YAS_YLD_FLAG = 15","PRICING_SOURCE=BVAL")</f>
        <v>T 1 1/4 08/15/31</v>
      </c>
      <c r="AI552" s="9" t="str" cm="1">
        <f t="array" ref="AI552">_xll.BDP($C552,AI$1,"YAS_YLD_FLAG = 15","YAS_XCCY_FOREIGN_CURRENCY=CAD","PRICING_SOURCE=BVAL")</f>
        <v>CAN 1 ½ 06/01/31</v>
      </c>
      <c r="AJ552" s="9" cm="1">
        <f t="array" ref="AJ552">_xll.BQL($C552, "yield(fill=PREV, pricing_source=BVN4, side=Bid, yield_type=YTW) - yield(fill=PREV, pricing_source=BVN4, side=Ask, yield_type=YTW)")</f>
        <v>3.3573979999999892E-2</v>
      </c>
      <c r="AK552" s="16" cm="1">
        <f t="array" ref="AK552">_xll.BDP($C552,AK$1,"YAS_YLD_FLAG = 1")</f>
        <v>850000000</v>
      </c>
      <c r="AL552" s="5">
        <f t="shared" si="46"/>
        <v>2.0941176470588234E-2</v>
      </c>
      <c r="AM552" s="17" cm="1">
        <f t="array" ref="AM552">_xll.BDP($C552&amp;"@"&amp;Settings!$B$1&amp;" "&amp;$O552,"INTERVAL_SUM","MARKET_DATA_OVERRIDE="&amp;AM$1,"CALC_INTERVAL="&amp;Settings!$B$2,"FILL=0")*1000</f>
        <v>17800000</v>
      </c>
      <c r="AN552" s="18">
        <f t="shared" si="47"/>
        <v>10000000</v>
      </c>
      <c r="AO552" s="17" cm="1">
        <f t="array" ref="AO552">_xll.BDP($I552&amp;"@"&amp;Settings!$B$1&amp;" "&amp;$O552,"INTERVAL_SUM","MARKET_DATA_OVERRIDE="&amp;AO$1,"CALC_INTERVAL="&amp;Settings!$B$2,"FILL=0")*1000</f>
        <v>10000000</v>
      </c>
      <c r="AP552" s="17" cm="1">
        <f t="array" ref="AP552">_xll.BDP($I552&amp;"@"&amp;Settings!$B$1&amp;" "&amp;$O552,"INTERVAL_SUM","MARKET_DATA_OVERRIDE="&amp;AP$1,"CALC_INTERVAL="&amp;Settings!$B$2,"FILL=0")*1000</f>
        <v>0</v>
      </c>
      <c r="AQ552" s="8" cm="1">
        <f t="array" ref="AQ552">_xll.BDP($C552,AQ$1)</f>
        <v>85</v>
      </c>
      <c r="AR552" s="21" t="e">
        <f>_xlfn.IFNA(IF(ISNUMBER($K552),INDEX(SN_Limit[UTILIZATION],MATCH($K552,SN_Limit[BB_ID],0)),"#N/A"),
IF(ISNUMBER($L552),INDEX(SN_Limit[UTILIZATION],MATCH($L552,SN_Limit[BB_ID],0)),"#N/A"))</f>
        <v>#N/A</v>
      </c>
      <c r="AS552" s="6" t="e">
        <f>_xlfn.IFNA(IF(ISNUMBER($K552),INDEX(SN_Limit[REMAINING],MATCH($K552,SN_Limit[BB_ID],0)),"#N/A"),
IF(ISNUMBER($L552),INDEX(SN_Limit[REMAINING],MATCH($L552,SN_Limit[BB_ID],0)),"#N/A"))</f>
        <v>#N/A</v>
      </c>
      <c r="AT552" s="39" t="str">
        <f>INDEX(Table11[Z_category],MATCH(MAX(BuyTable[[#This Row],[Yld_Z_BB]:[Yld_Z_RBCI]]),Table11[Z_score_Vale],1))</f>
        <v>75 to 90</v>
      </c>
      <c r="AU552" s="39" t="str">
        <f>INDEX(Table12[TRAC_Category],MATCH(BuyTable[[#This Row],[Perc_Traded]],Table12[TRAC_Value],1))</f>
        <v>0-5%</v>
      </c>
      <c r="AV552" s="41" t="str">
        <f>INDEX(Table13[NetDlrInv_Category],MATCH(BuyTable[[#This Row],[DealerClient Net]],Table13[NetDlrInv_Value],1))</f>
        <v>10 to 20MM</v>
      </c>
      <c r="AW552" s="39">
        <f>IF(OR(ISBLANK(BuyTable[[#This Row],[MSG_AskSize]]),NOT(ISNUMBER(BuyTable[[#This Row],[MSG_AskSize]]))),"NA",INDEX(Table14[AskSize_Category],MATCH(BuyTable[[#This Row],[MSG_AskSize]],Table14[AskSize_Value],1)))</f>
        <v>0</v>
      </c>
      <c r="AX552" s="39" t="str">
        <f>INDEX(Table15[XCCY_Cat],MATCH(BuyTable[[#This Row],[XCCY_sprd]],Table15[XCCY_Value],1))</f>
        <v>0.3 to 0.5</v>
      </c>
      <c r="AY552" s="3" t="str">
        <f>INDEX(Group_RTG[RTG_Value],MATCH($R552,Group_RTG[RTG_Key],0))&amp;":"&amp;INDEX(Map_DurBQNT[Dur_Val],MATCH($X552,Map_DurBQNT[Dur_Key],0))&amp;":"&amp;$M552&amp;":"&amp;$O552</f>
        <v>A:5:USD:Corp</v>
      </c>
      <c r="AZ552" s="39" t="str">
        <f>INDEX(Table9[LQA_Bucket],MATCH(BuyTable[[#This Row],[LQA_LIQUIDITY_SCORE]],Table9[LQA_Val],1))</f>
        <v>80-100</v>
      </c>
      <c r="BA552" s="41" t="str">
        <f>INDEX(Table10[Utilization_Bucket],MATCH(_xlfn.IFNA(ROUND(BuyTable[[#This Row],[Remaining]]/1000000,0),-1),Table10[Utilization_Val],1))</f>
        <v>NR</v>
      </c>
      <c r="BB55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53" spans="1:54" x14ac:dyDescent="0.3">
      <c r="A553" t="s">
        <v>876</v>
      </c>
      <c r="B553" t="str">
        <f>IF(ISNUMBER(MATCH(I553,Buyside_PastID!A:A,0)),"","NEW")</f>
        <v/>
      </c>
      <c r="C553" s="8" t="s">
        <v>1797</v>
      </c>
      <c r="D553" s="8">
        <v>0.792248873675096</v>
      </c>
      <c r="E553" s="8">
        <v>0.71277758931564617</v>
      </c>
      <c r="F553" s="8" t="s">
        <v>2243</v>
      </c>
      <c r="G553" s="8">
        <v>2000000</v>
      </c>
      <c r="H553" s="8">
        <v>5000000</v>
      </c>
      <c r="I553" s="8" t="str" cm="1">
        <f t="array" ref="I553">_xll.BDP($C553,I$1)</f>
        <v>02135ZAQ9</v>
      </c>
      <c r="J553" s="8" t="str" cm="1">
        <f t="array" ref="J553">_xll.BDP($C553,J$1)</f>
        <v>ALTALK 4.09 06/30/45</v>
      </c>
      <c r="K553" s="8" cm="1">
        <f t="array" ref="K553">_xll.BDP($C553,K$1)</f>
        <v>100193</v>
      </c>
      <c r="L553" s="8" cm="1">
        <f t="array" ref="L553">_xll.BDP($C553,L$1)</f>
        <v>7364472</v>
      </c>
      <c r="M553" s="8" t="str" cm="1">
        <f t="array" ref="M553">_xll.BDP($C553,M$1)</f>
        <v>CAD</v>
      </c>
      <c r="N553" s="8" t="str" cm="1">
        <f t="array" ref="N553">_xll.BDP($C553,N$1)</f>
        <v>CA</v>
      </c>
      <c r="O553" s="8" t="str" cm="1">
        <f t="array" ref="O553">_xll.BDP($C553,O$1)</f>
        <v>Corp</v>
      </c>
      <c r="P553" s="8" t="str" cm="1">
        <f t="array" ref="P553">_xll.BDP($C553,P$1)</f>
        <v>Utilities</v>
      </c>
      <c r="Q553" s="8" t="str" cm="1">
        <f t="array" ref="Q553">_xll.BDP($C553,Q$1)</f>
        <v>ALTALINK LP</v>
      </c>
      <c r="R553" s="8" t="str" cm="1">
        <f t="array" ref="R553">_xll.BDP($C553,R$1)</f>
        <v>A</v>
      </c>
      <c r="S553" s="8" cm="1">
        <f t="array" ref="S553">_xlfn.IFNA(MATCH(_xll.BDP($C553,S$1),Convert_RBCIRTG[RTG_MDY],0),0)</f>
        <v>0</v>
      </c>
      <c r="T553" s="8" cm="1">
        <f t="array" ref="T553">_xlfn.IFNA(MATCH(_xll.BDP($C553,T$1),Convert_RBCIRTG[RTG_FITCH_SP],0),0)</f>
        <v>0</v>
      </c>
      <c r="U553" s="8" cm="1">
        <f t="array" ref="U553">_xlfn.IFNA(MATCH(_xll.BDP($C553,U$1),Convert_RBCIRTG[RTG_FITCH_SP],0),0)</f>
        <v>5</v>
      </c>
      <c r="V553" s="20" t="str" cm="1">
        <f t="array" ref="V553">INDEX(Convert_RBCIRTG[RTG_FITCH_SP],IF(MEDIAN($S553:$U553)&gt;0,MEDIAN($S553:$U553),MAX($S553:$U553)))</f>
        <v>A</v>
      </c>
      <c r="W553" s="15" cm="1">
        <f t="array" ref="W553">_xll.BDP($C553,W$1,"YAS_YLD_FLAG = 15")</f>
        <v>15.342087899653295</v>
      </c>
      <c r="X553" s="3" t="str">
        <f>INDEX(Convert_DurBins[Dur_Bucket],MATCH($W553,Convert_DurBins[Dur_Val],1))</f>
        <v>14-16</v>
      </c>
      <c r="Y553" s="14">
        <f t="shared" si="44"/>
        <v>3.0930430000000002</v>
      </c>
      <c r="Z553" s="3">
        <f>-INDEX(DefProv[Default],MATCH($O553&amp;$R553,DefProv[KEY],0))</f>
        <v>-13</v>
      </c>
      <c r="AA553" s="9" cm="1">
        <f t="array" ref="AA553">IF($M553="CAD",AB553,_xll.BDP($C553,AA$1,"YAS_XCCY_FOREIGN_CURRENCY=CAD","YAS_YLD_FLAG = 15","PRICING_SOURCE=BVAL"))</f>
        <v>3.2230430000000001</v>
      </c>
      <c r="AB553" s="9" cm="1">
        <f t="array" ref="AB553">_xll.BDP($C553,AB$1,"YAS_YLD_FLAG = 15","PRICING_SOURCE=BVAL")</f>
        <v>3.2230430000000001</v>
      </c>
      <c r="AC553" s="14">
        <f t="shared" si="45"/>
        <v>0</v>
      </c>
      <c r="AD553" s="9" cm="1">
        <f t="array" ref="AD553">_xll.BDP($C553,AD$1,"YAS_YLD_FLAG = 15","PRICING_SOURCE=BVAL")</f>
        <v>128.71230000000003</v>
      </c>
      <c r="AE553" s="14">
        <f>INDEX([1]credit_yield!$C$1:$C$108,MATCH($AY553,[1]credit_yield!$A$1:$A$108,0))</f>
        <v>139.28053149055029</v>
      </c>
      <c r="AF553" s="9" cm="1">
        <f t="array" ref="AF553">_xll.BDP($C553,AF$1,"YAS_YLD_FLAG = 15","YAS_XCCY_FOREIGN_CURRENCY=CAD","PRICING_SOURCE=BVAL")</f>
        <v>144.40281079381643</v>
      </c>
      <c r="AG553" s="9" cm="1">
        <f t="array" ref="AG553">_xll.BDP($C553,AG$1,"YAS_YLD_FLAG = 15","PRICING_SOURCE=BVAL")</f>
        <v>1.9359199999999999</v>
      </c>
      <c r="AH553" s="9" t="str" cm="1">
        <f t="array" ref="AH553">_xll.BDP($C553,AH$1,"YAS_YLD_FLAG = 15","PRICING_SOURCE=BVAL")</f>
        <v>CAN 3 1/2 12/01/45</v>
      </c>
      <c r="AI553" s="9" t="str" cm="1">
        <f t="array" ref="AI553">_xll.BDP($C553,AI$1,"YAS_YLD_FLAG = 15","YAS_XCCY_FOREIGN_CURRENCY=CAD","PRICING_SOURCE=BVAL")</f>
        <v>CAN 4 06/01/41</v>
      </c>
      <c r="AJ553" s="9" cm="1">
        <f t="array" ref="AJ553">_xll.BQL($C553, "yield(fill=PREV, pricing_source=BVN4, side=Bid, yield_type=YTW) - yield(fill=PREV, pricing_source=BVN4, side=Ask, yield_type=YTW)")</f>
        <v>3.4875369999999961E-2</v>
      </c>
      <c r="AK553" s="16" cm="1">
        <f t="array" ref="AK553">_xll.BDP($C553,AK$1,"YAS_YLD_FLAG = 1")</f>
        <v>350000000</v>
      </c>
      <c r="AL553" s="5">
        <f t="shared" si="46"/>
        <v>0</v>
      </c>
      <c r="AM553" s="17" cm="1">
        <f t="array" ref="AM553">_xll.BDP($C553&amp;"@"&amp;Settings!$B$1&amp;" "&amp;$O553,"INTERVAL_SUM","MARKET_DATA_OVERRIDE="&amp;AM$1,"CALC_INTERVAL="&amp;Settings!$B$2,"FILL=0")*1000</f>
        <v>0</v>
      </c>
      <c r="AN553" s="18">
        <f t="shared" si="47"/>
        <v>0</v>
      </c>
      <c r="AO553" s="17" cm="1">
        <f t="array" ref="AO553">_xll.BDP($I553&amp;"@"&amp;Settings!$B$1&amp;" "&amp;$O553,"INTERVAL_SUM","MARKET_DATA_OVERRIDE="&amp;AO$1,"CALC_INTERVAL="&amp;Settings!$B$2,"FILL=0")*1000</f>
        <v>0</v>
      </c>
      <c r="AP553" s="17" cm="1">
        <f t="array" ref="AP553">_xll.BDP($I553&amp;"@"&amp;Settings!$B$1&amp;" "&amp;$O553,"INTERVAL_SUM","MARKET_DATA_OVERRIDE="&amp;AP$1,"CALC_INTERVAL="&amp;Settings!$B$2,"FILL=0")*1000</f>
        <v>0</v>
      </c>
      <c r="AQ553" s="8" cm="1">
        <f t="array" ref="AQ553">_xll.BDP($C553,AQ$1)</f>
        <v>81</v>
      </c>
      <c r="AR553" s="21">
        <f>_xlfn.IFNA(IF(ISNUMBER($K553),INDEX(SN_Limit[UTILIZATION],MATCH($K553,SN_Limit[BB_ID],0)),"#N/A"),
IF(ISNUMBER($L553),INDEX(SN_Limit[UTILIZATION],MATCH($L553,SN_Limit[BB_ID],0)),"#N/A"))</f>
        <v>0.39810000000000001</v>
      </c>
      <c r="AS553" s="6">
        <f>_xlfn.IFNA(IF(ISNUMBER($K553),INDEX(SN_Limit[REMAINING],MATCH($K553,SN_Limit[BB_ID],0)),"#N/A"),
IF(ISNUMBER($L553),INDEX(SN_Limit[REMAINING],MATCH($L553,SN_Limit[BB_ID],0)),"#N/A"))</f>
        <v>75292254.789999992</v>
      </c>
      <c r="AT553" s="39" t="str">
        <f>INDEX(Table11[Z_category],MATCH(MAX(BuyTable[[#This Row],[Yld_Z_BB]:[Yld_Z_RBCI]]),Table11[Z_score_Vale],1))</f>
        <v>75 to 90</v>
      </c>
      <c r="AU553" s="39">
        <f>INDEX(Table12[TRAC_Category],MATCH(BuyTable[[#This Row],[Perc_Traded]],Table12[TRAC_Value],1))</f>
        <v>0</v>
      </c>
      <c r="AV553" s="41">
        <f>INDEX(Table13[NetDlrInv_Category],MATCH(BuyTable[[#This Row],[DealerClient Net]],Table13[NetDlrInv_Value],1))</f>
        <v>0</v>
      </c>
      <c r="AW553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53" s="39">
        <f>INDEX(Table15[XCCY_Cat],MATCH(BuyTable[[#This Row],[XCCY_sprd]],Table15[XCCY_Value],1))</f>
        <v>0</v>
      </c>
      <c r="AY553" s="3" t="str">
        <f>INDEX(Group_RTG[RTG_Value],MATCH($R553,Group_RTG[RTG_Key],0))&amp;":"&amp;INDEX(Map_DurBQNT[Dur_Val],MATCH($X553,Map_DurBQNT[Dur_Key],0))&amp;":"&amp;$M553&amp;":"&amp;$O553</f>
        <v>A:8:CAD:Corp</v>
      </c>
      <c r="AZ553" s="39" t="str">
        <f>INDEX(Table9[LQA_Bucket],MATCH(BuyTable[[#This Row],[LQA_LIQUIDITY_SCORE]],Table9[LQA_Val],1))</f>
        <v>80-100</v>
      </c>
      <c r="BA553" s="41" t="str">
        <f>INDEX(Table10[Utilization_Bucket],MATCH(_xlfn.IFNA(ROUND(BuyTable[[#This Row],[Remaining]]/1000000,0),-1),Table10[Utilization_Val],1))</f>
        <v>50-100MM</v>
      </c>
      <c r="BB55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54" spans="1:54" x14ac:dyDescent="0.3">
      <c r="A554" t="s">
        <v>876</v>
      </c>
      <c r="B554" t="str">
        <f>IF(ISNUMBER(MATCH(I554,Buyside_PastID!A:A,0)),"","NEW")</f>
        <v>NEW</v>
      </c>
      <c r="C554" s="8" t="s">
        <v>2908</v>
      </c>
      <c r="D554" s="8">
        <v>0.68220132015382329</v>
      </c>
      <c r="E554" s="8">
        <v>0.78510220358484073</v>
      </c>
      <c r="F554" s="8" t="s">
        <v>2789</v>
      </c>
      <c r="I554" s="8" t="str" cm="1">
        <f t="array" ref="I554">_xll.BDP($C554,I$1)</f>
        <v>62983PAA3</v>
      </c>
      <c r="J554" s="8" t="str" cm="1">
        <f t="array" ref="J554">_xll.BDP($C554,J$1)</f>
        <v>QGTS 6.067 12/31/33</v>
      </c>
      <c r="K554" s="8" cm="1">
        <f t="array" ref="K554">_xll.BDP($C554,K$1)</f>
        <v>9642243</v>
      </c>
      <c r="L554" s="8" cm="1">
        <f t="array" ref="L554">_xll.BDP($C554,L$1)</f>
        <v>11343854</v>
      </c>
      <c r="M554" s="8" t="str" cm="1">
        <f t="array" ref="M554">_xll.BDP($C554,M$1)</f>
        <v>USD</v>
      </c>
      <c r="N554" s="8" t="str" cm="1">
        <f t="array" ref="N554">_xll.BDP($C554,N$1)</f>
        <v>MR</v>
      </c>
      <c r="O554" s="8" t="str" cm="1">
        <f t="array" ref="O554">_xll.BDP($C554,O$1)</f>
        <v>Corp</v>
      </c>
      <c r="P554" s="8" t="str" cm="1">
        <f t="array" ref="P554">_xll.BDP($C554,P$1)</f>
        <v>Utilities</v>
      </c>
      <c r="Q554" s="8" t="str" cm="1">
        <f t="array" ref="Q554">_xll.BDP($C554,Q$1)</f>
        <v>NAKILAT INC</v>
      </c>
      <c r="R554" s="8" t="str" cm="1">
        <f t="array" ref="R554">_xll.BDP($C554,R$1)</f>
        <v>A</v>
      </c>
      <c r="S554" s="8" cm="1">
        <f t="array" ref="S554">_xlfn.IFNA(MATCH(_xll.BDP($C554,S$1),Convert_RBCIRTG[RTG_MDY],0),0)</f>
        <v>6</v>
      </c>
      <c r="T554" s="8" cm="1">
        <f t="array" ref="T554">_xlfn.IFNA(MATCH(_xll.BDP($C554,T$1),Convert_RBCIRTG[RTG_FITCH_SP],0),0)</f>
        <v>5</v>
      </c>
      <c r="U554" s="8" cm="1">
        <f t="array" ref="U554">_xlfn.IFNA(MATCH(_xll.BDP($C554,U$1),Convert_RBCIRTG[RTG_FITCH_SP],0),0)</f>
        <v>6</v>
      </c>
      <c r="V554" s="20" t="str" cm="1">
        <f t="array" ref="V554">INDEX(Convert_RBCIRTG[RTG_FITCH_SP],IF(MEDIAN($S554:$U554)&gt;0,MEDIAN($S554:$U554),MAX($S554:$U554)))</f>
        <v>A+</v>
      </c>
      <c r="W554" s="15" cm="1">
        <f t="array" ref="W554">_xll.BDP($C554,W$1,"YAS_YLD_FLAG = 15")</f>
        <v>9.1234140253032354</v>
      </c>
      <c r="X554" s="3" t="str">
        <f>INDEX(Convert_DurBins[Dur_Bucket],MATCH($W554,Convert_DurBins[Dur_Val],1))</f>
        <v>0-10</v>
      </c>
      <c r="Y554" s="14">
        <f t="shared" si="44"/>
        <v>4.2748580892290846</v>
      </c>
      <c r="Z554" s="3">
        <f>-INDEX(DefProv[Default],MATCH($O554&amp;$R554,DefProv[KEY],0))</f>
        <v>-13</v>
      </c>
      <c r="AA554" s="9" cm="1">
        <f t="array" ref="AA554">IF($M554="CAD",AB554,_xll.BDP($C554,AA$1,"YAS_XCCY_FOREIGN_CURRENCY=CAD","YAS_YLD_FLAG = 15","PRICING_SOURCE=BVAL"))</f>
        <v>4.4048580892290845</v>
      </c>
      <c r="AB554" s="9" cm="1">
        <f t="array" ref="AB554">_xll.BDP($C554,AB$1,"YAS_YLD_FLAG = 15","PRICING_SOURCE=BVAL")</f>
        <v>3.7100930000000001</v>
      </c>
      <c r="AC554" s="14">
        <f t="shared" si="45"/>
        <v>0.69476508922908442</v>
      </c>
      <c r="AD554" s="9" cm="1">
        <f t="array" ref="AD554">_xll.BDP($C554,AD$1,"YAS_YLD_FLAG = 15","PRICING_SOURCE=BVAL")</f>
        <v>213.01079999999999</v>
      </c>
      <c r="AE554" s="14">
        <f>INDEX([1]credit_yield!$C$1:$C$108,MATCH($AY554,[1]credit_yield!$A$1:$A$108,0))</f>
        <v>73.928243448068429</v>
      </c>
      <c r="AF554" s="9" cm="1">
        <f t="array" ref="AF554">_xll.BDP($C554,AF$1,"YAS_YLD_FLAG = 15","YAS_XCCY_FOREIGN_CURRENCY=CAD","PRICING_SOURCE=BVAL")</f>
        <v>281.63542586974808</v>
      </c>
      <c r="AG554" s="9" cm="1">
        <f t="array" ref="AG554">_xll.BDP($C554,AG$1,"YAS_YLD_FLAG = 15","PRICING_SOURCE=BVAL")</f>
        <v>1.579985</v>
      </c>
      <c r="AH554" s="9" t="str" cm="1">
        <f t="array" ref="AH554">_xll.BDP($C554,AH$1,"YAS_YLD_FLAG = 15","PRICING_SOURCE=BVAL")</f>
        <v>T 1 1/4 08/15/31</v>
      </c>
      <c r="AI554" s="9" t="str" cm="1">
        <f t="array" ref="AI554">_xll.BDP($C554,AI$1,"YAS_YLD_FLAG = 15","YAS_XCCY_FOREIGN_CURRENCY=CAD","PRICING_SOURCE=BVAL")</f>
        <v>CAN 1 ½ 06/01/31</v>
      </c>
      <c r="AJ554" s="9" cm="1">
        <f t="array" ref="AJ554">_xll.BQL($C554, "yield(fill=PREV, pricing_source=BVN4, side=Bid, yield_type=YTW) - yield(fill=PREV, pricing_source=BVN4, side=Ask, yield_type=YTW)")</f>
        <v>0.11486240485086174</v>
      </c>
      <c r="AK554" s="16" cm="1">
        <f t="array" ref="AK554">_xll.BDP($C554,AK$1,"YAS_YLD_FLAG = 1")</f>
        <v>828028052.57000017</v>
      </c>
      <c r="AL554" s="5">
        <f t="shared" si="46"/>
        <v>0</v>
      </c>
      <c r="AM554" s="17" cm="1">
        <f t="array" ref="AM554">_xll.BDP($C554&amp;"@"&amp;Settings!$B$1&amp;" "&amp;$O554,"INTERVAL_SUM","MARKET_DATA_OVERRIDE="&amp;AM$1,"CALC_INTERVAL="&amp;Settings!$B$2,"FILL=0")*1000</f>
        <v>0</v>
      </c>
      <c r="AN554" s="18">
        <f t="shared" si="47"/>
        <v>0</v>
      </c>
      <c r="AO554" s="17" cm="1">
        <f t="array" ref="AO554">_xll.BDP($I554&amp;"@"&amp;Settings!$B$1&amp;" "&amp;$O554,"INTERVAL_SUM","MARKET_DATA_OVERRIDE="&amp;AO$1,"CALC_INTERVAL="&amp;Settings!$B$2,"FILL=0")*1000</f>
        <v>0</v>
      </c>
      <c r="AP554" s="17" cm="1">
        <f t="array" ref="AP554">_xll.BDP($I554&amp;"@"&amp;Settings!$B$1&amp;" "&amp;$O554,"INTERVAL_SUM","MARKET_DATA_OVERRIDE="&amp;AP$1,"CALC_INTERVAL="&amp;Settings!$B$2,"FILL=0")*1000</f>
        <v>0</v>
      </c>
      <c r="AQ554" s="8" cm="1">
        <f t="array" ref="AQ554">_xll.BDP($C554,AQ$1)</f>
        <v>54</v>
      </c>
      <c r="AR554" s="21" t="e">
        <f>_xlfn.IFNA(IF(ISNUMBER($K554),INDEX(SN_Limit[UTILIZATION],MATCH($K554,SN_Limit[BB_ID],0)),"#N/A"),
IF(ISNUMBER($L554),INDEX(SN_Limit[UTILIZATION],MATCH($L554,SN_Limit[BB_ID],0)),"#N/A"))</f>
        <v>#N/A</v>
      </c>
      <c r="AS554" s="6" t="e">
        <f>_xlfn.IFNA(IF(ISNUMBER($K554),INDEX(SN_Limit[REMAINING],MATCH($K554,SN_Limit[BB_ID],0)),"#N/A"),
IF(ISNUMBER($L554),INDEX(SN_Limit[REMAINING],MATCH($L554,SN_Limit[BB_ID],0)),"#N/A"))</f>
        <v>#N/A</v>
      </c>
      <c r="AT554" s="39" t="str">
        <f>INDEX(Table11[Z_category],MATCH(MAX(BuyTable[[#This Row],[Yld_Z_BB]:[Yld_Z_RBCI]]),Table11[Z_score_Vale],1))</f>
        <v>75 to 90</v>
      </c>
      <c r="AU554" s="39">
        <f>INDEX(Table12[TRAC_Category],MATCH(BuyTable[[#This Row],[Perc_Traded]],Table12[TRAC_Value],1))</f>
        <v>0</v>
      </c>
      <c r="AV554" s="41">
        <f>INDEX(Table13[NetDlrInv_Category],MATCH(BuyTable[[#This Row],[DealerClient Net]],Table13[NetDlrInv_Value],1))</f>
        <v>0</v>
      </c>
      <c r="AW554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54" s="39" t="str">
        <f>INDEX(Table15[XCCY_Cat],MATCH(BuyTable[[#This Row],[XCCY_sprd]],Table15[XCCY_Value],1))</f>
        <v>0.5 to 0.8</v>
      </c>
      <c r="AY554" s="3" t="str">
        <f>INDEX(Group_RTG[RTG_Value],MATCH($R554,Group_RTG[RTG_Key],0))&amp;":"&amp;INDEX(Map_DurBQNT[Dur_Val],MATCH($X554,Map_DurBQNT[Dur_Key],0))&amp;":"&amp;$M554&amp;":"&amp;$O554</f>
        <v>A:5:USD:Corp</v>
      </c>
      <c r="AZ554" s="39" t="str">
        <f>INDEX(Table9[LQA_Bucket],MATCH(BuyTable[[#This Row],[LQA_LIQUIDITY_SCORE]],Table9[LQA_Val],1))</f>
        <v>40-60</v>
      </c>
      <c r="BA554" s="41" t="str">
        <f>INDEX(Table10[Utilization_Bucket],MATCH(_xlfn.IFNA(ROUND(BuyTable[[#This Row],[Remaining]]/1000000,0),-1),Table10[Utilization_Val],1))</f>
        <v>NR</v>
      </c>
      <c r="BB55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55" spans="1:54" x14ac:dyDescent="0.3">
      <c r="A555" t="s">
        <v>876</v>
      </c>
      <c r="B555" t="str">
        <f>IF(ISNUMBER(MATCH(I555,Buyside_PastID!A:A,0)),"","NEW")</f>
        <v/>
      </c>
      <c r="C555" s="8" t="s">
        <v>2909</v>
      </c>
      <c r="D555" s="8">
        <v>0.74492170148914005</v>
      </c>
      <c r="E555" s="8">
        <v>1.1648277488970014</v>
      </c>
      <c r="F555" s="8" t="s">
        <v>2853</v>
      </c>
      <c r="G555" s="8">
        <v>10000</v>
      </c>
      <c r="H555" s="8">
        <v>10000</v>
      </c>
      <c r="I555" s="8" t="str" cm="1">
        <f t="array" ref="I555">_xll.BDP($C555,I$1)</f>
        <v>669827FW2</v>
      </c>
      <c r="J555" s="8" t="str" cm="1">
        <f t="array" ref="J555">_xll.BDP($C555,J$1)</f>
        <v>NS 4.7 06/01/41</v>
      </c>
      <c r="K555" s="8" cm="1">
        <f t="array" ref="K555">_xll.BDP($C555,K$1)</f>
        <v>191114</v>
      </c>
      <c r="L555" s="8" cm="1">
        <f t="array" ref="L555">_xll.BDP($C555,L$1)</f>
        <v>191114</v>
      </c>
      <c r="M555" s="8" t="str" cm="1">
        <f t="array" ref="M555">_xll.BDP($C555,M$1)</f>
        <v>CAD</v>
      </c>
      <c r="N555" s="8" t="str" cm="1">
        <f t="array" ref="N555">_xll.BDP($C555,N$1)</f>
        <v>CA</v>
      </c>
      <c r="O555" s="8" t="str" cm="1">
        <f t="array" ref="O555">_xll.BDP($C555,O$1)</f>
        <v>Govt</v>
      </c>
      <c r="P555" s="8" t="str" cm="1">
        <f t="array" ref="P555">_xll.BDP($C555,P$1)</f>
        <v>Government</v>
      </c>
      <c r="Q555" s="8" t="str" cm="1">
        <f t="array" ref="Q555">_xll.BDP($C555,Q$1)</f>
        <v>NOVA SCOTIA PROVINCE</v>
      </c>
      <c r="R555" s="8" t="str" cm="1">
        <f t="array" ref="R555">_xll.BDP($C555,R$1)</f>
        <v>AA-</v>
      </c>
      <c r="S555" s="8" cm="1">
        <f t="array" ref="S555">_xlfn.IFNA(MATCH(_xll.BDP($C555,S$1),Convert_RBCIRTG[RTG_MDY],0),0)</f>
        <v>8</v>
      </c>
      <c r="T555" s="8" cm="1">
        <f t="array" ref="T555">_xlfn.IFNA(MATCH(_xll.BDP($C555,T$1),Convert_RBCIRTG[RTG_FITCH_SP],0),0)</f>
        <v>0</v>
      </c>
      <c r="U555" s="8" cm="1">
        <f t="array" ref="U555">_xlfn.IFNA(MATCH(_xll.BDP($C555,U$1),Convert_RBCIRTG[RTG_FITCH_SP],0),0)</f>
        <v>7</v>
      </c>
      <c r="V555" s="20" t="str" cm="1">
        <f t="array" ref="V555">INDEX(Convert_RBCIRTG[RTG_FITCH_SP],IF(MEDIAN($S555:$U555)&gt;0,MEDIAN($S555:$U555),MAX($S555:$U555)))</f>
        <v>AA-</v>
      </c>
      <c r="W555" s="15" cm="1">
        <f t="array" ref="W555">_xll.BDP($C555,W$1,"YAS_YLD_FLAG = 15")</f>
        <v>13.568106179105342</v>
      </c>
      <c r="X555" s="3" t="str">
        <f>INDEX(Convert_DurBins[Dur_Bucket],MATCH($W555,Convert_DurBins[Dur_Val],1))</f>
        <v>12-14</v>
      </c>
      <c r="Y555" s="14">
        <f t="shared" si="44"/>
        <v>2.6457310000000001</v>
      </c>
      <c r="Z555" s="3">
        <f>-INDEX(DefProv[Default],MATCH($O555&amp;$R555,DefProv[KEY],0))</f>
        <v>-3</v>
      </c>
      <c r="AA555" s="9" cm="1">
        <f t="array" ref="AA555">IF($M555="CAD",AB555,_xll.BDP($C555,AA$1,"YAS_XCCY_FOREIGN_CURRENCY=CAD","YAS_YLD_FLAG = 15","PRICING_SOURCE=BVAL"))</f>
        <v>2.6757309999999999</v>
      </c>
      <c r="AB555" s="9" cm="1">
        <f t="array" ref="AB555">_xll.BDP($C555,AB$1,"YAS_YLD_FLAG = 15","PRICING_SOURCE=BVAL")</f>
        <v>2.6757309999999999</v>
      </c>
      <c r="AC555" s="14">
        <f t="shared" si="45"/>
        <v>0</v>
      </c>
      <c r="AD555" s="9" cm="1">
        <f t="array" ref="AD555">_xll.BDP($C555,AD$1,"YAS_YLD_FLAG = 15","PRICING_SOURCE=BVAL")</f>
        <v>80.762899999999988</v>
      </c>
      <c r="AE555" s="14" t="e">
        <f>INDEX([1]credit_yield!$C$1:$C$108,MATCH($AY555,[1]credit_yield!$A$1:$A$108,0))</f>
        <v>#N/A</v>
      </c>
      <c r="AF555" s="9" cm="1">
        <f t="array" ref="AF555">_xll.BDP($C555,AF$1,"YAS_YLD_FLAG = 15","YAS_XCCY_FOREIGN_CURRENCY=CAD","PRICING_SOURCE=BVAL")</f>
        <v>90.730151709843426</v>
      </c>
      <c r="AG555" s="9" cm="1">
        <f t="array" ref="AG555">_xll.BDP($C555,AG$1,"YAS_YLD_FLAG = 15","PRICING_SOURCE=BVAL")</f>
        <v>1.8681019999999999</v>
      </c>
      <c r="AH555" s="9" t="str" cm="1">
        <f t="array" ref="AH555">_xll.BDP($C555,AH$1,"YAS_YLD_FLAG = 15","PRICING_SOURCE=BVAL")</f>
        <v>CAN 4 06/01/41</v>
      </c>
      <c r="AI555" s="9" t="str" cm="1">
        <f t="array" ref="AI555">_xll.BDP($C555,AI$1,"YAS_YLD_FLAG = 15","YAS_XCCY_FOREIGN_CURRENCY=CAD","PRICING_SOURCE=BVAL")</f>
        <v>CAN 4 06/01/41</v>
      </c>
      <c r="AJ555" s="9" cm="1">
        <f t="array" ref="AJ555">_xll.BQL($C555, "yield(fill=PREV, pricing_source=BVN4, side=Bid, yield_type=YTW) - yield(fill=PREV, pricing_source=BVN4, side=Ask, yield_type=YTW)")</f>
        <v>1.9215065515803875E-2</v>
      </c>
      <c r="AK555" s="16" cm="1">
        <f t="array" ref="AK555">_xll.BDP($C555,AK$1,"YAS_YLD_FLAG = 1")</f>
        <v>950000000</v>
      </c>
      <c r="AL555" s="5">
        <f t="shared" si="46"/>
        <v>0</v>
      </c>
      <c r="AM555" s="17" cm="1">
        <f t="array" ref="AM555">_xll.BDP($C555&amp;"@"&amp;Settings!$B$1&amp;" "&amp;$O555,"INTERVAL_SUM","MARKET_DATA_OVERRIDE="&amp;AM$1,"CALC_INTERVAL="&amp;Settings!$B$2,"FILL=0")*1000</f>
        <v>0</v>
      </c>
      <c r="AN555" s="18">
        <f t="shared" si="47"/>
        <v>0</v>
      </c>
      <c r="AO555" s="17" cm="1">
        <f t="array" ref="AO555">_xll.BDP($I555&amp;"@"&amp;Settings!$B$1&amp;" "&amp;$O555,"INTERVAL_SUM","MARKET_DATA_OVERRIDE="&amp;AO$1,"CALC_INTERVAL="&amp;Settings!$B$2,"FILL=0")*1000</f>
        <v>0</v>
      </c>
      <c r="AP555" s="17" cm="1">
        <f t="array" ref="AP555">_xll.BDP($I555&amp;"@"&amp;Settings!$B$1&amp;" "&amp;$O555,"INTERVAL_SUM","MARKET_DATA_OVERRIDE="&amp;AP$1,"CALC_INTERVAL="&amp;Settings!$B$2,"FILL=0")*1000</f>
        <v>0</v>
      </c>
      <c r="AQ555" s="8" cm="1">
        <f t="array" ref="AQ555">_xll.BDP($C555,AQ$1)</f>
        <v>99</v>
      </c>
      <c r="AR555" s="21" t="e">
        <f>_xlfn.IFNA(IF(ISNUMBER($K555),INDEX(SN_Limit[UTILIZATION],MATCH($K555,SN_Limit[BB_ID],0)),"#N/A"),
IF(ISNUMBER($L555),INDEX(SN_Limit[UTILIZATION],MATCH($L555,SN_Limit[BB_ID],0)),"#N/A"))</f>
        <v>#N/A</v>
      </c>
      <c r="AS555" s="6" t="e">
        <f>_xlfn.IFNA(IF(ISNUMBER($K555),INDEX(SN_Limit[REMAINING],MATCH($K555,SN_Limit[BB_ID],0)),"#N/A"),
IF(ISNUMBER($L555),INDEX(SN_Limit[REMAINING],MATCH($L555,SN_Limit[BB_ID],0)),"#N/A"))</f>
        <v>#N/A</v>
      </c>
      <c r="AT555" s="39" t="str">
        <f>INDEX(Table11[Z_category],MATCH(MAX(BuyTable[[#This Row],[Yld_Z_BB]:[Yld_Z_RBCI]]),Table11[Z_score_Vale],1))</f>
        <v>75 to 90</v>
      </c>
      <c r="AU555" s="39">
        <f>INDEX(Table12[TRAC_Category],MATCH(BuyTable[[#This Row],[Perc_Traded]],Table12[TRAC_Value],1))</f>
        <v>0</v>
      </c>
      <c r="AV555" s="41">
        <f>INDEX(Table13[NetDlrInv_Category],MATCH(BuyTable[[#This Row],[DealerClient Net]],Table13[NetDlrInv_Value],1))</f>
        <v>0</v>
      </c>
      <c r="AW555" s="39">
        <f>IF(OR(ISBLANK(BuyTable[[#This Row],[MSG_AskSize]]),NOT(ISNUMBER(BuyTable[[#This Row],[MSG_AskSize]]))),"NA",INDEX(Table14[AskSize_Category],MATCH(BuyTable[[#This Row],[MSG_AskSize]],Table14[AskSize_Value],1)))</f>
        <v>0</v>
      </c>
      <c r="AX555" s="39">
        <f>INDEX(Table15[XCCY_Cat],MATCH(BuyTable[[#This Row],[XCCY_sprd]],Table15[XCCY_Value],1))</f>
        <v>0</v>
      </c>
      <c r="AY555" s="3" t="str">
        <f>INDEX(Group_RTG[RTG_Value],MATCH($R555,Group_RTG[RTG_Key],0))&amp;":"&amp;INDEX(Map_DurBQNT[Dur_Val],MATCH($X555,Map_DurBQNT[Dur_Key],0))&amp;":"&amp;$M555&amp;":"&amp;$O555</f>
        <v>AA:7:CAD:Govt</v>
      </c>
      <c r="AZ555" s="39" t="str">
        <f>INDEX(Table9[LQA_Bucket],MATCH(BuyTable[[#This Row],[LQA_LIQUIDITY_SCORE]],Table9[LQA_Val],1))</f>
        <v>80-100</v>
      </c>
      <c r="BA555" s="41" t="str">
        <f>INDEX(Table10[Utilization_Bucket],MATCH(_xlfn.IFNA(ROUND(BuyTable[[#This Row],[Remaining]]/1000000,0),-1),Table10[Utilization_Val],1))</f>
        <v>NR</v>
      </c>
      <c r="BB55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56" spans="1:54" x14ac:dyDescent="0.3">
      <c r="A556" t="s">
        <v>876</v>
      </c>
      <c r="B556" t="str">
        <f>IF(ISNUMBER(MATCH(I556,Buyside_PastID!A:A,0)),"","NEW")</f>
        <v/>
      </c>
      <c r="C556" s="8" t="s">
        <v>1853</v>
      </c>
      <c r="D556" s="8">
        <v>0.96476461985318074</v>
      </c>
      <c r="E556" s="8">
        <v>0.92000735040675208</v>
      </c>
      <c r="F556" s="8" t="s">
        <v>2306</v>
      </c>
      <c r="G556" s="8">
        <v>5000</v>
      </c>
      <c r="H556" s="8">
        <v>1000</v>
      </c>
      <c r="I556" s="8" t="str" cm="1">
        <f t="array" ref="I556">_xll.BDP($C556,I$1)</f>
        <v>628153AB4</v>
      </c>
      <c r="J556" s="8" t="str" cm="1">
        <f t="array" ref="J556">_xll.BDP($C556,J$1)</f>
        <v>CANMFA 3.83 06/01/37</v>
      </c>
      <c r="K556" s="8" cm="1">
        <f t="array" ref="K556">_xll.BDP($C556,K$1)</f>
        <v>186509</v>
      </c>
      <c r="L556" s="8" cm="1">
        <f t="array" ref="L556">_xll.BDP($C556,L$1)</f>
        <v>38278802</v>
      </c>
      <c r="M556" s="8" t="str" cm="1">
        <f t="array" ref="M556">_xll.BDP($C556,M$1)</f>
        <v>CAD</v>
      </c>
      <c r="N556" s="8" t="str" cm="1">
        <f t="array" ref="N556">_xll.BDP($C556,N$1)</f>
        <v>CA</v>
      </c>
      <c r="O556" s="8" t="str" cm="1">
        <f t="array" ref="O556">_xll.BDP($C556,O$1)</f>
        <v>Govt</v>
      </c>
      <c r="P556" s="8" t="str" cm="1">
        <f t="array" ref="P556">_xll.BDP($C556,P$1)</f>
        <v>Government</v>
      </c>
      <c r="Q556" s="8" t="str" cm="1">
        <f t="array" ref="Q556">_xll.BDP($C556,Q$1)</f>
        <v>MUSKRAT FALLS/LABRADOR T</v>
      </c>
      <c r="R556" s="8" t="str" cm="1">
        <f t="array" ref="R556">_xll.BDP($C556,R$1)</f>
        <v>AAA</v>
      </c>
      <c r="S556" s="8" cm="1">
        <f t="array" ref="S556">_xlfn.IFNA(MATCH(_xll.BDP($C556,S$1),Convert_RBCIRTG[RTG_MDY],0),0)</f>
        <v>10</v>
      </c>
      <c r="T556" s="8" cm="1">
        <f t="array" ref="T556">_xlfn.IFNA(MATCH(_xll.BDP($C556,T$1),Convert_RBCIRTG[RTG_FITCH_SP],0),0)</f>
        <v>0</v>
      </c>
      <c r="U556" s="8" cm="1">
        <f t="array" ref="U556">_xlfn.IFNA(MATCH(_xll.BDP($C556,U$1),Convert_RBCIRTG[RTG_FITCH_SP],0),0)</f>
        <v>10</v>
      </c>
      <c r="V556" s="20" t="str" cm="1">
        <f t="array" ref="V556">INDEX(Convert_RBCIRTG[RTG_FITCH_SP],IF(MEDIAN($S556:$U556)&gt;0,MEDIAN($S556:$U556),MAX($S556:$U556)))</f>
        <v>AAA</v>
      </c>
      <c r="W556" s="15" cm="1">
        <f t="array" ref="W556">_xll.BDP($C556,W$1,"YAS_YLD_FLAG = 15")</f>
        <v>11.965000491159277</v>
      </c>
      <c r="X556" s="3" t="str">
        <f>INDEX(Convert_DurBins[Dur_Bucket],MATCH($W556,Convert_DurBins[Dur_Val],1))</f>
        <v>10-12</v>
      </c>
      <c r="Y556" s="14">
        <f t="shared" si="44"/>
        <v>2.3414650000000004</v>
      </c>
      <c r="Z556" s="3">
        <f>-INDEX(DefProv[Default],MATCH($O556&amp;$R556,DefProv[KEY],0))</f>
        <v>-3</v>
      </c>
      <c r="AA556" s="9" cm="1">
        <f t="array" ref="AA556">IF($M556="CAD",AB556,_xll.BDP($C556,AA$1,"YAS_XCCY_FOREIGN_CURRENCY=CAD","YAS_YLD_FLAG = 15","PRICING_SOURCE=BVAL"))</f>
        <v>2.3714650000000002</v>
      </c>
      <c r="AB556" s="9" cm="1">
        <f t="array" ref="AB556">_xll.BDP($C556,AB$1,"YAS_YLD_FLAG = 15","PRICING_SOURCE=BVAL")</f>
        <v>2.3714650000000002</v>
      </c>
      <c r="AC556" s="14">
        <f t="shared" si="45"/>
        <v>0</v>
      </c>
      <c r="AD556" s="9" cm="1">
        <f t="array" ref="AD556">_xll.BDP($C556,AD$1,"YAS_YLD_FLAG = 15","PRICING_SOURCE=BVAL")</f>
        <v>59.301000000000002</v>
      </c>
      <c r="AE556" s="14" t="e">
        <f>INDEX([1]credit_yield!$C$1:$C$108,MATCH($AY556,[1]credit_yield!$A$1:$A$108,0))</f>
        <v>#N/A</v>
      </c>
      <c r="AF556" s="9" cm="1">
        <f t="array" ref="AF556">_xll.BDP($C556,AF$1,"YAS_YLD_FLAG = 15","YAS_XCCY_FOREIGN_CURRENCY=CAD","PRICING_SOURCE=BVAL")</f>
        <v>54.07700344066879</v>
      </c>
      <c r="AG556" s="9" cm="1">
        <f t="array" ref="AG556">_xll.BDP($C556,AG$1,"YAS_YLD_FLAG = 15","PRICING_SOURCE=BVAL")</f>
        <v>1.7784550000000001</v>
      </c>
      <c r="AH556" s="9" t="str" cm="1">
        <f t="array" ref="AH556">_xll.BDP($C556,AH$1,"YAS_YLD_FLAG = 15","PRICING_SOURCE=BVAL")</f>
        <v>CAN 5 06/01/37</v>
      </c>
      <c r="AI556" s="9" t="str" cm="1">
        <f t="array" ref="AI556">_xll.BDP($C556,AI$1,"YAS_YLD_FLAG = 15","YAS_XCCY_FOREIGN_CURRENCY=CAD","PRICING_SOURCE=BVAL")</f>
        <v>CAN 4 06/01/41</v>
      </c>
      <c r="AJ556" s="9" cm="1">
        <f t="array" ref="AJ556">_xll.BQL($C556, "yield(fill=PREV, pricing_source=BVN4, side=Bid, yield_type=YTW) - yield(fill=PREV, pricing_source=BVN4, side=Ask, yield_type=YTW)")</f>
        <v>1.2193813689740374E-2</v>
      </c>
      <c r="AK556" s="16" cm="1">
        <f t="array" ref="AK556">_xll.BDP($C556,AK$1,"YAS_YLD_FLAG = 1")</f>
        <v>675000000</v>
      </c>
      <c r="AL556" s="5">
        <f t="shared" si="46"/>
        <v>0</v>
      </c>
      <c r="AM556" s="17" cm="1">
        <f t="array" ref="AM556">_xll.BDP($C556&amp;"@"&amp;Settings!$B$1&amp;" "&amp;$O556,"INTERVAL_SUM","MARKET_DATA_OVERRIDE="&amp;AM$1,"CALC_INTERVAL="&amp;Settings!$B$2,"FILL=0")*1000</f>
        <v>0</v>
      </c>
      <c r="AN556" s="18">
        <f t="shared" si="47"/>
        <v>0</v>
      </c>
      <c r="AO556" s="17" cm="1">
        <f t="array" ref="AO556">_xll.BDP($I556&amp;"@"&amp;Settings!$B$1&amp;" "&amp;$O556,"INTERVAL_SUM","MARKET_DATA_OVERRIDE="&amp;AO$1,"CALC_INTERVAL="&amp;Settings!$B$2,"FILL=0")*1000</f>
        <v>0</v>
      </c>
      <c r="AP556" s="17" cm="1">
        <f t="array" ref="AP556">_xll.BDP($I556&amp;"@"&amp;Settings!$B$1&amp;" "&amp;$O556,"INTERVAL_SUM","MARKET_DATA_OVERRIDE="&amp;AP$1,"CALC_INTERVAL="&amp;Settings!$B$2,"FILL=0")*1000</f>
        <v>0</v>
      </c>
      <c r="AQ556" s="8" cm="1">
        <f t="array" ref="AQ556">_xll.BDP($C556,AQ$1)</f>
        <v>96</v>
      </c>
      <c r="AR556" s="21">
        <f>_xlfn.IFNA(IF(ISNUMBER($K556),INDEX(SN_Limit[UTILIZATION],MATCH($K556,SN_Limit[BB_ID],0)),"#N/A"),
IF(ISNUMBER($L556),INDEX(SN_Limit[UTILIZATION],MATCH($L556,SN_Limit[BB_ID],0)),"#N/A"))</f>
        <v>0.8669</v>
      </c>
      <c r="AS556" s="6">
        <f>_xlfn.IFNA(IF(ISNUMBER($K556),INDEX(SN_Limit[REMAINING],MATCH($K556,SN_Limit[BB_ID],0)),"#N/A"),
IF(ISNUMBER($L556),INDEX(SN_Limit[REMAINING],MATCH($L556,SN_Limit[BB_ID],0)),"#N/A"))</f>
        <v>23182771.799999952</v>
      </c>
      <c r="AT556" s="39" t="str">
        <f>INDEX(Table11[Z_category],MATCH(MAX(BuyTable[[#This Row],[Yld_Z_BB]:[Yld_Z_RBCI]]),Table11[Z_score_Vale],1))</f>
        <v>75 to 90</v>
      </c>
      <c r="AU556" s="39">
        <f>INDEX(Table12[TRAC_Category],MATCH(BuyTable[[#This Row],[Perc_Traded]],Table12[TRAC_Value],1))</f>
        <v>0</v>
      </c>
      <c r="AV556" s="41">
        <f>INDEX(Table13[NetDlrInv_Category],MATCH(BuyTable[[#This Row],[DealerClient Net]],Table13[NetDlrInv_Value],1))</f>
        <v>0</v>
      </c>
      <c r="AW556" s="39">
        <f>IF(OR(ISBLANK(BuyTable[[#This Row],[MSG_AskSize]]),NOT(ISNUMBER(BuyTable[[#This Row],[MSG_AskSize]]))),"NA",INDEX(Table14[AskSize_Category],MATCH(BuyTable[[#This Row],[MSG_AskSize]],Table14[AskSize_Value],1)))</f>
        <v>0</v>
      </c>
      <c r="AX556" s="39">
        <f>INDEX(Table15[XCCY_Cat],MATCH(BuyTable[[#This Row],[XCCY_sprd]],Table15[XCCY_Value],1))</f>
        <v>0</v>
      </c>
      <c r="AY556" s="3" t="str">
        <f>INDEX(Group_RTG[RTG_Value],MATCH($R556,Group_RTG[RTG_Key],0))&amp;":"&amp;INDEX(Map_DurBQNT[Dur_Val],MATCH($X556,Map_DurBQNT[Dur_Key],0))&amp;":"&amp;$M556&amp;":"&amp;$O556</f>
        <v>AAA:6:CAD:Govt</v>
      </c>
      <c r="AZ556" s="39" t="str">
        <f>INDEX(Table9[LQA_Bucket],MATCH(BuyTable[[#This Row],[LQA_LIQUIDITY_SCORE]],Table9[LQA_Val],1))</f>
        <v>80-100</v>
      </c>
      <c r="BA556" s="41" t="str">
        <f>INDEX(Table10[Utilization_Bucket],MATCH(_xlfn.IFNA(ROUND(BuyTable[[#This Row],[Remaining]]/1000000,0),-1),Table10[Utilization_Val],1))</f>
        <v>10-50MM</v>
      </c>
      <c r="BB55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57" spans="1:54" x14ac:dyDescent="0.3">
      <c r="A557" t="s">
        <v>876</v>
      </c>
      <c r="B557" t="str">
        <f>IF(ISNUMBER(MATCH(I557,Buyside_PastID!A:A,0)),"","NEW")</f>
        <v/>
      </c>
      <c r="C557" s="8" t="s">
        <v>1098</v>
      </c>
      <c r="D557" s="8">
        <v>0.84429007231289099</v>
      </c>
      <c r="E557" s="8">
        <v>0.95423224504710102</v>
      </c>
      <c r="F557" s="8" t="s">
        <v>2789</v>
      </c>
      <c r="I557" s="8" t="str" cm="1">
        <f t="array" ref="I557">_xll.BDP($C557,I$1)</f>
        <v>341099CL1</v>
      </c>
      <c r="J557" s="8" t="str" cm="1">
        <f t="array" ref="J557">_xll.BDP($C557,J$1)</f>
        <v>DUK 6.4 06/15/38</v>
      </c>
      <c r="K557" s="8" cm="1">
        <f t="array" ref="K557">_xll.BDP($C557,K$1)</f>
        <v>100481</v>
      </c>
      <c r="L557" s="8" cm="1">
        <f t="array" ref="L557">_xll.BDP($C557,L$1)</f>
        <v>171296</v>
      </c>
      <c r="M557" s="8" t="str" cm="1">
        <f t="array" ref="M557">_xll.BDP($C557,M$1)</f>
        <v>USD</v>
      </c>
      <c r="N557" s="8" t="str" cm="1">
        <f t="array" ref="N557">_xll.BDP($C557,N$1)</f>
        <v>US</v>
      </c>
      <c r="O557" s="8" t="str" cm="1">
        <f t="array" ref="O557">_xll.BDP($C557,O$1)</f>
        <v>Corp</v>
      </c>
      <c r="P557" s="8" t="str" cm="1">
        <f t="array" ref="P557">_xll.BDP($C557,P$1)</f>
        <v>Utilities</v>
      </c>
      <c r="Q557" s="8" t="str" cm="1">
        <f t="array" ref="Q557">_xll.BDP($C557,Q$1)</f>
        <v>DUKE ENERGY FLORIDA LLC</v>
      </c>
      <c r="R557" s="8" t="str" cm="1">
        <f t="array" ref="R557">_xll.BDP($C557,R$1)</f>
        <v>A</v>
      </c>
      <c r="S557" s="8" cm="1">
        <f t="array" ref="S557">_xlfn.IFNA(MATCH(_xll.BDP($C557,S$1),Convert_RBCIRTG[RTG_MDY],0),0)</f>
        <v>6</v>
      </c>
      <c r="T557" s="8" cm="1">
        <f t="array" ref="T557">_xlfn.IFNA(MATCH(_xll.BDP($C557,T$1),Convert_RBCIRTG[RTG_FITCH_SP],0),0)</f>
        <v>0</v>
      </c>
      <c r="U557" s="8" cm="1">
        <f t="array" ref="U557">_xlfn.IFNA(MATCH(_xll.BDP($C557,U$1),Convert_RBCIRTG[RTG_FITCH_SP],0),0)</f>
        <v>5</v>
      </c>
      <c r="V557" s="20" t="str" cm="1">
        <f t="array" ref="V557">INDEX(Convert_RBCIRTG[RTG_FITCH_SP],IF(MEDIAN($S557:$U557)&gt;0,MEDIAN($S557:$U557),MAX($S557:$U557)))</f>
        <v>A</v>
      </c>
      <c r="W557" s="15" cm="1">
        <f t="array" ref="W557">_xll.BDP($C557,W$1,"YAS_YLD_FLAG = 15")</f>
        <v>11.262910438309779</v>
      </c>
      <c r="X557" s="3" t="str">
        <f>INDEX(Convert_DurBins[Dur_Bucket],MATCH($W557,Convert_DurBins[Dur_Val],1))</f>
        <v>10-12</v>
      </c>
      <c r="Y557" s="14">
        <f t="shared" si="44"/>
        <v>3.6328519292809611</v>
      </c>
      <c r="Z557" s="3">
        <f>-INDEX(DefProv[Default],MATCH($O557&amp;$R557,DefProv[KEY],0))</f>
        <v>-13</v>
      </c>
      <c r="AA557" s="9" cm="1">
        <f t="array" ref="AA557">IF($M557="CAD",AB557,_xll.BDP($C557,AA$1,"YAS_XCCY_FOREIGN_CURRENCY=CAD","YAS_YLD_FLAG = 15","PRICING_SOURCE=BVAL"))</f>
        <v>3.762851929280961</v>
      </c>
      <c r="AB557" s="9" cm="1">
        <f t="array" ref="AB557">_xll.BDP($C557,AB$1,"YAS_YLD_FLAG = 15","PRICING_SOURCE=BVAL")</f>
        <v>2.956229</v>
      </c>
      <c r="AC557" s="14">
        <f t="shared" si="45"/>
        <v>0.80662292928096102</v>
      </c>
      <c r="AD557" s="9" cm="1">
        <f t="array" ref="AD557">_xll.BDP($C557,AD$1,"YAS_YLD_FLAG = 15","PRICING_SOURCE=BVAL")</f>
        <v>96.343900000000019</v>
      </c>
      <c r="AE557" s="14">
        <f>INDEX([1]credit_yield!$C$1:$C$108,MATCH($AY557,[1]credit_yield!$A$1:$A$108,0))</f>
        <v>97.700504166739321</v>
      </c>
      <c r="AF557" s="9" cm="1">
        <f t="array" ref="AF557">_xll.BDP($C557,AF$1,"YAS_YLD_FLAG = 15","YAS_XCCY_FOREIGN_CURRENCY=CAD","PRICING_SOURCE=BVAL")</f>
        <v>189.4571475287936</v>
      </c>
      <c r="AG557" s="9" cm="1">
        <f t="array" ref="AG557">_xll.BDP($C557,AG$1,"YAS_YLD_FLAG = 15","PRICING_SOURCE=BVAL")</f>
        <v>1.9927899999999998</v>
      </c>
      <c r="AH557" s="9" t="str" cm="1">
        <f t="array" ref="AH557">_xll.BDP($C557,AH$1,"YAS_YLD_FLAG = 15","PRICING_SOURCE=BVAL")</f>
        <v>T 1 3/4 08/15/41</v>
      </c>
      <c r="AI557" s="9" t="str" cm="1">
        <f t="array" ref="AI557">_xll.BDP($C557,AI$1,"YAS_YLD_FLAG = 15","YAS_XCCY_FOREIGN_CURRENCY=CAD","PRICING_SOURCE=BVAL")</f>
        <v>CAN 4 06/01/41</v>
      </c>
      <c r="AJ557" s="9" cm="1">
        <f t="array" ref="AJ557">_xll.BQL($C557, "yield(fill=PREV, pricing_source=BVN4, side=Bid, yield_type=YTW) - yield(fill=PREV, pricing_source=BVN4, side=Ask, yield_type=YTW)")</f>
        <v>1.9181389018521955E-2</v>
      </c>
      <c r="AK557" s="16" cm="1">
        <f t="array" ref="AK557">_xll.BDP($C557,AK$1,"YAS_YLD_FLAG = 1")</f>
        <v>1000000000</v>
      </c>
      <c r="AL557" s="5">
        <f t="shared" si="46"/>
        <v>9.2200000000000008E-3</v>
      </c>
      <c r="AM557" s="17" cm="1">
        <f t="array" ref="AM557">_xll.BDP($C557&amp;"@"&amp;Settings!$B$1&amp;" "&amp;$O557,"INTERVAL_SUM","MARKET_DATA_OVERRIDE="&amp;AM$1,"CALC_INTERVAL="&amp;Settings!$B$2,"FILL=0")*1000</f>
        <v>9220000</v>
      </c>
      <c r="AN557" s="18">
        <f t="shared" si="47"/>
        <v>-2185000</v>
      </c>
      <c r="AO557" s="17" cm="1">
        <f t="array" ref="AO557">_xll.BDP($I557&amp;"@"&amp;Settings!$B$1&amp;" "&amp;$O557,"INTERVAL_SUM","MARKET_DATA_OVERRIDE="&amp;AO$1,"CALC_INTERVAL="&amp;Settings!$B$2,"FILL=0")*1000</f>
        <v>1250000</v>
      </c>
      <c r="AP557" s="17" cm="1">
        <f t="array" ref="AP557">_xll.BDP($I557&amp;"@"&amp;Settings!$B$1&amp;" "&amp;$O557,"INTERVAL_SUM","MARKET_DATA_OVERRIDE="&amp;AP$1,"CALC_INTERVAL="&amp;Settings!$B$2,"FILL=0")*1000</f>
        <v>3435000</v>
      </c>
      <c r="AQ557" s="8" cm="1">
        <f t="array" ref="AQ557">_xll.BDP($C557,AQ$1)</f>
        <v>90</v>
      </c>
      <c r="AR557" s="21">
        <f>_xlfn.IFNA(IF(ISNUMBER($K557),INDEX(SN_Limit[UTILIZATION],MATCH($K557,SN_Limit[BB_ID],0)),"#N/A"),
IF(ISNUMBER($L557),INDEX(SN_Limit[UTILIZATION],MATCH($L557,SN_Limit[BB_ID],0)),"#N/A"))</f>
        <v>0</v>
      </c>
      <c r="AS557" s="6">
        <f>_xlfn.IFNA(IF(ISNUMBER($K557),INDEX(SN_Limit[REMAINING],MATCH($K557,SN_Limit[BB_ID],0)),"#N/A"),
IF(ISNUMBER($L557),INDEX(SN_Limit[REMAINING],MATCH($L557,SN_Limit[BB_ID],0)),"#N/A"))</f>
        <v>67500000</v>
      </c>
      <c r="AT557" s="39" t="str">
        <f>INDEX(Table11[Z_category],MATCH(MAX(BuyTable[[#This Row],[Yld_Z_BB]:[Yld_Z_RBCI]]),Table11[Z_score_Vale],1))</f>
        <v>75 to 90</v>
      </c>
      <c r="AU557" s="39">
        <f>INDEX(Table12[TRAC_Category],MATCH(BuyTable[[#This Row],[Perc_Traded]],Table12[TRAC_Value],1))</f>
        <v>0</v>
      </c>
      <c r="AV557" s="41" t="str">
        <f>INDEX(Table13[NetDlrInv_Category],MATCH(BuyTable[[#This Row],[DealerClient Net]],Table13[NetDlrInv_Value],1))</f>
        <v>-5MM to 0MM</v>
      </c>
      <c r="AW557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57" s="39" t="str">
        <f>INDEX(Table15[XCCY_Cat],MATCH(BuyTable[[#This Row],[XCCY_sprd]],Table15[XCCY_Value],1))</f>
        <v>0.8 to 1</v>
      </c>
      <c r="AY557" s="3" t="str">
        <f>INDEX(Group_RTG[RTG_Value],MATCH($R557,Group_RTG[RTG_Key],0))&amp;":"&amp;INDEX(Map_DurBQNT[Dur_Val],MATCH($X557,Map_DurBQNT[Dur_Key],0))&amp;":"&amp;$M557&amp;":"&amp;$O557</f>
        <v>A:6:USD:Corp</v>
      </c>
      <c r="AZ557" s="39" t="str">
        <f>INDEX(Table9[LQA_Bucket],MATCH(BuyTable[[#This Row],[LQA_LIQUIDITY_SCORE]],Table9[LQA_Val],1))</f>
        <v>80-100</v>
      </c>
      <c r="BA557" s="41" t="str">
        <f>INDEX(Table10[Utilization_Bucket],MATCH(_xlfn.IFNA(ROUND(BuyTable[[#This Row],[Remaining]]/1000000,0),-1),Table10[Utilization_Val],1))</f>
        <v>50-100MM</v>
      </c>
      <c r="BB55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58" spans="1:54" x14ac:dyDescent="0.3">
      <c r="A558" t="s">
        <v>876</v>
      </c>
      <c r="B558" t="str">
        <f>IF(ISNUMBER(MATCH(I558,Buyside_PastID!A:A,0)),"","NEW")</f>
        <v/>
      </c>
      <c r="C558" s="8" t="s">
        <v>1135</v>
      </c>
      <c r="D558" s="8">
        <v>2.0605027854683562</v>
      </c>
      <c r="E558" s="8">
        <v>2.0372558732361887</v>
      </c>
      <c r="F558" s="8" t="s">
        <v>2235</v>
      </c>
      <c r="G558" s="8">
        <v>5000000</v>
      </c>
      <c r="H558" s="8" t="s">
        <v>1442</v>
      </c>
      <c r="I558" s="8" t="str" cm="1">
        <f t="array" ref="I558">_xll.BDP($C558,I$1)</f>
        <v>71568PAB5</v>
      </c>
      <c r="J558" s="8" t="str" cm="1">
        <f t="array" ref="J558">_xll.BDP($C558,J$1)</f>
        <v>PLNIJ 5 1/4 10/24/42</v>
      </c>
      <c r="K558" s="8" cm="1">
        <f t="array" ref="K558">_xll.BDP($C558,K$1)</f>
        <v>823525</v>
      </c>
      <c r="L558" s="8" cm="1">
        <f t="array" ref="L558">_xll.BDP($C558,L$1)</f>
        <v>178970</v>
      </c>
      <c r="M558" s="8" t="str" cm="1">
        <f t="array" ref="M558">_xll.BDP($C558,M$1)</f>
        <v>USD</v>
      </c>
      <c r="N558" s="8" t="str" cm="1">
        <f t="array" ref="N558">_xll.BDP($C558,N$1)</f>
        <v>ID</v>
      </c>
      <c r="O558" s="8" t="str" cm="1">
        <f t="array" ref="O558">_xll.BDP($C558,O$1)</f>
        <v>Corp</v>
      </c>
      <c r="P558" s="8" t="str" cm="1">
        <f t="array" ref="P558">_xll.BDP($C558,P$1)</f>
        <v>Utilities</v>
      </c>
      <c r="Q558" s="8" t="str" cm="1">
        <f t="array" ref="Q558">_xll.BDP($C558,Q$1)</f>
        <v>PERUSAHAAN LISTRIK NEGAR</v>
      </c>
      <c r="R558" s="8" t="str" cm="1">
        <f t="array" ref="R558">_xll.BDP($C558,R$1)</f>
        <v>BBB</v>
      </c>
      <c r="S558" s="8" cm="1">
        <f t="array" ref="S558">_xlfn.IFNA(MATCH(_xll.BDP($C558,S$1),Convert_RBCIRTG[RTG_MDY],0),0)</f>
        <v>2</v>
      </c>
      <c r="T558" s="8" cm="1">
        <f t="array" ref="T558">_xlfn.IFNA(MATCH(_xll.BDP($C558,T$1),Convert_RBCIRTG[RTG_FITCH_SP],0),0)</f>
        <v>2</v>
      </c>
      <c r="U558" s="8" cm="1">
        <f t="array" ref="U558">_xlfn.IFNA(MATCH(_xll.BDP($C558,U$1),Convert_RBCIRTG[RTG_FITCH_SP],0),0)</f>
        <v>2</v>
      </c>
      <c r="V558" s="20" t="str" cm="1">
        <f t="array" ref="V558">INDEX(Convert_RBCIRTG[RTG_FITCH_SP],IF(MEDIAN($S558:$U558)&gt;0,MEDIAN($S558:$U558),MAX($S558:$U558)))</f>
        <v>BBB</v>
      </c>
      <c r="W558" s="15" cm="1">
        <f t="array" ref="W558">_xll.BDP($C558,W$1,"YAS_YLD_FLAG = 15")</f>
        <v>12.778529233563896</v>
      </c>
      <c r="X558" s="3" t="str">
        <f>INDEX(Convert_DurBins[Dur_Bucket],MATCH($W558,Convert_DurBins[Dur_Val],1))</f>
        <v>12-14</v>
      </c>
      <c r="Y558" s="14">
        <f t="shared" si="44"/>
        <v>4.8527916849636581</v>
      </c>
      <c r="Z558" s="3">
        <f>-INDEX(DefProv[Default],MATCH($O558&amp;$R558,DefProv[KEY],0))</f>
        <v>-36</v>
      </c>
      <c r="AA558" s="9" cm="1">
        <f t="array" ref="AA558">IF($M558="CAD",AB558,_xll.BDP($C558,AA$1,"YAS_XCCY_FOREIGN_CURRENCY=CAD","YAS_YLD_FLAG = 15","PRICING_SOURCE=BVAL"))</f>
        <v>5.2127916849636584</v>
      </c>
      <c r="AB558" s="9" cm="1">
        <f t="array" ref="AB558">_xll.BDP($C558,AB$1,"YAS_YLD_FLAG = 15","PRICING_SOURCE=BVAL")</f>
        <v>4.4920609999999996</v>
      </c>
      <c r="AC558" s="14">
        <f t="shared" si="45"/>
        <v>0.72073068496365877</v>
      </c>
      <c r="AD558" s="9" cm="1">
        <f t="array" ref="AD558">_xll.BDP($C558,AD$1,"YAS_YLD_FLAG = 15","PRICING_SOURCE=BVAL")</f>
        <v>249.92709999999997</v>
      </c>
      <c r="AE558" s="14" t="e">
        <f>INDEX([1]credit_yield!$C$1:$C$108,MATCH($AY558,[1]credit_yield!$A$1:$A$108,0))</f>
        <v>#N/A</v>
      </c>
      <c r="AF558" s="9" cm="1">
        <f t="array" ref="AF558">_xll.BDP($C558,AF$1,"YAS_YLD_FLAG = 15","YAS_XCCY_FOREIGN_CURRENCY=CAD","PRICING_SOURCE=BVAL")</f>
        <v>334.44857625397793</v>
      </c>
      <c r="AG558" s="9" cm="1">
        <f t="array" ref="AG558">_xll.BDP($C558,AG$1,"YAS_YLD_FLAG = 15","PRICING_SOURCE=BVAL")</f>
        <v>1.9927899999999998</v>
      </c>
      <c r="AH558" s="9" t="str" cm="1">
        <f t="array" ref="AH558">_xll.BDP($C558,AH$1,"YAS_YLD_FLAG = 15","PRICING_SOURCE=BVAL")</f>
        <v>T 1 3/4 08/15/41</v>
      </c>
      <c r="AI558" s="9" t="str" cm="1">
        <f t="array" ref="AI558">_xll.BDP($C558,AI$1,"YAS_YLD_FLAG = 15","YAS_XCCY_FOREIGN_CURRENCY=CAD","PRICING_SOURCE=BVAL")</f>
        <v>CAN 4 06/01/41</v>
      </c>
      <c r="AJ558" s="9" cm="1">
        <f t="array" ref="AJ558">_xll.BQL($C558, "yield(fill=PREV, pricing_source=BVN4, side=Bid, yield_type=YTW) - yield(fill=PREV, pricing_source=BVN4, side=Ask, yield_type=YTW)")</f>
        <v>2.3003053147225394E-2</v>
      </c>
      <c r="AK558" s="16" cm="1">
        <f t="array" ref="AK558">_xll.BDP($C558,AK$1,"YAS_YLD_FLAG = 1")</f>
        <v>1000000000</v>
      </c>
      <c r="AL558" s="5">
        <f t="shared" si="46"/>
        <v>0</v>
      </c>
      <c r="AM558" s="17" cm="1">
        <f t="array" ref="AM558">_xll.BDP($C558&amp;"@"&amp;Settings!$B$1&amp;" "&amp;$O558,"INTERVAL_SUM","MARKET_DATA_OVERRIDE="&amp;AM$1,"CALC_INTERVAL="&amp;Settings!$B$2,"FILL=0")*1000</f>
        <v>0</v>
      </c>
      <c r="AN558" s="18">
        <f t="shared" si="47"/>
        <v>0</v>
      </c>
      <c r="AO558" s="17" cm="1">
        <f t="array" ref="AO558">_xll.BDP($I558&amp;"@"&amp;Settings!$B$1&amp;" "&amp;$O558,"INTERVAL_SUM","MARKET_DATA_OVERRIDE="&amp;AO$1,"CALC_INTERVAL="&amp;Settings!$B$2,"FILL=0")*1000</f>
        <v>0</v>
      </c>
      <c r="AP558" s="17" cm="1">
        <f t="array" ref="AP558">_xll.BDP($I558&amp;"@"&amp;Settings!$B$1&amp;" "&amp;$O558,"INTERVAL_SUM","MARKET_DATA_OVERRIDE="&amp;AP$1,"CALC_INTERVAL="&amp;Settings!$B$2,"FILL=0")*1000</f>
        <v>0</v>
      </c>
      <c r="AQ558" s="8" cm="1">
        <f t="array" ref="AQ558">_xll.BDP($C558,AQ$1)</f>
        <v>86</v>
      </c>
      <c r="AR558" s="21" t="e">
        <f>_xlfn.IFNA(IF(ISNUMBER($K558),INDEX(SN_Limit[UTILIZATION],MATCH($K558,SN_Limit[BB_ID],0)),"#N/A"),
IF(ISNUMBER($L558),INDEX(SN_Limit[UTILIZATION],MATCH($L558,SN_Limit[BB_ID],0)),"#N/A"))</f>
        <v>#N/A</v>
      </c>
      <c r="AS558" s="6" t="e">
        <f>_xlfn.IFNA(IF(ISNUMBER($K558),INDEX(SN_Limit[REMAINING],MATCH($K558,SN_Limit[BB_ID],0)),"#N/A"),
IF(ISNUMBER($L558),INDEX(SN_Limit[REMAINING],MATCH($L558,SN_Limit[BB_ID],0)),"#N/A"))</f>
        <v>#N/A</v>
      </c>
      <c r="AT558" s="39" t="str">
        <f>INDEX(Table11[Z_category],MATCH(MAX(BuyTable[[#This Row],[Yld_Z_BB]:[Yld_Z_RBCI]]),Table11[Z_score_Vale],1))</f>
        <v>90+</v>
      </c>
      <c r="AU558" s="39">
        <f>INDEX(Table12[TRAC_Category],MATCH(BuyTable[[#This Row],[Perc_Traded]],Table12[TRAC_Value],1))</f>
        <v>0</v>
      </c>
      <c r="AV558" s="41">
        <f>INDEX(Table13[NetDlrInv_Category],MATCH(BuyTable[[#This Row],[DealerClient Net]],Table13[NetDlrInv_Value],1))</f>
        <v>0</v>
      </c>
      <c r="AW558" s="39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558" s="39" t="str">
        <f>INDEX(Table15[XCCY_Cat],MATCH(BuyTable[[#This Row],[XCCY_sprd]],Table15[XCCY_Value],1))</f>
        <v>0.5 to 0.8</v>
      </c>
      <c r="AY558" s="3" t="str">
        <f>INDEX(Group_RTG[RTG_Value],MATCH($R558,Group_RTG[RTG_Key],0))&amp;":"&amp;INDEX(Map_DurBQNT[Dur_Val],MATCH($X558,Map_DurBQNT[Dur_Key],0))&amp;":"&amp;$M558&amp;":"&amp;$O558</f>
        <v>BBB:7:USD:Corp</v>
      </c>
      <c r="AZ558" s="39" t="str">
        <f>INDEX(Table9[LQA_Bucket],MATCH(BuyTable[[#This Row],[LQA_LIQUIDITY_SCORE]],Table9[LQA_Val],1))</f>
        <v>80-100</v>
      </c>
      <c r="BA558" s="41" t="str">
        <f>INDEX(Table10[Utilization_Bucket],MATCH(_xlfn.IFNA(ROUND(BuyTable[[#This Row],[Remaining]]/1000000,0),-1),Table10[Utilization_Val],1))</f>
        <v>NR</v>
      </c>
      <c r="BB55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59" spans="1:54" x14ac:dyDescent="0.3">
      <c r="A559" t="s">
        <v>876</v>
      </c>
      <c r="B559" t="str">
        <f>IF(ISNUMBER(MATCH(I559,Buyside_PastID!A:A,0)),"","NEW")</f>
        <v/>
      </c>
      <c r="C559" s="8" t="s">
        <v>1846</v>
      </c>
      <c r="D559" s="8">
        <v>1.4071334246006442</v>
      </c>
      <c r="E559" s="8">
        <v>1.7163544044175356</v>
      </c>
      <c r="F559" s="8" t="s">
        <v>2296</v>
      </c>
      <c r="G559" s="8">
        <v>6145000</v>
      </c>
      <c r="H559" s="8">
        <v>0</v>
      </c>
      <c r="I559" s="8" t="str" cm="1">
        <f t="array" ref="I559">_xll.BDP($C559,I$1)</f>
        <v>98704CQW9</v>
      </c>
      <c r="J559" s="8" t="str" cm="1">
        <f t="array" ref="J559">_xll.BDP($C559,J$1)</f>
        <v>YORKMU 4.05 05/01/34</v>
      </c>
      <c r="K559" s="8" cm="1">
        <f t="array" ref="K559">_xll.BDP($C559,K$1)</f>
        <v>227064</v>
      </c>
      <c r="L559" s="8" cm="1">
        <f t="array" ref="L559">_xll.BDP($C559,L$1)</f>
        <v>227064</v>
      </c>
      <c r="M559" s="8" t="str" cm="1">
        <f t="array" ref="M559">_xll.BDP($C559,M$1)</f>
        <v>CAD</v>
      </c>
      <c r="N559" s="8" t="str" cm="1">
        <f t="array" ref="N559">_xll.BDP($C559,N$1)</f>
        <v>CA</v>
      </c>
      <c r="O559" s="8" t="str" cm="1">
        <f t="array" ref="O559">_xll.BDP($C559,O$1)</f>
        <v>Govt</v>
      </c>
      <c r="P559" s="8" t="str" cm="1">
        <f t="array" ref="P559">_xll.BDP($C559,P$1)</f>
        <v>Government</v>
      </c>
      <c r="Q559" s="8" t="str" cm="1">
        <f t="array" ref="Q559">_xll.BDP($C559,Q$1)</f>
        <v>REGIONAL MUNI OF YORK</v>
      </c>
      <c r="R559" s="8" t="str" cm="1">
        <f t="array" ref="R559">_xll.BDP($C559,R$1)</f>
        <v>AAA</v>
      </c>
      <c r="S559" s="8" cm="1">
        <f t="array" ref="S559">_xlfn.IFNA(MATCH(_xll.BDP($C559,S$1),Convert_RBCIRTG[RTG_MDY],0),0)</f>
        <v>10</v>
      </c>
      <c r="T559" s="8" cm="1">
        <f t="array" ref="T559">_xlfn.IFNA(MATCH(_xll.BDP($C559,T$1),Convert_RBCIRTG[RTG_FITCH_SP],0),0)</f>
        <v>0</v>
      </c>
      <c r="U559" s="8" cm="1">
        <f t="array" ref="U559">_xlfn.IFNA(MATCH(_xll.BDP($C559,U$1),Convert_RBCIRTG[RTG_FITCH_SP],0),0)</f>
        <v>10</v>
      </c>
      <c r="V559" s="20" t="str" cm="1">
        <f t="array" ref="V559">INDEX(Convert_RBCIRTG[RTG_FITCH_SP],IF(MEDIAN($S559:$U559)&gt;0,MEDIAN($S559:$U559),MAX($S559:$U559)))</f>
        <v>AAA</v>
      </c>
      <c r="W559" s="15" cm="1">
        <f t="array" ref="W559">_xll.BDP($C559,W$1,"YAS_YLD_FLAG = 15")</f>
        <v>9.8879975842715204</v>
      </c>
      <c r="X559" s="3" t="str">
        <f>INDEX(Convert_DurBins[Dur_Bucket],MATCH($W559,Convert_DurBins[Dur_Val],1))</f>
        <v>0-10</v>
      </c>
      <c r="Y559" s="14">
        <f t="shared" si="44"/>
        <v>2.4898169999999999</v>
      </c>
      <c r="Z559" s="3">
        <f>-INDEX(DefProv[Default],MATCH($O559&amp;$R559,DefProv[KEY],0))</f>
        <v>-3</v>
      </c>
      <c r="AA559" s="9" cm="1">
        <f t="array" ref="AA559">IF($M559="CAD",AB559,_xll.BDP($C559,AA$1,"YAS_XCCY_FOREIGN_CURRENCY=CAD","YAS_YLD_FLAG = 15","PRICING_SOURCE=BVAL"))</f>
        <v>2.5198169999999998</v>
      </c>
      <c r="AB559" s="9" cm="1">
        <f t="array" ref="AB559">_xll.BDP($C559,AB$1,"YAS_YLD_FLAG = 15","PRICING_SOURCE=BVAL")</f>
        <v>2.5198169999999998</v>
      </c>
      <c r="AC559" s="14">
        <f t="shared" si="45"/>
        <v>0</v>
      </c>
      <c r="AD559" s="9" cm="1">
        <f t="array" ref="AD559">_xll.BDP($C559,AD$1,"YAS_YLD_FLAG = 15","PRICING_SOURCE=BVAL")</f>
        <v>82.089699999999979</v>
      </c>
      <c r="AE559" s="14" t="e">
        <f>INDEX([1]credit_yield!$C$1:$C$108,MATCH($AY559,[1]credit_yield!$A$1:$A$108,0))</f>
        <v>#N/A</v>
      </c>
      <c r="AF559" s="9" cm="1">
        <f t="array" ref="AF559">_xll.BDP($C559,AF$1,"YAS_YLD_FLAG = 15","YAS_XCCY_FOREIGN_CURRENCY=CAD","PRICING_SOURCE=BVAL")</f>
        <v>98.784894323625494</v>
      </c>
      <c r="AG559" s="9" cm="1">
        <f t="array" ref="AG559">_xll.BDP($C559,AG$1,"YAS_YLD_FLAG = 15","PRICING_SOURCE=BVAL")</f>
        <v>1.69892</v>
      </c>
      <c r="AH559" s="9" t="str" cm="1">
        <f t="array" ref="AH559">_xll.BDP($C559,AH$1,"YAS_YLD_FLAG = 15","PRICING_SOURCE=BVAL")</f>
        <v>CAN 5 3/4 06/01/33</v>
      </c>
      <c r="AI559" s="9" t="str" cm="1">
        <f t="array" ref="AI559">_xll.BDP($C559,AI$1,"YAS_YLD_FLAG = 15","YAS_XCCY_FOREIGN_CURRENCY=CAD","PRICING_SOURCE=BVAL")</f>
        <v>CAN 1 ½ 06/01/31</v>
      </c>
      <c r="AJ559" s="9" cm="1">
        <f t="array" ref="AJ559">_xll.BQL($C559, "yield(fill=PREV, pricing_source=BVN4, side=Bid, yield_type=YTW) - yield(fill=PREV, pricing_source=BVN4, side=Ask, yield_type=YTW)")</f>
        <v>1.689334746540716E-2</v>
      </c>
      <c r="AK559" s="16" cm="1">
        <f t="array" ref="AK559">_xll.BDP($C559,AK$1,"YAS_YLD_FLAG = 1")</f>
        <v>450000000</v>
      </c>
      <c r="AL559" s="5">
        <f t="shared" si="46"/>
        <v>0</v>
      </c>
      <c r="AM559" s="17" cm="1">
        <f t="array" ref="AM559">_xll.BDP($C559&amp;"@"&amp;Settings!$B$1&amp;" "&amp;$O559,"INTERVAL_SUM","MARKET_DATA_OVERRIDE="&amp;AM$1,"CALC_INTERVAL="&amp;Settings!$B$2,"FILL=0")*1000</f>
        <v>0</v>
      </c>
      <c r="AN559" s="18">
        <f t="shared" si="47"/>
        <v>0</v>
      </c>
      <c r="AO559" s="17" cm="1">
        <f t="array" ref="AO559">_xll.BDP($I559&amp;"@"&amp;Settings!$B$1&amp;" "&amp;$O559,"INTERVAL_SUM","MARKET_DATA_OVERRIDE="&amp;AO$1,"CALC_INTERVAL="&amp;Settings!$B$2,"FILL=0")*1000</f>
        <v>0</v>
      </c>
      <c r="AP559" s="17" cm="1">
        <f t="array" ref="AP559">_xll.BDP($I559&amp;"@"&amp;Settings!$B$1&amp;" "&amp;$O559,"INTERVAL_SUM","MARKET_DATA_OVERRIDE="&amp;AP$1,"CALC_INTERVAL="&amp;Settings!$B$2,"FILL=0")*1000</f>
        <v>0</v>
      </c>
      <c r="AQ559" s="8" cm="1">
        <f t="array" ref="AQ559">_xll.BDP($C559,AQ$1)</f>
        <v>95</v>
      </c>
      <c r="AR559" s="21">
        <f>_xlfn.IFNA(IF(ISNUMBER($K559),INDEX(SN_Limit[UTILIZATION],MATCH($K559,SN_Limit[BB_ID],0)),"#N/A"),
IF(ISNUMBER($L559),INDEX(SN_Limit[UTILIZATION],MATCH($L559,SN_Limit[BB_ID],0)),"#N/A"))</f>
        <v>0</v>
      </c>
      <c r="AS559" s="6">
        <f>_xlfn.IFNA(IF(ISNUMBER($K559),INDEX(SN_Limit[REMAINING],MATCH($K559,SN_Limit[BB_ID],0)),"#N/A"),
IF(ISNUMBER($L559),INDEX(SN_Limit[REMAINING],MATCH($L559,SN_Limit[BB_ID],0)),"#N/A"))</f>
        <v>67500000</v>
      </c>
      <c r="AT559" s="39" t="str">
        <f>INDEX(Table11[Z_category],MATCH(MAX(BuyTable[[#This Row],[Yld_Z_BB]:[Yld_Z_RBCI]]),Table11[Z_score_Vale],1))</f>
        <v>90+</v>
      </c>
      <c r="AU559" s="39">
        <f>INDEX(Table12[TRAC_Category],MATCH(BuyTable[[#This Row],[Perc_Traded]],Table12[TRAC_Value],1))</f>
        <v>0</v>
      </c>
      <c r="AV559" s="41">
        <f>INDEX(Table13[NetDlrInv_Category],MATCH(BuyTable[[#This Row],[DealerClient Net]],Table13[NetDlrInv_Value],1))</f>
        <v>0</v>
      </c>
      <c r="AW559" s="39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559" s="39">
        <f>INDEX(Table15[XCCY_Cat],MATCH(BuyTable[[#This Row],[XCCY_sprd]],Table15[XCCY_Value],1))</f>
        <v>0</v>
      </c>
      <c r="AY559" s="3" t="str">
        <f>INDEX(Group_RTG[RTG_Value],MATCH($R559,Group_RTG[RTG_Key],0))&amp;":"&amp;INDEX(Map_DurBQNT[Dur_Val],MATCH($X559,Map_DurBQNT[Dur_Key],0))&amp;":"&amp;$M559&amp;":"&amp;$O559</f>
        <v>AAA:5:CAD:Govt</v>
      </c>
      <c r="AZ559" s="39" t="str">
        <f>INDEX(Table9[LQA_Bucket],MATCH(BuyTable[[#This Row],[LQA_LIQUIDITY_SCORE]],Table9[LQA_Val],1))</f>
        <v>80-100</v>
      </c>
      <c r="BA559" s="41" t="str">
        <f>INDEX(Table10[Utilization_Bucket],MATCH(_xlfn.IFNA(ROUND(BuyTable[[#This Row],[Remaining]]/1000000,0),-1),Table10[Utilization_Val],1))</f>
        <v>50-100MM</v>
      </c>
      <c r="BB55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560" spans="1:54" x14ac:dyDescent="0.3">
      <c r="A560" t="s">
        <v>876</v>
      </c>
      <c r="B560" t="str">
        <f>IF(ISNUMBER(MATCH(I560,Buyside_PastID!A:A,0)),"","NEW")</f>
        <v/>
      </c>
      <c r="C560" s="8" t="s">
        <v>1844</v>
      </c>
      <c r="D560" s="8">
        <v>0.97392510407833532</v>
      </c>
      <c r="E560" s="8">
        <v>1.2175701221993249</v>
      </c>
      <c r="F560" s="8" t="s">
        <v>2789</v>
      </c>
      <c r="I560" s="8" t="str" cm="1">
        <f t="array" ref="I560">_xll.BDP($C560,I$1)</f>
        <v>110709FV9</v>
      </c>
      <c r="J560" s="8" t="str" cm="1">
        <f t="array" ref="J560">_xll.BDP($C560,J$1)</f>
        <v>BRCOL 5 06/18/31</v>
      </c>
      <c r="K560" s="8" cm="1">
        <f t="array" ref="K560">_xll.BDP($C560,K$1)</f>
        <v>191111</v>
      </c>
      <c r="L560" s="8" cm="1">
        <f t="array" ref="L560">_xll.BDP($C560,L$1)</f>
        <v>191111</v>
      </c>
      <c r="M560" s="8" t="str" cm="1">
        <f t="array" ref="M560">_xll.BDP($C560,M$1)</f>
        <v>CAD</v>
      </c>
      <c r="N560" s="8" t="str" cm="1">
        <f t="array" ref="N560">_xll.BDP($C560,N$1)</f>
        <v>CA</v>
      </c>
      <c r="O560" s="8" t="str" cm="1">
        <f t="array" ref="O560">_xll.BDP($C560,O$1)</f>
        <v>Govt</v>
      </c>
      <c r="P560" s="8" t="str" cm="1">
        <f t="array" ref="P560">_xll.BDP($C560,P$1)</f>
        <v>Government</v>
      </c>
      <c r="Q560" s="8" t="str" cm="1">
        <f t="array" ref="Q560">_xll.BDP($C560,Q$1)</f>
        <v>BRITISH COLUMBIA PROV OF</v>
      </c>
      <c r="R560" s="8" t="str" cm="1">
        <f t="array" ref="R560">_xll.BDP($C560,R$1)</f>
        <v>AA+</v>
      </c>
      <c r="S560" s="8" cm="1">
        <f t="array" ref="S560">_xlfn.IFNA(MATCH(_xll.BDP($C560,S$1),Convert_RBCIRTG[RTG_MDY],0),0)</f>
        <v>10</v>
      </c>
      <c r="T560" s="8" cm="1">
        <f t="array" ref="T560">_xlfn.IFNA(MATCH(_xll.BDP($C560,T$1),Convert_RBCIRTG[RTG_FITCH_SP],0),0)</f>
        <v>0</v>
      </c>
      <c r="U560" s="8" cm="1">
        <f t="array" ref="U560">_xlfn.IFNA(MATCH(_xll.BDP($C560,U$1),Convert_RBCIRTG[RTG_FITCH_SP],0),0)</f>
        <v>9</v>
      </c>
      <c r="V560" s="20" t="str" cm="1">
        <f t="array" ref="V560">INDEX(Convert_RBCIRTG[RTG_FITCH_SP],IF(MEDIAN($S560:$U560)&gt;0,MEDIAN($S560:$U560),MAX($S560:$U560)))</f>
        <v>AA+</v>
      </c>
      <c r="W560" s="15" cm="1">
        <f t="array" ref="W560">_xll.BDP($C560,W$1,"YAS_YLD_FLAG = 15")</f>
        <v>7.8306430029605369</v>
      </c>
      <c r="X560" s="3" t="str">
        <f>INDEX(Convert_DurBins[Dur_Bucket],MATCH($W560,Convert_DurBins[Dur_Val],1))</f>
        <v>0-10</v>
      </c>
      <c r="Y560" s="14">
        <f t="shared" si="44"/>
        <v>2.0187790000000003</v>
      </c>
      <c r="Z560" s="3">
        <f>-INDEX(DefProv[Default],MATCH($O560&amp;$R560,DefProv[KEY],0))</f>
        <v>-3</v>
      </c>
      <c r="AA560" s="9" cm="1">
        <f t="array" ref="AA560">IF($M560="CAD",AB560,_xll.BDP($C560,AA$1,"YAS_XCCY_FOREIGN_CURRENCY=CAD","YAS_YLD_FLAG = 15","PRICING_SOURCE=BVAL"))</f>
        <v>2.0487790000000001</v>
      </c>
      <c r="AB560" s="9" cm="1">
        <f t="array" ref="AB560">_xll.BDP($C560,AB$1,"YAS_YLD_FLAG = 15","PRICING_SOURCE=BVAL")</f>
        <v>2.0487790000000001</v>
      </c>
      <c r="AC560" s="14">
        <f t="shared" si="45"/>
        <v>0</v>
      </c>
      <c r="AD560" s="9" cm="1">
        <f t="array" ref="AD560">_xll.BDP($C560,AD$1,"YAS_YLD_FLAG = 15","PRICING_SOURCE=BVAL")</f>
        <v>61.406600000000026</v>
      </c>
      <c r="AE560" s="14" t="e">
        <f>INDEX([1]credit_yield!$C$1:$C$108,MATCH($AY560,[1]credit_yield!$A$1:$A$108,0))</f>
        <v>#N/A</v>
      </c>
      <c r="AF560" s="9" cm="1">
        <f t="array" ref="AF560">_xll.BDP($C560,AF$1,"YAS_YLD_FLAG = 15","YAS_XCCY_FOREIGN_CURRENCY=CAD","PRICING_SOURCE=BVAL")</f>
        <v>49.758745521883526</v>
      </c>
      <c r="AG560" s="9" cm="1">
        <f t="array" ref="AG560">_xll.BDP($C560,AG$1,"YAS_YLD_FLAG = 15","PRICING_SOURCE=BVAL")</f>
        <v>1.4347129999999999</v>
      </c>
      <c r="AH560" s="9" t="str" cm="1">
        <f t="array" ref="AH560">_xll.BDP($C560,AH$1,"YAS_YLD_FLAG = 15","PRICING_SOURCE=BVAL")</f>
        <v>CAN 5 3/4 06/01/29</v>
      </c>
      <c r="AI560" s="9" t="str" cm="1">
        <f t="array" ref="AI560">_xll.BDP($C560,AI$1,"YAS_YLD_FLAG = 15","YAS_XCCY_FOREIGN_CURRENCY=CAD","PRICING_SOURCE=BVAL")</f>
        <v>CAN 1 ½ 06/01/31</v>
      </c>
      <c r="AJ560" s="9" cm="1">
        <f t="array" ref="AJ560">_xll.BQL($C560, "yield(fill=PREV, pricing_source=BVN4, side=Bid, yield_type=YTW) - yield(fill=PREV, pricing_source=BVN4, side=Ask, yield_type=YTW)")</f>
        <v>2.4464412356163923E-2</v>
      </c>
      <c r="AK560" s="16" cm="1">
        <f t="array" ref="AK560">_xll.BDP($C560,AK$1,"YAS_YLD_FLAG = 1")</f>
        <v>1035000000</v>
      </c>
      <c r="AL560" s="5">
        <f t="shared" si="46"/>
        <v>0</v>
      </c>
      <c r="AM560" s="17" cm="1">
        <f t="array" ref="AM560">_xll.BDP($C560&amp;"@"&amp;Settings!$B$1&amp;" "&amp;$O560,"INTERVAL_SUM","MARKET_DATA_OVERRIDE="&amp;AM$1,"CALC_INTERVAL="&amp;Settings!$B$2,"FILL=0")*1000</f>
        <v>0</v>
      </c>
      <c r="AN560" s="18">
        <f t="shared" si="47"/>
        <v>0</v>
      </c>
      <c r="AO560" s="17" cm="1">
        <f t="array" ref="AO560">_xll.BDP($I560&amp;"@"&amp;Settings!$B$1&amp;" "&amp;$O560,"INTERVAL_SUM","MARKET_DATA_OVERRIDE="&amp;AO$1,"CALC_INTERVAL="&amp;Settings!$B$2,"FILL=0")*1000</f>
        <v>0</v>
      </c>
      <c r="AP560" s="17" cm="1">
        <f t="array" ref="AP560">_xll.BDP($I560&amp;"@"&amp;Settings!$B$1&amp;" "&amp;$O560,"INTERVAL_SUM","MARKET_DATA_OVERRIDE="&amp;AP$1,"CALC_INTERVAL="&amp;Settings!$B$2,"FILL=0")*1000</f>
        <v>0</v>
      </c>
      <c r="AQ560" s="8" cm="1">
        <f t="array" ref="AQ560">_xll.BDP($C560,AQ$1)</f>
        <v>97</v>
      </c>
      <c r="AR560" s="21" t="e">
        <f>_xlfn.IFNA(IF(ISNUMBER($K560),INDEX(SN_Limit[UTILIZATION],MATCH($K560,SN_Limit[BB_ID],0)),"#N/A"),
IF(ISNUMBER($L560),INDEX(SN_Limit[UTILIZATION],MATCH($L560,SN_Limit[BB_ID],0)),"#N/A"))</f>
        <v>#N/A</v>
      </c>
      <c r="AS560" s="6" t="e">
        <f>_xlfn.IFNA(IF(ISNUMBER($K560),INDEX(SN_Limit[REMAINING],MATCH($K560,SN_Limit[BB_ID],0)),"#N/A"),
IF(ISNUMBER($L560),INDEX(SN_Limit[REMAINING],MATCH($L560,SN_Limit[BB_ID],0)),"#N/A"))</f>
        <v>#N/A</v>
      </c>
      <c r="AT560" s="39" t="str">
        <f>INDEX(Table11[Z_category],MATCH(MAX(BuyTable[[#This Row],[Yld_Z_BB]:[Yld_Z_RBCI]]),Table11[Z_score_Vale],1))</f>
        <v>75 to 90</v>
      </c>
      <c r="AU560" s="39">
        <f>INDEX(Table12[TRAC_Category],MATCH(BuyTable[[#This Row],[Perc_Traded]],Table12[TRAC_Value],1))</f>
        <v>0</v>
      </c>
      <c r="AV560" s="41">
        <f>INDEX(Table13[NetDlrInv_Category],MATCH(BuyTable[[#This Row],[DealerClient Net]],Table13[NetDlrInv_Value],1))</f>
        <v>0</v>
      </c>
      <c r="AW560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60" s="39">
        <f>INDEX(Table15[XCCY_Cat],MATCH(BuyTable[[#This Row],[XCCY_sprd]],Table15[XCCY_Value],1))</f>
        <v>0</v>
      </c>
      <c r="AY560" s="3" t="str">
        <f>INDEX(Group_RTG[RTG_Value],MATCH($R560,Group_RTG[RTG_Key],0))&amp;":"&amp;INDEX(Map_DurBQNT[Dur_Val],MATCH($X560,Map_DurBQNT[Dur_Key],0))&amp;":"&amp;$M560&amp;":"&amp;$O560</f>
        <v>AA:5:CAD:Govt</v>
      </c>
      <c r="AZ560" s="39" t="str">
        <f>INDEX(Table9[LQA_Bucket],MATCH(BuyTable[[#This Row],[LQA_LIQUIDITY_SCORE]],Table9[LQA_Val],1))</f>
        <v>80-100</v>
      </c>
      <c r="BA560" s="41" t="str">
        <f>INDEX(Table10[Utilization_Bucket],MATCH(_xlfn.IFNA(ROUND(BuyTable[[#This Row],[Remaining]]/1000000,0),-1),Table10[Utilization_Val],1))</f>
        <v>NR</v>
      </c>
      <c r="BB56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61" spans="1:54" x14ac:dyDescent="0.3">
      <c r="A561" t="s">
        <v>876</v>
      </c>
      <c r="B561" t="str">
        <f>IF(ISNUMBER(MATCH(I561,Buyside_PastID!A:A,0)),"","NEW")</f>
        <v>NEW</v>
      </c>
      <c r="C561" s="8" t="s">
        <v>2910</v>
      </c>
      <c r="D561" s="8">
        <v>0.89640323836035707</v>
      </c>
      <c r="E561" s="8">
        <v>0.93887021763042078</v>
      </c>
      <c r="F561" s="8" t="s">
        <v>2854</v>
      </c>
      <c r="G561" s="8">
        <v>1000</v>
      </c>
      <c r="H561" s="8">
        <v>3000000</v>
      </c>
      <c r="I561" s="8" t="str" cm="1">
        <f t="array" ref="I561">_xll.BDP($C561,I$1)</f>
        <v>014443AF2</v>
      </c>
      <c r="J561" s="8" t="str" cm="1">
        <f t="array" ref="J561">_xll.BDP($C561,J$1)</f>
        <v>ALCTRA 5.297 04/29/41</v>
      </c>
      <c r="K561" s="8" cm="1">
        <f t="array" ref="K561">_xll.BDP($C561,K$1)</f>
        <v>52442766</v>
      </c>
      <c r="L561" s="8" cm="1">
        <f t="array" ref="L561">_xll.BDP($C561,L$1)</f>
        <v>52442766</v>
      </c>
      <c r="M561" s="8" t="str" cm="1">
        <f t="array" ref="M561">_xll.BDP($C561,M$1)</f>
        <v>CAD</v>
      </c>
      <c r="N561" s="8" t="str" cm="1">
        <f t="array" ref="N561">_xll.BDP($C561,N$1)</f>
        <v>CA</v>
      </c>
      <c r="O561" s="8" t="str" cm="1">
        <f t="array" ref="O561">_xll.BDP($C561,O$1)</f>
        <v>Corp</v>
      </c>
      <c r="P561" s="8" t="str" cm="1">
        <f t="array" ref="P561">_xll.BDP($C561,P$1)</f>
        <v>Utilities</v>
      </c>
      <c r="Q561" s="8" t="str" cm="1">
        <f t="array" ref="Q561">_xll.BDP($C561,Q$1)</f>
        <v>ALECTRA INC</v>
      </c>
      <c r="R561" s="8" t="str" cm="1">
        <f t="array" ref="R561">_xll.BDP($C561,R$1)</f>
        <v>A</v>
      </c>
      <c r="S561" s="8" cm="1">
        <f t="array" ref="S561">_xlfn.IFNA(MATCH(_xll.BDP($C561,S$1),Convert_RBCIRTG[RTG_MDY],0),0)</f>
        <v>0</v>
      </c>
      <c r="T561" s="8" cm="1">
        <f t="array" ref="T561">_xlfn.IFNA(MATCH(_xll.BDP($C561,T$1),Convert_RBCIRTG[RTG_FITCH_SP],0),0)</f>
        <v>0</v>
      </c>
      <c r="U561" s="8" cm="1">
        <f t="array" ref="U561">_xlfn.IFNA(MATCH(_xll.BDP($C561,U$1),Convert_RBCIRTG[RTG_FITCH_SP],0),0)</f>
        <v>5</v>
      </c>
      <c r="V561" s="20" t="str" cm="1">
        <f t="array" ref="V561">INDEX(Convert_RBCIRTG[RTG_FITCH_SP],IF(MEDIAN($S561:$U561)&gt;0,MEDIAN($S561:$U561),MAX($S561:$U561)))</f>
        <v>A</v>
      </c>
      <c r="W561" s="15" cm="1">
        <f t="array" ref="W561">_xll.BDP($C561,W$1,"YAS_YLD_FLAG = 15")</f>
        <v>12.917072909357715</v>
      </c>
      <c r="X561" s="3" t="str">
        <f>INDEX(Convert_DurBins[Dur_Bucket],MATCH($W561,Convert_DurBins[Dur_Val],1))</f>
        <v>12-14</v>
      </c>
      <c r="Y561" s="14">
        <f t="shared" si="44"/>
        <v>3.0228520000000003</v>
      </c>
      <c r="Z561" s="3">
        <f>-INDEX(DefProv[Default],MATCH($O561&amp;$R561,DefProv[KEY],0))</f>
        <v>-13</v>
      </c>
      <c r="AA561" s="9" cm="1">
        <f t="array" ref="AA561">IF($M561="CAD",AB561,_xll.BDP($C561,AA$1,"YAS_XCCY_FOREIGN_CURRENCY=CAD","YAS_YLD_FLAG = 15","PRICING_SOURCE=BVAL"))</f>
        <v>3.1528520000000002</v>
      </c>
      <c r="AB561" s="9" cm="1">
        <f t="array" ref="AB561">_xll.BDP($C561,AB$1,"YAS_YLD_FLAG = 15","PRICING_SOURCE=BVAL")</f>
        <v>3.1528520000000002</v>
      </c>
      <c r="AC561" s="14">
        <f t="shared" si="45"/>
        <v>0</v>
      </c>
      <c r="AD561" s="9" cm="1">
        <f t="array" ref="AD561">_xll.BDP($C561,AD$1,"YAS_YLD_FLAG = 15","PRICING_SOURCE=BVAL")</f>
        <v>128.47500000000002</v>
      </c>
      <c r="AE561" s="14">
        <f>INDEX([1]credit_yield!$C$1:$C$108,MATCH($AY561,[1]credit_yield!$A$1:$A$108,0))</f>
        <v>137.66306864420571</v>
      </c>
      <c r="AF561" s="9" cm="1">
        <f t="array" ref="AF561">_xll.BDP($C561,AF$1,"YAS_YLD_FLAG = 15","YAS_XCCY_FOREIGN_CURRENCY=CAD","PRICING_SOURCE=BVAL")</f>
        <v>147.5572897902658</v>
      </c>
      <c r="AG561" s="9" cm="1">
        <f t="array" ref="AG561">_xll.BDP($C561,AG$1,"YAS_YLD_FLAG = 15","PRICING_SOURCE=BVAL")</f>
        <v>1.8681019999999999</v>
      </c>
      <c r="AH561" s="9" t="str" cm="1">
        <f t="array" ref="AH561">_xll.BDP($C561,AH$1,"YAS_YLD_FLAG = 15","PRICING_SOURCE=BVAL")</f>
        <v>CAN 4 06/01/41</v>
      </c>
      <c r="AI561" s="9" t="str" cm="1">
        <f t="array" ref="AI561">_xll.BDP($C561,AI$1,"YAS_YLD_FLAG = 15","YAS_XCCY_FOREIGN_CURRENCY=CAD","PRICING_SOURCE=BVAL")</f>
        <v>CAN 4 06/01/41</v>
      </c>
      <c r="AJ561" s="9" cm="1">
        <f t="array" ref="AJ561">_xll.BQL($C561, "yield(fill=PREV, pricing_source=BVN4, side=Bid, yield_type=YTW) - yield(fill=PREV, pricing_source=BVN4, side=Ask, yield_type=YTW)")</f>
        <v>5.6850585950781074E-2</v>
      </c>
      <c r="AK561" s="16" cm="1">
        <f t="array" ref="AK561">_xll.BDP($C561,AK$1,"YAS_YLD_FLAG = 1")</f>
        <v>210000000</v>
      </c>
      <c r="AL561" s="5">
        <f t="shared" si="46"/>
        <v>0</v>
      </c>
      <c r="AM561" s="17" cm="1">
        <f t="array" ref="AM561">_xll.BDP($C561&amp;"@"&amp;Settings!$B$1&amp;" "&amp;$O561,"INTERVAL_SUM","MARKET_DATA_OVERRIDE="&amp;AM$1,"CALC_INTERVAL="&amp;Settings!$B$2,"FILL=0")*1000</f>
        <v>0</v>
      </c>
      <c r="AN561" s="18">
        <f t="shared" si="47"/>
        <v>0</v>
      </c>
      <c r="AO561" s="17" cm="1">
        <f t="array" ref="AO561">_xll.BDP($I561&amp;"@"&amp;Settings!$B$1&amp;" "&amp;$O561,"INTERVAL_SUM","MARKET_DATA_OVERRIDE="&amp;AO$1,"CALC_INTERVAL="&amp;Settings!$B$2,"FILL=0")*1000</f>
        <v>0</v>
      </c>
      <c r="AP561" s="17" cm="1">
        <f t="array" ref="AP561">_xll.BDP($I561&amp;"@"&amp;Settings!$B$1&amp;" "&amp;$O561,"INTERVAL_SUM","MARKET_DATA_OVERRIDE="&amp;AP$1,"CALC_INTERVAL="&amp;Settings!$B$2,"FILL=0")*1000</f>
        <v>0</v>
      </c>
      <c r="AQ561" s="8" cm="1">
        <f t="array" ref="AQ561">_xll.BDP($C561,AQ$1)</f>
        <v>61</v>
      </c>
      <c r="AR561" s="21">
        <f>_xlfn.IFNA(IF(ISNUMBER($K561),INDEX(SN_Limit[UTILIZATION],MATCH($K561,SN_Limit[BB_ID],0)),"#N/A"),
IF(ISNUMBER($L561),INDEX(SN_Limit[UTILIZATION],MATCH($L561,SN_Limit[BB_ID],0)),"#N/A"))</f>
        <v>3.0800000000000001E-2</v>
      </c>
      <c r="AS561" s="6">
        <f>_xlfn.IFNA(IF(ISNUMBER($K561),INDEX(SN_Limit[REMAINING],MATCH($K561,SN_Limit[BB_ID],0)),"#N/A"),
IF(ISNUMBER($L561),INDEX(SN_Limit[REMAINING],MATCH($L561,SN_Limit[BB_ID],0)),"#N/A"))</f>
        <v>65189376.640000001</v>
      </c>
      <c r="AT561" s="39" t="str">
        <f>INDEX(Table11[Z_category],MATCH(MAX(BuyTable[[#This Row],[Yld_Z_BB]:[Yld_Z_RBCI]]),Table11[Z_score_Vale],1))</f>
        <v>75 to 90</v>
      </c>
      <c r="AU561" s="39">
        <f>INDEX(Table12[TRAC_Category],MATCH(BuyTable[[#This Row],[Perc_Traded]],Table12[TRAC_Value],1))</f>
        <v>0</v>
      </c>
      <c r="AV561" s="41">
        <f>INDEX(Table13[NetDlrInv_Category],MATCH(BuyTable[[#This Row],[DealerClient Net]],Table13[NetDlrInv_Value],1))</f>
        <v>0</v>
      </c>
      <c r="AW561" s="39">
        <f>IF(OR(ISBLANK(BuyTable[[#This Row],[MSG_AskSize]]),NOT(ISNUMBER(BuyTable[[#This Row],[MSG_AskSize]]))),"NA",INDEX(Table14[AskSize_Category],MATCH(BuyTable[[#This Row],[MSG_AskSize]],Table14[AskSize_Value],1)))</f>
        <v>0</v>
      </c>
      <c r="AX561" s="39">
        <f>INDEX(Table15[XCCY_Cat],MATCH(BuyTable[[#This Row],[XCCY_sprd]],Table15[XCCY_Value],1))</f>
        <v>0</v>
      </c>
      <c r="AY561" s="3" t="str">
        <f>INDEX(Group_RTG[RTG_Value],MATCH($R561,Group_RTG[RTG_Key],0))&amp;":"&amp;INDEX(Map_DurBQNT[Dur_Val],MATCH($X561,Map_DurBQNT[Dur_Key],0))&amp;":"&amp;$M561&amp;":"&amp;$O561</f>
        <v>A:7:CAD:Corp</v>
      </c>
      <c r="AZ561" s="39" t="str">
        <f>INDEX(Table9[LQA_Bucket],MATCH(BuyTable[[#This Row],[LQA_LIQUIDITY_SCORE]],Table9[LQA_Val],1))</f>
        <v>60-80</v>
      </c>
      <c r="BA561" s="41" t="str">
        <f>INDEX(Table10[Utilization_Bucket],MATCH(_xlfn.IFNA(ROUND(BuyTable[[#This Row],[Remaining]]/1000000,0),-1),Table10[Utilization_Val],1))</f>
        <v>50-100MM</v>
      </c>
      <c r="BB56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62" spans="1:54" x14ac:dyDescent="0.3">
      <c r="A562" t="s">
        <v>876</v>
      </c>
      <c r="B562" t="str">
        <f>IF(ISNUMBER(MATCH(I562,Buyside_PastID!A:A,0)),"","NEW")</f>
        <v/>
      </c>
      <c r="C562" s="8" t="s">
        <v>1141</v>
      </c>
      <c r="D562" s="8">
        <v>1.1898435309832944</v>
      </c>
      <c r="E562" s="8">
        <v>1.7156821270605063</v>
      </c>
      <c r="F562" s="8" t="s">
        <v>2262</v>
      </c>
      <c r="G562" s="8">
        <v>0</v>
      </c>
      <c r="H562" s="8">
        <v>0</v>
      </c>
      <c r="I562" s="8" t="str" cm="1">
        <f t="array" ref="I562">_xll.BDP($C562,I$1)</f>
        <v>705464EQ4</v>
      </c>
      <c r="J562" s="8" t="str" cm="1">
        <f t="array" ref="J562">_xll.BDP($C562,J$1)</f>
        <v>PEEL 4 1/4 12/02/33</v>
      </c>
      <c r="K562" s="8" cm="1">
        <f t="array" ref="K562">_xll.BDP($C562,K$1)</f>
        <v>180924</v>
      </c>
      <c r="L562" s="8" cm="1">
        <f t="array" ref="L562">_xll.BDP($C562,L$1)</f>
        <v>180924</v>
      </c>
      <c r="M562" s="8" t="str" cm="1">
        <f t="array" ref="M562">_xll.BDP($C562,M$1)</f>
        <v>CAD</v>
      </c>
      <c r="N562" s="8" t="str" cm="1">
        <f t="array" ref="N562">_xll.BDP($C562,N$1)</f>
        <v>CA</v>
      </c>
      <c r="O562" s="8" t="str" cm="1">
        <f t="array" ref="O562">_xll.BDP($C562,O$1)</f>
        <v>Govt</v>
      </c>
      <c r="P562" s="8" t="str" cm="1">
        <f t="array" ref="P562">_xll.BDP($C562,P$1)</f>
        <v>Government</v>
      </c>
      <c r="Q562" s="8" t="str" cm="1">
        <f t="array" ref="Q562">_xll.BDP($C562,Q$1)</f>
        <v>PEEL (REG. MUNIC. OF)</v>
      </c>
      <c r="R562" s="8" t="str" cm="1">
        <f t="array" ref="R562">_xll.BDP($C562,R$1)</f>
        <v>AAA</v>
      </c>
      <c r="S562" s="8" cm="1">
        <f t="array" ref="S562">_xlfn.IFNA(MATCH(_xll.BDP($C562,S$1),Convert_RBCIRTG[RTG_MDY],0),0)</f>
        <v>10</v>
      </c>
      <c r="T562" s="8" cm="1">
        <f t="array" ref="T562">_xlfn.IFNA(MATCH(_xll.BDP($C562,T$1),Convert_RBCIRTG[RTG_FITCH_SP],0),0)</f>
        <v>0</v>
      </c>
      <c r="U562" s="8" cm="1">
        <f t="array" ref="U562">_xlfn.IFNA(MATCH(_xll.BDP($C562,U$1),Convert_RBCIRTG[RTG_FITCH_SP],0),0)</f>
        <v>10</v>
      </c>
      <c r="V562" s="20" t="str" cm="1">
        <f t="array" ref="V562">INDEX(Convert_RBCIRTG[RTG_FITCH_SP],IF(MEDIAN($S562:$U562)&gt;0,MEDIAN($S562:$U562),MAX($S562:$U562)))</f>
        <v>AAA</v>
      </c>
      <c r="W562" s="15" cm="1">
        <f t="array" ref="W562">_xll.BDP($C562,W$1,"YAS_YLD_FLAG = 15")</f>
        <v>9.57907038519288</v>
      </c>
      <c r="X562" s="3" t="str">
        <f>INDEX(Convert_DurBins[Dur_Bucket],MATCH($W562,Convert_DurBins[Dur_Val],1))</f>
        <v>0-10</v>
      </c>
      <c r="Y562" s="14">
        <f t="shared" si="44"/>
        <v>2.4796540000000005</v>
      </c>
      <c r="Z562" s="3">
        <f>-INDEX(DefProv[Default],MATCH($O562&amp;$R562,DefProv[KEY],0))</f>
        <v>-3</v>
      </c>
      <c r="AA562" s="9" cm="1">
        <f t="array" ref="AA562">IF($M562="CAD",AB562,_xll.BDP($C562,AA$1,"YAS_XCCY_FOREIGN_CURRENCY=CAD","YAS_YLD_FLAG = 15","PRICING_SOURCE=BVAL"))</f>
        <v>2.5096540000000003</v>
      </c>
      <c r="AB562" s="9" cm="1">
        <f t="array" ref="AB562">_xll.BDP($C562,AB$1,"YAS_YLD_FLAG = 15","PRICING_SOURCE=BVAL")</f>
        <v>2.5096540000000003</v>
      </c>
      <c r="AC562" s="14">
        <f t="shared" si="45"/>
        <v>0</v>
      </c>
      <c r="AD562" s="9" cm="1">
        <f t="array" ref="AD562">_xll.BDP($C562,AD$1,"YAS_YLD_FLAG = 15","PRICING_SOURCE=BVAL")</f>
        <v>81.069600000000037</v>
      </c>
      <c r="AE562" s="14" t="e">
        <f>INDEX([1]credit_yield!$C$1:$C$108,MATCH($AY562,[1]credit_yield!$A$1:$A$108,0))</f>
        <v>#N/A</v>
      </c>
      <c r="AF562" s="9" cm="1">
        <f t="array" ref="AF562">_xll.BDP($C562,AF$1,"YAS_YLD_FLAG = 15","YAS_XCCY_FOREIGN_CURRENCY=CAD","PRICING_SOURCE=BVAL")</f>
        <v>98.388448510339146</v>
      </c>
      <c r="AG562" s="9" cm="1">
        <f t="array" ref="AG562">_xll.BDP($C562,AG$1,"YAS_YLD_FLAG = 15","PRICING_SOURCE=BVAL")</f>
        <v>1.698958</v>
      </c>
      <c r="AH562" s="9" t="str" cm="1">
        <f t="array" ref="AH562">_xll.BDP($C562,AH$1,"YAS_YLD_FLAG = 15","PRICING_SOURCE=BVAL")</f>
        <v>CAN 5 3/4 06/01/33</v>
      </c>
      <c r="AI562" s="9" t="str" cm="1">
        <f t="array" ref="AI562">_xll.BDP($C562,AI$1,"YAS_YLD_FLAG = 15","YAS_XCCY_FOREIGN_CURRENCY=CAD","PRICING_SOURCE=BVAL")</f>
        <v>CAN 1 ½ 06/01/31</v>
      </c>
      <c r="AJ562" s="9" cm="1">
        <f t="array" ref="AJ562">_xll.BQL($C562, "yield(fill=PREV, pricing_source=BVN4, side=Bid, yield_type=YTW) - yield(fill=PREV, pricing_source=BVN4, side=Ask, yield_type=YTW)")</f>
        <v>1.2141684978002054E-2</v>
      </c>
      <c r="AK562" s="16" cm="1">
        <f t="array" ref="AK562">_xll.BDP($C562,AK$1,"YAS_YLD_FLAG = 1")</f>
        <v>250000000</v>
      </c>
      <c r="AL562" s="5">
        <f t="shared" si="46"/>
        <v>0</v>
      </c>
      <c r="AM562" s="17" cm="1">
        <f t="array" ref="AM562">_xll.BDP($C562&amp;"@"&amp;Settings!$B$1&amp;" "&amp;$O562,"INTERVAL_SUM","MARKET_DATA_OVERRIDE="&amp;AM$1,"CALC_INTERVAL="&amp;Settings!$B$2,"FILL=0")*1000</f>
        <v>0</v>
      </c>
      <c r="AN562" s="18">
        <f t="shared" si="47"/>
        <v>0</v>
      </c>
      <c r="AO562" s="17" cm="1">
        <f t="array" ref="AO562">_xll.BDP($I562&amp;"@"&amp;Settings!$B$1&amp;" "&amp;$O562,"INTERVAL_SUM","MARKET_DATA_OVERRIDE="&amp;AO$1,"CALC_INTERVAL="&amp;Settings!$B$2,"FILL=0")*1000</f>
        <v>0</v>
      </c>
      <c r="AP562" s="17" cm="1">
        <f t="array" ref="AP562">_xll.BDP($I562&amp;"@"&amp;Settings!$B$1&amp;" "&amp;$O562,"INTERVAL_SUM","MARKET_DATA_OVERRIDE="&amp;AP$1,"CALC_INTERVAL="&amp;Settings!$B$2,"FILL=0")*1000</f>
        <v>0</v>
      </c>
      <c r="AQ562" s="8" cm="1">
        <f t="array" ref="AQ562">_xll.BDP($C562,AQ$1)</f>
        <v>93</v>
      </c>
      <c r="AR562" s="21">
        <f>_xlfn.IFNA(IF(ISNUMBER($K562),INDEX(SN_Limit[UTILIZATION],MATCH($K562,SN_Limit[BB_ID],0)),"#N/A"),
IF(ISNUMBER($L562),INDEX(SN_Limit[UTILIZATION],MATCH($L562,SN_Limit[BB_ID],0)),"#N/A"))</f>
        <v>0</v>
      </c>
      <c r="AS562" s="6">
        <f>_xlfn.IFNA(IF(ISNUMBER($K562),INDEX(SN_Limit[REMAINING],MATCH($K562,SN_Limit[BB_ID],0)),"#N/A"),
IF(ISNUMBER($L562),INDEX(SN_Limit[REMAINING],MATCH($L562,SN_Limit[BB_ID],0)),"#N/A"))</f>
        <v>67500000</v>
      </c>
      <c r="AT562" s="39" t="str">
        <f>INDEX(Table11[Z_category],MATCH(MAX(BuyTable[[#This Row],[Yld_Z_BB]:[Yld_Z_RBCI]]),Table11[Z_score_Vale],1))</f>
        <v>90+</v>
      </c>
      <c r="AU562" s="39">
        <f>INDEX(Table12[TRAC_Category],MATCH(BuyTable[[#This Row],[Perc_Traded]],Table12[TRAC_Value],1))</f>
        <v>0</v>
      </c>
      <c r="AV562" s="41">
        <f>INDEX(Table13[NetDlrInv_Category],MATCH(BuyTable[[#This Row],[DealerClient Net]],Table13[NetDlrInv_Value],1))</f>
        <v>0</v>
      </c>
      <c r="AW562" s="39">
        <f>IF(OR(ISBLANK(BuyTable[[#This Row],[MSG_AskSize]]),NOT(ISNUMBER(BuyTable[[#This Row],[MSG_AskSize]]))),"NA",INDEX(Table14[AskSize_Category],MATCH(BuyTable[[#This Row],[MSG_AskSize]],Table14[AskSize_Value],1)))</f>
        <v>0</v>
      </c>
      <c r="AX562" s="39">
        <f>INDEX(Table15[XCCY_Cat],MATCH(BuyTable[[#This Row],[XCCY_sprd]],Table15[XCCY_Value],1))</f>
        <v>0</v>
      </c>
      <c r="AY562" s="3" t="str">
        <f>INDEX(Group_RTG[RTG_Value],MATCH($R562,Group_RTG[RTG_Key],0))&amp;":"&amp;INDEX(Map_DurBQNT[Dur_Val],MATCH($X562,Map_DurBQNT[Dur_Key],0))&amp;":"&amp;$M562&amp;":"&amp;$O562</f>
        <v>AAA:5:CAD:Govt</v>
      </c>
      <c r="AZ562" s="39" t="str">
        <f>INDEX(Table9[LQA_Bucket],MATCH(BuyTable[[#This Row],[LQA_LIQUIDITY_SCORE]],Table9[LQA_Val],1))</f>
        <v>80-100</v>
      </c>
      <c r="BA562" s="41" t="str">
        <f>INDEX(Table10[Utilization_Bucket],MATCH(_xlfn.IFNA(ROUND(BuyTable[[#This Row],[Remaining]]/1000000,0),-1),Table10[Utilization_Val],1))</f>
        <v>50-100MM</v>
      </c>
      <c r="BB56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63" spans="1:54" x14ac:dyDescent="0.3">
      <c r="A563" t="s">
        <v>876</v>
      </c>
      <c r="B563" t="str">
        <f>IF(ISNUMBER(MATCH(I563,Buyside_PastID!A:A,0)),"","NEW")</f>
        <v/>
      </c>
      <c r="C563" s="8" t="s">
        <v>1742</v>
      </c>
      <c r="D563" s="8">
        <v>0.87346223430721359</v>
      </c>
      <c r="E563" s="8">
        <v>0.76891827828887938</v>
      </c>
      <c r="F563" s="8" t="s">
        <v>2167</v>
      </c>
      <c r="G563" s="8">
        <v>3000000</v>
      </c>
      <c r="H563" s="8">
        <v>5000000</v>
      </c>
      <c r="I563" s="8" t="str" cm="1">
        <f t="array" ref="I563">_xll.BDP($C563,I$1)</f>
        <v>44810ZBN9</v>
      </c>
      <c r="J563" s="8" t="str" cm="1">
        <f t="array" ref="J563">_xll.BDP($C563,J$1)</f>
        <v>HYDONE 4.17 06/06/44</v>
      </c>
      <c r="K563" s="8" cm="1">
        <f t="array" ref="K563">_xll.BDP($C563,K$1)</f>
        <v>47287703</v>
      </c>
      <c r="L563" s="8" cm="1">
        <f t="array" ref="L563">_xll.BDP($C563,L$1)</f>
        <v>1180521</v>
      </c>
      <c r="M563" s="8" t="str" cm="1">
        <f t="array" ref="M563">_xll.BDP($C563,M$1)</f>
        <v>CAD</v>
      </c>
      <c r="N563" s="8" t="str" cm="1">
        <f t="array" ref="N563">_xll.BDP($C563,N$1)</f>
        <v>CA</v>
      </c>
      <c r="O563" s="8" t="str" cm="1">
        <f t="array" ref="O563">_xll.BDP($C563,O$1)</f>
        <v>Corp</v>
      </c>
      <c r="P563" s="8" t="str" cm="1">
        <f t="array" ref="P563">_xll.BDP($C563,P$1)</f>
        <v>Utilities</v>
      </c>
      <c r="Q563" s="8" t="str" cm="1">
        <f t="array" ref="Q563">_xll.BDP($C563,Q$1)</f>
        <v>HYDRO ONE INC</v>
      </c>
      <c r="R563" s="8" t="str" cm="1">
        <f t="array" ref="R563">_xll.BDP($C563,R$1)</f>
        <v>A-</v>
      </c>
      <c r="S563" s="8" cm="1">
        <f t="array" ref="S563">_xlfn.IFNA(MATCH(_xll.BDP($C563,S$1),Convert_RBCIRTG[RTG_MDY],0),0)</f>
        <v>4</v>
      </c>
      <c r="T563" s="8" cm="1">
        <f t="array" ref="T563">_xlfn.IFNA(MATCH(_xll.BDP($C563,T$1),Convert_RBCIRTG[RTG_FITCH_SP],0),0)</f>
        <v>0</v>
      </c>
      <c r="U563" s="8" cm="1">
        <f t="array" ref="U563">_xlfn.IFNA(MATCH(_xll.BDP($C563,U$1),Convert_RBCIRTG[RTG_FITCH_SP],0),0)</f>
        <v>4</v>
      </c>
      <c r="V563" s="20" t="str" cm="1">
        <f t="array" ref="V563">INDEX(Convert_RBCIRTG[RTG_FITCH_SP],IF(MEDIAN($S563:$U563)&gt;0,MEDIAN($S563:$U563),MAX($S563:$U563)))</f>
        <v>A-</v>
      </c>
      <c r="W563" s="15" cm="1">
        <f t="array" ref="W563">_xll.BDP($C563,W$1,"YAS_YLD_FLAG = 15")</f>
        <v>14.746069258947575</v>
      </c>
      <c r="X563" s="3" t="str">
        <f>INDEX(Convert_DurBins[Dur_Bucket],MATCH($W563,Convert_DurBins[Dur_Val],1))</f>
        <v>14-16</v>
      </c>
      <c r="Y563" s="14">
        <f t="shared" si="44"/>
        <v>3.1438809999999999</v>
      </c>
      <c r="Z563" s="3">
        <f>-INDEX(DefProv[Default],MATCH($O563&amp;$R563,DefProv[KEY],0))</f>
        <v>-13</v>
      </c>
      <c r="AA563" s="9" cm="1">
        <f t="array" ref="AA563">IF($M563="CAD",AB563,_xll.BDP($C563,AA$1,"YAS_XCCY_FOREIGN_CURRENCY=CAD","YAS_YLD_FLAG = 15","PRICING_SOURCE=BVAL"))</f>
        <v>3.2738809999999998</v>
      </c>
      <c r="AB563" s="9" cm="1">
        <f t="array" ref="AB563">_xll.BDP($C563,AB$1,"YAS_YLD_FLAG = 15","PRICING_SOURCE=BVAL")</f>
        <v>3.2738809999999998</v>
      </c>
      <c r="AC563" s="14">
        <f t="shared" si="45"/>
        <v>0</v>
      </c>
      <c r="AD563" s="9" cm="1">
        <f t="array" ref="AD563">_xll.BDP($C563,AD$1,"YAS_YLD_FLAG = 15","PRICING_SOURCE=BVAL")</f>
        <v>140.5779</v>
      </c>
      <c r="AE563" s="14">
        <f>INDEX([1]credit_yield!$C$1:$C$108,MATCH($AY563,[1]credit_yield!$A$1:$A$108,0))</f>
        <v>139.28053149055029</v>
      </c>
      <c r="AF563" s="9" cm="1">
        <f t="array" ref="AF563">_xll.BDP($C563,AF$1,"YAS_YLD_FLAG = 15","YAS_XCCY_FOREIGN_CURRENCY=CAD","PRICING_SOURCE=BVAL")</f>
        <v>149.9927168261579</v>
      </c>
      <c r="AG563" s="9" cm="1">
        <f t="array" ref="AG563">_xll.BDP($C563,AG$1,"YAS_YLD_FLAG = 15","PRICING_SOURCE=BVAL")</f>
        <v>1.8681019999999999</v>
      </c>
      <c r="AH563" s="9" t="str" cm="1">
        <f t="array" ref="AH563">_xll.BDP($C563,AH$1,"YAS_YLD_FLAG = 15","PRICING_SOURCE=BVAL")</f>
        <v>CAN 4 06/01/41</v>
      </c>
      <c r="AI563" s="9" t="str" cm="1">
        <f t="array" ref="AI563">_xll.BDP($C563,AI$1,"YAS_YLD_FLAG = 15","YAS_XCCY_FOREIGN_CURRENCY=CAD","PRICING_SOURCE=BVAL")</f>
        <v>CAN 4 06/01/41</v>
      </c>
      <c r="AJ563" s="9" cm="1">
        <f t="array" ref="AJ563">_xll.BQL($C563, "yield(fill=PREV, pricing_source=BVN4, side=Bid, yield_type=YTW) - yield(fill=PREV, pricing_source=BVN4, side=Ask, yield_type=YTW)")</f>
        <v>1.5001299999999773E-2</v>
      </c>
      <c r="AK563" s="16" cm="1">
        <f t="array" ref="AK563">_xll.BDP($C563,AK$1,"YAS_YLD_FLAG = 1")</f>
        <v>350000000</v>
      </c>
      <c r="AL563" s="5">
        <f t="shared" si="46"/>
        <v>0</v>
      </c>
      <c r="AM563" s="17" cm="1">
        <f t="array" ref="AM563">_xll.BDP($C563&amp;"@"&amp;Settings!$B$1&amp;" "&amp;$O563,"INTERVAL_SUM","MARKET_DATA_OVERRIDE="&amp;AM$1,"CALC_INTERVAL="&amp;Settings!$B$2,"FILL=0")*1000</f>
        <v>0</v>
      </c>
      <c r="AN563" s="18">
        <f t="shared" si="47"/>
        <v>0</v>
      </c>
      <c r="AO563" s="17" cm="1">
        <f t="array" ref="AO563">_xll.BDP($I563&amp;"@"&amp;Settings!$B$1&amp;" "&amp;$O563,"INTERVAL_SUM","MARKET_DATA_OVERRIDE="&amp;AO$1,"CALC_INTERVAL="&amp;Settings!$B$2,"FILL=0")*1000</f>
        <v>0</v>
      </c>
      <c r="AP563" s="17" cm="1">
        <f t="array" ref="AP563">_xll.BDP($I563&amp;"@"&amp;Settings!$B$1&amp;" "&amp;$O563,"INTERVAL_SUM","MARKET_DATA_OVERRIDE="&amp;AP$1,"CALC_INTERVAL="&amp;Settings!$B$2,"FILL=0")*1000</f>
        <v>0</v>
      </c>
      <c r="AQ563" s="8" cm="1">
        <f t="array" ref="AQ563">_xll.BDP($C563,AQ$1)</f>
        <v>82</v>
      </c>
      <c r="AR563" s="21">
        <f>_xlfn.IFNA(IF(ISNUMBER($K563),INDEX(SN_Limit[UTILIZATION],MATCH($K563,SN_Limit[BB_ID],0)),"#N/A"),
IF(ISNUMBER($L563),INDEX(SN_Limit[UTILIZATION],MATCH($L563,SN_Limit[BB_ID],0)),"#N/A"))</f>
        <v>0.15909999999999999</v>
      </c>
      <c r="AS563" s="6">
        <f>_xlfn.IFNA(IF(ISNUMBER($K563),INDEX(SN_Limit[REMAINING],MATCH($K563,SN_Limit[BB_ID],0)),"#N/A"),
IF(ISNUMBER($L563),INDEX(SN_Limit[REMAINING],MATCH($L563,SN_Limit[BB_ID],0)),"#N/A"))</f>
        <v>111128831.42</v>
      </c>
      <c r="AT563" s="39" t="str">
        <f>INDEX(Table11[Z_category],MATCH(MAX(BuyTable[[#This Row],[Yld_Z_BB]:[Yld_Z_RBCI]]),Table11[Z_score_Vale],1))</f>
        <v>75 to 90</v>
      </c>
      <c r="AU563" s="39">
        <f>INDEX(Table12[TRAC_Category],MATCH(BuyTable[[#This Row],[Perc_Traded]],Table12[TRAC_Value],1))</f>
        <v>0</v>
      </c>
      <c r="AV563" s="41">
        <f>INDEX(Table13[NetDlrInv_Category],MATCH(BuyTable[[#This Row],[DealerClient Net]],Table13[NetDlrInv_Value],1))</f>
        <v>0</v>
      </c>
      <c r="AW563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63" s="39">
        <f>INDEX(Table15[XCCY_Cat],MATCH(BuyTable[[#This Row],[XCCY_sprd]],Table15[XCCY_Value],1))</f>
        <v>0</v>
      </c>
      <c r="AY563" s="3" t="str">
        <f>INDEX(Group_RTG[RTG_Value],MATCH($R563,Group_RTG[RTG_Key],0))&amp;":"&amp;INDEX(Map_DurBQNT[Dur_Val],MATCH($X563,Map_DurBQNT[Dur_Key],0))&amp;":"&amp;$M563&amp;":"&amp;$O563</f>
        <v>A:8:CAD:Corp</v>
      </c>
      <c r="AZ563" s="39" t="str">
        <f>INDEX(Table9[LQA_Bucket],MATCH(BuyTable[[#This Row],[LQA_LIQUIDITY_SCORE]],Table9[LQA_Val],1))</f>
        <v>80-100</v>
      </c>
      <c r="BA563" s="41" t="str">
        <f>INDEX(Table10[Utilization_Bucket],MATCH(_xlfn.IFNA(ROUND(BuyTable[[#This Row],[Remaining]]/1000000,0),-1),Table10[Utilization_Val],1))</f>
        <v>100MM+</v>
      </c>
      <c r="BB56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64" spans="1:54" x14ac:dyDescent="0.3">
      <c r="A564" t="s">
        <v>876</v>
      </c>
      <c r="B564" t="str">
        <f>IF(ISNUMBER(MATCH(I564,Buyside_PastID!A:A,0)),"","NEW")</f>
        <v/>
      </c>
      <c r="C564" s="8" t="s">
        <v>1827</v>
      </c>
      <c r="D564" s="8">
        <v>1.2923220260474149</v>
      </c>
      <c r="E564" s="8">
        <v>1.5427573473970881</v>
      </c>
      <c r="F564" s="8" t="s">
        <v>2273</v>
      </c>
      <c r="G564" s="8">
        <v>0</v>
      </c>
      <c r="H564" s="8">
        <v>10000000</v>
      </c>
      <c r="I564" s="8" t="str" cm="1">
        <f t="array" ref="I564">_xll.BDP($C564,I$1)</f>
        <v>669827FL6</v>
      </c>
      <c r="J564" s="8" t="str" cm="1">
        <f t="array" ref="J564">_xll.BDP($C564,J$1)</f>
        <v>NS 5.8 06/01/33</v>
      </c>
      <c r="K564" s="8" cm="1">
        <f t="array" ref="K564">_xll.BDP($C564,K$1)</f>
        <v>191114</v>
      </c>
      <c r="L564" s="8" cm="1">
        <f t="array" ref="L564">_xll.BDP($C564,L$1)</f>
        <v>191114</v>
      </c>
      <c r="M564" s="8" t="str" cm="1">
        <f t="array" ref="M564">_xll.BDP($C564,M$1)</f>
        <v>CAD</v>
      </c>
      <c r="N564" s="8" t="str" cm="1">
        <f t="array" ref="N564">_xll.BDP($C564,N$1)</f>
        <v>CA</v>
      </c>
      <c r="O564" s="8" t="str" cm="1">
        <f t="array" ref="O564">_xll.BDP($C564,O$1)</f>
        <v>Govt</v>
      </c>
      <c r="P564" s="8" t="str" cm="1">
        <f t="array" ref="P564">_xll.BDP($C564,P$1)</f>
        <v>Government</v>
      </c>
      <c r="Q564" s="8" t="str" cm="1">
        <f t="array" ref="Q564">_xll.BDP($C564,Q$1)</f>
        <v>NOVA SCOTIA PROVINCE</v>
      </c>
      <c r="R564" s="8" t="str" cm="1">
        <f t="array" ref="R564">_xll.BDP($C564,R$1)</f>
        <v>AA-</v>
      </c>
      <c r="S564" s="8" cm="1">
        <f t="array" ref="S564">_xlfn.IFNA(MATCH(_xll.BDP($C564,S$1),Convert_RBCIRTG[RTG_MDY],0),0)</f>
        <v>8</v>
      </c>
      <c r="T564" s="8" cm="1">
        <f t="array" ref="T564">_xlfn.IFNA(MATCH(_xll.BDP($C564,T$1),Convert_RBCIRTG[RTG_FITCH_SP],0),0)</f>
        <v>0</v>
      </c>
      <c r="U564" s="8" cm="1">
        <f t="array" ref="U564">_xlfn.IFNA(MATCH(_xll.BDP($C564,U$1),Convert_RBCIRTG[RTG_FITCH_SP],0),0)</f>
        <v>7</v>
      </c>
      <c r="V564" s="20" t="str" cm="1">
        <f t="array" ref="V564">INDEX(Convert_RBCIRTG[RTG_FITCH_SP],IF(MEDIAN($S564:$U564)&gt;0,MEDIAN($S564:$U564),MAX($S564:$U564)))</f>
        <v>AA-</v>
      </c>
      <c r="W564" s="15" cm="1">
        <f t="array" ref="W564">_xll.BDP($C564,W$1,"YAS_YLD_FLAG = 15")</f>
        <v>8.8338271347983</v>
      </c>
      <c r="X564" s="3" t="str">
        <f>INDEX(Convert_DurBins[Dur_Bucket],MATCH($W564,Convert_DurBins[Dur_Val],1))</f>
        <v>0-10</v>
      </c>
      <c r="Y564" s="14">
        <f t="shared" si="44"/>
        <v>2.3296000000000001</v>
      </c>
      <c r="Z564" s="3">
        <f>-INDEX(DefProv[Default],MATCH($O564&amp;$R564,DefProv[KEY],0))</f>
        <v>-3</v>
      </c>
      <c r="AA564" s="9" cm="1">
        <f t="array" ref="AA564">IF($M564="CAD",AB564,_xll.BDP($C564,AA$1,"YAS_XCCY_FOREIGN_CURRENCY=CAD","YAS_YLD_FLAG = 15","PRICING_SOURCE=BVAL"))</f>
        <v>2.3595999999999999</v>
      </c>
      <c r="AB564" s="9" cm="1">
        <f t="array" ref="AB564">_xll.BDP($C564,AB$1,"YAS_YLD_FLAG = 15","PRICING_SOURCE=BVAL")</f>
        <v>2.3595999999999999</v>
      </c>
      <c r="AC564" s="14">
        <f t="shared" si="45"/>
        <v>0</v>
      </c>
      <c r="AD564" s="9" cm="1">
        <f t="array" ref="AD564">_xll.BDP($C564,AD$1,"YAS_YLD_FLAG = 15","PRICING_SOURCE=BVAL")</f>
        <v>92.488699999999994</v>
      </c>
      <c r="AE564" s="14" t="e">
        <f>INDEX([1]credit_yield!$C$1:$C$108,MATCH($AY564,[1]credit_yield!$A$1:$A$108,0))</f>
        <v>#N/A</v>
      </c>
      <c r="AF564" s="9" cm="1">
        <f t="array" ref="AF564">_xll.BDP($C564,AF$1,"YAS_YLD_FLAG = 15","YAS_XCCY_FOREIGN_CURRENCY=CAD","PRICING_SOURCE=BVAL")</f>
        <v>86.575654286121974</v>
      </c>
      <c r="AG564" s="9" cm="1">
        <f t="array" ref="AG564">_xll.BDP($C564,AG$1,"YAS_YLD_FLAG = 15","PRICING_SOURCE=BVAL")</f>
        <v>1.4347129999999999</v>
      </c>
      <c r="AH564" s="9" t="str" cm="1">
        <f t="array" ref="AH564">_xll.BDP($C564,AH$1,"YAS_YLD_FLAG = 15","PRICING_SOURCE=BVAL")</f>
        <v>CAN 5 3/4 06/01/29</v>
      </c>
      <c r="AI564" s="9" t="str" cm="1">
        <f t="array" ref="AI564">_xll.BDP($C564,AI$1,"YAS_YLD_FLAG = 15","YAS_XCCY_FOREIGN_CURRENCY=CAD","PRICING_SOURCE=BVAL")</f>
        <v>CAN 1 ½ 06/01/31</v>
      </c>
      <c r="AJ564" s="9" cm="1">
        <f t="array" ref="AJ564">_xll.BQL($C564, "yield(fill=PREV, pricing_source=BVN4, side=Bid, yield_type=YTW) - yield(fill=PREV, pricing_source=BVN4, side=Ask, yield_type=YTW)")</f>
        <v>2.1237289134450332E-2</v>
      </c>
      <c r="AK564" s="16" cm="1">
        <f t="array" ref="AK564">_xll.BDP($C564,AK$1,"YAS_YLD_FLAG = 1")</f>
        <v>600000000</v>
      </c>
      <c r="AL564" s="5">
        <f t="shared" si="46"/>
        <v>0</v>
      </c>
      <c r="AM564" s="17" cm="1">
        <f t="array" ref="AM564">_xll.BDP($C564&amp;"@"&amp;Settings!$B$1&amp;" "&amp;$O564,"INTERVAL_SUM","MARKET_DATA_OVERRIDE="&amp;AM$1,"CALC_INTERVAL="&amp;Settings!$B$2,"FILL=0")*1000</f>
        <v>0</v>
      </c>
      <c r="AN564" s="18">
        <f t="shared" si="47"/>
        <v>0</v>
      </c>
      <c r="AO564" s="17" cm="1">
        <f t="array" ref="AO564">_xll.BDP($I564&amp;"@"&amp;Settings!$B$1&amp;" "&amp;$O564,"INTERVAL_SUM","MARKET_DATA_OVERRIDE="&amp;AO$1,"CALC_INTERVAL="&amp;Settings!$B$2,"FILL=0")*1000</f>
        <v>0</v>
      </c>
      <c r="AP564" s="17" cm="1">
        <f t="array" ref="AP564">_xll.BDP($I564&amp;"@"&amp;Settings!$B$1&amp;" "&amp;$O564,"INTERVAL_SUM","MARKET_DATA_OVERRIDE="&amp;AP$1,"CALC_INTERVAL="&amp;Settings!$B$2,"FILL=0")*1000</f>
        <v>0</v>
      </c>
      <c r="AQ564" s="8" cm="1">
        <f t="array" ref="AQ564">_xll.BDP($C564,AQ$1)</f>
        <v>97</v>
      </c>
      <c r="AR564" s="21" t="e">
        <f>_xlfn.IFNA(IF(ISNUMBER($K564),INDEX(SN_Limit[UTILIZATION],MATCH($K564,SN_Limit[BB_ID],0)),"#N/A"),
IF(ISNUMBER($L564),INDEX(SN_Limit[UTILIZATION],MATCH($L564,SN_Limit[BB_ID],0)),"#N/A"))</f>
        <v>#N/A</v>
      </c>
      <c r="AS564" s="6" t="e">
        <f>_xlfn.IFNA(IF(ISNUMBER($K564),INDEX(SN_Limit[REMAINING],MATCH($K564,SN_Limit[BB_ID],0)),"#N/A"),
IF(ISNUMBER($L564),INDEX(SN_Limit[REMAINING],MATCH($L564,SN_Limit[BB_ID],0)),"#N/A"))</f>
        <v>#N/A</v>
      </c>
      <c r="AT564" s="39" t="str">
        <f>INDEX(Table11[Z_category],MATCH(MAX(BuyTable[[#This Row],[Yld_Z_BB]:[Yld_Z_RBCI]]),Table11[Z_score_Vale],1))</f>
        <v>90+</v>
      </c>
      <c r="AU564" s="39">
        <f>INDEX(Table12[TRAC_Category],MATCH(BuyTable[[#This Row],[Perc_Traded]],Table12[TRAC_Value],1))</f>
        <v>0</v>
      </c>
      <c r="AV564" s="41">
        <f>INDEX(Table13[NetDlrInv_Category],MATCH(BuyTable[[#This Row],[DealerClient Net]],Table13[NetDlrInv_Value],1))</f>
        <v>0</v>
      </c>
      <c r="AW564" s="39">
        <f>IF(OR(ISBLANK(BuyTable[[#This Row],[MSG_AskSize]]),NOT(ISNUMBER(BuyTable[[#This Row],[MSG_AskSize]]))),"NA",INDEX(Table14[AskSize_Category],MATCH(BuyTable[[#This Row],[MSG_AskSize]],Table14[AskSize_Value],1)))</f>
        <v>0</v>
      </c>
      <c r="AX564" s="39">
        <f>INDEX(Table15[XCCY_Cat],MATCH(BuyTable[[#This Row],[XCCY_sprd]],Table15[XCCY_Value],1))</f>
        <v>0</v>
      </c>
      <c r="AY564" s="3" t="str">
        <f>INDEX(Group_RTG[RTG_Value],MATCH($R564,Group_RTG[RTG_Key],0))&amp;":"&amp;INDEX(Map_DurBQNT[Dur_Val],MATCH($X564,Map_DurBQNT[Dur_Key],0))&amp;":"&amp;$M564&amp;":"&amp;$O564</f>
        <v>AA:5:CAD:Govt</v>
      </c>
      <c r="AZ564" s="39" t="str">
        <f>INDEX(Table9[LQA_Bucket],MATCH(BuyTable[[#This Row],[LQA_LIQUIDITY_SCORE]],Table9[LQA_Val],1))</f>
        <v>80-100</v>
      </c>
      <c r="BA564" s="41" t="str">
        <f>INDEX(Table10[Utilization_Bucket],MATCH(_xlfn.IFNA(ROUND(BuyTable[[#This Row],[Remaining]]/1000000,0),-1),Table10[Utilization_Val],1))</f>
        <v>NR</v>
      </c>
      <c r="BB56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65" spans="1:54" x14ac:dyDescent="0.3">
      <c r="A565" t="s">
        <v>876</v>
      </c>
      <c r="B565" t="str">
        <f>IF(ISNUMBER(MATCH(I565,Buyside_PastID!A:A,0)),"","NEW")</f>
        <v/>
      </c>
      <c r="C565" s="8" t="s">
        <v>2911</v>
      </c>
      <c r="D565" s="8">
        <v>1.632114582079381</v>
      </c>
      <c r="E565" s="8">
        <v>2.0156349617653806</v>
      </c>
      <c r="F565" s="8" t="s">
        <v>2789</v>
      </c>
      <c r="I565" s="8" t="str" cm="1">
        <f t="array" ref="I565">_xll.BDP($C565,I$1)</f>
        <v>761034AA5</v>
      </c>
      <c r="J565" s="8" t="str" cm="1">
        <f t="array" ref="J565">_xll.BDP($C565,J$1)</f>
        <v>RESFER 4.7 06/01/35</v>
      </c>
      <c r="K565" s="8" cm="1">
        <f t="array" ref="K565">_xll.BDP($C565,K$1)</f>
        <v>180969</v>
      </c>
      <c r="L565" s="8" cm="1">
        <f t="array" ref="L565">_xll.BDP($C565,L$1)</f>
        <v>300748</v>
      </c>
      <c r="M565" s="8" t="str" cm="1">
        <f t="array" ref="M565">_xll.BDP($C565,M$1)</f>
        <v>CAD</v>
      </c>
      <c r="N565" s="8" t="str" cm="1">
        <f t="array" ref="N565">_xll.BDP($C565,N$1)</f>
        <v>FR</v>
      </c>
      <c r="O565" s="8" t="str" cm="1">
        <f t="array" ref="O565">_xll.BDP($C565,O$1)</f>
        <v>Govt</v>
      </c>
      <c r="P565" s="8" t="str" cm="1">
        <f t="array" ref="P565">_xll.BDP($C565,P$1)</f>
        <v>Industrials</v>
      </c>
      <c r="Q565" s="8" t="str" cm="1">
        <f t="array" ref="Q565">_xll.BDP($C565,Q$1)</f>
        <v>SNCF RESEAU</v>
      </c>
      <c r="R565" s="8" t="str" cm="1">
        <f t="array" ref="R565">_xll.BDP($C565,R$1)</f>
        <v>AA</v>
      </c>
      <c r="S565" s="8" cm="1">
        <f t="array" ref="S565">_xlfn.IFNA(MATCH(_xll.BDP($C565,S$1),Convert_RBCIRTG[RTG_MDY],0),0)</f>
        <v>8</v>
      </c>
      <c r="T565" s="8" cm="1">
        <f t="array" ref="T565">_xlfn.IFNA(MATCH(_xll.BDP($C565,T$1),Convert_RBCIRTG[RTG_FITCH_SP],0),0)</f>
        <v>0</v>
      </c>
      <c r="U565" s="8" cm="1">
        <f t="array" ref="U565">_xlfn.IFNA(MATCH(_xll.BDP($C565,U$1),Convert_RBCIRTG[RTG_FITCH_SP],0),0)</f>
        <v>8</v>
      </c>
      <c r="V565" s="20" t="str" cm="1">
        <f t="array" ref="V565">INDEX(Convert_RBCIRTG[RTG_FITCH_SP],IF(MEDIAN($S565:$U565)&gt;0,MEDIAN($S565:$U565),MAX($S565:$U565)))</f>
        <v>AA</v>
      </c>
      <c r="W565" s="15" cm="1">
        <f t="array" ref="W565">_xll.BDP($C565,W$1,"YAS_YLD_FLAG = 15")</f>
        <v>10.291718758610145</v>
      </c>
      <c r="X565" s="3" t="str">
        <f>INDEX(Convert_DurBins[Dur_Bucket],MATCH($W565,Convert_DurBins[Dur_Val],1))</f>
        <v>10-12</v>
      </c>
      <c r="Y565" s="14">
        <f t="shared" si="44"/>
        <v>2.6910540000000003</v>
      </c>
      <c r="Z565" s="3">
        <f>-INDEX(DefProv[Default],MATCH($O565&amp;$R565,DefProv[KEY],0))</f>
        <v>-3</v>
      </c>
      <c r="AA565" s="9" cm="1">
        <f t="array" ref="AA565">IF($M565="CAD",AB565,_xll.BDP($C565,AA$1,"YAS_XCCY_FOREIGN_CURRENCY=CAD","YAS_YLD_FLAG = 15","PRICING_SOURCE=BVAL"))</f>
        <v>2.7210540000000001</v>
      </c>
      <c r="AB565" s="9" cm="1">
        <f t="array" ref="AB565">_xll.BDP($C565,AB$1,"YAS_YLD_FLAG = 15","PRICING_SOURCE=BVAL")</f>
        <v>2.7210540000000001</v>
      </c>
      <c r="AC565" s="14">
        <f t="shared" si="45"/>
        <v>0</v>
      </c>
      <c r="AD565" s="9" cm="1">
        <f t="array" ref="AD565">_xll.BDP($C565,AD$1,"YAS_YLD_FLAG = 15","PRICING_SOURCE=BVAL")</f>
        <v>102.21340000000001</v>
      </c>
      <c r="AE565" s="14" t="e">
        <f>INDEX([1]credit_yield!$C$1:$C$108,MATCH($AY565,[1]credit_yield!$A$1:$A$108,0))</f>
        <v>#N/A</v>
      </c>
      <c r="AF565" s="9" cm="1">
        <f t="array" ref="AF565">_xll.BDP($C565,AF$1,"YAS_YLD_FLAG = 15","YAS_XCCY_FOREIGN_CURRENCY=CAD","PRICING_SOURCE=BVAL")</f>
        <v>123.08216798832525</v>
      </c>
      <c r="AG565" s="9" cm="1">
        <f t="array" ref="AG565">_xll.BDP($C565,AG$1,"YAS_YLD_FLAG = 15","PRICING_SOURCE=BVAL")</f>
        <v>1.69892</v>
      </c>
      <c r="AH565" s="9" t="str" cm="1">
        <f t="array" ref="AH565">_xll.BDP($C565,AH$1,"YAS_YLD_FLAG = 15","PRICING_SOURCE=BVAL")</f>
        <v>CAN 5 3/4 06/01/33</v>
      </c>
      <c r="AI565" s="9" t="str" cm="1">
        <f t="array" ref="AI565">_xll.BDP($C565,AI$1,"YAS_YLD_FLAG = 15","YAS_XCCY_FOREIGN_CURRENCY=CAD","PRICING_SOURCE=BVAL")</f>
        <v>CAN 1 ½ 06/01/31</v>
      </c>
      <c r="AJ565" s="9" cm="1">
        <f t="array" ref="AJ565">_xll.BQL($C565, "yield(fill=PREV, pricing_source=BVN4, side=Bid, yield_type=YTW) - yield(fill=PREV, pricing_source=BVN4, side=Ask, yield_type=YTW)")</f>
        <v>0.23460175770634573</v>
      </c>
      <c r="AK565" s="16" cm="1">
        <f t="array" ref="AK565">_xll.BDP($C565,AK$1,"YAS_YLD_FLAG = 1")</f>
        <v>276600000</v>
      </c>
      <c r="AL565" s="5">
        <f t="shared" si="46"/>
        <v>0</v>
      </c>
      <c r="AM565" s="17" cm="1">
        <f t="array" ref="AM565">_xll.BDP($C565&amp;"@"&amp;Settings!$B$1&amp;" "&amp;$O565,"INTERVAL_SUM","MARKET_DATA_OVERRIDE="&amp;AM$1,"CALC_INTERVAL="&amp;Settings!$B$2,"FILL=0")*1000</f>
        <v>0</v>
      </c>
      <c r="AN565" s="18">
        <f t="shared" si="47"/>
        <v>0</v>
      </c>
      <c r="AO565" s="17" cm="1">
        <f t="array" ref="AO565">_xll.BDP($I565&amp;"@"&amp;Settings!$B$1&amp;" "&amp;$O565,"INTERVAL_SUM","MARKET_DATA_OVERRIDE="&amp;AO$1,"CALC_INTERVAL="&amp;Settings!$B$2,"FILL=0")*1000</f>
        <v>0</v>
      </c>
      <c r="AP565" s="17" cm="1">
        <f t="array" ref="AP565">_xll.BDP($I565&amp;"@"&amp;Settings!$B$1&amp;" "&amp;$O565,"INTERVAL_SUM","MARKET_DATA_OVERRIDE="&amp;AP$1,"CALC_INTERVAL="&amp;Settings!$B$2,"FILL=0")*1000</f>
        <v>0</v>
      </c>
      <c r="AQ565" s="8" cm="1">
        <f t="array" ref="AQ565">_xll.BDP($C565,AQ$1)</f>
        <v>81</v>
      </c>
      <c r="AR565" s="21">
        <f>_xlfn.IFNA(IF(ISNUMBER($K565),INDEX(SN_Limit[UTILIZATION],MATCH($K565,SN_Limit[BB_ID],0)),"#N/A"),
IF(ISNUMBER($L565),INDEX(SN_Limit[UTILIZATION],MATCH($L565,SN_Limit[BB_ID],0)),"#N/A"))</f>
        <v>0.8407</v>
      </c>
      <c r="AS565" s="6">
        <f>_xlfn.IFNA(IF(ISNUMBER($K565),INDEX(SN_Limit[REMAINING],MATCH($K565,SN_Limit[BB_ID],0)),"#N/A"),
IF(ISNUMBER($L565),INDEX(SN_Limit[REMAINING],MATCH($L565,SN_Limit[BB_ID],0)),"#N/A"))</f>
        <v>8888128.2399999946</v>
      </c>
      <c r="AT565" s="39" t="str">
        <f>INDEX(Table11[Z_category],MATCH(MAX(BuyTable[[#This Row],[Yld_Z_BB]:[Yld_Z_RBCI]]),Table11[Z_score_Vale],1))</f>
        <v>90+</v>
      </c>
      <c r="AU565" s="39">
        <f>INDEX(Table12[TRAC_Category],MATCH(BuyTable[[#This Row],[Perc_Traded]],Table12[TRAC_Value],1))</f>
        <v>0</v>
      </c>
      <c r="AV565" s="41">
        <f>INDEX(Table13[NetDlrInv_Category],MATCH(BuyTable[[#This Row],[DealerClient Net]],Table13[NetDlrInv_Value],1))</f>
        <v>0</v>
      </c>
      <c r="AW565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65" s="39">
        <f>INDEX(Table15[XCCY_Cat],MATCH(BuyTable[[#This Row],[XCCY_sprd]],Table15[XCCY_Value],1))</f>
        <v>0</v>
      </c>
      <c r="AY565" s="3" t="str">
        <f>INDEX(Group_RTG[RTG_Value],MATCH($R565,Group_RTG[RTG_Key],0))&amp;":"&amp;INDEX(Map_DurBQNT[Dur_Val],MATCH($X565,Map_DurBQNT[Dur_Key],0))&amp;":"&amp;$M565&amp;":"&amp;$O565</f>
        <v>AA:6:CAD:Govt</v>
      </c>
      <c r="AZ565" s="39" t="str">
        <f>INDEX(Table9[LQA_Bucket],MATCH(BuyTable[[#This Row],[LQA_LIQUIDITY_SCORE]],Table9[LQA_Val],1))</f>
        <v>80-100</v>
      </c>
      <c r="BA565" s="41" t="str">
        <f>INDEX(Table10[Utilization_Bucket],MATCH(_xlfn.IFNA(ROUND(BuyTable[[#This Row],[Remaining]]/1000000,0),-1),Table10[Utilization_Val],1))</f>
        <v>1-10MM</v>
      </c>
      <c r="BB56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66" spans="1:54" x14ac:dyDescent="0.3">
      <c r="A566" t="s">
        <v>876</v>
      </c>
      <c r="B566" t="str">
        <f>IF(ISNUMBER(MATCH(I566,Buyside_PastID!A:A,0)),"","NEW")</f>
        <v/>
      </c>
      <c r="C566" s="8" t="s">
        <v>1510</v>
      </c>
      <c r="D566" s="8">
        <v>0.85399560356839721</v>
      </c>
      <c r="E566" s="8">
        <v>0.75546150155709035</v>
      </c>
      <c r="F566" s="8" t="s">
        <v>1538</v>
      </c>
      <c r="G566" s="8">
        <v>3000000</v>
      </c>
      <c r="H566" s="8">
        <v>5000000</v>
      </c>
      <c r="I566" s="8" t="str" cm="1">
        <f t="array" ref="I566">_xll.BDP($C566,I$1)</f>
        <v>44810ZBK5</v>
      </c>
      <c r="J566" s="8" t="str" cm="1">
        <f t="array" ref="J566">_xll.BDP($C566,J$1)</f>
        <v>HYDONE 4.59 10/09/43</v>
      </c>
      <c r="K566" s="8" cm="1">
        <f t="array" ref="K566">_xll.BDP($C566,K$1)</f>
        <v>47287703</v>
      </c>
      <c r="L566" s="8" cm="1">
        <f t="array" ref="L566">_xll.BDP($C566,L$1)</f>
        <v>1180521</v>
      </c>
      <c r="M566" s="8" t="str" cm="1">
        <f t="array" ref="M566">_xll.BDP($C566,M$1)</f>
        <v>CAD</v>
      </c>
      <c r="N566" s="8" t="str" cm="1">
        <f t="array" ref="N566">_xll.BDP($C566,N$1)</f>
        <v>CA</v>
      </c>
      <c r="O566" s="8" t="str" cm="1">
        <f t="array" ref="O566">_xll.BDP($C566,O$1)</f>
        <v>Corp</v>
      </c>
      <c r="P566" s="8" t="str" cm="1">
        <f t="array" ref="P566">_xll.BDP($C566,P$1)</f>
        <v>Utilities</v>
      </c>
      <c r="Q566" s="8" t="str" cm="1">
        <f t="array" ref="Q566">_xll.BDP($C566,Q$1)</f>
        <v>HYDRO ONE INC</v>
      </c>
      <c r="R566" s="8" t="str" cm="1">
        <f t="array" ref="R566">_xll.BDP($C566,R$1)</f>
        <v>A-</v>
      </c>
      <c r="S566" s="8" cm="1">
        <f t="array" ref="S566">_xlfn.IFNA(MATCH(_xll.BDP($C566,S$1),Convert_RBCIRTG[RTG_MDY],0),0)</f>
        <v>4</v>
      </c>
      <c r="T566" s="8" cm="1">
        <f t="array" ref="T566">_xlfn.IFNA(MATCH(_xll.BDP($C566,T$1),Convert_RBCIRTG[RTG_FITCH_SP],0),0)</f>
        <v>0</v>
      </c>
      <c r="U566" s="8" cm="1">
        <f t="array" ref="U566">_xlfn.IFNA(MATCH(_xll.BDP($C566,U$1),Convert_RBCIRTG[RTG_FITCH_SP],0),0)</f>
        <v>4</v>
      </c>
      <c r="V566" s="20" t="str" cm="1">
        <f t="array" ref="V566">INDEX(Convert_RBCIRTG[RTG_FITCH_SP],IF(MEDIAN($S566:$U566)&gt;0,MEDIAN($S566:$U566),MAX($S566:$U566)))</f>
        <v>A-</v>
      </c>
      <c r="W566" s="15" cm="1">
        <f t="array" ref="W566">_xll.BDP($C566,W$1,"YAS_YLD_FLAG = 15")</f>
        <v>14.373015297076586</v>
      </c>
      <c r="X566" s="3" t="str">
        <f>INDEX(Convert_DurBins[Dur_Bucket],MATCH($W566,Convert_DurBins[Dur_Val],1))</f>
        <v>14-16</v>
      </c>
      <c r="Y566" s="14">
        <f t="shared" si="44"/>
        <v>3.1198250000000001</v>
      </c>
      <c r="Z566" s="3">
        <f>-INDEX(DefProv[Default],MATCH($O566&amp;$R566,DefProv[KEY],0))</f>
        <v>-13</v>
      </c>
      <c r="AA566" s="9" cm="1">
        <f t="array" ref="AA566">IF($M566="CAD",AB566,_xll.BDP($C566,AA$1,"YAS_XCCY_FOREIGN_CURRENCY=CAD","YAS_YLD_FLAG = 15","PRICING_SOURCE=BVAL"))</f>
        <v>3.249825</v>
      </c>
      <c r="AB566" s="9" cm="1">
        <f t="array" ref="AB566">_xll.BDP($C566,AB$1,"YAS_YLD_FLAG = 15","PRICING_SOURCE=BVAL")</f>
        <v>3.249825</v>
      </c>
      <c r="AC566" s="14">
        <f t="shared" si="45"/>
        <v>0</v>
      </c>
      <c r="AD566" s="9" cm="1">
        <f t="array" ref="AD566">_xll.BDP($C566,AD$1,"YAS_YLD_FLAG = 15","PRICING_SOURCE=BVAL")</f>
        <v>138.17230000000001</v>
      </c>
      <c r="AE566" s="14">
        <f>INDEX([1]credit_yield!$C$1:$C$108,MATCH($AY566,[1]credit_yield!$A$1:$A$108,0))</f>
        <v>139.28053149055029</v>
      </c>
      <c r="AF566" s="9" cm="1">
        <f t="array" ref="AF566">_xll.BDP($C566,AF$1,"YAS_YLD_FLAG = 15","YAS_XCCY_FOREIGN_CURRENCY=CAD","PRICING_SOURCE=BVAL")</f>
        <v>151.7941950278948</v>
      </c>
      <c r="AG566" s="9" cm="1">
        <f t="array" ref="AG566">_xll.BDP($C566,AG$1,"YAS_YLD_FLAG = 15","PRICING_SOURCE=BVAL")</f>
        <v>1.8681019999999999</v>
      </c>
      <c r="AH566" s="9" t="str" cm="1">
        <f t="array" ref="AH566">_xll.BDP($C566,AH$1,"YAS_YLD_FLAG = 15","PRICING_SOURCE=BVAL")</f>
        <v>CAN 4 06/01/41</v>
      </c>
      <c r="AI566" s="9" t="str" cm="1">
        <f t="array" ref="AI566">_xll.BDP($C566,AI$1,"YAS_YLD_FLAG = 15","YAS_XCCY_FOREIGN_CURRENCY=CAD","PRICING_SOURCE=BVAL")</f>
        <v>CAN 4 06/01/41</v>
      </c>
      <c r="AJ566" s="9" cm="1">
        <f t="array" ref="AJ566">_xll.BQL($C566, "yield(fill=PREV, pricing_source=BVN4, side=Bid, yield_type=YTW) - yield(fill=PREV, pricing_source=BVN4, side=Ask, yield_type=YTW)")</f>
        <v>4.7588710000000312E-2</v>
      </c>
      <c r="AK566" s="16" cm="1">
        <f t="array" ref="AK566">_xll.BDP($C566,AK$1,"YAS_YLD_FLAG = 1")</f>
        <v>435000000</v>
      </c>
      <c r="AL566" s="5">
        <f t="shared" si="46"/>
        <v>0</v>
      </c>
      <c r="AM566" s="17" cm="1">
        <f t="array" ref="AM566">_xll.BDP($C566&amp;"@"&amp;Settings!$B$1&amp;" "&amp;$O566,"INTERVAL_SUM","MARKET_DATA_OVERRIDE="&amp;AM$1,"CALC_INTERVAL="&amp;Settings!$B$2,"FILL=0")*1000</f>
        <v>0</v>
      </c>
      <c r="AN566" s="18">
        <f t="shared" si="47"/>
        <v>0</v>
      </c>
      <c r="AO566" s="17" cm="1">
        <f t="array" ref="AO566">_xll.BDP($I566&amp;"@"&amp;Settings!$B$1&amp;" "&amp;$O566,"INTERVAL_SUM","MARKET_DATA_OVERRIDE="&amp;AO$1,"CALC_INTERVAL="&amp;Settings!$B$2,"FILL=0")*1000</f>
        <v>0</v>
      </c>
      <c r="AP566" s="17" cm="1">
        <f t="array" ref="AP566">_xll.BDP($I566&amp;"@"&amp;Settings!$B$1&amp;" "&amp;$O566,"INTERVAL_SUM","MARKET_DATA_OVERRIDE="&amp;AP$1,"CALC_INTERVAL="&amp;Settings!$B$2,"FILL=0")*1000</f>
        <v>0</v>
      </c>
      <c r="AQ566" s="8" cm="1">
        <f t="array" ref="AQ566">_xll.BDP($C566,AQ$1)</f>
        <v>64</v>
      </c>
      <c r="AR566" s="21">
        <f>_xlfn.IFNA(IF(ISNUMBER($K566),INDEX(SN_Limit[UTILIZATION],MATCH($K566,SN_Limit[BB_ID],0)),"#N/A"),
IF(ISNUMBER($L566),INDEX(SN_Limit[UTILIZATION],MATCH($L566,SN_Limit[BB_ID],0)),"#N/A"))</f>
        <v>0.15909999999999999</v>
      </c>
      <c r="AS566" s="6">
        <f>_xlfn.IFNA(IF(ISNUMBER($K566),INDEX(SN_Limit[REMAINING],MATCH($K566,SN_Limit[BB_ID],0)),"#N/A"),
IF(ISNUMBER($L566),INDEX(SN_Limit[REMAINING],MATCH($L566,SN_Limit[BB_ID],0)),"#N/A"))</f>
        <v>111128831.42</v>
      </c>
      <c r="AT566" s="39" t="str">
        <f>INDEX(Table11[Z_category],MATCH(MAX(BuyTable[[#This Row],[Yld_Z_BB]:[Yld_Z_RBCI]]),Table11[Z_score_Vale],1))</f>
        <v>75 to 90</v>
      </c>
      <c r="AU566" s="39">
        <f>INDEX(Table12[TRAC_Category],MATCH(BuyTable[[#This Row],[Perc_Traded]],Table12[TRAC_Value],1))</f>
        <v>0</v>
      </c>
      <c r="AV566" s="41">
        <f>INDEX(Table13[NetDlrInv_Category],MATCH(BuyTable[[#This Row],[DealerClient Net]],Table13[NetDlrInv_Value],1))</f>
        <v>0</v>
      </c>
      <c r="AW566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66" s="39">
        <f>INDEX(Table15[XCCY_Cat],MATCH(BuyTable[[#This Row],[XCCY_sprd]],Table15[XCCY_Value],1))</f>
        <v>0</v>
      </c>
      <c r="AY566" s="3" t="str">
        <f>INDEX(Group_RTG[RTG_Value],MATCH($R566,Group_RTG[RTG_Key],0))&amp;":"&amp;INDEX(Map_DurBQNT[Dur_Val],MATCH($X566,Map_DurBQNT[Dur_Key],0))&amp;":"&amp;$M566&amp;":"&amp;$O566</f>
        <v>A:8:CAD:Corp</v>
      </c>
      <c r="AZ566" s="39" t="str">
        <f>INDEX(Table9[LQA_Bucket],MATCH(BuyTable[[#This Row],[LQA_LIQUIDITY_SCORE]],Table9[LQA_Val],1))</f>
        <v>60-80</v>
      </c>
      <c r="BA566" s="41" t="str">
        <f>INDEX(Table10[Utilization_Bucket],MATCH(_xlfn.IFNA(ROUND(BuyTable[[#This Row],[Remaining]]/1000000,0),-1),Table10[Utilization_Val],1))</f>
        <v>100MM+</v>
      </c>
      <c r="BB56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67" spans="1:54" x14ac:dyDescent="0.3">
      <c r="A567" t="s">
        <v>876</v>
      </c>
      <c r="B567" t="str">
        <f>IF(ISNUMBER(MATCH(I567,Buyside_PastID!A:A,0)),"","NEW")</f>
        <v/>
      </c>
      <c r="C567" s="8" t="s">
        <v>1771</v>
      </c>
      <c r="D567" s="8">
        <v>0.74141573011142581</v>
      </c>
      <c r="E567" s="8">
        <v>1.1614956455104923</v>
      </c>
      <c r="F567" s="8" t="s">
        <v>2207</v>
      </c>
      <c r="G567" s="8">
        <v>5000</v>
      </c>
      <c r="H567" s="8">
        <v>2000</v>
      </c>
      <c r="I567" s="8" t="str" cm="1">
        <f t="array" ref="I567">_xll.BDP($C567,I$1)</f>
        <v>614852PJ4</v>
      </c>
      <c r="J567" s="8" t="str" cm="1">
        <f t="array" ref="J567">_xll.BDP($C567,J$1)</f>
        <v>MNTRL 3.15 12/01/36</v>
      </c>
      <c r="K567" s="8" cm="1">
        <f t="array" ref="K567">_xll.BDP($C567,K$1)</f>
        <v>186376</v>
      </c>
      <c r="L567" s="8" cm="1">
        <f t="array" ref="L567">_xll.BDP($C567,L$1)</f>
        <v>186376</v>
      </c>
      <c r="M567" s="8" t="str" cm="1">
        <f t="array" ref="M567">_xll.BDP($C567,M$1)</f>
        <v>CAD</v>
      </c>
      <c r="N567" s="8" t="str" cm="1">
        <f t="array" ref="N567">_xll.BDP($C567,N$1)</f>
        <v>CA</v>
      </c>
      <c r="O567" s="8" t="str" cm="1">
        <f t="array" ref="O567">_xll.BDP($C567,O$1)</f>
        <v>Govt</v>
      </c>
      <c r="P567" s="8" t="str" cm="1">
        <f t="array" ref="P567">_xll.BDP($C567,P$1)</f>
        <v>Government</v>
      </c>
      <c r="Q567" s="8" t="str" cm="1">
        <f t="array" ref="Q567">_xll.BDP($C567,Q$1)</f>
        <v>CITY OF MONTREAL</v>
      </c>
      <c r="R567" s="8" t="str" cm="1">
        <f t="array" ref="R567">_xll.BDP($C567,R$1)</f>
        <v>AA-</v>
      </c>
      <c r="S567" s="8" cm="1">
        <f t="array" ref="S567">_xlfn.IFNA(MATCH(_xll.BDP($C567,S$1),Convert_RBCIRTG[RTG_MDY],0),0)</f>
        <v>8</v>
      </c>
      <c r="T567" s="8" cm="1">
        <f t="array" ref="T567">_xlfn.IFNA(MATCH(_xll.BDP($C567,T$1),Convert_RBCIRTG[RTG_FITCH_SP],0),0)</f>
        <v>0</v>
      </c>
      <c r="U567" s="8" cm="1">
        <f t="array" ref="U567">_xlfn.IFNA(MATCH(_xll.BDP($C567,U$1),Convert_RBCIRTG[RTG_FITCH_SP],0),0)</f>
        <v>7</v>
      </c>
      <c r="V567" s="20" t="str" cm="1">
        <f t="array" ref="V567">INDEX(Convert_RBCIRTG[RTG_FITCH_SP],IF(MEDIAN($S567:$U567)&gt;0,MEDIAN($S567:$U567),MAX($S567:$U567)))</f>
        <v>AA-</v>
      </c>
      <c r="W567" s="15" cm="1">
        <f t="array" ref="W567">_xll.BDP($C567,W$1,"YAS_YLD_FLAG = 15")</f>
        <v>11.949219191550757</v>
      </c>
      <c r="X567" s="3" t="str">
        <f>INDEX(Convert_DurBins[Dur_Bucket],MATCH($W567,Convert_DurBins[Dur_Val],1))</f>
        <v>10-12</v>
      </c>
      <c r="Y567" s="14">
        <f t="shared" si="44"/>
        <v>2.6370900000000002</v>
      </c>
      <c r="Z567" s="3">
        <f>-INDEX(DefProv[Default],MATCH($O567&amp;$R567,DefProv[KEY],0))</f>
        <v>-3</v>
      </c>
      <c r="AA567" s="9" cm="1">
        <f t="array" ref="AA567">IF($M567="CAD",AB567,_xll.BDP($C567,AA$1,"YAS_XCCY_FOREIGN_CURRENCY=CAD","YAS_YLD_FLAG = 15","PRICING_SOURCE=BVAL"))</f>
        <v>2.66709</v>
      </c>
      <c r="AB567" s="9" cm="1">
        <f t="array" ref="AB567">_xll.BDP($C567,AB$1,"YAS_YLD_FLAG = 15","PRICING_SOURCE=BVAL")</f>
        <v>2.66709</v>
      </c>
      <c r="AC567" s="14">
        <f t="shared" si="45"/>
        <v>0</v>
      </c>
      <c r="AD567" s="9" cm="1">
        <f t="array" ref="AD567">_xll.BDP($C567,AD$1,"YAS_YLD_FLAG = 15","PRICING_SOURCE=BVAL")</f>
        <v>88.863499999999988</v>
      </c>
      <c r="AE567" s="14" t="e">
        <f>INDEX([1]credit_yield!$C$1:$C$108,MATCH($AY567,[1]credit_yield!$A$1:$A$108,0))</f>
        <v>#N/A</v>
      </c>
      <c r="AF567" s="9" cm="1">
        <f t="array" ref="AF567">_xll.BDP($C567,AF$1,"YAS_YLD_FLAG = 15","YAS_XCCY_FOREIGN_CURRENCY=CAD","PRICING_SOURCE=BVAL")</f>
        <v>82.183603205083571</v>
      </c>
      <c r="AG567" s="9" cm="1">
        <f t="array" ref="AG567">_xll.BDP($C567,AG$1,"YAS_YLD_FLAG = 15","PRICING_SOURCE=BVAL")</f>
        <v>1.7784550000000001</v>
      </c>
      <c r="AH567" s="9" t="str" cm="1">
        <f t="array" ref="AH567">_xll.BDP($C567,AH$1,"YAS_YLD_FLAG = 15","PRICING_SOURCE=BVAL")</f>
        <v>CAN 5 06/01/37</v>
      </c>
      <c r="AI567" s="9" t="str" cm="1">
        <f t="array" ref="AI567">_xll.BDP($C567,AI$1,"YAS_YLD_FLAG = 15","YAS_XCCY_FOREIGN_CURRENCY=CAD","PRICING_SOURCE=BVAL")</f>
        <v>CAN 4 06/01/41</v>
      </c>
      <c r="AJ567" s="9" cm="1">
        <f t="array" ref="AJ567">_xll.BQL($C567, "yield(fill=PREV, pricing_source=BVN4, side=Bid, yield_type=YTW) - yield(fill=PREV, pricing_source=BVN4, side=Ask, yield_type=YTW)")</f>
        <v>2.5985091690166939E-2</v>
      </c>
      <c r="AK567" s="16" cm="1">
        <f t="array" ref="AK567">_xll.BDP($C567,AK$1,"YAS_YLD_FLAG = 1")</f>
        <v>550000000</v>
      </c>
      <c r="AL567" s="5">
        <f t="shared" si="46"/>
        <v>0</v>
      </c>
      <c r="AM567" s="17" cm="1">
        <f t="array" ref="AM567">_xll.BDP($C567&amp;"@"&amp;Settings!$B$1&amp;" "&amp;$O567,"INTERVAL_SUM","MARKET_DATA_OVERRIDE="&amp;AM$1,"CALC_INTERVAL="&amp;Settings!$B$2,"FILL=0")*1000</f>
        <v>0</v>
      </c>
      <c r="AN567" s="18">
        <f t="shared" si="47"/>
        <v>0</v>
      </c>
      <c r="AO567" s="17" cm="1">
        <f t="array" ref="AO567">_xll.BDP($I567&amp;"@"&amp;Settings!$B$1&amp;" "&amp;$O567,"INTERVAL_SUM","MARKET_DATA_OVERRIDE="&amp;AO$1,"CALC_INTERVAL="&amp;Settings!$B$2,"FILL=0")*1000</f>
        <v>0</v>
      </c>
      <c r="AP567" s="17" cm="1">
        <f t="array" ref="AP567">_xll.BDP($I567&amp;"@"&amp;Settings!$B$1&amp;" "&amp;$O567,"INTERVAL_SUM","MARKET_DATA_OVERRIDE="&amp;AP$1,"CALC_INTERVAL="&amp;Settings!$B$2,"FILL=0")*1000</f>
        <v>0</v>
      </c>
      <c r="AQ567" s="8" cm="1">
        <f t="array" ref="AQ567">_xll.BDP($C567,AQ$1)</f>
        <v>95</v>
      </c>
      <c r="AR567" s="21">
        <f>_xlfn.IFNA(IF(ISNUMBER($K567),INDEX(SN_Limit[UTILIZATION],MATCH($K567,SN_Limit[BB_ID],0)),"#N/A"),
IF(ISNUMBER($L567),INDEX(SN_Limit[UTILIZATION],MATCH($L567,SN_Limit[BB_ID],0)),"#N/A"))</f>
        <v>0.4995</v>
      </c>
      <c r="AS567" s="6">
        <f>_xlfn.IFNA(IF(ISNUMBER($K567),INDEX(SN_Limit[REMAINING],MATCH($K567,SN_Limit[BB_ID],0)),"#N/A"),
IF(ISNUMBER($L567),INDEX(SN_Limit[REMAINING],MATCH($L567,SN_Limit[BB_ID],0)),"#N/A"))</f>
        <v>40048812.200000003</v>
      </c>
      <c r="AT567" s="39" t="str">
        <f>INDEX(Table11[Z_category],MATCH(MAX(BuyTable[[#This Row],[Yld_Z_BB]:[Yld_Z_RBCI]]),Table11[Z_score_Vale],1))</f>
        <v>75 to 90</v>
      </c>
      <c r="AU567" s="39">
        <f>INDEX(Table12[TRAC_Category],MATCH(BuyTable[[#This Row],[Perc_Traded]],Table12[TRAC_Value],1))</f>
        <v>0</v>
      </c>
      <c r="AV567" s="41">
        <f>INDEX(Table13[NetDlrInv_Category],MATCH(BuyTable[[#This Row],[DealerClient Net]],Table13[NetDlrInv_Value],1))</f>
        <v>0</v>
      </c>
      <c r="AW567" s="39">
        <f>IF(OR(ISBLANK(BuyTable[[#This Row],[MSG_AskSize]]),NOT(ISNUMBER(BuyTable[[#This Row],[MSG_AskSize]]))),"NA",INDEX(Table14[AskSize_Category],MATCH(BuyTable[[#This Row],[MSG_AskSize]],Table14[AskSize_Value],1)))</f>
        <v>0</v>
      </c>
      <c r="AX567" s="39">
        <f>INDEX(Table15[XCCY_Cat],MATCH(BuyTable[[#This Row],[XCCY_sprd]],Table15[XCCY_Value],1))</f>
        <v>0</v>
      </c>
      <c r="AY567" s="3" t="str">
        <f>INDEX(Group_RTG[RTG_Value],MATCH($R567,Group_RTG[RTG_Key],0))&amp;":"&amp;INDEX(Map_DurBQNT[Dur_Val],MATCH($X567,Map_DurBQNT[Dur_Key],0))&amp;":"&amp;$M567&amp;":"&amp;$O567</f>
        <v>AA:6:CAD:Govt</v>
      </c>
      <c r="AZ567" s="39" t="str">
        <f>INDEX(Table9[LQA_Bucket],MATCH(BuyTable[[#This Row],[LQA_LIQUIDITY_SCORE]],Table9[LQA_Val],1))</f>
        <v>80-100</v>
      </c>
      <c r="BA567" s="41" t="str">
        <f>INDEX(Table10[Utilization_Bucket],MATCH(_xlfn.IFNA(ROUND(BuyTable[[#This Row],[Remaining]]/1000000,0),-1),Table10[Utilization_Val],1))</f>
        <v>10-50MM</v>
      </c>
      <c r="BB56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68" spans="1:54" x14ac:dyDescent="0.3">
      <c r="A568" t="s">
        <v>876</v>
      </c>
      <c r="B568" t="str">
        <f>IF(ISNUMBER(MATCH(I568,Buyside_PastID!A:A,0)),"","NEW")</f>
        <v/>
      </c>
      <c r="C568" s="8" t="s">
        <v>1848</v>
      </c>
      <c r="D568" s="8">
        <v>1.3470616999066451</v>
      </c>
      <c r="E568" s="8">
        <v>1.097665584472322</v>
      </c>
      <c r="F568" s="8" t="s">
        <v>2298</v>
      </c>
      <c r="G568" s="8">
        <v>10000</v>
      </c>
      <c r="H568" s="8">
        <v>10000</v>
      </c>
      <c r="I568" s="8" t="str" cm="1">
        <f t="array" ref="I568">_xll.BDP($C568,I$1)</f>
        <v>563469FQ3</v>
      </c>
      <c r="J568" s="8" t="str" cm="1">
        <f t="array" ref="J568">_xll.BDP($C568,J$1)</f>
        <v>MP 4.65 03/05/40</v>
      </c>
      <c r="K568" s="8" cm="1">
        <f t="array" ref="K568">_xll.BDP($C568,K$1)</f>
        <v>191112</v>
      </c>
      <c r="L568" s="8" cm="1">
        <f t="array" ref="L568">_xll.BDP($C568,L$1)</f>
        <v>191112</v>
      </c>
      <c r="M568" s="8" t="str" cm="1">
        <f t="array" ref="M568">_xll.BDP($C568,M$1)</f>
        <v>CAD</v>
      </c>
      <c r="N568" s="8" t="str" cm="1">
        <f t="array" ref="N568">_xll.BDP($C568,N$1)</f>
        <v>CA</v>
      </c>
      <c r="O568" s="8" t="str" cm="1">
        <f t="array" ref="O568">_xll.BDP($C568,O$1)</f>
        <v>Govt</v>
      </c>
      <c r="P568" s="8" t="str" cm="1">
        <f t="array" ref="P568">_xll.BDP($C568,P$1)</f>
        <v>Government</v>
      </c>
      <c r="Q568" s="8" t="str" cm="1">
        <f t="array" ref="Q568">_xll.BDP($C568,Q$1)</f>
        <v>MANITOBA (PROVINCE OF)</v>
      </c>
      <c r="R568" s="8" t="str" cm="1">
        <f t="array" ref="R568">_xll.BDP($C568,R$1)</f>
        <v>A+</v>
      </c>
      <c r="S568" s="8" cm="1">
        <f t="array" ref="S568">_xlfn.IFNA(MATCH(_xll.BDP($C568,S$1),Convert_RBCIRTG[RTG_MDY],0),0)</f>
        <v>8</v>
      </c>
      <c r="T568" s="8" cm="1">
        <f t="array" ref="T568">_xlfn.IFNA(MATCH(_xll.BDP($C568,T$1),Convert_RBCIRTG[RTG_FITCH_SP],0),0)</f>
        <v>0</v>
      </c>
      <c r="U568" s="8" cm="1">
        <f t="array" ref="U568">_xlfn.IFNA(MATCH(_xll.BDP($C568,U$1),Convert_RBCIRTG[RTG_FITCH_SP],0),0)</f>
        <v>6</v>
      </c>
      <c r="V568" s="20" t="str" cm="1">
        <f t="array" ref="V568">INDEX(Convert_RBCIRTG[RTG_FITCH_SP],IF(MEDIAN($S568:$U568)&gt;0,MEDIAN($S568:$U568),MAX($S568:$U568)))</f>
        <v>A+</v>
      </c>
      <c r="W568" s="15" cm="1">
        <f t="array" ref="W568">_xll.BDP($C568,W$1,"YAS_YLD_FLAG = 15")</f>
        <v>13.093411202289698</v>
      </c>
      <c r="X568" s="3" t="str">
        <f>INDEX(Convert_DurBins[Dur_Bucket],MATCH($W568,Convert_DurBins[Dur_Val],1))</f>
        <v>12-14</v>
      </c>
      <c r="Y568" s="14">
        <f t="shared" si="44"/>
        <v>2.6323289999999999</v>
      </c>
      <c r="Z568" s="3">
        <f>-INDEX(DefProv[Default],MATCH($O568&amp;$R568,DefProv[KEY],0))</f>
        <v>-3</v>
      </c>
      <c r="AA568" s="9" cm="1">
        <f t="array" ref="AA568">IF($M568="CAD",AB568,_xll.BDP($C568,AA$1,"YAS_XCCY_FOREIGN_CURRENCY=CAD","YAS_YLD_FLAG = 15","PRICING_SOURCE=BVAL"))</f>
        <v>2.6623289999999997</v>
      </c>
      <c r="AB568" s="9" cm="1">
        <f t="array" ref="AB568">_xll.BDP($C568,AB$1,"YAS_YLD_FLAG = 15","PRICING_SOURCE=BVAL")</f>
        <v>2.6623289999999997</v>
      </c>
      <c r="AC568" s="14">
        <f t="shared" si="45"/>
        <v>0</v>
      </c>
      <c r="AD568" s="9" cm="1">
        <f t="array" ref="AD568">_xll.BDP($C568,AD$1,"YAS_YLD_FLAG = 15","PRICING_SOURCE=BVAL")</f>
        <v>88.387399999999957</v>
      </c>
      <c r="AE568" s="14">
        <f>INDEX([1]credit_yield!$C$1:$C$108,MATCH($AY568,[1]credit_yield!$A$1:$A$108,0))</f>
        <v>87.46877797444661</v>
      </c>
      <c r="AF568" s="9" cm="1">
        <f t="array" ref="AF568">_xll.BDP($C568,AF$1,"YAS_YLD_FLAG = 15","YAS_XCCY_FOREIGN_CURRENCY=CAD","PRICING_SOURCE=BVAL")</f>
        <v>89.0344165428004</v>
      </c>
      <c r="AG568" s="9" cm="1">
        <f t="array" ref="AG568">_xll.BDP($C568,AG$1,"YAS_YLD_FLAG = 15","PRICING_SOURCE=BVAL")</f>
        <v>1.7784550000000001</v>
      </c>
      <c r="AH568" s="9" t="str" cm="1">
        <f t="array" ref="AH568">_xll.BDP($C568,AH$1,"YAS_YLD_FLAG = 15","PRICING_SOURCE=BVAL")</f>
        <v>CAN 5 06/01/37</v>
      </c>
      <c r="AI568" s="9" t="str" cm="1">
        <f t="array" ref="AI568">_xll.BDP($C568,AI$1,"YAS_YLD_FLAG = 15","YAS_XCCY_FOREIGN_CURRENCY=CAD","PRICING_SOURCE=BVAL")</f>
        <v>CAN 4 06/01/41</v>
      </c>
      <c r="AJ568" s="9" cm="1">
        <f t="array" ref="AJ568">_xll.BQL($C568, "yield(fill=PREV, pricing_source=BVN4, side=Bid, yield_type=YTW) - yield(fill=PREV, pricing_source=BVN4, side=Ask, yield_type=YTW)")</f>
        <v>1.8988126436624952E-2</v>
      </c>
      <c r="AK568" s="16" cm="1">
        <f t="array" ref="AK568">_xll.BDP($C568,AK$1,"YAS_YLD_FLAG = 1")</f>
        <v>800000000</v>
      </c>
      <c r="AL568" s="5">
        <f t="shared" si="46"/>
        <v>0</v>
      </c>
      <c r="AM568" s="17" cm="1">
        <f t="array" ref="AM568">_xll.BDP($C568&amp;"@"&amp;Settings!$B$1&amp;" "&amp;$O568,"INTERVAL_SUM","MARKET_DATA_OVERRIDE="&amp;AM$1,"CALC_INTERVAL="&amp;Settings!$B$2,"FILL=0")*1000</f>
        <v>0</v>
      </c>
      <c r="AN568" s="18">
        <f t="shared" si="47"/>
        <v>0</v>
      </c>
      <c r="AO568" s="17" cm="1">
        <f t="array" ref="AO568">_xll.BDP($I568&amp;"@"&amp;Settings!$B$1&amp;" "&amp;$O568,"INTERVAL_SUM","MARKET_DATA_OVERRIDE="&amp;AO$1,"CALC_INTERVAL="&amp;Settings!$B$2,"FILL=0")*1000</f>
        <v>0</v>
      </c>
      <c r="AP568" s="17" cm="1">
        <f t="array" ref="AP568">_xll.BDP($I568&amp;"@"&amp;Settings!$B$1&amp;" "&amp;$O568,"INTERVAL_SUM","MARKET_DATA_OVERRIDE="&amp;AP$1,"CALC_INTERVAL="&amp;Settings!$B$2,"FILL=0")*1000</f>
        <v>0</v>
      </c>
      <c r="AQ568" s="8" cm="1">
        <f t="array" ref="AQ568">_xll.BDP($C568,AQ$1)</f>
        <v>99</v>
      </c>
      <c r="AR568" s="21">
        <f>_xlfn.IFNA(IF(ISNUMBER($K568),INDEX(SN_Limit[UTILIZATION],MATCH($K568,SN_Limit[BB_ID],0)),"#N/A"),
IF(ISNUMBER($L568),INDEX(SN_Limit[UTILIZATION],MATCH($L568,SN_Limit[BB_ID],0)),"#N/A"))</f>
        <v>0.31430000000000002</v>
      </c>
      <c r="AS568" s="6">
        <f>_xlfn.IFNA(IF(ISNUMBER($K568),INDEX(SN_Limit[REMAINING],MATCH($K568,SN_Limit[BB_ID],0)),"#N/A"),
IF(ISNUMBER($L568),INDEX(SN_Limit[REMAINING],MATCH($L568,SN_Limit[BB_ID],0)),"#N/A"))</f>
        <v>409992300.91999996</v>
      </c>
      <c r="AT568" s="39" t="str">
        <f>INDEX(Table11[Z_category],MATCH(MAX(BuyTable[[#This Row],[Yld_Z_BB]:[Yld_Z_RBCI]]),Table11[Z_score_Vale],1))</f>
        <v>90+</v>
      </c>
      <c r="AU568" s="39">
        <f>INDEX(Table12[TRAC_Category],MATCH(BuyTable[[#This Row],[Perc_Traded]],Table12[TRAC_Value],1))</f>
        <v>0</v>
      </c>
      <c r="AV568" s="41">
        <f>INDEX(Table13[NetDlrInv_Category],MATCH(BuyTable[[#This Row],[DealerClient Net]],Table13[NetDlrInv_Value],1))</f>
        <v>0</v>
      </c>
      <c r="AW568" s="39">
        <f>IF(OR(ISBLANK(BuyTable[[#This Row],[MSG_AskSize]]),NOT(ISNUMBER(BuyTable[[#This Row],[MSG_AskSize]]))),"NA",INDEX(Table14[AskSize_Category],MATCH(BuyTable[[#This Row],[MSG_AskSize]],Table14[AskSize_Value],1)))</f>
        <v>0</v>
      </c>
      <c r="AX568" s="39">
        <f>INDEX(Table15[XCCY_Cat],MATCH(BuyTable[[#This Row],[XCCY_sprd]],Table15[XCCY_Value],1))</f>
        <v>0</v>
      </c>
      <c r="AY568" s="3" t="str">
        <f>INDEX(Group_RTG[RTG_Value],MATCH($R568,Group_RTG[RTG_Key],0))&amp;":"&amp;INDEX(Map_DurBQNT[Dur_Val],MATCH($X568,Map_DurBQNT[Dur_Key],0))&amp;":"&amp;$M568&amp;":"&amp;$O568</f>
        <v>A:7:CAD:Govt</v>
      </c>
      <c r="AZ568" s="39" t="str">
        <f>INDEX(Table9[LQA_Bucket],MATCH(BuyTable[[#This Row],[LQA_LIQUIDITY_SCORE]],Table9[LQA_Val],1))</f>
        <v>80-100</v>
      </c>
      <c r="BA568" s="41" t="str">
        <f>INDEX(Table10[Utilization_Bucket],MATCH(_xlfn.IFNA(ROUND(BuyTable[[#This Row],[Remaining]]/1000000,0),-1),Table10[Utilization_Val],1))</f>
        <v>100MM+</v>
      </c>
      <c r="BB56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69" spans="1:54" x14ac:dyDescent="0.3">
      <c r="A569" t="s">
        <v>876</v>
      </c>
      <c r="B569" t="str">
        <f>IF(ISNUMBER(MATCH(I569,Buyside_PastID!A:A,0)),"","NEW")</f>
        <v/>
      </c>
      <c r="C569" s="8" t="s">
        <v>1860</v>
      </c>
      <c r="D569" s="8">
        <v>1.0810967378851071</v>
      </c>
      <c r="E569" s="8">
        <v>1.0170130526499856</v>
      </c>
      <c r="F569" s="8" t="s">
        <v>2789</v>
      </c>
      <c r="I569" s="8" t="str" cm="1">
        <f t="array" ref="I569">_xll.BDP($C569,I$1)</f>
        <v>BJ1082434</v>
      </c>
      <c r="J569" s="8" t="str" cm="1">
        <f t="array" ref="J569">_xll.BDP($C569,J$1)</f>
        <v>OSEOFI 1.046 05/25/50</v>
      </c>
      <c r="K569" s="8" cm="1">
        <f t="array" ref="K569">_xll.BDP($C569,K$1)</f>
        <v>180969</v>
      </c>
      <c r="L569" s="8" cm="1">
        <f t="array" ref="L569">_xll.BDP($C569,L$1)</f>
        <v>20673326</v>
      </c>
      <c r="M569" s="8" t="str" cm="1">
        <f t="array" ref="M569">_xll.BDP($C569,M$1)</f>
        <v>EUR</v>
      </c>
      <c r="N569" s="8" t="str" cm="1">
        <f t="array" ref="N569">_xll.BDP($C569,N$1)</f>
        <v>FR</v>
      </c>
      <c r="O569" s="8" t="str" cm="1">
        <f t="array" ref="O569">_xll.BDP($C569,O$1)</f>
        <v>Govt</v>
      </c>
      <c r="P569" s="8" t="str" cm="1">
        <f t="array" ref="P569">_xll.BDP($C569,P$1)</f>
        <v>Government</v>
      </c>
      <c r="Q569" s="8" t="str" cm="1">
        <f t="array" ref="Q569">_xll.BDP($C569,Q$1)</f>
        <v>BPIFRANCE SACA</v>
      </c>
      <c r="R569" s="8" t="str" cm="1">
        <f t="array" ref="R569">_xll.BDP($C569,R$1)</f>
        <v>AA</v>
      </c>
      <c r="S569" s="8" cm="1">
        <f t="array" ref="S569">_xlfn.IFNA(MATCH(_xll.BDP($C569,S$1),Convert_RBCIRTG[RTG_MDY],0),0)</f>
        <v>8</v>
      </c>
      <c r="T569" s="8" cm="1">
        <f t="array" ref="T569">_xlfn.IFNA(MATCH(_xll.BDP($C569,T$1),Convert_RBCIRTG[RTG_FITCH_SP],0),0)</f>
        <v>8</v>
      </c>
      <c r="U569" s="8" cm="1">
        <f t="array" ref="U569">_xlfn.IFNA(MATCH(_xll.BDP($C569,U$1),Convert_RBCIRTG[RTG_FITCH_SP],0),0)</f>
        <v>0</v>
      </c>
      <c r="V569" s="20" t="str" cm="1">
        <f t="array" ref="V569">INDEX(Convert_RBCIRTG[RTG_FITCH_SP],IF(MEDIAN($S569:$U569)&gt;0,MEDIAN($S569:$U569),MAX($S569:$U569)))</f>
        <v>AA</v>
      </c>
      <c r="W569" s="15" cm="1">
        <f t="array" ref="W569">_xll.BDP($C569,W$1,"YAS_YLD_FLAG = 15")</f>
        <v>24.390881225526744</v>
      </c>
      <c r="X569" s="3" t="str">
        <f>INDEX(Convert_DurBins[Dur_Bucket],MATCH($W569,Convert_DurBins[Dur_Val],1))</f>
        <v>24-26</v>
      </c>
      <c r="Y569" s="14">
        <f t="shared" si="44"/>
        <v>3.2045316558252308</v>
      </c>
      <c r="Z569" s="3">
        <f>-INDEX(DefProv[Default],MATCH($O569&amp;$R569,DefProv[KEY],0))</f>
        <v>-3</v>
      </c>
      <c r="AA569" s="9" cm="1">
        <f t="array" ref="AA569">IF($M569="CAD",AB569,_xll.BDP($C569,AA$1,"YAS_XCCY_FOREIGN_CURRENCY=CAD","YAS_YLD_FLAG = 15","PRICING_SOURCE=BVAL"))</f>
        <v>3.2345316558252306</v>
      </c>
      <c r="AB569" s="9" cm="1">
        <f t="array" ref="AB569">_xll.BDP($C569,AB$1,"YAS_YLD_FLAG = 15","PRICING_SOURCE=BVAL")</f>
        <v>1.176388</v>
      </c>
      <c r="AC569" s="14">
        <f t="shared" si="45"/>
        <v>2.0581436558252308</v>
      </c>
      <c r="AD569" s="9" cm="1">
        <f t="array" ref="AD569">_xll.BDP($C569,AD$1,"YAS_YLD_FLAG = 15","PRICING_SOURCE=BVAL")</f>
        <v>106.71539999999999</v>
      </c>
      <c r="AE569" s="14" t="e">
        <f>INDEX([1]credit_yield!$C$1:$C$108,MATCH($AY569,[1]credit_yield!$A$1:$A$108,0))</f>
        <v>#N/A</v>
      </c>
      <c r="AF569" s="9" cm="1">
        <f t="array" ref="AF569">_xll.BDP($C569,AF$1,"YAS_YLD_FLAG = 15","YAS_XCCY_FOREIGN_CURRENCY=CAD","PRICING_SOURCE=BVAL")</f>
        <v>126.6021943174424</v>
      </c>
      <c r="AG569" s="9" cm="1">
        <f t="array" ref="AG569">_xll.BDP($C569,AG$1,"YAS_YLD_FLAG = 15","PRICING_SOURCE=BVAL")</f>
        <v>0.109234</v>
      </c>
      <c r="AH569" s="9" t="str" cm="1">
        <f t="array" ref="AH569">_xll.BDP($C569,AH$1,"YAS_YLD_FLAG = 15","PRICING_SOURCE=BVAL")</f>
        <v>DBR 2 1/2 08/15/46</v>
      </c>
      <c r="AI569" s="9" t="str" cm="1">
        <f t="array" ref="AI569">_xll.BDP($C569,AI$1,"YAS_YLD_FLAG = 15","YAS_XCCY_FOREIGN_CURRENCY=CAD","PRICING_SOURCE=BVAL")</f>
        <v>CAN 2 12/01/51</v>
      </c>
      <c r="AJ569" s="9" cm="1">
        <f t="array" ref="AJ569">_xll.BQL($C569, "yield(fill=PREV, pricing_source=BVN4, side=Bid, yield_type=YTW) - yield(fill=PREV, pricing_source=BVN4, side=Ask, yield_type=YTW)")</f>
        <v>5.5779944808211024E-2</v>
      </c>
      <c r="AK569" s="16" cm="1">
        <f t="array" ref="AK569">_xll.BDP($C569,AK$1,"YAS_YLD_FLAG = 1")</f>
        <v>200000000</v>
      </c>
      <c r="AL569" s="5">
        <f t="shared" si="46"/>
        <v>0</v>
      </c>
      <c r="AM569" s="17" cm="1">
        <f t="array" ref="AM569">_xll.BDP($C569&amp;"@"&amp;Settings!$B$1&amp;" "&amp;$O569,"INTERVAL_SUM","MARKET_DATA_OVERRIDE="&amp;AM$1,"CALC_INTERVAL="&amp;Settings!$B$2,"FILL=0")*1000</f>
        <v>0</v>
      </c>
      <c r="AN569" s="18">
        <f t="shared" si="47"/>
        <v>0</v>
      </c>
      <c r="AO569" s="17" cm="1">
        <f t="array" ref="AO569">_xll.BDP($I569&amp;"@"&amp;Settings!$B$1&amp;" "&amp;$O569,"INTERVAL_SUM","MARKET_DATA_OVERRIDE="&amp;AO$1,"CALC_INTERVAL="&amp;Settings!$B$2,"FILL=0")*1000</f>
        <v>0</v>
      </c>
      <c r="AP569" s="17" cm="1">
        <f t="array" ref="AP569">_xll.BDP($I569&amp;"@"&amp;Settings!$B$1&amp;" "&amp;$O569,"INTERVAL_SUM","MARKET_DATA_OVERRIDE="&amp;AP$1,"CALC_INTERVAL="&amp;Settings!$B$2,"FILL=0")*1000</f>
        <v>0</v>
      </c>
      <c r="AQ569" s="8" cm="1">
        <f t="array" ref="AQ569">_xll.BDP($C569,AQ$1)</f>
        <v>91</v>
      </c>
      <c r="AR569" s="21">
        <f>_xlfn.IFNA(IF(ISNUMBER($K569),INDEX(SN_Limit[UTILIZATION],MATCH($K569,SN_Limit[BB_ID],0)),"#N/A"),
IF(ISNUMBER($L569),INDEX(SN_Limit[UTILIZATION],MATCH($L569,SN_Limit[BB_ID],0)),"#N/A"))</f>
        <v>0.8407</v>
      </c>
      <c r="AS569" s="6">
        <f>_xlfn.IFNA(IF(ISNUMBER($K569),INDEX(SN_Limit[REMAINING],MATCH($K569,SN_Limit[BB_ID],0)),"#N/A"),
IF(ISNUMBER($L569),INDEX(SN_Limit[REMAINING],MATCH($L569,SN_Limit[BB_ID],0)),"#N/A"))</f>
        <v>8888128.2399999946</v>
      </c>
      <c r="AT569" s="39" t="str">
        <f>INDEX(Table11[Z_category],MATCH(MAX(BuyTable[[#This Row],[Yld_Z_BB]:[Yld_Z_RBCI]]),Table11[Z_score_Vale],1))</f>
        <v>75 to 90</v>
      </c>
      <c r="AU569" s="39">
        <f>INDEX(Table12[TRAC_Category],MATCH(BuyTable[[#This Row],[Perc_Traded]],Table12[TRAC_Value],1))</f>
        <v>0</v>
      </c>
      <c r="AV569" s="41">
        <f>INDEX(Table13[NetDlrInv_Category],MATCH(BuyTable[[#This Row],[DealerClient Net]],Table13[NetDlrInv_Value],1))</f>
        <v>0</v>
      </c>
      <c r="AW569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69" s="39" t="str">
        <f>INDEX(Table15[XCCY_Cat],MATCH(BuyTable[[#This Row],[XCCY_sprd]],Table15[XCCY_Value],1))</f>
        <v>2 to 2.5</v>
      </c>
      <c r="AY569" s="3" t="str">
        <f>INDEX(Group_RTG[RTG_Value],MATCH($R569,Group_RTG[RTG_Key],0))&amp;":"&amp;INDEX(Map_DurBQNT[Dur_Val],MATCH($X569,Map_DurBQNT[Dur_Key],0))&amp;":"&amp;$M569&amp;":"&amp;$O569</f>
        <v>AA:13:EUR:Govt</v>
      </c>
      <c r="AZ569" s="39" t="str">
        <f>INDEX(Table9[LQA_Bucket],MATCH(BuyTable[[#This Row],[LQA_LIQUIDITY_SCORE]],Table9[LQA_Val],1))</f>
        <v>80-100</v>
      </c>
      <c r="BA569" s="41" t="str">
        <f>INDEX(Table10[Utilization_Bucket],MATCH(_xlfn.IFNA(ROUND(BuyTable[[#This Row],[Remaining]]/1000000,0),-1),Table10[Utilization_Val],1))</f>
        <v>1-10MM</v>
      </c>
      <c r="BB56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70" spans="1:54" x14ac:dyDescent="0.3">
      <c r="A570" t="s">
        <v>876</v>
      </c>
      <c r="B570" t="str">
        <f>IF(ISNUMBER(MATCH(I570,Buyside_PastID!A:A,0)),"","NEW")</f>
        <v/>
      </c>
      <c r="C570" s="8" t="s">
        <v>1716</v>
      </c>
      <c r="D570" s="8">
        <v>0.99681097607896474</v>
      </c>
      <c r="E570" s="8">
        <v>1.328077561441652</v>
      </c>
      <c r="F570" s="8" t="s">
        <v>2140</v>
      </c>
      <c r="G570" s="8">
        <v>0</v>
      </c>
      <c r="H570" s="8">
        <v>0</v>
      </c>
      <c r="I570" s="8" t="str" cm="1">
        <f t="array" ref="I570">_xll.BDP($C570,I$1)</f>
        <v>448814HZ9</v>
      </c>
      <c r="J570" s="8" t="str" cm="1">
        <f t="array" ref="J570">_xll.BDP($C570,J$1)</f>
        <v>QHEL 5 02/15/45</v>
      </c>
      <c r="K570" s="8" cm="1">
        <f t="array" ref="K570">_xll.BDP($C570,K$1)</f>
        <v>227189</v>
      </c>
      <c r="L570" s="8" cm="1">
        <f t="array" ref="L570">_xll.BDP($C570,L$1)</f>
        <v>186754</v>
      </c>
      <c r="M570" s="8" t="str" cm="1">
        <f t="array" ref="M570">_xll.BDP($C570,M$1)</f>
        <v>CAD</v>
      </c>
      <c r="N570" s="8" t="str" cm="1">
        <f t="array" ref="N570">_xll.BDP($C570,N$1)</f>
        <v>CA</v>
      </c>
      <c r="O570" s="8" t="str" cm="1">
        <f t="array" ref="O570">_xll.BDP($C570,O$1)</f>
        <v>Govt</v>
      </c>
      <c r="P570" s="8" t="str" cm="1">
        <f t="array" ref="P570">_xll.BDP($C570,P$1)</f>
        <v>Government</v>
      </c>
      <c r="Q570" s="8" t="str" cm="1">
        <f t="array" ref="Q570">_xll.BDP($C570,Q$1)</f>
        <v>HYDRO-QUEBEC</v>
      </c>
      <c r="R570" s="8" t="str" cm="1">
        <f t="array" ref="R570">_xll.BDP($C570,R$1)</f>
        <v>AA-</v>
      </c>
      <c r="S570" s="8" cm="1">
        <f t="array" ref="S570">_xlfn.IFNA(MATCH(_xll.BDP($C570,S$1),Convert_RBCIRTG[RTG_MDY],0),0)</f>
        <v>8</v>
      </c>
      <c r="T570" s="8" cm="1">
        <f t="array" ref="T570">_xlfn.IFNA(MATCH(_xll.BDP($C570,T$1),Convert_RBCIRTG[RTG_FITCH_SP],0),0)</f>
        <v>7</v>
      </c>
      <c r="U570" s="8" cm="1">
        <f t="array" ref="U570">_xlfn.IFNA(MATCH(_xll.BDP($C570,U$1),Convert_RBCIRTG[RTG_FITCH_SP],0),0)</f>
        <v>7</v>
      </c>
      <c r="V570" s="20" t="str" cm="1">
        <f t="array" ref="V570">INDEX(Convert_RBCIRTG[RTG_FITCH_SP],IF(MEDIAN($S570:$U570)&gt;0,MEDIAN($S570:$U570),MAX($S570:$U570)))</f>
        <v>AA-</v>
      </c>
      <c r="W570" s="15" cm="1">
        <f t="array" ref="W570">_xll.BDP($C570,W$1,"YAS_YLD_FLAG = 15")</f>
        <v>15.245085281447901</v>
      </c>
      <c r="X570" s="3" t="str">
        <f>INDEX(Convert_DurBins[Dur_Bucket],MATCH($W570,Convert_DurBins[Dur_Val],1))</f>
        <v>14-16</v>
      </c>
      <c r="Y570" s="14">
        <f t="shared" si="44"/>
        <v>2.6715789999999999</v>
      </c>
      <c r="Z570" s="3">
        <f>-INDEX(DefProv[Default],MATCH($O570&amp;$R570,DefProv[KEY],0))</f>
        <v>-3</v>
      </c>
      <c r="AA570" s="9" cm="1">
        <f t="array" ref="AA570">IF($M570="CAD",AB570,_xll.BDP($C570,AA$1,"YAS_XCCY_FOREIGN_CURRENCY=CAD","YAS_YLD_FLAG = 15","PRICING_SOURCE=BVAL"))</f>
        <v>2.7015789999999997</v>
      </c>
      <c r="AB570" s="9" cm="1">
        <f t="array" ref="AB570">_xll.BDP($C570,AB$1,"YAS_YLD_FLAG = 15","PRICING_SOURCE=BVAL")</f>
        <v>2.7015789999999997</v>
      </c>
      <c r="AC570" s="14">
        <f t="shared" si="45"/>
        <v>0</v>
      </c>
      <c r="AD570" s="9" cm="1">
        <f t="array" ref="AD570">_xll.BDP($C570,AD$1,"YAS_YLD_FLAG = 15","PRICING_SOURCE=BVAL")</f>
        <v>92.312399999999968</v>
      </c>
      <c r="AE570" s="14" t="e">
        <f>INDEX([1]credit_yield!$C$1:$C$108,MATCH($AY570,[1]credit_yield!$A$1:$A$108,0))</f>
        <v>#N/A</v>
      </c>
      <c r="AF570" s="9" cm="1">
        <f t="array" ref="AF570">_xll.BDP($C570,AF$1,"YAS_YLD_FLAG = 15","YAS_XCCY_FOREIGN_CURRENCY=CAD","PRICING_SOURCE=BVAL")</f>
        <v>95.473635875392972</v>
      </c>
      <c r="AG570" s="9" cm="1">
        <f t="array" ref="AG570">_xll.BDP($C570,AG$1,"YAS_YLD_FLAG = 15","PRICING_SOURCE=BVAL")</f>
        <v>1.7784550000000001</v>
      </c>
      <c r="AH570" s="9" t="str" cm="1">
        <f t="array" ref="AH570">_xll.BDP($C570,AH$1,"YAS_YLD_FLAG = 15","PRICING_SOURCE=BVAL")</f>
        <v>CAN 5 06/01/37</v>
      </c>
      <c r="AI570" s="9" t="str" cm="1">
        <f t="array" ref="AI570">_xll.BDP($C570,AI$1,"YAS_YLD_FLAG = 15","YAS_XCCY_FOREIGN_CURRENCY=CAD","PRICING_SOURCE=BVAL")</f>
        <v>CAN 4 06/01/41</v>
      </c>
      <c r="AJ570" s="9" cm="1">
        <f t="array" ref="AJ570">_xll.BQL($C570, "yield(fill=PREV, pricing_source=BVN4, side=Bid, yield_type=YTW) - yield(fill=PREV, pricing_source=BVN4, side=Ask, yield_type=YTW)")</f>
        <v>5.9158790188238441E-3</v>
      </c>
      <c r="AK570" s="16" cm="1">
        <f t="array" ref="AK570">_xll.BDP($C570,AK$1,"YAS_YLD_FLAG = 1")</f>
        <v>5000000000</v>
      </c>
      <c r="AL570" s="5">
        <f t="shared" si="46"/>
        <v>0</v>
      </c>
      <c r="AM570" s="17" cm="1">
        <f t="array" ref="AM570">_xll.BDP($C570&amp;"@"&amp;Settings!$B$1&amp;" "&amp;$O570,"INTERVAL_SUM","MARKET_DATA_OVERRIDE="&amp;AM$1,"CALC_INTERVAL="&amp;Settings!$B$2,"FILL=0")*1000</f>
        <v>0</v>
      </c>
      <c r="AN570" s="18">
        <f t="shared" si="47"/>
        <v>0</v>
      </c>
      <c r="AO570" s="17" cm="1">
        <f t="array" ref="AO570">_xll.BDP($I570&amp;"@"&amp;Settings!$B$1&amp;" "&amp;$O570,"INTERVAL_SUM","MARKET_DATA_OVERRIDE="&amp;AO$1,"CALC_INTERVAL="&amp;Settings!$B$2,"FILL=0")*1000</f>
        <v>0</v>
      </c>
      <c r="AP570" s="17" cm="1">
        <f t="array" ref="AP570">_xll.BDP($I570&amp;"@"&amp;Settings!$B$1&amp;" "&amp;$O570,"INTERVAL_SUM","MARKET_DATA_OVERRIDE="&amp;AP$1,"CALC_INTERVAL="&amp;Settings!$B$2,"FILL=0")*1000</f>
        <v>0</v>
      </c>
      <c r="AQ570" s="8" cm="1">
        <f t="array" ref="AQ570">_xll.BDP($C570,AQ$1)</f>
        <v>99</v>
      </c>
      <c r="AR570" s="21">
        <f>_xlfn.IFNA(IF(ISNUMBER($K570),INDEX(SN_Limit[UTILIZATION],MATCH($K570,SN_Limit[BB_ID],0)),"#N/A"),
IF(ISNUMBER($L570),INDEX(SN_Limit[UTILIZATION],MATCH($L570,SN_Limit[BB_ID],0)),"#N/A"))</f>
        <v>0.48010000000000003</v>
      </c>
      <c r="AS570" s="6">
        <f>_xlfn.IFNA(IF(ISNUMBER($K570),INDEX(SN_Limit[REMAINING],MATCH($K570,SN_Limit[BB_ID],0)),"#N/A"),
IF(ISNUMBER($L570),INDEX(SN_Limit[REMAINING],MATCH($L570,SN_Limit[BB_ID],0)),"#N/A"))</f>
        <v>524865935.24000001</v>
      </c>
      <c r="AT570" s="39" t="str">
        <f>INDEX(Table11[Z_category],MATCH(MAX(BuyTable[[#This Row],[Yld_Z_BB]:[Yld_Z_RBCI]]),Table11[Z_score_Vale],1))</f>
        <v>90+</v>
      </c>
      <c r="AU570" s="39">
        <f>INDEX(Table12[TRAC_Category],MATCH(BuyTable[[#This Row],[Perc_Traded]],Table12[TRAC_Value],1))</f>
        <v>0</v>
      </c>
      <c r="AV570" s="41">
        <f>INDEX(Table13[NetDlrInv_Category],MATCH(BuyTable[[#This Row],[DealerClient Net]],Table13[NetDlrInv_Value],1))</f>
        <v>0</v>
      </c>
      <c r="AW570" s="39">
        <f>IF(OR(ISBLANK(BuyTable[[#This Row],[MSG_AskSize]]),NOT(ISNUMBER(BuyTable[[#This Row],[MSG_AskSize]]))),"NA",INDEX(Table14[AskSize_Category],MATCH(BuyTable[[#This Row],[MSG_AskSize]],Table14[AskSize_Value],1)))</f>
        <v>0</v>
      </c>
      <c r="AX570" s="39">
        <f>INDEX(Table15[XCCY_Cat],MATCH(BuyTable[[#This Row],[XCCY_sprd]],Table15[XCCY_Value],1))</f>
        <v>0</v>
      </c>
      <c r="AY570" s="3" t="str">
        <f>INDEX(Group_RTG[RTG_Value],MATCH($R570,Group_RTG[RTG_Key],0))&amp;":"&amp;INDEX(Map_DurBQNT[Dur_Val],MATCH($X570,Map_DurBQNT[Dur_Key],0))&amp;":"&amp;$M570&amp;":"&amp;$O570</f>
        <v>AA:8:CAD:Govt</v>
      </c>
      <c r="AZ570" s="39" t="str">
        <f>INDEX(Table9[LQA_Bucket],MATCH(BuyTable[[#This Row],[LQA_LIQUIDITY_SCORE]],Table9[LQA_Val],1))</f>
        <v>80-100</v>
      </c>
      <c r="BA570" s="41" t="str">
        <f>INDEX(Table10[Utilization_Bucket],MATCH(_xlfn.IFNA(ROUND(BuyTable[[#This Row],[Remaining]]/1000000,0),-1),Table10[Utilization_Val],1))</f>
        <v>100MM+</v>
      </c>
      <c r="BB57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71" spans="1:54" x14ac:dyDescent="0.3">
      <c r="A571" t="s">
        <v>876</v>
      </c>
      <c r="B571" t="str">
        <f>IF(ISNUMBER(MATCH(I571,Buyside_PastID!A:A,0)),"","NEW")</f>
        <v/>
      </c>
      <c r="C571" s="8" t="s">
        <v>1809</v>
      </c>
      <c r="D571" s="8">
        <v>1.0679772160159604</v>
      </c>
      <c r="E571" s="8">
        <v>1.1653067509566926</v>
      </c>
      <c r="F571" s="8" t="s">
        <v>2255</v>
      </c>
      <c r="G571" s="8">
        <v>1000</v>
      </c>
      <c r="H571" s="8">
        <v>3000000</v>
      </c>
      <c r="I571" s="8" t="str" cm="1">
        <f t="array" ref="I571">_xll.BDP($C571,I$1)</f>
        <v>29290ZAE0</v>
      </c>
      <c r="J571" s="8" t="str" cm="1">
        <f t="array" ref="J571">_xll.BDP($C571,J$1)</f>
        <v>ENBGAS 5.21 02/25/36</v>
      </c>
      <c r="K571" s="8" cm="1">
        <f t="array" ref="K571">_xll.BDP($C571,K$1)</f>
        <v>109548</v>
      </c>
      <c r="L571" s="8" cm="1">
        <f t="array" ref="L571">_xll.BDP($C571,L$1)</f>
        <v>62939278</v>
      </c>
      <c r="M571" s="8" t="str" cm="1">
        <f t="array" ref="M571">_xll.BDP($C571,M$1)</f>
        <v>CAD</v>
      </c>
      <c r="N571" s="8" t="str" cm="1">
        <f t="array" ref="N571">_xll.BDP($C571,N$1)</f>
        <v>CA</v>
      </c>
      <c r="O571" s="8" t="str" cm="1">
        <f t="array" ref="O571">_xll.BDP($C571,O$1)</f>
        <v>Corp</v>
      </c>
      <c r="P571" s="8" t="str" cm="1">
        <f t="array" ref="P571">_xll.BDP($C571,P$1)</f>
        <v>Utilities</v>
      </c>
      <c r="Q571" s="8" t="str" cm="1">
        <f t="array" ref="Q571">_xll.BDP($C571,Q$1)</f>
        <v>ENBRIDGE GAS INC</v>
      </c>
      <c r="R571" s="8" t="str" cm="1">
        <f t="array" ref="R571">_xll.BDP($C571,R$1)</f>
        <v>A-</v>
      </c>
      <c r="S571" s="8" cm="1">
        <f t="array" ref="S571">_xlfn.IFNA(MATCH(_xll.BDP($C571,S$1),Convert_RBCIRTG[RTG_MDY],0),0)</f>
        <v>0</v>
      </c>
      <c r="T571" s="8" cm="1">
        <f t="array" ref="T571">_xlfn.IFNA(MATCH(_xll.BDP($C571,T$1),Convert_RBCIRTG[RTG_FITCH_SP],0),0)</f>
        <v>0</v>
      </c>
      <c r="U571" s="8" cm="1">
        <f t="array" ref="U571">_xlfn.IFNA(MATCH(_xll.BDP($C571,U$1),Convert_RBCIRTG[RTG_FITCH_SP],0),0)</f>
        <v>4</v>
      </c>
      <c r="V571" s="20" t="str" cm="1">
        <f t="array" ref="V571">INDEX(Convert_RBCIRTG[RTG_FITCH_SP],IF(MEDIAN($S571:$U571)&gt;0,MEDIAN($S571:$U571),MAX($S571:$U571)))</f>
        <v>A-</v>
      </c>
      <c r="W571" s="15" cm="1">
        <f t="array" ref="W571">_xll.BDP($C571,W$1,"YAS_YLD_FLAG = 15")</f>
        <v>10.508410262222785</v>
      </c>
      <c r="X571" s="3" t="str">
        <f>INDEX(Convert_DurBins[Dur_Bucket],MATCH($W571,Convert_DurBins[Dur_Val],1))</f>
        <v>10-12</v>
      </c>
      <c r="Y571" s="14">
        <f t="shared" si="44"/>
        <v>3.020445</v>
      </c>
      <c r="Z571" s="3">
        <f>-INDEX(DefProv[Default],MATCH($O571&amp;$R571,DefProv[KEY],0))</f>
        <v>-13</v>
      </c>
      <c r="AA571" s="9" cm="1">
        <f t="array" ref="AA571">IF($M571="CAD",AB571,_xll.BDP($C571,AA$1,"YAS_XCCY_FOREIGN_CURRENCY=CAD","YAS_YLD_FLAG = 15","PRICING_SOURCE=BVAL"))</f>
        <v>3.1504449999999999</v>
      </c>
      <c r="AB571" s="9" cm="1">
        <f t="array" ref="AB571">_xll.BDP($C571,AB$1,"YAS_YLD_FLAG = 15","PRICING_SOURCE=BVAL")</f>
        <v>3.1504449999999999</v>
      </c>
      <c r="AC571" s="14">
        <f t="shared" si="45"/>
        <v>0</v>
      </c>
      <c r="AD571" s="9" cm="1">
        <f t="array" ref="AD571">_xll.BDP($C571,AD$1,"YAS_YLD_FLAG = 15","PRICING_SOURCE=BVAL")</f>
        <v>171.57320000000001</v>
      </c>
      <c r="AE571" s="14">
        <f>INDEX([1]credit_yield!$C$1:$C$108,MATCH($AY571,[1]credit_yield!$A$1:$A$108,0))</f>
        <v>140.02370656331379</v>
      </c>
      <c r="AF571" s="9" cm="1">
        <f t="array" ref="AF571">_xll.BDP($C571,AF$1,"YAS_YLD_FLAG = 15","YAS_XCCY_FOREIGN_CURRENCY=CAD","PRICING_SOURCE=BVAL")</f>
        <v>172.19890467769744</v>
      </c>
      <c r="AG571" s="9" cm="1">
        <f t="array" ref="AG571">_xll.BDP($C571,AG$1,"YAS_YLD_FLAG = 15","PRICING_SOURCE=BVAL")</f>
        <v>1.4347129999999999</v>
      </c>
      <c r="AH571" s="9" t="str" cm="1">
        <f t="array" ref="AH571">_xll.BDP($C571,AH$1,"YAS_YLD_FLAG = 15","PRICING_SOURCE=BVAL")</f>
        <v>CAN 5 3/4 06/01/29</v>
      </c>
      <c r="AI571" s="9" t="str" cm="1">
        <f t="array" ref="AI571">_xll.BDP($C571,AI$1,"YAS_YLD_FLAG = 15","YAS_XCCY_FOREIGN_CURRENCY=CAD","PRICING_SOURCE=BVAL")</f>
        <v>CAN 1 ½ 06/01/31</v>
      </c>
      <c r="AJ571" s="9" cm="1">
        <f t="array" ref="AJ571">_xll.BQL($C571, "yield(fill=PREV, pricing_source=BVN4, side=Bid, yield_type=YTW) - yield(fill=PREV, pricing_source=BVN4, side=Ask, yield_type=YTW)")</f>
        <v>5.8623753768269005E-2</v>
      </c>
      <c r="AK571" s="16" cm="1">
        <f t="array" ref="AK571">_xll.BDP($C571,AK$1,"YAS_YLD_FLAG = 1")</f>
        <v>300000000</v>
      </c>
      <c r="AL571" s="5">
        <f t="shared" si="46"/>
        <v>0</v>
      </c>
      <c r="AM571" s="17" cm="1">
        <f t="array" ref="AM571">_xll.BDP($C571&amp;"@"&amp;Settings!$B$1&amp;" "&amp;$O571,"INTERVAL_SUM","MARKET_DATA_OVERRIDE="&amp;AM$1,"CALC_INTERVAL="&amp;Settings!$B$2,"FILL=0")*1000</f>
        <v>0</v>
      </c>
      <c r="AN571" s="18">
        <f t="shared" si="47"/>
        <v>0</v>
      </c>
      <c r="AO571" s="17" cm="1">
        <f t="array" ref="AO571">_xll.BDP($I571&amp;"@"&amp;Settings!$B$1&amp;" "&amp;$O571,"INTERVAL_SUM","MARKET_DATA_OVERRIDE="&amp;AO$1,"CALC_INTERVAL="&amp;Settings!$B$2,"FILL=0")*1000</f>
        <v>0</v>
      </c>
      <c r="AP571" s="17" cm="1">
        <f t="array" ref="AP571">_xll.BDP($I571&amp;"@"&amp;Settings!$B$1&amp;" "&amp;$O571,"INTERVAL_SUM","MARKET_DATA_OVERRIDE="&amp;AP$1,"CALC_INTERVAL="&amp;Settings!$B$2,"FILL=0")*1000</f>
        <v>0</v>
      </c>
      <c r="AQ571" s="8" cm="1">
        <f t="array" ref="AQ571">_xll.BDP($C571,AQ$1)</f>
        <v>71</v>
      </c>
      <c r="AR571" s="21">
        <f>_xlfn.IFNA(IF(ISNUMBER($K571),INDEX(SN_Limit[UTILIZATION],MATCH($K571,SN_Limit[BB_ID],0)),"#N/A"),
IF(ISNUMBER($L571),INDEX(SN_Limit[UTILIZATION],MATCH($L571,SN_Limit[BB_ID],0)),"#N/A"))</f>
        <v>0.68289999999999995</v>
      </c>
      <c r="AS571" s="6">
        <f>_xlfn.IFNA(IF(ISNUMBER($K571),INDEX(SN_Limit[REMAINING],MATCH($K571,SN_Limit[BB_ID],0)),"#N/A"),
IF(ISNUMBER($L571),INDEX(SN_Limit[REMAINING],MATCH($L571,SN_Limit[BB_ID],0)),"#N/A"))</f>
        <v>34731322.5</v>
      </c>
      <c r="AT571" s="39" t="str">
        <f>INDEX(Table11[Z_category],MATCH(MAX(BuyTable[[#This Row],[Yld_Z_BB]:[Yld_Z_RBCI]]),Table11[Z_score_Vale],1))</f>
        <v>75 to 90</v>
      </c>
      <c r="AU571" s="39">
        <f>INDEX(Table12[TRAC_Category],MATCH(BuyTable[[#This Row],[Perc_Traded]],Table12[TRAC_Value],1))</f>
        <v>0</v>
      </c>
      <c r="AV571" s="41">
        <f>INDEX(Table13[NetDlrInv_Category],MATCH(BuyTable[[#This Row],[DealerClient Net]],Table13[NetDlrInv_Value],1))</f>
        <v>0</v>
      </c>
      <c r="AW571" s="39">
        <f>IF(OR(ISBLANK(BuyTable[[#This Row],[MSG_AskSize]]),NOT(ISNUMBER(BuyTable[[#This Row],[MSG_AskSize]]))),"NA",INDEX(Table14[AskSize_Category],MATCH(BuyTable[[#This Row],[MSG_AskSize]],Table14[AskSize_Value],1)))</f>
        <v>0</v>
      </c>
      <c r="AX571" s="39">
        <f>INDEX(Table15[XCCY_Cat],MATCH(BuyTable[[#This Row],[XCCY_sprd]],Table15[XCCY_Value],1))</f>
        <v>0</v>
      </c>
      <c r="AY571" s="3" t="str">
        <f>INDEX(Group_RTG[RTG_Value],MATCH($R571,Group_RTG[RTG_Key],0))&amp;":"&amp;INDEX(Map_DurBQNT[Dur_Val],MATCH($X571,Map_DurBQNT[Dur_Key],0))&amp;":"&amp;$M571&amp;":"&amp;$O571</f>
        <v>A:6:CAD:Corp</v>
      </c>
      <c r="AZ571" s="39" t="str">
        <f>INDEX(Table9[LQA_Bucket],MATCH(BuyTable[[#This Row],[LQA_LIQUIDITY_SCORE]],Table9[LQA_Val],1))</f>
        <v>60-80</v>
      </c>
      <c r="BA571" s="41" t="str">
        <f>INDEX(Table10[Utilization_Bucket],MATCH(_xlfn.IFNA(ROUND(BuyTable[[#This Row],[Remaining]]/1000000,0),-1),Table10[Utilization_Val],1))</f>
        <v>10-50MM</v>
      </c>
      <c r="BB57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72" spans="1:54" x14ac:dyDescent="0.3">
      <c r="A572" t="s">
        <v>876</v>
      </c>
      <c r="B572" t="str">
        <f>IF(ISNUMBER(MATCH(I572,Buyside_PastID!A:A,0)),"","NEW")</f>
        <v/>
      </c>
      <c r="C572" s="8" t="s">
        <v>1772</v>
      </c>
      <c r="D572" s="8">
        <v>0.86822112756037984</v>
      </c>
      <c r="E572" s="8">
        <v>0.77395028788860321</v>
      </c>
      <c r="F572" s="8" t="s">
        <v>2208</v>
      </c>
      <c r="G572" s="8">
        <v>3000000</v>
      </c>
      <c r="H572" s="8">
        <v>5000000</v>
      </c>
      <c r="I572" s="8" t="str" cm="1">
        <f t="array" ref="I572">_xll.BDP($C572,I$1)</f>
        <v>44810ZBS8</v>
      </c>
      <c r="J572" s="8" t="str" cm="1">
        <f t="array" ref="J572">_xll.BDP($C572,J$1)</f>
        <v>HYDONE 3.91 02/23/46</v>
      </c>
      <c r="K572" s="8" cm="1">
        <f t="array" ref="K572">_xll.BDP($C572,K$1)</f>
        <v>47287703</v>
      </c>
      <c r="L572" s="8" cm="1">
        <f t="array" ref="L572">_xll.BDP($C572,L$1)</f>
        <v>1180521</v>
      </c>
      <c r="M572" s="8" t="str" cm="1">
        <f t="array" ref="M572">_xll.BDP($C572,M$1)</f>
        <v>CAD</v>
      </c>
      <c r="N572" s="8" t="str" cm="1">
        <f t="array" ref="N572">_xll.BDP($C572,N$1)</f>
        <v>CA</v>
      </c>
      <c r="O572" s="8" t="str" cm="1">
        <f t="array" ref="O572">_xll.BDP($C572,O$1)</f>
        <v>Corp</v>
      </c>
      <c r="P572" s="8" t="str" cm="1">
        <f t="array" ref="P572">_xll.BDP($C572,P$1)</f>
        <v>Utilities</v>
      </c>
      <c r="Q572" s="8" t="str" cm="1">
        <f t="array" ref="Q572">_xll.BDP($C572,Q$1)</f>
        <v>HYDRO ONE INC</v>
      </c>
      <c r="R572" s="8" t="str" cm="1">
        <f t="array" ref="R572">_xll.BDP($C572,R$1)</f>
        <v>A-</v>
      </c>
      <c r="S572" s="8" cm="1">
        <f t="array" ref="S572">_xlfn.IFNA(MATCH(_xll.BDP($C572,S$1),Convert_RBCIRTG[RTG_MDY],0),0)</f>
        <v>4</v>
      </c>
      <c r="T572" s="8" cm="1">
        <f t="array" ref="T572">_xlfn.IFNA(MATCH(_xll.BDP($C572,T$1),Convert_RBCIRTG[RTG_FITCH_SP],0),0)</f>
        <v>0</v>
      </c>
      <c r="U572" s="8" cm="1">
        <f t="array" ref="U572">_xlfn.IFNA(MATCH(_xll.BDP($C572,U$1),Convert_RBCIRTG[RTG_FITCH_SP],0),0)</f>
        <v>4</v>
      </c>
      <c r="V572" s="20" t="str" cm="1">
        <f t="array" ref="V572">INDEX(Convert_RBCIRTG[RTG_FITCH_SP],IF(MEDIAN($S572:$U572)&gt;0,MEDIAN($S572:$U572),MAX($S572:$U572)))</f>
        <v>A-</v>
      </c>
      <c r="W572" s="15" cm="1">
        <f t="array" ref="W572">_xll.BDP($C572,W$1,"YAS_YLD_FLAG = 15")</f>
        <v>15.815443018573786</v>
      </c>
      <c r="X572" s="3" t="str">
        <f>INDEX(Convert_DurBins[Dur_Bucket],MATCH($W572,Convert_DurBins[Dur_Val],1))</f>
        <v>14-16</v>
      </c>
      <c r="Y572" s="14">
        <f t="shared" si="44"/>
        <v>3.1468700000000003</v>
      </c>
      <c r="Z572" s="3">
        <f>-INDEX(DefProv[Default],MATCH($O572&amp;$R572,DefProv[KEY],0))</f>
        <v>-13</v>
      </c>
      <c r="AA572" s="9" cm="1">
        <f t="array" ref="AA572">IF($M572="CAD",AB572,_xll.BDP($C572,AA$1,"YAS_XCCY_FOREIGN_CURRENCY=CAD","YAS_YLD_FLAG = 15","PRICING_SOURCE=BVAL"))</f>
        <v>3.2768700000000002</v>
      </c>
      <c r="AB572" s="9" cm="1">
        <f t="array" ref="AB572">_xll.BDP($C572,AB$1,"YAS_YLD_FLAG = 15","PRICING_SOURCE=BVAL")</f>
        <v>3.2768700000000002</v>
      </c>
      <c r="AC572" s="14">
        <f t="shared" si="45"/>
        <v>0</v>
      </c>
      <c r="AD572" s="9" cm="1">
        <f t="array" ref="AD572">_xll.BDP($C572,AD$1,"YAS_YLD_FLAG = 15","PRICING_SOURCE=BVAL")</f>
        <v>134.09500000000003</v>
      </c>
      <c r="AE572" s="14">
        <f>INDEX([1]credit_yield!$C$1:$C$108,MATCH($AY572,[1]credit_yield!$A$1:$A$108,0))</f>
        <v>139.28053149055029</v>
      </c>
      <c r="AF572" s="9" cm="1">
        <f t="array" ref="AF572">_xll.BDP($C572,AF$1,"YAS_YLD_FLAG = 15","YAS_XCCY_FOREIGN_CURRENCY=CAD","PRICING_SOURCE=BVAL")</f>
        <v>147.78977487917291</v>
      </c>
      <c r="AG572" s="9" cm="1">
        <f t="array" ref="AG572">_xll.BDP($C572,AG$1,"YAS_YLD_FLAG = 15","PRICING_SOURCE=BVAL")</f>
        <v>1.9359199999999999</v>
      </c>
      <c r="AH572" s="9" t="str" cm="1">
        <f t="array" ref="AH572">_xll.BDP($C572,AH$1,"YAS_YLD_FLAG = 15","PRICING_SOURCE=BVAL")</f>
        <v>CAN 3 1/2 12/01/45</v>
      </c>
      <c r="AI572" s="9" t="str" cm="1">
        <f t="array" ref="AI572">_xll.BDP($C572,AI$1,"YAS_YLD_FLAG = 15","YAS_XCCY_FOREIGN_CURRENCY=CAD","PRICING_SOURCE=BVAL")</f>
        <v>CAN 4 06/01/41</v>
      </c>
      <c r="AJ572" s="9" cm="1">
        <f t="array" ref="AJ572">_xll.BQL($C572, "yield(fill=PREV, pricing_source=BVN4, side=Bid, yield_type=YTW) - yield(fill=PREV, pricing_source=BVN4, side=Ask, yield_type=YTW)")</f>
        <v>2.4712939999999683E-2</v>
      </c>
      <c r="AK572" s="16" cm="1">
        <f t="array" ref="AK572">_xll.BDP($C572,AK$1,"YAS_YLD_FLAG = 1")</f>
        <v>350000000</v>
      </c>
      <c r="AL572" s="5">
        <f t="shared" si="46"/>
        <v>0</v>
      </c>
      <c r="AM572" s="17" cm="1">
        <f t="array" ref="AM572">_xll.BDP($C572&amp;"@"&amp;Settings!$B$1&amp;" "&amp;$O572,"INTERVAL_SUM","MARKET_DATA_OVERRIDE="&amp;AM$1,"CALC_INTERVAL="&amp;Settings!$B$2,"FILL=0")*1000</f>
        <v>0</v>
      </c>
      <c r="AN572" s="18">
        <f t="shared" si="47"/>
        <v>0</v>
      </c>
      <c r="AO572" s="17" cm="1">
        <f t="array" ref="AO572">_xll.BDP($I572&amp;"@"&amp;Settings!$B$1&amp;" "&amp;$O572,"INTERVAL_SUM","MARKET_DATA_OVERRIDE="&amp;AO$1,"CALC_INTERVAL="&amp;Settings!$B$2,"FILL=0")*1000</f>
        <v>0</v>
      </c>
      <c r="AP572" s="17" cm="1">
        <f t="array" ref="AP572">_xll.BDP($I572&amp;"@"&amp;Settings!$B$1&amp;" "&amp;$O572,"INTERVAL_SUM","MARKET_DATA_OVERRIDE="&amp;AP$1,"CALC_INTERVAL="&amp;Settings!$B$2,"FILL=0")*1000</f>
        <v>0</v>
      </c>
      <c r="AQ572" s="8" cm="1">
        <f t="array" ref="AQ572">_xll.BDP($C572,AQ$1)</f>
        <v>79</v>
      </c>
      <c r="AR572" s="21">
        <f>_xlfn.IFNA(IF(ISNUMBER($K572),INDEX(SN_Limit[UTILIZATION],MATCH($K572,SN_Limit[BB_ID],0)),"#N/A"),
IF(ISNUMBER($L572),INDEX(SN_Limit[UTILIZATION],MATCH($L572,SN_Limit[BB_ID],0)),"#N/A"))</f>
        <v>0.15909999999999999</v>
      </c>
      <c r="AS572" s="6">
        <f>_xlfn.IFNA(IF(ISNUMBER($K572),INDEX(SN_Limit[REMAINING],MATCH($K572,SN_Limit[BB_ID],0)),"#N/A"),
IF(ISNUMBER($L572),INDEX(SN_Limit[REMAINING],MATCH($L572,SN_Limit[BB_ID],0)),"#N/A"))</f>
        <v>111128831.42</v>
      </c>
      <c r="AT572" s="39" t="str">
        <f>INDEX(Table11[Z_category],MATCH(MAX(BuyTable[[#This Row],[Yld_Z_BB]:[Yld_Z_RBCI]]),Table11[Z_score_Vale],1))</f>
        <v>75 to 90</v>
      </c>
      <c r="AU572" s="39">
        <f>INDEX(Table12[TRAC_Category],MATCH(BuyTable[[#This Row],[Perc_Traded]],Table12[TRAC_Value],1))</f>
        <v>0</v>
      </c>
      <c r="AV572" s="41">
        <f>INDEX(Table13[NetDlrInv_Category],MATCH(BuyTable[[#This Row],[DealerClient Net]],Table13[NetDlrInv_Value],1))</f>
        <v>0</v>
      </c>
      <c r="AW572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72" s="39">
        <f>INDEX(Table15[XCCY_Cat],MATCH(BuyTable[[#This Row],[XCCY_sprd]],Table15[XCCY_Value],1))</f>
        <v>0</v>
      </c>
      <c r="AY572" s="3" t="str">
        <f>INDEX(Group_RTG[RTG_Value],MATCH($R572,Group_RTG[RTG_Key],0))&amp;":"&amp;INDEX(Map_DurBQNT[Dur_Val],MATCH($X572,Map_DurBQNT[Dur_Key],0))&amp;":"&amp;$M572&amp;":"&amp;$O572</f>
        <v>A:8:CAD:Corp</v>
      </c>
      <c r="AZ572" s="39" t="str">
        <f>INDEX(Table9[LQA_Bucket],MATCH(BuyTable[[#This Row],[LQA_LIQUIDITY_SCORE]],Table9[LQA_Val],1))</f>
        <v>60-80</v>
      </c>
      <c r="BA572" s="41" t="str">
        <f>INDEX(Table10[Utilization_Bucket],MATCH(_xlfn.IFNA(ROUND(BuyTable[[#This Row],[Remaining]]/1000000,0),-1),Table10[Utilization_Val],1))</f>
        <v>100MM+</v>
      </c>
      <c r="BB57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73" spans="1:54" x14ac:dyDescent="0.3">
      <c r="A573" t="s">
        <v>876</v>
      </c>
      <c r="B573" t="str">
        <f>IF(ISNUMBER(MATCH(I573,Buyside_PastID!A:A,0)),"","NEW")</f>
        <v/>
      </c>
      <c r="C573" s="8" t="s">
        <v>1132</v>
      </c>
      <c r="D573" s="8">
        <v>0.7864072584051417</v>
      </c>
      <c r="E573" s="8">
        <v>1.1561868004182312</v>
      </c>
      <c r="F573" s="8" t="s">
        <v>2293</v>
      </c>
      <c r="G573" s="8">
        <v>4170000</v>
      </c>
      <c r="H573" s="8">
        <v>0</v>
      </c>
      <c r="I573" s="8" t="str" cm="1">
        <f t="array" ref="I573">_xll.BDP($C573,I$1)</f>
        <v>83740TAC1</v>
      </c>
      <c r="J573" s="8" t="str" cm="1">
        <f t="array" ref="J573">_xll.BDP($C573,J$1)</f>
        <v>SOUCOA 3.85 02/09/52</v>
      </c>
      <c r="K573" s="8" cm="1">
        <f t="array" ref="K573">_xll.BDP($C573,K$1)</f>
        <v>17558941</v>
      </c>
      <c r="L573" s="8" cm="1">
        <f t="array" ref="L573">_xll.BDP($C573,L$1)</f>
        <v>17558941</v>
      </c>
      <c r="M573" s="8" t="str" cm="1">
        <f t="array" ref="M573">_xll.BDP($C573,M$1)</f>
        <v>CAD</v>
      </c>
      <c r="N573" s="8" t="str" cm="1">
        <f t="array" ref="N573">_xll.BDP($C573,N$1)</f>
        <v>CA</v>
      </c>
      <c r="O573" s="8" t="str" cm="1">
        <f t="array" ref="O573">_xll.BDP($C573,O$1)</f>
        <v>Govt</v>
      </c>
      <c r="P573" s="8" t="str" cm="1">
        <f t="array" ref="P573">_xll.BDP($C573,P$1)</f>
        <v>Government</v>
      </c>
      <c r="Q573" s="8" t="str" cm="1">
        <f t="array" ref="Q573">_xll.BDP($C573,Q$1)</f>
        <v>SOUTH COAST BRIT COL TRA</v>
      </c>
      <c r="R573" s="8" t="str" cm="1">
        <f t="array" ref="R573">_xll.BDP($C573,R$1)</f>
        <v>AA</v>
      </c>
      <c r="S573" s="8" cm="1">
        <f t="array" ref="S573">_xlfn.IFNA(MATCH(_xll.BDP($C573,S$1),Convert_RBCIRTG[RTG_MDY],0),0)</f>
        <v>8</v>
      </c>
      <c r="T573" s="8" cm="1">
        <f t="array" ref="T573">_xlfn.IFNA(MATCH(_xll.BDP($C573,T$1),Convert_RBCIRTG[RTG_FITCH_SP],0),0)</f>
        <v>0</v>
      </c>
      <c r="U573" s="8" cm="1">
        <f t="array" ref="U573">_xlfn.IFNA(MATCH(_xll.BDP($C573,U$1),Convert_RBCIRTG[RTG_FITCH_SP],0),0)</f>
        <v>0</v>
      </c>
      <c r="V573" s="20" t="str" cm="1">
        <f t="array" ref="V573">INDEX(Convert_RBCIRTG[RTG_FITCH_SP],IF(MEDIAN($S573:$U573)&gt;0,MEDIAN($S573:$U573),MAX($S573:$U573)))</f>
        <v>AA</v>
      </c>
      <c r="W573" s="15" cm="1">
        <f t="array" ref="W573">_xll.BDP($C573,W$1,"YAS_YLD_FLAG = 15")</f>
        <v>18.816494872044697</v>
      </c>
      <c r="X573" s="3" t="str">
        <f>INDEX(Convert_DurBins[Dur_Bucket],MATCH($W573,Convert_DurBins[Dur_Val],1))</f>
        <v>18-20</v>
      </c>
      <c r="Y573" s="14">
        <f t="shared" si="44"/>
        <v>2.8891300000000002</v>
      </c>
      <c r="Z573" s="3">
        <f>-INDEX(DefProv[Default],MATCH($O573&amp;$R573,DefProv[KEY],0))</f>
        <v>-3</v>
      </c>
      <c r="AA573" s="9" cm="1">
        <f t="array" ref="AA573">IF($M573="CAD",AB573,_xll.BDP($C573,AA$1,"YAS_XCCY_FOREIGN_CURRENCY=CAD","YAS_YLD_FLAG = 15","PRICING_SOURCE=BVAL"))</f>
        <v>2.91913</v>
      </c>
      <c r="AB573" s="9" cm="1">
        <f t="array" ref="AB573">_xll.BDP($C573,AB$1,"YAS_YLD_FLAG = 15","PRICING_SOURCE=BVAL")</f>
        <v>2.91913</v>
      </c>
      <c r="AC573" s="14">
        <f t="shared" si="45"/>
        <v>0</v>
      </c>
      <c r="AD573" s="9" cm="1">
        <f t="array" ref="AD573">_xll.BDP($C573,AD$1,"YAS_YLD_FLAG = 15","PRICING_SOURCE=BVAL")</f>
        <v>105.1028</v>
      </c>
      <c r="AE573" s="14">
        <f>INDEX([1]credit_yield!$C$1:$C$108,MATCH($AY573,[1]credit_yield!$A$1:$A$108,0))</f>
        <v>85.018358503069194</v>
      </c>
      <c r="AF573" s="9" cm="1">
        <f t="array" ref="AF573">_xll.BDP($C573,AF$1,"YAS_YLD_FLAG = 15","YAS_XCCY_FOREIGN_CURRENCY=CAD","PRICING_SOURCE=BVAL")</f>
        <v>102.79036319116773</v>
      </c>
      <c r="AG573" s="9" cm="1">
        <f t="array" ref="AG573">_xll.BDP($C573,AG$1,"YAS_YLD_FLAG = 15","PRICING_SOURCE=BVAL")</f>
        <v>1.8681019999999999</v>
      </c>
      <c r="AH573" s="9" t="str" cm="1">
        <f t="array" ref="AH573">_xll.BDP($C573,AH$1,"YAS_YLD_FLAG = 15","PRICING_SOURCE=BVAL")</f>
        <v>CAN 4 06/01/41</v>
      </c>
      <c r="AI573" s="9" t="str" cm="1">
        <f t="array" ref="AI573">_xll.BDP($C573,AI$1,"YAS_YLD_FLAG = 15","YAS_XCCY_FOREIGN_CURRENCY=CAD","PRICING_SOURCE=BVAL")</f>
        <v>CAN 2 12/01/51</v>
      </c>
      <c r="AJ573" s="9" cm="1">
        <f t="array" ref="AJ573">_xll.BQL($C573, "yield(fill=PREV, pricing_source=BVN4, side=Bid, yield_type=YTW) - yield(fill=PREV, pricing_source=BVN4, side=Ask, yield_type=YTW)")</f>
        <v>2.1892983156492019E-2</v>
      </c>
      <c r="AK573" s="16" cm="1">
        <f t="array" ref="AK573">_xll.BDP($C573,AK$1,"YAS_YLD_FLAG = 1")</f>
        <v>250000000</v>
      </c>
      <c r="AL573" s="5">
        <f t="shared" si="46"/>
        <v>0</v>
      </c>
      <c r="AM573" s="17" cm="1">
        <f t="array" ref="AM573">_xll.BDP($C573&amp;"@"&amp;Settings!$B$1&amp;" "&amp;$O573,"INTERVAL_SUM","MARKET_DATA_OVERRIDE="&amp;AM$1,"CALC_INTERVAL="&amp;Settings!$B$2,"FILL=0")*1000</f>
        <v>0</v>
      </c>
      <c r="AN573" s="18">
        <f t="shared" si="47"/>
        <v>0</v>
      </c>
      <c r="AO573" s="17" cm="1">
        <f t="array" ref="AO573">_xll.BDP($I573&amp;"@"&amp;Settings!$B$1&amp;" "&amp;$O573,"INTERVAL_SUM","MARKET_DATA_OVERRIDE="&amp;AO$1,"CALC_INTERVAL="&amp;Settings!$B$2,"FILL=0")*1000</f>
        <v>0</v>
      </c>
      <c r="AP573" s="17" cm="1">
        <f t="array" ref="AP573">_xll.BDP($I573&amp;"@"&amp;Settings!$B$1&amp;" "&amp;$O573,"INTERVAL_SUM","MARKET_DATA_OVERRIDE="&amp;AP$1,"CALC_INTERVAL="&amp;Settings!$B$2,"FILL=0")*1000</f>
        <v>0</v>
      </c>
      <c r="AQ573" s="8" cm="1">
        <f t="array" ref="AQ573">_xll.BDP($C573,AQ$1)</f>
        <v>95</v>
      </c>
      <c r="AR573" s="21" t="e">
        <f>_xlfn.IFNA(IF(ISNUMBER($K573),INDEX(SN_Limit[UTILIZATION],MATCH($K573,SN_Limit[BB_ID],0)),"#N/A"),
IF(ISNUMBER($L573),INDEX(SN_Limit[UTILIZATION],MATCH($L573,SN_Limit[BB_ID],0)),"#N/A"))</f>
        <v>#N/A</v>
      </c>
      <c r="AS573" s="6" t="e">
        <f>_xlfn.IFNA(IF(ISNUMBER($K573),INDEX(SN_Limit[REMAINING],MATCH($K573,SN_Limit[BB_ID],0)),"#N/A"),
IF(ISNUMBER($L573),INDEX(SN_Limit[REMAINING],MATCH($L573,SN_Limit[BB_ID],0)),"#N/A"))</f>
        <v>#N/A</v>
      </c>
      <c r="AT573" s="39" t="str">
        <f>INDEX(Table11[Z_category],MATCH(MAX(BuyTable[[#This Row],[Yld_Z_BB]:[Yld_Z_RBCI]]),Table11[Z_score_Vale],1))</f>
        <v>75 to 90</v>
      </c>
      <c r="AU573" s="39">
        <f>INDEX(Table12[TRAC_Category],MATCH(BuyTable[[#This Row],[Perc_Traded]],Table12[TRAC_Value],1))</f>
        <v>0</v>
      </c>
      <c r="AV573" s="41">
        <f>INDEX(Table13[NetDlrInv_Category],MATCH(BuyTable[[#This Row],[DealerClient Net]],Table13[NetDlrInv_Value],1))</f>
        <v>0</v>
      </c>
      <c r="AW573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73" s="39">
        <f>INDEX(Table15[XCCY_Cat],MATCH(BuyTable[[#This Row],[XCCY_sprd]],Table15[XCCY_Value],1))</f>
        <v>0</v>
      </c>
      <c r="AY573" s="3" t="str">
        <f>INDEX(Group_RTG[RTG_Value],MATCH($R573,Group_RTG[RTG_Key],0))&amp;":"&amp;INDEX(Map_DurBQNT[Dur_Val],MATCH($X573,Map_DurBQNT[Dur_Key],0))&amp;":"&amp;$M573&amp;":"&amp;$O573</f>
        <v>AA:10:CAD:Govt</v>
      </c>
      <c r="AZ573" s="39" t="str">
        <f>INDEX(Table9[LQA_Bucket],MATCH(BuyTable[[#This Row],[LQA_LIQUIDITY_SCORE]],Table9[LQA_Val],1))</f>
        <v>80-100</v>
      </c>
      <c r="BA573" s="41" t="str">
        <f>INDEX(Table10[Utilization_Bucket],MATCH(_xlfn.IFNA(ROUND(BuyTable[[#This Row],[Remaining]]/1000000,0),-1),Table10[Utilization_Val],1))</f>
        <v>NR</v>
      </c>
      <c r="BB57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74" spans="1:54" x14ac:dyDescent="0.3">
      <c r="A574" t="s">
        <v>876</v>
      </c>
      <c r="B574" t="str">
        <f>IF(ISNUMBER(MATCH(I574,Buyside_PastID!A:A,0)),"","NEW")</f>
        <v/>
      </c>
      <c r="C574" s="8" t="s">
        <v>1852</v>
      </c>
      <c r="D574" s="8">
        <v>0.76163445846682087</v>
      </c>
      <c r="E574" s="8">
        <v>1.1330308105626079</v>
      </c>
      <c r="F574" s="8" t="s">
        <v>2304</v>
      </c>
      <c r="G574" s="8">
        <v>2000000</v>
      </c>
      <c r="H574" s="8">
        <v>0</v>
      </c>
      <c r="I574" s="8" t="str" cm="1">
        <f t="array" ref="I574">_xll.BDP($C574,I$1)</f>
        <v>689551FC8</v>
      </c>
      <c r="J574" s="8" t="str" cm="1">
        <f t="array" ref="J574">_xll.BDP($C574,J$1)</f>
        <v>OTTAWA 3.1 07/27/48</v>
      </c>
      <c r="K574" s="8" cm="1">
        <f t="array" ref="K574">_xll.BDP($C574,K$1)</f>
        <v>911991</v>
      </c>
      <c r="L574" s="8" cm="1">
        <f t="array" ref="L574">_xll.BDP($C574,L$1)</f>
        <v>911991</v>
      </c>
      <c r="M574" s="8" t="str" cm="1">
        <f t="array" ref="M574">_xll.BDP($C574,M$1)</f>
        <v>CAD</v>
      </c>
      <c r="N574" s="8" t="str" cm="1">
        <f t="array" ref="N574">_xll.BDP($C574,N$1)</f>
        <v>CA</v>
      </c>
      <c r="O574" s="8" t="str" cm="1">
        <f t="array" ref="O574">_xll.BDP($C574,O$1)</f>
        <v>Govt</v>
      </c>
      <c r="P574" s="8" t="str" cm="1">
        <f t="array" ref="P574">_xll.BDP($C574,P$1)</f>
        <v>Government</v>
      </c>
      <c r="Q574" s="8" t="str" cm="1">
        <f t="array" ref="Q574">_xll.BDP($C574,Q$1)</f>
        <v>CITY OF OTTAWA</v>
      </c>
      <c r="R574" s="8" t="str" cm="1">
        <f t="array" ref="R574">_xll.BDP($C574,R$1)</f>
        <v>AA+</v>
      </c>
      <c r="S574" s="8" cm="1">
        <f t="array" ref="S574">_xlfn.IFNA(MATCH(_xll.BDP($C574,S$1),Convert_RBCIRTG[RTG_MDY],0),0)</f>
        <v>10</v>
      </c>
      <c r="T574" s="8" cm="1">
        <f t="array" ref="T574">_xlfn.IFNA(MATCH(_xll.BDP($C574,T$1),Convert_RBCIRTG[RTG_FITCH_SP],0),0)</f>
        <v>0</v>
      </c>
      <c r="U574" s="8" cm="1">
        <f t="array" ref="U574">_xlfn.IFNA(MATCH(_xll.BDP($C574,U$1),Convert_RBCIRTG[RTG_FITCH_SP],0),0)</f>
        <v>8</v>
      </c>
      <c r="V574" s="20" t="str" cm="1">
        <f t="array" ref="V574">INDEX(Convert_RBCIRTG[RTG_FITCH_SP],IF(MEDIAN($S574:$U574)&gt;0,MEDIAN($S574:$U574),MAX($S574:$U574)))</f>
        <v>AA</v>
      </c>
      <c r="W574" s="15" cm="1">
        <f t="array" ref="W574">_xll.BDP($C574,W$1,"YAS_YLD_FLAG = 15")</f>
        <v>18.175665179359431</v>
      </c>
      <c r="X574" s="3" t="str">
        <f>INDEX(Convert_DurBins[Dur_Bucket],MATCH($W574,Convert_DurBins[Dur_Val],1))</f>
        <v>18-20</v>
      </c>
      <c r="Y574" s="14">
        <f t="shared" si="44"/>
        <v>2.8646730000000002</v>
      </c>
      <c r="Z574" s="3">
        <f>-INDEX(DefProv[Default],MATCH($O574&amp;$R574,DefProv[KEY],0))</f>
        <v>-3</v>
      </c>
      <c r="AA574" s="9" cm="1">
        <f t="array" ref="AA574">IF($M574="CAD",AB574,_xll.BDP($C574,AA$1,"YAS_XCCY_FOREIGN_CURRENCY=CAD","YAS_YLD_FLAG = 15","PRICING_SOURCE=BVAL"))</f>
        <v>2.8946730000000001</v>
      </c>
      <c r="AB574" s="9" cm="1">
        <f t="array" ref="AB574">_xll.BDP($C574,AB$1,"YAS_YLD_FLAG = 15","PRICING_SOURCE=BVAL")</f>
        <v>2.8946730000000001</v>
      </c>
      <c r="AC574" s="14">
        <f t="shared" si="45"/>
        <v>0</v>
      </c>
      <c r="AD574" s="9" cm="1">
        <f t="array" ref="AD574">_xll.BDP($C574,AD$1,"YAS_YLD_FLAG = 15","PRICING_SOURCE=BVAL")</f>
        <v>95.875300000000024</v>
      </c>
      <c r="AE574" s="14">
        <f>INDEX([1]credit_yield!$C$1:$C$108,MATCH($AY574,[1]credit_yield!$A$1:$A$108,0))</f>
        <v>85.018358503069194</v>
      </c>
      <c r="AF574" s="9" cm="1">
        <f t="array" ref="AF574">_xll.BDP($C574,AF$1,"YAS_YLD_FLAG = 15","YAS_XCCY_FOREIGN_CURRENCY=CAD","PRICING_SOURCE=BVAL")</f>
        <v>94.177768343617288</v>
      </c>
      <c r="AG574" s="9" cm="1">
        <f t="array" ref="AG574">_xll.BDP($C574,AG$1,"YAS_YLD_FLAG = 15","PRICING_SOURCE=BVAL")</f>
        <v>1.9359199999999999</v>
      </c>
      <c r="AH574" s="9" t="str" cm="1">
        <f t="array" ref="AH574">_xll.BDP($C574,AH$1,"YAS_YLD_FLAG = 15","PRICING_SOURCE=BVAL")</f>
        <v>CAN 3 1/2 12/01/45</v>
      </c>
      <c r="AI574" s="9" t="str" cm="1">
        <f t="array" ref="AI574">_xll.BDP($C574,AI$1,"YAS_YLD_FLAG = 15","YAS_XCCY_FOREIGN_CURRENCY=CAD","PRICING_SOURCE=BVAL")</f>
        <v>CAN 2 12/01/51</v>
      </c>
      <c r="AJ574" s="9" cm="1">
        <f t="array" ref="AJ574">_xll.BQL($C574, "yield(fill=PREV, pricing_source=BVN4, side=Bid, yield_type=YTW) - yield(fill=PREV, pricing_source=BVN4, side=Ask, yield_type=YTW)")</f>
        <v>1.8800340216448053E-2</v>
      </c>
      <c r="AK574" s="16" cm="1">
        <f t="array" ref="AK574">_xll.BDP($C574,AK$1,"YAS_YLD_FLAG = 1")</f>
        <v>500000000</v>
      </c>
      <c r="AL574" s="5">
        <f t="shared" si="46"/>
        <v>0</v>
      </c>
      <c r="AM574" s="17" cm="1">
        <f t="array" ref="AM574">_xll.BDP($C574&amp;"@"&amp;Settings!$B$1&amp;" "&amp;$O574,"INTERVAL_SUM","MARKET_DATA_OVERRIDE="&amp;AM$1,"CALC_INTERVAL="&amp;Settings!$B$2,"FILL=0")*1000</f>
        <v>0</v>
      </c>
      <c r="AN574" s="18">
        <f t="shared" si="47"/>
        <v>0</v>
      </c>
      <c r="AO574" s="17" cm="1">
        <f t="array" ref="AO574">_xll.BDP($I574&amp;"@"&amp;Settings!$B$1&amp;" "&amp;$O574,"INTERVAL_SUM","MARKET_DATA_OVERRIDE="&amp;AO$1,"CALC_INTERVAL="&amp;Settings!$B$2,"FILL=0")*1000</f>
        <v>0</v>
      </c>
      <c r="AP574" s="17" cm="1">
        <f t="array" ref="AP574">_xll.BDP($I574&amp;"@"&amp;Settings!$B$1&amp;" "&amp;$O574,"INTERVAL_SUM","MARKET_DATA_OVERRIDE="&amp;AP$1,"CALC_INTERVAL="&amp;Settings!$B$2,"FILL=0")*1000</f>
        <v>0</v>
      </c>
      <c r="AQ574" s="8" cm="1">
        <f t="array" ref="AQ574">_xll.BDP($C574,AQ$1)</f>
        <v>95</v>
      </c>
      <c r="AR574" s="21">
        <f>_xlfn.IFNA(IF(ISNUMBER($K574),INDEX(SN_Limit[UTILIZATION],MATCH($K574,SN_Limit[BB_ID],0)),"#N/A"),
IF(ISNUMBER($L574),INDEX(SN_Limit[UTILIZATION],MATCH($L574,SN_Limit[BB_ID],0)),"#N/A"))</f>
        <v>0.13300000000000001</v>
      </c>
      <c r="AS574" s="6">
        <f>_xlfn.IFNA(IF(ISNUMBER($K574),INDEX(SN_Limit[REMAINING],MATCH($K574,SN_Limit[BB_ID],0)),"#N/A"),
IF(ISNUMBER($L574),INDEX(SN_Limit[REMAINING],MATCH($L574,SN_Limit[BB_ID],0)),"#N/A"))</f>
        <v>38348870.75</v>
      </c>
      <c r="AT574" s="39" t="str">
        <f>INDEX(Table11[Z_category],MATCH(MAX(BuyTable[[#This Row],[Yld_Z_BB]:[Yld_Z_RBCI]]),Table11[Z_score_Vale],1))</f>
        <v>75 to 90</v>
      </c>
      <c r="AU574" s="39">
        <f>INDEX(Table12[TRAC_Category],MATCH(BuyTable[[#This Row],[Perc_Traded]],Table12[TRAC_Value],1))</f>
        <v>0</v>
      </c>
      <c r="AV574" s="41">
        <f>INDEX(Table13[NetDlrInv_Category],MATCH(BuyTable[[#This Row],[DealerClient Net]],Table13[NetDlrInv_Value],1))</f>
        <v>0</v>
      </c>
      <c r="AW574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74" s="39">
        <f>INDEX(Table15[XCCY_Cat],MATCH(BuyTable[[#This Row],[XCCY_sprd]],Table15[XCCY_Value],1))</f>
        <v>0</v>
      </c>
      <c r="AY574" s="3" t="str">
        <f>INDEX(Group_RTG[RTG_Value],MATCH($R574,Group_RTG[RTG_Key],0))&amp;":"&amp;INDEX(Map_DurBQNT[Dur_Val],MATCH($X574,Map_DurBQNT[Dur_Key],0))&amp;":"&amp;$M574&amp;":"&amp;$O574</f>
        <v>AA:10:CAD:Govt</v>
      </c>
      <c r="AZ574" s="39" t="str">
        <f>INDEX(Table9[LQA_Bucket],MATCH(BuyTable[[#This Row],[LQA_LIQUIDITY_SCORE]],Table9[LQA_Val],1))</f>
        <v>80-100</v>
      </c>
      <c r="BA574" s="41" t="str">
        <f>INDEX(Table10[Utilization_Bucket],MATCH(_xlfn.IFNA(ROUND(BuyTable[[#This Row],[Remaining]]/1000000,0),-1),Table10[Utilization_Val],1))</f>
        <v>10-50MM</v>
      </c>
      <c r="BB57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75" spans="1:54" x14ac:dyDescent="0.3">
      <c r="A575" t="s">
        <v>876</v>
      </c>
      <c r="B575" t="str">
        <f>IF(ISNUMBER(MATCH(I575,Buyside_PastID!A:A,0)),"","NEW")</f>
        <v/>
      </c>
      <c r="C575" s="8" t="s">
        <v>1070</v>
      </c>
      <c r="D575" s="8">
        <v>2.3745428067389924</v>
      </c>
      <c r="E575" s="8">
        <v>1.8689730374571532</v>
      </c>
      <c r="F575" s="8" t="s">
        <v>2272</v>
      </c>
      <c r="G575" s="8">
        <v>5000000</v>
      </c>
      <c r="H575" s="8">
        <v>0</v>
      </c>
      <c r="I575" s="8" t="str" cm="1">
        <f t="array" ref="I575">_xll.BDP($C575,I$1)</f>
        <v>651333FP6</v>
      </c>
      <c r="J575" s="8" t="str" cm="1">
        <f t="array" ref="J575">_xll.BDP($C575,J$1)</f>
        <v>NF 5.7 10/17/35</v>
      </c>
      <c r="K575" s="8" cm="1">
        <f t="array" ref="K575">_xll.BDP($C575,K$1)</f>
        <v>186509</v>
      </c>
      <c r="L575" s="8" cm="1">
        <f t="array" ref="L575">_xll.BDP($C575,L$1)</f>
        <v>186509</v>
      </c>
      <c r="M575" s="8" t="str" cm="1">
        <f t="array" ref="M575">_xll.BDP($C575,M$1)</f>
        <v>CAD</v>
      </c>
      <c r="N575" s="8" t="str" cm="1">
        <f t="array" ref="N575">_xll.BDP($C575,N$1)</f>
        <v>CA</v>
      </c>
      <c r="O575" s="8" t="str" cm="1">
        <f t="array" ref="O575">_xll.BDP($C575,O$1)</f>
        <v>Govt</v>
      </c>
      <c r="P575" s="8" t="str" cm="1">
        <f t="array" ref="P575">_xll.BDP($C575,P$1)</f>
        <v>Government</v>
      </c>
      <c r="Q575" s="8" t="str" cm="1">
        <f t="array" ref="Q575">_xll.BDP($C575,Q$1)</f>
        <v>PROVINCE OF NEWFOUNDLAND</v>
      </c>
      <c r="R575" s="8" t="str" cm="1">
        <f t="array" ref="R575">_xll.BDP($C575,R$1)</f>
        <v>A</v>
      </c>
      <c r="S575" s="8" cm="1">
        <f t="array" ref="S575">_xlfn.IFNA(MATCH(_xll.BDP($C575,S$1),Convert_RBCIRTG[RTG_MDY],0),0)</f>
        <v>6</v>
      </c>
      <c r="T575" s="8" cm="1">
        <f t="array" ref="T575">_xlfn.IFNA(MATCH(_xll.BDP($C575,T$1),Convert_RBCIRTG[RTG_FITCH_SP],0),0)</f>
        <v>0</v>
      </c>
      <c r="U575" s="8" cm="1">
        <f t="array" ref="U575">_xlfn.IFNA(MATCH(_xll.BDP($C575,U$1),Convert_RBCIRTG[RTG_FITCH_SP],0),0)</f>
        <v>5</v>
      </c>
      <c r="V575" s="20" t="str" cm="1">
        <f t="array" ref="V575">INDEX(Convert_RBCIRTG[RTG_FITCH_SP],IF(MEDIAN($S575:$U575)&gt;0,MEDIAN($S575:$U575),MAX($S575:$U575)))</f>
        <v>A</v>
      </c>
      <c r="W575" s="15" cm="1">
        <f t="array" ref="W575">_xll.BDP($C575,W$1,"YAS_YLD_FLAG = 15")</f>
        <v>10.318902371924477</v>
      </c>
      <c r="X575" s="3" t="str">
        <f>INDEX(Convert_DurBins[Dur_Bucket],MATCH($W575,Convert_DurBins[Dur_Val],1))</f>
        <v>10-12</v>
      </c>
      <c r="Y575" s="14">
        <f t="shared" si="44"/>
        <v>2.7256710000000002</v>
      </c>
      <c r="Z575" s="3">
        <f>-INDEX(DefProv[Default],MATCH($O575&amp;$R575,DefProv[KEY],0))</f>
        <v>-3</v>
      </c>
      <c r="AA575" s="9" cm="1">
        <f t="array" ref="AA575">IF($M575="CAD",AB575,_xll.BDP($C575,AA$1,"YAS_XCCY_FOREIGN_CURRENCY=CAD","YAS_YLD_FLAG = 15","PRICING_SOURCE=BVAL"))</f>
        <v>2.755671</v>
      </c>
      <c r="AB575" s="9" cm="1">
        <f t="array" ref="AB575">_xll.BDP($C575,AB$1,"YAS_YLD_FLAG = 15","PRICING_SOURCE=BVAL")</f>
        <v>2.755671</v>
      </c>
      <c r="AC575" s="14">
        <f t="shared" si="45"/>
        <v>0</v>
      </c>
      <c r="AD575" s="9" cm="1">
        <f t="array" ref="AD575">_xll.BDP($C575,AD$1,"YAS_YLD_FLAG = 15","PRICING_SOURCE=BVAL")</f>
        <v>105.6751</v>
      </c>
      <c r="AE575" s="14">
        <f>INDEX([1]credit_yield!$C$1:$C$108,MATCH($AY575,[1]credit_yield!$A$1:$A$108,0))</f>
        <v>86.119502476283486</v>
      </c>
      <c r="AF575" s="9" cm="1">
        <f t="array" ref="AF575">_xll.BDP($C575,AF$1,"YAS_YLD_FLAG = 15","YAS_XCCY_FOREIGN_CURRENCY=CAD","PRICING_SOURCE=BVAL")</f>
        <v>132.14040031154468</v>
      </c>
      <c r="AG575" s="9" cm="1">
        <f t="array" ref="AG575">_xll.BDP($C575,AG$1,"YAS_YLD_FLAG = 15","PRICING_SOURCE=BVAL")</f>
        <v>1.69892</v>
      </c>
      <c r="AH575" s="9" t="str" cm="1">
        <f t="array" ref="AH575">_xll.BDP($C575,AH$1,"YAS_YLD_FLAG = 15","PRICING_SOURCE=BVAL")</f>
        <v>CAN 5 3/4 06/01/33</v>
      </c>
      <c r="AI575" s="9" t="str" cm="1">
        <f t="array" ref="AI575">_xll.BDP($C575,AI$1,"YAS_YLD_FLAG = 15","YAS_XCCY_FOREIGN_CURRENCY=CAD","PRICING_SOURCE=BVAL")</f>
        <v>CAN 1 ½ 06/01/31</v>
      </c>
      <c r="AJ575" s="9" cm="1">
        <f t="array" ref="AJ575">_xll.BQL($C575, "yield(fill=PREV, pricing_source=BVN4, side=Bid, yield_type=YTW) - yield(fill=PREV, pricing_source=BVN4, side=Ask, yield_type=YTW)")</f>
        <v>2.7263305935409932E-3</v>
      </c>
      <c r="AK575" s="16" cm="1">
        <f t="array" ref="AK575">_xll.BDP($C575,AK$1,"YAS_YLD_FLAG = 1")</f>
        <v>300000000</v>
      </c>
      <c r="AL575" s="5">
        <f t="shared" si="46"/>
        <v>0</v>
      </c>
      <c r="AM575" s="17" cm="1">
        <f t="array" ref="AM575">_xll.BDP($C575&amp;"@"&amp;Settings!$B$1&amp;" "&amp;$O575,"INTERVAL_SUM","MARKET_DATA_OVERRIDE="&amp;AM$1,"CALC_INTERVAL="&amp;Settings!$B$2,"FILL=0")*1000</f>
        <v>0</v>
      </c>
      <c r="AN575" s="18">
        <f t="shared" si="47"/>
        <v>0</v>
      </c>
      <c r="AO575" s="17" cm="1">
        <f t="array" ref="AO575">_xll.BDP($I575&amp;"@"&amp;Settings!$B$1&amp;" "&amp;$O575,"INTERVAL_SUM","MARKET_DATA_OVERRIDE="&amp;AO$1,"CALC_INTERVAL="&amp;Settings!$B$2,"FILL=0")*1000</f>
        <v>0</v>
      </c>
      <c r="AP575" s="17" cm="1">
        <f t="array" ref="AP575">_xll.BDP($I575&amp;"@"&amp;Settings!$B$1&amp;" "&amp;$O575,"INTERVAL_SUM","MARKET_DATA_OVERRIDE="&amp;AP$1,"CALC_INTERVAL="&amp;Settings!$B$2,"FILL=0")*1000</f>
        <v>0</v>
      </c>
      <c r="AQ575" s="8" cm="1">
        <f t="array" ref="AQ575">_xll.BDP($C575,AQ$1)</f>
        <v>99</v>
      </c>
      <c r="AR575" s="21">
        <f>_xlfn.IFNA(IF(ISNUMBER($K575),INDEX(SN_Limit[UTILIZATION],MATCH($K575,SN_Limit[BB_ID],0)),"#N/A"),
IF(ISNUMBER($L575),INDEX(SN_Limit[UTILIZATION],MATCH($L575,SN_Limit[BB_ID],0)),"#N/A"))</f>
        <v>0.8669</v>
      </c>
      <c r="AS575" s="6">
        <f>_xlfn.IFNA(IF(ISNUMBER($K575),INDEX(SN_Limit[REMAINING],MATCH($K575,SN_Limit[BB_ID],0)),"#N/A"),
IF(ISNUMBER($L575),INDEX(SN_Limit[REMAINING],MATCH($L575,SN_Limit[BB_ID],0)),"#N/A"))</f>
        <v>23182771.799999952</v>
      </c>
      <c r="AT575" s="39" t="str">
        <f>INDEX(Table11[Z_category],MATCH(MAX(BuyTable[[#This Row],[Yld_Z_BB]:[Yld_Z_RBCI]]),Table11[Z_score_Vale],1))</f>
        <v>90+</v>
      </c>
      <c r="AU575" s="39">
        <f>INDEX(Table12[TRAC_Category],MATCH(BuyTable[[#This Row],[Perc_Traded]],Table12[TRAC_Value],1))</f>
        <v>0</v>
      </c>
      <c r="AV575" s="41">
        <f>INDEX(Table13[NetDlrInv_Category],MATCH(BuyTable[[#This Row],[DealerClient Net]],Table13[NetDlrInv_Value],1))</f>
        <v>0</v>
      </c>
      <c r="AW575" s="39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575" s="39">
        <f>INDEX(Table15[XCCY_Cat],MATCH(BuyTable[[#This Row],[XCCY_sprd]],Table15[XCCY_Value],1))</f>
        <v>0</v>
      </c>
      <c r="AY575" s="3" t="str">
        <f>INDEX(Group_RTG[RTG_Value],MATCH($R575,Group_RTG[RTG_Key],0))&amp;":"&amp;INDEX(Map_DurBQNT[Dur_Val],MATCH($X575,Map_DurBQNT[Dur_Key],0))&amp;":"&amp;$M575&amp;":"&amp;$O575</f>
        <v>A:6:CAD:Govt</v>
      </c>
      <c r="AZ575" s="39" t="str">
        <f>INDEX(Table9[LQA_Bucket],MATCH(BuyTable[[#This Row],[LQA_LIQUIDITY_SCORE]],Table9[LQA_Val],1))</f>
        <v>80-100</v>
      </c>
      <c r="BA575" s="41" t="str">
        <f>INDEX(Table10[Utilization_Bucket],MATCH(_xlfn.IFNA(ROUND(BuyTable[[#This Row],[Remaining]]/1000000,0),-1),Table10[Utilization_Val],1))</f>
        <v>10-50MM</v>
      </c>
      <c r="BB57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576" spans="1:54" x14ac:dyDescent="0.3">
      <c r="A576" t="s">
        <v>876</v>
      </c>
      <c r="B576" t="str">
        <f>IF(ISNUMBER(MATCH(I576,Buyside_PastID!A:A,0)),"","NEW")</f>
        <v/>
      </c>
      <c r="C576" s="8" t="s">
        <v>1774</v>
      </c>
      <c r="D576" s="8">
        <v>1.1145261123224051</v>
      </c>
      <c r="E576" s="8">
        <v>1.4492401240912023</v>
      </c>
      <c r="F576" s="8" t="s">
        <v>2210</v>
      </c>
      <c r="G576" s="8">
        <v>15000000</v>
      </c>
      <c r="H576" s="8">
        <v>0</v>
      </c>
      <c r="I576" s="8" t="str" cm="1">
        <f t="array" ref="I576">_xll.BDP($C576,I$1)</f>
        <v>689551DF3</v>
      </c>
      <c r="J576" s="8" t="str" cm="1">
        <f t="array" ref="J576">_xll.BDP($C576,J$1)</f>
        <v>OTTAWA 4.6 07/14/42</v>
      </c>
      <c r="K576" s="8" cm="1">
        <f t="array" ref="K576">_xll.BDP($C576,K$1)</f>
        <v>911991</v>
      </c>
      <c r="L576" s="8" cm="1">
        <f t="array" ref="L576">_xll.BDP($C576,L$1)</f>
        <v>911991</v>
      </c>
      <c r="M576" s="8" t="str" cm="1">
        <f t="array" ref="M576">_xll.BDP($C576,M$1)</f>
        <v>CAD</v>
      </c>
      <c r="N576" s="8" t="str" cm="1">
        <f t="array" ref="N576">_xll.BDP($C576,N$1)</f>
        <v>CA</v>
      </c>
      <c r="O576" s="8" t="str" cm="1">
        <f t="array" ref="O576">_xll.BDP($C576,O$1)</f>
        <v>Govt</v>
      </c>
      <c r="P576" s="8" t="str" cm="1">
        <f t="array" ref="P576">_xll.BDP($C576,P$1)</f>
        <v>Government</v>
      </c>
      <c r="Q576" s="8" t="str" cm="1">
        <f t="array" ref="Q576">_xll.BDP($C576,Q$1)</f>
        <v>CITY OF OTTAWA</v>
      </c>
      <c r="R576" s="8" t="str" cm="1">
        <f t="array" ref="R576">_xll.BDP($C576,R$1)</f>
        <v>AA+</v>
      </c>
      <c r="S576" s="8" cm="1">
        <f t="array" ref="S576">_xlfn.IFNA(MATCH(_xll.BDP($C576,S$1),Convert_RBCIRTG[RTG_MDY],0),0)</f>
        <v>10</v>
      </c>
      <c r="T576" s="8" cm="1">
        <f t="array" ref="T576">_xlfn.IFNA(MATCH(_xll.BDP($C576,T$1),Convert_RBCIRTG[RTG_FITCH_SP],0),0)</f>
        <v>0</v>
      </c>
      <c r="U576" s="8" cm="1">
        <f t="array" ref="U576">_xlfn.IFNA(MATCH(_xll.BDP($C576,U$1),Convert_RBCIRTG[RTG_FITCH_SP],0),0)</f>
        <v>8</v>
      </c>
      <c r="V576" s="20" t="str" cm="1">
        <f t="array" ref="V576">INDEX(Convert_RBCIRTG[RTG_FITCH_SP],IF(MEDIAN($S576:$U576)&gt;0,MEDIAN($S576:$U576),MAX($S576:$U576)))</f>
        <v>AA</v>
      </c>
      <c r="W576" s="15" cm="1">
        <f t="array" ref="W576">_xll.BDP($C576,W$1,"YAS_YLD_FLAG = 15")</f>
        <v>14.147886016221459</v>
      </c>
      <c r="X576" s="3" t="str">
        <f>INDEX(Convert_DurBins[Dur_Bucket],MATCH($W576,Convert_DurBins[Dur_Val],1))</f>
        <v>14-16</v>
      </c>
      <c r="Y576" s="14">
        <f t="shared" si="44"/>
        <v>2.8004380000000002</v>
      </c>
      <c r="Z576" s="3">
        <f>-INDEX(DefProv[Default],MATCH($O576&amp;$R576,DefProv[KEY],0))</f>
        <v>-3</v>
      </c>
      <c r="AA576" s="9" cm="1">
        <f t="array" ref="AA576">IF($M576="CAD",AB576,_xll.BDP($C576,AA$1,"YAS_XCCY_FOREIGN_CURRENCY=CAD","YAS_YLD_FLAG = 15","PRICING_SOURCE=BVAL"))</f>
        <v>2.830438</v>
      </c>
      <c r="AB576" s="9" cm="1">
        <f t="array" ref="AB576">_xll.BDP($C576,AB$1,"YAS_YLD_FLAG = 15","PRICING_SOURCE=BVAL")</f>
        <v>2.830438</v>
      </c>
      <c r="AC576" s="14">
        <f t="shared" si="45"/>
        <v>0</v>
      </c>
      <c r="AD576" s="9" cm="1">
        <f t="array" ref="AD576">_xll.BDP($C576,AD$1,"YAS_YLD_FLAG = 15","PRICING_SOURCE=BVAL")</f>
        <v>96.23360000000001</v>
      </c>
      <c r="AE576" s="14" t="e">
        <f>INDEX([1]credit_yield!$C$1:$C$108,MATCH($AY576,[1]credit_yield!$A$1:$A$108,0))</f>
        <v>#N/A</v>
      </c>
      <c r="AF576" s="9" cm="1">
        <f t="array" ref="AF576">_xll.BDP($C576,AF$1,"YAS_YLD_FLAG = 15","YAS_XCCY_FOREIGN_CURRENCY=CAD","PRICING_SOURCE=BVAL")</f>
        <v>107.47969765402799</v>
      </c>
      <c r="AG576" s="9" cm="1">
        <f t="array" ref="AG576">_xll.BDP($C576,AG$1,"YAS_YLD_FLAG = 15","PRICING_SOURCE=BVAL")</f>
        <v>1.8681019999999999</v>
      </c>
      <c r="AH576" s="9" t="str" cm="1">
        <f t="array" ref="AH576">_xll.BDP($C576,AH$1,"YAS_YLD_FLAG = 15","PRICING_SOURCE=BVAL")</f>
        <v>CAN 4 06/01/41</v>
      </c>
      <c r="AI576" s="9" t="str" cm="1">
        <f t="array" ref="AI576">_xll.BDP($C576,AI$1,"YAS_YLD_FLAG = 15","YAS_XCCY_FOREIGN_CURRENCY=CAD","PRICING_SOURCE=BVAL")</f>
        <v>CAN 4 06/01/41</v>
      </c>
      <c r="AJ576" s="9" cm="1">
        <f t="array" ref="AJ576">_xll.BQL($C576, "yield(fill=PREV, pricing_source=BVN4, side=Bid, yield_type=YTW) - yield(fill=PREV, pricing_source=BVN4, side=Ask, yield_type=YTW)")</f>
        <v>1.0038168566441019E-2</v>
      </c>
      <c r="AK576" s="16" cm="1">
        <f t="array" ref="AK576">_xll.BDP($C576,AK$1,"YAS_YLD_FLAG = 1")</f>
        <v>325000000</v>
      </c>
      <c r="AL576" s="5">
        <f t="shared" si="46"/>
        <v>0</v>
      </c>
      <c r="AM576" s="17" cm="1">
        <f t="array" ref="AM576">_xll.BDP($C576&amp;"@"&amp;Settings!$B$1&amp;" "&amp;$O576,"INTERVAL_SUM","MARKET_DATA_OVERRIDE="&amp;AM$1,"CALC_INTERVAL="&amp;Settings!$B$2,"FILL=0")*1000</f>
        <v>0</v>
      </c>
      <c r="AN576" s="18">
        <f t="shared" si="47"/>
        <v>0</v>
      </c>
      <c r="AO576" s="17" cm="1">
        <f t="array" ref="AO576">_xll.BDP($I576&amp;"@"&amp;Settings!$B$1&amp;" "&amp;$O576,"INTERVAL_SUM","MARKET_DATA_OVERRIDE="&amp;AO$1,"CALC_INTERVAL="&amp;Settings!$B$2,"FILL=0")*1000</f>
        <v>0</v>
      </c>
      <c r="AP576" s="17" cm="1">
        <f t="array" ref="AP576">_xll.BDP($I576&amp;"@"&amp;Settings!$B$1&amp;" "&amp;$O576,"INTERVAL_SUM","MARKET_DATA_OVERRIDE="&amp;AP$1,"CALC_INTERVAL="&amp;Settings!$B$2,"FILL=0")*1000</f>
        <v>0</v>
      </c>
      <c r="AQ576" s="8" cm="1">
        <f t="array" ref="AQ576">_xll.BDP($C576,AQ$1)</f>
        <v>98</v>
      </c>
      <c r="AR576" s="21">
        <f>_xlfn.IFNA(IF(ISNUMBER($K576),INDEX(SN_Limit[UTILIZATION],MATCH($K576,SN_Limit[BB_ID],0)),"#N/A"),
IF(ISNUMBER($L576),INDEX(SN_Limit[UTILIZATION],MATCH($L576,SN_Limit[BB_ID],0)),"#N/A"))</f>
        <v>0.13300000000000001</v>
      </c>
      <c r="AS576" s="6">
        <f>_xlfn.IFNA(IF(ISNUMBER($K576),INDEX(SN_Limit[REMAINING],MATCH($K576,SN_Limit[BB_ID],0)),"#N/A"),
IF(ISNUMBER($L576),INDEX(SN_Limit[REMAINING],MATCH($L576,SN_Limit[BB_ID],0)),"#N/A"))</f>
        <v>38348870.75</v>
      </c>
      <c r="AT576" s="39" t="str">
        <f>INDEX(Table11[Z_category],MATCH(MAX(BuyTable[[#This Row],[Yld_Z_BB]:[Yld_Z_RBCI]]),Table11[Z_score_Vale],1))</f>
        <v>90+</v>
      </c>
      <c r="AU576" s="39">
        <f>INDEX(Table12[TRAC_Category],MATCH(BuyTable[[#This Row],[Perc_Traded]],Table12[TRAC_Value],1))</f>
        <v>0</v>
      </c>
      <c r="AV576" s="41">
        <f>INDEX(Table13[NetDlrInv_Category],MATCH(BuyTable[[#This Row],[DealerClient Net]],Table13[NetDlrInv_Value],1))</f>
        <v>0</v>
      </c>
      <c r="AW576" s="39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576" s="39">
        <f>INDEX(Table15[XCCY_Cat],MATCH(BuyTable[[#This Row],[XCCY_sprd]],Table15[XCCY_Value],1))</f>
        <v>0</v>
      </c>
      <c r="AY576" s="3" t="str">
        <f>INDEX(Group_RTG[RTG_Value],MATCH($R576,Group_RTG[RTG_Key],0))&amp;":"&amp;INDEX(Map_DurBQNT[Dur_Val],MATCH($X576,Map_DurBQNT[Dur_Key],0))&amp;":"&amp;$M576&amp;":"&amp;$O576</f>
        <v>AA:8:CAD:Govt</v>
      </c>
      <c r="AZ576" s="39" t="str">
        <f>INDEX(Table9[LQA_Bucket],MATCH(BuyTable[[#This Row],[LQA_LIQUIDITY_SCORE]],Table9[LQA_Val],1))</f>
        <v>80-100</v>
      </c>
      <c r="BA576" s="41" t="str">
        <f>INDEX(Table10[Utilization_Bucket],MATCH(_xlfn.IFNA(ROUND(BuyTable[[#This Row],[Remaining]]/1000000,0),-1),Table10[Utilization_Val],1))</f>
        <v>10-50MM</v>
      </c>
      <c r="BB57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577" spans="1:54" x14ac:dyDescent="0.3">
      <c r="A577" t="s">
        <v>876</v>
      </c>
      <c r="B577" t="str">
        <f>IF(ISNUMBER(MATCH(I577,Buyside_PastID!A:A,0)),"","NEW")</f>
        <v/>
      </c>
      <c r="C577" s="8" t="s">
        <v>1851</v>
      </c>
      <c r="D577" s="8">
        <v>0.92690441579257343</v>
      </c>
      <c r="E577" s="8">
        <v>0.80586147169287392</v>
      </c>
      <c r="F577" s="8" t="s">
        <v>2303</v>
      </c>
      <c r="G577" s="8">
        <v>3000000</v>
      </c>
      <c r="H577" s="8">
        <v>10000000</v>
      </c>
      <c r="I577" s="8" t="str" cm="1">
        <f t="array" ref="I577">_xll.BDP($C577,I$1)</f>
        <v>29410ZAK1</v>
      </c>
      <c r="J577" s="8" t="str" cm="1">
        <f t="array" ref="J577">_xll.BDP($C577,J$1)</f>
        <v>EPCOR 4.55 02/28/42</v>
      </c>
      <c r="K577" s="8" cm="1">
        <f t="array" ref="K577">_xll.BDP($C577,K$1)</f>
        <v>186356</v>
      </c>
      <c r="L577" s="8" cm="1">
        <f t="array" ref="L577">_xll.BDP($C577,L$1)</f>
        <v>358311</v>
      </c>
      <c r="M577" s="8" t="str" cm="1">
        <f t="array" ref="M577">_xll.BDP($C577,M$1)</f>
        <v>CAD</v>
      </c>
      <c r="N577" s="8" t="str" cm="1">
        <f t="array" ref="N577">_xll.BDP($C577,N$1)</f>
        <v>CA</v>
      </c>
      <c r="O577" s="8" t="str" cm="1">
        <f t="array" ref="O577">_xll.BDP($C577,O$1)</f>
        <v>Corp</v>
      </c>
      <c r="P577" s="8" t="str" cm="1">
        <f t="array" ref="P577">_xll.BDP($C577,P$1)</f>
        <v>Utilities</v>
      </c>
      <c r="Q577" s="8" t="str" cm="1">
        <f t="array" ref="Q577">_xll.BDP($C577,Q$1)</f>
        <v>EPCOR UTILITIES</v>
      </c>
      <c r="R577" s="8" t="str" cm="1">
        <f t="array" ref="R577">_xll.BDP($C577,R$1)</f>
        <v>A-</v>
      </c>
      <c r="S577" s="8" cm="1">
        <f t="array" ref="S577">_xlfn.IFNA(MATCH(_xll.BDP($C577,S$1),Convert_RBCIRTG[RTG_MDY],0),0)</f>
        <v>0</v>
      </c>
      <c r="T577" s="8" cm="1">
        <f t="array" ref="T577">_xlfn.IFNA(MATCH(_xll.BDP($C577,T$1),Convert_RBCIRTG[RTG_FITCH_SP],0),0)</f>
        <v>0</v>
      </c>
      <c r="U577" s="8" cm="1">
        <f t="array" ref="U577">_xlfn.IFNA(MATCH(_xll.BDP($C577,U$1),Convert_RBCIRTG[RTG_FITCH_SP],0),0)</f>
        <v>4</v>
      </c>
      <c r="V577" s="20" t="str" cm="1">
        <f t="array" ref="V577">INDEX(Convert_RBCIRTG[RTG_FITCH_SP],IF(MEDIAN($S577:$U577)&gt;0,MEDIAN($S577:$U577),MAX($S577:$U577)))</f>
        <v>A-</v>
      </c>
      <c r="W577" s="15" cm="1">
        <f t="array" ref="W577">_xll.BDP($C577,W$1,"YAS_YLD_FLAG = 15")</f>
        <v>13.798579519670371</v>
      </c>
      <c r="X577" s="3" t="str">
        <f>INDEX(Convert_DurBins[Dur_Bucket],MATCH($W577,Convert_DurBins[Dur_Val],1))</f>
        <v>12-14</v>
      </c>
      <c r="Y577" s="14">
        <f t="shared" ref="Y577:Y608" si="48">AA577+Z577/100</f>
        <v>3.1638890000000002</v>
      </c>
      <c r="Z577" s="3">
        <f>-INDEX(DefProv[Default],MATCH($O577&amp;$R577,DefProv[KEY],0))</f>
        <v>-13</v>
      </c>
      <c r="AA577" s="9" cm="1">
        <f t="array" ref="AA577">IF($M577="CAD",AB577,_xll.BDP($C577,AA$1,"YAS_XCCY_FOREIGN_CURRENCY=CAD","YAS_YLD_FLAG = 15","PRICING_SOURCE=BVAL"))</f>
        <v>3.2938890000000001</v>
      </c>
      <c r="AB577" s="9" cm="1">
        <f t="array" ref="AB577">_xll.BDP($C577,AB$1,"YAS_YLD_FLAG = 15","PRICING_SOURCE=BVAL")</f>
        <v>3.2938890000000001</v>
      </c>
      <c r="AC577" s="14">
        <f t="shared" ref="AC577:AC608" si="49">AA577-AB577</f>
        <v>0</v>
      </c>
      <c r="AD577" s="9" cm="1">
        <f t="array" ref="AD577">_xll.BDP($C577,AD$1,"YAS_YLD_FLAG = 15","PRICING_SOURCE=BVAL")</f>
        <v>142.57870000000003</v>
      </c>
      <c r="AE577" s="14">
        <f>INDEX([1]credit_yield!$C$1:$C$108,MATCH($AY577,[1]credit_yield!$A$1:$A$108,0))</f>
        <v>137.66306864420571</v>
      </c>
      <c r="AF577" s="9" cm="1">
        <f t="array" ref="AF577">_xll.BDP($C577,AF$1,"YAS_YLD_FLAG = 15","YAS_XCCY_FOREIGN_CURRENCY=CAD","PRICING_SOURCE=BVAL")</f>
        <v>155.46700497888662</v>
      </c>
      <c r="AG577" s="9" cm="1">
        <f t="array" ref="AG577">_xll.BDP($C577,AG$1,"YAS_YLD_FLAG = 15","PRICING_SOURCE=BVAL")</f>
        <v>1.8681019999999999</v>
      </c>
      <c r="AH577" s="9" t="str" cm="1">
        <f t="array" ref="AH577">_xll.BDP($C577,AH$1,"YAS_YLD_FLAG = 15","PRICING_SOURCE=BVAL")</f>
        <v>CAN 4 06/01/41</v>
      </c>
      <c r="AI577" s="9" t="str" cm="1">
        <f t="array" ref="AI577">_xll.BDP($C577,AI$1,"YAS_YLD_FLAG = 15","YAS_XCCY_FOREIGN_CURRENCY=CAD","PRICING_SOURCE=BVAL")</f>
        <v>CAN 4 06/01/41</v>
      </c>
      <c r="AJ577" s="9" cm="1">
        <f t="array" ref="AJ577">_xll.BQL($C577, "yield(fill=PREV, pricing_source=BVN4, side=Bid, yield_type=YTW) - yield(fill=PREV, pricing_source=BVN4, side=Ask, yield_type=YTW)")</f>
        <v>4.1529492150627956E-2</v>
      </c>
      <c r="AK577" s="16" cm="1">
        <f t="array" ref="AK577">_xll.BDP($C577,AK$1,"YAS_YLD_FLAG = 1")</f>
        <v>300000000</v>
      </c>
      <c r="AL577" s="5">
        <f t="shared" ref="AL577:AL608" si="50">AM577/AK577</f>
        <v>0</v>
      </c>
      <c r="AM577" s="17" cm="1">
        <f t="array" ref="AM577">_xll.BDP($C577&amp;"@"&amp;Settings!$B$1&amp;" "&amp;$O577,"INTERVAL_SUM","MARKET_DATA_OVERRIDE="&amp;AM$1,"CALC_INTERVAL="&amp;Settings!$B$2,"FILL=0")*1000</f>
        <v>0</v>
      </c>
      <c r="AN577" s="18">
        <f t="shared" ref="AN577:AN608" si="51">AO577-AP577</f>
        <v>0</v>
      </c>
      <c r="AO577" s="17" cm="1">
        <f t="array" ref="AO577">_xll.BDP($I577&amp;"@"&amp;Settings!$B$1&amp;" "&amp;$O577,"INTERVAL_SUM","MARKET_DATA_OVERRIDE="&amp;AO$1,"CALC_INTERVAL="&amp;Settings!$B$2,"FILL=0")*1000</f>
        <v>0</v>
      </c>
      <c r="AP577" s="17" cm="1">
        <f t="array" ref="AP577">_xll.BDP($I577&amp;"@"&amp;Settings!$B$1&amp;" "&amp;$O577,"INTERVAL_SUM","MARKET_DATA_OVERRIDE="&amp;AP$1,"CALC_INTERVAL="&amp;Settings!$B$2,"FILL=0")*1000</f>
        <v>0</v>
      </c>
      <c r="AQ577" s="8" cm="1">
        <f t="array" ref="AQ577">_xll.BDP($C577,AQ$1)</f>
        <v>73</v>
      </c>
      <c r="AR577" s="21">
        <f>_xlfn.IFNA(IF(ISNUMBER($K577),INDEX(SN_Limit[UTILIZATION],MATCH($K577,SN_Limit[BB_ID],0)),"#N/A"),
IF(ISNUMBER($L577),INDEX(SN_Limit[UTILIZATION],MATCH($L577,SN_Limit[BB_ID],0)),"#N/A"))</f>
        <v>0.2374</v>
      </c>
      <c r="AS577" s="6">
        <f>_xlfn.IFNA(IF(ISNUMBER($K577),INDEX(SN_Limit[REMAINING],MATCH($K577,SN_Limit[BB_ID],0)),"#N/A"),
IF(ISNUMBER($L577),INDEX(SN_Limit[REMAINING],MATCH($L577,SN_Limit[BB_ID],0)),"#N/A"))</f>
        <v>99389975.75999999</v>
      </c>
      <c r="AT577" s="39" t="str">
        <f>INDEX(Table11[Z_category],MATCH(MAX(BuyTable[[#This Row],[Yld_Z_BB]:[Yld_Z_RBCI]]),Table11[Z_score_Vale],1))</f>
        <v>75 to 90</v>
      </c>
      <c r="AU577" s="39">
        <f>INDEX(Table12[TRAC_Category],MATCH(BuyTable[[#This Row],[Perc_Traded]],Table12[TRAC_Value],1))</f>
        <v>0</v>
      </c>
      <c r="AV577" s="41">
        <f>INDEX(Table13[NetDlrInv_Category],MATCH(BuyTable[[#This Row],[DealerClient Net]],Table13[NetDlrInv_Value],1))</f>
        <v>0</v>
      </c>
      <c r="AW577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77" s="39">
        <f>INDEX(Table15[XCCY_Cat],MATCH(BuyTable[[#This Row],[XCCY_sprd]],Table15[XCCY_Value],1))</f>
        <v>0</v>
      </c>
      <c r="AY577" s="3" t="str">
        <f>INDEX(Group_RTG[RTG_Value],MATCH($R577,Group_RTG[RTG_Key],0))&amp;":"&amp;INDEX(Map_DurBQNT[Dur_Val],MATCH($X577,Map_DurBQNT[Dur_Key],0))&amp;":"&amp;$M577&amp;":"&amp;$O577</f>
        <v>A:7:CAD:Corp</v>
      </c>
      <c r="AZ577" s="39" t="str">
        <f>INDEX(Table9[LQA_Bucket],MATCH(BuyTable[[#This Row],[LQA_LIQUIDITY_SCORE]],Table9[LQA_Val],1))</f>
        <v>60-80</v>
      </c>
      <c r="BA577" s="41" t="str">
        <f>INDEX(Table10[Utilization_Bucket],MATCH(_xlfn.IFNA(ROUND(BuyTable[[#This Row],[Remaining]]/1000000,0),-1),Table10[Utilization_Val],1))</f>
        <v>50-100MM</v>
      </c>
      <c r="BB57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78" spans="1:54" x14ac:dyDescent="0.3">
      <c r="A578" t="s">
        <v>876</v>
      </c>
      <c r="B578" t="str">
        <f>IF(ISNUMBER(MATCH(I578,Buyside_PastID!A:A,0)),"","NEW")</f>
        <v/>
      </c>
      <c r="C578" s="8" t="s">
        <v>1813</v>
      </c>
      <c r="D578" s="8">
        <v>0.71775845871283517</v>
      </c>
      <c r="E578" s="8">
        <v>0.84971573591143501</v>
      </c>
      <c r="F578" s="8" t="s">
        <v>2789</v>
      </c>
      <c r="I578" s="8" t="str" cm="1">
        <f t="array" ref="I578">_xll.BDP($C578,I$1)</f>
        <v>209111EU3</v>
      </c>
      <c r="J578" s="8" t="str" cm="1">
        <f t="array" ref="J578">_xll.BDP($C578,J$1)</f>
        <v>ED 6 3/4 04/01/38</v>
      </c>
      <c r="K578" s="8" cm="1">
        <f t="array" ref="K578">_xll.BDP($C578,K$1)</f>
        <v>100382</v>
      </c>
      <c r="L578" s="8" cm="1">
        <f t="array" ref="L578">_xll.BDP($C578,L$1)</f>
        <v>300678</v>
      </c>
      <c r="M578" s="8" t="str" cm="1">
        <f t="array" ref="M578">_xll.BDP($C578,M$1)</f>
        <v>USD</v>
      </c>
      <c r="N578" s="8" t="str" cm="1">
        <f t="array" ref="N578">_xll.BDP($C578,N$1)</f>
        <v>US</v>
      </c>
      <c r="O578" s="8" t="str" cm="1">
        <f t="array" ref="O578">_xll.BDP($C578,O$1)</f>
        <v>Corp</v>
      </c>
      <c r="P578" s="8" t="str" cm="1">
        <f t="array" ref="P578">_xll.BDP($C578,P$1)</f>
        <v>Utilities</v>
      </c>
      <c r="Q578" s="8" t="str" cm="1">
        <f t="array" ref="Q578">_xll.BDP($C578,Q$1)</f>
        <v>CON EDISON CO OF NY INC</v>
      </c>
      <c r="R578" s="8" t="str" cm="1">
        <f t="array" ref="R578">_xll.BDP($C578,R$1)</f>
        <v>BBB+</v>
      </c>
      <c r="S578" s="8" cm="1">
        <f t="array" ref="S578">_xlfn.IFNA(MATCH(_xll.BDP($C578,S$1),Convert_RBCIRTG[RTG_MDY],0),0)</f>
        <v>3</v>
      </c>
      <c r="T578" s="8" cm="1">
        <f t="array" ref="T578">_xlfn.IFNA(MATCH(_xll.BDP($C578,T$1),Convert_RBCIRTG[RTG_FITCH_SP],0),0)</f>
        <v>4</v>
      </c>
      <c r="U578" s="8" cm="1">
        <f t="array" ref="U578">_xlfn.IFNA(MATCH(_xll.BDP($C578,U$1),Convert_RBCIRTG[RTG_FITCH_SP],0),0)</f>
        <v>4</v>
      </c>
      <c r="V578" s="20" t="str" cm="1">
        <f t="array" ref="V578">INDEX(Convert_RBCIRTG[RTG_FITCH_SP],IF(MEDIAN($S578:$U578)&gt;0,MEDIAN($S578:$U578),MAX($S578:$U578)))</f>
        <v>A-</v>
      </c>
      <c r="W578" s="15" cm="1">
        <f t="array" ref="W578">_xll.BDP($C578,W$1,"YAS_YLD_FLAG = 15")</f>
        <v>11.145807597361836</v>
      </c>
      <c r="X578" s="3" t="str">
        <f>INDEX(Convert_DurBins[Dur_Bucket],MATCH($W578,Convert_DurBins[Dur_Val],1))</f>
        <v>10-12</v>
      </c>
      <c r="Y578" s="14">
        <f t="shared" si="48"/>
        <v>3.5778822782492989</v>
      </c>
      <c r="Z578" s="3">
        <f>-INDEX(DefProv[Default],MATCH($O578&amp;$R578,DefProv[KEY],0))</f>
        <v>-36</v>
      </c>
      <c r="AA578" s="9" cm="1">
        <f t="array" ref="AA578">IF($M578="CAD",AB578,_xll.BDP($C578,AA$1,"YAS_XCCY_FOREIGN_CURRENCY=CAD","YAS_YLD_FLAG = 15","PRICING_SOURCE=BVAL"))</f>
        <v>3.9378822782492988</v>
      </c>
      <c r="AB578" s="9" cm="1">
        <f t="array" ref="AB578">_xll.BDP($C578,AB$1,"YAS_YLD_FLAG = 15","PRICING_SOURCE=BVAL")</f>
        <v>3.0780280000000002</v>
      </c>
      <c r="AC578" s="14">
        <f t="shared" si="49"/>
        <v>0.85985427824929861</v>
      </c>
      <c r="AD578" s="9" cm="1">
        <f t="array" ref="AD578">_xll.BDP($C578,AD$1,"YAS_YLD_FLAG = 15","PRICING_SOURCE=BVAL")</f>
        <v>108.52380000000004</v>
      </c>
      <c r="AE578" s="14" t="e">
        <f>INDEX([1]credit_yield!$C$1:$C$108,MATCH($AY578,[1]credit_yield!$A$1:$A$108,0))</f>
        <v>#N/A</v>
      </c>
      <c r="AF578" s="9" cm="1">
        <f t="array" ref="AF578">_xll.BDP($C578,AF$1,"YAS_YLD_FLAG = 15","YAS_XCCY_FOREIGN_CURRENCY=CAD","PRICING_SOURCE=BVAL")</f>
        <v>206.96018242562735</v>
      </c>
      <c r="AG578" s="9" cm="1">
        <f t="array" ref="AG578">_xll.BDP($C578,AG$1,"YAS_YLD_FLAG = 15","PRICING_SOURCE=BVAL")</f>
        <v>1.9927899999999998</v>
      </c>
      <c r="AH578" s="9" t="str" cm="1">
        <f t="array" ref="AH578">_xll.BDP($C578,AH$1,"YAS_YLD_FLAG = 15","PRICING_SOURCE=BVAL")</f>
        <v>T 1 3/4 08/15/41</v>
      </c>
      <c r="AI578" s="9" t="str" cm="1">
        <f t="array" ref="AI578">_xll.BDP($C578,AI$1,"YAS_YLD_FLAG = 15","YAS_XCCY_FOREIGN_CURRENCY=CAD","PRICING_SOURCE=BVAL")</f>
        <v>CAN 4 06/01/41</v>
      </c>
      <c r="AJ578" s="9" cm="1">
        <f t="array" ref="AJ578">_xll.BQL($C578, "yield(fill=PREV, pricing_source=BVN4, side=Bid, yield_type=YTW) - yield(fill=PREV, pricing_source=BVN4, side=Ask, yield_type=YTW)")</f>
        <v>2.0958901900181015E-2</v>
      </c>
      <c r="AK578" s="16" cm="1">
        <f t="array" ref="AK578">_xll.BDP($C578,AK$1,"YAS_YLD_FLAG = 1")</f>
        <v>600000000</v>
      </c>
      <c r="AL578" s="5">
        <f t="shared" si="50"/>
        <v>1.6666666666666668E-3</v>
      </c>
      <c r="AM578" s="17" cm="1">
        <f t="array" ref="AM578">_xll.BDP($C578&amp;"@"&amp;Settings!$B$1&amp;" "&amp;$O578,"INTERVAL_SUM","MARKET_DATA_OVERRIDE="&amp;AM$1,"CALC_INTERVAL="&amp;Settings!$B$2,"FILL=0")*1000</f>
        <v>1000000</v>
      </c>
      <c r="AN578" s="18">
        <f t="shared" si="51"/>
        <v>-1000000</v>
      </c>
      <c r="AO578" s="17" cm="1">
        <f t="array" ref="AO578">_xll.BDP($I578&amp;"@"&amp;Settings!$B$1&amp;" "&amp;$O578,"INTERVAL_SUM","MARKET_DATA_OVERRIDE="&amp;AO$1,"CALC_INTERVAL="&amp;Settings!$B$2,"FILL=0")*1000</f>
        <v>0</v>
      </c>
      <c r="AP578" s="17" cm="1">
        <f t="array" ref="AP578">_xll.BDP($I578&amp;"@"&amp;Settings!$B$1&amp;" "&amp;$O578,"INTERVAL_SUM","MARKET_DATA_OVERRIDE="&amp;AP$1,"CALC_INTERVAL="&amp;Settings!$B$2,"FILL=0")*1000</f>
        <v>1000000</v>
      </c>
      <c r="AQ578" s="8" cm="1">
        <f t="array" ref="AQ578">_xll.BDP($C578,AQ$1)</f>
        <v>83</v>
      </c>
      <c r="AR578" s="21">
        <f>_xlfn.IFNA(IF(ISNUMBER($K578),INDEX(SN_Limit[UTILIZATION],MATCH($K578,SN_Limit[BB_ID],0)),"#N/A"),
IF(ISNUMBER($L578),INDEX(SN_Limit[UTILIZATION],MATCH($L578,SN_Limit[BB_ID],0)),"#N/A"))</f>
        <v>0.4214</v>
      </c>
      <c r="AS578" s="6">
        <f>_xlfn.IFNA(IF(ISNUMBER($K578),INDEX(SN_Limit[REMAINING],MATCH($K578,SN_Limit[BB_ID],0)),"#N/A"),
IF(ISNUMBER($L578),INDEX(SN_Limit[REMAINING],MATCH($L578,SN_Limit[BB_ID],0)),"#N/A"))</f>
        <v>35892841.409999996</v>
      </c>
      <c r="AT578" s="39" t="str">
        <f>INDEX(Table11[Z_category],MATCH(MAX(BuyTable[[#This Row],[Yld_Z_BB]:[Yld_Z_RBCI]]),Table11[Z_score_Vale],1))</f>
        <v>75 to 90</v>
      </c>
      <c r="AU578" s="39">
        <f>INDEX(Table12[TRAC_Category],MATCH(BuyTable[[#This Row],[Perc_Traded]],Table12[TRAC_Value],1))</f>
        <v>0</v>
      </c>
      <c r="AV578" s="41">
        <f>INDEX(Table13[NetDlrInv_Category],MATCH(BuyTable[[#This Row],[DealerClient Net]],Table13[NetDlrInv_Value],1))</f>
        <v>0</v>
      </c>
      <c r="AW578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78" s="39" t="str">
        <f>INDEX(Table15[XCCY_Cat],MATCH(BuyTable[[#This Row],[XCCY_sprd]],Table15[XCCY_Value],1))</f>
        <v>0.8 to 1</v>
      </c>
      <c r="AY578" s="3" t="str">
        <f>INDEX(Group_RTG[RTG_Value],MATCH($R578,Group_RTG[RTG_Key],0))&amp;":"&amp;INDEX(Map_DurBQNT[Dur_Val],MATCH($X578,Map_DurBQNT[Dur_Key],0))&amp;":"&amp;$M578&amp;":"&amp;$O578</f>
        <v>BBB:6:USD:Corp</v>
      </c>
      <c r="AZ578" s="39" t="str">
        <f>INDEX(Table9[LQA_Bucket],MATCH(BuyTable[[#This Row],[LQA_LIQUIDITY_SCORE]],Table9[LQA_Val],1))</f>
        <v>80-100</v>
      </c>
      <c r="BA578" s="41" t="str">
        <f>INDEX(Table10[Utilization_Bucket],MATCH(_xlfn.IFNA(ROUND(BuyTable[[#This Row],[Remaining]]/1000000,0),-1),Table10[Utilization_Val],1))</f>
        <v>10-50MM</v>
      </c>
      <c r="BB57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79" spans="1:54" x14ac:dyDescent="0.3">
      <c r="A579" t="s">
        <v>876</v>
      </c>
      <c r="B579" t="str">
        <f>IF(ISNUMBER(MATCH(I579,Buyside_PastID!A:A,0)),"","NEW")</f>
        <v/>
      </c>
      <c r="C579" s="8" t="s">
        <v>1831</v>
      </c>
      <c r="D579" s="8">
        <v>0.79121601857509016</v>
      </c>
      <c r="E579" s="8">
        <v>0.95841874070208177</v>
      </c>
      <c r="F579" s="8" t="s">
        <v>2277</v>
      </c>
      <c r="G579" s="8">
        <v>1500000</v>
      </c>
      <c r="H579" s="8">
        <v>3000000</v>
      </c>
      <c r="I579" s="8" t="str" cm="1">
        <f t="array" ref="I579">_xll.BDP($C579,I$1)</f>
        <v>66988ZAZ2</v>
      </c>
      <c r="J579" s="8" t="str" cm="1">
        <f t="array" ref="J579">_xll.BDP($C579,J$1)</f>
        <v>NSIUCN 5.61 06/15/40</v>
      </c>
      <c r="K579" s="8" cm="1">
        <f t="array" ref="K579">_xll.BDP($C579,K$1)</f>
        <v>898712</v>
      </c>
      <c r="L579" s="8" cm="1">
        <f t="array" ref="L579">_xll.BDP($C579,L$1)</f>
        <v>110065</v>
      </c>
      <c r="M579" s="8" t="str" cm="1">
        <f t="array" ref="M579">_xll.BDP($C579,M$1)</f>
        <v>CAD</v>
      </c>
      <c r="N579" s="8" t="str" cm="1">
        <f t="array" ref="N579">_xll.BDP($C579,N$1)</f>
        <v>CA</v>
      </c>
      <c r="O579" s="8" t="str" cm="1">
        <f t="array" ref="O579">_xll.BDP($C579,O$1)</f>
        <v>Corp</v>
      </c>
      <c r="P579" s="8" t="str" cm="1">
        <f t="array" ref="P579">_xll.BDP($C579,P$1)</f>
        <v>Utilities</v>
      </c>
      <c r="Q579" s="8" t="str" cm="1">
        <f t="array" ref="Q579">_xll.BDP($C579,Q$1)</f>
        <v>NOVA SCOTIA POWER INC</v>
      </c>
      <c r="R579" s="8" t="str" cm="1">
        <f t="array" ref="R579">_xll.BDP($C579,R$1)</f>
        <v>BBB+</v>
      </c>
      <c r="S579" s="8" cm="1">
        <f t="array" ref="S579">_xlfn.IFNA(MATCH(_xll.BDP($C579,S$1),Convert_RBCIRTG[RTG_MDY],0),0)</f>
        <v>0</v>
      </c>
      <c r="T579" s="8" cm="1">
        <f t="array" ref="T579">_xlfn.IFNA(MATCH(_xll.BDP($C579,T$1),Convert_RBCIRTG[RTG_FITCH_SP],0),0)</f>
        <v>0</v>
      </c>
      <c r="U579" s="8" cm="1">
        <f t="array" ref="U579">_xlfn.IFNA(MATCH(_xll.BDP($C579,U$1),Convert_RBCIRTG[RTG_FITCH_SP],0),0)</f>
        <v>3</v>
      </c>
      <c r="V579" s="20" t="str" cm="1">
        <f t="array" ref="V579">INDEX(Convert_RBCIRTG[RTG_FITCH_SP],IF(MEDIAN($S579:$U579)&gt;0,MEDIAN($S579:$U579),MAX($S579:$U579)))</f>
        <v>BBB+</v>
      </c>
      <c r="W579" s="15" cm="1">
        <f t="array" ref="W579">_xll.BDP($C579,W$1,"YAS_YLD_FLAG = 15")</f>
        <v>12.275219464966739</v>
      </c>
      <c r="X579" s="3" t="str">
        <f>INDEX(Convert_DurBins[Dur_Bucket],MATCH($W579,Convert_DurBins[Dur_Val],1))</f>
        <v>12-14</v>
      </c>
      <c r="Y579" s="14">
        <f t="shared" si="48"/>
        <v>3.0550760000000001</v>
      </c>
      <c r="Z579" s="3">
        <f>-INDEX(DefProv[Default],MATCH($O579&amp;$R579,DefProv[KEY],0))</f>
        <v>-36</v>
      </c>
      <c r="AA579" s="9" cm="1">
        <f t="array" ref="AA579">IF($M579="CAD",AB579,_xll.BDP($C579,AA$1,"YAS_XCCY_FOREIGN_CURRENCY=CAD","YAS_YLD_FLAG = 15","PRICING_SOURCE=BVAL"))</f>
        <v>3.415076</v>
      </c>
      <c r="AB579" s="9" cm="1">
        <f t="array" ref="AB579">_xll.BDP($C579,AB$1,"YAS_YLD_FLAG = 15","PRICING_SOURCE=BVAL")</f>
        <v>3.415076</v>
      </c>
      <c r="AC579" s="14">
        <f t="shared" si="49"/>
        <v>0</v>
      </c>
      <c r="AD579" s="9" cm="1">
        <f t="array" ref="AD579">_xll.BDP($C579,AD$1,"YAS_YLD_FLAG = 15","PRICING_SOURCE=BVAL")</f>
        <v>163.66209999999998</v>
      </c>
      <c r="AE579" s="14" t="e">
        <f>INDEX([1]credit_yield!$C$1:$C$108,MATCH($AY579,[1]credit_yield!$A$1:$A$108,0))</f>
        <v>#N/A</v>
      </c>
      <c r="AF579" s="9" cm="1">
        <f t="array" ref="AF579">_xll.BDP($C579,AF$1,"YAS_YLD_FLAG = 15","YAS_XCCY_FOREIGN_CURRENCY=CAD","PRICING_SOURCE=BVAL")</f>
        <v>178.32201403554774</v>
      </c>
      <c r="AG579" s="9" cm="1">
        <f t="array" ref="AG579">_xll.BDP($C579,AG$1,"YAS_YLD_FLAG = 15","PRICING_SOURCE=BVAL")</f>
        <v>1.7784550000000001</v>
      </c>
      <c r="AH579" s="9" t="str" cm="1">
        <f t="array" ref="AH579">_xll.BDP($C579,AH$1,"YAS_YLD_FLAG = 15","PRICING_SOURCE=BVAL")</f>
        <v>CAN 5 06/01/37</v>
      </c>
      <c r="AI579" s="9" t="str" cm="1">
        <f t="array" ref="AI579">_xll.BDP($C579,AI$1,"YAS_YLD_FLAG = 15","YAS_XCCY_FOREIGN_CURRENCY=CAD","PRICING_SOURCE=BVAL")</f>
        <v>CAN 4 06/01/41</v>
      </c>
      <c r="AJ579" s="9" cm="1">
        <f t="array" ref="AJ579">_xll.BQL($C579, "yield(fill=PREV, pricing_source=BVN4, side=Bid, yield_type=YTW) - yield(fill=PREV, pricing_source=BVN4, side=Ask, yield_type=YTW)")</f>
        <v>3.7183865477020905E-2</v>
      </c>
      <c r="AK579" s="16" cm="1">
        <f t="array" ref="AK579">_xll.BDP($C579,AK$1,"YAS_YLD_FLAG = 1")</f>
        <v>300000000</v>
      </c>
      <c r="AL579" s="5">
        <f t="shared" si="50"/>
        <v>0</v>
      </c>
      <c r="AM579" s="17" cm="1">
        <f t="array" ref="AM579">_xll.BDP($C579&amp;"@"&amp;Settings!$B$1&amp;" "&amp;$O579,"INTERVAL_SUM","MARKET_DATA_OVERRIDE="&amp;AM$1,"CALC_INTERVAL="&amp;Settings!$B$2,"FILL=0")*1000</f>
        <v>0</v>
      </c>
      <c r="AN579" s="18">
        <f t="shared" si="51"/>
        <v>0</v>
      </c>
      <c r="AO579" s="17" cm="1">
        <f t="array" ref="AO579">_xll.BDP($I579&amp;"@"&amp;Settings!$B$1&amp;" "&amp;$O579,"INTERVAL_SUM","MARKET_DATA_OVERRIDE="&amp;AO$1,"CALC_INTERVAL="&amp;Settings!$B$2,"FILL=0")*1000</f>
        <v>0</v>
      </c>
      <c r="AP579" s="17" cm="1">
        <f t="array" ref="AP579">_xll.BDP($I579&amp;"@"&amp;Settings!$B$1&amp;" "&amp;$O579,"INTERVAL_SUM","MARKET_DATA_OVERRIDE="&amp;AP$1,"CALC_INTERVAL="&amp;Settings!$B$2,"FILL=0")*1000</f>
        <v>0</v>
      </c>
      <c r="AQ579" s="8" cm="1">
        <f t="array" ref="AQ579">_xll.BDP($C579,AQ$1)</f>
        <v>72</v>
      </c>
      <c r="AR579" s="21">
        <f>_xlfn.IFNA(IF(ISNUMBER($K579),INDEX(SN_Limit[UTILIZATION],MATCH($K579,SN_Limit[BB_ID],0)),"#N/A"),
IF(ISNUMBER($L579),INDEX(SN_Limit[UTILIZATION],MATCH($L579,SN_Limit[BB_ID],0)),"#N/A"))</f>
        <v>0.24390000000000001</v>
      </c>
      <c r="AS579" s="6">
        <f>_xlfn.IFNA(IF(ISNUMBER($K579),INDEX(SN_Limit[REMAINING],MATCH($K579,SN_Limit[BB_ID],0)),"#N/A"),
IF(ISNUMBER($L579),INDEX(SN_Limit[REMAINING],MATCH($L579,SN_Limit[BB_ID],0)),"#N/A"))</f>
        <v>393666880.94999999</v>
      </c>
      <c r="AT579" s="39" t="str">
        <f>INDEX(Table11[Z_category],MATCH(MAX(BuyTable[[#This Row],[Yld_Z_BB]:[Yld_Z_RBCI]]),Table11[Z_score_Vale],1))</f>
        <v>75 to 90</v>
      </c>
      <c r="AU579" s="39">
        <f>INDEX(Table12[TRAC_Category],MATCH(BuyTable[[#This Row],[Perc_Traded]],Table12[TRAC_Value],1))</f>
        <v>0</v>
      </c>
      <c r="AV579" s="41">
        <f>INDEX(Table13[NetDlrInv_Category],MATCH(BuyTable[[#This Row],[DealerClient Net]],Table13[NetDlrInv_Value],1))</f>
        <v>0</v>
      </c>
      <c r="AW579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79" s="39">
        <f>INDEX(Table15[XCCY_Cat],MATCH(BuyTable[[#This Row],[XCCY_sprd]],Table15[XCCY_Value],1))</f>
        <v>0</v>
      </c>
      <c r="AY579" s="3" t="str">
        <f>INDEX(Group_RTG[RTG_Value],MATCH($R579,Group_RTG[RTG_Key],0))&amp;":"&amp;INDEX(Map_DurBQNT[Dur_Val],MATCH($X579,Map_DurBQNT[Dur_Key],0))&amp;":"&amp;$M579&amp;":"&amp;$O579</f>
        <v>BBB:7:CAD:Corp</v>
      </c>
      <c r="AZ579" s="39" t="str">
        <f>INDEX(Table9[LQA_Bucket],MATCH(BuyTable[[#This Row],[LQA_LIQUIDITY_SCORE]],Table9[LQA_Val],1))</f>
        <v>60-80</v>
      </c>
      <c r="BA579" s="41" t="str">
        <f>INDEX(Table10[Utilization_Bucket],MATCH(_xlfn.IFNA(ROUND(BuyTable[[#This Row],[Remaining]]/1000000,0),-1),Table10[Utilization_Val],1))</f>
        <v>100MM+</v>
      </c>
      <c r="BB57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80" spans="1:54" x14ac:dyDescent="0.3">
      <c r="A580" t="s">
        <v>876</v>
      </c>
      <c r="B580" t="str">
        <f>IF(ISNUMBER(MATCH(I580,Buyside_PastID!A:A,0)),"","NEW")</f>
        <v>NEW</v>
      </c>
      <c r="C580" s="8" t="s">
        <v>2745</v>
      </c>
      <c r="D580" s="8">
        <v>0.99384256686267591</v>
      </c>
      <c r="E580" s="8">
        <v>0.91078570850344875</v>
      </c>
      <c r="F580" s="8" t="s">
        <v>2759</v>
      </c>
      <c r="G580" s="8">
        <v>2000</v>
      </c>
      <c r="H580" s="8">
        <v>3000</v>
      </c>
      <c r="I580" s="8" t="str" cm="1">
        <f t="array" ref="I580">_xll.BDP($C580,I$1)</f>
        <v>505443AC5</v>
      </c>
      <c r="J580" s="8" t="str" cm="1">
        <f t="array" ref="J580">_xll.BDP($C580,J$1)</f>
        <v>CANLIL 3.85 12/01/53</v>
      </c>
      <c r="K580" s="8" cm="1">
        <f t="array" ref="K580">_xll.BDP($C580,K$1)</f>
        <v>38278808</v>
      </c>
      <c r="L580" s="8" cm="1">
        <f t="array" ref="L580">_xll.BDP($C580,L$1)</f>
        <v>38278808</v>
      </c>
      <c r="M580" s="8" t="str" cm="1">
        <f t="array" ref="M580">_xll.BDP($C580,M$1)</f>
        <v>CAD</v>
      </c>
      <c r="N580" s="8" t="str" cm="1">
        <f t="array" ref="N580">_xll.BDP($C580,N$1)</f>
        <v>CA</v>
      </c>
      <c r="O580" s="8" t="str" cm="1">
        <f t="array" ref="O580">_xll.BDP($C580,O$1)</f>
        <v>Govt</v>
      </c>
      <c r="P580" s="8" t="str" cm="1">
        <f t="array" ref="P580">_xll.BDP($C580,P$1)</f>
        <v>Government</v>
      </c>
      <c r="Q580" s="8" t="str" cm="1">
        <f t="array" ref="Q580">_xll.BDP($C580,Q$1)</f>
        <v>LABRADOR-ISLAND LINK FUN</v>
      </c>
      <c r="R580" s="8" t="str" cm="1">
        <f t="array" ref="R580">_xll.BDP($C580,R$1)</f>
        <v>AAA</v>
      </c>
      <c r="S580" s="8" cm="1">
        <f t="array" ref="S580">_xlfn.IFNA(MATCH(_xll.BDP($C580,S$1),Convert_RBCIRTG[RTG_MDY],0),0)</f>
        <v>10</v>
      </c>
      <c r="T580" s="8" cm="1">
        <f t="array" ref="T580">_xlfn.IFNA(MATCH(_xll.BDP($C580,T$1),Convert_RBCIRTG[RTG_FITCH_SP],0),0)</f>
        <v>0</v>
      </c>
      <c r="U580" s="8" cm="1">
        <f t="array" ref="U580">_xlfn.IFNA(MATCH(_xll.BDP($C580,U$1),Convert_RBCIRTG[RTG_FITCH_SP],0),0)</f>
        <v>10</v>
      </c>
      <c r="V580" s="20" t="str" cm="1">
        <f t="array" ref="V580">INDEX(Convert_RBCIRTG[RTG_FITCH_SP],IF(MEDIAN($S580:$U580)&gt;0,MEDIAN($S580:$U580),MAX($S580:$U580)))</f>
        <v>AAA</v>
      </c>
      <c r="W580" s="15" cm="1">
        <f t="array" ref="W580">_xll.BDP($C580,W$1,"YAS_YLD_FLAG = 15")</f>
        <v>19.736622261147396</v>
      </c>
      <c r="X580" s="3" t="str">
        <f>INDEX(Convert_DurBins[Dur_Bucket],MATCH($W580,Convert_DurBins[Dur_Val],1))</f>
        <v>18-20</v>
      </c>
      <c r="Y580" s="14">
        <f t="shared" si="48"/>
        <v>2.585664</v>
      </c>
      <c r="Z580" s="3">
        <f>-INDEX(DefProv[Default],MATCH($O580&amp;$R580,DefProv[KEY],0))</f>
        <v>-3</v>
      </c>
      <c r="AA580" s="9" cm="1">
        <f t="array" ref="AA580">IF($M580="CAD",AB580,_xll.BDP($C580,AA$1,"YAS_XCCY_FOREIGN_CURRENCY=CAD","YAS_YLD_FLAG = 15","PRICING_SOURCE=BVAL"))</f>
        <v>2.6156639999999998</v>
      </c>
      <c r="AB580" s="9" cm="1">
        <f t="array" ref="AB580">_xll.BDP($C580,AB$1,"YAS_YLD_FLAG = 15","PRICING_SOURCE=BVAL")</f>
        <v>2.6156639999999998</v>
      </c>
      <c r="AC580" s="14">
        <f t="shared" si="49"/>
        <v>0</v>
      </c>
      <c r="AD580" s="9" cm="1">
        <f t="array" ref="AD580">_xll.BDP($C580,AD$1,"YAS_YLD_FLAG = 15","PRICING_SOURCE=BVAL")</f>
        <v>74.756199999999978</v>
      </c>
      <c r="AE580" s="14" t="e">
        <f>INDEX([1]credit_yield!$C$1:$C$108,MATCH($AY580,[1]credit_yield!$A$1:$A$108,0))</f>
        <v>#N/A</v>
      </c>
      <c r="AF580" s="9" cm="1">
        <f t="array" ref="AF580">_xll.BDP($C580,AF$1,"YAS_YLD_FLAG = 15","YAS_XCCY_FOREIGN_CURRENCY=CAD","PRICING_SOURCE=BVAL")</f>
        <v>70.55180375969725</v>
      </c>
      <c r="AG580" s="9" cm="1">
        <f t="array" ref="AG580">_xll.BDP($C580,AG$1,"YAS_YLD_FLAG = 15","PRICING_SOURCE=BVAL")</f>
        <v>1.8681019999999999</v>
      </c>
      <c r="AH580" s="9" t="str" cm="1">
        <f t="array" ref="AH580">_xll.BDP($C580,AH$1,"YAS_YLD_FLAG = 15","PRICING_SOURCE=BVAL")</f>
        <v>CAN 4 06/01/41</v>
      </c>
      <c r="AI580" s="9" t="str" cm="1">
        <f t="array" ref="AI580">_xll.BDP($C580,AI$1,"YAS_YLD_FLAG = 15","YAS_XCCY_FOREIGN_CURRENCY=CAD","PRICING_SOURCE=BVAL")</f>
        <v>CAN 2 12/01/51</v>
      </c>
      <c r="AJ580" s="9" cm="1">
        <f t="array" ref="AJ580">_xll.BQL($C580, "yield(fill=PREV, pricing_source=BVN4, side=Bid, yield_type=YTW) - yield(fill=PREV, pricing_source=BVN4, side=Ask, yield_type=YTW)")</f>
        <v>3.349160697990694E-2</v>
      </c>
      <c r="AK580" s="16" cm="1">
        <f t="array" ref="AK580">_xll.BDP($C580,AK$1,"YAS_YLD_FLAG = 1")</f>
        <v>1075000000</v>
      </c>
      <c r="AL580" s="5">
        <f t="shared" si="50"/>
        <v>0</v>
      </c>
      <c r="AM580" s="17" cm="1">
        <f t="array" ref="AM580">_xll.BDP($C580&amp;"@"&amp;Settings!$B$1&amp;" "&amp;$O580,"INTERVAL_SUM","MARKET_DATA_OVERRIDE="&amp;AM$1,"CALC_INTERVAL="&amp;Settings!$B$2,"FILL=0")*1000</f>
        <v>0</v>
      </c>
      <c r="AN580" s="18">
        <f t="shared" si="51"/>
        <v>0</v>
      </c>
      <c r="AO580" s="17" cm="1">
        <f t="array" ref="AO580">_xll.BDP($I580&amp;"@"&amp;Settings!$B$1&amp;" "&amp;$O580,"INTERVAL_SUM","MARKET_DATA_OVERRIDE="&amp;AO$1,"CALC_INTERVAL="&amp;Settings!$B$2,"FILL=0")*1000</f>
        <v>0</v>
      </c>
      <c r="AP580" s="17" cm="1">
        <f t="array" ref="AP580">_xll.BDP($I580&amp;"@"&amp;Settings!$B$1&amp;" "&amp;$O580,"INTERVAL_SUM","MARKET_DATA_OVERRIDE="&amp;AP$1,"CALC_INTERVAL="&amp;Settings!$B$2,"FILL=0")*1000</f>
        <v>0</v>
      </c>
      <c r="AQ580" s="8" cm="1">
        <f t="array" ref="AQ580">_xll.BDP($C580,AQ$1)</f>
        <v>95</v>
      </c>
      <c r="AR580" s="21" t="e">
        <f>_xlfn.IFNA(IF(ISNUMBER($K580),INDEX(SN_Limit[UTILIZATION],MATCH($K580,SN_Limit[BB_ID],0)),"#N/A"),
IF(ISNUMBER($L580),INDEX(SN_Limit[UTILIZATION],MATCH($L580,SN_Limit[BB_ID],0)),"#N/A"))</f>
        <v>#N/A</v>
      </c>
      <c r="AS580" s="6" t="e">
        <f>_xlfn.IFNA(IF(ISNUMBER($K580),INDEX(SN_Limit[REMAINING],MATCH($K580,SN_Limit[BB_ID],0)),"#N/A"),
IF(ISNUMBER($L580),INDEX(SN_Limit[REMAINING],MATCH($L580,SN_Limit[BB_ID],0)),"#N/A"))</f>
        <v>#N/A</v>
      </c>
      <c r="AT580" s="39" t="str">
        <f>INDEX(Table11[Z_category],MATCH(MAX(BuyTable[[#This Row],[Yld_Z_BB]:[Yld_Z_RBCI]]),Table11[Z_score_Vale],1))</f>
        <v>75 to 90</v>
      </c>
      <c r="AU580" s="39">
        <f>INDEX(Table12[TRAC_Category],MATCH(BuyTable[[#This Row],[Perc_Traded]],Table12[TRAC_Value],1))</f>
        <v>0</v>
      </c>
      <c r="AV580" s="41">
        <f>INDEX(Table13[NetDlrInv_Category],MATCH(BuyTable[[#This Row],[DealerClient Net]],Table13[NetDlrInv_Value],1))</f>
        <v>0</v>
      </c>
      <c r="AW580" s="39">
        <f>IF(OR(ISBLANK(BuyTable[[#This Row],[MSG_AskSize]]),NOT(ISNUMBER(BuyTable[[#This Row],[MSG_AskSize]]))),"NA",INDEX(Table14[AskSize_Category],MATCH(BuyTable[[#This Row],[MSG_AskSize]],Table14[AskSize_Value],1)))</f>
        <v>0</v>
      </c>
      <c r="AX580" s="39">
        <f>INDEX(Table15[XCCY_Cat],MATCH(BuyTable[[#This Row],[XCCY_sprd]],Table15[XCCY_Value],1))</f>
        <v>0</v>
      </c>
      <c r="AY580" s="3" t="str">
        <f>INDEX(Group_RTG[RTG_Value],MATCH($R580,Group_RTG[RTG_Key],0))&amp;":"&amp;INDEX(Map_DurBQNT[Dur_Val],MATCH($X580,Map_DurBQNT[Dur_Key],0))&amp;":"&amp;$M580&amp;":"&amp;$O580</f>
        <v>AAA:10:CAD:Govt</v>
      </c>
      <c r="AZ580" s="39" t="str">
        <f>INDEX(Table9[LQA_Bucket],MATCH(BuyTable[[#This Row],[LQA_LIQUIDITY_SCORE]],Table9[LQA_Val],1))</f>
        <v>80-100</v>
      </c>
      <c r="BA580" s="41" t="str">
        <f>INDEX(Table10[Utilization_Bucket],MATCH(_xlfn.IFNA(ROUND(BuyTable[[#This Row],[Remaining]]/1000000,0),-1),Table10[Utilization_Val],1))</f>
        <v>NR</v>
      </c>
      <c r="BB58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81" spans="1:54" x14ac:dyDescent="0.3">
      <c r="A581" t="s">
        <v>876</v>
      </c>
      <c r="B581" t="str">
        <f>IF(ISNUMBER(MATCH(I581,Buyside_PastID!A:A,0)),"","NEW")</f>
        <v/>
      </c>
      <c r="C581" s="8" t="s">
        <v>1812</v>
      </c>
      <c r="D581" s="8">
        <v>1.1021723617015675</v>
      </c>
      <c r="E581" s="8">
        <v>1.0995314889309911</v>
      </c>
      <c r="F581" s="8" t="s">
        <v>2258</v>
      </c>
      <c r="G581" s="8">
        <v>2825000</v>
      </c>
      <c r="H581" s="8">
        <v>3000000</v>
      </c>
      <c r="I581" s="8" t="str" cm="1">
        <f t="array" ref="I581">_xll.BDP($C581,I$1)</f>
        <v>90664ZAT7</v>
      </c>
      <c r="J581" s="8" t="str" cm="1">
        <f t="array" ref="J581">_xll.BDP($C581,J$1)</f>
        <v>ENBGAS 5.2 07/23/40</v>
      </c>
      <c r="K581" s="8" cm="1">
        <f t="array" ref="K581">_xll.BDP($C581,K$1)</f>
        <v>109548</v>
      </c>
      <c r="L581" s="8" cm="1">
        <f t="array" ref="L581">_xll.BDP($C581,L$1)</f>
        <v>62939278</v>
      </c>
      <c r="M581" s="8" t="str" cm="1">
        <f t="array" ref="M581">_xll.BDP($C581,M$1)</f>
        <v>CAD</v>
      </c>
      <c r="N581" s="8" t="str" cm="1">
        <f t="array" ref="N581">_xll.BDP($C581,N$1)</f>
        <v>CA</v>
      </c>
      <c r="O581" s="8" t="str" cm="1">
        <f t="array" ref="O581">_xll.BDP($C581,O$1)</f>
        <v>Corp</v>
      </c>
      <c r="P581" s="8" t="str" cm="1">
        <f t="array" ref="P581">_xll.BDP($C581,P$1)</f>
        <v>Utilities</v>
      </c>
      <c r="Q581" s="8" t="str" cm="1">
        <f t="array" ref="Q581">_xll.BDP($C581,Q$1)</f>
        <v>ENBRIDGE GAS INC</v>
      </c>
      <c r="R581" s="8" t="str" cm="1">
        <f t="array" ref="R581">_xll.BDP($C581,R$1)</f>
        <v>A-</v>
      </c>
      <c r="S581" s="8" cm="1">
        <f t="array" ref="S581">_xlfn.IFNA(MATCH(_xll.BDP($C581,S$1),Convert_RBCIRTG[RTG_MDY],0),0)</f>
        <v>0</v>
      </c>
      <c r="T581" s="8" cm="1">
        <f t="array" ref="T581">_xlfn.IFNA(MATCH(_xll.BDP($C581,T$1),Convert_RBCIRTG[RTG_FITCH_SP],0),0)</f>
        <v>0</v>
      </c>
      <c r="U581" s="8" cm="1">
        <f t="array" ref="U581">_xlfn.IFNA(MATCH(_xll.BDP($C581,U$1),Convert_RBCIRTG[RTG_FITCH_SP],0),0)</f>
        <v>4</v>
      </c>
      <c r="V581" s="20" t="str" cm="1">
        <f t="array" ref="V581">INDEX(Convert_RBCIRTG[RTG_FITCH_SP],IF(MEDIAN($S581:$U581)&gt;0,MEDIAN($S581:$U581),MAX($S581:$U581)))</f>
        <v>A-</v>
      </c>
      <c r="W581" s="15" cm="1">
        <f t="array" ref="W581">_xll.BDP($C581,W$1,"YAS_YLD_FLAG = 15")</f>
        <v>12.652493315408655</v>
      </c>
      <c r="X581" s="3" t="str">
        <f>INDEX(Convert_DurBins[Dur_Bucket],MATCH($W581,Convert_DurBins[Dur_Val],1))</f>
        <v>12-14</v>
      </c>
      <c r="Y581" s="14">
        <f t="shared" si="48"/>
        <v>3.199309</v>
      </c>
      <c r="Z581" s="3">
        <f>-INDEX(DefProv[Default],MATCH($O581&amp;$R581,DefProv[KEY],0))</f>
        <v>-13</v>
      </c>
      <c r="AA581" s="9" cm="1">
        <f t="array" ref="AA581">IF($M581="CAD",AB581,_xll.BDP($C581,AA$1,"YAS_XCCY_FOREIGN_CURRENCY=CAD","YAS_YLD_FLAG = 15","PRICING_SOURCE=BVAL"))</f>
        <v>3.3293089999999999</v>
      </c>
      <c r="AB581" s="9" cm="1">
        <f t="array" ref="AB581">_xll.BDP($C581,AB$1,"YAS_YLD_FLAG = 15","PRICING_SOURCE=BVAL")</f>
        <v>3.3293089999999999</v>
      </c>
      <c r="AC581" s="14">
        <f t="shared" si="49"/>
        <v>0</v>
      </c>
      <c r="AD581" s="9" cm="1">
        <f t="array" ref="AD581">_xll.BDP($C581,AD$1,"YAS_YLD_FLAG = 15","PRICING_SOURCE=BVAL")</f>
        <v>155.08539999999996</v>
      </c>
      <c r="AE581" s="14">
        <f>INDEX([1]credit_yield!$C$1:$C$108,MATCH($AY581,[1]credit_yield!$A$1:$A$108,0))</f>
        <v>137.66306864420571</v>
      </c>
      <c r="AF581" s="9" cm="1">
        <f t="array" ref="AF581">_xll.BDP($C581,AF$1,"YAS_YLD_FLAG = 15","YAS_XCCY_FOREIGN_CURRENCY=CAD","PRICING_SOURCE=BVAL")</f>
        <v>165.06457716109537</v>
      </c>
      <c r="AG581" s="9" cm="1">
        <f t="array" ref="AG581">_xll.BDP($C581,AG$1,"YAS_YLD_FLAG = 15","PRICING_SOURCE=BVAL")</f>
        <v>1.7784550000000001</v>
      </c>
      <c r="AH581" s="9" t="str" cm="1">
        <f t="array" ref="AH581">_xll.BDP($C581,AH$1,"YAS_YLD_FLAG = 15","PRICING_SOURCE=BVAL")</f>
        <v>CAN 5 06/01/37</v>
      </c>
      <c r="AI581" s="9" t="str" cm="1">
        <f t="array" ref="AI581">_xll.BDP($C581,AI$1,"YAS_YLD_FLAG = 15","YAS_XCCY_FOREIGN_CURRENCY=CAD","PRICING_SOURCE=BVAL")</f>
        <v>CAN 4 06/01/41</v>
      </c>
      <c r="AJ581" s="9" cm="1">
        <f t="array" ref="AJ581">_xll.BQL($C581, "yield(fill=PREV, pricing_source=BVN4, side=Bid, yield_type=YTW) - yield(fill=PREV, pricing_source=BVN4, side=Ask, yield_type=YTW)")</f>
        <v>2.7238956874664044E-2</v>
      </c>
      <c r="AK581" s="16" cm="1">
        <f t="array" ref="AK581">_xll.BDP($C581,AK$1,"YAS_YLD_FLAG = 1")</f>
        <v>250000000</v>
      </c>
      <c r="AL581" s="5">
        <f t="shared" si="50"/>
        <v>0</v>
      </c>
      <c r="AM581" s="17" cm="1">
        <f t="array" ref="AM581">_xll.BDP($C581&amp;"@"&amp;Settings!$B$1&amp;" "&amp;$O581,"INTERVAL_SUM","MARKET_DATA_OVERRIDE="&amp;AM$1,"CALC_INTERVAL="&amp;Settings!$B$2,"FILL=0")*1000</f>
        <v>0</v>
      </c>
      <c r="AN581" s="18">
        <f t="shared" si="51"/>
        <v>0</v>
      </c>
      <c r="AO581" s="17" cm="1">
        <f t="array" ref="AO581">_xll.BDP($I581&amp;"@"&amp;Settings!$B$1&amp;" "&amp;$O581,"INTERVAL_SUM","MARKET_DATA_OVERRIDE="&amp;AO$1,"CALC_INTERVAL="&amp;Settings!$B$2,"FILL=0")*1000</f>
        <v>0</v>
      </c>
      <c r="AP581" s="17" cm="1">
        <f t="array" ref="AP581">_xll.BDP($I581&amp;"@"&amp;Settings!$B$1&amp;" "&amp;$O581,"INTERVAL_SUM","MARKET_DATA_OVERRIDE="&amp;AP$1,"CALC_INTERVAL="&amp;Settings!$B$2,"FILL=0")*1000</f>
        <v>0</v>
      </c>
      <c r="AQ581" s="8" cm="1">
        <f t="array" ref="AQ581">_xll.BDP($C581,AQ$1)</f>
        <v>69</v>
      </c>
      <c r="AR581" s="21">
        <f>_xlfn.IFNA(IF(ISNUMBER($K581),INDEX(SN_Limit[UTILIZATION],MATCH($K581,SN_Limit[BB_ID],0)),"#N/A"),
IF(ISNUMBER($L581),INDEX(SN_Limit[UTILIZATION],MATCH($L581,SN_Limit[BB_ID],0)),"#N/A"))</f>
        <v>0.68289999999999995</v>
      </c>
      <c r="AS581" s="6">
        <f>_xlfn.IFNA(IF(ISNUMBER($K581),INDEX(SN_Limit[REMAINING],MATCH($K581,SN_Limit[BB_ID],0)),"#N/A"),
IF(ISNUMBER($L581),INDEX(SN_Limit[REMAINING],MATCH($L581,SN_Limit[BB_ID],0)),"#N/A"))</f>
        <v>34731322.5</v>
      </c>
      <c r="AT581" s="39" t="str">
        <f>INDEX(Table11[Z_category],MATCH(MAX(BuyTable[[#This Row],[Yld_Z_BB]:[Yld_Z_RBCI]]),Table11[Z_score_Vale],1))</f>
        <v>75 to 90</v>
      </c>
      <c r="AU581" s="39">
        <f>INDEX(Table12[TRAC_Category],MATCH(BuyTable[[#This Row],[Perc_Traded]],Table12[TRAC_Value],1))</f>
        <v>0</v>
      </c>
      <c r="AV581" s="41">
        <f>INDEX(Table13[NetDlrInv_Category],MATCH(BuyTable[[#This Row],[DealerClient Net]],Table13[NetDlrInv_Value],1))</f>
        <v>0</v>
      </c>
      <c r="AW581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81" s="39">
        <f>INDEX(Table15[XCCY_Cat],MATCH(BuyTable[[#This Row],[XCCY_sprd]],Table15[XCCY_Value],1))</f>
        <v>0</v>
      </c>
      <c r="AY581" s="3" t="str">
        <f>INDEX(Group_RTG[RTG_Value],MATCH($R581,Group_RTG[RTG_Key],0))&amp;":"&amp;INDEX(Map_DurBQNT[Dur_Val],MATCH($X581,Map_DurBQNT[Dur_Key],0))&amp;":"&amp;$M581&amp;":"&amp;$O581</f>
        <v>A:7:CAD:Corp</v>
      </c>
      <c r="AZ581" s="39" t="str">
        <f>INDEX(Table9[LQA_Bucket],MATCH(BuyTable[[#This Row],[LQA_LIQUIDITY_SCORE]],Table9[LQA_Val],1))</f>
        <v>60-80</v>
      </c>
      <c r="BA581" s="41" t="str">
        <f>INDEX(Table10[Utilization_Bucket],MATCH(_xlfn.IFNA(ROUND(BuyTable[[#This Row],[Remaining]]/1000000,0),-1),Table10[Utilization_Val],1))</f>
        <v>10-50MM</v>
      </c>
      <c r="BB58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82" spans="1:54" x14ac:dyDescent="0.3">
      <c r="A582" t="s">
        <v>876</v>
      </c>
      <c r="B582" t="str">
        <f>IF(ISNUMBER(MATCH(I582,Buyside_PastID!A:A,0)),"","NEW")</f>
        <v/>
      </c>
      <c r="C582" s="8" t="s">
        <v>1806</v>
      </c>
      <c r="D582" s="8">
        <v>0.7966943046498981</v>
      </c>
      <c r="E582" s="8">
        <v>0.71585060040354886</v>
      </c>
      <c r="F582" s="8" t="s">
        <v>2252</v>
      </c>
      <c r="G582" s="8">
        <v>2000000</v>
      </c>
      <c r="H582" s="8">
        <v>5000000</v>
      </c>
      <c r="I582" s="8" t="str" cm="1">
        <f t="array" ref="I582">_xll.BDP($C582,I$1)</f>
        <v>02135ZAK2</v>
      </c>
      <c r="J582" s="8" t="str" cm="1">
        <f t="array" ref="J582">_xll.BDP($C582,J$1)</f>
        <v>ALTALK 4.922 09/17/43</v>
      </c>
      <c r="K582" s="8" cm="1">
        <f t="array" ref="K582">_xll.BDP($C582,K$1)</f>
        <v>100193</v>
      </c>
      <c r="L582" s="8" cm="1">
        <f t="array" ref="L582">_xll.BDP($C582,L$1)</f>
        <v>7364472</v>
      </c>
      <c r="M582" s="8" t="str" cm="1">
        <f t="array" ref="M582">_xll.BDP($C582,M$1)</f>
        <v>CAD</v>
      </c>
      <c r="N582" s="8" t="str" cm="1">
        <f t="array" ref="N582">_xll.BDP($C582,N$1)</f>
        <v>CA</v>
      </c>
      <c r="O582" s="8" t="str" cm="1">
        <f t="array" ref="O582">_xll.BDP($C582,O$1)</f>
        <v>Corp</v>
      </c>
      <c r="P582" s="8" t="str" cm="1">
        <f t="array" ref="P582">_xll.BDP($C582,P$1)</f>
        <v>Utilities</v>
      </c>
      <c r="Q582" s="8" t="str" cm="1">
        <f t="array" ref="Q582">_xll.BDP($C582,Q$1)</f>
        <v>ALTALINK LP</v>
      </c>
      <c r="R582" s="8" t="str" cm="1">
        <f t="array" ref="R582">_xll.BDP($C582,R$1)</f>
        <v>A</v>
      </c>
      <c r="S582" s="8" cm="1">
        <f t="array" ref="S582">_xlfn.IFNA(MATCH(_xll.BDP($C582,S$1),Convert_RBCIRTG[RTG_MDY],0),0)</f>
        <v>0</v>
      </c>
      <c r="T582" s="8" cm="1">
        <f t="array" ref="T582">_xlfn.IFNA(MATCH(_xll.BDP($C582,T$1),Convert_RBCIRTG[RTG_FITCH_SP],0),0)</f>
        <v>0</v>
      </c>
      <c r="U582" s="8" cm="1">
        <f t="array" ref="U582">_xlfn.IFNA(MATCH(_xll.BDP($C582,U$1),Convert_RBCIRTG[RTG_FITCH_SP],0),0)</f>
        <v>5</v>
      </c>
      <c r="V582" s="20" t="str" cm="1">
        <f t="array" ref="V582">INDEX(Convert_RBCIRTG[RTG_FITCH_SP],IF(MEDIAN($S582:$U582)&gt;0,MEDIAN($S582:$U582),MAX($S582:$U582)))</f>
        <v>A</v>
      </c>
      <c r="W582" s="15" cm="1">
        <f t="array" ref="W582">_xll.BDP($C582,W$1,"YAS_YLD_FLAG = 15")</f>
        <v>14.357143658614806</v>
      </c>
      <c r="X582" s="3" t="str">
        <f>INDEX(Convert_DurBins[Dur_Bucket],MATCH($W582,Convert_DurBins[Dur_Val],1))</f>
        <v>14-16</v>
      </c>
      <c r="Y582" s="14">
        <f t="shared" si="48"/>
        <v>3.0962330000000002</v>
      </c>
      <c r="Z582" s="3">
        <f>-INDEX(DefProv[Default],MATCH($O582&amp;$R582,DefProv[KEY],0))</f>
        <v>-13</v>
      </c>
      <c r="AA582" s="9" cm="1">
        <f t="array" ref="AA582">IF($M582="CAD",AB582,_xll.BDP($C582,AA$1,"YAS_XCCY_FOREIGN_CURRENCY=CAD","YAS_YLD_FLAG = 15","PRICING_SOURCE=BVAL"))</f>
        <v>3.2262330000000001</v>
      </c>
      <c r="AB582" s="9" cm="1">
        <f t="array" ref="AB582">_xll.BDP($C582,AB$1,"YAS_YLD_FLAG = 15","PRICING_SOURCE=BVAL")</f>
        <v>3.2262330000000001</v>
      </c>
      <c r="AC582" s="14">
        <f t="shared" si="49"/>
        <v>0</v>
      </c>
      <c r="AD582" s="9" cm="1">
        <f t="array" ref="AD582">_xll.BDP($C582,AD$1,"YAS_YLD_FLAG = 15","PRICING_SOURCE=BVAL")</f>
        <v>135.81310000000002</v>
      </c>
      <c r="AE582" s="14">
        <f>INDEX([1]credit_yield!$C$1:$C$108,MATCH($AY582,[1]credit_yield!$A$1:$A$108,0))</f>
        <v>139.28053149055029</v>
      </c>
      <c r="AF582" s="9" cm="1">
        <f t="array" ref="AF582">_xll.BDP($C582,AF$1,"YAS_YLD_FLAG = 15","YAS_XCCY_FOREIGN_CURRENCY=CAD","PRICING_SOURCE=BVAL")</f>
        <v>152.80936939594986</v>
      </c>
      <c r="AG582" s="9" cm="1">
        <f t="array" ref="AG582">_xll.BDP($C582,AG$1,"YAS_YLD_FLAG = 15","PRICING_SOURCE=BVAL")</f>
        <v>1.8681019999999999</v>
      </c>
      <c r="AH582" s="9" t="str" cm="1">
        <f t="array" ref="AH582">_xll.BDP($C582,AH$1,"YAS_YLD_FLAG = 15","PRICING_SOURCE=BVAL")</f>
        <v>CAN 4 06/01/41</v>
      </c>
      <c r="AI582" s="9" t="str" cm="1">
        <f t="array" ref="AI582">_xll.BDP($C582,AI$1,"YAS_YLD_FLAG = 15","YAS_XCCY_FOREIGN_CURRENCY=CAD","PRICING_SOURCE=BVAL")</f>
        <v>CAN 4 06/01/41</v>
      </c>
      <c r="AJ582" s="9" cm="1">
        <f t="array" ref="AJ582">_xll.BQL($C582, "yield(fill=PREV, pricing_source=BVN4, side=Bid, yield_type=YTW) - yield(fill=PREV, pricing_source=BVN4, side=Ask, yield_type=YTW)")</f>
        <v>3.3755597380383584E-2</v>
      </c>
      <c r="AK582" s="16" cm="1">
        <f t="array" ref="AK582">_xll.BDP($C582,AK$1,"YAS_YLD_FLAG = 1")</f>
        <v>350000000</v>
      </c>
      <c r="AL582" s="5">
        <f t="shared" si="50"/>
        <v>0</v>
      </c>
      <c r="AM582" s="17" cm="1">
        <f t="array" ref="AM582">_xll.BDP($C582&amp;"@"&amp;Settings!$B$1&amp;" "&amp;$O582,"INTERVAL_SUM","MARKET_DATA_OVERRIDE="&amp;AM$1,"CALC_INTERVAL="&amp;Settings!$B$2,"FILL=0")*1000</f>
        <v>0</v>
      </c>
      <c r="AN582" s="18">
        <f t="shared" si="51"/>
        <v>0</v>
      </c>
      <c r="AO582" s="17" cm="1">
        <f t="array" ref="AO582">_xll.BDP($I582&amp;"@"&amp;Settings!$B$1&amp;" "&amp;$O582,"INTERVAL_SUM","MARKET_DATA_OVERRIDE="&amp;AO$1,"CALC_INTERVAL="&amp;Settings!$B$2,"FILL=0")*1000</f>
        <v>0</v>
      </c>
      <c r="AP582" s="17" cm="1">
        <f t="array" ref="AP582">_xll.BDP($I582&amp;"@"&amp;Settings!$B$1&amp;" "&amp;$O582,"INTERVAL_SUM","MARKET_DATA_OVERRIDE="&amp;AP$1,"CALC_INTERVAL="&amp;Settings!$B$2,"FILL=0")*1000</f>
        <v>0</v>
      </c>
      <c r="AQ582" s="8" cm="1">
        <f t="array" ref="AQ582">_xll.BDP($C582,AQ$1)</f>
        <v>72</v>
      </c>
      <c r="AR582" s="21">
        <f>_xlfn.IFNA(IF(ISNUMBER($K582),INDEX(SN_Limit[UTILIZATION],MATCH($K582,SN_Limit[BB_ID],0)),"#N/A"),
IF(ISNUMBER($L582),INDEX(SN_Limit[UTILIZATION],MATCH($L582,SN_Limit[BB_ID],0)),"#N/A"))</f>
        <v>0.39810000000000001</v>
      </c>
      <c r="AS582" s="6">
        <f>_xlfn.IFNA(IF(ISNUMBER($K582),INDEX(SN_Limit[REMAINING],MATCH($K582,SN_Limit[BB_ID],0)),"#N/A"),
IF(ISNUMBER($L582),INDEX(SN_Limit[REMAINING],MATCH($L582,SN_Limit[BB_ID],0)),"#N/A"))</f>
        <v>75292254.789999992</v>
      </c>
      <c r="AT582" s="39" t="str">
        <f>INDEX(Table11[Z_category],MATCH(MAX(BuyTable[[#This Row],[Yld_Z_BB]:[Yld_Z_RBCI]]),Table11[Z_score_Vale],1))</f>
        <v>75 to 90</v>
      </c>
      <c r="AU582" s="39">
        <f>INDEX(Table12[TRAC_Category],MATCH(BuyTable[[#This Row],[Perc_Traded]],Table12[TRAC_Value],1))</f>
        <v>0</v>
      </c>
      <c r="AV582" s="41">
        <f>INDEX(Table13[NetDlrInv_Category],MATCH(BuyTable[[#This Row],[DealerClient Net]],Table13[NetDlrInv_Value],1))</f>
        <v>0</v>
      </c>
      <c r="AW582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82" s="39">
        <f>INDEX(Table15[XCCY_Cat],MATCH(BuyTable[[#This Row],[XCCY_sprd]],Table15[XCCY_Value],1))</f>
        <v>0</v>
      </c>
      <c r="AY582" s="3" t="str">
        <f>INDEX(Group_RTG[RTG_Value],MATCH($R582,Group_RTG[RTG_Key],0))&amp;":"&amp;INDEX(Map_DurBQNT[Dur_Val],MATCH($X582,Map_DurBQNT[Dur_Key],0))&amp;":"&amp;$M582&amp;":"&amp;$O582</f>
        <v>A:8:CAD:Corp</v>
      </c>
      <c r="AZ582" s="39" t="str">
        <f>INDEX(Table9[LQA_Bucket],MATCH(BuyTable[[#This Row],[LQA_LIQUIDITY_SCORE]],Table9[LQA_Val],1))</f>
        <v>60-80</v>
      </c>
      <c r="BA582" s="41" t="str">
        <f>INDEX(Table10[Utilization_Bucket],MATCH(_xlfn.IFNA(ROUND(BuyTable[[#This Row],[Remaining]]/1000000,0),-1),Table10[Utilization_Val],1))</f>
        <v>50-100MM</v>
      </c>
      <c r="BB58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83" spans="1:54" x14ac:dyDescent="0.3">
      <c r="A583" t="s">
        <v>876</v>
      </c>
      <c r="B583" t="str">
        <f>IF(ISNUMBER(MATCH(I583,Buyside_PastID!A:A,0)),"","NEW")</f>
        <v/>
      </c>
      <c r="C583" s="8" t="s">
        <v>1153</v>
      </c>
      <c r="D583" s="8">
        <v>1.4116464374435342</v>
      </c>
      <c r="E583" s="8">
        <v>1.4071310005655235</v>
      </c>
      <c r="F583" s="8" t="s">
        <v>2205</v>
      </c>
      <c r="G583" s="8">
        <v>10000000</v>
      </c>
      <c r="H583" s="8">
        <v>0</v>
      </c>
      <c r="I583" s="8" t="str" cm="1">
        <f t="array" ref="I583">_xll.BDP($C583,I$1)</f>
        <v>651329BE3</v>
      </c>
      <c r="J583" s="8" t="str" cm="1">
        <f t="array" ref="J583">_xll.BDP($C583,J$1)</f>
        <v>NFLAB 3.6 12/01/45</v>
      </c>
      <c r="K583" s="8" cm="1">
        <f t="array" ref="K583">_xll.BDP($C583,K$1)</f>
        <v>186509</v>
      </c>
      <c r="L583" s="8" cm="1">
        <f t="array" ref="L583">_xll.BDP($C583,L$1)</f>
        <v>180907</v>
      </c>
      <c r="M583" s="8" t="str" cm="1">
        <f t="array" ref="M583">_xll.BDP($C583,M$1)</f>
        <v>CAD</v>
      </c>
      <c r="N583" s="8" t="str" cm="1">
        <f t="array" ref="N583">_xll.BDP($C583,N$1)</f>
        <v>CA</v>
      </c>
      <c r="O583" s="8" t="str" cm="1">
        <f t="array" ref="O583">_xll.BDP($C583,O$1)</f>
        <v>Govt</v>
      </c>
      <c r="P583" s="8" t="str" cm="1">
        <f t="array" ref="P583">_xll.BDP($C583,P$1)</f>
        <v>Government</v>
      </c>
      <c r="Q583" s="8" t="str" cm="1">
        <f t="array" ref="Q583">_xll.BDP($C583,Q$1)</f>
        <v>NEWFOUNDLAND &amp; LAB HYDRO</v>
      </c>
      <c r="R583" s="8" t="str" cm="1">
        <f t="array" ref="R583">_xll.BDP($C583,R$1)</f>
        <v>A-</v>
      </c>
      <c r="S583" s="8" cm="1">
        <f t="array" ref="S583">_xlfn.IFNA(MATCH(_xll.BDP($C583,S$1),Convert_RBCIRTG[RTG_MDY],0),0)</f>
        <v>0</v>
      </c>
      <c r="T583" s="8" cm="1">
        <f t="array" ref="T583">_xlfn.IFNA(MATCH(_xll.BDP($C583,T$1),Convert_RBCIRTG[RTG_FITCH_SP],0),0)</f>
        <v>0</v>
      </c>
      <c r="U583" s="8" cm="1">
        <f t="array" ref="U583">_xlfn.IFNA(MATCH(_xll.BDP($C583,U$1),Convert_RBCIRTG[RTG_FITCH_SP],0),0)</f>
        <v>5</v>
      </c>
      <c r="V583" s="20" t="str" cm="1">
        <f t="array" ref="V583">INDEX(Convert_RBCIRTG[RTG_FITCH_SP],IF(MEDIAN($S583:$U583)&gt;0,MEDIAN($S583:$U583),MAX($S583:$U583)))</f>
        <v>A</v>
      </c>
      <c r="W583" s="15" cm="1">
        <f t="array" ref="W583">_xll.BDP($C583,W$1,"YAS_YLD_FLAG = 15")</f>
        <v>16.212385295098631</v>
      </c>
      <c r="X583" s="3" t="str">
        <f>INDEX(Convert_DurBins[Dur_Bucket],MATCH($W583,Convert_DurBins[Dur_Val],1))</f>
        <v>16-18</v>
      </c>
      <c r="Y583" s="14">
        <f t="shared" si="48"/>
        <v>3.0629930000000001</v>
      </c>
      <c r="Z583" s="3">
        <f>-INDEX(DefProv[Default],MATCH($O583&amp;$R583,DefProv[KEY],0))</f>
        <v>-3</v>
      </c>
      <c r="AA583" s="9" cm="1">
        <f t="array" ref="AA583">IF($M583="CAD",AB583,_xll.BDP($C583,AA$1,"YAS_XCCY_FOREIGN_CURRENCY=CAD","YAS_YLD_FLAG = 15","PRICING_SOURCE=BVAL"))</f>
        <v>3.0929929999999999</v>
      </c>
      <c r="AB583" s="9" cm="1">
        <f t="array" ref="AB583">_xll.BDP($C583,AB$1,"YAS_YLD_FLAG = 15","PRICING_SOURCE=BVAL")</f>
        <v>3.0929929999999999</v>
      </c>
      <c r="AC583" s="14">
        <f t="shared" si="49"/>
        <v>0</v>
      </c>
      <c r="AD583" s="9" cm="1">
        <f t="array" ref="AD583">_xll.BDP($C583,AD$1,"YAS_YLD_FLAG = 15","PRICING_SOURCE=BVAL")</f>
        <v>115.7073</v>
      </c>
      <c r="AE583" s="14">
        <f>INDEX([1]credit_yield!$C$1:$C$108,MATCH($AY583,[1]credit_yield!$A$1:$A$108,0))</f>
        <v>94.865496317545578</v>
      </c>
      <c r="AF583" s="9" cm="1">
        <f t="array" ref="AF583">_xll.BDP($C583,AF$1,"YAS_YLD_FLAG = 15","YAS_XCCY_FOREIGN_CURRENCY=CAD","PRICING_SOURCE=BVAL")</f>
        <v>127.09500674361749</v>
      </c>
      <c r="AG583" s="9" cm="1">
        <f t="array" ref="AG583">_xll.BDP($C583,AG$1,"YAS_YLD_FLAG = 15","PRICING_SOURCE=BVAL")</f>
        <v>1.9359199999999999</v>
      </c>
      <c r="AH583" s="9" t="str" cm="1">
        <f t="array" ref="AH583">_xll.BDP($C583,AH$1,"YAS_YLD_FLAG = 15","PRICING_SOURCE=BVAL")</f>
        <v>CAN 3 1/2 12/01/45</v>
      </c>
      <c r="AI583" s="9" t="str" cm="1">
        <f t="array" ref="AI583">_xll.BDP($C583,AI$1,"YAS_YLD_FLAG = 15","YAS_XCCY_FOREIGN_CURRENCY=CAD","PRICING_SOURCE=BVAL")</f>
        <v>CAN 4 06/01/41</v>
      </c>
      <c r="AJ583" s="9" cm="1">
        <f t="array" ref="AJ583">_xll.BQL($C583, "yield(fill=PREV, pricing_source=BVN4, side=Bid, yield_type=YTW) - yield(fill=PREV, pricing_source=BVN4, side=Ask, yield_type=YTW)")</f>
        <v>2.1517175819051104E-2</v>
      </c>
      <c r="AK583" s="16" cm="1">
        <f t="array" ref="AK583">_xll.BDP($C583,AK$1,"YAS_YLD_FLAG = 1")</f>
        <v>500000000</v>
      </c>
      <c r="AL583" s="5">
        <f t="shared" si="50"/>
        <v>0</v>
      </c>
      <c r="AM583" s="17" cm="1">
        <f t="array" ref="AM583">_xll.BDP($C583&amp;"@"&amp;Settings!$B$1&amp;" "&amp;$O583,"INTERVAL_SUM","MARKET_DATA_OVERRIDE="&amp;AM$1,"CALC_INTERVAL="&amp;Settings!$B$2,"FILL=0")*1000</f>
        <v>0</v>
      </c>
      <c r="AN583" s="18">
        <f t="shared" si="51"/>
        <v>0</v>
      </c>
      <c r="AO583" s="17" cm="1">
        <f t="array" ref="AO583">_xll.BDP($I583&amp;"@"&amp;Settings!$B$1&amp;" "&amp;$O583,"INTERVAL_SUM","MARKET_DATA_OVERRIDE="&amp;AO$1,"CALC_INTERVAL="&amp;Settings!$B$2,"FILL=0")*1000</f>
        <v>0</v>
      </c>
      <c r="AP583" s="17" cm="1">
        <f t="array" ref="AP583">_xll.BDP($I583&amp;"@"&amp;Settings!$B$1&amp;" "&amp;$O583,"INTERVAL_SUM","MARKET_DATA_OVERRIDE="&amp;AP$1,"CALC_INTERVAL="&amp;Settings!$B$2,"FILL=0")*1000</f>
        <v>0</v>
      </c>
      <c r="AQ583" s="8" cm="1">
        <f t="array" ref="AQ583">_xll.BDP($C583,AQ$1)</f>
        <v>92</v>
      </c>
      <c r="AR583" s="21">
        <f>_xlfn.IFNA(IF(ISNUMBER($K583),INDEX(SN_Limit[UTILIZATION],MATCH($K583,SN_Limit[BB_ID],0)),"#N/A"),
IF(ISNUMBER($L583),INDEX(SN_Limit[UTILIZATION],MATCH($L583,SN_Limit[BB_ID],0)),"#N/A"))</f>
        <v>0.8669</v>
      </c>
      <c r="AS583" s="6">
        <f>_xlfn.IFNA(IF(ISNUMBER($K583),INDEX(SN_Limit[REMAINING],MATCH($K583,SN_Limit[BB_ID],0)),"#N/A"),
IF(ISNUMBER($L583),INDEX(SN_Limit[REMAINING],MATCH($L583,SN_Limit[BB_ID],0)),"#N/A"))</f>
        <v>23182771.799999952</v>
      </c>
      <c r="AT583" s="39" t="str">
        <f>INDEX(Table11[Z_category],MATCH(MAX(BuyTable[[#This Row],[Yld_Z_BB]:[Yld_Z_RBCI]]),Table11[Z_score_Vale],1))</f>
        <v>90+</v>
      </c>
      <c r="AU583" s="39">
        <f>INDEX(Table12[TRAC_Category],MATCH(BuyTable[[#This Row],[Perc_Traded]],Table12[TRAC_Value],1))</f>
        <v>0</v>
      </c>
      <c r="AV583" s="41">
        <f>INDEX(Table13[NetDlrInv_Category],MATCH(BuyTable[[#This Row],[DealerClient Net]],Table13[NetDlrInv_Value],1))</f>
        <v>0</v>
      </c>
      <c r="AW583" s="39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583" s="39">
        <f>INDEX(Table15[XCCY_Cat],MATCH(BuyTable[[#This Row],[XCCY_sprd]],Table15[XCCY_Value],1))</f>
        <v>0</v>
      </c>
      <c r="AY583" s="3" t="str">
        <f>INDEX(Group_RTG[RTG_Value],MATCH($R583,Group_RTG[RTG_Key],0))&amp;":"&amp;INDEX(Map_DurBQNT[Dur_Val],MATCH($X583,Map_DurBQNT[Dur_Key],0))&amp;":"&amp;$M583&amp;":"&amp;$O583</f>
        <v>A:9:CAD:Govt</v>
      </c>
      <c r="AZ583" s="39" t="str">
        <f>INDEX(Table9[LQA_Bucket],MATCH(BuyTable[[#This Row],[LQA_LIQUIDITY_SCORE]],Table9[LQA_Val],1))</f>
        <v>80-100</v>
      </c>
      <c r="BA583" s="41" t="str">
        <f>INDEX(Table10[Utilization_Bucket],MATCH(_xlfn.IFNA(ROUND(BuyTable[[#This Row],[Remaining]]/1000000,0),-1),Table10[Utilization_Val],1))</f>
        <v>10-50MM</v>
      </c>
      <c r="BB58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584" spans="1:54" x14ac:dyDescent="0.3">
      <c r="A584" t="s">
        <v>876</v>
      </c>
      <c r="B584" t="str">
        <f>IF(ISNUMBER(MATCH(I584,Buyside_PastID!A:A,0)),"","NEW")</f>
        <v/>
      </c>
      <c r="C584" s="8" t="s">
        <v>1063</v>
      </c>
      <c r="D584" s="8">
        <v>2.240700533856252</v>
      </c>
      <c r="E584" s="8">
        <v>1.7497607232017089</v>
      </c>
      <c r="F584" s="8" t="s">
        <v>2219</v>
      </c>
      <c r="G584" s="8">
        <v>0</v>
      </c>
      <c r="H584" s="8">
        <v>0</v>
      </c>
      <c r="I584" s="8" t="str" cm="1">
        <f t="array" ref="I584">_xll.BDP($C584,I$1)</f>
        <v>651333FM3</v>
      </c>
      <c r="J584" s="8" t="str" cm="1">
        <f t="array" ref="J584">_xll.BDP($C584,J$1)</f>
        <v>NF 5.6 10/17/33</v>
      </c>
      <c r="K584" s="8" cm="1">
        <f t="array" ref="K584">_xll.BDP($C584,K$1)</f>
        <v>186509</v>
      </c>
      <c r="L584" s="8" cm="1">
        <f t="array" ref="L584">_xll.BDP($C584,L$1)</f>
        <v>186509</v>
      </c>
      <c r="M584" s="8" t="str" cm="1">
        <f t="array" ref="M584">_xll.BDP($C584,M$1)</f>
        <v>CAD</v>
      </c>
      <c r="N584" s="8" t="str" cm="1">
        <f t="array" ref="N584">_xll.BDP($C584,N$1)</f>
        <v>CA</v>
      </c>
      <c r="O584" s="8" t="str" cm="1">
        <f t="array" ref="O584">_xll.BDP($C584,O$1)</f>
        <v>Govt</v>
      </c>
      <c r="P584" s="8" t="str" cm="1">
        <f t="array" ref="P584">_xll.BDP($C584,P$1)</f>
        <v>Government</v>
      </c>
      <c r="Q584" s="8" t="str" cm="1">
        <f t="array" ref="Q584">_xll.BDP($C584,Q$1)</f>
        <v>PROVINCE OF NEWFOUNDLAND</v>
      </c>
      <c r="R584" s="8" t="str" cm="1">
        <f t="array" ref="R584">_xll.BDP($C584,R$1)</f>
        <v>A</v>
      </c>
      <c r="S584" s="8" cm="1">
        <f t="array" ref="S584">_xlfn.IFNA(MATCH(_xll.BDP($C584,S$1),Convert_RBCIRTG[RTG_MDY],0),0)</f>
        <v>6</v>
      </c>
      <c r="T584" s="8" cm="1">
        <f t="array" ref="T584">_xlfn.IFNA(MATCH(_xll.BDP($C584,T$1),Convert_RBCIRTG[RTG_FITCH_SP],0),0)</f>
        <v>0</v>
      </c>
      <c r="U584" s="8" cm="1">
        <f t="array" ref="U584">_xlfn.IFNA(MATCH(_xll.BDP($C584,U$1),Convert_RBCIRTG[RTG_FITCH_SP],0),0)</f>
        <v>5</v>
      </c>
      <c r="V584" s="20" t="str" cm="1">
        <f t="array" ref="V584">INDEX(Convert_RBCIRTG[RTG_FITCH_SP],IF(MEDIAN($S584:$U584)&gt;0,MEDIAN($S584:$U584),MAX($S584:$U584)))</f>
        <v>A</v>
      </c>
      <c r="W584" s="15" cm="1">
        <f t="array" ref="W584">_xll.BDP($C584,W$1,"YAS_YLD_FLAG = 15")</f>
        <v>9.2109117813848282</v>
      </c>
      <c r="X584" s="3" t="str">
        <f>INDEX(Convert_DurBins[Dur_Bucket],MATCH($W584,Convert_DurBins[Dur_Val],1))</f>
        <v>0-10</v>
      </c>
      <c r="Y584" s="14">
        <f t="shared" si="48"/>
        <v>2.5908100000000003</v>
      </c>
      <c r="Z584" s="3">
        <f>-INDEX(DefProv[Default],MATCH($O584&amp;$R584,DefProv[KEY],0))</f>
        <v>-3</v>
      </c>
      <c r="AA584" s="9" cm="1">
        <f t="array" ref="AA584">IF($M584="CAD",AB584,_xll.BDP($C584,AA$1,"YAS_XCCY_FOREIGN_CURRENCY=CAD","YAS_YLD_FLAG = 15","PRICING_SOURCE=BVAL"))</f>
        <v>2.6208100000000001</v>
      </c>
      <c r="AB584" s="9" cm="1">
        <f t="array" ref="AB584">_xll.BDP($C584,AB$1,"YAS_YLD_FLAG = 15","PRICING_SOURCE=BVAL")</f>
        <v>2.6208100000000001</v>
      </c>
      <c r="AC584" s="14">
        <f t="shared" si="49"/>
        <v>0</v>
      </c>
      <c r="AD584" s="9" cm="1">
        <f t="array" ref="AD584">_xll.BDP($C584,AD$1,"YAS_YLD_FLAG = 15","PRICING_SOURCE=BVAL")</f>
        <v>118.60970000000002</v>
      </c>
      <c r="AE584" s="14">
        <f>INDEX([1]credit_yield!$C$1:$C$108,MATCH($AY584,[1]credit_yield!$A$1:$A$108,0))</f>
        <v>68.781405228834885</v>
      </c>
      <c r="AF584" s="9" cm="1">
        <f t="array" ref="AF584">_xll.BDP($C584,AF$1,"YAS_YLD_FLAG = 15","YAS_XCCY_FOREIGN_CURRENCY=CAD","PRICING_SOURCE=BVAL")</f>
        <v>115.89481608397443</v>
      </c>
      <c r="AG584" s="9" cm="1">
        <f t="array" ref="AG584">_xll.BDP($C584,AG$1,"YAS_YLD_FLAG = 15","PRICING_SOURCE=BVAL")</f>
        <v>1.4347129999999999</v>
      </c>
      <c r="AH584" s="9" t="str" cm="1">
        <f t="array" ref="AH584">_xll.BDP($C584,AH$1,"YAS_YLD_FLAG = 15","PRICING_SOURCE=BVAL")</f>
        <v>CAN 5 3/4 06/01/29</v>
      </c>
      <c r="AI584" s="9" t="str" cm="1">
        <f t="array" ref="AI584">_xll.BDP($C584,AI$1,"YAS_YLD_FLAG = 15","YAS_XCCY_FOREIGN_CURRENCY=CAD","PRICING_SOURCE=BVAL")</f>
        <v>CAN 1 ½ 06/01/31</v>
      </c>
      <c r="AJ584" s="9" cm="1">
        <f t="array" ref="AJ584">_xll.BQL($C584, "yield(fill=PREV, pricing_source=BVN4, side=Bid, yield_type=YTW) - yield(fill=PREV, pricing_source=BVN4, side=Ask, yield_type=YTW)")</f>
        <v>1.3378761153846064E-2</v>
      </c>
      <c r="AK584" s="16" cm="1">
        <f t="array" ref="AK584">_xll.BDP($C584,AK$1,"YAS_YLD_FLAG = 1")</f>
        <v>300000000</v>
      </c>
      <c r="AL584" s="5">
        <f t="shared" si="50"/>
        <v>0</v>
      </c>
      <c r="AM584" s="17" cm="1">
        <f t="array" ref="AM584">_xll.BDP($C584&amp;"@"&amp;Settings!$B$1&amp;" "&amp;$O584,"INTERVAL_SUM","MARKET_DATA_OVERRIDE="&amp;AM$1,"CALC_INTERVAL="&amp;Settings!$B$2,"FILL=0")*1000</f>
        <v>0</v>
      </c>
      <c r="AN584" s="18">
        <f t="shared" si="51"/>
        <v>0</v>
      </c>
      <c r="AO584" s="17" cm="1">
        <f t="array" ref="AO584">_xll.BDP($I584&amp;"@"&amp;Settings!$B$1&amp;" "&amp;$O584,"INTERVAL_SUM","MARKET_DATA_OVERRIDE="&amp;AO$1,"CALC_INTERVAL="&amp;Settings!$B$2,"FILL=0")*1000</f>
        <v>0</v>
      </c>
      <c r="AP584" s="17" cm="1">
        <f t="array" ref="AP584">_xll.BDP($I584&amp;"@"&amp;Settings!$B$1&amp;" "&amp;$O584,"INTERVAL_SUM","MARKET_DATA_OVERRIDE="&amp;AP$1,"CALC_INTERVAL="&amp;Settings!$B$2,"FILL=0")*1000</f>
        <v>0</v>
      </c>
      <c r="AQ584" s="8" cm="1">
        <f t="array" ref="AQ584">_xll.BDP($C584,AQ$1)</f>
        <v>99</v>
      </c>
      <c r="AR584" s="21">
        <f>_xlfn.IFNA(IF(ISNUMBER($K584),INDEX(SN_Limit[UTILIZATION],MATCH($K584,SN_Limit[BB_ID],0)),"#N/A"),
IF(ISNUMBER($L584),INDEX(SN_Limit[UTILIZATION],MATCH($L584,SN_Limit[BB_ID],0)),"#N/A"))</f>
        <v>0.8669</v>
      </c>
      <c r="AS584" s="6">
        <f>_xlfn.IFNA(IF(ISNUMBER($K584),INDEX(SN_Limit[REMAINING],MATCH($K584,SN_Limit[BB_ID],0)),"#N/A"),
IF(ISNUMBER($L584),INDEX(SN_Limit[REMAINING],MATCH($L584,SN_Limit[BB_ID],0)),"#N/A"))</f>
        <v>23182771.799999952</v>
      </c>
      <c r="AT584" s="39" t="str">
        <f>INDEX(Table11[Z_category],MATCH(MAX(BuyTable[[#This Row],[Yld_Z_BB]:[Yld_Z_RBCI]]),Table11[Z_score_Vale],1))</f>
        <v>90+</v>
      </c>
      <c r="AU584" s="39">
        <f>INDEX(Table12[TRAC_Category],MATCH(BuyTable[[#This Row],[Perc_Traded]],Table12[TRAC_Value],1))</f>
        <v>0</v>
      </c>
      <c r="AV584" s="41">
        <f>INDEX(Table13[NetDlrInv_Category],MATCH(BuyTable[[#This Row],[DealerClient Net]],Table13[NetDlrInv_Value],1))</f>
        <v>0</v>
      </c>
      <c r="AW584" s="39">
        <f>IF(OR(ISBLANK(BuyTable[[#This Row],[MSG_AskSize]]),NOT(ISNUMBER(BuyTable[[#This Row],[MSG_AskSize]]))),"NA",INDEX(Table14[AskSize_Category],MATCH(BuyTable[[#This Row],[MSG_AskSize]],Table14[AskSize_Value],1)))</f>
        <v>0</v>
      </c>
      <c r="AX584" s="39">
        <f>INDEX(Table15[XCCY_Cat],MATCH(BuyTable[[#This Row],[XCCY_sprd]],Table15[XCCY_Value],1))</f>
        <v>0</v>
      </c>
      <c r="AY584" s="3" t="str">
        <f>INDEX(Group_RTG[RTG_Value],MATCH($R584,Group_RTG[RTG_Key],0))&amp;":"&amp;INDEX(Map_DurBQNT[Dur_Val],MATCH($X584,Map_DurBQNT[Dur_Key],0))&amp;":"&amp;$M584&amp;":"&amp;$O584</f>
        <v>A:5:CAD:Govt</v>
      </c>
      <c r="AZ584" s="39" t="str">
        <f>INDEX(Table9[LQA_Bucket],MATCH(BuyTable[[#This Row],[LQA_LIQUIDITY_SCORE]],Table9[LQA_Val],1))</f>
        <v>80-100</v>
      </c>
      <c r="BA584" s="41" t="str">
        <f>INDEX(Table10[Utilization_Bucket],MATCH(_xlfn.IFNA(ROUND(BuyTable[[#This Row],[Remaining]]/1000000,0),-1),Table10[Utilization_Val],1))</f>
        <v>10-50MM</v>
      </c>
      <c r="BB58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85" spans="1:54" x14ac:dyDescent="0.3">
      <c r="A585" t="s">
        <v>876</v>
      </c>
      <c r="B585" t="str">
        <f>IF(ISNUMBER(MATCH(I585,Buyside_PastID!A:A,0)),"","NEW")</f>
        <v/>
      </c>
      <c r="C585" s="8" t="s">
        <v>1122</v>
      </c>
      <c r="D585" s="8">
        <v>0.87341142716302</v>
      </c>
      <c r="E585" s="8">
        <v>1.2869454172758819</v>
      </c>
      <c r="F585" s="8" t="s">
        <v>2299</v>
      </c>
      <c r="G585" s="8">
        <v>0</v>
      </c>
      <c r="H585" s="8">
        <v>0</v>
      </c>
      <c r="I585" s="8" t="str" cm="1">
        <f t="array" ref="I585">_xll.BDP($C585,I$1)</f>
        <v>83740TAB3</v>
      </c>
      <c r="J585" s="8" t="str" cm="1">
        <f t="array" ref="J585">_xll.BDP($C585,J$1)</f>
        <v>SOUCOA 4.65 06/20/41</v>
      </c>
      <c r="K585" s="8" cm="1">
        <f t="array" ref="K585">_xll.BDP($C585,K$1)</f>
        <v>17558941</v>
      </c>
      <c r="L585" s="8" cm="1">
        <f t="array" ref="L585">_xll.BDP($C585,L$1)</f>
        <v>17558941</v>
      </c>
      <c r="M585" s="8" t="str" cm="1">
        <f t="array" ref="M585">_xll.BDP($C585,M$1)</f>
        <v>CAD</v>
      </c>
      <c r="N585" s="8" t="str" cm="1">
        <f t="array" ref="N585">_xll.BDP($C585,N$1)</f>
        <v>CA</v>
      </c>
      <c r="O585" s="8" t="str" cm="1">
        <f t="array" ref="O585">_xll.BDP($C585,O$1)</f>
        <v>Govt</v>
      </c>
      <c r="P585" s="8" t="str" cm="1">
        <f t="array" ref="P585">_xll.BDP($C585,P$1)</f>
        <v>Government</v>
      </c>
      <c r="Q585" s="8" t="str" cm="1">
        <f t="array" ref="Q585">_xll.BDP($C585,Q$1)</f>
        <v>SOUTH COAST BRIT COL TRA</v>
      </c>
      <c r="R585" s="8" t="str" cm="1">
        <f t="array" ref="R585">_xll.BDP($C585,R$1)</f>
        <v>AA</v>
      </c>
      <c r="S585" s="8" cm="1">
        <f t="array" ref="S585">_xlfn.IFNA(MATCH(_xll.BDP($C585,S$1),Convert_RBCIRTG[RTG_MDY],0),0)</f>
        <v>8</v>
      </c>
      <c r="T585" s="8" cm="1">
        <f t="array" ref="T585">_xlfn.IFNA(MATCH(_xll.BDP($C585,T$1),Convert_RBCIRTG[RTG_FITCH_SP],0),0)</f>
        <v>0</v>
      </c>
      <c r="U585" s="8" cm="1">
        <f t="array" ref="U585">_xlfn.IFNA(MATCH(_xll.BDP($C585,U$1),Convert_RBCIRTG[RTG_FITCH_SP],0),0)</f>
        <v>0</v>
      </c>
      <c r="V585" s="20" t="str" cm="1">
        <f t="array" ref="V585">INDEX(Convert_RBCIRTG[RTG_FITCH_SP],IF(MEDIAN($S585:$U585)&gt;0,MEDIAN($S585:$U585),MAX($S585:$U585)))</f>
        <v>AA</v>
      </c>
      <c r="W585" s="15" cm="1">
        <f t="array" ref="W585">_xll.BDP($C585,W$1,"YAS_YLD_FLAG = 15")</f>
        <v>13.577843990795785</v>
      </c>
      <c r="X585" s="3" t="str">
        <f>INDEX(Convert_DurBins[Dur_Bucket],MATCH($W585,Convert_DurBins[Dur_Val],1))</f>
        <v>12-14</v>
      </c>
      <c r="Y585" s="14">
        <f t="shared" si="48"/>
        <v>2.7839960000000001</v>
      </c>
      <c r="Z585" s="3">
        <f>-INDEX(DefProv[Default],MATCH($O585&amp;$R585,DefProv[KEY],0))</f>
        <v>-3</v>
      </c>
      <c r="AA585" s="9" cm="1">
        <f t="array" ref="AA585">IF($M585="CAD",AB585,_xll.BDP($C585,AA$1,"YAS_XCCY_FOREIGN_CURRENCY=CAD","YAS_YLD_FLAG = 15","PRICING_SOURCE=BVAL"))</f>
        <v>2.8139959999999999</v>
      </c>
      <c r="AB585" s="9" cm="1">
        <f t="array" ref="AB585">_xll.BDP($C585,AB$1,"YAS_YLD_FLAG = 15","PRICING_SOURCE=BVAL")</f>
        <v>2.8139959999999999</v>
      </c>
      <c r="AC585" s="14">
        <f t="shared" si="49"/>
        <v>0</v>
      </c>
      <c r="AD585" s="9" cm="1">
        <f t="array" ref="AD585">_xll.BDP($C585,AD$1,"YAS_YLD_FLAG = 15","PRICING_SOURCE=BVAL")</f>
        <v>94.589399999999998</v>
      </c>
      <c r="AE585" s="14" t="e">
        <f>INDEX([1]credit_yield!$C$1:$C$108,MATCH($AY585,[1]credit_yield!$A$1:$A$108,0))</f>
        <v>#N/A</v>
      </c>
      <c r="AF585" s="9" cm="1">
        <f t="array" ref="AF585">_xll.BDP($C585,AF$1,"YAS_YLD_FLAG = 15","YAS_XCCY_FOREIGN_CURRENCY=CAD","PRICING_SOURCE=BVAL")</f>
        <v>105.80802846181476</v>
      </c>
      <c r="AG585" s="9" cm="1">
        <f t="array" ref="AG585">_xll.BDP($C585,AG$1,"YAS_YLD_FLAG = 15","PRICING_SOURCE=BVAL")</f>
        <v>1.8681019999999999</v>
      </c>
      <c r="AH585" s="9" t="str" cm="1">
        <f t="array" ref="AH585">_xll.BDP($C585,AH$1,"YAS_YLD_FLAG = 15","PRICING_SOURCE=BVAL")</f>
        <v>CAN 4 06/01/41</v>
      </c>
      <c r="AI585" s="9" t="str" cm="1">
        <f t="array" ref="AI585">_xll.BDP($C585,AI$1,"YAS_YLD_FLAG = 15","YAS_XCCY_FOREIGN_CURRENCY=CAD","PRICING_SOURCE=BVAL")</f>
        <v>CAN 4 06/01/41</v>
      </c>
      <c r="AJ585" s="9" cm="1">
        <f t="array" ref="AJ585">_xll.BQL($C585, "yield(fill=PREV, pricing_source=BVN4, side=Bid, yield_type=YTW) - yield(fill=PREV, pricing_source=BVN4, side=Ask, yield_type=YTW)")</f>
        <v>1.3780518442386924E-2</v>
      </c>
      <c r="AK585" s="16" cm="1">
        <f t="array" ref="AK585">_xll.BDP($C585,AK$1,"YAS_YLD_FLAG = 1")</f>
        <v>200000000</v>
      </c>
      <c r="AL585" s="5">
        <f t="shared" si="50"/>
        <v>0</v>
      </c>
      <c r="AM585" s="17" cm="1">
        <f t="array" ref="AM585">_xll.BDP($C585&amp;"@"&amp;Settings!$B$1&amp;" "&amp;$O585,"INTERVAL_SUM","MARKET_DATA_OVERRIDE="&amp;AM$1,"CALC_INTERVAL="&amp;Settings!$B$2,"FILL=0")*1000</f>
        <v>0</v>
      </c>
      <c r="AN585" s="18">
        <f t="shared" si="51"/>
        <v>0</v>
      </c>
      <c r="AO585" s="17" cm="1">
        <f t="array" ref="AO585">_xll.BDP($I585&amp;"@"&amp;Settings!$B$1&amp;" "&amp;$O585,"INTERVAL_SUM","MARKET_DATA_OVERRIDE="&amp;AO$1,"CALC_INTERVAL="&amp;Settings!$B$2,"FILL=0")*1000</f>
        <v>0</v>
      </c>
      <c r="AP585" s="17" cm="1">
        <f t="array" ref="AP585">_xll.BDP($I585&amp;"@"&amp;Settings!$B$1&amp;" "&amp;$O585,"INTERVAL_SUM","MARKET_DATA_OVERRIDE="&amp;AP$1,"CALC_INTERVAL="&amp;Settings!$B$2,"FILL=0")*1000</f>
        <v>0</v>
      </c>
      <c r="AQ585" s="8" cm="1">
        <f t="array" ref="AQ585">_xll.BDP($C585,AQ$1)</f>
        <v>99</v>
      </c>
      <c r="AR585" s="21" t="e">
        <f>_xlfn.IFNA(IF(ISNUMBER($K585),INDEX(SN_Limit[UTILIZATION],MATCH($K585,SN_Limit[BB_ID],0)),"#N/A"),
IF(ISNUMBER($L585),INDEX(SN_Limit[UTILIZATION],MATCH($L585,SN_Limit[BB_ID],0)),"#N/A"))</f>
        <v>#N/A</v>
      </c>
      <c r="AS585" s="6" t="e">
        <f>_xlfn.IFNA(IF(ISNUMBER($K585),INDEX(SN_Limit[REMAINING],MATCH($K585,SN_Limit[BB_ID],0)),"#N/A"),
IF(ISNUMBER($L585),INDEX(SN_Limit[REMAINING],MATCH($L585,SN_Limit[BB_ID],0)),"#N/A"))</f>
        <v>#N/A</v>
      </c>
      <c r="AT585" s="39" t="str">
        <f>INDEX(Table11[Z_category],MATCH(MAX(BuyTable[[#This Row],[Yld_Z_BB]:[Yld_Z_RBCI]]),Table11[Z_score_Vale],1))</f>
        <v>90+</v>
      </c>
      <c r="AU585" s="39">
        <f>INDEX(Table12[TRAC_Category],MATCH(BuyTable[[#This Row],[Perc_Traded]],Table12[TRAC_Value],1))</f>
        <v>0</v>
      </c>
      <c r="AV585" s="41">
        <f>INDEX(Table13[NetDlrInv_Category],MATCH(BuyTable[[#This Row],[DealerClient Net]],Table13[NetDlrInv_Value],1))</f>
        <v>0</v>
      </c>
      <c r="AW585" s="39">
        <f>IF(OR(ISBLANK(BuyTable[[#This Row],[MSG_AskSize]]),NOT(ISNUMBER(BuyTable[[#This Row],[MSG_AskSize]]))),"NA",INDEX(Table14[AskSize_Category],MATCH(BuyTable[[#This Row],[MSG_AskSize]],Table14[AskSize_Value],1)))</f>
        <v>0</v>
      </c>
      <c r="AX585" s="39">
        <f>INDEX(Table15[XCCY_Cat],MATCH(BuyTable[[#This Row],[XCCY_sprd]],Table15[XCCY_Value],1))</f>
        <v>0</v>
      </c>
      <c r="AY585" s="3" t="str">
        <f>INDEX(Group_RTG[RTG_Value],MATCH($R585,Group_RTG[RTG_Key],0))&amp;":"&amp;INDEX(Map_DurBQNT[Dur_Val],MATCH($X585,Map_DurBQNT[Dur_Key],0))&amp;":"&amp;$M585&amp;":"&amp;$O585</f>
        <v>AA:7:CAD:Govt</v>
      </c>
      <c r="AZ585" s="39" t="str">
        <f>INDEX(Table9[LQA_Bucket],MATCH(BuyTable[[#This Row],[LQA_LIQUIDITY_SCORE]],Table9[LQA_Val],1))</f>
        <v>80-100</v>
      </c>
      <c r="BA585" s="41" t="str">
        <f>INDEX(Table10[Utilization_Bucket],MATCH(_xlfn.IFNA(ROUND(BuyTable[[#This Row],[Remaining]]/1000000,0),-1),Table10[Utilization_Val],1))</f>
        <v>NR</v>
      </c>
      <c r="BB58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86" spans="1:54" x14ac:dyDescent="0.3">
      <c r="A586" t="s">
        <v>876</v>
      </c>
      <c r="B586" t="str">
        <f>IF(ISNUMBER(MATCH(I586,Buyside_PastID!A:A,0)),"","NEW")</f>
        <v/>
      </c>
      <c r="C586" s="8" t="s">
        <v>1822</v>
      </c>
      <c r="D586" s="8">
        <v>2.0869042875306048</v>
      </c>
      <c r="E586" s="8">
        <v>1.4787990937262447</v>
      </c>
      <c r="F586" s="8" t="s">
        <v>2267</v>
      </c>
      <c r="G586" s="8">
        <v>0</v>
      </c>
      <c r="H586" s="8">
        <v>0</v>
      </c>
      <c r="I586" s="8" t="str" cm="1">
        <f t="array" ref="I586">_xll.BDP($C586,I$1)</f>
        <v>705464EC5</v>
      </c>
      <c r="J586" s="8" t="str" cm="1">
        <f t="array" ref="J586">_xll.BDP($C586,J$1)</f>
        <v>PEEL 3.85 10/30/42</v>
      </c>
      <c r="K586" s="8" cm="1">
        <f t="array" ref="K586">_xll.BDP($C586,K$1)</f>
        <v>180924</v>
      </c>
      <c r="L586" s="8" cm="1">
        <f t="array" ref="L586">_xll.BDP($C586,L$1)</f>
        <v>180924</v>
      </c>
      <c r="M586" s="8" t="str" cm="1">
        <f t="array" ref="M586">_xll.BDP($C586,M$1)</f>
        <v>CAD</v>
      </c>
      <c r="N586" s="8" t="str" cm="1">
        <f t="array" ref="N586">_xll.BDP($C586,N$1)</f>
        <v>CA</v>
      </c>
      <c r="O586" s="8" t="str" cm="1">
        <f t="array" ref="O586">_xll.BDP($C586,O$1)</f>
        <v>Govt</v>
      </c>
      <c r="P586" s="8" t="str" cm="1">
        <f t="array" ref="P586">_xll.BDP($C586,P$1)</f>
        <v>Government</v>
      </c>
      <c r="Q586" s="8" t="str" cm="1">
        <f t="array" ref="Q586">_xll.BDP($C586,Q$1)</f>
        <v>PEEL (REG. MUNIC. OF)</v>
      </c>
      <c r="R586" s="8" t="str" cm="1">
        <f t="array" ref="R586">_xll.BDP($C586,R$1)</f>
        <v>AAA</v>
      </c>
      <c r="S586" s="8" cm="1">
        <f t="array" ref="S586">_xlfn.IFNA(MATCH(_xll.BDP($C586,S$1),Convert_RBCIRTG[RTG_MDY],0),0)</f>
        <v>10</v>
      </c>
      <c r="T586" s="8" cm="1">
        <f t="array" ref="T586">_xlfn.IFNA(MATCH(_xll.BDP($C586,T$1),Convert_RBCIRTG[RTG_FITCH_SP],0),0)</f>
        <v>0</v>
      </c>
      <c r="U586" s="8" cm="1">
        <f t="array" ref="U586">_xlfn.IFNA(MATCH(_xll.BDP($C586,U$1),Convert_RBCIRTG[RTG_FITCH_SP],0),0)</f>
        <v>10</v>
      </c>
      <c r="V586" s="20" t="str" cm="1">
        <f t="array" ref="V586">INDEX(Convert_RBCIRTG[RTG_FITCH_SP],IF(MEDIAN($S586:$U586)&gt;0,MEDIAN($S586:$U586),MAX($S586:$U586)))</f>
        <v>AAA</v>
      </c>
      <c r="W586" s="15" cm="1">
        <f t="array" ref="W586">_xll.BDP($C586,W$1,"YAS_YLD_FLAG = 15")</f>
        <v>14.679035113744231</v>
      </c>
      <c r="X586" s="3" t="str">
        <f>INDEX(Convert_DurBins[Dur_Bucket],MATCH($W586,Convert_DurBins[Dur_Val],1))</f>
        <v>14-16</v>
      </c>
      <c r="Y586" s="14">
        <f t="shared" si="48"/>
        <v>2.8099130000000003</v>
      </c>
      <c r="Z586" s="3">
        <f>-INDEX(DefProv[Default],MATCH($O586&amp;$R586,DefProv[KEY],0))</f>
        <v>-3</v>
      </c>
      <c r="AA586" s="9" cm="1">
        <f t="array" ref="AA586">IF($M586="CAD",AB586,_xll.BDP($C586,AA$1,"YAS_XCCY_FOREIGN_CURRENCY=CAD","YAS_YLD_FLAG = 15","PRICING_SOURCE=BVAL"))</f>
        <v>2.8399130000000001</v>
      </c>
      <c r="AB586" s="9" cm="1">
        <f t="array" ref="AB586">_xll.BDP($C586,AB$1,"YAS_YLD_FLAG = 15","PRICING_SOURCE=BVAL")</f>
        <v>2.8399130000000001</v>
      </c>
      <c r="AC586" s="14">
        <f t="shared" si="49"/>
        <v>0</v>
      </c>
      <c r="AD586" s="9" cm="1">
        <f t="array" ref="AD586">_xll.BDP($C586,AD$1,"YAS_YLD_FLAG = 15","PRICING_SOURCE=BVAL")</f>
        <v>97.181100000000015</v>
      </c>
      <c r="AE586" s="14" t="e">
        <f>INDEX([1]credit_yield!$C$1:$C$108,MATCH($AY586,[1]credit_yield!$A$1:$A$108,0))</f>
        <v>#N/A</v>
      </c>
      <c r="AF586" s="9" cm="1">
        <f t="array" ref="AF586">_xll.BDP($C586,AF$1,"YAS_YLD_FLAG = 15","YAS_XCCY_FOREIGN_CURRENCY=CAD","PRICING_SOURCE=BVAL")</f>
        <v>103.68800133107077</v>
      </c>
      <c r="AG586" s="9" cm="1">
        <f t="array" ref="AG586">_xll.BDP($C586,AG$1,"YAS_YLD_FLAG = 15","PRICING_SOURCE=BVAL")</f>
        <v>1.8681019999999999</v>
      </c>
      <c r="AH586" s="9" t="str" cm="1">
        <f t="array" ref="AH586">_xll.BDP($C586,AH$1,"YAS_YLD_FLAG = 15","PRICING_SOURCE=BVAL")</f>
        <v>CAN 4 06/01/41</v>
      </c>
      <c r="AI586" s="9" t="str" cm="1">
        <f t="array" ref="AI586">_xll.BDP($C586,AI$1,"YAS_YLD_FLAG = 15","YAS_XCCY_FOREIGN_CURRENCY=CAD","PRICING_SOURCE=BVAL")</f>
        <v>CAN 4 06/01/41</v>
      </c>
      <c r="AJ586" s="9" cm="1">
        <f t="array" ref="AJ586">_xll.BQL($C586, "yield(fill=PREV, pricing_source=BVN4, side=Bid, yield_type=YTW) - yield(fill=PREV, pricing_source=BVN4, side=Ask, yield_type=YTW)")</f>
        <v>9.5083724448339346E-3</v>
      </c>
      <c r="AK586" s="16" cm="1">
        <f t="array" ref="AK586">_xll.BDP($C586,AK$1,"YAS_YLD_FLAG = 1")</f>
        <v>323000000</v>
      </c>
      <c r="AL586" s="5">
        <f t="shared" si="50"/>
        <v>0</v>
      </c>
      <c r="AM586" s="17" cm="1">
        <f t="array" ref="AM586">_xll.BDP($C586&amp;"@"&amp;Settings!$B$1&amp;" "&amp;$O586,"INTERVAL_SUM","MARKET_DATA_OVERRIDE="&amp;AM$1,"CALC_INTERVAL="&amp;Settings!$B$2,"FILL=0")*1000</f>
        <v>0</v>
      </c>
      <c r="AN586" s="18">
        <f t="shared" si="51"/>
        <v>0</v>
      </c>
      <c r="AO586" s="17" cm="1">
        <f t="array" ref="AO586">_xll.BDP($I586&amp;"@"&amp;Settings!$B$1&amp;" "&amp;$O586,"INTERVAL_SUM","MARKET_DATA_OVERRIDE="&amp;AO$1,"CALC_INTERVAL="&amp;Settings!$B$2,"FILL=0")*1000</f>
        <v>0</v>
      </c>
      <c r="AP586" s="17" cm="1">
        <f t="array" ref="AP586">_xll.BDP($I586&amp;"@"&amp;Settings!$B$1&amp;" "&amp;$O586,"INTERVAL_SUM","MARKET_DATA_OVERRIDE="&amp;AP$1,"CALC_INTERVAL="&amp;Settings!$B$2,"FILL=0")*1000</f>
        <v>0</v>
      </c>
      <c r="AQ586" s="8" cm="1">
        <f t="array" ref="AQ586">_xll.BDP($C586,AQ$1)</f>
        <v>96</v>
      </c>
      <c r="AR586" s="21">
        <f>_xlfn.IFNA(IF(ISNUMBER($K586),INDEX(SN_Limit[UTILIZATION],MATCH($K586,SN_Limit[BB_ID],0)),"#N/A"),
IF(ISNUMBER($L586),INDEX(SN_Limit[UTILIZATION],MATCH($L586,SN_Limit[BB_ID],0)),"#N/A"))</f>
        <v>0</v>
      </c>
      <c r="AS586" s="6">
        <f>_xlfn.IFNA(IF(ISNUMBER($K586),INDEX(SN_Limit[REMAINING],MATCH($K586,SN_Limit[BB_ID],0)),"#N/A"),
IF(ISNUMBER($L586),INDEX(SN_Limit[REMAINING],MATCH($L586,SN_Limit[BB_ID],0)),"#N/A"))</f>
        <v>67500000</v>
      </c>
      <c r="AT586" s="39" t="str">
        <f>INDEX(Table11[Z_category],MATCH(MAX(BuyTable[[#This Row],[Yld_Z_BB]:[Yld_Z_RBCI]]),Table11[Z_score_Vale],1))</f>
        <v>90+</v>
      </c>
      <c r="AU586" s="39">
        <f>INDEX(Table12[TRAC_Category],MATCH(BuyTable[[#This Row],[Perc_Traded]],Table12[TRAC_Value],1))</f>
        <v>0</v>
      </c>
      <c r="AV586" s="41">
        <f>INDEX(Table13[NetDlrInv_Category],MATCH(BuyTable[[#This Row],[DealerClient Net]],Table13[NetDlrInv_Value],1))</f>
        <v>0</v>
      </c>
      <c r="AW586" s="39">
        <f>IF(OR(ISBLANK(BuyTable[[#This Row],[MSG_AskSize]]),NOT(ISNUMBER(BuyTable[[#This Row],[MSG_AskSize]]))),"NA",INDEX(Table14[AskSize_Category],MATCH(BuyTable[[#This Row],[MSG_AskSize]],Table14[AskSize_Value],1)))</f>
        <v>0</v>
      </c>
      <c r="AX586" s="39">
        <f>INDEX(Table15[XCCY_Cat],MATCH(BuyTable[[#This Row],[XCCY_sprd]],Table15[XCCY_Value],1))</f>
        <v>0</v>
      </c>
      <c r="AY586" s="3" t="str">
        <f>INDEX(Group_RTG[RTG_Value],MATCH($R586,Group_RTG[RTG_Key],0))&amp;":"&amp;INDEX(Map_DurBQNT[Dur_Val],MATCH($X586,Map_DurBQNT[Dur_Key],0))&amp;":"&amp;$M586&amp;":"&amp;$O586</f>
        <v>AAA:8:CAD:Govt</v>
      </c>
      <c r="AZ586" s="39" t="str">
        <f>INDEX(Table9[LQA_Bucket],MATCH(BuyTable[[#This Row],[LQA_LIQUIDITY_SCORE]],Table9[LQA_Val],1))</f>
        <v>80-100</v>
      </c>
      <c r="BA586" s="41" t="str">
        <f>INDEX(Table10[Utilization_Bucket],MATCH(_xlfn.IFNA(ROUND(BuyTable[[#This Row],[Remaining]]/1000000,0),-1),Table10[Utilization_Val],1))</f>
        <v>50-100MM</v>
      </c>
      <c r="BB58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87" spans="1:54" x14ac:dyDescent="0.3">
      <c r="A587" t="s">
        <v>876</v>
      </c>
      <c r="B587" t="str">
        <f>IF(ISNUMBER(MATCH(I587,Buyside_PastID!A:A,0)),"","NEW")</f>
        <v/>
      </c>
      <c r="C587" s="8" t="s">
        <v>974</v>
      </c>
      <c r="D587" s="8">
        <v>1.7355347594385326</v>
      </c>
      <c r="E587" s="8">
        <v>1.2845916838178806</v>
      </c>
      <c r="F587" s="8" t="s">
        <v>2789</v>
      </c>
      <c r="I587" s="8" t="str" cm="1">
        <f t="array" ref="I587">_xll.BDP($C587,I$1)</f>
        <v>563469CX1</v>
      </c>
      <c r="J587" s="8" t="str" cm="1">
        <f t="array" ref="J587">_xll.BDP($C587,J$1)</f>
        <v>MP 10 1/2 03/05/31</v>
      </c>
      <c r="K587" s="8" cm="1">
        <f t="array" ref="K587">_xll.BDP($C587,K$1)</f>
        <v>191112</v>
      </c>
      <c r="L587" s="8" cm="1">
        <f t="array" ref="L587">_xll.BDP($C587,L$1)</f>
        <v>191112</v>
      </c>
      <c r="M587" s="8" t="str" cm="1">
        <f t="array" ref="M587">_xll.BDP($C587,M$1)</f>
        <v>CAD</v>
      </c>
      <c r="N587" s="8" t="str" cm="1">
        <f t="array" ref="N587">_xll.BDP($C587,N$1)</f>
        <v>CA</v>
      </c>
      <c r="O587" s="8" t="str" cm="1">
        <f t="array" ref="O587">_xll.BDP($C587,O$1)</f>
        <v>Govt</v>
      </c>
      <c r="P587" s="8" t="str" cm="1">
        <f t="array" ref="P587">_xll.BDP($C587,P$1)</f>
        <v>Government</v>
      </c>
      <c r="Q587" s="8" t="str" cm="1">
        <f t="array" ref="Q587">_xll.BDP($C587,Q$1)</f>
        <v>MANITOBA (PROVINCE OF)</v>
      </c>
      <c r="R587" s="8" t="str" cm="1">
        <f t="array" ref="R587">_xll.BDP($C587,R$1)</f>
        <v>A+</v>
      </c>
      <c r="S587" s="8" cm="1">
        <f t="array" ref="S587">_xlfn.IFNA(MATCH(_xll.BDP($C587,S$1),Convert_RBCIRTG[RTG_MDY],0),0)</f>
        <v>8</v>
      </c>
      <c r="T587" s="8" cm="1">
        <f t="array" ref="T587">_xlfn.IFNA(MATCH(_xll.BDP($C587,T$1),Convert_RBCIRTG[RTG_FITCH_SP],0),0)</f>
        <v>0</v>
      </c>
      <c r="U587" s="8" cm="1">
        <f t="array" ref="U587">_xlfn.IFNA(MATCH(_xll.BDP($C587,U$1),Convert_RBCIRTG[RTG_FITCH_SP],0),0)</f>
        <v>6</v>
      </c>
      <c r="V587" s="20" t="str" cm="1">
        <f t="array" ref="V587">INDEX(Convert_RBCIRTG[RTG_FITCH_SP],IF(MEDIAN($S587:$U587)&gt;0,MEDIAN($S587:$U587),MAX($S587:$U587)))</f>
        <v>A+</v>
      </c>
      <c r="W587" s="15" cm="1">
        <f t="array" ref="W587">_xll.BDP($C587,W$1,"YAS_YLD_FLAG = 15")</f>
        <v>6.8512635194039246</v>
      </c>
      <c r="X587" s="3" t="str">
        <f>INDEX(Convert_DurBins[Dur_Bucket],MATCH($W587,Convert_DurBins[Dur_Val],1))</f>
        <v>0-10</v>
      </c>
      <c r="Y587" s="14">
        <f t="shared" si="48"/>
        <v>2.1471400000000003</v>
      </c>
      <c r="Z587" s="3">
        <f>-INDEX(DefProv[Default],MATCH($O587&amp;$R587,DefProv[KEY],0))</f>
        <v>-3</v>
      </c>
      <c r="AA587" s="9" cm="1">
        <f t="array" ref="AA587">IF($M587="CAD",AB587,_xll.BDP($C587,AA$1,"YAS_XCCY_FOREIGN_CURRENCY=CAD","YAS_YLD_FLAG = 15","PRICING_SOURCE=BVAL"))</f>
        <v>2.1771400000000001</v>
      </c>
      <c r="AB587" s="9" cm="1">
        <f t="array" ref="AB587">_xll.BDP($C587,AB$1,"YAS_YLD_FLAG = 15","PRICING_SOURCE=BVAL")</f>
        <v>2.1771400000000001</v>
      </c>
      <c r="AC587" s="14">
        <f t="shared" si="49"/>
        <v>0</v>
      </c>
      <c r="AD587" s="9" cm="1">
        <f t="array" ref="AD587">_xll.BDP($C587,AD$1,"YAS_YLD_FLAG = 15","PRICING_SOURCE=BVAL")</f>
        <v>75.676500000000019</v>
      </c>
      <c r="AE587" s="14">
        <f>INDEX([1]credit_yield!$C$1:$C$108,MATCH($AY587,[1]credit_yield!$A$1:$A$108,0))</f>
        <v>68.781405228834885</v>
      </c>
      <c r="AF587" s="9" cm="1">
        <f t="array" ref="AF587">_xll.BDP($C587,AF$1,"YAS_YLD_FLAG = 15","YAS_XCCY_FOREIGN_CURRENCY=CAD","PRICING_SOURCE=BVAL")</f>
        <v>75.299530164970861</v>
      </c>
      <c r="AG587" s="9" cm="1">
        <f t="array" ref="AG587">_xll.BDP($C587,AG$1,"YAS_YLD_FLAG = 15","PRICING_SOURCE=BVAL")</f>
        <v>1.4203749999999999</v>
      </c>
      <c r="AH587" s="9" t="str" cm="1">
        <f t="array" ref="AH587">_xll.BDP($C587,AH$1,"YAS_YLD_FLAG = 15","PRICING_SOURCE=BVAL")</f>
        <v>CAN 2 1/4 06/01/29</v>
      </c>
      <c r="AI587" s="9" t="str" cm="1">
        <f t="array" ref="AI587">_xll.BDP($C587,AI$1,"YAS_YLD_FLAG = 15","YAS_XCCY_FOREIGN_CURRENCY=CAD","PRICING_SOURCE=BVAL")</f>
        <v>CAN 1 ½ 06/01/31</v>
      </c>
      <c r="AJ587" s="9" cm="1">
        <f t="array" ref="AJ587">_xll.BQL($C587, "yield(fill=PREV, pricing_source=BVN4, side=Bid, yield_type=YTW) - yield(fill=PREV, pricing_source=BVN4, side=Ask, yield_type=YTW)")</f>
        <v>3.6800181394527343E-2</v>
      </c>
      <c r="AK587" s="16" cm="1">
        <f t="array" ref="AK587">_xll.BDP($C587,AK$1,"YAS_YLD_FLAG = 1")</f>
        <v>599945000</v>
      </c>
      <c r="AL587" s="5">
        <f t="shared" si="50"/>
        <v>0</v>
      </c>
      <c r="AM587" s="17" cm="1">
        <f t="array" ref="AM587">_xll.BDP($C587&amp;"@"&amp;Settings!$B$1&amp;" "&amp;$O587,"INTERVAL_SUM","MARKET_DATA_OVERRIDE="&amp;AM$1,"CALC_INTERVAL="&amp;Settings!$B$2,"FILL=0")*1000</f>
        <v>0</v>
      </c>
      <c r="AN587" s="18">
        <f t="shared" si="51"/>
        <v>0</v>
      </c>
      <c r="AO587" s="17" cm="1">
        <f t="array" ref="AO587">_xll.BDP($I587&amp;"@"&amp;Settings!$B$1&amp;" "&amp;$O587,"INTERVAL_SUM","MARKET_DATA_OVERRIDE="&amp;AO$1,"CALC_INTERVAL="&amp;Settings!$B$2,"FILL=0")*1000</f>
        <v>0</v>
      </c>
      <c r="AP587" s="17" cm="1">
        <f t="array" ref="AP587">_xll.BDP($I587&amp;"@"&amp;Settings!$B$1&amp;" "&amp;$O587,"INTERVAL_SUM","MARKET_DATA_OVERRIDE="&amp;AP$1,"CALC_INTERVAL="&amp;Settings!$B$2,"FILL=0")*1000</f>
        <v>0</v>
      </c>
      <c r="AQ587" s="8" cm="1">
        <f t="array" ref="AQ587">_xll.BDP($C587,AQ$1)</f>
        <v>93</v>
      </c>
      <c r="AR587" s="21">
        <f>_xlfn.IFNA(IF(ISNUMBER($K587),INDEX(SN_Limit[UTILIZATION],MATCH($K587,SN_Limit[BB_ID],0)),"#N/A"),
IF(ISNUMBER($L587),INDEX(SN_Limit[UTILIZATION],MATCH($L587,SN_Limit[BB_ID],0)),"#N/A"))</f>
        <v>0.31430000000000002</v>
      </c>
      <c r="AS587" s="6">
        <f>_xlfn.IFNA(IF(ISNUMBER($K587),INDEX(SN_Limit[REMAINING],MATCH($K587,SN_Limit[BB_ID],0)),"#N/A"),
IF(ISNUMBER($L587),INDEX(SN_Limit[REMAINING],MATCH($L587,SN_Limit[BB_ID],0)),"#N/A"))</f>
        <v>409992300.91999996</v>
      </c>
      <c r="AT587" s="39" t="str">
        <f>INDEX(Table11[Z_category],MATCH(MAX(BuyTable[[#This Row],[Yld_Z_BB]:[Yld_Z_RBCI]]),Table11[Z_score_Vale],1))</f>
        <v>90+</v>
      </c>
      <c r="AU587" s="39">
        <f>INDEX(Table12[TRAC_Category],MATCH(BuyTable[[#This Row],[Perc_Traded]],Table12[TRAC_Value],1))</f>
        <v>0</v>
      </c>
      <c r="AV587" s="41">
        <f>INDEX(Table13[NetDlrInv_Category],MATCH(BuyTable[[#This Row],[DealerClient Net]],Table13[NetDlrInv_Value],1))</f>
        <v>0</v>
      </c>
      <c r="AW587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87" s="39">
        <f>INDEX(Table15[XCCY_Cat],MATCH(BuyTable[[#This Row],[XCCY_sprd]],Table15[XCCY_Value],1))</f>
        <v>0</v>
      </c>
      <c r="AY587" s="3" t="str">
        <f>INDEX(Group_RTG[RTG_Value],MATCH($R587,Group_RTG[RTG_Key],0))&amp;":"&amp;INDEX(Map_DurBQNT[Dur_Val],MATCH($X587,Map_DurBQNT[Dur_Key],0))&amp;":"&amp;$M587&amp;":"&amp;$O587</f>
        <v>A:5:CAD:Govt</v>
      </c>
      <c r="AZ587" s="39" t="str">
        <f>INDEX(Table9[LQA_Bucket],MATCH(BuyTable[[#This Row],[LQA_LIQUIDITY_SCORE]],Table9[LQA_Val],1))</f>
        <v>80-100</v>
      </c>
      <c r="BA587" s="41" t="str">
        <f>INDEX(Table10[Utilization_Bucket],MATCH(_xlfn.IFNA(ROUND(BuyTable[[#This Row],[Remaining]]/1000000,0),-1),Table10[Utilization_Val],1))</f>
        <v>100MM+</v>
      </c>
      <c r="BB58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88" spans="1:54" x14ac:dyDescent="0.3">
      <c r="A588" t="s">
        <v>876</v>
      </c>
      <c r="B588" t="str">
        <f>IF(ISNUMBER(MATCH(I588,Buyside_PastID!A:A,0)),"","NEW")</f>
        <v/>
      </c>
      <c r="C588" s="8" t="s">
        <v>1826</v>
      </c>
      <c r="D588" s="8">
        <v>1.0295630568146168</v>
      </c>
      <c r="E588" s="8">
        <v>1.0428392940964715</v>
      </c>
      <c r="F588" s="8" t="s">
        <v>2271</v>
      </c>
      <c r="G588" s="8">
        <v>2000000</v>
      </c>
      <c r="H588" s="8">
        <v>1000000</v>
      </c>
      <c r="I588" s="8" t="str" cm="1">
        <f t="array" ref="I588">_xll.BDP($C588,I$1)</f>
        <v>44810ZAE0</v>
      </c>
      <c r="J588" s="8" t="str" cm="1">
        <f t="array" ref="J588">_xll.BDP($C588,J$1)</f>
        <v>HYDONE 6.59 04/22/43</v>
      </c>
      <c r="K588" s="8" cm="1">
        <f t="array" ref="K588">_xll.BDP($C588,K$1)</f>
        <v>47287703</v>
      </c>
      <c r="L588" s="8" cm="1">
        <f t="array" ref="L588">_xll.BDP($C588,L$1)</f>
        <v>1180521</v>
      </c>
      <c r="M588" s="8" t="str" cm="1">
        <f t="array" ref="M588">_xll.BDP($C588,M$1)</f>
        <v>CAD</v>
      </c>
      <c r="N588" s="8" t="str" cm="1">
        <f t="array" ref="N588">_xll.BDP($C588,N$1)</f>
        <v>CA</v>
      </c>
      <c r="O588" s="8" t="str" cm="1">
        <f t="array" ref="O588">_xll.BDP($C588,O$1)</f>
        <v>Corp</v>
      </c>
      <c r="P588" s="8" t="str" cm="1">
        <f t="array" ref="P588">_xll.BDP($C588,P$1)</f>
        <v>Utilities</v>
      </c>
      <c r="Q588" s="8" t="str" cm="1">
        <f t="array" ref="Q588">_xll.BDP($C588,Q$1)</f>
        <v>HYDRO ONE INC</v>
      </c>
      <c r="R588" s="8" t="str" cm="1">
        <f t="array" ref="R588">_xll.BDP($C588,R$1)</f>
        <v>A-</v>
      </c>
      <c r="S588" s="8" cm="1">
        <f t="array" ref="S588">_xlfn.IFNA(MATCH(_xll.BDP($C588,S$1),Convert_RBCIRTG[RTG_MDY],0),0)</f>
        <v>4</v>
      </c>
      <c r="T588" s="8" cm="1">
        <f t="array" ref="T588">_xlfn.IFNA(MATCH(_xll.BDP($C588,T$1),Convert_RBCIRTG[RTG_FITCH_SP],0),0)</f>
        <v>0</v>
      </c>
      <c r="U588" s="8" cm="1">
        <f t="array" ref="U588">_xlfn.IFNA(MATCH(_xll.BDP($C588,U$1),Convert_RBCIRTG[RTG_FITCH_SP],0),0)</f>
        <v>4</v>
      </c>
      <c r="V588" s="20" t="str" cm="1">
        <f t="array" ref="V588">INDEX(Convert_RBCIRTG[RTG_FITCH_SP],IF(MEDIAN($S588:$U588)&gt;0,MEDIAN($S588:$U588),MAX($S588:$U588)))</f>
        <v>A-</v>
      </c>
      <c r="W588" s="15" cm="1">
        <f t="array" ref="W588">_xll.BDP($C588,W$1,"YAS_YLD_FLAG = 15")</f>
        <v>13.137487094813832</v>
      </c>
      <c r="X588" s="3" t="str">
        <f>INDEX(Convert_DurBins[Dur_Bucket],MATCH($W588,Convert_DurBins[Dur_Val],1))</f>
        <v>12-14</v>
      </c>
      <c r="Y588" s="14">
        <f t="shared" si="48"/>
        <v>3.143424</v>
      </c>
      <c r="Z588" s="3">
        <f>-INDEX(DefProv[Default],MATCH($O588&amp;$R588,DefProv[KEY],0))</f>
        <v>-13</v>
      </c>
      <c r="AA588" s="9" cm="1">
        <f t="array" ref="AA588">IF($M588="CAD",AB588,_xll.BDP($C588,AA$1,"YAS_XCCY_FOREIGN_CURRENCY=CAD","YAS_YLD_FLAG = 15","PRICING_SOURCE=BVAL"))</f>
        <v>3.2734239999999999</v>
      </c>
      <c r="AB588" s="9" cm="1">
        <f t="array" ref="AB588">_xll.BDP($C588,AB$1,"YAS_YLD_FLAG = 15","PRICING_SOURCE=BVAL")</f>
        <v>3.2734239999999999</v>
      </c>
      <c r="AC588" s="14">
        <f t="shared" si="49"/>
        <v>0</v>
      </c>
      <c r="AD588" s="9" cm="1">
        <f t="array" ref="AD588">_xll.BDP($C588,AD$1,"YAS_YLD_FLAG = 15","PRICING_SOURCE=BVAL")</f>
        <v>140.53219999999999</v>
      </c>
      <c r="AE588" s="14">
        <f>INDEX([1]credit_yield!$C$1:$C$108,MATCH($AY588,[1]credit_yield!$A$1:$A$108,0))</f>
        <v>137.66306864420571</v>
      </c>
      <c r="AF588" s="9" cm="1">
        <f t="array" ref="AF588">_xll.BDP($C588,AF$1,"YAS_YLD_FLAG = 15","YAS_XCCY_FOREIGN_CURRENCY=CAD","PRICING_SOURCE=BVAL")</f>
        <v>174.76312887371509</v>
      </c>
      <c r="AG588" s="9" cm="1">
        <f t="array" ref="AG588">_xll.BDP($C588,AG$1,"YAS_YLD_FLAG = 15","PRICING_SOURCE=BVAL")</f>
        <v>1.8681019999999999</v>
      </c>
      <c r="AH588" s="9" t="str" cm="1">
        <f t="array" ref="AH588">_xll.BDP($C588,AH$1,"YAS_YLD_FLAG = 15","PRICING_SOURCE=BVAL")</f>
        <v>CAN 4 06/01/41</v>
      </c>
      <c r="AI588" s="9" t="str" cm="1">
        <f t="array" ref="AI588">_xll.BDP($C588,AI$1,"YAS_YLD_FLAG = 15","YAS_XCCY_FOREIGN_CURRENCY=CAD","PRICING_SOURCE=BVAL")</f>
        <v>CAN 4 06/01/41</v>
      </c>
      <c r="AJ588" s="9" cm="1">
        <f t="array" ref="AJ588">_xll.BQL($C588, "yield(fill=PREV, pricing_source=BVN4, side=Bid, yield_type=YTW) - yield(fill=PREV, pricing_source=BVN4, side=Ask, yield_type=YTW)")</f>
        <v>2.7134389279291238E-2</v>
      </c>
      <c r="AK588" s="16" cm="1">
        <f t="array" ref="AK588">_xll.BDP($C588,AK$1,"YAS_YLD_FLAG = 1")</f>
        <v>315000000</v>
      </c>
      <c r="AL588" s="5">
        <f t="shared" si="50"/>
        <v>0</v>
      </c>
      <c r="AM588" s="17" cm="1">
        <f t="array" ref="AM588">_xll.BDP($C588&amp;"@"&amp;Settings!$B$1&amp;" "&amp;$O588,"INTERVAL_SUM","MARKET_DATA_OVERRIDE="&amp;AM$1,"CALC_INTERVAL="&amp;Settings!$B$2,"FILL=0")*1000</f>
        <v>0</v>
      </c>
      <c r="AN588" s="18">
        <f t="shared" si="51"/>
        <v>0</v>
      </c>
      <c r="AO588" s="17" cm="1">
        <f t="array" ref="AO588">_xll.BDP($I588&amp;"@"&amp;Settings!$B$1&amp;" "&amp;$O588,"INTERVAL_SUM","MARKET_DATA_OVERRIDE="&amp;AO$1,"CALC_INTERVAL="&amp;Settings!$B$2,"FILL=0")*1000</f>
        <v>0</v>
      </c>
      <c r="AP588" s="17" cm="1">
        <f t="array" ref="AP588">_xll.BDP($I588&amp;"@"&amp;Settings!$B$1&amp;" "&amp;$O588,"INTERVAL_SUM","MARKET_DATA_OVERRIDE="&amp;AP$1,"CALC_INTERVAL="&amp;Settings!$B$2,"FILL=0")*1000</f>
        <v>0</v>
      </c>
      <c r="AQ588" s="8" cm="1">
        <f t="array" ref="AQ588">_xll.BDP($C588,AQ$1)</f>
        <v>75</v>
      </c>
      <c r="AR588" s="21">
        <f>_xlfn.IFNA(IF(ISNUMBER($K588),INDEX(SN_Limit[UTILIZATION],MATCH($K588,SN_Limit[BB_ID],0)),"#N/A"),
IF(ISNUMBER($L588),INDEX(SN_Limit[UTILIZATION],MATCH($L588,SN_Limit[BB_ID],0)),"#N/A"))</f>
        <v>0.15909999999999999</v>
      </c>
      <c r="AS588" s="6">
        <f>_xlfn.IFNA(IF(ISNUMBER($K588),INDEX(SN_Limit[REMAINING],MATCH($K588,SN_Limit[BB_ID],0)),"#N/A"),
IF(ISNUMBER($L588),INDEX(SN_Limit[REMAINING],MATCH($L588,SN_Limit[BB_ID],0)),"#N/A"))</f>
        <v>111128831.42</v>
      </c>
      <c r="AT588" s="39" t="str">
        <f>INDEX(Table11[Z_category],MATCH(MAX(BuyTable[[#This Row],[Yld_Z_BB]:[Yld_Z_RBCI]]),Table11[Z_score_Vale],1))</f>
        <v>75 to 90</v>
      </c>
      <c r="AU588" s="39">
        <f>INDEX(Table12[TRAC_Category],MATCH(BuyTable[[#This Row],[Perc_Traded]],Table12[TRAC_Value],1))</f>
        <v>0</v>
      </c>
      <c r="AV588" s="41">
        <f>INDEX(Table13[NetDlrInv_Category],MATCH(BuyTable[[#This Row],[DealerClient Net]],Table13[NetDlrInv_Value],1))</f>
        <v>0</v>
      </c>
      <c r="AW588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88" s="39">
        <f>INDEX(Table15[XCCY_Cat],MATCH(BuyTable[[#This Row],[XCCY_sprd]],Table15[XCCY_Value],1))</f>
        <v>0</v>
      </c>
      <c r="AY588" s="3" t="str">
        <f>INDEX(Group_RTG[RTG_Value],MATCH($R588,Group_RTG[RTG_Key],0))&amp;":"&amp;INDEX(Map_DurBQNT[Dur_Val],MATCH($X588,Map_DurBQNT[Dur_Key],0))&amp;":"&amp;$M588&amp;":"&amp;$O588</f>
        <v>A:7:CAD:Corp</v>
      </c>
      <c r="AZ588" s="39" t="str">
        <f>INDEX(Table9[LQA_Bucket],MATCH(BuyTable[[#This Row],[LQA_LIQUIDITY_SCORE]],Table9[LQA_Val],1))</f>
        <v>60-80</v>
      </c>
      <c r="BA588" s="41" t="str">
        <f>INDEX(Table10[Utilization_Bucket],MATCH(_xlfn.IFNA(ROUND(BuyTable[[#This Row],[Remaining]]/1000000,0),-1),Table10[Utilization_Val],1))</f>
        <v>100MM+</v>
      </c>
      <c r="BB58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89" spans="1:54" x14ac:dyDescent="0.3">
      <c r="A589" t="s">
        <v>876</v>
      </c>
      <c r="B589" t="str">
        <f>IF(ISNUMBER(MATCH(I589,Buyside_PastID!A:A,0)),"","NEW")</f>
        <v/>
      </c>
      <c r="C589" s="8" t="s">
        <v>1513</v>
      </c>
      <c r="D589" s="8">
        <v>1.1708706916337501</v>
      </c>
      <c r="E589" s="8">
        <v>1.2670205255607661</v>
      </c>
      <c r="F589" s="8" t="s">
        <v>1549</v>
      </c>
      <c r="G589" s="8">
        <v>0</v>
      </c>
      <c r="H589" s="8">
        <v>1000</v>
      </c>
      <c r="I589" s="8" t="str" cm="1">
        <f t="array" ref="I589">_xll.BDP($C589,I$1)</f>
        <v>44107EAA7</v>
      </c>
      <c r="J589" s="8" t="str" cm="1">
        <f t="array" ref="J589">_xll.BDP($C589,J$1)</f>
        <v>HOSNOH 5.439 01/31/45</v>
      </c>
      <c r="K589" s="8" cm="1">
        <f t="array" ref="K589">_xll.BDP($C589,K$1)</f>
        <v>26430315</v>
      </c>
      <c r="L589" s="8" cm="1">
        <f t="array" ref="L589">_xll.BDP($C589,L$1)</f>
        <v>26430315</v>
      </c>
      <c r="M589" s="8" t="str" cm="1">
        <f t="array" ref="M589">_xll.BDP($C589,M$1)</f>
        <v>CAD</v>
      </c>
      <c r="N589" s="8" t="str" cm="1">
        <f t="array" ref="N589">_xll.BDP($C589,N$1)</f>
        <v>CA</v>
      </c>
      <c r="O589" s="8" t="str" cm="1">
        <f t="array" ref="O589">_xll.BDP($C589,O$1)</f>
        <v>Corp</v>
      </c>
      <c r="P589" s="8" t="str" cm="1">
        <f t="array" ref="P589">_xll.BDP($C589,P$1)</f>
        <v>Health Care</v>
      </c>
      <c r="Q589" s="8" t="str" cm="1">
        <f t="array" ref="Q589">_xll.BDP($C589,Q$1)</f>
        <v>HOSPITAL INFRASTRUCTURE</v>
      </c>
      <c r="R589" s="8" t="str" cm="1">
        <f t="array" ref="R589">_xll.BDP($C589,R$1)</f>
        <v>BBB+</v>
      </c>
      <c r="S589" s="8" cm="1">
        <f t="array" ref="S589">_xlfn.IFNA(MATCH(_xll.BDP($C589,S$1),Convert_RBCIRTG[RTG_MDY],0),0)</f>
        <v>0</v>
      </c>
      <c r="T589" s="8" cm="1">
        <f t="array" ref="T589">_xlfn.IFNA(MATCH(_xll.BDP($C589,T$1),Convert_RBCIRTG[RTG_FITCH_SP],0),0)</f>
        <v>0</v>
      </c>
      <c r="U589" s="8" cm="1">
        <f t="array" ref="U589">_xlfn.IFNA(MATCH(_xll.BDP($C589,U$1),Convert_RBCIRTG[RTG_FITCH_SP],0),0)</f>
        <v>3</v>
      </c>
      <c r="V589" s="20" t="str" cm="1">
        <f t="array" ref="V589">INDEX(Convert_RBCIRTG[RTG_FITCH_SP],IF(MEDIAN($S589:$U589)&gt;0,MEDIAN($S589:$U589),MAX($S589:$U589)))</f>
        <v>BBB+</v>
      </c>
      <c r="W589" s="15" cm="1">
        <f t="array" ref="W589">_xll.BDP($C589,W$1,"YAS_YLD_FLAG = 15")</f>
        <v>14.406763346298131</v>
      </c>
      <c r="X589" s="3" t="str">
        <f>INDEX(Convert_DurBins[Dur_Bucket],MATCH($W589,Convert_DurBins[Dur_Val],1))</f>
        <v>14-16</v>
      </c>
      <c r="Y589" s="14">
        <f t="shared" si="48"/>
        <v>3.6533770000000003</v>
      </c>
      <c r="Z589" s="3">
        <f>-INDEX(DefProv[Default],MATCH($O589&amp;$R589,DefProv[KEY],0))</f>
        <v>-36</v>
      </c>
      <c r="AA589" s="9" cm="1">
        <f t="array" ref="AA589">IF($M589="CAD",AB589,_xll.BDP($C589,AA$1,"YAS_XCCY_FOREIGN_CURRENCY=CAD","YAS_YLD_FLAG = 15","PRICING_SOURCE=BVAL"))</f>
        <v>4.0133770000000002</v>
      </c>
      <c r="AB589" s="9" cm="1">
        <f t="array" ref="AB589">_xll.BDP($C589,AB$1,"YAS_YLD_FLAG = 15","PRICING_SOURCE=BVAL")</f>
        <v>4.0133770000000002</v>
      </c>
      <c r="AC589" s="14">
        <f t="shared" si="49"/>
        <v>0</v>
      </c>
      <c r="AD589" s="9" cm="1">
        <f t="array" ref="AD589">_xll.BDP($C589,AD$1,"YAS_YLD_FLAG = 15","PRICING_SOURCE=BVAL")</f>
        <v>231.44569999999999</v>
      </c>
      <c r="AE589" s="14" t="e">
        <f>INDEX([1]credit_yield!$C$1:$C$108,MATCH($AY589,[1]credit_yield!$A$1:$A$108,0))</f>
        <v>#N/A</v>
      </c>
      <c r="AF589" s="9" cm="1">
        <f t="array" ref="AF589">_xll.BDP($C589,AF$1,"YAS_YLD_FLAG = 15","YAS_XCCY_FOREIGN_CURRENCY=CAD","PRICING_SOURCE=BVAL")</f>
        <v>239.05120473239708</v>
      </c>
      <c r="AG589" s="9" cm="1">
        <f t="array" ref="AG589">_xll.BDP($C589,AG$1,"YAS_YLD_FLAG = 15","PRICING_SOURCE=BVAL")</f>
        <v>1.69892</v>
      </c>
      <c r="AH589" s="9" t="str" cm="1">
        <f t="array" ref="AH589">_xll.BDP($C589,AH$1,"YAS_YLD_FLAG = 15","PRICING_SOURCE=BVAL")</f>
        <v>CAN 5 3/4 06/01/33</v>
      </c>
      <c r="AI589" s="9" t="str" cm="1">
        <f t="array" ref="AI589">_xll.BDP($C589,AI$1,"YAS_YLD_FLAG = 15","YAS_XCCY_FOREIGN_CURRENCY=CAD","PRICING_SOURCE=BVAL")</f>
        <v>CAN 4 06/01/41</v>
      </c>
      <c r="AJ589" s="9" cm="1">
        <f t="array" ref="AJ589">_xll.BQL($C589, "yield(fill=PREV, pricing_source=BVN4, side=Bid, yield_type=YTW) - yield(fill=PREV, pricing_source=BVN4, side=Ask, yield_type=YTW)")</f>
        <v>0.11415681894755414</v>
      </c>
      <c r="AK589" s="16" cm="1">
        <f t="array" ref="AK589">_xll.BDP($C589,AK$1,"YAS_YLD_FLAG = 1")</f>
        <v>489193516.87093997</v>
      </c>
      <c r="AL589" s="5">
        <f t="shared" si="50"/>
        <v>0</v>
      </c>
      <c r="AM589" s="17" cm="1">
        <f t="array" ref="AM589">_xll.BDP($C589&amp;"@"&amp;Settings!$B$1&amp;" "&amp;$O589,"INTERVAL_SUM","MARKET_DATA_OVERRIDE="&amp;AM$1,"CALC_INTERVAL="&amp;Settings!$B$2,"FILL=0")*1000</f>
        <v>0</v>
      </c>
      <c r="AN589" s="18">
        <f t="shared" si="51"/>
        <v>0</v>
      </c>
      <c r="AO589" s="17" cm="1">
        <f t="array" ref="AO589">_xll.BDP($I589&amp;"@"&amp;Settings!$B$1&amp;" "&amp;$O589,"INTERVAL_SUM","MARKET_DATA_OVERRIDE="&amp;AO$1,"CALC_INTERVAL="&amp;Settings!$B$2,"FILL=0")*1000</f>
        <v>0</v>
      </c>
      <c r="AP589" s="17" cm="1">
        <f t="array" ref="AP589">_xll.BDP($I589&amp;"@"&amp;Settings!$B$1&amp;" "&amp;$O589,"INTERVAL_SUM","MARKET_DATA_OVERRIDE="&amp;AP$1,"CALC_INTERVAL="&amp;Settings!$B$2,"FILL=0")*1000</f>
        <v>0</v>
      </c>
      <c r="AQ589" s="8" cm="1">
        <f t="array" ref="AQ589">_xll.BDP($C589,AQ$1)</f>
        <v>61</v>
      </c>
      <c r="AR589" s="21" t="e">
        <f>_xlfn.IFNA(IF(ISNUMBER($K589),INDEX(SN_Limit[UTILIZATION],MATCH($K589,SN_Limit[BB_ID],0)),"#N/A"),
IF(ISNUMBER($L589),INDEX(SN_Limit[UTILIZATION],MATCH($L589,SN_Limit[BB_ID],0)),"#N/A"))</f>
        <v>#N/A</v>
      </c>
      <c r="AS589" s="6" t="e">
        <f>_xlfn.IFNA(IF(ISNUMBER($K589),INDEX(SN_Limit[REMAINING],MATCH($K589,SN_Limit[BB_ID],0)),"#N/A"),
IF(ISNUMBER($L589),INDEX(SN_Limit[REMAINING],MATCH($L589,SN_Limit[BB_ID],0)),"#N/A"))</f>
        <v>#N/A</v>
      </c>
      <c r="AT589" s="39" t="str">
        <f>INDEX(Table11[Z_category],MATCH(MAX(BuyTable[[#This Row],[Yld_Z_BB]:[Yld_Z_RBCI]]),Table11[Z_score_Vale],1))</f>
        <v>75 to 90</v>
      </c>
      <c r="AU589" s="39">
        <f>INDEX(Table12[TRAC_Category],MATCH(BuyTable[[#This Row],[Perc_Traded]],Table12[TRAC_Value],1))</f>
        <v>0</v>
      </c>
      <c r="AV589" s="41">
        <f>INDEX(Table13[NetDlrInv_Category],MATCH(BuyTable[[#This Row],[DealerClient Net]],Table13[NetDlrInv_Value],1))</f>
        <v>0</v>
      </c>
      <c r="AW589" s="39">
        <f>IF(OR(ISBLANK(BuyTable[[#This Row],[MSG_AskSize]]),NOT(ISNUMBER(BuyTable[[#This Row],[MSG_AskSize]]))),"NA",INDEX(Table14[AskSize_Category],MATCH(BuyTable[[#This Row],[MSG_AskSize]],Table14[AskSize_Value],1)))</f>
        <v>0</v>
      </c>
      <c r="AX589" s="39">
        <f>INDEX(Table15[XCCY_Cat],MATCH(BuyTable[[#This Row],[XCCY_sprd]],Table15[XCCY_Value],1))</f>
        <v>0</v>
      </c>
      <c r="AY589" s="3" t="str">
        <f>INDEX(Group_RTG[RTG_Value],MATCH($R589,Group_RTG[RTG_Key],0))&amp;":"&amp;INDEX(Map_DurBQNT[Dur_Val],MATCH($X589,Map_DurBQNT[Dur_Key],0))&amp;":"&amp;$M589&amp;":"&amp;$O589</f>
        <v>BBB:8:CAD:Corp</v>
      </c>
      <c r="AZ589" s="39" t="str">
        <f>INDEX(Table9[LQA_Bucket],MATCH(BuyTable[[#This Row],[LQA_LIQUIDITY_SCORE]],Table9[LQA_Val],1))</f>
        <v>60-80</v>
      </c>
      <c r="BA589" s="41" t="str">
        <f>INDEX(Table10[Utilization_Bucket],MATCH(_xlfn.IFNA(ROUND(BuyTable[[#This Row],[Remaining]]/1000000,0),-1),Table10[Utilization_Val],1))</f>
        <v>NR</v>
      </c>
      <c r="BB58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90" spans="1:54" x14ac:dyDescent="0.3">
      <c r="A590" t="s">
        <v>876</v>
      </c>
      <c r="B590" t="str">
        <f>IF(ISNUMBER(MATCH(I590,Buyside_PastID!A:A,0)),"","NEW")</f>
        <v/>
      </c>
      <c r="C590" s="8" t="s">
        <v>981</v>
      </c>
      <c r="D590" s="8">
        <v>2.6042771093328052</v>
      </c>
      <c r="E590" s="8">
        <v>2.2074772057057239</v>
      </c>
      <c r="F590" s="8" t="s">
        <v>2246</v>
      </c>
      <c r="G590" s="8">
        <v>5000000</v>
      </c>
      <c r="H590" s="8" t="s">
        <v>1442</v>
      </c>
      <c r="I590" s="8" t="str" cm="1">
        <f t="array" ref="I590">_xll.BDP($C590,I$1)</f>
        <v>71568PAF6</v>
      </c>
      <c r="J590" s="8" t="str" cm="1">
        <f t="array" ref="J590">_xll.BDP($C590,J$1)</f>
        <v>PLNIJ 6.15 05/21/48</v>
      </c>
      <c r="K590" s="8" cm="1">
        <f t="array" ref="K590">_xll.BDP($C590,K$1)</f>
        <v>823525</v>
      </c>
      <c r="L590" s="8" cm="1">
        <f t="array" ref="L590">_xll.BDP($C590,L$1)</f>
        <v>178970</v>
      </c>
      <c r="M590" s="8" t="str" cm="1">
        <f t="array" ref="M590">_xll.BDP($C590,M$1)</f>
        <v>USD</v>
      </c>
      <c r="N590" s="8" t="str" cm="1">
        <f t="array" ref="N590">_xll.BDP($C590,N$1)</f>
        <v>ID</v>
      </c>
      <c r="O590" s="8" t="str" cm="1">
        <f t="array" ref="O590">_xll.BDP($C590,O$1)</f>
        <v>Corp</v>
      </c>
      <c r="P590" s="8" t="str" cm="1">
        <f t="array" ref="P590">_xll.BDP($C590,P$1)</f>
        <v>Utilities</v>
      </c>
      <c r="Q590" s="8" t="str" cm="1">
        <f t="array" ref="Q590">_xll.BDP($C590,Q$1)</f>
        <v>PERUSAHAAN LISTRIK NEGAR</v>
      </c>
      <c r="R590" s="8" t="str" cm="1">
        <f t="array" ref="R590">_xll.BDP($C590,R$1)</f>
        <v>BBB</v>
      </c>
      <c r="S590" s="8" cm="1">
        <f t="array" ref="S590">_xlfn.IFNA(MATCH(_xll.BDP($C590,S$1),Convert_RBCIRTG[RTG_MDY],0),0)</f>
        <v>2</v>
      </c>
      <c r="T590" s="8" cm="1">
        <f t="array" ref="T590">_xlfn.IFNA(MATCH(_xll.BDP($C590,T$1),Convert_RBCIRTG[RTG_FITCH_SP],0),0)</f>
        <v>2</v>
      </c>
      <c r="U590" s="8" cm="1">
        <f t="array" ref="U590">_xlfn.IFNA(MATCH(_xll.BDP($C590,U$1),Convert_RBCIRTG[RTG_FITCH_SP],0),0)</f>
        <v>0</v>
      </c>
      <c r="V590" s="20" t="str" cm="1">
        <f t="array" ref="V590">INDEX(Convert_RBCIRTG[RTG_FITCH_SP],IF(MEDIAN($S590:$U590)&gt;0,MEDIAN($S590:$U590),MAX($S590:$U590)))</f>
        <v>BBB</v>
      </c>
      <c r="W590" s="15" cm="1">
        <f t="array" ref="W590">_xll.BDP($C590,W$1,"YAS_YLD_FLAG = 15")</f>
        <v>14.023987274305663</v>
      </c>
      <c r="X590" s="3" t="str">
        <f>INDEX(Convert_DurBins[Dur_Bucket],MATCH($W590,Convert_DurBins[Dur_Val],1))</f>
        <v>14-16</v>
      </c>
      <c r="Y590" s="14">
        <f t="shared" si="48"/>
        <v>5.3315850602936923</v>
      </c>
      <c r="Z590" s="3">
        <f>-INDEX(DefProv[Default],MATCH($O590&amp;$R590,DefProv[KEY],0))</f>
        <v>-36</v>
      </c>
      <c r="AA590" s="9" cm="1">
        <f t="array" ref="AA590">IF($M590="CAD",AB590,_xll.BDP($C590,AA$1,"YAS_XCCY_FOREIGN_CURRENCY=CAD","YAS_YLD_FLAG = 15","PRICING_SOURCE=BVAL"))</f>
        <v>5.6915850602936926</v>
      </c>
      <c r="AB590" s="9" cm="1">
        <f t="array" ref="AB590">_xll.BDP($C590,AB$1,"YAS_YLD_FLAG = 15","PRICING_SOURCE=BVAL")</f>
        <v>4.6667639999999997</v>
      </c>
      <c r="AC590" s="14">
        <f t="shared" si="49"/>
        <v>1.0248210602936929</v>
      </c>
      <c r="AD590" s="9" cm="1">
        <f t="array" ref="AD590">_xll.BDP($C590,AD$1,"YAS_YLD_FLAG = 15","PRICING_SOURCE=BVAL")</f>
        <v>266.45689999999996</v>
      </c>
      <c r="AE590" s="14" t="e">
        <f>INDEX([1]credit_yield!$C$1:$C$108,MATCH($AY590,[1]credit_yield!$A$1:$A$108,0))</f>
        <v>#N/A</v>
      </c>
      <c r="AF590" s="9" cm="1">
        <f t="array" ref="AF590">_xll.BDP($C590,AF$1,"YAS_YLD_FLAG = 15","YAS_XCCY_FOREIGN_CURRENCY=CAD","PRICING_SOURCE=BVAL")</f>
        <v>372.30738903176604</v>
      </c>
      <c r="AG590" s="9" cm="1">
        <f t="array" ref="AG590">_xll.BDP($C590,AG$1,"YAS_YLD_FLAG = 15","PRICING_SOURCE=BVAL")</f>
        <v>2.0021949999999999</v>
      </c>
      <c r="AH590" s="9" t="str" cm="1">
        <f t="array" ref="AH590">_xll.BDP($C590,AH$1,"YAS_YLD_FLAG = 15","PRICING_SOURCE=BVAL")</f>
        <v>T 2 3/8 05/15/51</v>
      </c>
      <c r="AI590" s="9" t="str" cm="1">
        <f t="array" ref="AI590">_xll.BDP($C590,AI$1,"YAS_YLD_FLAG = 15","YAS_XCCY_FOREIGN_CURRENCY=CAD","PRICING_SOURCE=BVAL")</f>
        <v>CAN 2 12/01/51</v>
      </c>
      <c r="AJ590" s="9" cm="1">
        <f t="array" ref="AJ590">_xll.BQL($C590, "yield(fill=PREV, pricing_source=BVN4, side=Bid, yield_type=YTW) - yield(fill=PREV, pricing_source=BVN4, side=Ask, yield_type=YTW)")</f>
        <v>2.6264101436916043E-2</v>
      </c>
      <c r="AK590" s="16" cm="1">
        <f t="array" ref="AK590">_xll.BDP($C590,AK$1,"YAS_YLD_FLAG = 1")</f>
        <v>1000000000</v>
      </c>
      <c r="AL590" s="5">
        <f t="shared" si="50"/>
        <v>3.2000000000000002E-3</v>
      </c>
      <c r="AM590" s="17" cm="1">
        <f t="array" ref="AM590">_xll.BDP($C590&amp;"@"&amp;Settings!$B$1&amp;" "&amp;$O590,"INTERVAL_SUM","MARKET_DATA_OVERRIDE="&amp;AM$1,"CALC_INTERVAL="&amp;Settings!$B$2,"FILL=0")*1000</f>
        <v>3200000</v>
      </c>
      <c r="AN590" s="18">
        <f t="shared" si="51"/>
        <v>0</v>
      </c>
      <c r="AO590" s="17" cm="1">
        <f t="array" ref="AO590">_xll.BDP($I590&amp;"@"&amp;Settings!$B$1&amp;" "&amp;$O590,"INTERVAL_SUM","MARKET_DATA_OVERRIDE="&amp;AO$1,"CALC_INTERVAL="&amp;Settings!$B$2,"FILL=0")*1000</f>
        <v>1600000</v>
      </c>
      <c r="AP590" s="17" cm="1">
        <f t="array" ref="AP590">_xll.BDP($I590&amp;"@"&amp;Settings!$B$1&amp;" "&amp;$O590,"INTERVAL_SUM","MARKET_DATA_OVERRIDE="&amp;AP$1,"CALC_INTERVAL="&amp;Settings!$B$2,"FILL=0")*1000</f>
        <v>1600000</v>
      </c>
      <c r="AQ590" s="8" cm="1">
        <f t="array" ref="AQ590">_xll.BDP($C590,AQ$1)</f>
        <v>92</v>
      </c>
      <c r="AR590" s="21" t="e">
        <f>_xlfn.IFNA(IF(ISNUMBER($K590),INDEX(SN_Limit[UTILIZATION],MATCH($K590,SN_Limit[BB_ID],0)),"#N/A"),
IF(ISNUMBER($L590),INDEX(SN_Limit[UTILIZATION],MATCH($L590,SN_Limit[BB_ID],0)),"#N/A"))</f>
        <v>#N/A</v>
      </c>
      <c r="AS590" s="6" t="e">
        <f>_xlfn.IFNA(IF(ISNUMBER($K590),INDEX(SN_Limit[REMAINING],MATCH($K590,SN_Limit[BB_ID],0)),"#N/A"),
IF(ISNUMBER($L590),INDEX(SN_Limit[REMAINING],MATCH($L590,SN_Limit[BB_ID],0)),"#N/A"))</f>
        <v>#N/A</v>
      </c>
      <c r="AT590" s="39" t="str">
        <f>INDEX(Table11[Z_category],MATCH(MAX(BuyTable[[#This Row],[Yld_Z_BB]:[Yld_Z_RBCI]]),Table11[Z_score_Vale],1))</f>
        <v>90+</v>
      </c>
      <c r="AU590" s="39">
        <f>INDEX(Table12[TRAC_Category],MATCH(BuyTable[[#This Row],[Perc_Traded]],Table12[TRAC_Value],1))</f>
        <v>0</v>
      </c>
      <c r="AV590" s="41">
        <f>INDEX(Table13[NetDlrInv_Category],MATCH(BuyTable[[#This Row],[DealerClient Net]],Table13[NetDlrInv_Value],1))</f>
        <v>0</v>
      </c>
      <c r="AW590" s="39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590" s="39" t="str">
        <f>INDEX(Table15[XCCY_Cat],MATCH(BuyTable[[#This Row],[XCCY_sprd]],Table15[XCCY_Value],1))</f>
        <v>1 to 1.5</v>
      </c>
      <c r="AY590" s="3" t="str">
        <f>INDEX(Group_RTG[RTG_Value],MATCH($R590,Group_RTG[RTG_Key],0))&amp;":"&amp;INDEX(Map_DurBQNT[Dur_Val],MATCH($X590,Map_DurBQNT[Dur_Key],0))&amp;":"&amp;$M590&amp;":"&amp;$O590</f>
        <v>BBB:8:USD:Corp</v>
      </c>
      <c r="AZ590" s="39" t="str">
        <f>INDEX(Table9[LQA_Bucket],MATCH(BuyTable[[#This Row],[LQA_LIQUIDITY_SCORE]],Table9[LQA_Val],1))</f>
        <v>80-100</v>
      </c>
      <c r="BA590" s="41" t="str">
        <f>INDEX(Table10[Utilization_Bucket],MATCH(_xlfn.IFNA(ROUND(BuyTable[[#This Row],[Remaining]]/1000000,0),-1),Table10[Utilization_Val],1))</f>
        <v>NR</v>
      </c>
      <c r="BB59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91" spans="1:54" x14ac:dyDescent="0.3">
      <c r="A591" t="s">
        <v>876</v>
      </c>
      <c r="B591" t="str">
        <f>IF(ISNUMBER(MATCH(I591,Buyside_PastID!A:A,0)),"","NEW")</f>
        <v/>
      </c>
      <c r="C591" s="8" t="s">
        <v>985</v>
      </c>
      <c r="D591" s="8">
        <v>2.3798505423632013</v>
      </c>
      <c r="E591" s="8">
        <v>2.040421640462363</v>
      </c>
      <c r="F591" s="8" t="s">
        <v>2789</v>
      </c>
      <c r="I591" s="8" t="str" cm="1">
        <f t="array" ref="I591">_xll.BDP($C591,I$1)</f>
        <v>71568PAK5</v>
      </c>
      <c r="J591" s="8" t="str" cm="1">
        <f t="array" ref="J591">_xll.BDP($C591,J$1)</f>
        <v>PLNIJ 4 7/8 07/17/49</v>
      </c>
      <c r="K591" s="8" cm="1">
        <f t="array" ref="K591">_xll.BDP($C591,K$1)</f>
        <v>823525</v>
      </c>
      <c r="L591" s="8" cm="1">
        <f t="array" ref="L591">_xll.BDP($C591,L$1)</f>
        <v>178970</v>
      </c>
      <c r="M591" s="8" t="str" cm="1">
        <f t="array" ref="M591">_xll.BDP($C591,M$1)</f>
        <v>USD</v>
      </c>
      <c r="N591" s="8" t="str" cm="1">
        <f t="array" ref="N591">_xll.BDP($C591,N$1)</f>
        <v>ID</v>
      </c>
      <c r="O591" s="8" t="str" cm="1">
        <f t="array" ref="O591">_xll.BDP($C591,O$1)</f>
        <v>Corp</v>
      </c>
      <c r="P591" s="8" t="str" cm="1">
        <f t="array" ref="P591">_xll.BDP($C591,P$1)</f>
        <v>Utilities</v>
      </c>
      <c r="Q591" s="8" t="str" cm="1">
        <f t="array" ref="Q591">_xll.BDP($C591,Q$1)</f>
        <v>PERUSAHAAN LISTRIK NEGAR</v>
      </c>
      <c r="R591" s="8" t="str" cm="1">
        <f t="array" ref="R591">_xll.BDP($C591,R$1)</f>
        <v>BBB</v>
      </c>
      <c r="S591" s="8" cm="1">
        <f t="array" ref="S591">_xlfn.IFNA(MATCH(_xll.BDP($C591,S$1),Convert_RBCIRTG[RTG_MDY],0),0)</f>
        <v>2</v>
      </c>
      <c r="T591" s="8" cm="1">
        <f t="array" ref="T591">_xlfn.IFNA(MATCH(_xll.BDP($C591,T$1),Convert_RBCIRTG[RTG_FITCH_SP],0),0)</f>
        <v>2</v>
      </c>
      <c r="U591" s="8" cm="1">
        <f t="array" ref="U591">_xlfn.IFNA(MATCH(_xll.BDP($C591,U$1),Convert_RBCIRTG[RTG_FITCH_SP],0),0)</f>
        <v>2</v>
      </c>
      <c r="V591" s="20" t="str" cm="1">
        <f t="array" ref="V591">INDEX(Convert_RBCIRTG[RTG_FITCH_SP],IF(MEDIAN($S591:$U591)&gt;0,MEDIAN($S591:$U591),MAX($S591:$U591)))</f>
        <v>BBB</v>
      </c>
      <c r="W591" s="15" cm="1">
        <f t="array" ref="W591">_xll.BDP($C591,W$1,"YAS_YLD_FLAG = 15")</f>
        <v>15.282803341599765</v>
      </c>
      <c r="X591" s="3" t="str">
        <f>INDEX(Convert_DurBins[Dur_Bucket],MATCH($W591,Convert_DurBins[Dur_Val],1))</f>
        <v>14-16</v>
      </c>
      <c r="Y591" s="14">
        <f t="shared" si="48"/>
        <v>4.8517909490891178</v>
      </c>
      <c r="Z591" s="3">
        <f>-INDEX(DefProv[Default],MATCH($O591&amp;$R591,DefProv[KEY],0))</f>
        <v>-36</v>
      </c>
      <c r="AA591" s="9" cm="1">
        <f t="array" ref="AA591">IF($M591="CAD",AB591,_xll.BDP($C591,AA$1,"YAS_XCCY_FOREIGN_CURRENCY=CAD","YAS_YLD_FLAG = 15","PRICING_SOURCE=BVAL"))</f>
        <v>5.2117909490891181</v>
      </c>
      <c r="AB591" s="9" cm="1">
        <f t="array" ref="AB591">_xll.BDP($C591,AB$1,"YAS_YLD_FLAG = 15","PRICING_SOURCE=BVAL")</f>
        <v>4.5339910000000003</v>
      </c>
      <c r="AC591" s="14">
        <f t="shared" si="49"/>
        <v>0.67779994908911778</v>
      </c>
      <c r="AD591" s="9" cm="1">
        <f t="array" ref="AD591">_xll.BDP($C591,AD$1,"YAS_YLD_FLAG = 15","PRICING_SOURCE=BVAL")</f>
        <v>253.17960000000005</v>
      </c>
      <c r="AE591" s="14" t="e">
        <f>INDEX([1]credit_yield!$C$1:$C$108,MATCH($AY591,[1]credit_yield!$A$1:$A$108,0))</f>
        <v>#N/A</v>
      </c>
      <c r="AF591" s="9" cm="1">
        <f t="array" ref="AF591">_xll.BDP($C591,AF$1,"YAS_YLD_FLAG = 15","YAS_XCCY_FOREIGN_CURRENCY=CAD","PRICING_SOURCE=BVAL")</f>
        <v>324.32797791130861</v>
      </c>
      <c r="AG591" s="9" cm="1">
        <f t="array" ref="AG591">_xll.BDP($C591,AG$1,"YAS_YLD_FLAG = 15","PRICING_SOURCE=BVAL")</f>
        <v>2.0021949999999999</v>
      </c>
      <c r="AH591" s="9" t="str" cm="1">
        <f t="array" ref="AH591">_xll.BDP($C591,AH$1,"YAS_YLD_FLAG = 15","PRICING_SOURCE=BVAL")</f>
        <v>T 2 3/8 05/15/51</v>
      </c>
      <c r="AI591" s="9" t="str" cm="1">
        <f t="array" ref="AI591">_xll.BDP($C591,AI$1,"YAS_YLD_FLAG = 15","YAS_XCCY_FOREIGN_CURRENCY=CAD","PRICING_SOURCE=BVAL")</f>
        <v>CAN 2 12/01/51</v>
      </c>
      <c r="AJ591" s="9" cm="1">
        <f t="array" ref="AJ591">_xll.BQL($C591, "yield(fill=PREV, pricing_source=BVN4, side=Bid, yield_type=YTW) - yield(fill=PREV, pricing_source=BVN4, side=Ask, yield_type=YTW)")</f>
        <v>1.9750083294910681E-2</v>
      </c>
      <c r="AK591" s="16" cm="1">
        <f t="array" ref="AK591">_xll.BDP($C591,AK$1,"YAS_YLD_FLAG = 1")</f>
        <v>700000000</v>
      </c>
      <c r="AL591" s="5">
        <f t="shared" si="50"/>
        <v>1.2028571428571428E-2</v>
      </c>
      <c r="AM591" s="17" cm="1">
        <f t="array" ref="AM591">_xll.BDP($C591&amp;"@"&amp;Settings!$B$1&amp;" "&amp;$O591,"INTERVAL_SUM","MARKET_DATA_OVERRIDE="&amp;AM$1,"CALC_INTERVAL="&amp;Settings!$B$2,"FILL=0")*1000</f>
        <v>8420000</v>
      </c>
      <c r="AN591" s="18">
        <f t="shared" si="51"/>
        <v>3290000</v>
      </c>
      <c r="AO591" s="17" cm="1">
        <f t="array" ref="AO591">_xll.BDP($I591&amp;"@"&amp;Settings!$B$1&amp;" "&amp;$O591,"INTERVAL_SUM","MARKET_DATA_OVERRIDE="&amp;AO$1,"CALC_INTERVAL="&amp;Settings!$B$2,"FILL=0")*1000</f>
        <v>3290000</v>
      </c>
      <c r="AP591" s="17" cm="1">
        <f t="array" ref="AP591">_xll.BDP($I591&amp;"@"&amp;Settings!$B$1&amp;" "&amp;$O591,"INTERVAL_SUM","MARKET_DATA_OVERRIDE="&amp;AP$1,"CALC_INTERVAL="&amp;Settings!$B$2,"FILL=0")*1000</f>
        <v>0</v>
      </c>
      <c r="AQ591" s="8" cm="1">
        <f t="array" ref="AQ591">_xll.BDP($C591,AQ$1)</f>
        <v>91</v>
      </c>
      <c r="AR591" s="21" t="e">
        <f>_xlfn.IFNA(IF(ISNUMBER($K591),INDEX(SN_Limit[UTILIZATION],MATCH($K591,SN_Limit[BB_ID],0)),"#N/A"),
IF(ISNUMBER($L591),INDEX(SN_Limit[UTILIZATION],MATCH($L591,SN_Limit[BB_ID],0)),"#N/A"))</f>
        <v>#N/A</v>
      </c>
      <c r="AS591" s="6" t="e">
        <f>_xlfn.IFNA(IF(ISNUMBER($K591),INDEX(SN_Limit[REMAINING],MATCH($K591,SN_Limit[BB_ID],0)),"#N/A"),
IF(ISNUMBER($L591),INDEX(SN_Limit[REMAINING],MATCH($L591,SN_Limit[BB_ID],0)),"#N/A"))</f>
        <v>#N/A</v>
      </c>
      <c r="AT591" s="39" t="str">
        <f>INDEX(Table11[Z_category],MATCH(MAX(BuyTable[[#This Row],[Yld_Z_BB]:[Yld_Z_RBCI]]),Table11[Z_score_Vale],1))</f>
        <v>90+</v>
      </c>
      <c r="AU591" s="39" t="str">
        <f>INDEX(Table12[TRAC_Category],MATCH(BuyTable[[#This Row],[Perc_Traded]],Table12[TRAC_Value],1))</f>
        <v>0-5%</v>
      </c>
      <c r="AV591" s="41" t="str">
        <f>INDEX(Table13[NetDlrInv_Category],MATCH(BuyTable[[#This Row],[DealerClient Net]],Table13[NetDlrInv_Value],1))</f>
        <v>0 to 5MM</v>
      </c>
      <c r="AW591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91" s="39" t="str">
        <f>INDEX(Table15[XCCY_Cat],MATCH(BuyTable[[#This Row],[XCCY_sprd]],Table15[XCCY_Value],1))</f>
        <v>0.5 to 0.8</v>
      </c>
      <c r="AY591" s="3" t="str">
        <f>INDEX(Group_RTG[RTG_Value],MATCH($R591,Group_RTG[RTG_Key],0))&amp;":"&amp;INDEX(Map_DurBQNT[Dur_Val],MATCH($X591,Map_DurBQNT[Dur_Key],0))&amp;":"&amp;$M591&amp;":"&amp;$O591</f>
        <v>BBB:8:USD:Corp</v>
      </c>
      <c r="AZ591" s="39" t="str">
        <f>INDEX(Table9[LQA_Bucket],MATCH(BuyTable[[#This Row],[LQA_LIQUIDITY_SCORE]],Table9[LQA_Val],1))</f>
        <v>80-100</v>
      </c>
      <c r="BA591" s="41" t="str">
        <f>INDEX(Table10[Utilization_Bucket],MATCH(_xlfn.IFNA(ROUND(BuyTable[[#This Row],[Remaining]]/1000000,0),-1),Table10[Utilization_Val],1))</f>
        <v>NR</v>
      </c>
      <c r="BB59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92" spans="1:54" x14ac:dyDescent="0.3">
      <c r="A592" t="s">
        <v>876</v>
      </c>
      <c r="B592" t="str">
        <f>IF(ISNUMBER(MATCH(I592,Buyside_PastID!A:A,0)),"","NEW")</f>
        <v/>
      </c>
      <c r="C592" s="8" t="s">
        <v>1104</v>
      </c>
      <c r="D592" s="8">
        <v>1.7591172681715865</v>
      </c>
      <c r="E592" s="8">
        <v>1.7985055582668481</v>
      </c>
      <c r="F592" s="8" t="s">
        <v>2283</v>
      </c>
      <c r="G592" s="8">
        <v>0</v>
      </c>
      <c r="H592" s="8">
        <v>2000</v>
      </c>
      <c r="I592" s="8" t="str" cm="1">
        <f t="array" ref="I592">_xll.BDP($C592,I$1)</f>
        <v>72909AAA6</v>
      </c>
      <c r="J592" s="8" t="str" cm="1">
        <f t="array" ref="J592">_xll.BDP($C592,J$1)</f>
        <v>PLEBCA 7.246 08/31/42</v>
      </c>
      <c r="K592" s="8" cm="1">
        <f t="array" ref="K592">_xll.BDP($C592,K$1)</f>
        <v>16828054</v>
      </c>
      <c r="L592" s="8" cm="1">
        <f t="array" ref="L592">_xll.BDP($C592,L$1)</f>
        <v>16828054</v>
      </c>
      <c r="M592" s="8" t="str" cm="1">
        <f t="array" ref="M592">_xll.BDP($C592,M$1)</f>
        <v>CAD</v>
      </c>
      <c r="N592" s="8" t="str" cm="1">
        <f t="array" ref="N592">_xll.BDP($C592,N$1)</f>
        <v>CA</v>
      </c>
      <c r="O592" s="8" t="str" cm="1">
        <f t="array" ref="O592">_xll.BDP($C592,O$1)</f>
        <v>Corp</v>
      </c>
      <c r="P592" s="8" t="str" cm="1">
        <f t="array" ref="P592">_xll.BDP($C592,P$1)</f>
        <v>Industrials</v>
      </c>
      <c r="Q592" s="8" t="str" cm="1">
        <f t="array" ref="Q592">_xll.BDP($C592,Q$1)</f>
        <v>PLENARY HEALTH BRIDGEPOI</v>
      </c>
      <c r="R592" s="8" t="str" cm="1">
        <f t="array" ref="R592">_xll.BDP($C592,R$1)</f>
        <v>A</v>
      </c>
      <c r="S592" s="8" cm="1">
        <f t="array" ref="S592">_xlfn.IFNA(MATCH(_xll.BDP($C592,S$1),Convert_RBCIRTG[RTG_MDY],0),0)</f>
        <v>0</v>
      </c>
      <c r="T592" s="8" cm="1">
        <f t="array" ref="T592">_xlfn.IFNA(MATCH(_xll.BDP($C592,T$1),Convert_RBCIRTG[RTG_FITCH_SP],0),0)</f>
        <v>0</v>
      </c>
      <c r="U592" s="8" cm="1">
        <f t="array" ref="U592">_xlfn.IFNA(MATCH(_xll.BDP($C592,U$1),Convert_RBCIRTG[RTG_FITCH_SP],0),0)</f>
        <v>5</v>
      </c>
      <c r="V592" s="20" t="str" cm="1">
        <f t="array" ref="V592">INDEX(Convert_RBCIRTG[RTG_FITCH_SP],IF(MEDIAN($S592:$U592)&gt;0,MEDIAN($S592:$U592),MAX($S592:$U592)))</f>
        <v>A</v>
      </c>
      <c r="W592" s="15" cm="1">
        <f t="array" ref="W592">_xll.BDP($C592,W$1,"YAS_YLD_FLAG = 15")</f>
        <v>12.829084567423994</v>
      </c>
      <c r="X592" s="3" t="str">
        <f>INDEX(Convert_DurBins[Dur_Bucket],MATCH($W592,Convert_DurBins[Dur_Val],1))</f>
        <v>12-14</v>
      </c>
      <c r="Y592" s="14">
        <f t="shared" si="48"/>
        <v>4.1753400000000003</v>
      </c>
      <c r="Z592" s="3">
        <f>-INDEX(DefProv[Default],MATCH($O592&amp;$R592,DefProv[KEY],0))</f>
        <v>-13</v>
      </c>
      <c r="AA592" s="9" cm="1">
        <f t="array" ref="AA592">IF($M592="CAD",AB592,_xll.BDP($C592,AA$1,"YAS_XCCY_FOREIGN_CURRENCY=CAD","YAS_YLD_FLAG = 15","PRICING_SOURCE=BVAL"))</f>
        <v>4.3053400000000002</v>
      </c>
      <c r="AB592" s="9" cm="1">
        <f t="array" ref="AB592">_xll.BDP($C592,AB$1,"YAS_YLD_FLAG = 15","PRICING_SOURCE=BVAL")</f>
        <v>4.3053400000000002</v>
      </c>
      <c r="AC592" s="14">
        <f t="shared" si="49"/>
        <v>0</v>
      </c>
      <c r="AD592" s="9" cm="1">
        <f t="array" ref="AD592">_xll.BDP($C592,AD$1,"YAS_YLD_FLAG = 15","PRICING_SOURCE=BVAL")</f>
        <v>243.72380000000001</v>
      </c>
      <c r="AE592" s="14">
        <f>INDEX([1]credit_yield!$C$1:$C$108,MATCH($AY592,[1]credit_yield!$A$1:$A$108,0))</f>
        <v>137.66306864420571</v>
      </c>
      <c r="AF592" s="9" cm="1">
        <f t="array" ref="AF592">_xll.BDP($C592,AF$1,"YAS_YLD_FLAG = 15","YAS_XCCY_FOREIGN_CURRENCY=CAD","PRICING_SOURCE=BVAL")</f>
        <v>297.56343270520995</v>
      </c>
      <c r="AG592" s="9" cm="1">
        <f t="array" ref="AG592">_xll.BDP($C592,AG$1,"YAS_YLD_FLAG = 15","PRICING_SOURCE=BVAL")</f>
        <v>1.8681019999999999</v>
      </c>
      <c r="AH592" s="9" t="str" cm="1">
        <f t="array" ref="AH592">_xll.BDP($C592,AH$1,"YAS_YLD_FLAG = 15","PRICING_SOURCE=BVAL")</f>
        <v>CAN 4 06/01/41</v>
      </c>
      <c r="AI592" s="9" t="str" cm="1">
        <f t="array" ref="AI592">_xll.BDP($C592,AI$1,"YAS_YLD_FLAG = 15","YAS_XCCY_FOREIGN_CURRENCY=CAD","PRICING_SOURCE=BVAL")</f>
        <v>CAN 4 06/01/41</v>
      </c>
      <c r="AJ592" s="9" cm="1">
        <f t="array" ref="AJ592">_xll.BQL($C592, "yield(fill=PREV, pricing_source=BVN4, side=Bid, yield_type=YTW) - yield(fill=PREV, pricing_source=BVN4, side=Ask, yield_type=YTW)")</f>
        <v>8.4587734716529805E-2</v>
      </c>
      <c r="AK592" s="16" cm="1">
        <f t="array" ref="AK592">_xll.BDP($C592,AK$1,"YAS_YLD_FLAG = 1")</f>
        <v>223995107.00000003</v>
      </c>
      <c r="AL592" s="5">
        <f t="shared" si="50"/>
        <v>0</v>
      </c>
      <c r="AM592" s="17" cm="1">
        <f t="array" ref="AM592">_xll.BDP($C592&amp;"@"&amp;Settings!$B$1&amp;" "&amp;$O592,"INTERVAL_SUM","MARKET_DATA_OVERRIDE="&amp;AM$1,"CALC_INTERVAL="&amp;Settings!$B$2,"FILL=0")*1000</f>
        <v>0</v>
      </c>
      <c r="AN592" s="18">
        <f t="shared" si="51"/>
        <v>0</v>
      </c>
      <c r="AO592" s="17" cm="1">
        <f t="array" ref="AO592">_xll.BDP($I592&amp;"@"&amp;Settings!$B$1&amp;" "&amp;$O592,"INTERVAL_SUM","MARKET_DATA_OVERRIDE="&amp;AO$1,"CALC_INTERVAL="&amp;Settings!$B$2,"FILL=0")*1000</f>
        <v>0</v>
      </c>
      <c r="AP592" s="17" cm="1">
        <f t="array" ref="AP592">_xll.BDP($I592&amp;"@"&amp;Settings!$B$1&amp;" "&amp;$O592,"INTERVAL_SUM","MARKET_DATA_OVERRIDE="&amp;AP$1,"CALC_INTERVAL="&amp;Settings!$B$2,"FILL=0")*1000</f>
        <v>0</v>
      </c>
      <c r="AQ592" s="8" cm="1">
        <f t="array" ref="AQ592">_xll.BDP($C592,AQ$1)</f>
        <v>65</v>
      </c>
      <c r="AR592" s="21" t="e">
        <f>_xlfn.IFNA(IF(ISNUMBER($K592),INDEX(SN_Limit[UTILIZATION],MATCH($K592,SN_Limit[BB_ID],0)),"#N/A"),
IF(ISNUMBER($L592),INDEX(SN_Limit[UTILIZATION],MATCH($L592,SN_Limit[BB_ID],0)),"#N/A"))</f>
        <v>#N/A</v>
      </c>
      <c r="AS592" s="6" t="e">
        <f>_xlfn.IFNA(IF(ISNUMBER($K592),INDEX(SN_Limit[REMAINING],MATCH($K592,SN_Limit[BB_ID],0)),"#N/A"),
IF(ISNUMBER($L592),INDEX(SN_Limit[REMAINING],MATCH($L592,SN_Limit[BB_ID],0)),"#N/A"))</f>
        <v>#N/A</v>
      </c>
      <c r="AT592" s="39" t="str">
        <f>INDEX(Table11[Z_category],MATCH(MAX(BuyTable[[#This Row],[Yld_Z_BB]:[Yld_Z_RBCI]]),Table11[Z_score_Vale],1))</f>
        <v>90+</v>
      </c>
      <c r="AU592" s="39">
        <f>INDEX(Table12[TRAC_Category],MATCH(BuyTable[[#This Row],[Perc_Traded]],Table12[TRAC_Value],1))</f>
        <v>0</v>
      </c>
      <c r="AV592" s="41">
        <f>INDEX(Table13[NetDlrInv_Category],MATCH(BuyTable[[#This Row],[DealerClient Net]],Table13[NetDlrInv_Value],1))</f>
        <v>0</v>
      </c>
      <c r="AW592" s="39">
        <f>IF(OR(ISBLANK(BuyTable[[#This Row],[MSG_AskSize]]),NOT(ISNUMBER(BuyTable[[#This Row],[MSG_AskSize]]))),"NA",INDEX(Table14[AskSize_Category],MATCH(BuyTable[[#This Row],[MSG_AskSize]],Table14[AskSize_Value],1)))</f>
        <v>0</v>
      </c>
      <c r="AX592" s="39">
        <f>INDEX(Table15[XCCY_Cat],MATCH(BuyTable[[#This Row],[XCCY_sprd]],Table15[XCCY_Value],1))</f>
        <v>0</v>
      </c>
      <c r="AY592" s="3" t="str">
        <f>INDEX(Group_RTG[RTG_Value],MATCH($R592,Group_RTG[RTG_Key],0))&amp;":"&amp;INDEX(Map_DurBQNT[Dur_Val],MATCH($X592,Map_DurBQNT[Dur_Key],0))&amp;":"&amp;$M592&amp;":"&amp;$O592</f>
        <v>A:7:CAD:Corp</v>
      </c>
      <c r="AZ592" s="39" t="str">
        <f>INDEX(Table9[LQA_Bucket],MATCH(BuyTable[[#This Row],[LQA_LIQUIDITY_SCORE]],Table9[LQA_Val],1))</f>
        <v>60-80</v>
      </c>
      <c r="BA592" s="41" t="str">
        <f>INDEX(Table10[Utilization_Bucket],MATCH(_xlfn.IFNA(ROUND(BuyTable[[#This Row],[Remaining]]/1000000,0),-1),Table10[Utilization_Val],1))</f>
        <v>NR</v>
      </c>
      <c r="BB59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93" spans="1:54" x14ac:dyDescent="0.3">
      <c r="A593" t="s">
        <v>876</v>
      </c>
      <c r="B593" t="str">
        <f>IF(ISNUMBER(MATCH(I593,Buyside_PastID!A:A,0)),"","NEW")</f>
        <v/>
      </c>
      <c r="C593" s="8" t="s">
        <v>1823</v>
      </c>
      <c r="D593" s="8">
        <v>1.1852189829662072</v>
      </c>
      <c r="E593" s="8">
        <v>0.86268907997805833</v>
      </c>
      <c r="F593" s="8" t="s">
        <v>2268</v>
      </c>
      <c r="G593" s="8">
        <v>3000000</v>
      </c>
      <c r="H593" s="8">
        <v>5000000</v>
      </c>
      <c r="I593" s="8" t="str" cm="1">
        <f t="array" ref="I593">_xll.BDP($C593,I$1)</f>
        <v>29410ZAQ8</v>
      </c>
      <c r="J593" s="8" t="str" cm="1">
        <f t="array" ref="J593">_xll.BDP($C593,J$1)</f>
        <v>EPCOR 2.899 05/19/50</v>
      </c>
      <c r="K593" s="8" cm="1">
        <f t="array" ref="K593">_xll.BDP($C593,K$1)</f>
        <v>186356</v>
      </c>
      <c r="L593" s="8" cm="1">
        <f t="array" ref="L593">_xll.BDP($C593,L$1)</f>
        <v>358311</v>
      </c>
      <c r="M593" s="8" t="str" cm="1">
        <f t="array" ref="M593">_xll.BDP($C593,M$1)</f>
        <v>CAD</v>
      </c>
      <c r="N593" s="8" t="str" cm="1">
        <f t="array" ref="N593">_xll.BDP($C593,N$1)</f>
        <v>CA</v>
      </c>
      <c r="O593" s="8" t="str" cm="1">
        <f t="array" ref="O593">_xll.BDP($C593,O$1)</f>
        <v>Corp</v>
      </c>
      <c r="P593" s="8" t="str" cm="1">
        <f t="array" ref="P593">_xll.BDP($C593,P$1)</f>
        <v>Utilities</v>
      </c>
      <c r="Q593" s="8" t="str" cm="1">
        <f t="array" ref="Q593">_xll.BDP($C593,Q$1)</f>
        <v>EPCOR UTILITIES</v>
      </c>
      <c r="R593" s="8" t="str" cm="1">
        <f t="array" ref="R593">_xll.BDP($C593,R$1)</f>
        <v>A-</v>
      </c>
      <c r="S593" s="8" cm="1">
        <f t="array" ref="S593">_xlfn.IFNA(MATCH(_xll.BDP($C593,S$1),Convert_RBCIRTG[RTG_MDY],0),0)</f>
        <v>0</v>
      </c>
      <c r="T593" s="8" cm="1">
        <f t="array" ref="T593">_xlfn.IFNA(MATCH(_xll.BDP($C593,T$1),Convert_RBCIRTG[RTG_FITCH_SP],0),0)</f>
        <v>0</v>
      </c>
      <c r="U593" s="8" cm="1">
        <f t="array" ref="U593">_xlfn.IFNA(MATCH(_xll.BDP($C593,U$1),Convert_RBCIRTG[RTG_FITCH_SP],0),0)</f>
        <v>4</v>
      </c>
      <c r="V593" s="20" t="str" cm="1">
        <f t="array" ref="V593">INDEX(Convert_RBCIRTG[RTG_FITCH_SP],IF(MEDIAN($S593:$U593)&gt;0,MEDIAN($S593:$U593),MAX($S593:$U593)))</f>
        <v>A-</v>
      </c>
      <c r="W593" s="15" cm="1">
        <f t="array" ref="W593">_xll.BDP($C593,W$1,"YAS_YLD_FLAG = 15")</f>
        <v>18.681267665735945</v>
      </c>
      <c r="X593" s="3" t="str">
        <f>INDEX(Convert_DurBins[Dur_Bucket],MATCH($W593,Convert_DurBins[Dur_Val],1))</f>
        <v>18-20</v>
      </c>
      <c r="Y593" s="14">
        <f t="shared" si="48"/>
        <v>3.1666910000000001</v>
      </c>
      <c r="Z593" s="3">
        <f>-INDEX(DefProv[Default],MATCH($O593&amp;$R593,DefProv[KEY],0))</f>
        <v>-13</v>
      </c>
      <c r="AA593" s="9" cm="1">
        <f t="array" ref="AA593">IF($M593="CAD",AB593,_xll.BDP($C593,AA$1,"YAS_XCCY_FOREIGN_CURRENCY=CAD","YAS_YLD_FLAG = 15","PRICING_SOURCE=BVAL"))</f>
        <v>3.296691</v>
      </c>
      <c r="AB593" s="9" cm="1">
        <f t="array" ref="AB593">_xll.BDP($C593,AB$1,"YAS_YLD_FLAG = 15","PRICING_SOURCE=BVAL")</f>
        <v>3.296691</v>
      </c>
      <c r="AC593" s="14">
        <f t="shared" si="49"/>
        <v>0</v>
      </c>
      <c r="AD593" s="9" cm="1">
        <f t="array" ref="AD593">_xll.BDP($C593,AD$1,"YAS_YLD_FLAG = 15","PRICING_SOURCE=BVAL")</f>
        <v>132.8357</v>
      </c>
      <c r="AE593" s="14">
        <f>INDEX([1]credit_yield!$C$1:$C$108,MATCH($AY593,[1]credit_yield!$A$1:$A$108,0))</f>
        <v>135.27205810546869</v>
      </c>
      <c r="AF593" s="9" cm="1">
        <f t="array" ref="AF593">_xll.BDP($C593,AF$1,"YAS_YLD_FLAG = 15","YAS_XCCY_FOREIGN_CURRENCY=CAD","PRICING_SOURCE=BVAL")</f>
        <v>127.95727376914819</v>
      </c>
      <c r="AG593" s="9" cm="1">
        <f t="array" ref="AG593">_xll.BDP($C593,AG$1,"YAS_YLD_FLAG = 15","PRICING_SOURCE=BVAL")</f>
        <v>1.968334</v>
      </c>
      <c r="AH593" s="9" t="str" cm="1">
        <f t="array" ref="AH593">_xll.BDP($C593,AH$1,"YAS_YLD_FLAG = 15","PRICING_SOURCE=BVAL")</f>
        <v>CAN 2 12/01/51</v>
      </c>
      <c r="AI593" s="9" t="str" cm="1">
        <f t="array" ref="AI593">_xll.BDP($C593,AI$1,"YAS_YLD_FLAG = 15","YAS_XCCY_FOREIGN_CURRENCY=CAD","PRICING_SOURCE=BVAL")</f>
        <v>CAN 2 12/01/51</v>
      </c>
      <c r="AJ593" s="9" cm="1">
        <f t="array" ref="AJ593">_xll.BQL($C593, "yield(fill=PREV, pricing_source=BVN4, side=Bid, yield_type=YTW) - yield(fill=PREV, pricing_source=BVN4, side=Ask, yield_type=YTW)")</f>
        <v>2.4765941934484115E-2</v>
      </c>
      <c r="AK593" s="16" cm="1">
        <f t="array" ref="AK593">_xll.BDP($C593,AK$1,"YAS_YLD_FLAG = 1")</f>
        <v>300000000</v>
      </c>
      <c r="AL593" s="5">
        <f t="shared" si="50"/>
        <v>0</v>
      </c>
      <c r="AM593" s="17" cm="1">
        <f t="array" ref="AM593">_xll.BDP($C593&amp;"@"&amp;Settings!$B$1&amp;" "&amp;$O593,"INTERVAL_SUM","MARKET_DATA_OVERRIDE="&amp;AM$1,"CALC_INTERVAL="&amp;Settings!$B$2,"FILL=0")*1000</f>
        <v>0</v>
      </c>
      <c r="AN593" s="18">
        <f t="shared" si="51"/>
        <v>0</v>
      </c>
      <c r="AO593" s="17" cm="1">
        <f t="array" ref="AO593">_xll.BDP($I593&amp;"@"&amp;Settings!$B$1&amp;" "&amp;$O593,"INTERVAL_SUM","MARKET_DATA_OVERRIDE="&amp;AO$1,"CALC_INTERVAL="&amp;Settings!$B$2,"FILL=0")*1000</f>
        <v>0</v>
      </c>
      <c r="AP593" s="17" cm="1">
        <f t="array" ref="AP593">_xll.BDP($I593&amp;"@"&amp;Settings!$B$1&amp;" "&amp;$O593,"INTERVAL_SUM","MARKET_DATA_OVERRIDE="&amp;AP$1,"CALC_INTERVAL="&amp;Settings!$B$2,"FILL=0")*1000</f>
        <v>0</v>
      </c>
      <c r="AQ593" s="8" cm="1">
        <f t="array" ref="AQ593">_xll.BDP($C593,AQ$1)</f>
        <v>68</v>
      </c>
      <c r="AR593" s="21">
        <f>_xlfn.IFNA(IF(ISNUMBER($K593),INDEX(SN_Limit[UTILIZATION],MATCH($K593,SN_Limit[BB_ID],0)),"#N/A"),
IF(ISNUMBER($L593),INDEX(SN_Limit[UTILIZATION],MATCH($L593,SN_Limit[BB_ID],0)),"#N/A"))</f>
        <v>0.2374</v>
      </c>
      <c r="AS593" s="6">
        <f>_xlfn.IFNA(IF(ISNUMBER($K593),INDEX(SN_Limit[REMAINING],MATCH($K593,SN_Limit[BB_ID],0)),"#N/A"),
IF(ISNUMBER($L593),INDEX(SN_Limit[REMAINING],MATCH($L593,SN_Limit[BB_ID],0)),"#N/A"))</f>
        <v>99389975.75999999</v>
      </c>
      <c r="AT593" s="39" t="str">
        <f>INDEX(Table11[Z_category],MATCH(MAX(BuyTable[[#This Row],[Yld_Z_BB]:[Yld_Z_RBCI]]),Table11[Z_score_Vale],1))</f>
        <v>75 to 90</v>
      </c>
      <c r="AU593" s="39">
        <f>INDEX(Table12[TRAC_Category],MATCH(BuyTable[[#This Row],[Perc_Traded]],Table12[TRAC_Value],1))</f>
        <v>0</v>
      </c>
      <c r="AV593" s="41">
        <f>INDEX(Table13[NetDlrInv_Category],MATCH(BuyTable[[#This Row],[DealerClient Net]],Table13[NetDlrInv_Value],1))</f>
        <v>0</v>
      </c>
      <c r="AW593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93" s="39">
        <f>INDEX(Table15[XCCY_Cat],MATCH(BuyTable[[#This Row],[XCCY_sprd]],Table15[XCCY_Value],1))</f>
        <v>0</v>
      </c>
      <c r="AY593" s="3" t="str">
        <f>INDEX(Group_RTG[RTG_Value],MATCH($R593,Group_RTG[RTG_Key],0))&amp;":"&amp;INDEX(Map_DurBQNT[Dur_Val],MATCH($X593,Map_DurBQNT[Dur_Key],0))&amp;":"&amp;$M593&amp;":"&amp;$O593</f>
        <v>A:10:CAD:Corp</v>
      </c>
      <c r="AZ593" s="39" t="str">
        <f>INDEX(Table9[LQA_Bucket],MATCH(BuyTable[[#This Row],[LQA_LIQUIDITY_SCORE]],Table9[LQA_Val],1))</f>
        <v>60-80</v>
      </c>
      <c r="BA593" s="41" t="str">
        <f>INDEX(Table10[Utilization_Bucket],MATCH(_xlfn.IFNA(ROUND(BuyTable[[#This Row],[Remaining]]/1000000,0),-1),Table10[Utilization_Val],1))</f>
        <v>50-100MM</v>
      </c>
      <c r="BB59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94" spans="1:54" x14ac:dyDescent="0.3">
      <c r="A594" t="s">
        <v>876</v>
      </c>
      <c r="B594" t="str">
        <f>IF(ISNUMBER(MATCH(I594,Buyside_PastID!A:A,0)),"","NEW")</f>
        <v/>
      </c>
      <c r="C594" s="8" t="s">
        <v>1078</v>
      </c>
      <c r="D594" s="8">
        <v>2.4831640260689558</v>
      </c>
      <c r="E594" s="8">
        <v>1.9697675306494418</v>
      </c>
      <c r="F594" s="8" t="s">
        <v>2182</v>
      </c>
      <c r="G594" s="8">
        <v>0</v>
      </c>
      <c r="H594" s="8">
        <v>0</v>
      </c>
      <c r="I594" s="8" t="str" cm="1">
        <f t="array" ref="I594">_xll.BDP($C594,I$1)</f>
        <v>651333FQ4</v>
      </c>
      <c r="J594" s="8" t="str" cm="1">
        <f t="array" ref="J594">_xll.BDP($C594,J$1)</f>
        <v>NF 4 1/2 04/17/37</v>
      </c>
      <c r="K594" s="8" cm="1">
        <f t="array" ref="K594">_xll.BDP($C594,K$1)</f>
        <v>186509</v>
      </c>
      <c r="L594" s="8" cm="1">
        <f t="array" ref="L594">_xll.BDP($C594,L$1)</f>
        <v>186509</v>
      </c>
      <c r="M594" s="8" t="str" cm="1">
        <f t="array" ref="M594">_xll.BDP($C594,M$1)</f>
        <v>CAD</v>
      </c>
      <c r="N594" s="8" t="str" cm="1">
        <f t="array" ref="N594">_xll.BDP($C594,N$1)</f>
        <v>CA</v>
      </c>
      <c r="O594" s="8" t="str" cm="1">
        <f t="array" ref="O594">_xll.BDP($C594,O$1)</f>
        <v>Govt</v>
      </c>
      <c r="P594" s="8" t="str" cm="1">
        <f t="array" ref="P594">_xll.BDP($C594,P$1)</f>
        <v>Government</v>
      </c>
      <c r="Q594" s="8" t="str" cm="1">
        <f t="array" ref="Q594">_xll.BDP($C594,Q$1)</f>
        <v>PROVINCE OF NEWFOUNDLAND</v>
      </c>
      <c r="R594" s="8" t="str" cm="1">
        <f t="array" ref="R594">_xll.BDP($C594,R$1)</f>
        <v>A</v>
      </c>
      <c r="S594" s="8" cm="1">
        <f t="array" ref="S594">_xlfn.IFNA(MATCH(_xll.BDP($C594,S$1),Convert_RBCIRTG[RTG_MDY],0),0)</f>
        <v>6</v>
      </c>
      <c r="T594" s="8" cm="1">
        <f t="array" ref="T594">_xlfn.IFNA(MATCH(_xll.BDP($C594,T$1),Convert_RBCIRTG[RTG_FITCH_SP],0),0)</f>
        <v>0</v>
      </c>
      <c r="U594" s="8" cm="1">
        <f t="array" ref="U594">_xlfn.IFNA(MATCH(_xll.BDP($C594,U$1),Convert_RBCIRTG[RTG_FITCH_SP],0),0)</f>
        <v>0</v>
      </c>
      <c r="V594" s="20" t="str" cm="1">
        <f t="array" ref="V594">INDEX(Convert_RBCIRTG[RTG_FITCH_SP],IF(MEDIAN($S594:$U594)&gt;0,MEDIAN($S594:$U594),MAX($S594:$U594)))</f>
        <v>A+</v>
      </c>
      <c r="W594" s="15" cm="1">
        <f t="array" ref="W594">_xll.BDP($C594,W$1,"YAS_YLD_FLAG = 15")</f>
        <v>11.581044026103195</v>
      </c>
      <c r="X594" s="3" t="str">
        <f>INDEX(Convert_DurBins[Dur_Bucket],MATCH($W594,Convert_DurBins[Dur_Val],1))</f>
        <v>10-12</v>
      </c>
      <c r="Y594" s="14">
        <f t="shared" si="48"/>
        <v>2.8142650000000002</v>
      </c>
      <c r="Z594" s="3">
        <f>-INDEX(DefProv[Default],MATCH($O594&amp;$R594,DefProv[KEY],0))</f>
        <v>-3</v>
      </c>
      <c r="AA594" s="9" cm="1">
        <f t="array" ref="AA594">IF($M594="CAD",AB594,_xll.BDP($C594,AA$1,"YAS_XCCY_FOREIGN_CURRENCY=CAD","YAS_YLD_FLAG = 15","PRICING_SOURCE=BVAL"))</f>
        <v>2.844265</v>
      </c>
      <c r="AB594" s="9" cm="1">
        <f t="array" ref="AB594">_xll.BDP($C594,AB$1,"YAS_YLD_FLAG = 15","PRICING_SOURCE=BVAL")</f>
        <v>2.844265</v>
      </c>
      <c r="AC594" s="14">
        <f t="shared" si="49"/>
        <v>0</v>
      </c>
      <c r="AD594" s="9" cm="1">
        <f t="array" ref="AD594">_xll.BDP($C594,AD$1,"YAS_YLD_FLAG = 15","PRICING_SOURCE=BVAL")</f>
        <v>114.53450000000001</v>
      </c>
      <c r="AE594" s="14">
        <f>INDEX([1]credit_yield!$C$1:$C$108,MATCH($AY594,[1]credit_yield!$A$1:$A$108,0))</f>
        <v>86.119502476283486</v>
      </c>
      <c r="AF594" s="9" cm="1">
        <f t="array" ref="AF594">_xll.BDP($C594,AF$1,"YAS_YLD_FLAG = 15","YAS_XCCY_FOREIGN_CURRENCY=CAD","PRICING_SOURCE=BVAL")</f>
        <v>107.52053168316547</v>
      </c>
      <c r="AG594" s="9" cm="1">
        <f t="array" ref="AG594">_xll.BDP($C594,AG$1,"YAS_YLD_FLAG = 15","PRICING_SOURCE=BVAL")</f>
        <v>1.69892</v>
      </c>
      <c r="AH594" s="9" t="str" cm="1">
        <f t="array" ref="AH594">_xll.BDP($C594,AH$1,"YAS_YLD_FLAG = 15","PRICING_SOURCE=BVAL")</f>
        <v>CAN 5 3/4 06/01/33</v>
      </c>
      <c r="AI594" s="9" t="str" cm="1">
        <f t="array" ref="AI594">_xll.BDP($C594,AI$1,"YAS_YLD_FLAG = 15","YAS_XCCY_FOREIGN_CURRENCY=CAD","PRICING_SOURCE=BVAL")</f>
        <v>CAN 4 06/01/41</v>
      </c>
      <c r="AJ594" s="9" cm="1">
        <f t="array" ref="AJ594">_xll.BQL($C594, "yield(fill=PREV, pricing_source=BVN4, side=Bid, yield_type=YTW) - yield(fill=PREV, pricing_source=BVN4, side=Ask, yield_type=YTW)")</f>
        <v>1.6284039601930811E-2</v>
      </c>
      <c r="AK594" s="16" cm="1">
        <f t="array" ref="AK594">_xll.BDP($C594,AK$1,"YAS_YLD_FLAG = 1")</f>
        <v>350000000</v>
      </c>
      <c r="AL594" s="5">
        <f t="shared" si="50"/>
        <v>0</v>
      </c>
      <c r="AM594" s="17" cm="1">
        <f t="array" ref="AM594">_xll.BDP($C594&amp;"@"&amp;Settings!$B$1&amp;" "&amp;$O594,"INTERVAL_SUM","MARKET_DATA_OVERRIDE="&amp;AM$1,"CALC_INTERVAL="&amp;Settings!$B$2,"FILL=0")*1000</f>
        <v>0</v>
      </c>
      <c r="AN594" s="18">
        <f t="shared" si="51"/>
        <v>0</v>
      </c>
      <c r="AO594" s="17" cm="1">
        <f t="array" ref="AO594">_xll.BDP($I594&amp;"@"&amp;Settings!$B$1&amp;" "&amp;$O594,"INTERVAL_SUM","MARKET_DATA_OVERRIDE="&amp;AO$1,"CALC_INTERVAL="&amp;Settings!$B$2,"FILL=0")*1000</f>
        <v>0</v>
      </c>
      <c r="AP594" s="17" cm="1">
        <f t="array" ref="AP594">_xll.BDP($I594&amp;"@"&amp;Settings!$B$1&amp;" "&amp;$O594,"INTERVAL_SUM","MARKET_DATA_OVERRIDE="&amp;AP$1,"CALC_INTERVAL="&amp;Settings!$B$2,"FILL=0")*1000</f>
        <v>0</v>
      </c>
      <c r="AQ594" s="8" cm="1">
        <f t="array" ref="AQ594">_xll.BDP($C594,AQ$1)</f>
        <v>96</v>
      </c>
      <c r="AR594" s="21">
        <f>_xlfn.IFNA(IF(ISNUMBER($K594),INDEX(SN_Limit[UTILIZATION],MATCH($K594,SN_Limit[BB_ID],0)),"#N/A"),
IF(ISNUMBER($L594),INDEX(SN_Limit[UTILIZATION],MATCH($L594,SN_Limit[BB_ID],0)),"#N/A"))</f>
        <v>0.8669</v>
      </c>
      <c r="AS594" s="6">
        <f>_xlfn.IFNA(IF(ISNUMBER($K594),INDEX(SN_Limit[REMAINING],MATCH($K594,SN_Limit[BB_ID],0)),"#N/A"),
IF(ISNUMBER($L594),INDEX(SN_Limit[REMAINING],MATCH($L594,SN_Limit[BB_ID],0)),"#N/A"))</f>
        <v>23182771.799999952</v>
      </c>
      <c r="AT594" s="39" t="str">
        <f>INDEX(Table11[Z_category],MATCH(MAX(BuyTable[[#This Row],[Yld_Z_BB]:[Yld_Z_RBCI]]),Table11[Z_score_Vale],1))</f>
        <v>90+</v>
      </c>
      <c r="AU594" s="39">
        <f>INDEX(Table12[TRAC_Category],MATCH(BuyTable[[#This Row],[Perc_Traded]],Table12[TRAC_Value],1))</f>
        <v>0</v>
      </c>
      <c r="AV594" s="41">
        <f>INDEX(Table13[NetDlrInv_Category],MATCH(BuyTable[[#This Row],[DealerClient Net]],Table13[NetDlrInv_Value],1))</f>
        <v>0</v>
      </c>
      <c r="AW594" s="39">
        <f>IF(OR(ISBLANK(BuyTable[[#This Row],[MSG_AskSize]]),NOT(ISNUMBER(BuyTable[[#This Row],[MSG_AskSize]]))),"NA",INDEX(Table14[AskSize_Category],MATCH(BuyTable[[#This Row],[MSG_AskSize]],Table14[AskSize_Value],1)))</f>
        <v>0</v>
      </c>
      <c r="AX594" s="39">
        <f>INDEX(Table15[XCCY_Cat],MATCH(BuyTable[[#This Row],[XCCY_sprd]],Table15[XCCY_Value],1))</f>
        <v>0</v>
      </c>
      <c r="AY594" s="3" t="str">
        <f>INDEX(Group_RTG[RTG_Value],MATCH($R594,Group_RTG[RTG_Key],0))&amp;":"&amp;INDEX(Map_DurBQNT[Dur_Val],MATCH($X594,Map_DurBQNT[Dur_Key],0))&amp;":"&amp;$M594&amp;":"&amp;$O594</f>
        <v>A:6:CAD:Govt</v>
      </c>
      <c r="AZ594" s="39" t="str">
        <f>INDEX(Table9[LQA_Bucket],MATCH(BuyTable[[#This Row],[LQA_LIQUIDITY_SCORE]],Table9[LQA_Val],1))</f>
        <v>80-100</v>
      </c>
      <c r="BA594" s="41" t="str">
        <f>INDEX(Table10[Utilization_Bucket],MATCH(_xlfn.IFNA(ROUND(BuyTable[[#This Row],[Remaining]]/1000000,0),-1),Table10[Utilization_Val],1))</f>
        <v>10-50MM</v>
      </c>
      <c r="BB59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95" spans="1:54" x14ac:dyDescent="0.3">
      <c r="A595" t="s">
        <v>876</v>
      </c>
      <c r="B595" t="str">
        <f>IF(ISNUMBER(MATCH(I595,Buyside_PastID!A:A,0)),"","NEW")</f>
        <v/>
      </c>
      <c r="C595" s="8" t="s">
        <v>1834</v>
      </c>
      <c r="D595" s="8">
        <v>1.0542947295892153</v>
      </c>
      <c r="E595" s="8">
        <v>1.1352508944561845</v>
      </c>
      <c r="F595" s="8" t="s">
        <v>2280</v>
      </c>
      <c r="G595" s="8">
        <v>0</v>
      </c>
      <c r="H595" s="8">
        <v>5000000</v>
      </c>
      <c r="I595" s="8" t="str" cm="1">
        <f t="array" ref="I595">_xll.BDP($C595,I$1)</f>
        <v>44841SAC3</v>
      </c>
      <c r="J595" s="8" t="str" cm="1">
        <f t="array" ref="J595">_xll.BDP($C595,J$1)</f>
        <v>CKHH 7.45 11/24/33</v>
      </c>
      <c r="K595" s="8" cm="1">
        <f t="array" ref="K595">_xll.BDP($C595,K$1)</f>
        <v>44569911</v>
      </c>
      <c r="L595" s="8" cm="1">
        <f t="array" ref="L595">_xll.BDP($C595,L$1)</f>
        <v>8522004</v>
      </c>
      <c r="M595" s="8" t="str" cm="1">
        <f t="array" ref="M595">_xll.BDP($C595,M$1)</f>
        <v>USD</v>
      </c>
      <c r="N595" s="8" t="str" cm="1">
        <f t="array" ref="N595">_xll.BDP($C595,N$1)</f>
        <v>CI</v>
      </c>
      <c r="O595" s="8" t="str" cm="1">
        <f t="array" ref="O595">_xll.BDP($C595,O$1)</f>
        <v>Corp</v>
      </c>
      <c r="P595" s="8" t="str" cm="1">
        <f t="array" ref="P595">_xll.BDP($C595,P$1)</f>
        <v>Consumer Staples</v>
      </c>
      <c r="Q595" s="8" t="str" cm="1">
        <f t="array" ref="Q595">_xll.BDP($C595,Q$1)</f>
        <v>HUTCHISON WHAM INT 03/33</v>
      </c>
      <c r="R595" s="8" t="str" cm="1">
        <f t="array" ref="R595">_xll.BDP($C595,R$1)</f>
        <v>A-</v>
      </c>
      <c r="S595" s="8" cm="1">
        <f t="array" ref="S595">_xlfn.IFNA(MATCH(_xll.BDP($C595,S$1),Convert_RBCIRTG[RTG_MDY],0),0)</f>
        <v>5</v>
      </c>
      <c r="T595" s="8" cm="1">
        <f t="array" ref="T595">_xlfn.IFNA(MATCH(_xll.BDP($C595,T$1),Convert_RBCIRTG[RTG_FITCH_SP],0),0)</f>
        <v>4</v>
      </c>
      <c r="U595" s="8" cm="1">
        <f t="array" ref="U595">_xlfn.IFNA(MATCH(_xll.BDP($C595,U$1),Convert_RBCIRTG[RTG_FITCH_SP],0),0)</f>
        <v>5</v>
      </c>
      <c r="V595" s="20" t="str" cm="1">
        <f t="array" ref="V595">INDEX(Convert_RBCIRTG[RTG_FITCH_SP],IF(MEDIAN($S595:$U595)&gt;0,MEDIAN($S595:$U595),MAX($S595:$U595)))</f>
        <v>A</v>
      </c>
      <c r="W595" s="15" cm="1">
        <f t="array" ref="W595">_xll.BDP($C595,W$1,"YAS_YLD_FLAG = 15")</f>
        <v>8.6463763262626792</v>
      </c>
      <c r="X595" s="3" t="str">
        <f>INDEX(Convert_DurBins[Dur_Bucket],MATCH($W595,Convert_DurBins[Dur_Val],1))</f>
        <v>0-10</v>
      </c>
      <c r="Y595" s="14">
        <f t="shared" si="48"/>
        <v>3.3334839906487046</v>
      </c>
      <c r="Z595" s="3">
        <f>-INDEX(DefProv[Default],MATCH($O595&amp;$R595,DefProv[KEY],0))</f>
        <v>-13</v>
      </c>
      <c r="AA595" s="9" cm="1">
        <f t="array" ref="AA595">IF($M595="CAD",AB595,_xll.BDP($C595,AA$1,"YAS_XCCY_FOREIGN_CURRENCY=CAD","YAS_YLD_FLAG = 15","PRICING_SOURCE=BVAL"))</f>
        <v>3.4634839906487045</v>
      </c>
      <c r="AB595" s="9" cm="1">
        <f t="array" ref="AB595">_xll.BDP($C595,AB$1,"YAS_YLD_FLAG = 15","PRICING_SOURCE=BVAL")</f>
        <v>2.7330019999999999</v>
      </c>
      <c r="AC595" s="14">
        <f t="shared" si="49"/>
        <v>0.73048199064870456</v>
      </c>
      <c r="AD595" s="9" cm="1">
        <f t="array" ref="AD595">_xll.BDP($C595,AD$1,"YAS_YLD_FLAG = 15","PRICING_SOURCE=BVAL")</f>
        <v>115.3017</v>
      </c>
      <c r="AE595" s="14">
        <f>INDEX([1]credit_yield!$C$1:$C$108,MATCH($AY595,[1]credit_yield!$A$1:$A$108,0))</f>
        <v>73.928243448068429</v>
      </c>
      <c r="AF595" s="9" cm="1">
        <f t="array" ref="AF595">_xll.BDP($C595,AF$1,"YAS_YLD_FLAG = 15","YAS_XCCY_FOREIGN_CURRENCY=CAD","PRICING_SOURCE=BVAL")</f>
        <v>187.49801601171006</v>
      </c>
      <c r="AG595" s="9" cm="1">
        <f t="array" ref="AG595">_xll.BDP($C595,AG$1,"YAS_YLD_FLAG = 15","PRICING_SOURCE=BVAL")</f>
        <v>1.579985</v>
      </c>
      <c r="AH595" s="9" t="str" cm="1">
        <f t="array" ref="AH595">_xll.BDP($C595,AH$1,"YAS_YLD_FLAG = 15","PRICING_SOURCE=BVAL")</f>
        <v>T 1 1/4 08/15/31</v>
      </c>
      <c r="AI595" s="9" t="str" cm="1">
        <f t="array" ref="AI595">_xll.BDP($C595,AI$1,"YAS_YLD_FLAG = 15","YAS_XCCY_FOREIGN_CURRENCY=CAD","PRICING_SOURCE=BVAL")</f>
        <v>CAN 1 ½ 06/01/31</v>
      </c>
      <c r="AJ595" s="9" cm="1">
        <f t="array" ref="AJ595">_xll.BQL($C595, "yield(fill=PREV, pricing_source=BVN4, side=Bid, yield_type=YTW) - yield(fill=PREV, pricing_source=BVN4, side=Ask, yield_type=YTW)")</f>
        <v>4.8911032927636988E-2</v>
      </c>
      <c r="AK595" s="16" cm="1">
        <f t="array" ref="AK595">_xll.BDP($C595,AK$1,"YAS_YLD_FLAG = 1")</f>
        <v>1500000000</v>
      </c>
      <c r="AL595" s="5">
        <f t="shared" si="50"/>
        <v>0</v>
      </c>
      <c r="AM595" s="17" cm="1">
        <f t="array" ref="AM595">_xll.BDP($C595&amp;"@"&amp;Settings!$B$1&amp;" "&amp;$O595,"INTERVAL_SUM","MARKET_DATA_OVERRIDE="&amp;AM$1,"CALC_INTERVAL="&amp;Settings!$B$2,"FILL=0")*1000</f>
        <v>0</v>
      </c>
      <c r="AN595" s="18">
        <f t="shared" si="51"/>
        <v>0</v>
      </c>
      <c r="AO595" s="17" cm="1">
        <f t="array" ref="AO595">_xll.BDP($I595&amp;"@"&amp;Settings!$B$1&amp;" "&amp;$O595,"INTERVAL_SUM","MARKET_DATA_OVERRIDE="&amp;AO$1,"CALC_INTERVAL="&amp;Settings!$B$2,"FILL=0")*1000</f>
        <v>0</v>
      </c>
      <c r="AP595" s="17" cm="1">
        <f t="array" ref="AP595">_xll.BDP($I595&amp;"@"&amp;Settings!$B$1&amp;" "&amp;$O595,"INTERVAL_SUM","MARKET_DATA_OVERRIDE="&amp;AP$1,"CALC_INTERVAL="&amp;Settings!$B$2,"FILL=0")*1000</f>
        <v>0</v>
      </c>
      <c r="AQ595" s="8" cm="1">
        <f t="array" ref="AQ595">_xll.BDP($C595,AQ$1)</f>
        <v>88</v>
      </c>
      <c r="AR595" s="21" t="e">
        <f>_xlfn.IFNA(IF(ISNUMBER($K595),INDEX(SN_Limit[UTILIZATION],MATCH($K595,SN_Limit[BB_ID],0)),"#N/A"),
IF(ISNUMBER($L595),INDEX(SN_Limit[UTILIZATION],MATCH($L595,SN_Limit[BB_ID],0)),"#N/A"))</f>
        <v>#N/A</v>
      </c>
      <c r="AS595" s="6" t="e">
        <f>_xlfn.IFNA(IF(ISNUMBER($K595),INDEX(SN_Limit[REMAINING],MATCH($K595,SN_Limit[BB_ID],0)),"#N/A"),
IF(ISNUMBER($L595),INDEX(SN_Limit[REMAINING],MATCH($L595,SN_Limit[BB_ID],0)),"#N/A"))</f>
        <v>#N/A</v>
      </c>
      <c r="AT595" s="39" t="str">
        <f>INDEX(Table11[Z_category],MATCH(MAX(BuyTable[[#This Row],[Yld_Z_BB]:[Yld_Z_RBCI]]),Table11[Z_score_Vale],1))</f>
        <v>75 to 90</v>
      </c>
      <c r="AU595" s="39">
        <f>INDEX(Table12[TRAC_Category],MATCH(BuyTable[[#This Row],[Perc_Traded]],Table12[TRAC_Value],1))</f>
        <v>0</v>
      </c>
      <c r="AV595" s="41">
        <f>INDEX(Table13[NetDlrInv_Category],MATCH(BuyTable[[#This Row],[DealerClient Net]],Table13[NetDlrInv_Value],1))</f>
        <v>0</v>
      </c>
      <c r="AW595" s="39">
        <f>IF(OR(ISBLANK(BuyTable[[#This Row],[MSG_AskSize]]),NOT(ISNUMBER(BuyTable[[#This Row],[MSG_AskSize]]))),"NA",INDEX(Table14[AskSize_Category],MATCH(BuyTable[[#This Row],[MSG_AskSize]],Table14[AskSize_Value],1)))</f>
        <v>0</v>
      </c>
      <c r="AX595" s="39" t="str">
        <f>INDEX(Table15[XCCY_Cat],MATCH(BuyTable[[#This Row],[XCCY_sprd]],Table15[XCCY_Value],1))</f>
        <v>0.5 to 0.8</v>
      </c>
      <c r="AY595" s="3" t="str">
        <f>INDEX(Group_RTG[RTG_Value],MATCH($R595,Group_RTG[RTG_Key],0))&amp;":"&amp;INDEX(Map_DurBQNT[Dur_Val],MATCH($X595,Map_DurBQNT[Dur_Key],0))&amp;":"&amp;$M595&amp;":"&amp;$O595</f>
        <v>A:5:USD:Corp</v>
      </c>
      <c r="AZ595" s="39" t="str">
        <f>INDEX(Table9[LQA_Bucket],MATCH(BuyTable[[#This Row],[LQA_LIQUIDITY_SCORE]],Table9[LQA_Val],1))</f>
        <v>80-100</v>
      </c>
      <c r="BA595" s="41" t="str">
        <f>INDEX(Table10[Utilization_Bucket],MATCH(_xlfn.IFNA(ROUND(BuyTable[[#This Row],[Remaining]]/1000000,0),-1),Table10[Utilization_Val],1))</f>
        <v>NR</v>
      </c>
      <c r="BB59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96" spans="1:54" x14ac:dyDescent="0.3">
      <c r="A596" t="s">
        <v>876</v>
      </c>
      <c r="B596" t="str">
        <f>IF(ISNUMBER(MATCH(I596,Buyside_PastID!A:A,0)),"","NEW")</f>
        <v/>
      </c>
      <c r="C596" s="8" t="s">
        <v>1140</v>
      </c>
      <c r="D596" s="8">
        <v>1.158414574023011</v>
      </c>
      <c r="E596" s="8">
        <v>1.2332301284274108</v>
      </c>
      <c r="F596" s="8" t="s">
        <v>2789</v>
      </c>
      <c r="I596" s="8" t="str" cm="1">
        <f t="array" ref="I596">_xll.BDP($C596,I$1)</f>
        <v>78348BAA0</v>
      </c>
      <c r="J596" s="8" t="str" cm="1">
        <f t="array" ref="J596">_xll.BDP($C596,J$1)</f>
        <v>RPCUH 6 08/31/36</v>
      </c>
      <c r="K596" s="8" cm="1">
        <f t="array" ref="K596">_xll.BDP($C596,K$1)</f>
        <v>12257737</v>
      </c>
      <c r="L596" s="8" cm="1">
        <f t="array" ref="L596">_xll.BDP($C596,L$1)</f>
        <v>17291380</v>
      </c>
      <c r="M596" s="8" t="str" cm="1">
        <f t="array" ref="M596">_xll.BDP($C596,M$1)</f>
        <v>USD</v>
      </c>
      <c r="N596" s="8" t="str" cm="1">
        <f t="array" ref="N596">_xll.BDP($C596,N$1)</f>
        <v>UA</v>
      </c>
      <c r="O596" s="8" t="str" cm="1">
        <f t="array" ref="O596">_xll.BDP($C596,O$1)</f>
        <v>Corp</v>
      </c>
      <c r="P596" s="8" t="str" cm="1">
        <f t="array" ref="P596">_xll.BDP($C596,P$1)</f>
        <v>Utilities</v>
      </c>
      <c r="Q596" s="8" t="str" cm="1">
        <f t="array" ref="Q596">_xll.BDP($C596,Q$1)</f>
        <v>RUWAIS POWER CO PJSC</v>
      </c>
      <c r="R596" s="8" t="str" cm="1">
        <f t="array" ref="R596">_xll.BDP($C596,R$1)</f>
        <v>A-</v>
      </c>
      <c r="S596" s="8" cm="1">
        <f t="array" ref="S596">_xlfn.IFNA(MATCH(_xll.BDP($C596,S$1),Convert_RBCIRTG[RTG_MDY],0),0)</f>
        <v>4</v>
      </c>
      <c r="T596" s="8" cm="1">
        <f t="array" ref="T596">_xlfn.IFNA(MATCH(_xll.BDP($C596,T$1),Convert_RBCIRTG[RTG_FITCH_SP],0),0)</f>
        <v>0</v>
      </c>
      <c r="U596" s="8" cm="1">
        <f t="array" ref="U596">_xlfn.IFNA(MATCH(_xll.BDP($C596,U$1),Convert_RBCIRTG[RTG_FITCH_SP],0),0)</f>
        <v>4</v>
      </c>
      <c r="V596" s="20" t="str" cm="1">
        <f t="array" ref="V596">INDEX(Convert_RBCIRTG[RTG_FITCH_SP],IF(MEDIAN($S596:$U596)&gt;0,MEDIAN($S596:$U596),MAX($S596:$U596)))</f>
        <v>A-</v>
      </c>
      <c r="W596" s="15" cm="1">
        <f t="array" ref="W596">_xll.BDP($C596,W$1,"YAS_YLD_FLAG = 15")</f>
        <v>10.519650791445402</v>
      </c>
      <c r="X596" s="3" t="str">
        <f>INDEX(Convert_DurBins[Dur_Bucket],MATCH($W596,Convert_DurBins[Dur_Val],1))</f>
        <v>10-12</v>
      </c>
      <c r="Y596" s="14">
        <f t="shared" si="48"/>
        <v>3.7361587529496769</v>
      </c>
      <c r="Z596" s="3">
        <f>-INDEX(DefProv[Default],MATCH($O596&amp;$R596,DefProv[KEY],0))</f>
        <v>-13</v>
      </c>
      <c r="AA596" s="9" cm="1">
        <f t="array" ref="AA596">IF($M596="CAD",AB596,_xll.BDP($C596,AA$1,"YAS_XCCY_FOREIGN_CURRENCY=CAD","YAS_YLD_FLAG = 15","PRICING_SOURCE=BVAL"))</f>
        <v>3.8661587529496768</v>
      </c>
      <c r="AB596" s="9" cm="1">
        <f t="array" ref="AB596">_xll.BDP($C596,AB$1,"YAS_YLD_FLAG = 15","PRICING_SOURCE=BVAL")</f>
        <v>3.1325440000000002</v>
      </c>
      <c r="AC596" s="14">
        <f t="shared" si="49"/>
        <v>0.7336147529496766</v>
      </c>
      <c r="AD596" s="9" cm="1">
        <f t="array" ref="AD596">_xll.BDP($C596,AD$1,"YAS_YLD_FLAG = 15","PRICING_SOURCE=BVAL")</f>
        <v>155.25590000000003</v>
      </c>
      <c r="AE596" s="14">
        <f>INDEX([1]credit_yield!$C$1:$C$108,MATCH($AY596,[1]credit_yield!$A$1:$A$108,0))</f>
        <v>97.700504166739321</v>
      </c>
      <c r="AF596" s="9" cm="1">
        <f t="array" ref="AF596">_xll.BDP($C596,AF$1,"YAS_YLD_FLAG = 15","YAS_XCCY_FOREIGN_CURRENCY=CAD","PRICING_SOURCE=BVAL")</f>
        <v>199.78528305257979</v>
      </c>
      <c r="AG596" s="9" cm="1">
        <f t="array" ref="AG596">_xll.BDP($C596,AG$1,"YAS_YLD_FLAG = 15","PRICING_SOURCE=BVAL")</f>
        <v>1.579985</v>
      </c>
      <c r="AH596" s="9" t="str" cm="1">
        <f t="array" ref="AH596">_xll.BDP($C596,AH$1,"YAS_YLD_FLAG = 15","PRICING_SOURCE=BVAL")</f>
        <v>T 1 1/4 08/15/31</v>
      </c>
      <c r="AI596" s="9" t="str" cm="1">
        <f t="array" ref="AI596">_xll.BDP($C596,AI$1,"YAS_YLD_FLAG = 15","YAS_XCCY_FOREIGN_CURRENCY=CAD","PRICING_SOURCE=BVAL")</f>
        <v>CAN 4 06/01/41</v>
      </c>
      <c r="AJ596" s="9" cm="1">
        <f t="array" ref="AJ596">_xll.BQL($C596, "yield(fill=PREV, pricing_source=BVN4, side=Bid, yield_type=YTW) - yield(fill=PREV, pricing_source=BVN4, side=Ask, yield_type=YTW)")</f>
        <v>5.2045151020354119E-2</v>
      </c>
      <c r="AK596" s="16" cm="1">
        <f t="array" ref="AK596">_xll.BDP($C596,AK$1,"YAS_YLD_FLAG = 1")</f>
        <v>825000000</v>
      </c>
      <c r="AL596" s="5">
        <f t="shared" si="50"/>
        <v>0</v>
      </c>
      <c r="AM596" s="17" cm="1">
        <f t="array" ref="AM596">_xll.BDP($C596&amp;"@"&amp;Settings!$B$1&amp;" "&amp;$O596,"INTERVAL_SUM","MARKET_DATA_OVERRIDE="&amp;AM$1,"CALC_INTERVAL="&amp;Settings!$B$2,"FILL=0")*1000</f>
        <v>0</v>
      </c>
      <c r="AN596" s="18">
        <f t="shared" si="51"/>
        <v>0</v>
      </c>
      <c r="AO596" s="17" cm="1">
        <f t="array" ref="AO596">_xll.BDP($I596&amp;"@"&amp;Settings!$B$1&amp;" "&amp;$O596,"INTERVAL_SUM","MARKET_DATA_OVERRIDE="&amp;AO$1,"CALC_INTERVAL="&amp;Settings!$B$2,"FILL=0")*1000</f>
        <v>0</v>
      </c>
      <c r="AP596" s="17" cm="1">
        <f t="array" ref="AP596">_xll.BDP($I596&amp;"@"&amp;Settings!$B$1&amp;" "&amp;$O596,"INTERVAL_SUM","MARKET_DATA_OVERRIDE="&amp;AP$1,"CALC_INTERVAL="&amp;Settings!$B$2,"FILL=0")*1000</f>
        <v>0</v>
      </c>
      <c r="AQ596" s="8" cm="1">
        <f t="array" ref="AQ596">_xll.BDP($C596,AQ$1)</f>
        <v>66</v>
      </c>
      <c r="AR596" s="21" t="str">
        <f>_xlfn.IFNA(IF(ISNUMBER($K596),INDEX(SN_Limit[UTILIZATION],MATCH($K596,SN_Limit[BB_ID],0)),"#N/A"),
IF(ISNUMBER($L596),INDEX(SN_Limit[UTILIZATION],MATCH($L596,SN_Limit[BB_ID],0)),"#N/A"))</f>
        <v>N/A</v>
      </c>
      <c r="AS596" s="6">
        <f>_xlfn.IFNA(IF(ISNUMBER($K596),INDEX(SN_Limit[REMAINING],MATCH($K596,SN_Limit[BB_ID],0)),"#N/A"),
IF(ISNUMBER($L596),INDEX(SN_Limit[REMAINING],MATCH($L596,SN_Limit[BB_ID],0)),"#N/A"))</f>
        <v>0</v>
      </c>
      <c r="AT596" s="39" t="str">
        <f>INDEX(Table11[Z_category],MATCH(MAX(BuyTable[[#This Row],[Yld_Z_BB]:[Yld_Z_RBCI]]),Table11[Z_score_Vale],1))</f>
        <v>75 to 90</v>
      </c>
      <c r="AU596" s="39">
        <f>INDEX(Table12[TRAC_Category],MATCH(BuyTable[[#This Row],[Perc_Traded]],Table12[TRAC_Value],1))</f>
        <v>0</v>
      </c>
      <c r="AV596" s="41">
        <f>INDEX(Table13[NetDlrInv_Category],MATCH(BuyTable[[#This Row],[DealerClient Net]],Table13[NetDlrInv_Value],1))</f>
        <v>0</v>
      </c>
      <c r="AW596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596" s="39" t="str">
        <f>INDEX(Table15[XCCY_Cat],MATCH(BuyTable[[#This Row],[XCCY_sprd]],Table15[XCCY_Value],1))</f>
        <v>0.5 to 0.8</v>
      </c>
      <c r="AY596" s="3" t="str">
        <f>INDEX(Group_RTG[RTG_Value],MATCH($R596,Group_RTG[RTG_Key],0))&amp;":"&amp;INDEX(Map_DurBQNT[Dur_Val],MATCH($X596,Map_DurBQNT[Dur_Key],0))&amp;":"&amp;$M596&amp;":"&amp;$O596</f>
        <v>A:6:USD:Corp</v>
      </c>
      <c r="AZ596" s="39" t="str">
        <f>INDEX(Table9[LQA_Bucket],MATCH(BuyTable[[#This Row],[LQA_LIQUIDITY_SCORE]],Table9[LQA_Val],1))</f>
        <v>60-80</v>
      </c>
      <c r="BA596" s="41" t="str">
        <f>INDEX(Table10[Utilization_Bucket],MATCH(_xlfn.IFNA(ROUND(BuyTable[[#This Row],[Remaining]]/1000000,0),-1),Table10[Utilization_Val],1))</f>
        <v>0MM</v>
      </c>
      <c r="BB59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597" spans="1:54" x14ac:dyDescent="0.3">
      <c r="A597" t="s">
        <v>876</v>
      </c>
      <c r="B597" t="str">
        <f>IF(ISNUMBER(MATCH(I597,Buyside_PastID!A:A,0)),"","NEW")</f>
        <v/>
      </c>
      <c r="C597" s="8" t="s">
        <v>1832</v>
      </c>
      <c r="D597" s="8">
        <v>0.7941431174250787</v>
      </c>
      <c r="E597" s="8">
        <v>0.71408703087033065</v>
      </c>
      <c r="F597" s="8" t="s">
        <v>2278</v>
      </c>
      <c r="G597" s="8">
        <v>2000000</v>
      </c>
      <c r="H597" s="8">
        <v>5000000</v>
      </c>
      <c r="I597" s="8" t="str" cm="1">
        <f t="array" ref="I597">_xll.BDP($C597,I$1)</f>
        <v>02135ZAP1</v>
      </c>
      <c r="J597" s="8" t="str" cm="1">
        <f t="array" ref="J597">_xll.BDP($C597,J$1)</f>
        <v>ALTALK 4.054 11/21/44</v>
      </c>
      <c r="K597" s="8" cm="1">
        <f t="array" ref="K597">_xll.BDP($C597,K$1)</f>
        <v>100193</v>
      </c>
      <c r="L597" s="8" cm="1">
        <f t="array" ref="L597">_xll.BDP($C597,L$1)</f>
        <v>7364472</v>
      </c>
      <c r="M597" s="8" t="str" cm="1">
        <f t="array" ref="M597">_xll.BDP($C597,M$1)</f>
        <v>CAD</v>
      </c>
      <c r="N597" s="8" t="str" cm="1">
        <f t="array" ref="N597">_xll.BDP($C597,N$1)</f>
        <v>CA</v>
      </c>
      <c r="O597" s="8" t="str" cm="1">
        <f t="array" ref="O597">_xll.BDP($C597,O$1)</f>
        <v>Corp</v>
      </c>
      <c r="P597" s="8" t="str" cm="1">
        <f t="array" ref="P597">_xll.BDP($C597,P$1)</f>
        <v>Utilities</v>
      </c>
      <c r="Q597" s="8" t="str" cm="1">
        <f t="array" ref="Q597">_xll.BDP($C597,Q$1)</f>
        <v>ALTALINK LP</v>
      </c>
      <c r="R597" s="8" t="str" cm="1">
        <f t="array" ref="R597">_xll.BDP($C597,R$1)</f>
        <v>A</v>
      </c>
      <c r="S597" s="8" cm="1">
        <f t="array" ref="S597">_xlfn.IFNA(MATCH(_xll.BDP($C597,S$1),Convert_RBCIRTG[RTG_MDY],0),0)</f>
        <v>0</v>
      </c>
      <c r="T597" s="8" cm="1">
        <f t="array" ref="T597">_xlfn.IFNA(MATCH(_xll.BDP($C597,T$1),Convert_RBCIRTG[RTG_FITCH_SP],0),0)</f>
        <v>0</v>
      </c>
      <c r="U597" s="8" cm="1">
        <f t="array" ref="U597">_xlfn.IFNA(MATCH(_xll.BDP($C597,U$1),Convert_RBCIRTG[RTG_FITCH_SP],0),0)</f>
        <v>5</v>
      </c>
      <c r="V597" s="20" t="str" cm="1">
        <f t="array" ref="V597">INDEX(Convert_RBCIRTG[RTG_FITCH_SP],IF(MEDIAN($S597:$U597)&gt;0,MEDIAN($S597:$U597),MAX($S597:$U597)))</f>
        <v>A</v>
      </c>
      <c r="W597" s="15" cm="1">
        <f t="array" ref="W597">_xll.BDP($C597,W$1,"YAS_YLD_FLAG = 15")</f>
        <v>15.047975188134787</v>
      </c>
      <c r="X597" s="3" t="str">
        <f>INDEX(Convert_DurBins[Dur_Bucket],MATCH($W597,Convert_DurBins[Dur_Val],1))</f>
        <v>14-16</v>
      </c>
      <c r="Y597" s="14">
        <f t="shared" si="48"/>
        <v>3.0937060000000001</v>
      </c>
      <c r="Z597" s="3">
        <f>-INDEX(DefProv[Default],MATCH($O597&amp;$R597,DefProv[KEY],0))</f>
        <v>-13</v>
      </c>
      <c r="AA597" s="9" cm="1">
        <f t="array" ref="AA597">IF($M597="CAD",AB597,_xll.BDP($C597,AA$1,"YAS_XCCY_FOREIGN_CURRENCY=CAD","YAS_YLD_FLAG = 15","PRICING_SOURCE=BVAL"))</f>
        <v>3.223706</v>
      </c>
      <c r="AB597" s="9" cm="1">
        <f t="array" ref="AB597">_xll.BDP($C597,AB$1,"YAS_YLD_FLAG = 15","PRICING_SOURCE=BVAL")</f>
        <v>3.223706</v>
      </c>
      <c r="AC597" s="14">
        <f t="shared" si="49"/>
        <v>0</v>
      </c>
      <c r="AD597" s="9" cm="1">
        <f t="array" ref="AD597">_xll.BDP($C597,AD$1,"YAS_YLD_FLAG = 15","PRICING_SOURCE=BVAL")</f>
        <v>128.77860000000001</v>
      </c>
      <c r="AE597" s="14">
        <f>INDEX([1]credit_yield!$C$1:$C$108,MATCH($AY597,[1]credit_yield!$A$1:$A$108,0))</f>
        <v>139.28053149055029</v>
      </c>
      <c r="AF597" s="9" cm="1">
        <f t="array" ref="AF597">_xll.BDP($C597,AF$1,"YAS_YLD_FLAG = 15","YAS_XCCY_FOREIGN_CURRENCY=CAD","PRICING_SOURCE=BVAL")</f>
        <v>143.9718608031809</v>
      </c>
      <c r="AG597" s="9" cm="1">
        <f t="array" ref="AG597">_xll.BDP($C597,AG$1,"YAS_YLD_FLAG = 15","PRICING_SOURCE=BVAL")</f>
        <v>1.9359199999999999</v>
      </c>
      <c r="AH597" s="9" t="str" cm="1">
        <f t="array" ref="AH597">_xll.BDP($C597,AH$1,"YAS_YLD_FLAG = 15","PRICING_SOURCE=BVAL")</f>
        <v>CAN 3 1/2 12/01/45</v>
      </c>
      <c r="AI597" s="9" t="str" cm="1">
        <f t="array" ref="AI597">_xll.BDP($C597,AI$1,"YAS_YLD_FLAG = 15","YAS_XCCY_FOREIGN_CURRENCY=CAD","PRICING_SOURCE=BVAL")</f>
        <v>CAN 4 06/01/41</v>
      </c>
      <c r="AJ597" s="9" cm="1">
        <f t="array" ref="AJ597">_xll.BQL($C597, "yield(fill=PREV, pricing_source=BVN4, side=Bid, yield_type=YTW) - yield(fill=PREV, pricing_source=BVN4, side=Ask, yield_type=YTW)")</f>
        <v>3.5601170000000071E-2</v>
      </c>
      <c r="AK597" s="16" cm="1">
        <f t="array" ref="AK597">_xll.BDP($C597,AK$1,"YAS_YLD_FLAG = 1")</f>
        <v>295000000</v>
      </c>
      <c r="AL597" s="5">
        <f t="shared" si="50"/>
        <v>0</v>
      </c>
      <c r="AM597" s="17" cm="1">
        <f t="array" ref="AM597">_xll.BDP($C597&amp;"@"&amp;Settings!$B$1&amp;" "&amp;$O597,"INTERVAL_SUM","MARKET_DATA_OVERRIDE="&amp;AM$1,"CALC_INTERVAL="&amp;Settings!$B$2,"FILL=0")*1000</f>
        <v>0</v>
      </c>
      <c r="AN597" s="18">
        <f t="shared" si="51"/>
        <v>0</v>
      </c>
      <c r="AO597" s="17" cm="1">
        <f t="array" ref="AO597">_xll.BDP($I597&amp;"@"&amp;Settings!$B$1&amp;" "&amp;$O597,"INTERVAL_SUM","MARKET_DATA_OVERRIDE="&amp;AO$1,"CALC_INTERVAL="&amp;Settings!$B$2,"FILL=0")*1000</f>
        <v>0</v>
      </c>
      <c r="AP597" s="17" cm="1">
        <f t="array" ref="AP597">_xll.BDP($I597&amp;"@"&amp;Settings!$B$1&amp;" "&amp;$O597,"INTERVAL_SUM","MARKET_DATA_OVERRIDE="&amp;AP$1,"CALC_INTERVAL="&amp;Settings!$B$2,"FILL=0")*1000</f>
        <v>0</v>
      </c>
      <c r="AQ597" s="8" cm="1">
        <f t="array" ref="AQ597">_xll.BDP($C597,AQ$1)</f>
        <v>79</v>
      </c>
      <c r="AR597" s="21">
        <f>_xlfn.IFNA(IF(ISNUMBER($K597),INDEX(SN_Limit[UTILIZATION],MATCH($K597,SN_Limit[BB_ID],0)),"#N/A"),
IF(ISNUMBER($L597),INDEX(SN_Limit[UTILIZATION],MATCH($L597,SN_Limit[BB_ID],0)),"#N/A"))</f>
        <v>0.39810000000000001</v>
      </c>
      <c r="AS597" s="6">
        <f>_xlfn.IFNA(IF(ISNUMBER($K597),INDEX(SN_Limit[REMAINING],MATCH($K597,SN_Limit[BB_ID],0)),"#N/A"),
IF(ISNUMBER($L597),INDEX(SN_Limit[REMAINING],MATCH($L597,SN_Limit[BB_ID],0)),"#N/A"))</f>
        <v>75292254.789999992</v>
      </c>
      <c r="AT597" s="39" t="str">
        <f>INDEX(Table11[Z_category],MATCH(MAX(BuyTable[[#This Row],[Yld_Z_BB]:[Yld_Z_RBCI]]),Table11[Z_score_Vale],1))</f>
        <v>75 to 90</v>
      </c>
      <c r="AU597" s="39">
        <f>INDEX(Table12[TRAC_Category],MATCH(BuyTable[[#This Row],[Perc_Traded]],Table12[TRAC_Value],1))</f>
        <v>0</v>
      </c>
      <c r="AV597" s="41">
        <f>INDEX(Table13[NetDlrInv_Category],MATCH(BuyTable[[#This Row],[DealerClient Net]],Table13[NetDlrInv_Value],1))</f>
        <v>0</v>
      </c>
      <c r="AW597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597" s="39">
        <f>INDEX(Table15[XCCY_Cat],MATCH(BuyTable[[#This Row],[XCCY_sprd]],Table15[XCCY_Value],1))</f>
        <v>0</v>
      </c>
      <c r="AY597" s="3" t="str">
        <f>INDEX(Group_RTG[RTG_Value],MATCH($R597,Group_RTG[RTG_Key],0))&amp;":"&amp;INDEX(Map_DurBQNT[Dur_Val],MATCH($X597,Map_DurBQNT[Dur_Key],0))&amp;":"&amp;$M597&amp;":"&amp;$O597</f>
        <v>A:8:CAD:Corp</v>
      </c>
      <c r="AZ597" s="39" t="str">
        <f>INDEX(Table9[LQA_Bucket],MATCH(BuyTable[[#This Row],[LQA_LIQUIDITY_SCORE]],Table9[LQA_Val],1))</f>
        <v>60-80</v>
      </c>
      <c r="BA597" s="41" t="str">
        <f>INDEX(Table10[Utilization_Bucket],MATCH(_xlfn.IFNA(ROUND(BuyTable[[#This Row],[Remaining]]/1000000,0),-1),Table10[Utilization_Val],1))</f>
        <v>50-100MM</v>
      </c>
      <c r="BB59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98" spans="1:54" x14ac:dyDescent="0.3">
      <c r="A598" t="s">
        <v>876</v>
      </c>
      <c r="B598" t="str">
        <f>IF(ISNUMBER(MATCH(I598,Buyside_PastID!A:A,0)),"","NEW")</f>
        <v/>
      </c>
      <c r="C598" s="8" t="s">
        <v>1845</v>
      </c>
      <c r="D598" s="8">
        <v>1.2699848117261756</v>
      </c>
      <c r="E598" s="8">
        <v>1.6362782358490824</v>
      </c>
      <c r="F598" s="8" t="s">
        <v>2294</v>
      </c>
      <c r="G598" s="8">
        <v>0</v>
      </c>
      <c r="H598" s="8">
        <v>0</v>
      </c>
      <c r="I598" s="8" t="str" cm="1">
        <f t="array" ref="I598">_xll.BDP($C598,I$1)</f>
        <v>803854JH2</v>
      </c>
      <c r="J598" s="8" t="str" cm="1">
        <f t="array" ref="J598">_xll.BDP($C598,J$1)</f>
        <v>SCDA 5.6 09/05/35</v>
      </c>
      <c r="K598" s="8" cm="1">
        <f t="array" ref="K598">_xll.BDP($C598,K$1)</f>
        <v>186291</v>
      </c>
      <c r="L598" s="8" cm="1">
        <f t="array" ref="L598">_xll.BDP($C598,L$1)</f>
        <v>186291</v>
      </c>
      <c r="M598" s="8" t="str" cm="1">
        <f t="array" ref="M598">_xll.BDP($C598,M$1)</f>
        <v>CAD</v>
      </c>
      <c r="N598" s="8" t="str" cm="1">
        <f t="array" ref="N598">_xll.BDP($C598,N$1)</f>
        <v>CA</v>
      </c>
      <c r="O598" s="8" t="str" cm="1">
        <f t="array" ref="O598">_xll.BDP($C598,O$1)</f>
        <v>Govt</v>
      </c>
      <c r="P598" s="8" t="str" cm="1">
        <f t="array" ref="P598">_xll.BDP($C598,P$1)</f>
        <v>Government</v>
      </c>
      <c r="Q598" s="8" t="str" cm="1">
        <f t="array" ref="Q598">_xll.BDP($C598,Q$1)</f>
        <v>PROVINCE OF SASKATCHEWAN</v>
      </c>
      <c r="R598" s="8" t="str" cm="1">
        <f t="array" ref="R598">_xll.BDP($C598,R$1)</f>
        <v>AA</v>
      </c>
      <c r="S598" s="8" cm="1">
        <f t="array" ref="S598">_xlfn.IFNA(MATCH(_xll.BDP($C598,S$1),Convert_RBCIRTG[RTG_MDY],0),0)</f>
        <v>9</v>
      </c>
      <c r="T598" s="8" cm="1">
        <f t="array" ref="T598">_xlfn.IFNA(MATCH(_xll.BDP($C598,T$1),Convert_RBCIRTG[RTG_FITCH_SP],0),0)</f>
        <v>0</v>
      </c>
      <c r="U598" s="8" cm="1">
        <f t="array" ref="U598">_xlfn.IFNA(MATCH(_xll.BDP($C598,U$1),Convert_RBCIRTG[RTG_FITCH_SP],0),0)</f>
        <v>8</v>
      </c>
      <c r="V598" s="20" t="str" cm="1">
        <f t="array" ref="V598">INDEX(Convert_RBCIRTG[RTG_FITCH_SP],IF(MEDIAN($S598:$U598)&gt;0,MEDIAN($S598:$U598),MAX($S598:$U598)))</f>
        <v>AA</v>
      </c>
      <c r="W598" s="15" cm="1">
        <f t="array" ref="W598">_xll.BDP($C598,W$1,"YAS_YLD_FLAG = 15")</f>
        <v>10.306707833270952</v>
      </c>
      <c r="X598" s="3" t="str">
        <f>INDEX(Convert_DurBins[Dur_Bucket],MATCH($W598,Convert_DurBins[Dur_Val],1))</f>
        <v>10-12</v>
      </c>
      <c r="Y598" s="14">
        <f t="shared" si="48"/>
        <v>2.4358860000000004</v>
      </c>
      <c r="Z598" s="3">
        <f>-INDEX(DefProv[Default],MATCH($O598&amp;$R598,DefProv[KEY],0))</f>
        <v>-3</v>
      </c>
      <c r="AA598" s="9" cm="1">
        <f t="array" ref="AA598">IF($M598="CAD",AB598,_xll.BDP($C598,AA$1,"YAS_XCCY_FOREIGN_CURRENCY=CAD","YAS_YLD_FLAG = 15","PRICING_SOURCE=BVAL"))</f>
        <v>2.4658860000000002</v>
      </c>
      <c r="AB598" s="9" cm="1">
        <f t="array" ref="AB598">_xll.BDP($C598,AB$1,"YAS_YLD_FLAG = 15","PRICING_SOURCE=BVAL")</f>
        <v>2.4658860000000002</v>
      </c>
      <c r="AC598" s="14">
        <f t="shared" si="49"/>
        <v>0</v>
      </c>
      <c r="AD598" s="9" cm="1">
        <f t="array" ref="AD598">_xll.BDP($C598,AD$1,"YAS_YLD_FLAG = 15","PRICING_SOURCE=BVAL")</f>
        <v>76.696600000000032</v>
      </c>
      <c r="AE598" s="14" t="e">
        <f>INDEX([1]credit_yield!$C$1:$C$108,MATCH($AY598,[1]credit_yield!$A$1:$A$108,0))</f>
        <v>#N/A</v>
      </c>
      <c r="AF598" s="9" cm="1">
        <f t="array" ref="AF598">_xll.BDP($C598,AF$1,"YAS_YLD_FLAG = 15","YAS_XCCY_FOREIGN_CURRENCY=CAD","PRICING_SOURCE=BVAL")</f>
        <v>98.426309775739355</v>
      </c>
      <c r="AG598" s="9" cm="1">
        <f t="array" ref="AG598">_xll.BDP($C598,AG$1,"YAS_YLD_FLAG = 15","PRICING_SOURCE=BVAL")</f>
        <v>1.69892</v>
      </c>
      <c r="AH598" s="9" t="str" cm="1">
        <f t="array" ref="AH598">_xll.BDP($C598,AH$1,"YAS_YLD_FLAG = 15","PRICING_SOURCE=BVAL")</f>
        <v>CAN 5 3/4 06/01/33</v>
      </c>
      <c r="AI598" s="9" t="str" cm="1">
        <f t="array" ref="AI598">_xll.BDP($C598,AI$1,"YAS_YLD_FLAG = 15","YAS_XCCY_FOREIGN_CURRENCY=CAD","PRICING_SOURCE=BVAL")</f>
        <v>CAN 1 ½ 06/01/31</v>
      </c>
      <c r="AJ598" s="9" cm="1">
        <f t="array" ref="AJ598">_xll.BQL($C598, "yield(fill=PREV, pricing_source=BVN4, side=Bid, yield_type=YTW) - yield(fill=PREV, pricing_source=BVN4, side=Ask, yield_type=YTW)")</f>
        <v>1.3322146986541217E-2</v>
      </c>
      <c r="AK598" s="16" cm="1">
        <f t="array" ref="AK598">_xll.BDP($C598,AK$1,"YAS_YLD_FLAG = 1")</f>
        <v>400000000</v>
      </c>
      <c r="AL598" s="5">
        <f t="shared" si="50"/>
        <v>0</v>
      </c>
      <c r="AM598" s="17" cm="1">
        <f t="array" ref="AM598">_xll.BDP($C598&amp;"@"&amp;Settings!$B$1&amp;" "&amp;$O598,"INTERVAL_SUM","MARKET_DATA_OVERRIDE="&amp;AM$1,"CALC_INTERVAL="&amp;Settings!$B$2,"FILL=0")*1000</f>
        <v>0</v>
      </c>
      <c r="AN598" s="18">
        <f t="shared" si="51"/>
        <v>0</v>
      </c>
      <c r="AO598" s="17" cm="1">
        <f t="array" ref="AO598">_xll.BDP($I598&amp;"@"&amp;Settings!$B$1&amp;" "&amp;$O598,"INTERVAL_SUM","MARKET_DATA_OVERRIDE="&amp;AO$1,"CALC_INTERVAL="&amp;Settings!$B$2,"FILL=0")*1000</f>
        <v>0</v>
      </c>
      <c r="AP598" s="17" cm="1">
        <f t="array" ref="AP598">_xll.BDP($I598&amp;"@"&amp;Settings!$B$1&amp;" "&amp;$O598,"INTERVAL_SUM","MARKET_DATA_OVERRIDE="&amp;AP$1,"CALC_INTERVAL="&amp;Settings!$B$2,"FILL=0")*1000</f>
        <v>0</v>
      </c>
      <c r="AQ598" s="8" cm="1">
        <f t="array" ref="AQ598">_xll.BDP($C598,AQ$1)</f>
        <v>98</v>
      </c>
      <c r="AR598" s="21">
        <f>_xlfn.IFNA(IF(ISNUMBER($K598),INDEX(SN_Limit[UTILIZATION],MATCH($K598,SN_Limit[BB_ID],0)),"#N/A"),
IF(ISNUMBER($L598),INDEX(SN_Limit[UTILIZATION],MATCH($L598,SN_Limit[BB_ID],0)),"#N/A"))</f>
        <v>0.38619999999999999</v>
      </c>
      <c r="AS598" s="6">
        <f>_xlfn.IFNA(IF(ISNUMBER($K598),INDEX(SN_Limit[REMAINING],MATCH($K598,SN_Limit[BB_ID],0)),"#N/A"),
IF(ISNUMBER($L598),INDEX(SN_Limit[REMAINING],MATCH($L598,SN_Limit[BB_ID],0)),"#N/A"))</f>
        <v>205518765.75</v>
      </c>
      <c r="AT598" s="39" t="str">
        <f>INDEX(Table11[Z_category],MATCH(MAX(BuyTable[[#This Row],[Yld_Z_BB]:[Yld_Z_RBCI]]),Table11[Z_score_Vale],1))</f>
        <v>90+</v>
      </c>
      <c r="AU598" s="39">
        <f>INDEX(Table12[TRAC_Category],MATCH(BuyTable[[#This Row],[Perc_Traded]],Table12[TRAC_Value],1))</f>
        <v>0</v>
      </c>
      <c r="AV598" s="41">
        <f>INDEX(Table13[NetDlrInv_Category],MATCH(BuyTable[[#This Row],[DealerClient Net]],Table13[NetDlrInv_Value],1))</f>
        <v>0</v>
      </c>
      <c r="AW598" s="39">
        <f>IF(OR(ISBLANK(BuyTable[[#This Row],[MSG_AskSize]]),NOT(ISNUMBER(BuyTable[[#This Row],[MSG_AskSize]]))),"NA",INDEX(Table14[AskSize_Category],MATCH(BuyTable[[#This Row],[MSG_AskSize]],Table14[AskSize_Value],1)))</f>
        <v>0</v>
      </c>
      <c r="AX598" s="39">
        <f>INDEX(Table15[XCCY_Cat],MATCH(BuyTable[[#This Row],[XCCY_sprd]],Table15[XCCY_Value],1))</f>
        <v>0</v>
      </c>
      <c r="AY598" s="3" t="str">
        <f>INDEX(Group_RTG[RTG_Value],MATCH($R598,Group_RTG[RTG_Key],0))&amp;":"&amp;INDEX(Map_DurBQNT[Dur_Val],MATCH($X598,Map_DurBQNT[Dur_Key],0))&amp;":"&amp;$M598&amp;":"&amp;$O598</f>
        <v>AA:6:CAD:Govt</v>
      </c>
      <c r="AZ598" s="39" t="str">
        <f>INDEX(Table9[LQA_Bucket],MATCH(BuyTable[[#This Row],[LQA_LIQUIDITY_SCORE]],Table9[LQA_Val],1))</f>
        <v>80-100</v>
      </c>
      <c r="BA598" s="41" t="str">
        <f>INDEX(Table10[Utilization_Bucket],MATCH(_xlfn.IFNA(ROUND(BuyTable[[#This Row],[Remaining]]/1000000,0),-1),Table10[Utilization_Val],1))</f>
        <v>100MM+</v>
      </c>
      <c r="BB59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599" spans="1:54" x14ac:dyDescent="0.3">
      <c r="A599" t="s">
        <v>876</v>
      </c>
      <c r="B599" t="str">
        <f>IF(ISNUMBER(MATCH(I599,Buyside_PastID!A:A,0)),"","NEW")</f>
        <v/>
      </c>
      <c r="C599" s="8" t="s">
        <v>1843</v>
      </c>
      <c r="D599" s="8">
        <v>0.93237338470777664</v>
      </c>
      <c r="E599" s="8">
        <v>0.96695513798779209</v>
      </c>
      <c r="F599" s="8" t="s">
        <v>2292</v>
      </c>
      <c r="G599" s="8">
        <v>1000</v>
      </c>
      <c r="H599" s="8">
        <v>5000000</v>
      </c>
      <c r="I599" s="8" t="str" cm="1">
        <f t="array" ref="I599">_xll.BDP($C599,I$1)</f>
        <v>548243AB0</v>
      </c>
      <c r="J599" s="8" t="str" cm="1">
        <f t="array" ref="J599">_xll.BDP($C599,J$1)</f>
        <v>LOWMAT 5.139 05/18/41</v>
      </c>
      <c r="K599" s="8" cm="1">
        <f t="array" ref="K599">_xll.BDP($C599,K$1)</f>
        <v>186288</v>
      </c>
      <c r="L599" s="8" cm="1">
        <f t="array" ref="L599">_xll.BDP($C599,L$1)</f>
        <v>20655996</v>
      </c>
      <c r="M599" s="8" t="str" cm="1">
        <f t="array" ref="M599">_xll.BDP($C599,M$1)</f>
        <v>CAD</v>
      </c>
      <c r="N599" s="8" t="str" cm="1">
        <f t="array" ref="N599">_xll.BDP($C599,N$1)</f>
        <v>CA</v>
      </c>
      <c r="O599" s="8" t="str" cm="1">
        <f t="array" ref="O599">_xll.BDP($C599,O$1)</f>
        <v>Corp</v>
      </c>
      <c r="P599" s="8" t="str" cm="1">
        <f t="array" ref="P599">_xll.BDP($C599,P$1)</f>
        <v>Utilities</v>
      </c>
      <c r="Q599" s="8" t="str" cm="1">
        <f t="array" ref="Q599">_xll.BDP($C599,Q$1)</f>
        <v>LOWER MATTAGAMI ENERGY</v>
      </c>
      <c r="R599" s="8" t="str" cm="1">
        <f t="array" ref="R599">_xll.BDP($C599,R$1)</f>
        <v>A+</v>
      </c>
      <c r="S599" s="8" cm="1">
        <f t="array" ref="S599">_xlfn.IFNA(MATCH(_xll.BDP($C599,S$1),Convert_RBCIRTG[RTG_MDY],0),0)</f>
        <v>6</v>
      </c>
      <c r="T599" s="8" cm="1">
        <f t="array" ref="T599">_xlfn.IFNA(MATCH(_xll.BDP($C599,T$1),Convert_RBCIRTG[RTG_FITCH_SP],0),0)</f>
        <v>0</v>
      </c>
      <c r="U599" s="8" cm="1">
        <f t="array" ref="U599">_xlfn.IFNA(MATCH(_xll.BDP($C599,U$1),Convert_RBCIRTG[RTG_FITCH_SP],0),0)</f>
        <v>0</v>
      </c>
      <c r="V599" s="20" t="str" cm="1">
        <f t="array" ref="V599">INDEX(Convert_RBCIRTG[RTG_FITCH_SP],IF(MEDIAN($S599:$U599)&gt;0,MEDIAN($S599:$U599),MAX($S599:$U599)))</f>
        <v>A+</v>
      </c>
      <c r="W599" s="15" cm="1">
        <f t="array" ref="W599">_xll.BDP($C599,W$1,"YAS_YLD_FLAG = 15")</f>
        <v>13.027702422885829</v>
      </c>
      <c r="X599" s="3" t="str">
        <f>INDEX(Convert_DurBins[Dur_Bucket],MATCH($W599,Convert_DurBins[Dur_Val],1))</f>
        <v>12-14</v>
      </c>
      <c r="Y599" s="14">
        <f t="shared" si="48"/>
        <v>3.0648340000000003</v>
      </c>
      <c r="Z599" s="3">
        <f>-INDEX(DefProv[Default],MATCH($O599&amp;$R599,DefProv[KEY],0))</f>
        <v>-13</v>
      </c>
      <c r="AA599" s="9" cm="1">
        <f t="array" ref="AA599">IF($M599="CAD",AB599,_xll.BDP($C599,AA$1,"YAS_XCCY_FOREIGN_CURRENCY=CAD","YAS_YLD_FLAG = 15","PRICING_SOURCE=BVAL"))</f>
        <v>3.1948340000000002</v>
      </c>
      <c r="AB599" s="9" cm="1">
        <f t="array" ref="AB599">_xll.BDP($C599,AB$1,"YAS_YLD_FLAG = 15","PRICING_SOURCE=BVAL")</f>
        <v>3.1948340000000002</v>
      </c>
      <c r="AC599" s="14">
        <f t="shared" si="49"/>
        <v>0</v>
      </c>
      <c r="AD599" s="9" cm="1">
        <f t="array" ref="AD599">_xll.BDP($C599,AD$1,"YAS_YLD_FLAG = 15","PRICING_SOURCE=BVAL")</f>
        <v>132.67320000000004</v>
      </c>
      <c r="AE599" s="14">
        <f>INDEX([1]credit_yield!$C$1:$C$108,MATCH($AY599,[1]credit_yield!$A$1:$A$108,0))</f>
        <v>137.66306864420571</v>
      </c>
      <c r="AF599" s="9" cm="1">
        <f t="array" ref="AF599">_xll.BDP($C599,AF$1,"YAS_YLD_FLAG = 15","YAS_XCCY_FOREIGN_CURRENCY=CAD","PRICING_SOURCE=BVAL")</f>
        <v>150.64241924574816</v>
      </c>
      <c r="AG599" s="9" cm="1">
        <f t="array" ref="AG599">_xll.BDP($C599,AG$1,"YAS_YLD_FLAG = 15","PRICING_SOURCE=BVAL")</f>
        <v>1.8681019999999999</v>
      </c>
      <c r="AH599" s="9" t="str" cm="1">
        <f t="array" ref="AH599">_xll.BDP($C599,AH$1,"YAS_YLD_FLAG = 15","PRICING_SOURCE=BVAL")</f>
        <v>CAN 4 06/01/41</v>
      </c>
      <c r="AI599" s="9" t="str" cm="1">
        <f t="array" ref="AI599">_xll.BDP($C599,AI$1,"YAS_YLD_FLAG = 15","YAS_XCCY_FOREIGN_CURRENCY=CAD","PRICING_SOURCE=BVAL")</f>
        <v>CAN 4 06/01/41</v>
      </c>
      <c r="AJ599" s="9" cm="1">
        <f t="array" ref="AJ599">_xll.BQL($C599, "yield(fill=PREV, pricing_source=BVN4, side=Bid, yield_type=YTW) - yield(fill=PREV, pricing_source=BVN4, side=Ask, yield_type=YTW)")</f>
        <v>3.1713800194939967E-2</v>
      </c>
      <c r="AK599" s="16" cm="1">
        <f t="array" ref="AK599">_xll.BDP($C599,AK$1,"YAS_YLD_FLAG = 1")</f>
        <v>250000000</v>
      </c>
      <c r="AL599" s="5">
        <f t="shared" si="50"/>
        <v>0</v>
      </c>
      <c r="AM599" s="17" cm="1">
        <f t="array" ref="AM599">_xll.BDP($C599&amp;"@"&amp;Settings!$B$1&amp;" "&amp;$O599,"INTERVAL_SUM","MARKET_DATA_OVERRIDE="&amp;AM$1,"CALC_INTERVAL="&amp;Settings!$B$2,"FILL=0")*1000</f>
        <v>0</v>
      </c>
      <c r="AN599" s="18">
        <f t="shared" si="51"/>
        <v>0</v>
      </c>
      <c r="AO599" s="17" cm="1">
        <f t="array" ref="AO599">_xll.BDP($I599&amp;"@"&amp;Settings!$B$1&amp;" "&amp;$O599,"INTERVAL_SUM","MARKET_DATA_OVERRIDE="&amp;AO$1,"CALC_INTERVAL="&amp;Settings!$B$2,"FILL=0")*1000</f>
        <v>0</v>
      </c>
      <c r="AP599" s="17" cm="1">
        <f t="array" ref="AP599">_xll.BDP($I599&amp;"@"&amp;Settings!$B$1&amp;" "&amp;$O599,"INTERVAL_SUM","MARKET_DATA_OVERRIDE="&amp;AP$1,"CALC_INTERVAL="&amp;Settings!$B$2,"FILL=0")*1000</f>
        <v>0</v>
      </c>
      <c r="AQ599" s="8" cm="1">
        <f t="array" ref="AQ599">_xll.BDP($C599,AQ$1)</f>
        <v>62</v>
      </c>
      <c r="AR599" s="21">
        <f>_xlfn.IFNA(IF(ISNUMBER($K599),INDEX(SN_Limit[UTILIZATION],MATCH($K599,SN_Limit[BB_ID],0)),"#N/A"),
IF(ISNUMBER($L599),INDEX(SN_Limit[UTILIZATION],MATCH($L599,SN_Limit[BB_ID],0)),"#N/A"))</f>
        <v>0.49890000000000001</v>
      </c>
      <c r="AS599" s="6">
        <f>_xlfn.IFNA(IF(ISNUMBER($K599),INDEX(SN_Limit[REMAINING],MATCH($K599,SN_Limit[BB_ID],0)),"#N/A"),
IF(ISNUMBER($L599),INDEX(SN_Limit[REMAINING],MATCH($L599,SN_Limit[BB_ID],0)),"#N/A"))</f>
        <v>601633864.02999997</v>
      </c>
      <c r="AT599" s="39" t="str">
        <f>INDEX(Table11[Z_category],MATCH(MAX(BuyTable[[#This Row],[Yld_Z_BB]:[Yld_Z_RBCI]]),Table11[Z_score_Vale],1))</f>
        <v>75 to 90</v>
      </c>
      <c r="AU599" s="39">
        <f>INDEX(Table12[TRAC_Category],MATCH(BuyTable[[#This Row],[Perc_Traded]],Table12[TRAC_Value],1))</f>
        <v>0</v>
      </c>
      <c r="AV599" s="41">
        <f>INDEX(Table13[NetDlrInv_Category],MATCH(BuyTable[[#This Row],[DealerClient Net]],Table13[NetDlrInv_Value],1))</f>
        <v>0</v>
      </c>
      <c r="AW599" s="39">
        <f>IF(OR(ISBLANK(BuyTable[[#This Row],[MSG_AskSize]]),NOT(ISNUMBER(BuyTable[[#This Row],[MSG_AskSize]]))),"NA",INDEX(Table14[AskSize_Category],MATCH(BuyTable[[#This Row],[MSG_AskSize]],Table14[AskSize_Value],1)))</f>
        <v>0</v>
      </c>
      <c r="AX599" s="39">
        <f>INDEX(Table15[XCCY_Cat],MATCH(BuyTable[[#This Row],[XCCY_sprd]],Table15[XCCY_Value],1))</f>
        <v>0</v>
      </c>
      <c r="AY599" s="3" t="str">
        <f>INDEX(Group_RTG[RTG_Value],MATCH($R599,Group_RTG[RTG_Key],0))&amp;":"&amp;INDEX(Map_DurBQNT[Dur_Val],MATCH($X599,Map_DurBQNT[Dur_Key],0))&amp;":"&amp;$M599&amp;":"&amp;$O599</f>
        <v>A:7:CAD:Corp</v>
      </c>
      <c r="AZ599" s="39" t="str">
        <f>INDEX(Table9[LQA_Bucket],MATCH(BuyTable[[#This Row],[LQA_LIQUIDITY_SCORE]],Table9[LQA_Val],1))</f>
        <v>60-80</v>
      </c>
      <c r="BA599" s="41" t="str">
        <f>INDEX(Table10[Utilization_Bucket],MATCH(_xlfn.IFNA(ROUND(BuyTable[[#This Row],[Remaining]]/1000000,0),-1),Table10[Utilization_Val],1))</f>
        <v>100MM+</v>
      </c>
      <c r="BB59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00" spans="1:54" x14ac:dyDescent="0.3">
      <c r="A600" t="s">
        <v>876</v>
      </c>
      <c r="B600" t="str">
        <f>IF(ISNUMBER(MATCH(I600,Buyside_PastID!A:A,0)),"","NEW")</f>
        <v/>
      </c>
      <c r="C600" s="8" t="s">
        <v>1148</v>
      </c>
      <c r="D600" s="8">
        <v>1.1589988983845343</v>
      </c>
      <c r="E600" s="8">
        <v>1.4950153480718231</v>
      </c>
      <c r="F600" s="8" t="s">
        <v>2302</v>
      </c>
      <c r="G600" s="8">
        <v>1000000</v>
      </c>
      <c r="H600" s="8">
        <v>2000</v>
      </c>
      <c r="I600" s="8" t="str" cm="1">
        <f t="array" ref="I600">_xll.BDP($C600,I$1)</f>
        <v>891288DH2</v>
      </c>
      <c r="J600" s="8" t="str" cm="1">
        <f t="array" ref="J600">_xll.BDP($C600,J$1)</f>
        <v>TRNT 4.15 03/10/44</v>
      </c>
      <c r="K600" s="8" cm="1">
        <f t="array" ref="K600">_xll.BDP($C600,K$1)</f>
        <v>186517</v>
      </c>
      <c r="L600" s="8" cm="1">
        <f t="array" ref="L600">_xll.BDP($C600,L$1)</f>
        <v>186517</v>
      </c>
      <c r="M600" s="8" t="str" cm="1">
        <f t="array" ref="M600">_xll.BDP($C600,M$1)</f>
        <v>CAD</v>
      </c>
      <c r="N600" s="8" t="str" cm="1">
        <f t="array" ref="N600">_xll.BDP($C600,N$1)</f>
        <v>CA</v>
      </c>
      <c r="O600" s="8" t="str" cm="1">
        <f t="array" ref="O600">_xll.BDP($C600,O$1)</f>
        <v>Govt</v>
      </c>
      <c r="P600" s="8" t="str" cm="1">
        <f t="array" ref="P600">_xll.BDP($C600,P$1)</f>
        <v>Government</v>
      </c>
      <c r="Q600" s="8" t="str" cm="1">
        <f t="array" ref="Q600">_xll.BDP($C600,Q$1)</f>
        <v>CITY OF TORONTO CANADA</v>
      </c>
      <c r="R600" s="8" t="str" cm="1">
        <f t="array" ref="R600">_xll.BDP($C600,R$1)</f>
        <v>AA</v>
      </c>
      <c r="S600" s="8" cm="1">
        <f t="array" ref="S600">_xlfn.IFNA(MATCH(_xll.BDP($C600,S$1),Convert_RBCIRTG[RTG_MDY],0),0)</f>
        <v>9</v>
      </c>
      <c r="T600" s="8" cm="1">
        <f t="array" ref="T600">_xlfn.IFNA(MATCH(_xll.BDP($C600,T$1),Convert_RBCIRTG[RTG_FITCH_SP],0),0)</f>
        <v>0</v>
      </c>
      <c r="U600" s="8" cm="1">
        <f t="array" ref="U600">_xlfn.IFNA(MATCH(_xll.BDP($C600,U$1),Convert_RBCIRTG[RTG_FITCH_SP],0),0)</f>
        <v>8</v>
      </c>
      <c r="V600" s="20" t="str" cm="1">
        <f t="array" ref="V600">INDEX(Convert_RBCIRTG[RTG_FITCH_SP],IF(MEDIAN($S600:$U600)&gt;0,MEDIAN($S600:$U600),MAX($S600:$U600)))</f>
        <v>AA</v>
      </c>
      <c r="W600" s="15" cm="1">
        <f t="array" ref="W600">_xll.BDP($C600,W$1,"YAS_YLD_FLAG = 15")</f>
        <v>15.24472496352189</v>
      </c>
      <c r="X600" s="3" t="str">
        <f>INDEX(Convert_DurBins[Dur_Bucket],MATCH($W600,Convert_DurBins[Dur_Val],1))</f>
        <v>14-16</v>
      </c>
      <c r="Y600" s="14">
        <f t="shared" si="48"/>
        <v>2.8430219999999999</v>
      </c>
      <c r="Z600" s="3">
        <f>-INDEX(DefProv[Default],MATCH($O600&amp;$R600,DefProv[KEY],0))</f>
        <v>-3</v>
      </c>
      <c r="AA600" s="9" cm="1">
        <f t="array" ref="AA600">IF($M600="CAD",AB600,_xll.BDP($C600,AA$1,"YAS_XCCY_FOREIGN_CURRENCY=CAD","YAS_YLD_FLAG = 15","PRICING_SOURCE=BVAL"))</f>
        <v>2.8730219999999997</v>
      </c>
      <c r="AB600" s="9" cm="1">
        <f t="array" ref="AB600">_xll.BDP($C600,AB$1,"YAS_YLD_FLAG = 15","PRICING_SOURCE=BVAL")</f>
        <v>2.8730219999999997</v>
      </c>
      <c r="AC600" s="14">
        <f t="shared" si="49"/>
        <v>0</v>
      </c>
      <c r="AD600" s="9" cm="1">
        <f t="array" ref="AD600">_xll.BDP($C600,AD$1,"YAS_YLD_FLAG = 15","PRICING_SOURCE=BVAL")</f>
        <v>93.710199999999986</v>
      </c>
      <c r="AE600" s="14" t="e">
        <f>INDEX([1]credit_yield!$C$1:$C$108,MATCH($AY600,[1]credit_yield!$A$1:$A$108,0))</f>
        <v>#N/A</v>
      </c>
      <c r="AF600" s="9" cm="1">
        <f t="array" ref="AF600">_xll.BDP($C600,AF$1,"YAS_YLD_FLAG = 15","YAS_XCCY_FOREIGN_CURRENCY=CAD","PRICING_SOURCE=BVAL")</f>
        <v>109.28100433660394</v>
      </c>
      <c r="AG600" s="9" cm="1">
        <f t="array" ref="AG600">_xll.BDP($C600,AG$1,"YAS_YLD_FLAG = 15","PRICING_SOURCE=BVAL")</f>
        <v>1.9359199999999999</v>
      </c>
      <c r="AH600" s="9" t="str" cm="1">
        <f t="array" ref="AH600">_xll.BDP($C600,AH$1,"YAS_YLD_FLAG = 15","PRICING_SOURCE=BVAL")</f>
        <v>CAN 3 1/2 12/01/45</v>
      </c>
      <c r="AI600" s="9" t="str" cm="1">
        <f t="array" ref="AI600">_xll.BDP($C600,AI$1,"YAS_YLD_FLAG = 15","YAS_XCCY_FOREIGN_CURRENCY=CAD","PRICING_SOURCE=BVAL")</f>
        <v>CAN 4 06/01/41</v>
      </c>
      <c r="AJ600" s="9" cm="1">
        <f t="array" ref="AJ600">_xll.BQL($C600, "yield(fill=PREV, pricing_source=BVN4, side=Bid, yield_type=YTW) - yield(fill=PREV, pricing_source=BVN4, side=Ask, yield_type=YTW)")</f>
        <v>2.7864770460903188E-2</v>
      </c>
      <c r="AK600" s="16" cm="1">
        <f t="array" ref="AK600">_xll.BDP($C600,AK$1,"YAS_YLD_FLAG = 1")</f>
        <v>300000000</v>
      </c>
      <c r="AL600" s="5">
        <f t="shared" si="50"/>
        <v>0</v>
      </c>
      <c r="AM600" s="17" cm="1">
        <f t="array" ref="AM600">_xll.BDP($C600&amp;"@"&amp;Settings!$B$1&amp;" "&amp;$O600,"INTERVAL_SUM","MARKET_DATA_OVERRIDE="&amp;AM$1,"CALC_INTERVAL="&amp;Settings!$B$2,"FILL=0")*1000</f>
        <v>0</v>
      </c>
      <c r="AN600" s="18">
        <f t="shared" si="51"/>
        <v>0</v>
      </c>
      <c r="AO600" s="17" cm="1">
        <f t="array" ref="AO600">_xll.BDP($I600&amp;"@"&amp;Settings!$B$1&amp;" "&amp;$O600,"INTERVAL_SUM","MARKET_DATA_OVERRIDE="&amp;AO$1,"CALC_INTERVAL="&amp;Settings!$B$2,"FILL=0")*1000</f>
        <v>0</v>
      </c>
      <c r="AP600" s="17" cm="1">
        <f t="array" ref="AP600">_xll.BDP($I600&amp;"@"&amp;Settings!$B$1&amp;" "&amp;$O600,"INTERVAL_SUM","MARKET_DATA_OVERRIDE="&amp;AP$1,"CALC_INTERVAL="&amp;Settings!$B$2,"FILL=0")*1000</f>
        <v>0</v>
      </c>
      <c r="AQ600" s="8" cm="1">
        <f t="array" ref="AQ600">_xll.BDP($C600,AQ$1)</f>
        <v>88</v>
      </c>
      <c r="AR600" s="21">
        <f>_xlfn.IFNA(IF(ISNUMBER($K600),INDEX(SN_Limit[UTILIZATION],MATCH($K600,SN_Limit[BB_ID],0)),"#N/A"),
IF(ISNUMBER($L600),INDEX(SN_Limit[UTILIZATION],MATCH($L600,SN_Limit[BB_ID],0)),"#N/A"))</f>
        <v>1.26E-2</v>
      </c>
      <c r="AS600" s="6">
        <f>_xlfn.IFNA(IF(ISNUMBER($K600),INDEX(SN_Limit[REMAINING],MATCH($K600,SN_Limit[BB_ID],0)),"#N/A"),
IF(ISNUMBER($L600),INDEX(SN_Limit[REMAINING],MATCH($L600,SN_Limit[BB_ID],0)),"#N/A"))</f>
        <v>79863823.290000007</v>
      </c>
      <c r="AT600" s="39" t="str">
        <f>INDEX(Table11[Z_category],MATCH(MAX(BuyTable[[#This Row],[Yld_Z_BB]:[Yld_Z_RBCI]]),Table11[Z_score_Vale],1))</f>
        <v>90+</v>
      </c>
      <c r="AU600" s="39">
        <f>INDEX(Table12[TRAC_Category],MATCH(BuyTable[[#This Row],[Perc_Traded]],Table12[TRAC_Value],1))</f>
        <v>0</v>
      </c>
      <c r="AV600" s="41">
        <f>INDEX(Table13[NetDlrInv_Category],MATCH(BuyTable[[#This Row],[DealerClient Net]],Table13[NetDlrInv_Value],1))</f>
        <v>0</v>
      </c>
      <c r="AW600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600" s="39">
        <f>INDEX(Table15[XCCY_Cat],MATCH(BuyTable[[#This Row],[XCCY_sprd]],Table15[XCCY_Value],1))</f>
        <v>0</v>
      </c>
      <c r="AY600" s="3" t="str">
        <f>INDEX(Group_RTG[RTG_Value],MATCH($R600,Group_RTG[RTG_Key],0))&amp;":"&amp;INDEX(Map_DurBQNT[Dur_Val],MATCH($X600,Map_DurBQNT[Dur_Key],0))&amp;":"&amp;$M600&amp;":"&amp;$O600</f>
        <v>AA:8:CAD:Govt</v>
      </c>
      <c r="AZ600" s="39" t="str">
        <f>INDEX(Table9[LQA_Bucket],MATCH(BuyTable[[#This Row],[LQA_LIQUIDITY_SCORE]],Table9[LQA_Val],1))</f>
        <v>80-100</v>
      </c>
      <c r="BA600" s="41" t="str">
        <f>INDEX(Table10[Utilization_Bucket],MATCH(_xlfn.IFNA(ROUND(BuyTable[[#This Row],[Remaining]]/1000000,0),-1),Table10[Utilization_Val],1))</f>
        <v>50-100MM</v>
      </c>
      <c r="BB60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01" spans="1:54" x14ac:dyDescent="0.3">
      <c r="A601" t="s">
        <v>876</v>
      </c>
      <c r="B601" t="str">
        <f>IF(ISNUMBER(MATCH(I601,Buyside_PastID!A:A,0)),"","NEW")</f>
        <v/>
      </c>
      <c r="C601" s="8" t="s">
        <v>1081</v>
      </c>
      <c r="D601" s="8">
        <v>1.6136373944847457</v>
      </c>
      <c r="E601" s="8">
        <v>1.3605374894335704</v>
      </c>
      <c r="F601" s="8" t="s">
        <v>2276</v>
      </c>
      <c r="G601" s="8">
        <v>10000000</v>
      </c>
      <c r="H601" s="8">
        <v>0</v>
      </c>
      <c r="I601" s="8" t="str" cm="1">
        <f t="array" ref="I601">_xll.BDP($C601,I$1)</f>
        <v>651333FR2</v>
      </c>
      <c r="J601" s="8" t="str" cm="1">
        <f t="array" ref="J601">_xll.BDP($C601,J$1)</f>
        <v>NF 4.65 10/17/40</v>
      </c>
      <c r="K601" s="8" cm="1">
        <f t="array" ref="K601">_xll.BDP($C601,K$1)</f>
        <v>186509</v>
      </c>
      <c r="L601" s="8" cm="1">
        <f t="array" ref="L601">_xll.BDP($C601,L$1)</f>
        <v>186509</v>
      </c>
      <c r="M601" s="8" t="str" cm="1">
        <f t="array" ref="M601">_xll.BDP($C601,M$1)</f>
        <v>CAD</v>
      </c>
      <c r="N601" s="8" t="str" cm="1">
        <f t="array" ref="N601">_xll.BDP($C601,N$1)</f>
        <v>CA</v>
      </c>
      <c r="O601" s="8" t="str" cm="1">
        <f t="array" ref="O601">_xll.BDP($C601,O$1)</f>
        <v>Govt</v>
      </c>
      <c r="P601" s="8" t="str" cm="1">
        <f t="array" ref="P601">_xll.BDP($C601,P$1)</f>
        <v>Government</v>
      </c>
      <c r="Q601" s="8" t="str" cm="1">
        <f t="array" ref="Q601">_xll.BDP($C601,Q$1)</f>
        <v>PROVINCE OF NEWFOUNDLAND</v>
      </c>
      <c r="R601" s="8" t="str" cm="1">
        <f t="array" ref="R601">_xll.BDP($C601,R$1)</f>
        <v>A</v>
      </c>
      <c r="S601" s="8" cm="1">
        <f t="array" ref="S601">_xlfn.IFNA(MATCH(_xll.BDP($C601,S$1),Convert_RBCIRTG[RTG_MDY],0),0)</f>
        <v>6</v>
      </c>
      <c r="T601" s="8" cm="1">
        <f t="array" ref="T601">_xlfn.IFNA(MATCH(_xll.BDP($C601,T$1),Convert_RBCIRTG[RTG_FITCH_SP],0),0)</f>
        <v>0</v>
      </c>
      <c r="U601" s="8" cm="1">
        <f t="array" ref="U601">_xlfn.IFNA(MATCH(_xll.BDP($C601,U$1),Convert_RBCIRTG[RTG_FITCH_SP],0),0)</f>
        <v>5</v>
      </c>
      <c r="V601" s="20" t="str" cm="1">
        <f t="array" ref="V601">INDEX(Convert_RBCIRTG[RTG_FITCH_SP],IF(MEDIAN($S601:$U601)&gt;0,MEDIAN($S601:$U601),MAX($S601:$U601)))</f>
        <v>A</v>
      </c>
      <c r="W601" s="15" cm="1">
        <f t="array" ref="W601">_xll.BDP($C601,W$1,"YAS_YLD_FLAG = 15")</f>
        <v>13.325684650958042</v>
      </c>
      <c r="X601" s="3" t="str">
        <f>INDEX(Convert_DurBins[Dur_Bucket],MATCH($W601,Convert_DurBins[Dur_Val],1))</f>
        <v>12-14</v>
      </c>
      <c r="Y601" s="14">
        <f t="shared" si="48"/>
        <v>2.9306500000000004</v>
      </c>
      <c r="Z601" s="3">
        <f>-INDEX(DefProv[Default],MATCH($O601&amp;$R601,DefProv[KEY],0))</f>
        <v>-3</v>
      </c>
      <c r="AA601" s="9" cm="1">
        <f t="array" ref="AA601">IF($M601="CAD",AB601,_xll.BDP($C601,AA$1,"YAS_XCCY_FOREIGN_CURRENCY=CAD","YAS_YLD_FLAG = 15","PRICING_SOURCE=BVAL"))</f>
        <v>2.9606500000000002</v>
      </c>
      <c r="AB601" s="9" cm="1">
        <f t="array" ref="AB601">_xll.BDP($C601,AB$1,"YAS_YLD_FLAG = 15","PRICING_SOURCE=BVAL")</f>
        <v>2.9606500000000002</v>
      </c>
      <c r="AC601" s="14">
        <f t="shared" si="49"/>
        <v>0</v>
      </c>
      <c r="AD601" s="9" cm="1">
        <f t="array" ref="AD601">_xll.BDP($C601,AD$1,"YAS_YLD_FLAG = 15","PRICING_SOURCE=BVAL")</f>
        <v>126.16920000000003</v>
      </c>
      <c r="AE601" s="14">
        <f>INDEX([1]credit_yield!$C$1:$C$108,MATCH($AY601,[1]credit_yield!$A$1:$A$108,0))</f>
        <v>87.46877797444661</v>
      </c>
      <c r="AF601" s="9" cm="1">
        <f t="array" ref="AF601">_xll.BDP($C601,AF$1,"YAS_YLD_FLAG = 15","YAS_XCCY_FOREIGN_CURRENCY=CAD","PRICING_SOURCE=BVAL")</f>
        <v>121.54928988438387</v>
      </c>
      <c r="AG601" s="9" cm="1">
        <f t="array" ref="AG601">_xll.BDP($C601,AG$1,"YAS_YLD_FLAG = 15","PRICING_SOURCE=BVAL")</f>
        <v>1.698958</v>
      </c>
      <c r="AH601" s="9" t="str" cm="1">
        <f t="array" ref="AH601">_xll.BDP($C601,AH$1,"YAS_YLD_FLAG = 15","PRICING_SOURCE=BVAL")</f>
        <v>CAN 5 3/4 06/01/33</v>
      </c>
      <c r="AI601" s="9" t="str" cm="1">
        <f t="array" ref="AI601">_xll.BDP($C601,AI$1,"YAS_YLD_FLAG = 15","YAS_XCCY_FOREIGN_CURRENCY=CAD","PRICING_SOURCE=BVAL")</f>
        <v>CAN 4 06/01/41</v>
      </c>
      <c r="AJ601" s="9" cm="1">
        <f t="array" ref="AJ601">_xll.BQL($C601, "yield(fill=PREV, pricing_source=BVN4, side=Bid, yield_type=YTW) - yield(fill=PREV, pricing_source=BVN4, side=Ask, yield_type=YTW)")</f>
        <v>2.0685011126301056E-2</v>
      </c>
      <c r="AK601" s="16" cm="1">
        <f t="array" ref="AK601">_xll.BDP($C601,AK$1,"YAS_YLD_FLAG = 1")</f>
        <v>650000000</v>
      </c>
      <c r="AL601" s="5">
        <f t="shared" si="50"/>
        <v>0</v>
      </c>
      <c r="AM601" s="17" cm="1">
        <f t="array" ref="AM601">_xll.BDP($C601&amp;"@"&amp;Settings!$B$1&amp;" "&amp;$O601,"INTERVAL_SUM","MARKET_DATA_OVERRIDE="&amp;AM$1,"CALC_INTERVAL="&amp;Settings!$B$2,"FILL=0")*1000</f>
        <v>0</v>
      </c>
      <c r="AN601" s="18">
        <f t="shared" si="51"/>
        <v>0</v>
      </c>
      <c r="AO601" s="17" cm="1">
        <f t="array" ref="AO601">_xll.BDP($I601&amp;"@"&amp;Settings!$B$1&amp;" "&amp;$O601,"INTERVAL_SUM","MARKET_DATA_OVERRIDE="&amp;AO$1,"CALC_INTERVAL="&amp;Settings!$B$2,"FILL=0")*1000</f>
        <v>0</v>
      </c>
      <c r="AP601" s="17" cm="1">
        <f t="array" ref="AP601">_xll.BDP($I601&amp;"@"&amp;Settings!$B$1&amp;" "&amp;$O601,"INTERVAL_SUM","MARKET_DATA_OVERRIDE="&amp;AP$1,"CALC_INTERVAL="&amp;Settings!$B$2,"FILL=0")*1000</f>
        <v>0</v>
      </c>
      <c r="AQ601" s="8" cm="1">
        <f t="array" ref="AQ601">_xll.BDP($C601,AQ$1)</f>
        <v>96</v>
      </c>
      <c r="AR601" s="21">
        <f>_xlfn.IFNA(IF(ISNUMBER($K601),INDEX(SN_Limit[UTILIZATION],MATCH($K601,SN_Limit[BB_ID],0)),"#N/A"),
IF(ISNUMBER($L601),INDEX(SN_Limit[UTILIZATION],MATCH($L601,SN_Limit[BB_ID],0)),"#N/A"))</f>
        <v>0.8669</v>
      </c>
      <c r="AS601" s="6">
        <f>_xlfn.IFNA(IF(ISNUMBER($K601),INDEX(SN_Limit[REMAINING],MATCH($K601,SN_Limit[BB_ID],0)),"#N/A"),
IF(ISNUMBER($L601),INDEX(SN_Limit[REMAINING],MATCH($L601,SN_Limit[BB_ID],0)),"#N/A"))</f>
        <v>23182771.799999952</v>
      </c>
      <c r="AT601" s="39" t="str">
        <f>INDEX(Table11[Z_category],MATCH(MAX(BuyTable[[#This Row],[Yld_Z_BB]:[Yld_Z_RBCI]]),Table11[Z_score_Vale],1))</f>
        <v>90+</v>
      </c>
      <c r="AU601" s="39">
        <f>INDEX(Table12[TRAC_Category],MATCH(BuyTable[[#This Row],[Perc_Traded]],Table12[TRAC_Value],1))</f>
        <v>0</v>
      </c>
      <c r="AV601" s="41">
        <f>INDEX(Table13[NetDlrInv_Category],MATCH(BuyTable[[#This Row],[DealerClient Net]],Table13[NetDlrInv_Value],1))</f>
        <v>0</v>
      </c>
      <c r="AW601" s="39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601" s="39">
        <f>INDEX(Table15[XCCY_Cat],MATCH(BuyTable[[#This Row],[XCCY_sprd]],Table15[XCCY_Value],1))</f>
        <v>0</v>
      </c>
      <c r="AY601" s="3" t="str">
        <f>INDEX(Group_RTG[RTG_Value],MATCH($R601,Group_RTG[RTG_Key],0))&amp;":"&amp;INDEX(Map_DurBQNT[Dur_Val],MATCH($X601,Map_DurBQNT[Dur_Key],0))&amp;":"&amp;$M601&amp;":"&amp;$O601</f>
        <v>A:7:CAD:Govt</v>
      </c>
      <c r="AZ601" s="39" t="str">
        <f>INDEX(Table9[LQA_Bucket],MATCH(BuyTable[[#This Row],[LQA_LIQUIDITY_SCORE]],Table9[LQA_Val],1))</f>
        <v>80-100</v>
      </c>
      <c r="BA601" s="41" t="str">
        <f>INDEX(Table10[Utilization_Bucket],MATCH(_xlfn.IFNA(ROUND(BuyTable[[#This Row],[Remaining]]/1000000,0),-1),Table10[Utilization_Val],1))</f>
        <v>10-50MM</v>
      </c>
      <c r="BB60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602" spans="1:54" x14ac:dyDescent="0.3">
      <c r="A602" t="s">
        <v>876</v>
      </c>
      <c r="B602" t="str">
        <f>IF(ISNUMBER(MATCH(I602,Buyside_PastID!A:A,0)),"","NEW")</f>
        <v/>
      </c>
      <c r="C602" s="8" t="s">
        <v>1819</v>
      </c>
      <c r="D602" s="8">
        <v>1.1412648259511993</v>
      </c>
      <c r="E602" s="8">
        <v>1.1157004475407994</v>
      </c>
      <c r="F602" s="8" t="s">
        <v>2789</v>
      </c>
      <c r="I602" s="8" t="str" cm="1">
        <f t="array" ref="I602">_xll.BDP($C602,I$1)</f>
        <v>563469TH8</v>
      </c>
      <c r="J602" s="8" t="str" cm="1">
        <f t="array" ref="J602">_xll.BDP($C602,J$1)</f>
        <v>MP 4.7 03/05/50</v>
      </c>
      <c r="K602" s="8" cm="1">
        <f t="array" ref="K602">_xll.BDP($C602,K$1)</f>
        <v>191112</v>
      </c>
      <c r="L602" s="8" cm="1">
        <f t="array" ref="L602">_xll.BDP($C602,L$1)</f>
        <v>191112</v>
      </c>
      <c r="M602" s="8" t="str" cm="1">
        <f t="array" ref="M602">_xll.BDP($C602,M$1)</f>
        <v>CAD</v>
      </c>
      <c r="N602" s="8" t="str" cm="1">
        <f t="array" ref="N602">_xll.BDP($C602,N$1)</f>
        <v>CA</v>
      </c>
      <c r="O602" s="8" t="str" cm="1">
        <f t="array" ref="O602">_xll.BDP($C602,O$1)</f>
        <v>Govt</v>
      </c>
      <c r="P602" s="8" t="str" cm="1">
        <f t="array" ref="P602">_xll.BDP($C602,P$1)</f>
        <v>Government</v>
      </c>
      <c r="Q602" s="8" t="str" cm="1">
        <f t="array" ref="Q602">_xll.BDP($C602,Q$1)</f>
        <v>MANITOBA (PROVINCE OF)</v>
      </c>
      <c r="R602" s="8" t="str" cm="1">
        <f t="array" ref="R602">_xll.BDP($C602,R$1)</f>
        <v>A+</v>
      </c>
      <c r="S602" s="8" cm="1">
        <f t="array" ref="S602">_xlfn.IFNA(MATCH(_xll.BDP($C602,S$1),Convert_RBCIRTG[RTG_MDY],0),0)</f>
        <v>8</v>
      </c>
      <c r="T602" s="8" cm="1">
        <f t="array" ref="T602">_xlfn.IFNA(MATCH(_xll.BDP($C602,T$1),Convert_RBCIRTG[RTG_FITCH_SP],0),0)</f>
        <v>0</v>
      </c>
      <c r="U602" s="8" cm="1">
        <f t="array" ref="U602">_xlfn.IFNA(MATCH(_xll.BDP($C602,U$1),Convert_RBCIRTG[RTG_FITCH_SP],0),0)</f>
        <v>6</v>
      </c>
      <c r="V602" s="20" t="str" cm="1">
        <f t="array" ref="V602">INDEX(Convert_RBCIRTG[RTG_FITCH_SP],IF(MEDIAN($S602:$U602)&gt;0,MEDIAN($S602:$U602),MAX($S602:$U602)))</f>
        <v>A+</v>
      </c>
      <c r="W602" s="15" cm="1">
        <f t="array" ref="W602">_xll.BDP($C602,W$1,"YAS_YLD_FLAG = 15")</f>
        <v>17.526799786359664</v>
      </c>
      <c r="X602" s="3" t="str">
        <f>INDEX(Convert_DurBins[Dur_Bucket],MATCH($W602,Convert_DurBins[Dur_Val],1))</f>
        <v>16-18</v>
      </c>
      <c r="Y602" s="14">
        <f t="shared" si="48"/>
        <v>2.751627</v>
      </c>
      <c r="Z602" s="3">
        <f>-INDEX(DefProv[Default],MATCH($O602&amp;$R602,DefProv[KEY],0))</f>
        <v>-3</v>
      </c>
      <c r="AA602" s="9" cm="1">
        <f t="array" ref="AA602">IF($M602="CAD",AB602,_xll.BDP($C602,AA$1,"YAS_XCCY_FOREIGN_CURRENCY=CAD","YAS_YLD_FLAG = 15","PRICING_SOURCE=BVAL"))</f>
        <v>2.7816269999999998</v>
      </c>
      <c r="AB602" s="9" cm="1">
        <f t="array" ref="AB602">_xll.BDP($C602,AB$1,"YAS_YLD_FLAG = 15","PRICING_SOURCE=BVAL")</f>
        <v>2.7816269999999998</v>
      </c>
      <c r="AC602" s="14">
        <f t="shared" si="49"/>
        <v>0</v>
      </c>
      <c r="AD602" s="9" cm="1">
        <f t="array" ref="AD602">_xll.BDP($C602,AD$1,"YAS_YLD_FLAG = 15","PRICING_SOURCE=BVAL")</f>
        <v>91.352499999999992</v>
      </c>
      <c r="AE602" s="14">
        <f>INDEX([1]credit_yield!$C$1:$C$108,MATCH($AY602,[1]credit_yield!$A$1:$A$108,0))</f>
        <v>94.865496317545578</v>
      </c>
      <c r="AF602" s="9" cm="1">
        <f t="array" ref="AF602">_xll.BDP($C602,AF$1,"YAS_YLD_FLAG = 15","YAS_XCCY_FOREIGN_CURRENCY=CAD","PRICING_SOURCE=BVAL")</f>
        <v>93.737479672704865</v>
      </c>
      <c r="AG602" s="9" cm="1">
        <f t="array" ref="AG602">_xll.BDP($C602,AG$1,"YAS_YLD_FLAG = 15","PRICING_SOURCE=BVAL")</f>
        <v>1.8681019999999999</v>
      </c>
      <c r="AH602" s="9" t="str" cm="1">
        <f t="array" ref="AH602">_xll.BDP($C602,AH$1,"YAS_YLD_FLAG = 15","PRICING_SOURCE=BVAL")</f>
        <v>CAN 4 06/01/41</v>
      </c>
      <c r="AI602" s="9" t="str" cm="1">
        <f t="array" ref="AI602">_xll.BDP($C602,AI$1,"YAS_YLD_FLAG = 15","YAS_XCCY_FOREIGN_CURRENCY=CAD","PRICING_SOURCE=BVAL")</f>
        <v>CAN 2 12/01/51</v>
      </c>
      <c r="AJ602" s="9" cm="1">
        <f t="array" ref="AJ602">_xll.BQL($C602, "yield(fill=PREV, pricing_source=BVN4, side=Bid, yield_type=YTW) - yield(fill=PREV, pricing_source=BVN4, side=Ask, yield_type=YTW)")</f>
        <v>1.7436391348040203E-2</v>
      </c>
      <c r="AK602" s="16" cm="1">
        <f t="array" ref="AK602">_xll.BDP($C602,AK$1,"YAS_YLD_FLAG = 1")</f>
        <v>350000000</v>
      </c>
      <c r="AL602" s="5">
        <f t="shared" si="50"/>
        <v>0</v>
      </c>
      <c r="AM602" s="17" cm="1">
        <f t="array" ref="AM602">_xll.BDP($C602&amp;"@"&amp;Settings!$B$1&amp;" "&amp;$O602,"INTERVAL_SUM","MARKET_DATA_OVERRIDE="&amp;AM$1,"CALC_INTERVAL="&amp;Settings!$B$2,"FILL=0")*1000</f>
        <v>0</v>
      </c>
      <c r="AN602" s="18">
        <f t="shared" si="51"/>
        <v>0</v>
      </c>
      <c r="AO602" s="17" cm="1">
        <f t="array" ref="AO602">_xll.BDP($I602&amp;"@"&amp;Settings!$B$1&amp;" "&amp;$O602,"INTERVAL_SUM","MARKET_DATA_OVERRIDE="&amp;AO$1,"CALC_INTERVAL="&amp;Settings!$B$2,"FILL=0")*1000</f>
        <v>0</v>
      </c>
      <c r="AP602" s="17" cm="1">
        <f t="array" ref="AP602">_xll.BDP($I602&amp;"@"&amp;Settings!$B$1&amp;" "&amp;$O602,"INTERVAL_SUM","MARKET_DATA_OVERRIDE="&amp;AP$1,"CALC_INTERVAL="&amp;Settings!$B$2,"FILL=0")*1000</f>
        <v>0</v>
      </c>
      <c r="AQ602" s="8" cm="1">
        <f t="array" ref="AQ602">_xll.BDP($C602,AQ$1)</f>
        <v>99</v>
      </c>
      <c r="AR602" s="21">
        <f>_xlfn.IFNA(IF(ISNUMBER($K602),INDEX(SN_Limit[UTILIZATION],MATCH($K602,SN_Limit[BB_ID],0)),"#N/A"),
IF(ISNUMBER($L602),INDEX(SN_Limit[UTILIZATION],MATCH($L602,SN_Limit[BB_ID],0)),"#N/A"))</f>
        <v>0.31430000000000002</v>
      </c>
      <c r="AS602" s="6">
        <f>_xlfn.IFNA(IF(ISNUMBER($K602),INDEX(SN_Limit[REMAINING],MATCH($K602,SN_Limit[BB_ID],0)),"#N/A"),
IF(ISNUMBER($L602),INDEX(SN_Limit[REMAINING],MATCH($L602,SN_Limit[BB_ID],0)),"#N/A"))</f>
        <v>409992300.91999996</v>
      </c>
      <c r="AT602" s="39" t="str">
        <f>INDEX(Table11[Z_category],MATCH(MAX(BuyTable[[#This Row],[Yld_Z_BB]:[Yld_Z_RBCI]]),Table11[Z_score_Vale],1))</f>
        <v>75 to 90</v>
      </c>
      <c r="AU602" s="39">
        <f>INDEX(Table12[TRAC_Category],MATCH(BuyTable[[#This Row],[Perc_Traded]],Table12[TRAC_Value],1))</f>
        <v>0</v>
      </c>
      <c r="AV602" s="41">
        <f>INDEX(Table13[NetDlrInv_Category],MATCH(BuyTable[[#This Row],[DealerClient Net]],Table13[NetDlrInv_Value],1))</f>
        <v>0</v>
      </c>
      <c r="AW602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602" s="39">
        <f>INDEX(Table15[XCCY_Cat],MATCH(BuyTable[[#This Row],[XCCY_sprd]],Table15[XCCY_Value],1))</f>
        <v>0</v>
      </c>
      <c r="AY602" s="3" t="str">
        <f>INDEX(Group_RTG[RTG_Value],MATCH($R602,Group_RTG[RTG_Key],0))&amp;":"&amp;INDEX(Map_DurBQNT[Dur_Val],MATCH($X602,Map_DurBQNT[Dur_Key],0))&amp;":"&amp;$M602&amp;":"&amp;$O602</f>
        <v>A:9:CAD:Govt</v>
      </c>
      <c r="AZ602" s="39" t="str">
        <f>INDEX(Table9[LQA_Bucket],MATCH(BuyTable[[#This Row],[LQA_LIQUIDITY_SCORE]],Table9[LQA_Val],1))</f>
        <v>80-100</v>
      </c>
      <c r="BA602" s="41" t="str">
        <f>INDEX(Table10[Utilization_Bucket],MATCH(_xlfn.IFNA(ROUND(BuyTable[[#This Row],[Remaining]]/1000000,0),-1),Table10[Utilization_Val],1))</f>
        <v>100MM+</v>
      </c>
      <c r="BB60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03" spans="1:54" x14ac:dyDescent="0.3">
      <c r="A603" t="s">
        <v>876</v>
      </c>
      <c r="B603" t="str">
        <f>IF(ISNUMBER(MATCH(I603,Buyside_PastID!A:A,0)),"","NEW")</f>
        <v/>
      </c>
      <c r="C603" s="8" t="s">
        <v>1798</v>
      </c>
      <c r="D603" s="8">
        <v>1.1307676526009591</v>
      </c>
      <c r="E603" s="8">
        <v>1.2300866512312272</v>
      </c>
      <c r="F603" s="8" t="s">
        <v>2244</v>
      </c>
      <c r="G603" s="8">
        <v>0</v>
      </c>
      <c r="H603" s="8">
        <v>3000</v>
      </c>
      <c r="I603" s="8" t="str" cm="1">
        <f t="array" ref="I603">_xll.BDP($C603,I$1)</f>
        <v>66980CAA6</v>
      </c>
      <c r="J603" s="8" t="str" cm="1">
        <f t="array" ref="J603">_xll.BDP($C603,J$1)</f>
        <v>NVLAUT 4.115 06/30/42</v>
      </c>
      <c r="K603" s="8" cm="1">
        <f t="array" ref="K603">_xll.BDP($C603,K$1)</f>
        <v>60456384</v>
      </c>
      <c r="L603" s="8" cm="1">
        <f t="array" ref="L603">_xll.BDP($C603,L$1)</f>
        <v>60456384</v>
      </c>
      <c r="M603" s="8" t="str" cm="1">
        <f t="array" ref="M603">_xll.BDP($C603,M$1)</f>
        <v>CAD</v>
      </c>
      <c r="N603" s="8" t="str" cm="1">
        <f t="array" ref="N603">_xll.BDP($C603,N$1)</f>
        <v>CA</v>
      </c>
      <c r="O603" s="8" t="str" cm="1">
        <f t="array" ref="O603">_xll.BDP($C603,O$1)</f>
        <v>Corp</v>
      </c>
      <c r="P603" s="8" t="str" cm="1">
        <f t="array" ref="P603">_xll.BDP($C603,P$1)</f>
        <v>Industrials</v>
      </c>
      <c r="Q603" s="8" t="str" cm="1">
        <f t="array" ref="Q603">_xll.BDP($C603,Q$1)</f>
        <v>NOUVELLE AUTO 30 FINANCE</v>
      </c>
      <c r="R603" s="8" t="str" cm="1">
        <f t="array" ref="R603">_xll.BDP($C603,R$1)</f>
        <v>BBB+</v>
      </c>
      <c r="S603" s="8" cm="1">
        <f t="array" ref="S603">_xlfn.IFNA(MATCH(_xll.BDP($C603,S$1),Convert_RBCIRTG[RTG_MDY],0),0)</f>
        <v>0</v>
      </c>
      <c r="T603" s="8" cm="1">
        <f t="array" ref="T603">_xlfn.IFNA(MATCH(_xll.BDP($C603,T$1),Convert_RBCIRTG[RTG_FITCH_SP],0),0)</f>
        <v>3</v>
      </c>
      <c r="U603" s="8" cm="1">
        <f t="array" ref="U603">_xlfn.IFNA(MATCH(_xll.BDP($C603,U$1),Convert_RBCIRTG[RTG_FITCH_SP],0),0)</f>
        <v>3</v>
      </c>
      <c r="V603" s="20" t="str" cm="1">
        <f t="array" ref="V603">INDEX(Convert_RBCIRTG[RTG_FITCH_SP],IF(MEDIAN($S603:$U603)&gt;0,MEDIAN($S603:$U603),MAX($S603:$U603)))</f>
        <v>BBB+</v>
      </c>
      <c r="W603" s="15" cm="1">
        <f t="array" ref="W603">_xll.BDP($C603,W$1,"YAS_YLD_FLAG = 15")</f>
        <v>14.06777631747536</v>
      </c>
      <c r="X603" s="3" t="str">
        <f>INDEX(Convert_DurBins[Dur_Bucket],MATCH($W603,Convert_DurBins[Dur_Val],1))</f>
        <v>14-16</v>
      </c>
      <c r="Y603" s="14">
        <f t="shared" si="48"/>
        <v>3.1816520000000001</v>
      </c>
      <c r="Z603" s="3">
        <f>-INDEX(DefProv[Default],MATCH($O603&amp;$R603,DefProv[KEY],0))</f>
        <v>-36</v>
      </c>
      <c r="AA603" s="9" cm="1">
        <f t="array" ref="AA603">IF($M603="CAD",AB603,_xll.BDP($C603,AA$1,"YAS_XCCY_FOREIGN_CURRENCY=CAD","YAS_YLD_FLAG = 15","PRICING_SOURCE=BVAL"))</f>
        <v>3.541652</v>
      </c>
      <c r="AB603" s="9" cm="1">
        <f t="array" ref="AB603">_xll.BDP($C603,AB$1,"YAS_YLD_FLAG = 15","PRICING_SOURCE=BVAL")</f>
        <v>3.541652</v>
      </c>
      <c r="AC603" s="14">
        <f t="shared" si="49"/>
        <v>0</v>
      </c>
      <c r="AD603" s="9" cm="1">
        <f t="array" ref="AD603">_xll.BDP($C603,AD$1,"YAS_YLD_FLAG = 15","PRICING_SOURCE=BVAL")</f>
        <v>176.31969999999998</v>
      </c>
      <c r="AE603" s="14" t="e">
        <f>INDEX([1]credit_yield!$C$1:$C$108,MATCH($AY603,[1]credit_yield!$A$1:$A$108,0))</f>
        <v>#N/A</v>
      </c>
      <c r="AF603" s="9" cm="1">
        <f t="array" ref="AF603">_xll.BDP($C603,AF$1,"YAS_YLD_FLAG = 15","YAS_XCCY_FOREIGN_CURRENCY=CAD","PRICING_SOURCE=BVAL")</f>
        <v>174.4547970455217</v>
      </c>
      <c r="AG603" s="9" cm="1">
        <f t="array" ref="AG603">_xll.BDP($C603,AG$1,"YAS_YLD_FLAG = 15","PRICING_SOURCE=BVAL")</f>
        <v>1.7784550000000001</v>
      </c>
      <c r="AH603" s="9" t="str" cm="1">
        <f t="array" ref="AH603">_xll.BDP($C603,AH$1,"YAS_YLD_FLAG = 15","PRICING_SOURCE=BVAL")</f>
        <v>CAN 5 06/01/37</v>
      </c>
      <c r="AI603" s="9" t="str" cm="1">
        <f t="array" ref="AI603">_xll.BDP($C603,AI$1,"YAS_YLD_FLAG = 15","YAS_XCCY_FOREIGN_CURRENCY=CAD","PRICING_SOURCE=BVAL")</f>
        <v>CAN 4 06/01/41</v>
      </c>
      <c r="AJ603" s="9" cm="1">
        <f t="array" ref="AJ603">_xll.BQL($C603, "yield(fill=PREV, pricing_source=BVN4, side=Bid, yield_type=YTW) - yield(fill=PREV, pricing_source=BVN4, side=Ask, yield_type=YTW)")</f>
        <v>8.0728416136023995E-2</v>
      </c>
      <c r="AK603" s="16" cm="1">
        <f t="array" ref="AK603">_xll.BDP($C603,AK$1,"YAS_YLD_FLAG = 1")</f>
        <v>381692676.06</v>
      </c>
      <c r="AL603" s="5">
        <f t="shared" si="50"/>
        <v>0</v>
      </c>
      <c r="AM603" s="17" cm="1">
        <f t="array" ref="AM603">_xll.BDP($C603&amp;"@"&amp;Settings!$B$1&amp;" "&amp;$O603,"INTERVAL_SUM","MARKET_DATA_OVERRIDE="&amp;AM$1,"CALC_INTERVAL="&amp;Settings!$B$2,"FILL=0")*1000</f>
        <v>0</v>
      </c>
      <c r="AN603" s="18">
        <f t="shared" si="51"/>
        <v>0</v>
      </c>
      <c r="AO603" s="17" cm="1">
        <f t="array" ref="AO603">_xll.BDP($I603&amp;"@"&amp;Settings!$B$1&amp;" "&amp;$O603,"INTERVAL_SUM","MARKET_DATA_OVERRIDE="&amp;AO$1,"CALC_INTERVAL="&amp;Settings!$B$2,"FILL=0")*1000</f>
        <v>0</v>
      </c>
      <c r="AP603" s="17" cm="1">
        <f t="array" ref="AP603">_xll.BDP($I603&amp;"@"&amp;Settings!$B$1&amp;" "&amp;$O603,"INTERVAL_SUM","MARKET_DATA_OVERRIDE="&amp;AP$1,"CALC_INTERVAL="&amp;Settings!$B$2,"FILL=0")*1000</f>
        <v>0</v>
      </c>
      <c r="AQ603" s="8" cm="1">
        <f t="array" ref="AQ603">_xll.BDP($C603,AQ$1)</f>
        <v>62</v>
      </c>
      <c r="AR603" s="21" t="e">
        <f>_xlfn.IFNA(IF(ISNUMBER($K603),INDEX(SN_Limit[UTILIZATION],MATCH($K603,SN_Limit[BB_ID],0)),"#N/A"),
IF(ISNUMBER($L603),INDEX(SN_Limit[UTILIZATION],MATCH($L603,SN_Limit[BB_ID],0)),"#N/A"))</f>
        <v>#N/A</v>
      </c>
      <c r="AS603" s="6" t="e">
        <f>_xlfn.IFNA(IF(ISNUMBER($K603),INDEX(SN_Limit[REMAINING],MATCH($K603,SN_Limit[BB_ID],0)),"#N/A"),
IF(ISNUMBER($L603),INDEX(SN_Limit[REMAINING],MATCH($L603,SN_Limit[BB_ID],0)),"#N/A"))</f>
        <v>#N/A</v>
      </c>
      <c r="AT603" s="39" t="str">
        <f>INDEX(Table11[Z_category],MATCH(MAX(BuyTable[[#This Row],[Yld_Z_BB]:[Yld_Z_RBCI]]),Table11[Z_score_Vale],1))</f>
        <v>75 to 90</v>
      </c>
      <c r="AU603" s="39">
        <f>INDEX(Table12[TRAC_Category],MATCH(BuyTable[[#This Row],[Perc_Traded]],Table12[TRAC_Value],1))</f>
        <v>0</v>
      </c>
      <c r="AV603" s="41">
        <f>INDEX(Table13[NetDlrInv_Category],MATCH(BuyTable[[#This Row],[DealerClient Net]],Table13[NetDlrInv_Value],1))</f>
        <v>0</v>
      </c>
      <c r="AW603" s="39">
        <f>IF(OR(ISBLANK(BuyTable[[#This Row],[MSG_AskSize]]),NOT(ISNUMBER(BuyTable[[#This Row],[MSG_AskSize]]))),"NA",INDEX(Table14[AskSize_Category],MATCH(BuyTable[[#This Row],[MSG_AskSize]],Table14[AskSize_Value],1)))</f>
        <v>0</v>
      </c>
      <c r="AX603" s="39">
        <f>INDEX(Table15[XCCY_Cat],MATCH(BuyTable[[#This Row],[XCCY_sprd]],Table15[XCCY_Value],1))</f>
        <v>0</v>
      </c>
      <c r="AY603" s="3" t="str">
        <f>INDEX(Group_RTG[RTG_Value],MATCH($R603,Group_RTG[RTG_Key],0))&amp;":"&amp;INDEX(Map_DurBQNT[Dur_Val],MATCH($X603,Map_DurBQNT[Dur_Key],0))&amp;":"&amp;$M603&amp;":"&amp;$O603</f>
        <v>BBB:8:CAD:Corp</v>
      </c>
      <c r="AZ603" s="39" t="str">
        <f>INDEX(Table9[LQA_Bucket],MATCH(BuyTable[[#This Row],[LQA_LIQUIDITY_SCORE]],Table9[LQA_Val],1))</f>
        <v>60-80</v>
      </c>
      <c r="BA603" s="41" t="str">
        <f>INDEX(Table10[Utilization_Bucket],MATCH(_xlfn.IFNA(ROUND(BuyTable[[#This Row],[Remaining]]/1000000,0),-1),Table10[Utilization_Val],1))</f>
        <v>NR</v>
      </c>
      <c r="BB60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604" spans="1:54" x14ac:dyDescent="0.3">
      <c r="A604" t="s">
        <v>876</v>
      </c>
      <c r="B604" t="str">
        <f>IF(ISNUMBER(MATCH(I604,Buyside_PastID!A:A,0)),"","NEW")</f>
        <v/>
      </c>
      <c r="C604" s="8" t="s">
        <v>1828</v>
      </c>
      <c r="D604" s="8">
        <v>2.3026390972973183</v>
      </c>
      <c r="E604" s="8">
        <v>2.5961881736946584</v>
      </c>
      <c r="F604" s="8" t="s">
        <v>2275</v>
      </c>
      <c r="G604" s="8">
        <v>25000000</v>
      </c>
      <c r="H604" s="8">
        <v>25000000</v>
      </c>
      <c r="I604" s="8" t="str" cm="1">
        <f t="array" ref="I604">_xll.BDP($C604,I$1)</f>
        <v>68333ZAL1</v>
      </c>
      <c r="J604" s="8" t="str" cm="1">
        <f t="array" ref="J604">_xll.BDP($C604,J$1)</f>
        <v>ONT 1.9 12/02/51</v>
      </c>
      <c r="K604" s="8" cm="1">
        <f t="array" ref="K604">_xll.BDP($C604,K$1)</f>
        <v>186288</v>
      </c>
      <c r="L604" s="8" cm="1">
        <f t="array" ref="L604">_xll.BDP($C604,L$1)</f>
        <v>186288</v>
      </c>
      <c r="M604" s="8" t="str" cm="1">
        <f t="array" ref="M604">_xll.BDP($C604,M$1)</f>
        <v>CAD</v>
      </c>
      <c r="N604" s="8" t="str" cm="1">
        <f t="array" ref="N604">_xll.BDP($C604,N$1)</f>
        <v>CA</v>
      </c>
      <c r="O604" s="8" t="str" cm="1">
        <f t="array" ref="O604">_xll.BDP($C604,O$1)</f>
        <v>Govt</v>
      </c>
      <c r="P604" s="8" t="str" cm="1">
        <f t="array" ref="P604">_xll.BDP($C604,P$1)</f>
        <v>Government</v>
      </c>
      <c r="Q604" s="8" t="str" cm="1">
        <f t="array" ref="Q604">_xll.BDP($C604,Q$1)</f>
        <v>ONTARIO (PROVINCE OF)</v>
      </c>
      <c r="R604" s="8" t="str" cm="1">
        <f t="array" ref="R604">_xll.BDP($C604,R$1)</f>
        <v>A+</v>
      </c>
      <c r="S604" s="8" cm="1">
        <f t="array" ref="S604">_xlfn.IFNA(MATCH(_xll.BDP($C604,S$1),Convert_RBCIRTG[RTG_MDY],0),0)</f>
        <v>7</v>
      </c>
      <c r="T604" s="8" cm="1">
        <f t="array" ref="T604">_xlfn.IFNA(MATCH(_xll.BDP($C604,T$1),Convert_RBCIRTG[RTG_FITCH_SP],0),0)</f>
        <v>7</v>
      </c>
      <c r="U604" s="8" cm="1">
        <f t="array" ref="U604">_xlfn.IFNA(MATCH(_xll.BDP($C604,U$1),Convert_RBCIRTG[RTG_FITCH_SP],0),0)</f>
        <v>6</v>
      </c>
      <c r="V604" s="20" t="str" cm="1">
        <f t="array" ref="V604">INDEX(Convert_RBCIRTG[RTG_FITCH_SP],IF(MEDIAN($S604:$U604)&gt;0,MEDIAN($S604:$U604),MAX($S604:$U604)))</f>
        <v>AA-</v>
      </c>
      <c r="W604" s="15" cm="1">
        <f t="array" ref="W604">_xll.BDP($C604,W$1,"YAS_YLD_FLAG = 15")</f>
        <v>21.768102646357178</v>
      </c>
      <c r="X604" s="3" t="str">
        <f>INDEX(Convert_DurBins[Dur_Bucket],MATCH($W604,Convert_DurBins[Dur_Val],1))</f>
        <v>20-22</v>
      </c>
      <c r="Y604" s="14">
        <f t="shared" si="48"/>
        <v>2.7012520000000002</v>
      </c>
      <c r="Z604" s="3">
        <f>-INDEX(DefProv[Default],MATCH($O604&amp;$R604,DefProv[KEY],0))</f>
        <v>-3</v>
      </c>
      <c r="AA604" s="9" cm="1">
        <f t="array" ref="AA604">IF($M604="CAD",AB604,_xll.BDP($C604,AA$1,"YAS_XCCY_FOREIGN_CURRENCY=CAD","YAS_YLD_FLAG = 15","PRICING_SOURCE=BVAL"))</f>
        <v>2.731252</v>
      </c>
      <c r="AB604" s="9" cm="1">
        <f t="array" ref="AB604">_xll.BDP($C604,AB$1,"YAS_YLD_FLAG = 15","PRICING_SOURCE=BVAL")</f>
        <v>2.731252</v>
      </c>
      <c r="AC604" s="14">
        <f t="shared" si="49"/>
        <v>0</v>
      </c>
      <c r="AD604" s="9" cm="1">
        <f t="array" ref="AD604">_xll.BDP($C604,AD$1,"YAS_YLD_FLAG = 15","PRICING_SOURCE=BVAL")</f>
        <v>76.291799999999995</v>
      </c>
      <c r="AE604" s="14">
        <f>INDEX([1]credit_yield!$C$1:$C$108,MATCH($AY604,[1]credit_yield!$A$1:$A$108,0))</f>
        <v>78.773746490478516</v>
      </c>
      <c r="AF604" s="9" cm="1">
        <f t="array" ref="AF604">_xll.BDP($C604,AF$1,"YAS_YLD_FLAG = 15","YAS_XCCY_FOREIGN_CURRENCY=CAD","PRICING_SOURCE=BVAL")</f>
        <v>71.256547239061717</v>
      </c>
      <c r="AG604" s="9" cm="1">
        <f t="array" ref="AG604">_xll.BDP($C604,AG$1,"YAS_YLD_FLAG = 15","PRICING_SOURCE=BVAL")</f>
        <v>1.968334</v>
      </c>
      <c r="AH604" s="9" t="str" cm="1">
        <f t="array" ref="AH604">_xll.BDP($C604,AH$1,"YAS_YLD_FLAG = 15","PRICING_SOURCE=BVAL")</f>
        <v>CAN 2 12/01/51</v>
      </c>
      <c r="AI604" s="9" t="str" cm="1">
        <f t="array" ref="AI604">_xll.BDP($C604,AI$1,"YAS_YLD_FLAG = 15","YAS_XCCY_FOREIGN_CURRENCY=CAD","PRICING_SOURCE=BVAL")</f>
        <v>CAN 2 12/01/51</v>
      </c>
      <c r="AJ604" s="9" cm="1">
        <f t="array" ref="AJ604">_xll.BQL($C604, "yield(fill=PREV, pricing_source=BVN4, side=Bid, yield_type=YTW) - yield(fill=PREV, pricing_source=BVN4, side=Ask, yield_type=YTW)")</f>
        <v>7.0401236057930916E-3</v>
      </c>
      <c r="AK604" s="16" cm="1">
        <f t="array" ref="AK604">_xll.BDP($C604,AK$1,"YAS_YLD_FLAG = 1")</f>
        <v>12750000000</v>
      </c>
      <c r="AL604" s="5">
        <f t="shared" si="50"/>
        <v>0</v>
      </c>
      <c r="AM604" s="17" cm="1">
        <f t="array" ref="AM604">_xll.BDP($C604&amp;"@"&amp;Settings!$B$1&amp;" "&amp;$O604,"INTERVAL_SUM","MARKET_DATA_OVERRIDE="&amp;AM$1,"CALC_INTERVAL="&amp;Settings!$B$2,"FILL=0")*1000</f>
        <v>0</v>
      </c>
      <c r="AN604" s="18">
        <f t="shared" si="51"/>
        <v>0</v>
      </c>
      <c r="AO604" s="17" cm="1">
        <f t="array" ref="AO604">_xll.BDP($I604&amp;"@"&amp;Settings!$B$1&amp;" "&amp;$O604,"INTERVAL_SUM","MARKET_DATA_OVERRIDE="&amp;AO$1,"CALC_INTERVAL="&amp;Settings!$B$2,"FILL=0")*1000</f>
        <v>0</v>
      </c>
      <c r="AP604" s="17" cm="1">
        <f t="array" ref="AP604">_xll.BDP($I604&amp;"@"&amp;Settings!$B$1&amp;" "&amp;$O604,"INTERVAL_SUM","MARKET_DATA_OVERRIDE="&amp;AP$1,"CALC_INTERVAL="&amp;Settings!$B$2,"FILL=0")*1000</f>
        <v>0</v>
      </c>
      <c r="AQ604" s="8" cm="1">
        <f t="array" ref="AQ604">_xll.BDP($C604,AQ$1)</f>
        <v>100</v>
      </c>
      <c r="AR604" s="21">
        <f>_xlfn.IFNA(IF(ISNUMBER($K604),INDEX(SN_Limit[UTILIZATION],MATCH($K604,SN_Limit[BB_ID],0)),"#N/A"),
IF(ISNUMBER($L604),INDEX(SN_Limit[UTILIZATION],MATCH($L604,SN_Limit[BB_ID],0)),"#N/A"))</f>
        <v>0.49890000000000001</v>
      </c>
      <c r="AS604" s="6">
        <f>_xlfn.IFNA(IF(ISNUMBER($K604),INDEX(SN_Limit[REMAINING],MATCH($K604,SN_Limit[BB_ID],0)),"#N/A"),
IF(ISNUMBER($L604),INDEX(SN_Limit[REMAINING],MATCH($L604,SN_Limit[BB_ID],0)),"#N/A"))</f>
        <v>601633864.02999997</v>
      </c>
      <c r="AT604" s="39" t="str">
        <f>INDEX(Table11[Z_category],MATCH(MAX(BuyTable[[#This Row],[Yld_Z_BB]:[Yld_Z_RBCI]]),Table11[Z_score_Vale],1))</f>
        <v>90+</v>
      </c>
      <c r="AU604" s="39">
        <f>INDEX(Table12[TRAC_Category],MATCH(BuyTable[[#This Row],[Perc_Traded]],Table12[TRAC_Value],1))</f>
        <v>0</v>
      </c>
      <c r="AV604" s="41">
        <f>INDEX(Table13[NetDlrInv_Category],MATCH(BuyTable[[#This Row],[DealerClient Net]],Table13[NetDlrInv_Value],1))</f>
        <v>0</v>
      </c>
      <c r="AW604" s="39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604" s="39">
        <f>INDEX(Table15[XCCY_Cat],MATCH(BuyTable[[#This Row],[XCCY_sprd]],Table15[XCCY_Value],1))</f>
        <v>0</v>
      </c>
      <c r="AY604" s="3" t="str">
        <f>INDEX(Group_RTG[RTG_Value],MATCH($R604,Group_RTG[RTG_Key],0))&amp;":"&amp;INDEX(Map_DurBQNT[Dur_Val],MATCH($X604,Map_DurBQNT[Dur_Key],0))&amp;":"&amp;$M604&amp;":"&amp;$O604</f>
        <v>A:11:CAD:Govt</v>
      </c>
      <c r="AZ604" s="39" t="str">
        <f>INDEX(Table9[LQA_Bucket],MATCH(BuyTable[[#This Row],[LQA_LIQUIDITY_SCORE]],Table9[LQA_Val],1))</f>
        <v>80-100</v>
      </c>
      <c r="BA604" s="41" t="str">
        <f>INDEX(Table10[Utilization_Bucket],MATCH(_xlfn.IFNA(ROUND(BuyTable[[#This Row],[Remaining]]/1000000,0),-1),Table10[Utilization_Val],1))</f>
        <v>100MM+</v>
      </c>
      <c r="BB60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605" spans="1:54" x14ac:dyDescent="0.3">
      <c r="A605" t="s">
        <v>876</v>
      </c>
      <c r="B605" t="str">
        <f>IF(ISNUMBER(MATCH(I605,Buyside_PastID!A:A,0)),"","NEW")</f>
        <v/>
      </c>
      <c r="C605" s="8" t="s">
        <v>1121</v>
      </c>
      <c r="D605" s="8">
        <v>1.5559078801545396</v>
      </c>
      <c r="E605" s="8">
        <v>1.3036100661420862</v>
      </c>
      <c r="F605" s="8" t="s">
        <v>2789</v>
      </c>
      <c r="I605" s="8" t="str" cm="1">
        <f t="array" ref="I605">_xll.BDP($C605,I$1)</f>
        <v>56344ZPN3</v>
      </c>
      <c r="J605" s="8" t="str" cm="1">
        <f t="array" ref="J605">_xll.BDP($C605,J$1)</f>
        <v>MP 4 1/4 03/05/39</v>
      </c>
      <c r="K605" s="8" cm="1">
        <f t="array" ref="K605">_xll.BDP($C605,K$1)</f>
        <v>191112</v>
      </c>
      <c r="L605" s="8" cm="1">
        <f t="array" ref="L605">_xll.BDP($C605,L$1)</f>
        <v>191112</v>
      </c>
      <c r="M605" s="8" t="str" cm="1">
        <f t="array" ref="M605">_xll.BDP($C605,M$1)</f>
        <v>CAD</v>
      </c>
      <c r="N605" s="8" t="str" cm="1">
        <f t="array" ref="N605">_xll.BDP($C605,N$1)</f>
        <v>CA</v>
      </c>
      <c r="O605" s="8" t="str" cm="1">
        <f t="array" ref="O605">_xll.BDP($C605,O$1)</f>
        <v>Govt</v>
      </c>
      <c r="P605" s="8" t="str" cm="1">
        <f t="array" ref="P605">_xll.BDP($C605,P$1)</f>
        <v>Government</v>
      </c>
      <c r="Q605" s="8" t="str" cm="1">
        <f t="array" ref="Q605">_xll.BDP($C605,Q$1)</f>
        <v>MANITOBA (PROVINCE OF)</v>
      </c>
      <c r="R605" s="8" t="str" cm="1">
        <f t="array" ref="R605">_xll.BDP($C605,R$1)</f>
        <v>A+</v>
      </c>
      <c r="S605" s="8" cm="1">
        <f t="array" ref="S605">_xlfn.IFNA(MATCH(_xll.BDP($C605,S$1),Convert_RBCIRTG[RTG_MDY],0),0)</f>
        <v>0</v>
      </c>
      <c r="T605" s="8" cm="1">
        <f t="array" ref="T605">_xlfn.IFNA(MATCH(_xll.BDP($C605,T$1),Convert_RBCIRTG[RTG_FITCH_SP],0),0)</f>
        <v>0</v>
      </c>
      <c r="U605" s="8" cm="1">
        <f t="array" ref="U605">_xlfn.IFNA(MATCH(_xll.BDP($C605,U$1),Convert_RBCIRTG[RTG_FITCH_SP],0),0)</f>
        <v>6</v>
      </c>
      <c r="V605" s="20" t="str" cm="1">
        <f t="array" ref="V605">INDEX(Convert_RBCIRTG[RTG_FITCH_SP],IF(MEDIAN($S605:$U605)&gt;0,MEDIAN($S605:$U605),MAX($S605:$U605)))</f>
        <v>A+</v>
      </c>
      <c r="W605" s="15" cm="1">
        <f t="array" ref="W605">_xll.BDP($C605,W$1,"YAS_YLD_FLAG = 15")</f>
        <v>12.685029115647675</v>
      </c>
      <c r="X605" s="3" t="str">
        <f>INDEX(Convert_DurBins[Dur_Bucket],MATCH($W605,Convert_DurBins[Dur_Val],1))</f>
        <v>12-14</v>
      </c>
      <c r="Y605" s="14">
        <f t="shared" si="48"/>
        <v>2.8326660000000001</v>
      </c>
      <c r="Z605" s="3">
        <f>-INDEX(DefProv[Default],MATCH($O605&amp;$R605,DefProv[KEY],0))</f>
        <v>-3</v>
      </c>
      <c r="AA605" s="9" cm="1">
        <f t="array" ref="AA605">IF($M605="CAD",AB605,_xll.BDP($C605,AA$1,"YAS_XCCY_FOREIGN_CURRENCY=CAD","YAS_YLD_FLAG = 15","PRICING_SOURCE=BVAL"))</f>
        <v>2.8626659999999999</v>
      </c>
      <c r="AB605" s="9" cm="1">
        <f t="array" ref="AB605">_xll.BDP($C605,AB$1,"YAS_YLD_FLAG = 15","PRICING_SOURCE=BVAL")</f>
        <v>2.8626659999999999</v>
      </c>
      <c r="AC605" s="14">
        <f t="shared" si="49"/>
        <v>0</v>
      </c>
      <c r="AD605" s="9" cm="1">
        <f t="array" ref="AD605">_xll.BDP($C605,AD$1,"YAS_YLD_FLAG = 15","PRICING_SOURCE=BVAL")</f>
        <v>99.456400000000002</v>
      </c>
      <c r="AE605" s="14">
        <f>INDEX([1]credit_yield!$C$1:$C$108,MATCH($AY605,[1]credit_yield!$A$1:$A$108,0))</f>
        <v>87.46877797444661</v>
      </c>
      <c r="AF605" s="9" cm="1">
        <f t="array" ref="AF605">_xll.BDP($C605,AF$1,"YAS_YLD_FLAG = 15","YAS_XCCY_FOREIGN_CURRENCY=CAD","PRICING_SOURCE=BVAL")</f>
        <v>108.27402608684726</v>
      </c>
      <c r="AG605" s="9" cm="1">
        <f t="array" ref="AG605">_xll.BDP($C605,AG$1,"YAS_YLD_FLAG = 15","PRICING_SOURCE=BVAL")</f>
        <v>1.8681019999999999</v>
      </c>
      <c r="AH605" s="9" t="str" cm="1">
        <f t="array" ref="AH605">_xll.BDP($C605,AH$1,"YAS_YLD_FLAG = 15","PRICING_SOURCE=BVAL")</f>
        <v>CAN 4 06/01/41</v>
      </c>
      <c r="AI605" s="9" t="str" cm="1">
        <f t="array" ref="AI605">_xll.BDP($C605,AI$1,"YAS_YLD_FLAG = 15","YAS_XCCY_FOREIGN_CURRENCY=CAD","PRICING_SOURCE=BVAL")</f>
        <v>CAN 4 06/01/41</v>
      </c>
      <c r="AJ605" s="9" cm="1">
        <f t="array" ref="AJ605">_xll.BQL($C605, "yield(fill=PREV, pricing_source=BVN4, side=Bid, yield_type=YTW) - yield(fill=PREV, pricing_source=BVN4, side=Ask, yield_type=YTW)")</f>
        <v>7.7891017002845953E-2</v>
      </c>
      <c r="AK605" s="16" cm="1">
        <f t="array" ref="AK605">_xll.BDP($C605,AK$1,"YAS_YLD_FLAG = 1")</f>
        <v>210000000</v>
      </c>
      <c r="AL605" s="5">
        <f t="shared" si="50"/>
        <v>0</v>
      </c>
      <c r="AM605" s="17" cm="1">
        <f t="array" ref="AM605">_xll.BDP($C605&amp;"@"&amp;Settings!$B$1&amp;" "&amp;$O605,"INTERVAL_SUM","MARKET_DATA_OVERRIDE="&amp;AM$1,"CALC_INTERVAL="&amp;Settings!$B$2,"FILL=0")*1000</f>
        <v>0</v>
      </c>
      <c r="AN605" s="18">
        <f t="shared" si="51"/>
        <v>0</v>
      </c>
      <c r="AO605" s="17" cm="1">
        <f t="array" ref="AO605">_xll.BDP($I605&amp;"@"&amp;Settings!$B$1&amp;" "&amp;$O605,"INTERVAL_SUM","MARKET_DATA_OVERRIDE="&amp;AO$1,"CALC_INTERVAL="&amp;Settings!$B$2,"FILL=0")*1000</f>
        <v>0</v>
      </c>
      <c r="AP605" s="17" cm="1">
        <f t="array" ref="AP605">_xll.BDP($I605&amp;"@"&amp;Settings!$B$1&amp;" "&amp;$O605,"INTERVAL_SUM","MARKET_DATA_OVERRIDE="&amp;AP$1,"CALC_INTERVAL="&amp;Settings!$B$2,"FILL=0")*1000</f>
        <v>0</v>
      </c>
      <c r="AQ605" s="8" cm="1">
        <f t="array" ref="AQ605">_xll.BDP($C605,AQ$1)</f>
        <v>83</v>
      </c>
      <c r="AR605" s="21">
        <f>_xlfn.IFNA(IF(ISNUMBER($K605),INDEX(SN_Limit[UTILIZATION],MATCH($K605,SN_Limit[BB_ID],0)),"#N/A"),
IF(ISNUMBER($L605),INDEX(SN_Limit[UTILIZATION],MATCH($L605,SN_Limit[BB_ID],0)),"#N/A"))</f>
        <v>0.31430000000000002</v>
      </c>
      <c r="AS605" s="6">
        <f>_xlfn.IFNA(IF(ISNUMBER($K605),INDEX(SN_Limit[REMAINING],MATCH($K605,SN_Limit[BB_ID],0)),"#N/A"),
IF(ISNUMBER($L605),INDEX(SN_Limit[REMAINING],MATCH($L605,SN_Limit[BB_ID],0)),"#N/A"))</f>
        <v>409992300.91999996</v>
      </c>
      <c r="AT605" s="39" t="str">
        <f>INDEX(Table11[Z_category],MATCH(MAX(BuyTable[[#This Row],[Yld_Z_BB]:[Yld_Z_RBCI]]),Table11[Z_score_Vale],1))</f>
        <v>90+</v>
      </c>
      <c r="AU605" s="39">
        <f>INDEX(Table12[TRAC_Category],MATCH(BuyTable[[#This Row],[Perc_Traded]],Table12[TRAC_Value],1))</f>
        <v>0</v>
      </c>
      <c r="AV605" s="41">
        <f>INDEX(Table13[NetDlrInv_Category],MATCH(BuyTable[[#This Row],[DealerClient Net]],Table13[NetDlrInv_Value],1))</f>
        <v>0</v>
      </c>
      <c r="AW605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605" s="39">
        <f>INDEX(Table15[XCCY_Cat],MATCH(BuyTable[[#This Row],[XCCY_sprd]],Table15[XCCY_Value],1))</f>
        <v>0</v>
      </c>
      <c r="AY605" s="3" t="str">
        <f>INDEX(Group_RTG[RTG_Value],MATCH($R605,Group_RTG[RTG_Key],0))&amp;":"&amp;INDEX(Map_DurBQNT[Dur_Val],MATCH($X605,Map_DurBQNT[Dur_Key],0))&amp;":"&amp;$M605&amp;":"&amp;$O605</f>
        <v>A:7:CAD:Govt</v>
      </c>
      <c r="AZ605" s="39" t="str">
        <f>INDEX(Table9[LQA_Bucket],MATCH(BuyTable[[#This Row],[LQA_LIQUIDITY_SCORE]],Table9[LQA_Val],1))</f>
        <v>80-100</v>
      </c>
      <c r="BA605" s="41" t="str">
        <f>INDEX(Table10[Utilization_Bucket],MATCH(_xlfn.IFNA(ROUND(BuyTable[[#This Row],[Remaining]]/1000000,0),-1),Table10[Utilization_Val],1))</f>
        <v>100MM+</v>
      </c>
      <c r="BB60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06" spans="1:54" x14ac:dyDescent="0.3">
      <c r="A606" t="s">
        <v>876</v>
      </c>
      <c r="B606" t="str">
        <f>IF(ISNUMBER(MATCH(I606,Buyside_PastID!A:A,0)),"","NEW")</f>
        <v/>
      </c>
      <c r="C606" s="8" t="s">
        <v>1125</v>
      </c>
      <c r="D606" s="8">
        <v>0.85023445756995042</v>
      </c>
      <c r="E606" s="8">
        <v>1.2158482831756512</v>
      </c>
      <c r="F606" s="8" t="s">
        <v>2295</v>
      </c>
      <c r="G606" s="8">
        <v>0</v>
      </c>
      <c r="H606" s="8">
        <v>0</v>
      </c>
      <c r="I606" s="8" t="str" cm="1">
        <f t="array" ref="I606">_xll.BDP($C606,I$1)</f>
        <v>975026HB4</v>
      </c>
      <c r="J606" s="8" t="str" cm="1">
        <f t="array" ref="J606">_xll.BDP($C606,J$1)</f>
        <v>WINNPG 4.3 11/15/51</v>
      </c>
      <c r="K606" s="8" cm="1">
        <f t="array" ref="K606">_xll.BDP($C606,K$1)</f>
        <v>186522</v>
      </c>
      <c r="L606" s="8" cm="1">
        <f t="array" ref="L606">_xll.BDP($C606,L$1)</f>
        <v>186522</v>
      </c>
      <c r="M606" s="8" t="str" cm="1">
        <f t="array" ref="M606">_xll.BDP($C606,M$1)</f>
        <v>CAD</v>
      </c>
      <c r="N606" s="8" t="str" cm="1">
        <f t="array" ref="N606">_xll.BDP($C606,N$1)</f>
        <v>CA</v>
      </c>
      <c r="O606" s="8" t="str" cm="1">
        <f t="array" ref="O606">_xll.BDP($C606,O$1)</f>
        <v>Govt</v>
      </c>
      <c r="P606" s="8" t="str" cm="1">
        <f t="array" ref="P606">_xll.BDP($C606,P$1)</f>
        <v>Government</v>
      </c>
      <c r="Q606" s="8" t="str" cm="1">
        <f t="array" ref="Q606">_xll.BDP($C606,Q$1)</f>
        <v>CITY OF WINNIPEG</v>
      </c>
      <c r="R606" s="8" t="str" cm="1">
        <f t="array" ref="R606">_xll.BDP($C606,R$1)</f>
        <v>AA</v>
      </c>
      <c r="S606" s="8" cm="1">
        <f t="array" ref="S606">_xlfn.IFNA(MATCH(_xll.BDP($C606,S$1),Convert_RBCIRTG[RTG_MDY],0),0)</f>
        <v>8</v>
      </c>
      <c r="T606" s="8" cm="1">
        <f t="array" ref="T606">_xlfn.IFNA(MATCH(_xll.BDP($C606,T$1),Convert_RBCIRTG[RTG_FITCH_SP],0),0)</f>
        <v>0</v>
      </c>
      <c r="U606" s="8" cm="1">
        <f t="array" ref="U606">_xlfn.IFNA(MATCH(_xll.BDP($C606,U$1),Convert_RBCIRTG[RTG_FITCH_SP],0),0)</f>
        <v>8</v>
      </c>
      <c r="V606" s="20" t="str" cm="1">
        <f t="array" ref="V606">INDEX(Convert_RBCIRTG[RTG_FITCH_SP],IF(MEDIAN($S606:$U606)&gt;0,MEDIAN($S606:$U606),MAX($S606:$U606)))</f>
        <v>AA</v>
      </c>
      <c r="W606" s="15" cm="1">
        <f t="array" ref="W606">_xll.BDP($C606,W$1,"YAS_YLD_FLAG = 15")</f>
        <v>18.017303363962423</v>
      </c>
      <c r="X606" s="3" t="str">
        <f>INDEX(Convert_DurBins[Dur_Bucket],MATCH($W606,Convert_DurBins[Dur_Val],1))</f>
        <v>18-20</v>
      </c>
      <c r="Y606" s="14">
        <f t="shared" si="48"/>
        <v>2.9571190000000001</v>
      </c>
      <c r="Z606" s="3">
        <f>-INDEX(DefProv[Default],MATCH($O606&amp;$R606,DefProv[KEY],0))</f>
        <v>-3</v>
      </c>
      <c r="AA606" s="9" cm="1">
        <f t="array" ref="AA606">IF($M606="CAD",AB606,_xll.BDP($C606,AA$1,"YAS_XCCY_FOREIGN_CURRENCY=CAD","YAS_YLD_FLAG = 15","PRICING_SOURCE=BVAL"))</f>
        <v>2.9871189999999999</v>
      </c>
      <c r="AB606" s="9" cm="1">
        <f t="array" ref="AB606">_xll.BDP($C606,AB$1,"YAS_YLD_FLAG = 15","PRICING_SOURCE=BVAL")</f>
        <v>2.9871189999999999</v>
      </c>
      <c r="AC606" s="14">
        <f t="shared" si="49"/>
        <v>0</v>
      </c>
      <c r="AD606" s="9" cm="1">
        <f t="array" ref="AD606">_xll.BDP($C606,AD$1,"YAS_YLD_FLAG = 15","PRICING_SOURCE=BVAL")</f>
        <v>105.1199</v>
      </c>
      <c r="AE606" s="14">
        <f>INDEX([1]credit_yield!$C$1:$C$108,MATCH($AY606,[1]credit_yield!$A$1:$A$108,0))</f>
        <v>85.018358503069194</v>
      </c>
      <c r="AF606" s="9" cm="1">
        <f t="array" ref="AF606">_xll.BDP($C606,AF$1,"YAS_YLD_FLAG = 15","YAS_XCCY_FOREIGN_CURRENCY=CAD","PRICING_SOURCE=BVAL")</f>
        <v>113.81135411343777</v>
      </c>
      <c r="AG606" s="9" cm="1">
        <f t="array" ref="AG606">_xll.BDP($C606,AG$1,"YAS_YLD_FLAG = 15","PRICING_SOURCE=BVAL")</f>
        <v>1.9359199999999999</v>
      </c>
      <c r="AH606" s="9" t="str" cm="1">
        <f t="array" ref="AH606">_xll.BDP($C606,AH$1,"YAS_YLD_FLAG = 15","PRICING_SOURCE=BVAL")</f>
        <v>CAN 3 1/2 12/01/45</v>
      </c>
      <c r="AI606" s="9" t="str" cm="1">
        <f t="array" ref="AI606">_xll.BDP($C606,AI$1,"YAS_YLD_FLAG = 15","YAS_XCCY_FOREIGN_CURRENCY=CAD","PRICING_SOURCE=BVAL")</f>
        <v>CAN 2 12/01/51</v>
      </c>
      <c r="AJ606" s="9" cm="1">
        <f t="array" ref="AJ606">_xll.BQL($C606, "yield(fill=PREV, pricing_source=BVN4, side=Bid, yield_type=YTW) - yield(fill=PREV, pricing_source=BVN4, side=Ask, yield_type=YTW)")</f>
        <v>1.387009613740986E-2</v>
      </c>
      <c r="AK606" s="16" cm="1">
        <f t="array" ref="AK606">_xll.BDP($C606,AK$1,"YAS_YLD_FLAG = 1")</f>
        <v>592568000</v>
      </c>
      <c r="AL606" s="5">
        <f t="shared" si="50"/>
        <v>0</v>
      </c>
      <c r="AM606" s="17" cm="1">
        <f t="array" ref="AM606">_xll.BDP($C606&amp;"@"&amp;Settings!$B$1&amp;" "&amp;$O606,"INTERVAL_SUM","MARKET_DATA_OVERRIDE="&amp;AM$1,"CALC_INTERVAL="&amp;Settings!$B$2,"FILL=0")*1000</f>
        <v>0</v>
      </c>
      <c r="AN606" s="18">
        <f t="shared" si="51"/>
        <v>0</v>
      </c>
      <c r="AO606" s="17" cm="1">
        <f t="array" ref="AO606">_xll.BDP($I606&amp;"@"&amp;Settings!$B$1&amp;" "&amp;$O606,"INTERVAL_SUM","MARKET_DATA_OVERRIDE="&amp;AO$1,"CALC_INTERVAL="&amp;Settings!$B$2,"FILL=0")*1000</f>
        <v>0</v>
      </c>
      <c r="AP606" s="17" cm="1">
        <f t="array" ref="AP606">_xll.BDP($I606&amp;"@"&amp;Settings!$B$1&amp;" "&amp;$O606,"INTERVAL_SUM","MARKET_DATA_OVERRIDE="&amp;AP$1,"CALC_INTERVAL="&amp;Settings!$B$2,"FILL=0")*1000</f>
        <v>0</v>
      </c>
      <c r="AQ606" s="8" cm="1">
        <f t="array" ref="AQ606">_xll.BDP($C606,AQ$1)</f>
        <v>94</v>
      </c>
      <c r="AR606" s="21">
        <f>_xlfn.IFNA(IF(ISNUMBER($K606),INDEX(SN_Limit[UTILIZATION],MATCH($K606,SN_Limit[BB_ID],0)),"#N/A"),
IF(ISNUMBER($L606),INDEX(SN_Limit[UTILIZATION],MATCH($L606,SN_Limit[BB_ID],0)),"#N/A"))</f>
        <v>0.77029999999999998</v>
      </c>
      <c r="AS606" s="6">
        <f>_xlfn.IFNA(IF(ISNUMBER($K606),INDEX(SN_Limit[REMAINING],MATCH($K606,SN_Limit[BB_ID],0)),"#N/A"),
IF(ISNUMBER($L606),INDEX(SN_Limit[REMAINING],MATCH($L606,SN_Limit[BB_ID],0)),"#N/A"))</f>
        <v>7781402.1599999964</v>
      </c>
      <c r="AT606" s="39" t="str">
        <f>INDEX(Table11[Z_category],MATCH(MAX(BuyTable[[#This Row],[Yld_Z_BB]:[Yld_Z_RBCI]]),Table11[Z_score_Vale],1))</f>
        <v>75 to 90</v>
      </c>
      <c r="AU606" s="39">
        <f>INDEX(Table12[TRAC_Category],MATCH(BuyTable[[#This Row],[Perc_Traded]],Table12[TRAC_Value],1))</f>
        <v>0</v>
      </c>
      <c r="AV606" s="41">
        <f>INDEX(Table13[NetDlrInv_Category],MATCH(BuyTable[[#This Row],[DealerClient Net]],Table13[NetDlrInv_Value],1))</f>
        <v>0</v>
      </c>
      <c r="AW606" s="39">
        <f>IF(OR(ISBLANK(BuyTable[[#This Row],[MSG_AskSize]]),NOT(ISNUMBER(BuyTable[[#This Row],[MSG_AskSize]]))),"NA",INDEX(Table14[AskSize_Category],MATCH(BuyTable[[#This Row],[MSG_AskSize]],Table14[AskSize_Value],1)))</f>
        <v>0</v>
      </c>
      <c r="AX606" s="39">
        <f>INDEX(Table15[XCCY_Cat],MATCH(BuyTable[[#This Row],[XCCY_sprd]],Table15[XCCY_Value],1))</f>
        <v>0</v>
      </c>
      <c r="AY606" s="3" t="str">
        <f>INDEX(Group_RTG[RTG_Value],MATCH($R606,Group_RTG[RTG_Key],0))&amp;":"&amp;INDEX(Map_DurBQNT[Dur_Val],MATCH($X606,Map_DurBQNT[Dur_Key],0))&amp;":"&amp;$M606&amp;":"&amp;$O606</f>
        <v>AA:10:CAD:Govt</v>
      </c>
      <c r="AZ606" s="39" t="str">
        <f>INDEX(Table9[LQA_Bucket],MATCH(BuyTable[[#This Row],[LQA_LIQUIDITY_SCORE]],Table9[LQA_Val],1))</f>
        <v>80-100</v>
      </c>
      <c r="BA606" s="41" t="str">
        <f>INDEX(Table10[Utilization_Bucket],MATCH(_xlfn.IFNA(ROUND(BuyTable[[#This Row],[Remaining]]/1000000,0),-1),Table10[Utilization_Val],1))</f>
        <v>1-10MM</v>
      </c>
      <c r="BB60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607" spans="1:54" x14ac:dyDescent="0.3">
      <c r="A607" t="s">
        <v>876</v>
      </c>
      <c r="B607" t="str">
        <f>IF(ISNUMBER(MATCH(I607,Buyside_PastID!A:A,0)),"","NEW")</f>
        <v/>
      </c>
      <c r="C607" s="8" t="s">
        <v>1815</v>
      </c>
      <c r="D607" s="8">
        <v>1.0358883460481878</v>
      </c>
      <c r="E607" s="8">
        <v>1.1350272174013996</v>
      </c>
      <c r="F607" s="8" t="s">
        <v>2260</v>
      </c>
      <c r="G607" s="8">
        <v>5000</v>
      </c>
      <c r="H607" s="8">
        <v>5000000</v>
      </c>
      <c r="I607" s="8" t="str" cm="1">
        <f t="array" ref="I607">_xll.BDP($C607,I$1)</f>
        <v>12657ZAN3</v>
      </c>
      <c r="J607" s="8" t="str" cm="1">
        <f t="array" ref="J607">_xll.BDP($C607,J$1)</f>
        <v>CUCN 5.556 10/30/37</v>
      </c>
      <c r="K607" s="8" cm="1">
        <f t="array" ref="K607">_xll.BDP($C607,K$1)</f>
        <v>108393</v>
      </c>
      <c r="L607" s="8" cm="1">
        <f t="array" ref="L607">_xll.BDP($C607,L$1)</f>
        <v>1180050</v>
      </c>
      <c r="M607" s="8" t="str" cm="1">
        <f t="array" ref="M607">_xll.BDP($C607,M$1)</f>
        <v>CAD</v>
      </c>
      <c r="N607" s="8" t="str" cm="1">
        <f t="array" ref="N607">_xll.BDP($C607,N$1)</f>
        <v>CA</v>
      </c>
      <c r="O607" s="8" t="str" cm="1">
        <f t="array" ref="O607">_xll.BDP($C607,O$1)</f>
        <v>Corp</v>
      </c>
      <c r="P607" s="8" t="str" cm="1">
        <f t="array" ref="P607">_xll.BDP($C607,P$1)</f>
        <v>Utilities</v>
      </c>
      <c r="Q607" s="8" t="str" cm="1">
        <f t="array" ref="Q607">_xll.BDP($C607,Q$1)</f>
        <v>CU INC</v>
      </c>
      <c r="R607" s="8" t="str" cm="1">
        <f t="array" ref="R607">_xll.BDP($C607,R$1)</f>
        <v>A</v>
      </c>
      <c r="S607" s="8" cm="1">
        <f t="array" ref="S607">_xlfn.IFNA(MATCH(_xll.BDP($C607,S$1),Convert_RBCIRTG[RTG_MDY],0),0)</f>
        <v>0</v>
      </c>
      <c r="T607" s="8" cm="1">
        <f t="array" ref="T607">_xlfn.IFNA(MATCH(_xll.BDP($C607,T$1),Convert_RBCIRTG[RTG_FITCH_SP],0),0)</f>
        <v>0</v>
      </c>
      <c r="U607" s="8" cm="1">
        <f t="array" ref="U607">_xlfn.IFNA(MATCH(_xll.BDP($C607,U$1),Convert_RBCIRTG[RTG_FITCH_SP],0),0)</f>
        <v>4</v>
      </c>
      <c r="V607" s="20" t="str" cm="1">
        <f t="array" ref="V607">INDEX(Convert_RBCIRTG[RTG_FITCH_SP],IF(MEDIAN($S607:$U607)&gt;0,MEDIAN($S607:$U607),MAX($S607:$U607)))</f>
        <v>A-</v>
      </c>
      <c r="W607" s="15" cm="1">
        <f t="array" ref="W607">_xll.BDP($C607,W$1,"YAS_YLD_FLAG = 15")</f>
        <v>11.127877218472564</v>
      </c>
      <c r="X607" s="3" t="str">
        <f>INDEX(Convert_DurBins[Dur_Bucket],MATCH($W607,Convert_DurBins[Dur_Val],1))</f>
        <v>10-12</v>
      </c>
      <c r="Y607" s="14">
        <f t="shared" si="48"/>
        <v>3.003984</v>
      </c>
      <c r="Z607" s="3">
        <f>-INDEX(DefProv[Default],MATCH($O607&amp;$R607,DefProv[KEY],0))</f>
        <v>-13</v>
      </c>
      <c r="AA607" s="9" cm="1">
        <f t="array" ref="AA607">IF($M607="CAD",AB607,_xll.BDP($C607,AA$1,"YAS_XCCY_FOREIGN_CURRENCY=CAD","YAS_YLD_FLAG = 15","PRICING_SOURCE=BVAL"))</f>
        <v>3.1339839999999999</v>
      </c>
      <c r="AB607" s="9" cm="1">
        <f t="array" ref="AB607">_xll.BDP($C607,AB$1,"YAS_YLD_FLAG = 15","PRICING_SOURCE=BVAL")</f>
        <v>3.1339839999999999</v>
      </c>
      <c r="AC607" s="14">
        <f t="shared" si="49"/>
        <v>0</v>
      </c>
      <c r="AD607" s="9" cm="1">
        <f t="array" ref="AD607">_xll.BDP($C607,AD$1,"YAS_YLD_FLAG = 15","PRICING_SOURCE=BVAL")</f>
        <v>169.9271</v>
      </c>
      <c r="AE607" s="14">
        <f>INDEX([1]credit_yield!$C$1:$C$108,MATCH($AY607,[1]credit_yield!$A$1:$A$108,0))</f>
        <v>140.02370656331379</v>
      </c>
      <c r="AF607" s="9" cm="1">
        <f t="array" ref="AF607">_xll.BDP($C607,AF$1,"YAS_YLD_FLAG = 15","YAS_XCCY_FOREIGN_CURRENCY=CAD","PRICING_SOURCE=BVAL")</f>
        <v>146.06886465273698</v>
      </c>
      <c r="AG607" s="9" cm="1">
        <f t="array" ref="AG607">_xll.BDP($C607,AG$1,"YAS_YLD_FLAG = 15","PRICING_SOURCE=BVAL")</f>
        <v>1.4347129999999999</v>
      </c>
      <c r="AH607" s="9" t="str" cm="1">
        <f t="array" ref="AH607">_xll.BDP($C607,AH$1,"YAS_YLD_FLAG = 15","PRICING_SOURCE=BVAL")</f>
        <v>CAN 5 3/4 06/01/29</v>
      </c>
      <c r="AI607" s="9" t="str" cm="1">
        <f t="array" ref="AI607">_xll.BDP($C607,AI$1,"YAS_YLD_FLAG = 15","YAS_XCCY_FOREIGN_CURRENCY=CAD","PRICING_SOURCE=BVAL")</f>
        <v>CAN 4 06/01/41</v>
      </c>
      <c r="AJ607" s="9" cm="1">
        <f t="array" ref="AJ607">_xll.BQL($C607, "yield(fill=PREV, pricing_source=BVN4, side=Bid, yield_type=YTW) - yield(fill=PREV, pricing_source=BVN4, side=Ask, yield_type=YTW)")</f>
        <v>2.9704967028663987E-2</v>
      </c>
      <c r="AK607" s="16" cm="1">
        <f t="array" ref="AK607">_xll.BDP($C607,AK$1,"YAS_YLD_FLAG = 1")</f>
        <v>220000000</v>
      </c>
      <c r="AL607" s="5">
        <f t="shared" si="50"/>
        <v>0</v>
      </c>
      <c r="AM607" s="17" cm="1">
        <f t="array" ref="AM607">_xll.BDP($C607&amp;"@"&amp;Settings!$B$1&amp;" "&amp;$O607,"INTERVAL_SUM","MARKET_DATA_OVERRIDE="&amp;AM$1,"CALC_INTERVAL="&amp;Settings!$B$2,"FILL=0")*1000</f>
        <v>0</v>
      </c>
      <c r="AN607" s="18">
        <f t="shared" si="51"/>
        <v>0</v>
      </c>
      <c r="AO607" s="17" cm="1">
        <f t="array" ref="AO607">_xll.BDP($I607&amp;"@"&amp;Settings!$B$1&amp;" "&amp;$O607,"INTERVAL_SUM","MARKET_DATA_OVERRIDE="&amp;AO$1,"CALC_INTERVAL="&amp;Settings!$B$2,"FILL=0")*1000</f>
        <v>0</v>
      </c>
      <c r="AP607" s="17" cm="1">
        <f t="array" ref="AP607">_xll.BDP($I607&amp;"@"&amp;Settings!$B$1&amp;" "&amp;$O607,"INTERVAL_SUM","MARKET_DATA_OVERRIDE="&amp;AP$1,"CALC_INTERVAL="&amp;Settings!$B$2,"FILL=0")*1000</f>
        <v>0</v>
      </c>
      <c r="AQ607" s="8" cm="1">
        <f t="array" ref="AQ607">_xll.BDP($C607,AQ$1)</f>
        <v>72</v>
      </c>
      <c r="AR607" s="21">
        <f>_xlfn.IFNA(IF(ISNUMBER($K607),INDEX(SN_Limit[UTILIZATION],MATCH($K607,SN_Limit[BB_ID],0)),"#N/A"),
IF(ISNUMBER($L607),INDEX(SN_Limit[UTILIZATION],MATCH($L607,SN_Limit[BB_ID],0)),"#N/A"))</f>
        <v>0.53059999999999996</v>
      </c>
      <c r="AS607" s="6">
        <f>_xlfn.IFNA(IF(ISNUMBER($K607),INDEX(SN_Limit[REMAINING],MATCH($K607,SN_Limit[BB_ID],0)),"#N/A"),
IF(ISNUMBER($L607),INDEX(SN_Limit[REMAINING],MATCH($L607,SN_Limit[BB_ID],0)),"#N/A"))</f>
        <v>66489430.379999995</v>
      </c>
      <c r="AT607" s="39" t="str">
        <f>INDEX(Table11[Z_category],MATCH(MAX(BuyTable[[#This Row],[Yld_Z_BB]:[Yld_Z_RBCI]]),Table11[Z_score_Vale],1))</f>
        <v>75 to 90</v>
      </c>
      <c r="AU607" s="39">
        <f>INDEX(Table12[TRAC_Category],MATCH(BuyTable[[#This Row],[Perc_Traded]],Table12[TRAC_Value],1))</f>
        <v>0</v>
      </c>
      <c r="AV607" s="41">
        <f>INDEX(Table13[NetDlrInv_Category],MATCH(BuyTable[[#This Row],[DealerClient Net]],Table13[NetDlrInv_Value],1))</f>
        <v>0</v>
      </c>
      <c r="AW607" s="39">
        <f>IF(OR(ISBLANK(BuyTable[[#This Row],[MSG_AskSize]]),NOT(ISNUMBER(BuyTable[[#This Row],[MSG_AskSize]]))),"NA",INDEX(Table14[AskSize_Category],MATCH(BuyTable[[#This Row],[MSG_AskSize]],Table14[AskSize_Value],1)))</f>
        <v>0</v>
      </c>
      <c r="AX607" s="39">
        <f>INDEX(Table15[XCCY_Cat],MATCH(BuyTable[[#This Row],[XCCY_sprd]],Table15[XCCY_Value],1))</f>
        <v>0</v>
      </c>
      <c r="AY607" s="3" t="str">
        <f>INDEX(Group_RTG[RTG_Value],MATCH($R607,Group_RTG[RTG_Key],0))&amp;":"&amp;INDEX(Map_DurBQNT[Dur_Val],MATCH($X607,Map_DurBQNT[Dur_Key],0))&amp;":"&amp;$M607&amp;":"&amp;$O607</f>
        <v>A:6:CAD:Corp</v>
      </c>
      <c r="AZ607" s="39" t="str">
        <f>INDEX(Table9[LQA_Bucket],MATCH(BuyTable[[#This Row],[LQA_LIQUIDITY_SCORE]],Table9[LQA_Val],1))</f>
        <v>60-80</v>
      </c>
      <c r="BA607" s="41" t="str">
        <f>INDEX(Table10[Utilization_Bucket],MATCH(_xlfn.IFNA(ROUND(BuyTable[[#This Row],[Remaining]]/1000000,0),-1),Table10[Utilization_Val],1))</f>
        <v>50-100MM</v>
      </c>
      <c r="BB60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08" spans="1:54" x14ac:dyDescent="0.3">
      <c r="A608" t="s">
        <v>876</v>
      </c>
      <c r="B608" t="str">
        <f>IF(ISNUMBER(MATCH(I608,Buyside_PastID!A:A,0)),"","NEW")</f>
        <v/>
      </c>
      <c r="C608" s="8" t="s">
        <v>1833</v>
      </c>
      <c r="D608" s="8">
        <v>0.89932526383321065</v>
      </c>
      <c r="E608" s="8">
        <v>1.4327243222376673</v>
      </c>
      <c r="F608" s="8" t="s">
        <v>2789</v>
      </c>
      <c r="I608" s="8" t="str" cm="1">
        <f t="array" ref="I608">_xll.BDP($C608,I$1)</f>
        <v>505443AA9</v>
      </c>
      <c r="J608" s="8" t="str" cm="1">
        <f t="array" ref="J608">_xll.BDP($C608,J$1)</f>
        <v>CANLIL 3.76 06/01/33</v>
      </c>
      <c r="K608" s="8" cm="1">
        <f t="array" ref="K608">_xll.BDP($C608,K$1)</f>
        <v>38278808</v>
      </c>
      <c r="L608" s="8" cm="1">
        <f t="array" ref="L608">_xll.BDP($C608,L$1)</f>
        <v>38278808</v>
      </c>
      <c r="M608" s="8" t="str" cm="1">
        <f t="array" ref="M608">_xll.BDP($C608,M$1)</f>
        <v>CAD</v>
      </c>
      <c r="N608" s="8" t="str" cm="1">
        <f t="array" ref="N608">_xll.BDP($C608,N$1)</f>
        <v>CA</v>
      </c>
      <c r="O608" s="8" t="str" cm="1">
        <f t="array" ref="O608">_xll.BDP($C608,O$1)</f>
        <v>Govt</v>
      </c>
      <c r="P608" s="8" t="str" cm="1">
        <f t="array" ref="P608">_xll.BDP($C608,P$1)</f>
        <v>Government</v>
      </c>
      <c r="Q608" s="8" t="str" cm="1">
        <f t="array" ref="Q608">_xll.BDP($C608,Q$1)</f>
        <v>LABRADOR-ISLAND LINK FUN</v>
      </c>
      <c r="R608" s="8" t="str" cm="1">
        <f t="array" ref="R608">_xll.BDP($C608,R$1)</f>
        <v>AAA</v>
      </c>
      <c r="S608" s="8" cm="1">
        <f t="array" ref="S608">_xlfn.IFNA(MATCH(_xll.BDP($C608,S$1),Convert_RBCIRTG[RTG_MDY],0),0)</f>
        <v>10</v>
      </c>
      <c r="T608" s="8" cm="1">
        <f t="array" ref="T608">_xlfn.IFNA(MATCH(_xll.BDP($C608,T$1),Convert_RBCIRTG[RTG_FITCH_SP],0),0)</f>
        <v>0</v>
      </c>
      <c r="U608" s="8" cm="1">
        <f t="array" ref="U608">_xlfn.IFNA(MATCH(_xll.BDP($C608,U$1),Convert_RBCIRTG[RTG_FITCH_SP],0),0)</f>
        <v>10</v>
      </c>
      <c r="V608" s="20" t="str" cm="1">
        <f t="array" ref="V608">INDEX(Convert_RBCIRTG[RTG_FITCH_SP],IF(MEDIAN($S608:$U608)&gt;0,MEDIAN($S608:$U608),MAX($S608:$U608)))</f>
        <v>AAA</v>
      </c>
      <c r="W608" s="15" cm="1">
        <f t="array" ref="W608">_xll.BDP($C608,W$1,"YAS_YLD_FLAG = 15")</f>
        <v>9.4693125384081149</v>
      </c>
      <c r="X608" s="3" t="str">
        <f>INDEX(Convert_DurBins[Dur_Bucket],MATCH($W608,Convert_DurBins[Dur_Val],1))</f>
        <v>0-10</v>
      </c>
      <c r="Y608" s="14">
        <f t="shared" si="48"/>
        <v>2.184882</v>
      </c>
      <c r="Z608" s="3">
        <f>-INDEX(DefProv[Default],MATCH($O608&amp;$R608,DefProv[KEY],0))</f>
        <v>-3</v>
      </c>
      <c r="AA608" s="9" cm="1">
        <f t="array" ref="AA608">IF($M608="CAD",AB608,_xll.BDP($C608,AA$1,"YAS_XCCY_FOREIGN_CURRENCY=CAD","YAS_YLD_FLAG = 15","PRICING_SOURCE=BVAL"))</f>
        <v>2.2148819999999998</v>
      </c>
      <c r="AB608" s="9" cm="1">
        <f t="array" ref="AB608">_xll.BDP($C608,AB$1,"YAS_YLD_FLAG = 15","PRICING_SOURCE=BVAL")</f>
        <v>2.2148819999999998</v>
      </c>
      <c r="AC608" s="14">
        <f t="shared" si="49"/>
        <v>0</v>
      </c>
      <c r="AD608" s="9" cm="1">
        <f t="array" ref="AD608">_xll.BDP($C608,AD$1,"YAS_YLD_FLAG = 15","PRICING_SOURCE=BVAL")</f>
        <v>51.592399999999984</v>
      </c>
      <c r="AE608" s="14" t="e">
        <f>INDEX([1]credit_yield!$C$1:$C$108,MATCH($AY608,[1]credit_yield!$A$1:$A$108,0))</f>
        <v>#N/A</v>
      </c>
      <c r="AF608" s="9" cm="1">
        <f t="array" ref="AF608">_xll.BDP($C608,AF$1,"YAS_YLD_FLAG = 15","YAS_XCCY_FOREIGN_CURRENCY=CAD","PRICING_SOURCE=BVAL")</f>
        <v>65.642156874711958</v>
      </c>
      <c r="AG608" s="9" cm="1">
        <f t="array" ref="AG608">_xll.BDP($C608,AG$1,"YAS_YLD_FLAG = 15","PRICING_SOURCE=BVAL")</f>
        <v>1.698958</v>
      </c>
      <c r="AH608" s="9" t="str" cm="1">
        <f t="array" ref="AH608">_xll.BDP($C608,AH$1,"YAS_YLD_FLAG = 15","PRICING_SOURCE=BVAL")</f>
        <v>CAN 5 3/4 06/01/33</v>
      </c>
      <c r="AI608" s="9" t="str" cm="1">
        <f t="array" ref="AI608">_xll.BDP($C608,AI$1,"YAS_YLD_FLAG = 15","YAS_XCCY_FOREIGN_CURRENCY=CAD","PRICING_SOURCE=BVAL")</f>
        <v>CAN 1 ½ 06/01/31</v>
      </c>
      <c r="AJ608" s="9" cm="1">
        <f t="array" ref="AJ608">_xll.BQL($C608, "yield(fill=PREV, pricing_source=BVN4, side=Bid, yield_type=YTW) - yield(fill=PREV, pricing_source=BVN4, side=Ask, yield_type=YTW)")</f>
        <v>6.2342294577163671E-2</v>
      </c>
      <c r="AK608" s="16" cm="1">
        <f t="array" ref="AK608">_xll.BDP($C608,AK$1,"YAS_YLD_FLAG = 1")</f>
        <v>725000000</v>
      </c>
      <c r="AL608" s="5">
        <f t="shared" si="50"/>
        <v>0</v>
      </c>
      <c r="AM608" s="17" cm="1">
        <f t="array" ref="AM608">_xll.BDP($C608&amp;"@"&amp;Settings!$B$1&amp;" "&amp;$O608,"INTERVAL_SUM","MARKET_DATA_OVERRIDE="&amp;AM$1,"CALC_INTERVAL="&amp;Settings!$B$2,"FILL=0")*1000</f>
        <v>0</v>
      </c>
      <c r="AN608" s="18">
        <f t="shared" si="51"/>
        <v>0</v>
      </c>
      <c r="AO608" s="17" cm="1">
        <f t="array" ref="AO608">_xll.BDP($I608&amp;"@"&amp;Settings!$B$1&amp;" "&amp;$O608,"INTERVAL_SUM","MARKET_DATA_OVERRIDE="&amp;AO$1,"CALC_INTERVAL="&amp;Settings!$B$2,"FILL=0")*1000</f>
        <v>0</v>
      </c>
      <c r="AP608" s="17" cm="1">
        <f t="array" ref="AP608">_xll.BDP($I608&amp;"@"&amp;Settings!$B$1&amp;" "&amp;$O608,"INTERVAL_SUM","MARKET_DATA_OVERRIDE="&amp;AP$1,"CALC_INTERVAL="&amp;Settings!$B$2,"FILL=0")*1000</f>
        <v>0</v>
      </c>
      <c r="AQ608" s="8" cm="1">
        <f t="array" ref="AQ608">_xll.BDP($C608,AQ$1)</f>
        <v>85</v>
      </c>
      <c r="AR608" s="21" t="e">
        <f>_xlfn.IFNA(IF(ISNUMBER($K608),INDEX(SN_Limit[UTILIZATION],MATCH($K608,SN_Limit[BB_ID],0)),"#N/A"),
IF(ISNUMBER($L608),INDEX(SN_Limit[UTILIZATION],MATCH($L608,SN_Limit[BB_ID],0)),"#N/A"))</f>
        <v>#N/A</v>
      </c>
      <c r="AS608" s="6" t="e">
        <f>_xlfn.IFNA(IF(ISNUMBER($K608),INDEX(SN_Limit[REMAINING],MATCH($K608,SN_Limit[BB_ID],0)),"#N/A"),
IF(ISNUMBER($L608),INDEX(SN_Limit[REMAINING],MATCH($L608,SN_Limit[BB_ID],0)),"#N/A"))</f>
        <v>#N/A</v>
      </c>
      <c r="AT608" s="39" t="str">
        <f>INDEX(Table11[Z_category],MATCH(MAX(BuyTable[[#This Row],[Yld_Z_BB]:[Yld_Z_RBCI]]),Table11[Z_score_Vale],1))</f>
        <v>90+</v>
      </c>
      <c r="AU608" s="39">
        <f>INDEX(Table12[TRAC_Category],MATCH(BuyTable[[#This Row],[Perc_Traded]],Table12[TRAC_Value],1))</f>
        <v>0</v>
      </c>
      <c r="AV608" s="41">
        <f>INDEX(Table13[NetDlrInv_Category],MATCH(BuyTable[[#This Row],[DealerClient Net]],Table13[NetDlrInv_Value],1))</f>
        <v>0</v>
      </c>
      <c r="AW608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608" s="39">
        <f>INDEX(Table15[XCCY_Cat],MATCH(BuyTable[[#This Row],[XCCY_sprd]],Table15[XCCY_Value],1))</f>
        <v>0</v>
      </c>
      <c r="AY608" s="3" t="str">
        <f>INDEX(Group_RTG[RTG_Value],MATCH($R608,Group_RTG[RTG_Key],0))&amp;":"&amp;INDEX(Map_DurBQNT[Dur_Val],MATCH($X608,Map_DurBQNT[Dur_Key],0))&amp;":"&amp;$M608&amp;":"&amp;$O608</f>
        <v>AAA:5:CAD:Govt</v>
      </c>
      <c r="AZ608" s="39" t="str">
        <f>INDEX(Table9[LQA_Bucket],MATCH(BuyTable[[#This Row],[LQA_LIQUIDITY_SCORE]],Table9[LQA_Val],1))</f>
        <v>80-100</v>
      </c>
      <c r="BA608" s="41" t="str">
        <f>INDEX(Table10[Utilization_Bucket],MATCH(_xlfn.IFNA(ROUND(BuyTable[[#This Row],[Remaining]]/1000000,0),-1),Table10[Utilization_Val],1))</f>
        <v>NR</v>
      </c>
      <c r="BB60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609" spans="1:54" x14ac:dyDescent="0.3">
      <c r="A609" t="s">
        <v>876</v>
      </c>
      <c r="B609" t="str">
        <f>IF(ISNUMBER(MATCH(I609,Buyside_PastID!A:A,0)),"","NEW")</f>
        <v/>
      </c>
      <c r="C609" s="8" t="s">
        <v>1838</v>
      </c>
      <c r="D609" s="8">
        <v>0.94191793349358488</v>
      </c>
      <c r="E609" s="8">
        <v>0.83762097264450186</v>
      </c>
      <c r="F609" s="8" t="s">
        <v>2287</v>
      </c>
      <c r="G609" s="8">
        <v>5000000</v>
      </c>
      <c r="H609" s="8">
        <v>5000000</v>
      </c>
      <c r="I609" s="8" t="str" cm="1">
        <f t="array" ref="I609">_xll.BDP($C609,I$1)</f>
        <v>12657ZBL6</v>
      </c>
      <c r="J609" s="8" t="str" cm="1">
        <f t="array" ref="J609">_xll.BDP($C609,J$1)</f>
        <v>CUCN 3.95 11/23/48</v>
      </c>
      <c r="K609" s="8" cm="1">
        <f t="array" ref="K609">_xll.BDP($C609,K$1)</f>
        <v>108393</v>
      </c>
      <c r="L609" s="8" cm="1">
        <f t="array" ref="L609">_xll.BDP($C609,L$1)</f>
        <v>1180050</v>
      </c>
      <c r="M609" s="8" t="str" cm="1">
        <f t="array" ref="M609">_xll.BDP($C609,M$1)</f>
        <v>CAD</v>
      </c>
      <c r="N609" s="8" t="str" cm="1">
        <f t="array" ref="N609">_xll.BDP($C609,N$1)</f>
        <v>CA</v>
      </c>
      <c r="O609" s="8" t="str" cm="1">
        <f t="array" ref="O609">_xll.BDP($C609,O$1)</f>
        <v>Corp</v>
      </c>
      <c r="P609" s="8" t="str" cm="1">
        <f t="array" ref="P609">_xll.BDP($C609,P$1)</f>
        <v>Utilities</v>
      </c>
      <c r="Q609" s="8" t="str" cm="1">
        <f t="array" ref="Q609">_xll.BDP($C609,Q$1)</f>
        <v>CU INC</v>
      </c>
      <c r="R609" s="8" t="str" cm="1">
        <f t="array" ref="R609">_xll.BDP($C609,R$1)</f>
        <v>A</v>
      </c>
      <c r="S609" s="8" cm="1">
        <f t="array" ref="S609">_xlfn.IFNA(MATCH(_xll.BDP($C609,S$1),Convert_RBCIRTG[RTG_MDY],0),0)</f>
        <v>0</v>
      </c>
      <c r="T609" s="8" cm="1">
        <f t="array" ref="T609">_xlfn.IFNA(MATCH(_xll.BDP($C609,T$1),Convert_RBCIRTG[RTG_FITCH_SP],0),0)</f>
        <v>0</v>
      </c>
      <c r="U609" s="8" cm="1">
        <f t="array" ref="U609">_xlfn.IFNA(MATCH(_xll.BDP($C609,U$1),Convert_RBCIRTG[RTG_FITCH_SP],0),0)</f>
        <v>4</v>
      </c>
      <c r="V609" s="20" t="str" cm="1">
        <f t="array" ref="V609">INDEX(Convert_RBCIRTG[RTG_FITCH_SP],IF(MEDIAN($S609:$U609)&gt;0,MEDIAN($S609:$U609),MAX($S609:$U609)))</f>
        <v>A-</v>
      </c>
      <c r="W609" s="15" cm="1">
        <f t="array" ref="W609">_xll.BDP($C609,W$1,"YAS_YLD_FLAG = 15")</f>
        <v>16.738982128941693</v>
      </c>
      <c r="X609" s="3" t="str">
        <f>INDEX(Convert_DurBins[Dur_Bucket],MATCH($W609,Convert_DurBins[Dur_Val],1))</f>
        <v>16-18</v>
      </c>
      <c r="Y609" s="14">
        <f t="shared" ref="Y609:Y617" si="52">AA609+Z609/100</f>
        <v>3.1716470000000001</v>
      </c>
      <c r="Z609" s="3">
        <f>-INDEX(DefProv[Default],MATCH($O609&amp;$R609,DefProv[KEY],0))</f>
        <v>-13</v>
      </c>
      <c r="AA609" s="9" cm="1">
        <f t="array" ref="AA609">IF($M609="CAD",AB609,_xll.BDP($C609,AA$1,"YAS_XCCY_FOREIGN_CURRENCY=CAD","YAS_YLD_FLAG = 15","PRICING_SOURCE=BVAL"))</f>
        <v>3.301647</v>
      </c>
      <c r="AB609" s="9" cm="1">
        <f t="array" ref="AB609">_xll.BDP($C609,AB$1,"YAS_YLD_FLAG = 15","PRICING_SOURCE=BVAL")</f>
        <v>3.301647</v>
      </c>
      <c r="AC609" s="14">
        <f t="shared" ref="AC609:AC617" si="53">AA609-AB609</f>
        <v>0</v>
      </c>
      <c r="AD609" s="9" cm="1">
        <f t="array" ref="AD609">_xll.BDP($C609,AD$1,"YAS_YLD_FLAG = 15","PRICING_SOURCE=BVAL")</f>
        <v>134.91309999999999</v>
      </c>
      <c r="AE609" s="14">
        <f>INDEX([1]credit_yield!$C$1:$C$108,MATCH($AY609,[1]credit_yield!$A$1:$A$108,0))</f>
        <v>139.83568050986841</v>
      </c>
      <c r="AF609" s="9" cm="1">
        <f t="array" ref="AF609">_xll.BDP($C609,AF$1,"YAS_YLD_FLAG = 15","YAS_XCCY_FOREIGN_CURRENCY=CAD","PRICING_SOURCE=BVAL")</f>
        <v>140.94672596181465</v>
      </c>
      <c r="AG609" s="9" cm="1">
        <f t="array" ref="AG609">_xll.BDP($C609,AG$1,"YAS_YLD_FLAG = 15","PRICING_SOURCE=BVAL")</f>
        <v>1.9525160000000001</v>
      </c>
      <c r="AH609" s="9" t="str" cm="1">
        <f t="array" ref="AH609">_xll.BDP($C609,AH$1,"YAS_YLD_FLAG = 15","PRICING_SOURCE=BVAL")</f>
        <v>CAN 2 3/4 12/01/48</v>
      </c>
      <c r="AI609" s="9" t="str" cm="1">
        <f t="array" ref="AI609">_xll.BDP($C609,AI$1,"YAS_YLD_FLAG = 15","YAS_XCCY_FOREIGN_CURRENCY=CAD","PRICING_SOURCE=BVAL")</f>
        <v>CAN 2 12/01/51</v>
      </c>
      <c r="AJ609" s="9" cm="1">
        <f t="array" ref="AJ609">_xll.BQL($C609, "yield(fill=PREV, pricing_source=BVN4, side=Bid, yield_type=YTW) - yield(fill=PREV, pricing_source=BVN4, side=Ask, yield_type=YTW)")</f>
        <v>2.9515190000000135E-2</v>
      </c>
      <c r="AK609" s="16" cm="1">
        <f t="array" ref="AK609">_xll.BDP($C609,AK$1,"YAS_YLD_FLAG = 1")</f>
        <v>385000000</v>
      </c>
      <c r="AL609" s="5">
        <f t="shared" ref="AL609:AL617" si="54">AM609/AK609</f>
        <v>0</v>
      </c>
      <c r="AM609" s="17" cm="1">
        <f t="array" ref="AM609">_xll.BDP($C609&amp;"@"&amp;Settings!$B$1&amp;" "&amp;$O609,"INTERVAL_SUM","MARKET_DATA_OVERRIDE="&amp;AM$1,"CALC_INTERVAL="&amp;Settings!$B$2,"FILL=0")*1000</f>
        <v>0</v>
      </c>
      <c r="AN609" s="18">
        <f t="shared" ref="AN609:AN617" si="55">AO609-AP609</f>
        <v>0</v>
      </c>
      <c r="AO609" s="17" cm="1">
        <f t="array" ref="AO609">_xll.BDP($I609&amp;"@"&amp;Settings!$B$1&amp;" "&amp;$O609,"INTERVAL_SUM","MARKET_DATA_OVERRIDE="&amp;AO$1,"CALC_INTERVAL="&amp;Settings!$B$2,"FILL=0")*1000</f>
        <v>0</v>
      </c>
      <c r="AP609" s="17" cm="1">
        <f t="array" ref="AP609">_xll.BDP($I609&amp;"@"&amp;Settings!$B$1&amp;" "&amp;$O609,"INTERVAL_SUM","MARKET_DATA_OVERRIDE="&amp;AP$1,"CALC_INTERVAL="&amp;Settings!$B$2,"FILL=0")*1000</f>
        <v>0</v>
      </c>
      <c r="AQ609" s="8" cm="1">
        <f t="array" ref="AQ609">_xll.BDP($C609,AQ$1)</f>
        <v>82</v>
      </c>
      <c r="AR609" s="21">
        <f>_xlfn.IFNA(IF(ISNUMBER($K609),INDEX(SN_Limit[UTILIZATION],MATCH($K609,SN_Limit[BB_ID],0)),"#N/A"),
IF(ISNUMBER($L609),INDEX(SN_Limit[UTILIZATION],MATCH($L609,SN_Limit[BB_ID],0)),"#N/A"))</f>
        <v>0.53059999999999996</v>
      </c>
      <c r="AS609" s="6">
        <f>_xlfn.IFNA(IF(ISNUMBER($K609),INDEX(SN_Limit[REMAINING],MATCH($K609,SN_Limit[BB_ID],0)),"#N/A"),
IF(ISNUMBER($L609),INDEX(SN_Limit[REMAINING],MATCH($L609,SN_Limit[BB_ID],0)),"#N/A"))</f>
        <v>66489430.379999995</v>
      </c>
      <c r="AT609" s="39" t="str">
        <f>INDEX(Table11[Z_category],MATCH(MAX(BuyTable[[#This Row],[Yld_Z_BB]:[Yld_Z_RBCI]]),Table11[Z_score_Vale],1))</f>
        <v>75 to 90</v>
      </c>
      <c r="AU609" s="39">
        <f>INDEX(Table12[TRAC_Category],MATCH(BuyTable[[#This Row],[Perc_Traded]],Table12[TRAC_Value],1))</f>
        <v>0</v>
      </c>
      <c r="AV609" s="41">
        <f>INDEX(Table13[NetDlrInv_Category],MATCH(BuyTable[[#This Row],[DealerClient Net]],Table13[NetDlrInv_Value],1))</f>
        <v>0</v>
      </c>
      <c r="AW609" s="39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609" s="39">
        <f>INDEX(Table15[XCCY_Cat],MATCH(BuyTable[[#This Row],[XCCY_sprd]],Table15[XCCY_Value],1))</f>
        <v>0</v>
      </c>
      <c r="AY609" s="3" t="str">
        <f>INDEX(Group_RTG[RTG_Value],MATCH($R609,Group_RTG[RTG_Key],0))&amp;":"&amp;INDEX(Map_DurBQNT[Dur_Val],MATCH($X609,Map_DurBQNT[Dur_Key],0))&amp;":"&amp;$M609&amp;":"&amp;$O609</f>
        <v>A:9:CAD:Corp</v>
      </c>
      <c r="AZ609" s="39" t="str">
        <f>INDEX(Table9[LQA_Bucket],MATCH(BuyTable[[#This Row],[LQA_LIQUIDITY_SCORE]],Table9[LQA_Val],1))</f>
        <v>80-100</v>
      </c>
      <c r="BA609" s="41" t="str">
        <f>INDEX(Table10[Utilization_Bucket],MATCH(_xlfn.IFNA(ROUND(BuyTable[[#This Row],[Remaining]]/1000000,0),-1),Table10[Utilization_Val],1))</f>
        <v>50-100MM</v>
      </c>
      <c r="BB60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610" spans="1:54" x14ac:dyDescent="0.3">
      <c r="A610" t="s">
        <v>876</v>
      </c>
      <c r="B610" t="str">
        <f>IF(ISNUMBER(MATCH(I610,Buyside_PastID!A:A,0)),"","NEW")</f>
        <v/>
      </c>
      <c r="C610" s="8" t="s">
        <v>1795</v>
      </c>
      <c r="D610" s="8">
        <v>0.89030638077420932</v>
      </c>
      <c r="E610" s="8">
        <v>1.0534953786159349</v>
      </c>
      <c r="F610" s="8" t="s">
        <v>2789</v>
      </c>
      <c r="I610" s="8" t="str" cm="1">
        <f t="array" ref="I610">_xll.BDP($C610,I$1)</f>
        <v>110709FQ0</v>
      </c>
      <c r="J610" s="8" t="str" cm="1">
        <f t="array" ref="J610">_xll.BDP($C610,J$1)</f>
        <v>BRCOL 4.9 06/18/48</v>
      </c>
      <c r="K610" s="8" cm="1">
        <f t="array" ref="K610">_xll.BDP($C610,K$1)</f>
        <v>191111</v>
      </c>
      <c r="L610" s="8" cm="1">
        <f t="array" ref="L610">_xll.BDP($C610,L$1)</f>
        <v>191111</v>
      </c>
      <c r="M610" s="8" t="str" cm="1">
        <f t="array" ref="M610">_xll.BDP($C610,M$1)</f>
        <v>CAD</v>
      </c>
      <c r="N610" s="8" t="str" cm="1">
        <f t="array" ref="N610">_xll.BDP($C610,N$1)</f>
        <v>CA</v>
      </c>
      <c r="O610" s="8" t="str" cm="1">
        <f t="array" ref="O610">_xll.BDP($C610,O$1)</f>
        <v>Govt</v>
      </c>
      <c r="P610" s="8" t="str" cm="1">
        <f t="array" ref="P610">_xll.BDP($C610,P$1)</f>
        <v>Government</v>
      </c>
      <c r="Q610" s="8" t="str" cm="1">
        <f t="array" ref="Q610">_xll.BDP($C610,Q$1)</f>
        <v>BRITISH COLUMBIA PROV OF</v>
      </c>
      <c r="R610" s="8" t="str" cm="1">
        <f t="array" ref="R610">_xll.BDP($C610,R$1)</f>
        <v>AA+</v>
      </c>
      <c r="S610" s="8" cm="1">
        <f t="array" ref="S610">_xlfn.IFNA(MATCH(_xll.BDP($C610,S$1),Convert_RBCIRTG[RTG_MDY],0),0)</f>
        <v>0</v>
      </c>
      <c r="T610" s="8" cm="1">
        <f t="array" ref="T610">_xlfn.IFNA(MATCH(_xll.BDP($C610,T$1),Convert_RBCIRTG[RTG_FITCH_SP],0),0)</f>
        <v>0</v>
      </c>
      <c r="U610" s="8" cm="1">
        <f t="array" ref="U610">_xlfn.IFNA(MATCH(_xll.BDP($C610,U$1),Convert_RBCIRTG[RTG_FITCH_SP],0),0)</f>
        <v>9</v>
      </c>
      <c r="V610" s="20" t="str" cm="1">
        <f t="array" ref="V610">INDEX(Convert_RBCIRTG[RTG_FITCH_SP],IF(MEDIAN($S610:$U610)&gt;0,MEDIAN($S610:$U610),MAX($S610:$U610)))</f>
        <v>AA+</v>
      </c>
      <c r="W610" s="15" cm="1">
        <f t="array" ref="W610">_xll.BDP($C610,W$1,"YAS_YLD_FLAG = 15")</f>
        <v>16.692488678712525</v>
      </c>
      <c r="X610" s="3" t="str">
        <f>INDEX(Convert_DurBins[Dur_Bucket],MATCH($W610,Convert_DurBins[Dur_Val],1))</f>
        <v>16-18</v>
      </c>
      <c r="Y610" s="14">
        <f t="shared" si="52"/>
        <v>2.6268880000000001</v>
      </c>
      <c r="Z610" s="3">
        <f>-INDEX(DefProv[Default],MATCH($O610&amp;$R610,DefProv[KEY],0))</f>
        <v>-3</v>
      </c>
      <c r="AA610" s="9" cm="1">
        <f t="array" ref="AA610">IF($M610="CAD",AB610,_xll.BDP($C610,AA$1,"YAS_XCCY_FOREIGN_CURRENCY=CAD","YAS_YLD_FLAG = 15","PRICING_SOURCE=BVAL"))</f>
        <v>2.6568879999999999</v>
      </c>
      <c r="AB610" s="9" cm="1">
        <f t="array" ref="AB610">_xll.BDP($C610,AB$1,"YAS_YLD_FLAG = 15","PRICING_SOURCE=BVAL")</f>
        <v>2.6568879999999999</v>
      </c>
      <c r="AC610" s="14">
        <f t="shared" si="53"/>
        <v>0</v>
      </c>
      <c r="AD610" s="9" cm="1">
        <f t="array" ref="AD610">_xll.BDP($C610,AD$1,"YAS_YLD_FLAG = 15","PRICING_SOURCE=BVAL")</f>
        <v>78.878600000000006</v>
      </c>
      <c r="AE610" s="14" t="e">
        <f>INDEX([1]credit_yield!$C$1:$C$108,MATCH($AY610,[1]credit_yield!$A$1:$A$108,0))</f>
        <v>#N/A</v>
      </c>
      <c r="AF610" s="9" cm="1">
        <f t="array" ref="AF610">_xll.BDP($C610,AF$1,"YAS_YLD_FLAG = 15","YAS_XCCY_FOREIGN_CURRENCY=CAD","PRICING_SOURCE=BVAL")</f>
        <v>79.842850814432012</v>
      </c>
      <c r="AG610" s="9" cm="1">
        <f t="array" ref="AG610">_xll.BDP($C610,AG$1,"YAS_YLD_FLAG = 15","PRICING_SOURCE=BVAL")</f>
        <v>1.8681019999999999</v>
      </c>
      <c r="AH610" s="9" t="str" cm="1">
        <f t="array" ref="AH610">_xll.BDP($C610,AH$1,"YAS_YLD_FLAG = 15","PRICING_SOURCE=BVAL")</f>
        <v>CAN 4 06/01/41</v>
      </c>
      <c r="AI610" s="9" t="str" cm="1">
        <f t="array" ref="AI610">_xll.BDP($C610,AI$1,"YAS_YLD_FLAG = 15","YAS_XCCY_FOREIGN_CURRENCY=CAD","PRICING_SOURCE=BVAL")</f>
        <v>CAN 2 12/01/51</v>
      </c>
      <c r="AJ610" s="9" cm="1">
        <f t="array" ref="AJ610">_xll.BQL($C610, "yield(fill=PREV, pricing_source=BVN4, side=Bid, yield_type=YTW) - yield(fill=PREV, pricing_source=BVN4, side=Ask, yield_type=YTW)")</f>
        <v>1.4704959739737955E-2</v>
      </c>
      <c r="AK610" s="16" cm="1">
        <f t="array" ref="AK610">_xll.BDP($C610,AK$1,"YAS_YLD_FLAG = 1")</f>
        <v>517000000</v>
      </c>
      <c r="AL610" s="5">
        <f t="shared" si="54"/>
        <v>0</v>
      </c>
      <c r="AM610" s="17" cm="1">
        <f t="array" ref="AM610">_xll.BDP($C610&amp;"@"&amp;Settings!$B$1&amp;" "&amp;$O610,"INTERVAL_SUM","MARKET_DATA_OVERRIDE="&amp;AM$1,"CALC_INTERVAL="&amp;Settings!$B$2,"FILL=0")*1000</f>
        <v>0</v>
      </c>
      <c r="AN610" s="18">
        <f t="shared" si="55"/>
        <v>0</v>
      </c>
      <c r="AO610" s="17" cm="1">
        <f t="array" ref="AO610">_xll.BDP($I610&amp;"@"&amp;Settings!$B$1&amp;" "&amp;$O610,"INTERVAL_SUM","MARKET_DATA_OVERRIDE="&amp;AO$1,"CALC_INTERVAL="&amp;Settings!$B$2,"FILL=0")*1000</f>
        <v>0</v>
      </c>
      <c r="AP610" s="17" cm="1">
        <f t="array" ref="AP610">_xll.BDP($I610&amp;"@"&amp;Settings!$B$1&amp;" "&amp;$O610,"INTERVAL_SUM","MARKET_DATA_OVERRIDE="&amp;AP$1,"CALC_INTERVAL="&amp;Settings!$B$2,"FILL=0")*1000</f>
        <v>0</v>
      </c>
      <c r="AQ610" s="8" cm="1">
        <f t="array" ref="AQ610">_xll.BDP($C610,AQ$1)</f>
        <v>99</v>
      </c>
      <c r="AR610" s="21" t="e">
        <f>_xlfn.IFNA(IF(ISNUMBER($K610),INDEX(SN_Limit[UTILIZATION],MATCH($K610,SN_Limit[BB_ID],0)),"#N/A"),
IF(ISNUMBER($L610),INDEX(SN_Limit[UTILIZATION],MATCH($L610,SN_Limit[BB_ID],0)),"#N/A"))</f>
        <v>#N/A</v>
      </c>
      <c r="AS610" s="6" t="e">
        <f>_xlfn.IFNA(IF(ISNUMBER($K610),INDEX(SN_Limit[REMAINING],MATCH($K610,SN_Limit[BB_ID],0)),"#N/A"),
IF(ISNUMBER($L610),INDEX(SN_Limit[REMAINING],MATCH($L610,SN_Limit[BB_ID],0)),"#N/A"))</f>
        <v>#N/A</v>
      </c>
      <c r="AT610" s="39" t="str">
        <f>INDEX(Table11[Z_category],MATCH(MAX(BuyTable[[#This Row],[Yld_Z_BB]:[Yld_Z_RBCI]]),Table11[Z_score_Vale],1))</f>
        <v>75 to 90</v>
      </c>
      <c r="AU610" s="39">
        <f>INDEX(Table12[TRAC_Category],MATCH(BuyTable[[#This Row],[Perc_Traded]],Table12[TRAC_Value],1))</f>
        <v>0</v>
      </c>
      <c r="AV610" s="41">
        <f>INDEX(Table13[NetDlrInv_Category],MATCH(BuyTable[[#This Row],[DealerClient Net]],Table13[NetDlrInv_Value],1))</f>
        <v>0</v>
      </c>
      <c r="AW610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610" s="39">
        <f>INDEX(Table15[XCCY_Cat],MATCH(BuyTable[[#This Row],[XCCY_sprd]],Table15[XCCY_Value],1))</f>
        <v>0</v>
      </c>
      <c r="AY610" s="3" t="str">
        <f>INDEX(Group_RTG[RTG_Value],MATCH($R610,Group_RTG[RTG_Key],0))&amp;":"&amp;INDEX(Map_DurBQNT[Dur_Val],MATCH($X610,Map_DurBQNT[Dur_Key],0))&amp;":"&amp;$M610&amp;":"&amp;$O610</f>
        <v>AA:9:CAD:Govt</v>
      </c>
      <c r="AZ610" s="39" t="str">
        <f>INDEX(Table9[LQA_Bucket],MATCH(BuyTable[[#This Row],[LQA_LIQUIDITY_SCORE]],Table9[LQA_Val],1))</f>
        <v>80-100</v>
      </c>
      <c r="BA610" s="41" t="str">
        <f>INDEX(Table10[Utilization_Bucket],MATCH(_xlfn.IFNA(ROUND(BuyTable[[#This Row],[Remaining]]/1000000,0),-1),Table10[Utilization_Val],1))</f>
        <v>NR</v>
      </c>
      <c r="BB61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611" spans="1:54" x14ac:dyDescent="0.3">
      <c r="A611" t="s">
        <v>876</v>
      </c>
      <c r="B611" t="str">
        <f>IF(ISNUMBER(MATCH(I611,Buyside_PastID!A:A,0)),"","NEW")</f>
        <v/>
      </c>
      <c r="C611" s="8" t="s">
        <v>1850</v>
      </c>
      <c r="D611" s="8">
        <v>1.1050331258594144</v>
      </c>
      <c r="E611" s="8">
        <v>1.2002732569961279</v>
      </c>
      <c r="F611" s="8" t="s">
        <v>2301</v>
      </c>
      <c r="G611" s="8">
        <v>2000</v>
      </c>
      <c r="H611" s="8">
        <v>3000000</v>
      </c>
      <c r="I611" s="8" t="str" cm="1">
        <f t="array" ref="I611">_xll.BDP($C611,I$1)</f>
        <v>12657ZAQ6</v>
      </c>
      <c r="J611" s="8" t="str" cm="1">
        <f t="array" ref="J611">_xll.BDP($C611,J$1)</f>
        <v>CUCN 5.58 05/26/38</v>
      </c>
      <c r="K611" s="8" cm="1">
        <f t="array" ref="K611">_xll.BDP($C611,K$1)</f>
        <v>108393</v>
      </c>
      <c r="L611" s="8" cm="1">
        <f t="array" ref="L611">_xll.BDP($C611,L$1)</f>
        <v>1180050</v>
      </c>
      <c r="M611" s="8" t="str" cm="1">
        <f t="array" ref="M611">_xll.BDP($C611,M$1)</f>
        <v>CAD</v>
      </c>
      <c r="N611" s="8" t="str" cm="1">
        <f t="array" ref="N611">_xll.BDP($C611,N$1)</f>
        <v>CA</v>
      </c>
      <c r="O611" s="8" t="str" cm="1">
        <f t="array" ref="O611">_xll.BDP($C611,O$1)</f>
        <v>Corp</v>
      </c>
      <c r="P611" s="8" t="str" cm="1">
        <f t="array" ref="P611">_xll.BDP($C611,P$1)</f>
        <v>Utilities</v>
      </c>
      <c r="Q611" s="8" t="str" cm="1">
        <f t="array" ref="Q611">_xll.BDP($C611,Q$1)</f>
        <v>CU INC</v>
      </c>
      <c r="R611" s="8" t="str" cm="1">
        <f t="array" ref="R611">_xll.BDP($C611,R$1)</f>
        <v>A</v>
      </c>
      <c r="S611" s="8" cm="1">
        <f t="array" ref="S611">_xlfn.IFNA(MATCH(_xll.BDP($C611,S$1),Convert_RBCIRTG[RTG_MDY],0),0)</f>
        <v>0</v>
      </c>
      <c r="T611" s="8" cm="1">
        <f t="array" ref="T611">_xlfn.IFNA(MATCH(_xll.BDP($C611,T$1),Convert_RBCIRTG[RTG_FITCH_SP],0),0)</f>
        <v>0</v>
      </c>
      <c r="U611" s="8" cm="1">
        <f t="array" ref="U611">_xlfn.IFNA(MATCH(_xll.BDP($C611,U$1),Convert_RBCIRTG[RTG_FITCH_SP],0),0)</f>
        <v>4</v>
      </c>
      <c r="V611" s="20" t="str" cm="1">
        <f t="array" ref="V611">INDEX(Convert_RBCIRTG[RTG_FITCH_SP],IF(MEDIAN($S611:$U611)&gt;0,MEDIAN($S611:$U611),MAX($S611:$U611)))</f>
        <v>A-</v>
      </c>
      <c r="W611" s="15" cm="1">
        <f t="array" ref="W611">_xll.BDP($C611,W$1,"YAS_YLD_FLAG = 15")</f>
        <v>11.422464508923628</v>
      </c>
      <c r="X611" s="3" t="str">
        <f>INDEX(Convert_DurBins[Dur_Bucket],MATCH($W611,Convert_DurBins[Dur_Val],1))</f>
        <v>10-12</v>
      </c>
      <c r="Y611" s="14">
        <f t="shared" si="52"/>
        <v>3.0727370000000001</v>
      </c>
      <c r="Z611" s="3">
        <f>-INDEX(DefProv[Default],MATCH($O611&amp;$R611,DefProv[KEY],0))</f>
        <v>-13</v>
      </c>
      <c r="AA611" s="9" cm="1">
        <f t="array" ref="AA611">IF($M611="CAD",AB611,_xll.BDP($C611,AA$1,"YAS_XCCY_FOREIGN_CURRENCY=CAD","YAS_YLD_FLAG = 15","PRICING_SOURCE=BVAL"))</f>
        <v>3.2027369999999999</v>
      </c>
      <c r="AB611" s="9" cm="1">
        <f t="array" ref="AB611">_xll.BDP($C611,AB$1,"YAS_YLD_FLAG = 15","PRICING_SOURCE=BVAL")</f>
        <v>3.2027369999999999</v>
      </c>
      <c r="AC611" s="14">
        <f t="shared" si="53"/>
        <v>0</v>
      </c>
      <c r="AD611" s="9" cm="1">
        <f t="array" ref="AD611">_xll.BDP($C611,AD$1,"YAS_YLD_FLAG = 15","PRICING_SOURCE=BVAL")</f>
        <v>150.37790000000001</v>
      </c>
      <c r="AE611" s="14">
        <f>INDEX([1]credit_yield!$C$1:$C$108,MATCH($AY611,[1]credit_yield!$A$1:$A$108,0))</f>
        <v>140.02370656331379</v>
      </c>
      <c r="AF611" s="9" cm="1">
        <f t="array" ref="AF611">_xll.BDP($C611,AF$1,"YAS_YLD_FLAG = 15","YAS_XCCY_FOREIGN_CURRENCY=CAD","PRICING_SOURCE=BVAL")</f>
        <v>154.01711636547694</v>
      </c>
      <c r="AG611" s="9" cm="1">
        <f t="array" ref="AG611">_xll.BDP($C611,AG$1,"YAS_YLD_FLAG = 15","PRICING_SOURCE=BVAL")</f>
        <v>1.698958</v>
      </c>
      <c r="AH611" s="9" t="str" cm="1">
        <f t="array" ref="AH611">_xll.BDP($C611,AH$1,"YAS_YLD_FLAG = 15","PRICING_SOURCE=BVAL")</f>
        <v>CAN 5 3/4 06/01/33</v>
      </c>
      <c r="AI611" s="9" t="str" cm="1">
        <f t="array" ref="AI611">_xll.BDP($C611,AI$1,"YAS_YLD_FLAG = 15","YAS_XCCY_FOREIGN_CURRENCY=CAD","PRICING_SOURCE=BVAL")</f>
        <v>CAN 4 06/01/41</v>
      </c>
      <c r="AJ611" s="9" cm="1">
        <f t="array" ref="AJ611">_xll.BQL($C611, "yield(fill=PREV, pricing_source=BVN4, side=Bid, yield_type=YTW) - yield(fill=PREV, pricing_source=BVN4, side=Ask, yield_type=YTW)")</f>
        <v>3.0819588638157924E-2</v>
      </c>
      <c r="AK611" s="16" cm="1">
        <f t="array" ref="AK611">_xll.BDP($C611,AK$1,"YAS_YLD_FLAG = 1")</f>
        <v>200000000</v>
      </c>
      <c r="AL611" s="5">
        <f t="shared" si="54"/>
        <v>0</v>
      </c>
      <c r="AM611" s="17" cm="1">
        <f t="array" ref="AM611">_xll.BDP($C611&amp;"@"&amp;Settings!$B$1&amp;" "&amp;$O611,"INTERVAL_SUM","MARKET_DATA_OVERRIDE="&amp;AM$1,"CALC_INTERVAL="&amp;Settings!$B$2,"FILL=0")*1000</f>
        <v>0</v>
      </c>
      <c r="AN611" s="18">
        <f t="shared" si="55"/>
        <v>0</v>
      </c>
      <c r="AO611" s="17" cm="1">
        <f t="array" ref="AO611">_xll.BDP($I611&amp;"@"&amp;Settings!$B$1&amp;" "&amp;$O611,"INTERVAL_SUM","MARKET_DATA_OVERRIDE="&amp;AO$1,"CALC_INTERVAL="&amp;Settings!$B$2,"FILL=0")*1000</f>
        <v>0</v>
      </c>
      <c r="AP611" s="17" cm="1">
        <f t="array" ref="AP611">_xll.BDP($I611&amp;"@"&amp;Settings!$B$1&amp;" "&amp;$O611,"INTERVAL_SUM","MARKET_DATA_OVERRIDE="&amp;AP$1,"CALC_INTERVAL="&amp;Settings!$B$2,"FILL=0")*1000</f>
        <v>0</v>
      </c>
      <c r="AQ611" s="8" cm="1">
        <f t="array" ref="AQ611">_xll.BDP($C611,AQ$1)</f>
        <v>67</v>
      </c>
      <c r="AR611" s="21">
        <f>_xlfn.IFNA(IF(ISNUMBER($K611),INDEX(SN_Limit[UTILIZATION],MATCH($K611,SN_Limit[BB_ID],0)),"#N/A"),
IF(ISNUMBER($L611),INDEX(SN_Limit[UTILIZATION],MATCH($L611,SN_Limit[BB_ID],0)),"#N/A"))</f>
        <v>0.53059999999999996</v>
      </c>
      <c r="AS611" s="6">
        <f>_xlfn.IFNA(IF(ISNUMBER($K611),INDEX(SN_Limit[REMAINING],MATCH($K611,SN_Limit[BB_ID],0)),"#N/A"),
IF(ISNUMBER($L611),INDEX(SN_Limit[REMAINING],MATCH($L611,SN_Limit[BB_ID],0)),"#N/A"))</f>
        <v>66489430.379999995</v>
      </c>
      <c r="AT611" s="39" t="str">
        <f>INDEX(Table11[Z_category],MATCH(MAX(BuyTable[[#This Row],[Yld_Z_BB]:[Yld_Z_RBCI]]),Table11[Z_score_Vale],1))</f>
        <v>75 to 90</v>
      </c>
      <c r="AU611" s="39">
        <f>INDEX(Table12[TRAC_Category],MATCH(BuyTable[[#This Row],[Perc_Traded]],Table12[TRAC_Value],1))</f>
        <v>0</v>
      </c>
      <c r="AV611" s="41">
        <f>INDEX(Table13[NetDlrInv_Category],MATCH(BuyTable[[#This Row],[DealerClient Net]],Table13[NetDlrInv_Value],1))</f>
        <v>0</v>
      </c>
      <c r="AW611" s="39">
        <f>IF(OR(ISBLANK(BuyTable[[#This Row],[MSG_AskSize]]),NOT(ISNUMBER(BuyTable[[#This Row],[MSG_AskSize]]))),"NA",INDEX(Table14[AskSize_Category],MATCH(BuyTable[[#This Row],[MSG_AskSize]],Table14[AskSize_Value],1)))</f>
        <v>0</v>
      </c>
      <c r="AX611" s="39">
        <f>INDEX(Table15[XCCY_Cat],MATCH(BuyTable[[#This Row],[XCCY_sprd]],Table15[XCCY_Value],1))</f>
        <v>0</v>
      </c>
      <c r="AY611" s="3" t="str">
        <f>INDEX(Group_RTG[RTG_Value],MATCH($R611,Group_RTG[RTG_Key],0))&amp;":"&amp;INDEX(Map_DurBQNT[Dur_Val],MATCH($X611,Map_DurBQNT[Dur_Key],0))&amp;":"&amp;$M611&amp;":"&amp;$O611</f>
        <v>A:6:CAD:Corp</v>
      </c>
      <c r="AZ611" s="39" t="str">
        <f>INDEX(Table9[LQA_Bucket],MATCH(BuyTable[[#This Row],[LQA_LIQUIDITY_SCORE]],Table9[LQA_Val],1))</f>
        <v>60-80</v>
      </c>
      <c r="BA611" s="41" t="str">
        <f>INDEX(Table10[Utilization_Bucket],MATCH(_xlfn.IFNA(ROUND(BuyTable[[#This Row],[Remaining]]/1000000,0),-1),Table10[Utilization_Val],1))</f>
        <v>50-100MM</v>
      </c>
      <c r="BB61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12" spans="1:54" x14ac:dyDescent="0.3">
      <c r="A612" t="s">
        <v>876</v>
      </c>
      <c r="B612" t="str">
        <f>IF(ISNUMBER(MATCH(I612,Buyside_PastID!A:A,0)),"","NEW")</f>
        <v/>
      </c>
      <c r="C612" s="8" t="s">
        <v>1825</v>
      </c>
      <c r="D612" s="8">
        <v>1.6652033997541809</v>
      </c>
      <c r="E612" s="8">
        <v>1.3432719778031925</v>
      </c>
      <c r="F612" s="8" t="s">
        <v>2270</v>
      </c>
      <c r="G612" s="8">
        <v>5000000</v>
      </c>
      <c r="H612" s="8">
        <v>10000</v>
      </c>
      <c r="I612" s="8" t="str" cm="1">
        <f t="array" ref="I612">_xll.BDP($C612,I$1)</f>
        <v>642869AE1</v>
      </c>
      <c r="J612" s="8" t="str" cm="1">
        <f t="array" ref="J612">_xll.BDP($C612,J$1)</f>
        <v>NBRNS 3.55 06/03/43</v>
      </c>
      <c r="K612" s="8" cm="1">
        <f t="array" ref="K612">_xll.BDP($C612,K$1)</f>
        <v>191113</v>
      </c>
      <c r="L612" s="8" cm="1">
        <f t="array" ref="L612">_xll.BDP($C612,L$1)</f>
        <v>191113</v>
      </c>
      <c r="M612" s="8" t="str" cm="1">
        <f t="array" ref="M612">_xll.BDP($C612,M$1)</f>
        <v>CAD</v>
      </c>
      <c r="N612" s="8" t="str" cm="1">
        <f t="array" ref="N612">_xll.BDP($C612,N$1)</f>
        <v>CA</v>
      </c>
      <c r="O612" s="8" t="str" cm="1">
        <f t="array" ref="O612">_xll.BDP($C612,O$1)</f>
        <v>Govt</v>
      </c>
      <c r="P612" s="8" t="str" cm="1">
        <f t="array" ref="P612">_xll.BDP($C612,P$1)</f>
        <v>Government</v>
      </c>
      <c r="Q612" s="8" t="str" cm="1">
        <f t="array" ref="Q612">_xll.BDP($C612,Q$1)</f>
        <v>PROV OF NEW BRUNSWICK</v>
      </c>
      <c r="R612" s="8" t="str" cm="1">
        <f t="array" ref="R612">_xll.BDP($C612,R$1)</f>
        <v>A+</v>
      </c>
      <c r="S612" s="8" cm="1">
        <f t="array" ref="S612">_xlfn.IFNA(MATCH(_xll.BDP($C612,S$1),Convert_RBCIRTG[RTG_MDY],0),0)</f>
        <v>8</v>
      </c>
      <c r="T612" s="8" cm="1">
        <f t="array" ref="T612">_xlfn.IFNA(MATCH(_xll.BDP($C612,T$1),Convert_RBCIRTG[RTG_FITCH_SP],0),0)</f>
        <v>0</v>
      </c>
      <c r="U612" s="8" cm="1">
        <f t="array" ref="U612">_xlfn.IFNA(MATCH(_xll.BDP($C612,U$1),Convert_RBCIRTG[RTG_FITCH_SP],0),0)</f>
        <v>6</v>
      </c>
      <c r="V612" s="20" t="str" cm="1">
        <f t="array" ref="V612">INDEX(Convert_RBCIRTG[RTG_FITCH_SP],IF(MEDIAN($S612:$U612)&gt;0,MEDIAN($S612:$U612),MAX($S612:$U612)))</f>
        <v>A+</v>
      </c>
      <c r="W612" s="15" cm="1">
        <f t="array" ref="W612">_xll.BDP($C612,W$1,"YAS_YLD_FLAG = 15")</f>
        <v>15.294256658409653</v>
      </c>
      <c r="X612" s="3" t="str">
        <f>INDEX(Convert_DurBins[Dur_Bucket],MATCH($W612,Convert_DurBins[Dur_Val],1))</f>
        <v>14-16</v>
      </c>
      <c r="Y612" s="14">
        <f t="shared" si="52"/>
        <v>2.7417320000000003</v>
      </c>
      <c r="Z612" s="3">
        <f>-INDEX(DefProv[Default],MATCH($O612&amp;$R612,DefProv[KEY],0))</f>
        <v>-3</v>
      </c>
      <c r="AA612" s="9" cm="1">
        <f t="array" ref="AA612">IF($M612="CAD",AB612,_xll.BDP($C612,AA$1,"YAS_XCCY_FOREIGN_CURRENCY=CAD","YAS_YLD_FLAG = 15","PRICING_SOURCE=BVAL"))</f>
        <v>2.7717320000000001</v>
      </c>
      <c r="AB612" s="9" cm="1">
        <f t="array" ref="AB612">_xll.BDP($C612,AB$1,"YAS_YLD_FLAG = 15","PRICING_SOURCE=BVAL")</f>
        <v>2.7717320000000001</v>
      </c>
      <c r="AC612" s="14">
        <f t="shared" si="53"/>
        <v>0</v>
      </c>
      <c r="AD612" s="9" cm="1">
        <f t="array" ref="AD612">_xll.BDP($C612,AD$1,"YAS_YLD_FLAG = 15","PRICING_SOURCE=BVAL")</f>
        <v>90.363000000000014</v>
      </c>
      <c r="AE612" s="14">
        <f>INDEX([1]credit_yield!$C$1:$C$108,MATCH($AY612,[1]credit_yield!$A$1:$A$108,0))</f>
        <v>83.625783284505204</v>
      </c>
      <c r="AF612" s="9" cm="1">
        <f t="array" ref="AF612">_xll.BDP($C612,AF$1,"YAS_YLD_FLAG = 15","YAS_XCCY_FOREIGN_CURRENCY=CAD","PRICING_SOURCE=BVAL")</f>
        <v>94.933147013411286</v>
      </c>
      <c r="AG612" s="9" cm="1">
        <f t="array" ref="AG612">_xll.BDP($C612,AG$1,"YAS_YLD_FLAG = 15","PRICING_SOURCE=BVAL")</f>
        <v>1.8681019999999999</v>
      </c>
      <c r="AH612" s="9" t="str" cm="1">
        <f t="array" ref="AH612">_xll.BDP($C612,AH$1,"YAS_YLD_FLAG = 15","PRICING_SOURCE=BVAL")</f>
        <v>CAN 4 06/01/41</v>
      </c>
      <c r="AI612" s="9" t="str" cm="1">
        <f t="array" ref="AI612">_xll.BDP($C612,AI$1,"YAS_YLD_FLAG = 15","YAS_XCCY_FOREIGN_CURRENCY=CAD","PRICING_SOURCE=BVAL")</f>
        <v>CAN 4 06/01/41</v>
      </c>
      <c r="AJ612" s="9" cm="1">
        <f t="array" ref="AJ612">_xll.BQL($C612, "yield(fill=PREV, pricing_source=BVN4, side=Bid, yield_type=YTW) - yield(fill=PREV, pricing_source=BVN4, side=Ask, yield_type=YTW)")</f>
        <v>1.6418657569993833E-2</v>
      </c>
      <c r="AK612" s="16" cm="1">
        <f t="array" ref="AK612">_xll.BDP($C612,AK$1,"YAS_YLD_FLAG = 1")</f>
        <v>1200000000</v>
      </c>
      <c r="AL612" s="5">
        <f t="shared" si="54"/>
        <v>0</v>
      </c>
      <c r="AM612" s="17" cm="1">
        <f t="array" ref="AM612">_xll.BDP($C612&amp;"@"&amp;Settings!$B$1&amp;" "&amp;$O612,"INTERVAL_SUM","MARKET_DATA_OVERRIDE="&amp;AM$1,"CALC_INTERVAL="&amp;Settings!$B$2,"FILL=0")*1000</f>
        <v>0</v>
      </c>
      <c r="AN612" s="18">
        <f t="shared" si="55"/>
        <v>0</v>
      </c>
      <c r="AO612" s="17" cm="1">
        <f t="array" ref="AO612">_xll.BDP($I612&amp;"@"&amp;Settings!$B$1&amp;" "&amp;$O612,"INTERVAL_SUM","MARKET_DATA_OVERRIDE="&amp;AO$1,"CALC_INTERVAL="&amp;Settings!$B$2,"FILL=0")*1000</f>
        <v>0</v>
      </c>
      <c r="AP612" s="17" cm="1">
        <f t="array" ref="AP612">_xll.BDP($I612&amp;"@"&amp;Settings!$B$1&amp;" "&amp;$O612,"INTERVAL_SUM","MARKET_DATA_OVERRIDE="&amp;AP$1,"CALC_INTERVAL="&amp;Settings!$B$2,"FILL=0")*1000</f>
        <v>0</v>
      </c>
      <c r="AQ612" s="8" cm="1">
        <f t="array" ref="AQ612">_xll.BDP($C612,AQ$1)</f>
        <v>98</v>
      </c>
      <c r="AR612" s="21">
        <f>_xlfn.IFNA(IF(ISNUMBER($K612),INDEX(SN_Limit[UTILIZATION],MATCH($K612,SN_Limit[BB_ID],0)),"#N/A"),
IF(ISNUMBER($L612),INDEX(SN_Limit[UTILIZATION],MATCH($L612,SN_Limit[BB_ID],0)),"#N/A"))</f>
        <v>0.65639999999999998</v>
      </c>
      <c r="AS612" s="6">
        <f>_xlfn.IFNA(IF(ISNUMBER($K612),INDEX(SN_Limit[REMAINING],MATCH($K612,SN_Limit[BB_ID],0)),"#N/A"),
IF(ISNUMBER($L612),INDEX(SN_Limit[REMAINING],MATCH($L612,SN_Limit[BB_ID],0)),"#N/A"))</f>
        <v>170525763.57999998</v>
      </c>
      <c r="AT612" s="39" t="str">
        <f>INDEX(Table11[Z_category],MATCH(MAX(BuyTable[[#This Row],[Yld_Z_BB]:[Yld_Z_RBCI]]),Table11[Z_score_Vale],1))</f>
        <v>90+</v>
      </c>
      <c r="AU612" s="39">
        <f>INDEX(Table12[TRAC_Category],MATCH(BuyTable[[#This Row],[Perc_Traded]],Table12[TRAC_Value],1))</f>
        <v>0</v>
      </c>
      <c r="AV612" s="41">
        <f>INDEX(Table13[NetDlrInv_Category],MATCH(BuyTable[[#This Row],[DealerClient Net]],Table13[NetDlrInv_Value],1))</f>
        <v>0</v>
      </c>
      <c r="AW612" s="39" t="str">
        <f>IF(OR(ISBLANK(BuyTable[[#This Row],[MSG_AskSize]]),NOT(ISNUMBER(BuyTable[[#This Row],[MSG_AskSize]]))),"NA",INDEX(Table14[AskSize_Category],MATCH(BuyTable[[#This Row],[MSG_AskSize]],Table14[AskSize_Value],1)))</f>
        <v>5 to 10MM</v>
      </c>
      <c r="AX612" s="39">
        <f>INDEX(Table15[XCCY_Cat],MATCH(BuyTable[[#This Row],[XCCY_sprd]],Table15[XCCY_Value],1))</f>
        <v>0</v>
      </c>
      <c r="AY612" s="3" t="str">
        <f>INDEX(Group_RTG[RTG_Value],MATCH($R612,Group_RTG[RTG_Key],0))&amp;":"&amp;INDEX(Map_DurBQNT[Dur_Val],MATCH($X612,Map_DurBQNT[Dur_Key],0))&amp;":"&amp;$M612&amp;":"&amp;$O612</f>
        <v>A:8:CAD:Govt</v>
      </c>
      <c r="AZ612" s="39" t="str">
        <f>INDEX(Table9[LQA_Bucket],MATCH(BuyTable[[#This Row],[LQA_LIQUIDITY_SCORE]],Table9[LQA_Val],1))</f>
        <v>80-100</v>
      </c>
      <c r="BA612" s="41" t="str">
        <f>INDEX(Table10[Utilization_Bucket],MATCH(_xlfn.IFNA(ROUND(BuyTable[[#This Row],[Remaining]]/1000000,0),-1),Table10[Utilization_Val],1))</f>
        <v>100MM+</v>
      </c>
      <c r="BB61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613" spans="1:54" x14ac:dyDescent="0.3">
      <c r="A613" t="s">
        <v>876</v>
      </c>
      <c r="B613" t="str">
        <f>IF(ISNUMBER(MATCH(I613,Buyside_PastID!A:A,0)),"","NEW")</f>
        <v/>
      </c>
      <c r="C613" s="8" t="s">
        <v>1857</v>
      </c>
      <c r="D613" s="8">
        <v>1.7286392162857083</v>
      </c>
      <c r="E613" s="8">
        <v>1.2782420984998208</v>
      </c>
      <c r="F613" s="8" t="s">
        <v>2310</v>
      </c>
      <c r="G613" s="8">
        <v>100000000</v>
      </c>
      <c r="H613" s="8">
        <v>25000000</v>
      </c>
      <c r="I613" s="8" t="str" cm="1">
        <f t="array" ref="I613">_xll.BDP($C613,I$1)</f>
        <v>68333ZAP2</v>
      </c>
      <c r="J613" s="8" t="str" cm="1">
        <f t="array" ref="J613">_xll.BDP($C613,J$1)</f>
        <v>ONT 2.15 06/02/31</v>
      </c>
      <c r="K613" s="8" cm="1">
        <f t="array" ref="K613">_xll.BDP($C613,K$1)</f>
        <v>186288</v>
      </c>
      <c r="L613" s="8" cm="1">
        <f t="array" ref="L613">_xll.BDP($C613,L$1)</f>
        <v>186288</v>
      </c>
      <c r="M613" s="8" t="str" cm="1">
        <f t="array" ref="M613">_xll.BDP($C613,M$1)</f>
        <v>CAD</v>
      </c>
      <c r="N613" s="8" t="str" cm="1">
        <f t="array" ref="N613">_xll.BDP($C613,N$1)</f>
        <v>CA</v>
      </c>
      <c r="O613" s="8" t="str" cm="1">
        <f t="array" ref="O613">_xll.BDP($C613,O$1)</f>
        <v>Govt</v>
      </c>
      <c r="P613" s="8" t="str" cm="1">
        <f t="array" ref="P613">_xll.BDP($C613,P$1)</f>
        <v>Government</v>
      </c>
      <c r="Q613" s="8" t="str" cm="1">
        <f t="array" ref="Q613">_xll.BDP($C613,Q$1)</f>
        <v>ONTARIO (PROVINCE OF)</v>
      </c>
      <c r="R613" s="8" t="str" cm="1">
        <f t="array" ref="R613">_xll.BDP($C613,R$1)</f>
        <v>A+</v>
      </c>
      <c r="S613" s="8" cm="1">
        <f t="array" ref="S613">_xlfn.IFNA(MATCH(_xll.BDP($C613,S$1),Convert_RBCIRTG[RTG_MDY],0),0)</f>
        <v>7</v>
      </c>
      <c r="T613" s="8" cm="1">
        <f t="array" ref="T613">_xlfn.IFNA(MATCH(_xll.BDP($C613,T$1),Convert_RBCIRTG[RTG_FITCH_SP],0),0)</f>
        <v>7</v>
      </c>
      <c r="U613" s="8" cm="1">
        <f t="array" ref="U613">_xlfn.IFNA(MATCH(_xll.BDP($C613,U$1),Convert_RBCIRTG[RTG_FITCH_SP],0),0)</f>
        <v>6</v>
      </c>
      <c r="V613" s="20" t="str" cm="1">
        <f t="array" ref="V613">INDEX(Convert_RBCIRTG[RTG_FITCH_SP],IF(MEDIAN($S613:$U613)&gt;0,MEDIAN($S613:$U613),MAX($S613:$U613)))</f>
        <v>AA-</v>
      </c>
      <c r="W613" s="15" cm="1">
        <f t="array" ref="W613">_xll.BDP($C613,W$1,"YAS_YLD_FLAG = 15")</f>
        <v>8.5759508609187041</v>
      </c>
      <c r="X613" s="3" t="str">
        <f>INDEX(Convert_DurBins[Dur_Bucket],MATCH($W613,Convert_DurBins[Dur_Val],1))</f>
        <v>0-10</v>
      </c>
      <c r="Y613" s="14">
        <f t="shared" si="52"/>
        <v>2.145006</v>
      </c>
      <c r="Z613" s="3">
        <f>-INDEX(DefProv[Default],MATCH($O613&amp;$R613,DefProv[KEY],0))</f>
        <v>-3</v>
      </c>
      <c r="AA613" s="9" cm="1">
        <f t="array" ref="AA613">IF($M613="CAD",AB613,_xll.BDP($C613,AA$1,"YAS_XCCY_FOREIGN_CURRENCY=CAD","YAS_YLD_FLAG = 15","PRICING_SOURCE=BVAL"))</f>
        <v>2.1750059999999998</v>
      </c>
      <c r="AB613" s="9" cm="1">
        <f t="array" ref="AB613">_xll.BDP($C613,AB$1,"YAS_YLD_FLAG = 15","PRICING_SOURCE=BVAL")</f>
        <v>2.1750059999999998</v>
      </c>
      <c r="AC613" s="14">
        <f t="shared" si="53"/>
        <v>0</v>
      </c>
      <c r="AD613" s="9" cm="1">
        <f t="array" ref="AD613">_xll.BDP($C613,AD$1,"YAS_YLD_FLAG = 15","PRICING_SOURCE=BVAL")</f>
        <v>62.789999999999992</v>
      </c>
      <c r="AE613" s="14">
        <f>INDEX([1]credit_yield!$C$1:$C$108,MATCH($AY613,[1]credit_yield!$A$1:$A$108,0))</f>
        <v>68.781405228834885</v>
      </c>
      <c r="AF613" s="9" cm="1">
        <f t="array" ref="AF613">_xll.BDP($C613,AF$1,"YAS_YLD_FLAG = 15","YAS_XCCY_FOREIGN_CURRENCY=CAD","PRICING_SOURCE=BVAL")</f>
        <v>58.613218254238134</v>
      </c>
      <c r="AG613" s="9" cm="1">
        <f t="array" ref="AG613">_xll.BDP($C613,AG$1,"YAS_YLD_FLAG = 15","PRICING_SOURCE=BVAL")</f>
        <v>1.5471059999999999</v>
      </c>
      <c r="AH613" s="9" t="str" cm="1">
        <f t="array" ref="AH613">_xll.BDP($C613,AH$1,"YAS_YLD_FLAG = 15","PRICING_SOURCE=BVAL")</f>
        <v>CAN 0 1/2 12/01/30</v>
      </c>
      <c r="AI613" s="9" t="str" cm="1">
        <f t="array" ref="AI613">_xll.BDP($C613,AI$1,"YAS_YLD_FLAG = 15","YAS_XCCY_FOREIGN_CURRENCY=CAD","PRICING_SOURCE=BVAL")</f>
        <v>CAN 1 ½ 06/01/31</v>
      </c>
      <c r="AJ613" s="9" cm="1">
        <f t="array" ref="AJ613">_xll.BQL($C613, "yield(fill=PREV, pricing_source=BVN4, side=Bid, yield_type=YTW) - yield(fill=PREV, pricing_source=BVN4, side=Ask, yield_type=YTW)")</f>
        <v>6.2832877903629125E-3</v>
      </c>
      <c r="AK613" s="16" cm="1">
        <f t="array" ref="AK613">_xll.BDP($C613,AK$1,"YAS_YLD_FLAG = 1")</f>
        <v>8850000000</v>
      </c>
      <c r="AL613" s="5">
        <f t="shared" si="54"/>
        <v>0</v>
      </c>
      <c r="AM613" s="17" cm="1">
        <f t="array" ref="AM613">_xll.BDP($C613&amp;"@"&amp;Settings!$B$1&amp;" "&amp;$O613,"INTERVAL_SUM","MARKET_DATA_OVERRIDE="&amp;AM$1,"CALC_INTERVAL="&amp;Settings!$B$2,"FILL=0")*1000</f>
        <v>0</v>
      </c>
      <c r="AN613" s="18">
        <f t="shared" si="55"/>
        <v>0</v>
      </c>
      <c r="AO613" s="17" cm="1">
        <f t="array" ref="AO613">_xll.BDP($I613&amp;"@"&amp;Settings!$B$1&amp;" "&amp;$O613,"INTERVAL_SUM","MARKET_DATA_OVERRIDE="&amp;AO$1,"CALC_INTERVAL="&amp;Settings!$B$2,"FILL=0")*1000</f>
        <v>0</v>
      </c>
      <c r="AP613" s="17" cm="1">
        <f t="array" ref="AP613">_xll.BDP($I613&amp;"@"&amp;Settings!$B$1&amp;" "&amp;$O613,"INTERVAL_SUM","MARKET_DATA_OVERRIDE="&amp;AP$1,"CALC_INTERVAL="&amp;Settings!$B$2,"FILL=0")*1000</f>
        <v>0</v>
      </c>
      <c r="AQ613" s="8" cm="1">
        <f t="array" ref="AQ613">_xll.BDP($C613,AQ$1)</f>
        <v>100</v>
      </c>
      <c r="AR613" s="21">
        <f>_xlfn.IFNA(IF(ISNUMBER($K613),INDEX(SN_Limit[UTILIZATION],MATCH($K613,SN_Limit[BB_ID],0)),"#N/A"),
IF(ISNUMBER($L613),INDEX(SN_Limit[UTILIZATION],MATCH($L613,SN_Limit[BB_ID],0)),"#N/A"))</f>
        <v>0.49890000000000001</v>
      </c>
      <c r="AS613" s="6">
        <f>_xlfn.IFNA(IF(ISNUMBER($K613),INDEX(SN_Limit[REMAINING],MATCH($K613,SN_Limit[BB_ID],0)),"#N/A"),
IF(ISNUMBER($L613),INDEX(SN_Limit[REMAINING],MATCH($L613,SN_Limit[BB_ID],0)),"#N/A"))</f>
        <v>601633864.02999997</v>
      </c>
      <c r="AT613" s="39" t="str">
        <f>INDEX(Table11[Z_category],MATCH(MAX(BuyTable[[#This Row],[Yld_Z_BB]:[Yld_Z_RBCI]]),Table11[Z_score_Vale],1))</f>
        <v>90+</v>
      </c>
      <c r="AU613" s="39">
        <f>INDEX(Table12[TRAC_Category],MATCH(BuyTable[[#This Row],[Perc_Traded]],Table12[TRAC_Value],1))</f>
        <v>0</v>
      </c>
      <c r="AV613" s="41">
        <f>INDEX(Table13[NetDlrInv_Category],MATCH(BuyTable[[#This Row],[DealerClient Net]],Table13[NetDlrInv_Value],1))</f>
        <v>0</v>
      </c>
      <c r="AW613" s="39" t="str">
        <f>IF(OR(ISBLANK(BuyTable[[#This Row],[MSG_AskSize]]),NOT(ISNUMBER(BuyTable[[#This Row],[MSG_AskSize]]))),"NA",INDEX(Table14[AskSize_Category],MATCH(BuyTable[[#This Row],[MSG_AskSize]],Table14[AskSize_Value],1)))</f>
        <v>50MM+</v>
      </c>
      <c r="AX613" s="39">
        <f>INDEX(Table15[XCCY_Cat],MATCH(BuyTable[[#This Row],[XCCY_sprd]],Table15[XCCY_Value],1))</f>
        <v>0</v>
      </c>
      <c r="AY613" s="3" t="str">
        <f>INDEX(Group_RTG[RTG_Value],MATCH($R613,Group_RTG[RTG_Key],0))&amp;":"&amp;INDEX(Map_DurBQNT[Dur_Val],MATCH($X613,Map_DurBQNT[Dur_Key],0))&amp;":"&amp;$M613&amp;":"&amp;$O613</f>
        <v>A:5:CAD:Govt</v>
      </c>
      <c r="AZ613" s="39" t="str">
        <f>INDEX(Table9[LQA_Bucket],MATCH(BuyTable[[#This Row],[LQA_LIQUIDITY_SCORE]],Table9[LQA_Val],1))</f>
        <v>80-100</v>
      </c>
      <c r="BA613" s="41" t="str">
        <f>INDEX(Table10[Utilization_Bucket],MATCH(_xlfn.IFNA(ROUND(BuyTable[[#This Row],[Remaining]]/1000000,0),-1),Table10[Utilization_Val],1))</f>
        <v>100MM+</v>
      </c>
      <c r="BB61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614" spans="1:54" x14ac:dyDescent="0.3">
      <c r="A614" t="s">
        <v>876</v>
      </c>
      <c r="B614" t="str">
        <f>IF(ISNUMBER(MATCH(I614,Buyside_PastID!A:A,0)),"","NEW")</f>
        <v>NEW</v>
      </c>
      <c r="C614" s="8" t="s">
        <v>2746</v>
      </c>
      <c r="D614" s="8">
        <v>1.0331598392547516</v>
      </c>
      <c r="E614" s="8">
        <v>0.84912243494280026</v>
      </c>
      <c r="F614" s="8" t="s">
        <v>2789</v>
      </c>
      <c r="I614" s="8" t="str" cm="1">
        <f t="array" ref="I614">_xll.BDP($C614,I$1)</f>
        <v>00388WAK7</v>
      </c>
      <c r="J614" s="8" t="str" cm="1">
        <f t="array" ref="J614">_xll.BDP($C614,J$1)</f>
        <v>TAQAUH 3.4 04/29/51</v>
      </c>
      <c r="K614" s="8" cm="1">
        <f t="array" ref="K614">_xll.BDP($C614,K$1)</f>
        <v>12257737</v>
      </c>
      <c r="L614" s="8" cm="1">
        <f t="array" ref="L614">_xll.BDP($C614,L$1)</f>
        <v>9915209</v>
      </c>
      <c r="M614" s="8" t="str" cm="1">
        <f t="array" ref="M614">_xll.BDP($C614,M$1)</f>
        <v>USD</v>
      </c>
      <c r="N614" s="8" t="str" cm="1">
        <f t="array" ref="N614">_xll.BDP($C614,N$1)</f>
        <v>UA</v>
      </c>
      <c r="O614" s="8" t="str" cm="1">
        <f t="array" ref="O614">_xll.BDP($C614,O$1)</f>
        <v>Corp</v>
      </c>
      <c r="P614" s="8" t="str" cm="1">
        <f t="array" ref="P614">_xll.BDP($C614,P$1)</f>
        <v>Utilities</v>
      </c>
      <c r="Q614" s="8" t="str" cm="1">
        <f t="array" ref="Q614">_xll.BDP($C614,Q$1)</f>
        <v>ABU DHABI NATIONAL ENERG</v>
      </c>
      <c r="R614" s="8" t="str" cm="1">
        <f t="array" ref="R614">_xll.BDP($C614,R$1)</f>
        <v>AA-</v>
      </c>
      <c r="S614" s="8" cm="1">
        <f t="array" ref="S614">_xlfn.IFNA(MATCH(_xll.BDP($C614,S$1),Convert_RBCIRTG[RTG_MDY],0),0)</f>
        <v>7</v>
      </c>
      <c r="T614" s="8" cm="1">
        <f t="array" ref="T614">_xlfn.IFNA(MATCH(_xll.BDP($C614,T$1),Convert_RBCIRTG[RTG_FITCH_SP],0),0)</f>
        <v>7</v>
      </c>
      <c r="U614" s="8" cm="1">
        <f t="array" ref="U614">_xlfn.IFNA(MATCH(_xll.BDP($C614,U$1),Convert_RBCIRTG[RTG_FITCH_SP],0),0)</f>
        <v>0</v>
      </c>
      <c r="V614" s="20" t="str" cm="1">
        <f t="array" ref="V614">INDEX(Convert_RBCIRTG[RTG_FITCH_SP],IF(MEDIAN($S614:$U614)&gt;0,MEDIAN($S614:$U614),MAX($S614:$U614)))</f>
        <v>AA-</v>
      </c>
      <c r="W614" s="15" cm="1">
        <f t="array" ref="W614">_xll.BDP($C614,W$1,"YAS_YLD_FLAG = 15")</f>
        <v>18.263038128594147</v>
      </c>
      <c r="X614" s="3" t="str">
        <f>INDEX(Convert_DurBins[Dur_Bucket],MATCH($W614,Convert_DurBins[Dur_Val],1))</f>
        <v>18-20</v>
      </c>
      <c r="Y614" s="14">
        <f t="shared" si="52"/>
        <v>3.7125051105492086</v>
      </c>
      <c r="Z614" s="3">
        <f>-INDEX(DefProv[Default],MATCH($O614&amp;$R614,DefProv[KEY],0))</f>
        <v>-7</v>
      </c>
      <c r="AA614" s="9" cm="1">
        <f t="array" ref="AA614">IF($M614="CAD",AB614,_xll.BDP($C614,AA$1,"YAS_XCCY_FOREIGN_CURRENCY=CAD","YAS_YLD_FLAG = 15","PRICING_SOURCE=BVAL"))</f>
        <v>3.7825051105492085</v>
      </c>
      <c r="AB614" s="9" cm="1">
        <f t="array" ref="AB614">_xll.BDP($C614,AB$1,"YAS_YLD_FLAG = 15","PRICING_SOURCE=BVAL")</f>
        <v>3.2412730000000001</v>
      </c>
      <c r="AC614" s="14">
        <f t="shared" si="53"/>
        <v>0.54123211054920839</v>
      </c>
      <c r="AD614" s="9" cm="1">
        <f t="array" ref="AD614">_xll.BDP($C614,AD$1,"YAS_YLD_FLAG = 15","PRICING_SOURCE=BVAL")</f>
        <v>123.90780000000001</v>
      </c>
      <c r="AE614" s="14">
        <f>INDEX([1]credit_yield!$C$1:$C$108,MATCH($AY614,[1]credit_yield!$A$1:$A$108,0))</f>
        <v>81.51320620945522</v>
      </c>
      <c r="AF614" s="9" cm="1">
        <f t="array" ref="AF614">_xll.BDP($C614,AF$1,"YAS_YLD_FLAG = 15","YAS_XCCY_FOREIGN_CURRENCY=CAD","PRICING_SOURCE=BVAL")</f>
        <v>181.37520392785439</v>
      </c>
      <c r="AG614" s="9" cm="1">
        <f t="array" ref="AG614">_xll.BDP($C614,AG$1,"YAS_YLD_FLAG = 15","PRICING_SOURCE=BVAL")</f>
        <v>2.0021949999999999</v>
      </c>
      <c r="AH614" s="9" t="str" cm="1">
        <f t="array" ref="AH614">_xll.BDP($C614,AH$1,"YAS_YLD_FLAG = 15","PRICING_SOURCE=BVAL")</f>
        <v>T 2 3/8 05/15/51</v>
      </c>
      <c r="AI614" s="9" t="str" cm="1">
        <f t="array" ref="AI614">_xll.BDP($C614,AI$1,"YAS_YLD_FLAG = 15","YAS_XCCY_FOREIGN_CURRENCY=CAD","PRICING_SOURCE=BVAL")</f>
        <v>CAN 2 12/01/51</v>
      </c>
      <c r="AJ614" s="9" cm="1">
        <f t="array" ref="AJ614">_xll.BQL($C614, "yield(fill=PREV, pricing_source=BVN4, side=Bid, yield_type=YTW) - yield(fill=PREV, pricing_source=BVN4, side=Ask, yield_type=YTW)")</f>
        <v>9.3840599999999164E-3</v>
      </c>
      <c r="AK614" s="16" cm="1">
        <f t="array" ref="AK614">_xll.BDP($C614,AK$1,"YAS_YLD_FLAG = 1")</f>
        <v>750000000</v>
      </c>
      <c r="AL614" s="5">
        <f t="shared" si="54"/>
        <v>1.3333333333333333E-3</v>
      </c>
      <c r="AM614" s="17" cm="1">
        <f t="array" ref="AM614">_xll.BDP($C614&amp;"@"&amp;Settings!$B$1&amp;" "&amp;$O614,"INTERVAL_SUM","MARKET_DATA_OVERRIDE="&amp;AM$1,"CALC_INTERVAL="&amp;Settings!$B$2,"FILL=0")*1000</f>
        <v>1000000</v>
      </c>
      <c r="AN614" s="18">
        <f t="shared" si="55"/>
        <v>-1000000</v>
      </c>
      <c r="AO614" s="17" cm="1">
        <f t="array" ref="AO614">_xll.BDP($I614&amp;"@"&amp;Settings!$B$1&amp;" "&amp;$O614,"INTERVAL_SUM","MARKET_DATA_OVERRIDE="&amp;AO$1,"CALC_INTERVAL="&amp;Settings!$B$2,"FILL=0")*1000</f>
        <v>0</v>
      </c>
      <c r="AP614" s="17" cm="1">
        <f t="array" ref="AP614">_xll.BDP($I614&amp;"@"&amp;Settings!$B$1&amp;" "&amp;$O614,"INTERVAL_SUM","MARKET_DATA_OVERRIDE="&amp;AP$1,"CALC_INTERVAL="&amp;Settings!$B$2,"FILL=0")*1000</f>
        <v>1000000</v>
      </c>
      <c r="AQ614" s="8" cm="1">
        <f t="array" ref="AQ614">_xll.BDP($C614,AQ$1)</f>
        <v>93</v>
      </c>
      <c r="AR614" s="21" t="str">
        <f>_xlfn.IFNA(IF(ISNUMBER($K614),INDEX(SN_Limit[UTILIZATION],MATCH($K614,SN_Limit[BB_ID],0)),"#N/A"),
IF(ISNUMBER($L614),INDEX(SN_Limit[UTILIZATION],MATCH($L614,SN_Limit[BB_ID],0)),"#N/A"))</f>
        <v>N/A</v>
      </c>
      <c r="AS614" s="6">
        <f>_xlfn.IFNA(IF(ISNUMBER($K614),INDEX(SN_Limit[REMAINING],MATCH($K614,SN_Limit[BB_ID],0)),"#N/A"),
IF(ISNUMBER($L614),INDEX(SN_Limit[REMAINING],MATCH($L614,SN_Limit[BB_ID],0)),"#N/A"))</f>
        <v>0</v>
      </c>
      <c r="AT614" s="39" t="str">
        <f>INDEX(Table11[Z_category],MATCH(MAX(BuyTable[[#This Row],[Yld_Z_BB]:[Yld_Z_RBCI]]),Table11[Z_score_Vale],1))</f>
        <v>75 to 90</v>
      </c>
      <c r="AU614" s="39">
        <f>INDEX(Table12[TRAC_Category],MATCH(BuyTable[[#This Row],[Perc_Traded]],Table12[TRAC_Value],1))</f>
        <v>0</v>
      </c>
      <c r="AV614" s="41">
        <f>INDEX(Table13[NetDlrInv_Category],MATCH(BuyTable[[#This Row],[DealerClient Net]],Table13[NetDlrInv_Value],1))</f>
        <v>0</v>
      </c>
      <c r="AW614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614" s="39" t="str">
        <f>INDEX(Table15[XCCY_Cat],MATCH(BuyTable[[#This Row],[XCCY_sprd]],Table15[XCCY_Value],1))</f>
        <v>0.5 to 0.8</v>
      </c>
      <c r="AY614" s="3" t="str">
        <f>INDEX(Group_RTG[RTG_Value],MATCH($R614,Group_RTG[RTG_Key],0))&amp;":"&amp;INDEX(Map_DurBQNT[Dur_Val],MATCH($X614,Map_DurBQNT[Dur_Key],0))&amp;":"&amp;$M614&amp;":"&amp;$O614</f>
        <v>AA:10:USD:Corp</v>
      </c>
      <c r="AZ614" s="39" t="str">
        <f>INDEX(Table9[LQA_Bucket],MATCH(BuyTable[[#This Row],[LQA_LIQUIDITY_SCORE]],Table9[LQA_Val],1))</f>
        <v>80-100</v>
      </c>
      <c r="BA614" s="41" t="str">
        <f>INDEX(Table10[Utilization_Bucket],MATCH(_xlfn.IFNA(ROUND(BuyTable[[#This Row],[Remaining]]/1000000,0),-1),Table10[Utilization_Val],1))</f>
        <v>0MM</v>
      </c>
      <c r="BB61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615" spans="1:54" x14ac:dyDescent="0.3">
      <c r="A615" t="s">
        <v>876</v>
      </c>
      <c r="B615" t="str">
        <f>IF(ISNUMBER(MATCH(I615,Buyside_PastID!A:A,0)),"","NEW")</f>
        <v/>
      </c>
      <c r="C615" s="8" t="s">
        <v>1836</v>
      </c>
      <c r="D615" s="8">
        <v>1.366742900505852</v>
      </c>
      <c r="E615" s="8">
        <v>1.1170733354363629</v>
      </c>
      <c r="F615" s="8" t="s">
        <v>2282</v>
      </c>
      <c r="G615" s="8">
        <v>10000000</v>
      </c>
      <c r="H615" s="8">
        <v>10000</v>
      </c>
      <c r="I615" s="8" t="str" cm="1">
        <f t="array" ref="I615">_xll.BDP($C615,I$1)</f>
        <v>642866GA9</v>
      </c>
      <c r="J615" s="8" t="str" cm="1">
        <f t="array" ref="J615">_xll.BDP($C615,J$1)</f>
        <v>NBRNS 4.8 09/26/39</v>
      </c>
      <c r="K615" s="8" cm="1">
        <f t="array" ref="K615">_xll.BDP($C615,K$1)</f>
        <v>191113</v>
      </c>
      <c r="L615" s="8" cm="1">
        <f t="array" ref="L615">_xll.BDP($C615,L$1)</f>
        <v>191113</v>
      </c>
      <c r="M615" s="8" t="str" cm="1">
        <f t="array" ref="M615">_xll.BDP($C615,M$1)</f>
        <v>CAD</v>
      </c>
      <c r="N615" s="8" t="str" cm="1">
        <f t="array" ref="N615">_xll.BDP($C615,N$1)</f>
        <v>CA</v>
      </c>
      <c r="O615" s="8" t="str" cm="1">
        <f t="array" ref="O615">_xll.BDP($C615,O$1)</f>
        <v>Govt</v>
      </c>
      <c r="P615" s="8" t="str" cm="1">
        <f t="array" ref="P615">_xll.BDP($C615,P$1)</f>
        <v>Government</v>
      </c>
      <c r="Q615" s="8" t="str" cm="1">
        <f t="array" ref="Q615">_xll.BDP($C615,Q$1)</f>
        <v>PROV OF NEW BRUNSWICK</v>
      </c>
      <c r="R615" s="8" t="str" cm="1">
        <f t="array" ref="R615">_xll.BDP($C615,R$1)</f>
        <v>A+</v>
      </c>
      <c r="S615" s="8" cm="1">
        <f t="array" ref="S615">_xlfn.IFNA(MATCH(_xll.BDP($C615,S$1),Convert_RBCIRTG[RTG_MDY],0),0)</f>
        <v>8</v>
      </c>
      <c r="T615" s="8" cm="1">
        <f t="array" ref="T615">_xlfn.IFNA(MATCH(_xll.BDP($C615,T$1),Convert_RBCIRTG[RTG_FITCH_SP],0),0)</f>
        <v>0</v>
      </c>
      <c r="U615" s="8" cm="1">
        <f t="array" ref="U615">_xlfn.IFNA(MATCH(_xll.BDP($C615,U$1),Convert_RBCIRTG[RTG_FITCH_SP],0),0)</f>
        <v>6</v>
      </c>
      <c r="V615" s="20" t="str" cm="1">
        <f t="array" ref="V615">INDEX(Convert_RBCIRTG[RTG_FITCH_SP],IF(MEDIAN($S615:$U615)&gt;0,MEDIAN($S615:$U615),MAX($S615:$U615)))</f>
        <v>A+</v>
      </c>
      <c r="W615" s="15" cm="1">
        <f t="array" ref="W615">_xll.BDP($C615,W$1,"YAS_YLD_FLAG = 15")</f>
        <v>12.801220666320388</v>
      </c>
      <c r="X615" s="3" t="str">
        <f>INDEX(Convert_DurBins[Dur_Bucket],MATCH($W615,Convert_DurBins[Dur_Val],1))</f>
        <v>12-14</v>
      </c>
      <c r="Y615" s="14">
        <f t="shared" si="52"/>
        <v>2.6509120000000004</v>
      </c>
      <c r="Z615" s="3">
        <f>-INDEX(DefProv[Default],MATCH($O615&amp;$R615,DefProv[KEY],0))</f>
        <v>-3</v>
      </c>
      <c r="AA615" s="9" cm="1">
        <f t="array" ref="AA615">IF($M615="CAD",AB615,_xll.BDP($C615,AA$1,"YAS_XCCY_FOREIGN_CURRENCY=CAD","YAS_YLD_FLAG = 15","PRICING_SOURCE=BVAL"))</f>
        <v>2.6809120000000002</v>
      </c>
      <c r="AB615" s="9" cm="1">
        <f t="array" ref="AB615">_xll.BDP($C615,AB$1,"YAS_YLD_FLAG = 15","PRICING_SOURCE=BVAL")</f>
        <v>2.6809120000000002</v>
      </c>
      <c r="AC615" s="14">
        <f t="shared" si="53"/>
        <v>0</v>
      </c>
      <c r="AD615" s="9" cm="1">
        <f t="array" ref="AD615">_xll.BDP($C615,AD$1,"YAS_YLD_FLAG = 15","PRICING_SOURCE=BVAL")</f>
        <v>90.245699999999999</v>
      </c>
      <c r="AE615" s="14">
        <f>INDEX([1]credit_yield!$C$1:$C$108,MATCH($AY615,[1]credit_yield!$A$1:$A$108,0))</f>
        <v>87.46877797444661</v>
      </c>
      <c r="AF615" s="9" cm="1">
        <f t="array" ref="AF615">_xll.BDP($C615,AF$1,"YAS_YLD_FLAG = 15","YAS_XCCY_FOREIGN_CURRENCY=CAD","PRICING_SOURCE=BVAL")</f>
        <v>91.773134062532776</v>
      </c>
      <c r="AG615" s="9" cm="1">
        <f t="array" ref="AG615">_xll.BDP($C615,AG$1,"YAS_YLD_FLAG = 15","PRICING_SOURCE=BVAL")</f>
        <v>1.7784550000000001</v>
      </c>
      <c r="AH615" s="9" t="str" cm="1">
        <f t="array" ref="AH615">_xll.BDP($C615,AH$1,"YAS_YLD_FLAG = 15","PRICING_SOURCE=BVAL")</f>
        <v>CAN 5 06/01/37</v>
      </c>
      <c r="AI615" s="9" t="str" cm="1">
        <f t="array" ref="AI615">_xll.BDP($C615,AI$1,"YAS_YLD_FLAG = 15","YAS_XCCY_FOREIGN_CURRENCY=CAD","PRICING_SOURCE=BVAL")</f>
        <v>CAN 4 06/01/41</v>
      </c>
      <c r="AJ615" s="9" cm="1">
        <f t="array" ref="AJ615">_xll.BQL($C615, "yield(fill=PREV, pricing_source=BVN4, side=Bid, yield_type=YTW) - yield(fill=PREV, pricing_source=BVN4, side=Ask, yield_type=YTW)")</f>
        <v>1.3796927743103371E-2</v>
      </c>
      <c r="AK615" s="16" cm="1">
        <f t="array" ref="AK615">_xll.BDP($C615,AK$1,"YAS_YLD_FLAG = 1")</f>
        <v>1200000000</v>
      </c>
      <c r="AL615" s="5">
        <f t="shared" si="54"/>
        <v>0</v>
      </c>
      <c r="AM615" s="17" cm="1">
        <f t="array" ref="AM615">_xll.BDP($C615&amp;"@"&amp;Settings!$B$1&amp;" "&amp;$O615,"INTERVAL_SUM","MARKET_DATA_OVERRIDE="&amp;AM$1,"CALC_INTERVAL="&amp;Settings!$B$2,"FILL=0")*1000</f>
        <v>0</v>
      </c>
      <c r="AN615" s="18">
        <f t="shared" si="55"/>
        <v>0</v>
      </c>
      <c r="AO615" s="17" cm="1">
        <f t="array" ref="AO615">_xll.BDP($I615&amp;"@"&amp;Settings!$B$1&amp;" "&amp;$O615,"INTERVAL_SUM","MARKET_DATA_OVERRIDE="&amp;AO$1,"CALC_INTERVAL="&amp;Settings!$B$2,"FILL=0")*1000</f>
        <v>0</v>
      </c>
      <c r="AP615" s="17" cm="1">
        <f t="array" ref="AP615">_xll.BDP($I615&amp;"@"&amp;Settings!$B$1&amp;" "&amp;$O615,"INTERVAL_SUM","MARKET_DATA_OVERRIDE="&amp;AP$1,"CALC_INTERVAL="&amp;Settings!$B$2,"FILL=0")*1000</f>
        <v>0</v>
      </c>
      <c r="AQ615" s="8" cm="1">
        <f t="array" ref="AQ615">_xll.BDP($C615,AQ$1)</f>
        <v>98</v>
      </c>
      <c r="AR615" s="21">
        <f>_xlfn.IFNA(IF(ISNUMBER($K615),INDEX(SN_Limit[UTILIZATION],MATCH($K615,SN_Limit[BB_ID],0)),"#N/A"),
IF(ISNUMBER($L615),INDEX(SN_Limit[UTILIZATION],MATCH($L615,SN_Limit[BB_ID],0)),"#N/A"))</f>
        <v>0.65639999999999998</v>
      </c>
      <c r="AS615" s="6">
        <f>_xlfn.IFNA(IF(ISNUMBER($K615),INDEX(SN_Limit[REMAINING],MATCH($K615,SN_Limit[BB_ID],0)),"#N/A"),
IF(ISNUMBER($L615),INDEX(SN_Limit[REMAINING],MATCH($L615,SN_Limit[BB_ID],0)),"#N/A"))</f>
        <v>170525763.57999998</v>
      </c>
      <c r="AT615" s="39" t="str">
        <f>INDEX(Table11[Z_category],MATCH(MAX(BuyTable[[#This Row],[Yld_Z_BB]:[Yld_Z_RBCI]]),Table11[Z_score_Vale],1))</f>
        <v>90+</v>
      </c>
      <c r="AU615" s="39">
        <f>INDEX(Table12[TRAC_Category],MATCH(BuyTable[[#This Row],[Perc_Traded]],Table12[TRAC_Value],1))</f>
        <v>0</v>
      </c>
      <c r="AV615" s="41">
        <f>INDEX(Table13[NetDlrInv_Category],MATCH(BuyTable[[#This Row],[DealerClient Net]],Table13[NetDlrInv_Value],1))</f>
        <v>0</v>
      </c>
      <c r="AW615" s="39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615" s="39">
        <f>INDEX(Table15[XCCY_Cat],MATCH(BuyTable[[#This Row],[XCCY_sprd]],Table15[XCCY_Value],1))</f>
        <v>0</v>
      </c>
      <c r="AY615" s="3" t="str">
        <f>INDEX(Group_RTG[RTG_Value],MATCH($R615,Group_RTG[RTG_Key],0))&amp;":"&amp;INDEX(Map_DurBQNT[Dur_Val],MATCH($X615,Map_DurBQNT[Dur_Key],0))&amp;":"&amp;$M615&amp;":"&amp;$O615</f>
        <v>A:7:CAD:Govt</v>
      </c>
      <c r="AZ615" s="39" t="str">
        <f>INDEX(Table9[LQA_Bucket],MATCH(BuyTable[[#This Row],[LQA_LIQUIDITY_SCORE]],Table9[LQA_Val],1))</f>
        <v>80-100</v>
      </c>
      <c r="BA615" s="41" t="str">
        <f>INDEX(Table10[Utilization_Bucket],MATCH(_xlfn.IFNA(ROUND(BuyTable[[#This Row],[Remaining]]/1000000,0),-1),Table10[Utilization_Val],1))</f>
        <v>100MM+</v>
      </c>
      <c r="BB61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616" spans="1:54" x14ac:dyDescent="0.3">
      <c r="A616" t="s">
        <v>876</v>
      </c>
      <c r="B616" t="str">
        <f>IF(ISNUMBER(MATCH(I616,Buyside_PastID!A:A,0)),"","NEW")</f>
        <v/>
      </c>
      <c r="C616" s="8" t="s">
        <v>1817</v>
      </c>
      <c r="D616" s="8">
        <v>0.79262485859531484</v>
      </c>
      <c r="E616" s="8">
        <v>0.90548018322710289</v>
      </c>
      <c r="F616" s="8" t="s">
        <v>2855</v>
      </c>
      <c r="G616" s="8">
        <v>0</v>
      </c>
      <c r="H616" s="8">
        <v>0</v>
      </c>
      <c r="I616" s="8" t="str" cm="1">
        <f t="array" ref="I616">_xll.BDP($C616,I$1)</f>
        <v>927804FB5</v>
      </c>
      <c r="J616" s="8" t="str" cm="1">
        <f t="array" ref="J616">_xll.BDP($C616,J$1)</f>
        <v>D 6 05/15/37</v>
      </c>
      <c r="K616" s="8" cm="1">
        <f t="array" ref="K616">_xll.BDP($C616,K$1)</f>
        <v>100466</v>
      </c>
      <c r="L616" s="8" cm="1">
        <f t="array" ref="L616">_xll.BDP($C616,L$1)</f>
        <v>171164</v>
      </c>
      <c r="M616" s="8" t="str" cm="1">
        <f t="array" ref="M616">_xll.BDP($C616,M$1)</f>
        <v>USD</v>
      </c>
      <c r="N616" s="8" t="str" cm="1">
        <f t="array" ref="N616">_xll.BDP($C616,N$1)</f>
        <v>US</v>
      </c>
      <c r="O616" s="8" t="str" cm="1">
        <f t="array" ref="O616">_xll.BDP($C616,O$1)</f>
        <v>Corp</v>
      </c>
      <c r="P616" s="8" t="str" cm="1">
        <f t="array" ref="P616">_xll.BDP($C616,P$1)</f>
        <v>Utilities</v>
      </c>
      <c r="Q616" s="8" t="str" cm="1">
        <f t="array" ref="Q616">_xll.BDP($C616,Q$1)</f>
        <v>VIRGINIA ELEC &amp; POWER CO</v>
      </c>
      <c r="R616" s="8" t="str" cm="1">
        <f t="array" ref="R616">_xll.BDP($C616,R$1)</f>
        <v>A-</v>
      </c>
      <c r="S616" s="8" cm="1">
        <f t="array" ref="S616">_xlfn.IFNA(MATCH(_xll.BDP($C616,S$1),Convert_RBCIRTG[RTG_MDY],0),0)</f>
        <v>5</v>
      </c>
      <c r="T616" s="8" cm="1">
        <f t="array" ref="T616">_xlfn.IFNA(MATCH(_xll.BDP($C616,T$1),Convert_RBCIRTG[RTG_FITCH_SP],0),0)</f>
        <v>5</v>
      </c>
      <c r="U616" s="8" cm="1">
        <f t="array" ref="U616">_xlfn.IFNA(MATCH(_xll.BDP($C616,U$1),Convert_RBCIRTG[RTG_FITCH_SP],0),0)</f>
        <v>3</v>
      </c>
      <c r="V616" s="20" t="str" cm="1">
        <f t="array" ref="V616">INDEX(Convert_RBCIRTG[RTG_FITCH_SP],IF(MEDIAN($S616:$U616)&gt;0,MEDIAN($S616:$U616),MAX($S616:$U616)))</f>
        <v>A</v>
      </c>
      <c r="W616" s="15" cm="1">
        <f t="array" ref="W616">_xll.BDP($C616,W$1,"YAS_YLD_FLAG = 15")</f>
        <v>10.833728322854492</v>
      </c>
      <c r="X616" s="3" t="str">
        <f>INDEX(Convert_DurBins[Dur_Bucket],MATCH($W616,Convert_DurBins[Dur_Val],1))</f>
        <v>10-12</v>
      </c>
      <c r="Y616" s="14">
        <f t="shared" si="52"/>
        <v>3.4969931925329338</v>
      </c>
      <c r="Z616" s="3">
        <f>-INDEX(DefProv[Default],MATCH($O616&amp;$R616,DefProv[KEY],0))</f>
        <v>-13</v>
      </c>
      <c r="AA616" s="9" cm="1">
        <f t="array" ref="AA616">IF($M616="CAD",AB616,_xll.BDP($C616,AA$1,"YAS_XCCY_FOREIGN_CURRENCY=CAD","YAS_YLD_FLAG = 15","PRICING_SOURCE=BVAL"))</f>
        <v>3.6269931925329337</v>
      </c>
      <c r="AB616" s="9" cm="1">
        <f t="array" ref="AB616">_xll.BDP($C616,AB$1,"YAS_YLD_FLAG = 15","PRICING_SOURCE=BVAL")</f>
        <v>2.898746</v>
      </c>
      <c r="AC616" s="14">
        <f t="shared" si="53"/>
        <v>0.72824719253293368</v>
      </c>
      <c r="AD616" s="9" cm="1">
        <f t="array" ref="AD616">_xll.BDP($C616,AD$1,"YAS_YLD_FLAG = 15","PRICING_SOURCE=BVAL")</f>
        <v>90.595600000000019</v>
      </c>
      <c r="AE616" s="14">
        <f>INDEX([1]credit_yield!$C$1:$C$108,MATCH($AY616,[1]credit_yield!$A$1:$A$108,0))</f>
        <v>97.700504166739321</v>
      </c>
      <c r="AF616" s="9" cm="1">
        <f t="array" ref="AF616">_xll.BDP($C616,AF$1,"YAS_YLD_FLAG = 15","YAS_XCCY_FOREIGN_CURRENCY=CAD","PRICING_SOURCE=BVAL")</f>
        <v>175.87127385399086</v>
      </c>
      <c r="AG616" s="9" cm="1">
        <f t="array" ref="AG616">_xll.BDP($C616,AG$1,"YAS_YLD_FLAG = 15","PRICING_SOURCE=BVAL")</f>
        <v>1.9927899999999998</v>
      </c>
      <c r="AH616" s="9" t="str" cm="1">
        <f t="array" ref="AH616">_xll.BDP($C616,AH$1,"YAS_YLD_FLAG = 15","PRICING_SOURCE=BVAL")</f>
        <v>T 1 3/4 08/15/41</v>
      </c>
      <c r="AI616" s="9" t="str" cm="1">
        <f t="array" ref="AI616">_xll.BDP($C616,AI$1,"YAS_YLD_FLAG = 15","YAS_XCCY_FOREIGN_CURRENCY=CAD","PRICING_SOURCE=BVAL")</f>
        <v>CAN 4 06/01/41</v>
      </c>
      <c r="AJ616" s="9" cm="1">
        <f t="array" ref="AJ616">_xll.BQL($C616, "yield(fill=PREV, pricing_source=BVN4, side=Bid, yield_type=YTW) - yield(fill=PREV, pricing_source=BVN4, side=Ask, yield_type=YTW)")</f>
        <v>4.5423662065441128E-2</v>
      </c>
      <c r="AK616" s="16" cm="1">
        <f t="array" ref="AK616">_xll.BDP($C616,AK$1,"YAS_YLD_FLAG = 1")</f>
        <v>600000000</v>
      </c>
      <c r="AL616" s="5">
        <f t="shared" si="54"/>
        <v>1.0358333333333334E-2</v>
      </c>
      <c r="AM616" s="17" cm="1">
        <f t="array" ref="AM616">_xll.BDP($C616&amp;"@"&amp;Settings!$B$1&amp;" "&amp;$O616,"INTERVAL_SUM","MARKET_DATA_OVERRIDE="&amp;AM$1,"CALC_INTERVAL="&amp;Settings!$B$2,"FILL=0")*1000</f>
        <v>6215000</v>
      </c>
      <c r="AN616" s="18">
        <f t="shared" si="55"/>
        <v>1215000</v>
      </c>
      <c r="AO616" s="17" cm="1">
        <f t="array" ref="AO616">_xll.BDP($I616&amp;"@"&amp;Settings!$B$1&amp;" "&amp;$O616,"INTERVAL_SUM","MARKET_DATA_OVERRIDE="&amp;AO$1,"CALC_INTERVAL="&amp;Settings!$B$2,"FILL=0")*1000</f>
        <v>1215000</v>
      </c>
      <c r="AP616" s="17" cm="1">
        <f t="array" ref="AP616">_xll.BDP($I616&amp;"@"&amp;Settings!$B$1&amp;" "&amp;$O616,"INTERVAL_SUM","MARKET_DATA_OVERRIDE="&amp;AP$1,"CALC_INTERVAL="&amp;Settings!$B$2,"FILL=0")*1000</f>
        <v>0</v>
      </c>
      <c r="AQ616" s="8" cm="1">
        <f t="array" ref="AQ616">_xll.BDP($C616,AQ$1)</f>
        <v>84</v>
      </c>
      <c r="AR616" s="21">
        <f>_xlfn.IFNA(IF(ISNUMBER($K616),INDEX(SN_Limit[UTILIZATION],MATCH($K616,SN_Limit[BB_ID],0)),"#N/A"),
IF(ISNUMBER($L616),INDEX(SN_Limit[UTILIZATION],MATCH($L616,SN_Limit[BB_ID],0)),"#N/A"))</f>
        <v>0</v>
      </c>
      <c r="AS616" s="6">
        <f>_xlfn.IFNA(IF(ISNUMBER($K616),INDEX(SN_Limit[REMAINING],MATCH($K616,SN_Limit[BB_ID],0)),"#N/A"),
IF(ISNUMBER($L616),INDEX(SN_Limit[REMAINING],MATCH($L616,SN_Limit[BB_ID],0)),"#N/A"))</f>
        <v>45000000</v>
      </c>
      <c r="AT616" s="39" t="str">
        <f>INDEX(Table11[Z_category],MATCH(MAX(BuyTable[[#This Row],[Yld_Z_BB]:[Yld_Z_RBCI]]),Table11[Z_score_Vale],1))</f>
        <v>75 to 90</v>
      </c>
      <c r="AU616" s="39" t="str">
        <f>INDEX(Table12[TRAC_Category],MATCH(BuyTable[[#This Row],[Perc_Traded]],Table12[TRAC_Value],1))</f>
        <v>0-5%</v>
      </c>
      <c r="AV616" s="41" t="str">
        <f>INDEX(Table13[NetDlrInv_Category],MATCH(BuyTable[[#This Row],[DealerClient Net]],Table13[NetDlrInv_Value],1))</f>
        <v>0 to 5MM</v>
      </c>
      <c r="AW616" s="39">
        <f>IF(OR(ISBLANK(BuyTable[[#This Row],[MSG_AskSize]]),NOT(ISNUMBER(BuyTable[[#This Row],[MSG_AskSize]]))),"NA",INDEX(Table14[AskSize_Category],MATCH(BuyTable[[#This Row],[MSG_AskSize]],Table14[AskSize_Value],1)))</f>
        <v>0</v>
      </c>
      <c r="AX616" s="39" t="str">
        <f>INDEX(Table15[XCCY_Cat],MATCH(BuyTable[[#This Row],[XCCY_sprd]],Table15[XCCY_Value],1))</f>
        <v>0.5 to 0.8</v>
      </c>
      <c r="AY616" s="3" t="str">
        <f>INDEX(Group_RTG[RTG_Value],MATCH($R616,Group_RTG[RTG_Key],0))&amp;":"&amp;INDEX(Map_DurBQNT[Dur_Val],MATCH($X616,Map_DurBQNT[Dur_Key],0))&amp;":"&amp;$M616&amp;":"&amp;$O616</f>
        <v>A:6:USD:Corp</v>
      </c>
      <c r="AZ616" s="39" t="str">
        <f>INDEX(Table9[LQA_Bucket],MATCH(BuyTable[[#This Row],[LQA_LIQUIDITY_SCORE]],Table9[LQA_Val],1))</f>
        <v>80-100</v>
      </c>
      <c r="BA616" s="41" t="str">
        <f>INDEX(Table10[Utilization_Bucket],MATCH(_xlfn.IFNA(ROUND(BuyTable[[#This Row],[Remaining]]/1000000,0),-1),Table10[Utilization_Val],1))</f>
        <v>10-50MM</v>
      </c>
      <c r="BB61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17" spans="1:54" x14ac:dyDescent="0.3">
      <c r="A617" t="s">
        <v>876</v>
      </c>
      <c r="B617" t="str">
        <f>IF(ISNUMBER(MATCH(I617,Buyside_PastID!A:A,0)),"","NEW")</f>
        <v/>
      </c>
      <c r="C617" s="8" t="s">
        <v>1821</v>
      </c>
      <c r="D617" s="8">
        <v>1.62758833777033</v>
      </c>
      <c r="E617" s="8">
        <v>1.3066519722102476</v>
      </c>
      <c r="F617" s="8" t="s">
        <v>2266</v>
      </c>
      <c r="G617" s="8">
        <v>0</v>
      </c>
      <c r="H617" s="8">
        <v>0</v>
      </c>
      <c r="I617" s="8" t="str" cm="1">
        <f t="array" ref="I617">_xll.BDP($C617,I$1)</f>
        <v>563469TW5</v>
      </c>
      <c r="J617" s="8" t="str" cm="1">
        <f t="array" ref="J617">_xll.BDP($C617,J$1)</f>
        <v>MP 3.35 03/05/43</v>
      </c>
      <c r="K617" s="8" cm="1">
        <f t="array" ref="K617">_xll.BDP($C617,K$1)</f>
        <v>191112</v>
      </c>
      <c r="L617" s="8" cm="1">
        <f t="array" ref="L617">_xll.BDP($C617,L$1)</f>
        <v>191112</v>
      </c>
      <c r="M617" s="8" t="str" cm="1">
        <f t="array" ref="M617">_xll.BDP($C617,M$1)</f>
        <v>CAD</v>
      </c>
      <c r="N617" s="8" t="str" cm="1">
        <f t="array" ref="N617">_xll.BDP($C617,N$1)</f>
        <v>CA</v>
      </c>
      <c r="O617" s="8" t="str" cm="1">
        <f t="array" ref="O617">_xll.BDP($C617,O$1)</f>
        <v>Govt</v>
      </c>
      <c r="P617" s="8" t="str" cm="1">
        <f t="array" ref="P617">_xll.BDP($C617,P$1)</f>
        <v>Government</v>
      </c>
      <c r="Q617" s="8" t="str" cm="1">
        <f t="array" ref="Q617">_xll.BDP($C617,Q$1)</f>
        <v>MANITOBA (PROVINCE OF)</v>
      </c>
      <c r="R617" s="8" t="str" cm="1">
        <f t="array" ref="R617">_xll.BDP($C617,R$1)</f>
        <v>A+</v>
      </c>
      <c r="S617" s="8" cm="1">
        <f t="array" ref="S617">_xlfn.IFNA(MATCH(_xll.BDP($C617,S$1),Convert_RBCIRTG[RTG_MDY],0),0)</f>
        <v>8</v>
      </c>
      <c r="T617" s="8" cm="1">
        <f t="array" ref="T617">_xlfn.IFNA(MATCH(_xll.BDP($C617,T$1),Convert_RBCIRTG[RTG_FITCH_SP],0),0)</f>
        <v>0</v>
      </c>
      <c r="U617" s="8" cm="1">
        <f t="array" ref="U617">_xlfn.IFNA(MATCH(_xll.BDP($C617,U$1),Convert_RBCIRTG[RTG_FITCH_SP],0),0)</f>
        <v>6</v>
      </c>
      <c r="V617" s="20" t="str" cm="1">
        <f t="array" ref="V617">INDEX(Convert_RBCIRTG[RTG_FITCH_SP],IF(MEDIAN($S617:$U617)&gt;0,MEDIAN($S617:$U617),MAX($S617:$U617)))</f>
        <v>A+</v>
      </c>
      <c r="W617" s="15" cm="1">
        <f t="array" ref="W617">_xll.BDP($C617,W$1,"YAS_YLD_FLAG = 15")</f>
        <v>15.482147434296838</v>
      </c>
      <c r="X617" s="3" t="str">
        <f>INDEX(Convert_DurBins[Dur_Bucket],MATCH($W617,Convert_DurBins[Dur_Val],1))</f>
        <v>14-16</v>
      </c>
      <c r="Y617" s="14">
        <f t="shared" si="52"/>
        <v>2.704062</v>
      </c>
      <c r="Z617" s="3">
        <f>-INDEX(DefProv[Default],MATCH($O617&amp;$R617,DefProv[KEY],0))</f>
        <v>-3</v>
      </c>
      <c r="AA617" s="9" cm="1">
        <f t="array" ref="AA617">IF($M617="CAD",AB617,_xll.BDP($C617,AA$1,"YAS_XCCY_FOREIGN_CURRENCY=CAD","YAS_YLD_FLAG = 15","PRICING_SOURCE=BVAL"))</f>
        <v>2.7340619999999998</v>
      </c>
      <c r="AB617" s="9" cm="1">
        <f t="array" ref="AB617">_xll.BDP($C617,AB$1,"YAS_YLD_FLAG = 15","PRICING_SOURCE=BVAL")</f>
        <v>2.7340619999999998</v>
      </c>
      <c r="AC617" s="14">
        <f t="shared" si="53"/>
        <v>0</v>
      </c>
      <c r="AD617" s="9" cm="1">
        <f t="array" ref="AD617">_xll.BDP($C617,AD$1,"YAS_YLD_FLAG = 15","PRICING_SOURCE=BVAL")</f>
        <v>86.595999999999989</v>
      </c>
      <c r="AE617" s="14">
        <f>INDEX([1]credit_yield!$C$1:$C$108,MATCH($AY617,[1]credit_yield!$A$1:$A$108,0))</f>
        <v>83.625783284505204</v>
      </c>
      <c r="AF617" s="9" cm="1">
        <f t="array" ref="AF617">_xll.BDP($C617,AF$1,"YAS_YLD_FLAG = 15","YAS_XCCY_FOREIGN_CURRENCY=CAD","PRICING_SOURCE=BVAL")</f>
        <v>90.018969537075222</v>
      </c>
      <c r="AG617" s="9" cm="1">
        <f t="array" ref="AG617">_xll.BDP($C617,AG$1,"YAS_YLD_FLAG = 15","PRICING_SOURCE=BVAL")</f>
        <v>1.8681019999999999</v>
      </c>
      <c r="AH617" s="9" t="str" cm="1">
        <f t="array" ref="AH617">_xll.BDP($C617,AH$1,"YAS_YLD_FLAG = 15","PRICING_SOURCE=BVAL")</f>
        <v>CAN 4 06/01/41</v>
      </c>
      <c r="AI617" s="9" t="str" cm="1">
        <f t="array" ref="AI617">_xll.BDP($C617,AI$1,"YAS_YLD_FLAG = 15","YAS_XCCY_FOREIGN_CURRENCY=CAD","PRICING_SOURCE=BVAL")</f>
        <v>CAN 4 06/01/41</v>
      </c>
      <c r="AJ617" s="9" cm="1">
        <f t="array" ref="AJ617">_xll.BQL($C617, "yield(fill=PREV, pricing_source=BVN4, side=Bid, yield_type=YTW) - yield(fill=PREV, pricing_source=BVN4, side=Ask, yield_type=YTW)")</f>
        <v>1.2032204091338095E-2</v>
      </c>
      <c r="AK617" s="16" cm="1">
        <f t="array" ref="AK617">_xll.BDP($C617,AK$1,"YAS_YLD_FLAG = 1")</f>
        <v>550000000</v>
      </c>
      <c r="AL617" s="5">
        <f t="shared" si="54"/>
        <v>0</v>
      </c>
      <c r="AM617" s="17" cm="1">
        <f t="array" ref="AM617">_xll.BDP($C617&amp;"@"&amp;Settings!$B$1&amp;" "&amp;$O617,"INTERVAL_SUM","MARKET_DATA_OVERRIDE="&amp;AM$1,"CALC_INTERVAL="&amp;Settings!$B$2,"FILL=0")*1000</f>
        <v>0</v>
      </c>
      <c r="AN617" s="18">
        <f t="shared" si="55"/>
        <v>0</v>
      </c>
      <c r="AO617" s="17" cm="1">
        <f t="array" ref="AO617">_xll.BDP($I617&amp;"@"&amp;Settings!$B$1&amp;" "&amp;$O617,"INTERVAL_SUM","MARKET_DATA_OVERRIDE="&amp;AO$1,"CALC_INTERVAL="&amp;Settings!$B$2,"FILL=0")*1000</f>
        <v>0</v>
      </c>
      <c r="AP617" s="17" cm="1">
        <f t="array" ref="AP617">_xll.BDP($I617&amp;"@"&amp;Settings!$B$1&amp;" "&amp;$O617,"INTERVAL_SUM","MARKET_DATA_OVERRIDE="&amp;AP$1,"CALC_INTERVAL="&amp;Settings!$B$2,"FILL=0")*1000</f>
        <v>0</v>
      </c>
      <c r="AQ617" s="8" cm="1">
        <f t="array" ref="AQ617">_xll.BDP($C617,AQ$1)</f>
        <v>99</v>
      </c>
      <c r="AR617" s="21">
        <f>_xlfn.IFNA(IF(ISNUMBER($K617),INDEX(SN_Limit[UTILIZATION],MATCH($K617,SN_Limit[BB_ID],0)),"#N/A"),
IF(ISNUMBER($L617),INDEX(SN_Limit[UTILIZATION],MATCH($L617,SN_Limit[BB_ID],0)),"#N/A"))</f>
        <v>0.31430000000000002</v>
      </c>
      <c r="AS617" s="6">
        <f>_xlfn.IFNA(IF(ISNUMBER($K617),INDEX(SN_Limit[REMAINING],MATCH($K617,SN_Limit[BB_ID],0)),"#N/A"),
IF(ISNUMBER($L617),INDEX(SN_Limit[REMAINING],MATCH($L617,SN_Limit[BB_ID],0)),"#N/A"))</f>
        <v>409992300.91999996</v>
      </c>
      <c r="AT617" s="39" t="str">
        <f>INDEX(Table11[Z_category],MATCH(MAX(BuyTable[[#This Row],[Yld_Z_BB]:[Yld_Z_RBCI]]),Table11[Z_score_Vale],1))</f>
        <v>90+</v>
      </c>
      <c r="AU617" s="39">
        <f>INDEX(Table12[TRAC_Category],MATCH(BuyTable[[#This Row],[Perc_Traded]],Table12[TRAC_Value],1))</f>
        <v>0</v>
      </c>
      <c r="AV617" s="41">
        <f>INDEX(Table13[NetDlrInv_Category],MATCH(BuyTable[[#This Row],[DealerClient Net]],Table13[NetDlrInv_Value],1))</f>
        <v>0</v>
      </c>
      <c r="AW617" s="39">
        <f>IF(OR(ISBLANK(BuyTable[[#This Row],[MSG_AskSize]]),NOT(ISNUMBER(BuyTable[[#This Row],[MSG_AskSize]]))),"NA",INDEX(Table14[AskSize_Category],MATCH(BuyTable[[#This Row],[MSG_AskSize]],Table14[AskSize_Value],1)))</f>
        <v>0</v>
      </c>
      <c r="AX617" s="39">
        <f>INDEX(Table15[XCCY_Cat],MATCH(BuyTable[[#This Row],[XCCY_sprd]],Table15[XCCY_Value],1))</f>
        <v>0</v>
      </c>
      <c r="AY617" s="3" t="str">
        <f>INDEX(Group_RTG[RTG_Value],MATCH($R617,Group_RTG[RTG_Key],0))&amp;":"&amp;INDEX(Map_DurBQNT[Dur_Val],MATCH($X617,Map_DurBQNT[Dur_Key],0))&amp;":"&amp;$M617&amp;":"&amp;$O617</f>
        <v>A:8:CAD:Govt</v>
      </c>
      <c r="AZ617" s="39" t="str">
        <f>INDEX(Table9[LQA_Bucket],MATCH(BuyTable[[#This Row],[LQA_LIQUIDITY_SCORE]],Table9[LQA_Val],1))</f>
        <v>80-100</v>
      </c>
      <c r="BA617" s="41" t="str">
        <f>INDEX(Table10[Utilization_Bucket],MATCH(_xlfn.IFNA(ROUND(BuyTable[[#This Row],[Remaining]]/1000000,0),-1),Table10[Utilization_Val],1))</f>
        <v>100MM+</v>
      </c>
      <c r="BB61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18" spans="1:54" x14ac:dyDescent="0.3">
      <c r="A618" t="s">
        <v>876</v>
      </c>
      <c r="B618" t="str">
        <f>IF(ISNUMBER(MATCH(I618,Buyside_PastID!A:A,0)),"","NEW")</f>
        <v/>
      </c>
      <c r="C618" s="8" t="s">
        <v>1159</v>
      </c>
      <c r="D618" s="8">
        <v>1.4366570128246703</v>
      </c>
      <c r="E618" s="8">
        <v>1.8108792371650408</v>
      </c>
      <c r="F618" s="8" t="s">
        <v>2274</v>
      </c>
      <c r="G618" s="8">
        <v>10000</v>
      </c>
      <c r="H618" s="8">
        <v>2000</v>
      </c>
      <c r="I618" s="8" t="str" cm="1">
        <f t="array" ref="I618">_xll.BDP($C618,I$1)</f>
        <v>891288DM1</v>
      </c>
      <c r="J618" s="8" t="str" cm="1">
        <f t="array" ref="J618">_xll.BDP($C618,J$1)</f>
        <v>TRNT 3 1/2 06/02/36</v>
      </c>
      <c r="K618" s="8" cm="1">
        <f t="array" ref="K618">_xll.BDP($C618,K$1)</f>
        <v>186517</v>
      </c>
      <c r="L618" s="8" cm="1">
        <f t="array" ref="L618">_xll.BDP($C618,L$1)</f>
        <v>186517</v>
      </c>
      <c r="M618" s="8" t="str" cm="1">
        <f t="array" ref="M618">_xll.BDP($C618,M$1)</f>
        <v>CAD</v>
      </c>
      <c r="N618" s="8" t="str" cm="1">
        <f t="array" ref="N618">_xll.BDP($C618,N$1)</f>
        <v>CA</v>
      </c>
      <c r="O618" s="8" t="str" cm="1">
        <f t="array" ref="O618">_xll.BDP($C618,O$1)</f>
        <v>Govt</v>
      </c>
      <c r="P618" s="8" t="str" cm="1">
        <f t="array" ref="P618">_xll.BDP($C618,P$1)</f>
        <v>Government</v>
      </c>
      <c r="Q618" s="8" t="str" cm="1">
        <f t="array" ref="Q618">_xll.BDP($C618,Q$1)</f>
        <v>CITY OF TORONTO CANADA</v>
      </c>
      <c r="R618" s="8" t="str" cm="1">
        <f t="array" ref="R618">_xll.BDP($C618,R$1)</f>
        <v>AA</v>
      </c>
      <c r="S618" s="8" cm="1">
        <f t="array" ref="S618">_xlfn.IFNA(MATCH(_xll.BDP($C618,S$1),Convert_RBCIRTG[RTG_MDY],0),0)</f>
        <v>9</v>
      </c>
      <c r="T618" s="8" cm="1">
        <f t="array" ref="T618">_xlfn.IFNA(MATCH(_xll.BDP($C618,T$1),Convert_RBCIRTG[RTG_FITCH_SP],0),0)</f>
        <v>0</v>
      </c>
      <c r="U618" s="8" cm="1">
        <f t="array" ref="U618">_xlfn.IFNA(MATCH(_xll.BDP($C618,U$1),Convert_RBCIRTG[RTG_FITCH_SP],0),0)</f>
        <v>8</v>
      </c>
      <c r="V618" s="20" t="str" cm="1">
        <f t="array" ref="V618">INDEX(Convert_RBCIRTG[RTG_FITCH_SP],IF(MEDIAN($S618:$U618)&gt;0,MEDIAN($S618:$U618),MAX($S618:$U618)))</f>
        <v>AA</v>
      </c>
      <c r="W618" s="15" cm="1">
        <f t="array" ref="W618">_xll.BDP($C618,W$1,"YAS_YLD_FLAG = 15")</f>
        <v>11.454016861029148</v>
      </c>
      <c r="X618" s="3" t="str">
        <f>INDEX(Convert_DurBins[Dur_Bucket],MATCH($W618,Convert_DurBins[Dur_Val],1))</f>
        <v>10-12</v>
      </c>
      <c r="Y618" s="14">
        <f t="shared" ref="Y618:Y645" si="56">AA618+Z618/100</f>
        <v>2.5976170000000001</v>
      </c>
      <c r="Z618" s="3">
        <f>-INDEX(DefProv[Default],MATCH($O618&amp;$R618,DefProv[KEY],0))</f>
        <v>-3</v>
      </c>
      <c r="AA618" s="9" cm="1">
        <f t="array" ref="AA618">IF($M618="CAD",AB618,_xll.BDP($C618,AA$1,"YAS_XCCY_FOREIGN_CURRENCY=CAD","YAS_YLD_FLAG = 15","PRICING_SOURCE=BVAL"))</f>
        <v>2.6276169999999999</v>
      </c>
      <c r="AB618" s="9" cm="1">
        <f t="array" ref="AB618">_xll.BDP($C618,AB$1,"YAS_YLD_FLAG = 15","PRICING_SOURCE=BVAL")</f>
        <v>2.6276169999999999</v>
      </c>
      <c r="AC618" s="14">
        <f t="shared" ref="AC618:AC645" si="57">AA618-AB618</f>
        <v>0</v>
      </c>
      <c r="AD618" s="9" cm="1">
        <f t="array" ref="AD618">_xll.BDP($C618,AD$1,"YAS_YLD_FLAG = 15","PRICING_SOURCE=BVAL")</f>
        <v>84.916199999999975</v>
      </c>
      <c r="AE618" s="14" t="e">
        <f>INDEX([1]credit_yield!$C$1:$C$108,MATCH($AY618,[1]credit_yield!$A$1:$A$108,0))</f>
        <v>#N/A</v>
      </c>
      <c r="AF618" s="9" cm="1">
        <f t="array" ref="AF618">_xll.BDP($C618,AF$1,"YAS_YLD_FLAG = 15","YAS_XCCY_FOREIGN_CURRENCY=CAD","PRICING_SOURCE=BVAL")</f>
        <v>79.820413597278389</v>
      </c>
      <c r="AG618" s="9" cm="1">
        <f t="array" ref="AG618">_xll.BDP($C618,AG$1,"YAS_YLD_FLAG = 15","PRICING_SOURCE=BVAL")</f>
        <v>1.7784550000000001</v>
      </c>
      <c r="AH618" s="9" t="str" cm="1">
        <f t="array" ref="AH618">_xll.BDP($C618,AH$1,"YAS_YLD_FLAG = 15","PRICING_SOURCE=BVAL")</f>
        <v>CAN 5 06/01/37</v>
      </c>
      <c r="AI618" s="9" t="str" cm="1">
        <f t="array" ref="AI618">_xll.BDP($C618,AI$1,"YAS_YLD_FLAG = 15","YAS_XCCY_FOREIGN_CURRENCY=CAD","PRICING_SOURCE=BVAL")</f>
        <v>CAN 4 06/01/41</v>
      </c>
      <c r="AJ618" s="9" cm="1">
        <f t="array" ref="AJ618">_xll.BQL($C618, "yield(fill=PREV, pricing_source=BVN4, side=Bid, yield_type=YTW) - yield(fill=PREV, pricing_source=BVN4, side=Ask, yield_type=YTW)")</f>
        <v>2.2465633911893157E-2</v>
      </c>
      <c r="AK618" s="16" cm="1">
        <f t="array" ref="AK618">_xll.BDP($C618,AK$1,"YAS_YLD_FLAG = 1")</f>
        <v>750000000</v>
      </c>
      <c r="AL618" s="5">
        <f t="shared" ref="AL618:AL645" si="58">AM618/AK618</f>
        <v>0</v>
      </c>
      <c r="AM618" s="17" cm="1">
        <f t="array" ref="AM618">_xll.BDP($C618&amp;"@"&amp;Settings!$B$1&amp;" "&amp;$O618,"INTERVAL_SUM","MARKET_DATA_OVERRIDE="&amp;AM$1,"CALC_INTERVAL="&amp;Settings!$B$2,"FILL=0")*1000</f>
        <v>0</v>
      </c>
      <c r="AN618" s="18">
        <f t="shared" ref="AN618:AN645" si="59">AO618-AP618</f>
        <v>0</v>
      </c>
      <c r="AO618" s="17" cm="1">
        <f t="array" ref="AO618">_xll.BDP($I618&amp;"@"&amp;Settings!$B$1&amp;" "&amp;$O618,"INTERVAL_SUM","MARKET_DATA_OVERRIDE="&amp;AO$1,"CALC_INTERVAL="&amp;Settings!$B$2,"FILL=0")*1000</f>
        <v>0</v>
      </c>
      <c r="AP618" s="17" cm="1">
        <f t="array" ref="AP618">_xll.BDP($I618&amp;"@"&amp;Settings!$B$1&amp;" "&amp;$O618,"INTERVAL_SUM","MARKET_DATA_OVERRIDE="&amp;AP$1,"CALC_INTERVAL="&amp;Settings!$B$2,"FILL=0")*1000</f>
        <v>0</v>
      </c>
      <c r="AQ618" s="8" cm="1">
        <f t="array" ref="AQ618">_xll.BDP($C618,AQ$1)</f>
        <v>94</v>
      </c>
      <c r="AR618" s="21">
        <f>_xlfn.IFNA(IF(ISNUMBER($K618),INDEX(SN_Limit[UTILIZATION],MATCH($K618,SN_Limit[BB_ID],0)),"#N/A"),
IF(ISNUMBER($L618),INDEX(SN_Limit[UTILIZATION],MATCH($L618,SN_Limit[BB_ID],0)),"#N/A"))</f>
        <v>1.26E-2</v>
      </c>
      <c r="AS618" s="6">
        <f>_xlfn.IFNA(IF(ISNUMBER($K618),INDEX(SN_Limit[REMAINING],MATCH($K618,SN_Limit[BB_ID],0)),"#N/A"),
IF(ISNUMBER($L618),INDEX(SN_Limit[REMAINING],MATCH($L618,SN_Limit[BB_ID],0)),"#N/A"))</f>
        <v>79863823.290000007</v>
      </c>
      <c r="AT618" s="39" t="str">
        <f>INDEX(Table11[Z_category],MATCH(MAX(BuyTable[[#This Row],[Yld_Z_BB]:[Yld_Z_RBCI]]),Table11[Z_score_Vale],1))</f>
        <v>90+</v>
      </c>
      <c r="AU618" s="39">
        <f>INDEX(Table12[TRAC_Category],MATCH(BuyTable[[#This Row],[Perc_Traded]],Table12[TRAC_Value],1))</f>
        <v>0</v>
      </c>
      <c r="AV618" s="41">
        <f>INDEX(Table13[NetDlrInv_Category],MATCH(BuyTable[[#This Row],[DealerClient Net]],Table13[NetDlrInv_Value],1))</f>
        <v>0</v>
      </c>
      <c r="AW618" s="39">
        <f>IF(OR(ISBLANK(BuyTable[[#This Row],[MSG_AskSize]]),NOT(ISNUMBER(BuyTable[[#This Row],[MSG_AskSize]]))),"NA",INDEX(Table14[AskSize_Category],MATCH(BuyTable[[#This Row],[MSG_AskSize]],Table14[AskSize_Value],1)))</f>
        <v>0</v>
      </c>
      <c r="AX618" s="39">
        <f>INDEX(Table15[XCCY_Cat],MATCH(BuyTable[[#This Row],[XCCY_sprd]],Table15[XCCY_Value],1))</f>
        <v>0</v>
      </c>
      <c r="AY618" s="3" t="str">
        <f>INDEX(Group_RTG[RTG_Value],MATCH($R618,Group_RTG[RTG_Key],0))&amp;":"&amp;INDEX(Map_DurBQNT[Dur_Val],MATCH($X618,Map_DurBQNT[Dur_Key],0))&amp;":"&amp;$M618&amp;":"&amp;$O618</f>
        <v>AA:6:CAD:Govt</v>
      </c>
      <c r="AZ618" s="39" t="str">
        <f>INDEX(Table9[LQA_Bucket],MATCH(BuyTable[[#This Row],[LQA_LIQUIDITY_SCORE]],Table9[LQA_Val],1))</f>
        <v>80-100</v>
      </c>
      <c r="BA618" s="41" t="str">
        <f>INDEX(Table10[Utilization_Bucket],MATCH(_xlfn.IFNA(ROUND(BuyTable[[#This Row],[Remaining]]/1000000,0),-1),Table10[Utilization_Val],1))</f>
        <v>50-100MM</v>
      </c>
      <c r="BB61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19" spans="1:54" x14ac:dyDescent="0.3">
      <c r="A619" t="s">
        <v>876</v>
      </c>
      <c r="B619" t="str">
        <f>IF(ISNUMBER(MATCH(I619,Buyside_PastID!A:A,0)),"","NEW")</f>
        <v/>
      </c>
      <c r="C619" s="8" t="s">
        <v>1818</v>
      </c>
      <c r="D619" s="8">
        <v>1.1719270729977147</v>
      </c>
      <c r="E619" s="8">
        <v>1.2633953775025348</v>
      </c>
      <c r="F619" s="8" t="s">
        <v>2263</v>
      </c>
      <c r="G619" s="8">
        <v>2500000</v>
      </c>
      <c r="H619" s="8">
        <v>3000000</v>
      </c>
      <c r="I619" s="8" t="str" cm="1">
        <f t="array" ref="I619">_xll.BDP($C619,I$1)</f>
        <v>90664ZAS9</v>
      </c>
      <c r="J619" s="8" t="str" cm="1">
        <f t="array" ref="J619">_xll.BDP($C619,J$1)</f>
        <v>ENBGAS 6.05 09/02/38</v>
      </c>
      <c r="K619" s="8" cm="1">
        <f t="array" ref="K619">_xll.BDP($C619,K$1)</f>
        <v>109548</v>
      </c>
      <c r="L619" s="8" cm="1">
        <f t="array" ref="L619">_xll.BDP($C619,L$1)</f>
        <v>62939278</v>
      </c>
      <c r="M619" s="8" t="str" cm="1">
        <f t="array" ref="M619">_xll.BDP($C619,M$1)</f>
        <v>CAD</v>
      </c>
      <c r="N619" s="8" t="str" cm="1">
        <f t="array" ref="N619">_xll.BDP($C619,N$1)</f>
        <v>CA</v>
      </c>
      <c r="O619" s="8" t="str" cm="1">
        <f t="array" ref="O619">_xll.BDP($C619,O$1)</f>
        <v>Corp</v>
      </c>
      <c r="P619" s="8" t="str" cm="1">
        <f t="array" ref="P619">_xll.BDP($C619,P$1)</f>
        <v>Utilities</v>
      </c>
      <c r="Q619" s="8" t="str" cm="1">
        <f t="array" ref="Q619">_xll.BDP($C619,Q$1)</f>
        <v>ENBRIDGE GAS INC</v>
      </c>
      <c r="R619" s="8" t="str" cm="1">
        <f t="array" ref="R619">_xll.BDP($C619,R$1)</f>
        <v>A-</v>
      </c>
      <c r="S619" s="8" cm="1">
        <f t="array" ref="S619">_xlfn.IFNA(MATCH(_xll.BDP($C619,S$1),Convert_RBCIRTG[RTG_MDY],0),0)</f>
        <v>0</v>
      </c>
      <c r="T619" s="8" cm="1">
        <f t="array" ref="T619">_xlfn.IFNA(MATCH(_xll.BDP($C619,T$1),Convert_RBCIRTG[RTG_FITCH_SP],0),0)</f>
        <v>0</v>
      </c>
      <c r="U619" s="8" cm="1">
        <f t="array" ref="U619">_xlfn.IFNA(MATCH(_xll.BDP($C619,U$1),Convert_RBCIRTG[RTG_FITCH_SP],0),0)</f>
        <v>4</v>
      </c>
      <c r="V619" s="20" t="str" cm="1">
        <f t="array" ref="V619">INDEX(Convert_RBCIRTG[RTG_FITCH_SP],IF(MEDIAN($S619:$U619)&gt;0,MEDIAN($S619:$U619),MAX($S619:$U619)))</f>
        <v>A-</v>
      </c>
      <c r="W619" s="15" cm="1">
        <f t="array" ref="W619">_xll.BDP($C619,W$1,"YAS_YLD_FLAG = 15")</f>
        <v>11.484644867745581</v>
      </c>
      <c r="X619" s="3" t="str">
        <f>INDEX(Convert_DurBins[Dur_Bucket],MATCH($W619,Convert_DurBins[Dur_Val],1))</f>
        <v>10-12</v>
      </c>
      <c r="Y619" s="14">
        <f t="shared" si="56"/>
        <v>3.131758</v>
      </c>
      <c r="Z619" s="3">
        <f>-INDEX(DefProv[Default],MATCH($O619&amp;$R619,DefProv[KEY],0))</f>
        <v>-13</v>
      </c>
      <c r="AA619" s="9" cm="1">
        <f t="array" ref="AA619">IF($M619="CAD",AB619,_xll.BDP($C619,AA$1,"YAS_XCCY_FOREIGN_CURRENCY=CAD","YAS_YLD_FLAG = 15","PRICING_SOURCE=BVAL"))</f>
        <v>3.2617579999999999</v>
      </c>
      <c r="AB619" s="9" cm="1">
        <f t="array" ref="AB619">_xll.BDP($C619,AB$1,"YAS_YLD_FLAG = 15","PRICING_SOURCE=BVAL")</f>
        <v>3.2617579999999999</v>
      </c>
      <c r="AC619" s="14">
        <f t="shared" si="57"/>
        <v>0</v>
      </c>
      <c r="AD619" s="9" cm="1">
        <f t="array" ref="AD619">_xll.BDP($C619,AD$1,"YAS_YLD_FLAG = 15","PRICING_SOURCE=BVAL")</f>
        <v>156.28379999999999</v>
      </c>
      <c r="AE619" s="14">
        <f>INDEX([1]credit_yield!$C$1:$C$108,MATCH($AY619,[1]credit_yield!$A$1:$A$108,0))</f>
        <v>140.02370656331379</v>
      </c>
      <c r="AF619" s="9" cm="1">
        <f t="array" ref="AF619">_xll.BDP($C619,AF$1,"YAS_YLD_FLAG = 15","YAS_XCCY_FOREIGN_CURRENCY=CAD","PRICING_SOURCE=BVAL")</f>
        <v>164.89088665900601</v>
      </c>
      <c r="AG619" s="9" cm="1">
        <f t="array" ref="AG619">_xll.BDP($C619,AG$1,"YAS_YLD_FLAG = 15","PRICING_SOURCE=BVAL")</f>
        <v>1.69892</v>
      </c>
      <c r="AH619" s="9" t="str" cm="1">
        <f t="array" ref="AH619">_xll.BDP($C619,AH$1,"YAS_YLD_FLAG = 15","PRICING_SOURCE=BVAL")</f>
        <v>CAN 5 3/4 06/01/33</v>
      </c>
      <c r="AI619" s="9" t="str" cm="1">
        <f t="array" ref="AI619">_xll.BDP($C619,AI$1,"YAS_YLD_FLAG = 15","YAS_XCCY_FOREIGN_CURRENCY=CAD","PRICING_SOURCE=BVAL")</f>
        <v>CAN 4 06/01/41</v>
      </c>
      <c r="AJ619" s="9" cm="1">
        <f t="array" ref="AJ619">_xll.BQL($C619, "yield(fill=PREV, pricing_source=BVN4, side=Bid, yield_type=YTW) - yield(fill=PREV, pricing_source=BVN4, side=Ask, yield_type=YTW)")</f>
        <v>4.0399896439176963E-2</v>
      </c>
      <c r="AK619" s="16" cm="1">
        <f t="array" ref="AK619">_xll.BDP($C619,AK$1,"YAS_YLD_FLAG = 1")</f>
        <v>300000000</v>
      </c>
      <c r="AL619" s="5">
        <f t="shared" si="58"/>
        <v>0</v>
      </c>
      <c r="AM619" s="17" cm="1">
        <f t="array" ref="AM619">_xll.BDP($C619&amp;"@"&amp;Settings!$B$1&amp;" "&amp;$O619,"INTERVAL_SUM","MARKET_DATA_OVERRIDE="&amp;AM$1,"CALC_INTERVAL="&amp;Settings!$B$2,"FILL=0")*1000</f>
        <v>0</v>
      </c>
      <c r="AN619" s="18">
        <f t="shared" si="59"/>
        <v>0</v>
      </c>
      <c r="AO619" s="17" cm="1">
        <f t="array" ref="AO619">_xll.BDP($I619&amp;"@"&amp;Settings!$B$1&amp;" "&amp;$O619,"INTERVAL_SUM","MARKET_DATA_OVERRIDE="&amp;AO$1,"CALC_INTERVAL="&amp;Settings!$B$2,"FILL=0")*1000</f>
        <v>0</v>
      </c>
      <c r="AP619" s="17" cm="1">
        <f t="array" ref="AP619">_xll.BDP($I619&amp;"@"&amp;Settings!$B$1&amp;" "&amp;$O619,"INTERVAL_SUM","MARKET_DATA_OVERRIDE="&amp;AP$1,"CALC_INTERVAL="&amp;Settings!$B$2,"FILL=0")*1000</f>
        <v>0</v>
      </c>
      <c r="AQ619" s="8" cm="1">
        <f t="array" ref="AQ619">_xll.BDP($C619,AQ$1)</f>
        <v>85</v>
      </c>
      <c r="AR619" s="21">
        <f>_xlfn.IFNA(IF(ISNUMBER($K619),INDEX(SN_Limit[UTILIZATION],MATCH($K619,SN_Limit[BB_ID],0)),"#N/A"),
IF(ISNUMBER($L619),INDEX(SN_Limit[UTILIZATION],MATCH($L619,SN_Limit[BB_ID],0)),"#N/A"))</f>
        <v>0.68289999999999995</v>
      </c>
      <c r="AS619" s="6">
        <f>_xlfn.IFNA(IF(ISNUMBER($K619),INDEX(SN_Limit[REMAINING],MATCH($K619,SN_Limit[BB_ID],0)),"#N/A"),
IF(ISNUMBER($L619),INDEX(SN_Limit[REMAINING],MATCH($L619,SN_Limit[BB_ID],0)),"#N/A"))</f>
        <v>34731322.5</v>
      </c>
      <c r="AT619" s="39" t="str">
        <f>INDEX(Table11[Z_category],MATCH(MAX(BuyTable[[#This Row],[Yld_Z_BB]:[Yld_Z_RBCI]]),Table11[Z_score_Vale],1))</f>
        <v>75 to 90</v>
      </c>
      <c r="AU619" s="39">
        <f>INDEX(Table12[TRAC_Category],MATCH(BuyTable[[#This Row],[Perc_Traded]],Table12[TRAC_Value],1))</f>
        <v>0</v>
      </c>
      <c r="AV619" s="41">
        <f>INDEX(Table13[NetDlrInv_Category],MATCH(BuyTable[[#This Row],[DealerClient Net]],Table13[NetDlrInv_Value],1))</f>
        <v>0</v>
      </c>
      <c r="AW619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619" s="39">
        <f>INDEX(Table15[XCCY_Cat],MATCH(BuyTable[[#This Row],[XCCY_sprd]],Table15[XCCY_Value],1))</f>
        <v>0</v>
      </c>
      <c r="AY619" s="3" t="str">
        <f>INDEX(Group_RTG[RTG_Value],MATCH($R619,Group_RTG[RTG_Key],0))&amp;":"&amp;INDEX(Map_DurBQNT[Dur_Val],MATCH($X619,Map_DurBQNT[Dur_Key],0))&amp;":"&amp;$M619&amp;":"&amp;$O619</f>
        <v>A:6:CAD:Corp</v>
      </c>
      <c r="AZ619" s="39" t="str">
        <f>INDEX(Table9[LQA_Bucket],MATCH(BuyTable[[#This Row],[LQA_LIQUIDITY_SCORE]],Table9[LQA_Val],1))</f>
        <v>80-100</v>
      </c>
      <c r="BA619" s="41" t="str">
        <f>INDEX(Table10[Utilization_Bucket],MATCH(_xlfn.IFNA(ROUND(BuyTable[[#This Row],[Remaining]]/1000000,0),-1),Table10[Utilization_Val],1))</f>
        <v>10-50MM</v>
      </c>
      <c r="BB61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20" spans="1:54" x14ac:dyDescent="0.3">
      <c r="A620" t="s">
        <v>876</v>
      </c>
      <c r="B620" t="str">
        <f>IF(ISNUMBER(MATCH(I620,Buyside_PastID!A:A,0)),"","NEW")</f>
        <v/>
      </c>
      <c r="C620" s="8" t="s">
        <v>1842</v>
      </c>
      <c r="D620" s="8">
        <v>1.5978141675971131</v>
      </c>
      <c r="E620" s="8">
        <v>1.2776654380730288</v>
      </c>
      <c r="F620" s="8" t="s">
        <v>2291</v>
      </c>
      <c r="G620" s="8">
        <v>0</v>
      </c>
      <c r="H620" s="8">
        <v>0</v>
      </c>
      <c r="I620" s="8" t="str" cm="1">
        <f t="array" ref="I620">_xll.BDP($C620,I$1)</f>
        <v>563469TQ8</v>
      </c>
      <c r="J620" s="8" t="str" cm="1">
        <f t="array" ref="J620">_xll.BDP($C620,J$1)</f>
        <v>MP 4.4 03/05/42</v>
      </c>
      <c r="K620" s="8" cm="1">
        <f t="array" ref="K620">_xll.BDP($C620,K$1)</f>
        <v>191112</v>
      </c>
      <c r="L620" s="8" cm="1">
        <f t="array" ref="L620">_xll.BDP($C620,L$1)</f>
        <v>191112</v>
      </c>
      <c r="M620" s="8" t="str" cm="1">
        <f t="array" ref="M620">_xll.BDP($C620,M$1)</f>
        <v>CAD</v>
      </c>
      <c r="N620" s="8" t="str" cm="1">
        <f t="array" ref="N620">_xll.BDP($C620,N$1)</f>
        <v>CA</v>
      </c>
      <c r="O620" s="8" t="str" cm="1">
        <f t="array" ref="O620">_xll.BDP($C620,O$1)</f>
        <v>Govt</v>
      </c>
      <c r="P620" s="8" t="str" cm="1">
        <f t="array" ref="P620">_xll.BDP($C620,P$1)</f>
        <v>Government</v>
      </c>
      <c r="Q620" s="8" t="str" cm="1">
        <f t="array" ref="Q620">_xll.BDP($C620,Q$1)</f>
        <v>MANITOBA (PROVINCE OF)</v>
      </c>
      <c r="R620" s="8" t="str" cm="1">
        <f t="array" ref="R620">_xll.BDP($C620,R$1)</f>
        <v>A+</v>
      </c>
      <c r="S620" s="8" cm="1">
        <f t="array" ref="S620">_xlfn.IFNA(MATCH(_xll.BDP($C620,S$1),Convert_RBCIRTG[RTG_MDY],0),0)</f>
        <v>8</v>
      </c>
      <c r="T620" s="8" cm="1">
        <f t="array" ref="T620">_xlfn.IFNA(MATCH(_xll.BDP($C620,T$1),Convert_RBCIRTG[RTG_FITCH_SP],0),0)</f>
        <v>0</v>
      </c>
      <c r="U620" s="8" cm="1">
        <f t="array" ref="U620">_xlfn.IFNA(MATCH(_xll.BDP($C620,U$1),Convert_RBCIRTG[RTG_FITCH_SP],0),0)</f>
        <v>6</v>
      </c>
      <c r="V620" s="20" t="str" cm="1">
        <f t="array" ref="V620">INDEX(Convert_RBCIRTG[RTG_FITCH_SP],IF(MEDIAN($S620:$U620)&gt;0,MEDIAN($S620:$U620),MAX($S620:$U620)))</f>
        <v>A+</v>
      </c>
      <c r="W620" s="15" cm="1">
        <f t="array" ref="W620">_xll.BDP($C620,W$1,"YAS_YLD_FLAG = 15")</f>
        <v>14.234850487306787</v>
      </c>
      <c r="X620" s="3" t="str">
        <f>INDEX(Convert_DurBins[Dur_Bucket],MATCH($W620,Convert_DurBins[Dur_Val],1))</f>
        <v>14-16</v>
      </c>
      <c r="Y620" s="14">
        <f t="shared" si="56"/>
        <v>2.6693380000000002</v>
      </c>
      <c r="Z620" s="3">
        <f>-INDEX(DefProv[Default],MATCH($O620&amp;$R620,DefProv[KEY],0))</f>
        <v>-3</v>
      </c>
      <c r="AA620" s="9" cm="1">
        <f t="array" ref="AA620">IF($M620="CAD",AB620,_xll.BDP($C620,AA$1,"YAS_XCCY_FOREIGN_CURRENCY=CAD","YAS_YLD_FLAG = 15","PRICING_SOURCE=BVAL"))</f>
        <v>2.699338</v>
      </c>
      <c r="AB620" s="9" cm="1">
        <f t="array" ref="AB620">_xll.BDP($C620,AB$1,"YAS_YLD_FLAG = 15","PRICING_SOURCE=BVAL")</f>
        <v>2.699338</v>
      </c>
      <c r="AC620" s="14">
        <f t="shared" si="57"/>
        <v>0</v>
      </c>
      <c r="AD620" s="9" cm="1">
        <f t="array" ref="AD620">_xll.BDP($C620,AD$1,"YAS_YLD_FLAG = 15","PRICING_SOURCE=BVAL")</f>
        <v>83.12360000000001</v>
      </c>
      <c r="AE620" s="14">
        <f>INDEX([1]credit_yield!$C$1:$C$108,MATCH($AY620,[1]credit_yield!$A$1:$A$108,0))</f>
        <v>83.625783284505204</v>
      </c>
      <c r="AF620" s="9" cm="1">
        <f t="array" ref="AF620">_xll.BDP($C620,AF$1,"YAS_YLD_FLAG = 15","YAS_XCCY_FOREIGN_CURRENCY=CAD","PRICING_SOURCE=BVAL")</f>
        <v>91.957373245995782</v>
      </c>
      <c r="AG620" s="9" cm="1">
        <f t="array" ref="AG620">_xll.BDP($C620,AG$1,"YAS_YLD_FLAG = 15","PRICING_SOURCE=BVAL")</f>
        <v>1.8681019999999999</v>
      </c>
      <c r="AH620" s="9" t="str" cm="1">
        <f t="array" ref="AH620">_xll.BDP($C620,AH$1,"YAS_YLD_FLAG = 15","PRICING_SOURCE=BVAL")</f>
        <v>CAN 4 06/01/41</v>
      </c>
      <c r="AI620" s="9" t="str" cm="1">
        <f t="array" ref="AI620">_xll.BDP($C620,AI$1,"YAS_YLD_FLAG = 15","YAS_XCCY_FOREIGN_CURRENCY=CAD","PRICING_SOURCE=BVAL")</f>
        <v>CAN 4 06/01/41</v>
      </c>
      <c r="AJ620" s="9" cm="1">
        <f t="array" ref="AJ620">_xll.BQL($C620, "yield(fill=PREV, pricing_source=BVN4, side=Bid, yield_type=YTW) - yield(fill=PREV, pricing_source=BVN4, side=Ask, yield_type=YTW)")</f>
        <v>3.5462784415258852E-3</v>
      </c>
      <c r="AK620" s="16" cm="1">
        <f t="array" ref="AK620">_xll.BDP($C620,AK$1,"YAS_YLD_FLAG = 1")</f>
        <v>400000000</v>
      </c>
      <c r="AL620" s="5">
        <f t="shared" si="58"/>
        <v>0</v>
      </c>
      <c r="AM620" s="17" cm="1">
        <f t="array" ref="AM620">_xll.BDP($C620&amp;"@"&amp;Settings!$B$1&amp;" "&amp;$O620,"INTERVAL_SUM","MARKET_DATA_OVERRIDE="&amp;AM$1,"CALC_INTERVAL="&amp;Settings!$B$2,"FILL=0")*1000</f>
        <v>0</v>
      </c>
      <c r="AN620" s="18">
        <f t="shared" si="59"/>
        <v>0</v>
      </c>
      <c r="AO620" s="17" cm="1">
        <f t="array" ref="AO620">_xll.BDP($I620&amp;"@"&amp;Settings!$B$1&amp;" "&amp;$O620,"INTERVAL_SUM","MARKET_DATA_OVERRIDE="&amp;AO$1,"CALC_INTERVAL="&amp;Settings!$B$2,"FILL=0")*1000</f>
        <v>0</v>
      </c>
      <c r="AP620" s="17" cm="1">
        <f t="array" ref="AP620">_xll.BDP($I620&amp;"@"&amp;Settings!$B$1&amp;" "&amp;$O620,"INTERVAL_SUM","MARKET_DATA_OVERRIDE="&amp;AP$1,"CALC_INTERVAL="&amp;Settings!$B$2,"FILL=0")*1000</f>
        <v>0</v>
      </c>
      <c r="AQ620" s="8" cm="1">
        <f t="array" ref="AQ620">_xll.BDP($C620,AQ$1)</f>
        <v>99</v>
      </c>
      <c r="AR620" s="21">
        <f>_xlfn.IFNA(IF(ISNUMBER($K620),INDEX(SN_Limit[UTILIZATION],MATCH($K620,SN_Limit[BB_ID],0)),"#N/A"),
IF(ISNUMBER($L620),INDEX(SN_Limit[UTILIZATION],MATCH($L620,SN_Limit[BB_ID],0)),"#N/A"))</f>
        <v>0.31430000000000002</v>
      </c>
      <c r="AS620" s="6">
        <f>_xlfn.IFNA(IF(ISNUMBER($K620),INDEX(SN_Limit[REMAINING],MATCH($K620,SN_Limit[BB_ID],0)),"#N/A"),
IF(ISNUMBER($L620),INDEX(SN_Limit[REMAINING],MATCH($L620,SN_Limit[BB_ID],0)),"#N/A"))</f>
        <v>409992300.91999996</v>
      </c>
      <c r="AT620" s="39" t="str">
        <f>INDEX(Table11[Z_category],MATCH(MAX(BuyTable[[#This Row],[Yld_Z_BB]:[Yld_Z_RBCI]]),Table11[Z_score_Vale],1))</f>
        <v>90+</v>
      </c>
      <c r="AU620" s="39">
        <f>INDEX(Table12[TRAC_Category],MATCH(BuyTable[[#This Row],[Perc_Traded]],Table12[TRAC_Value],1))</f>
        <v>0</v>
      </c>
      <c r="AV620" s="41">
        <f>INDEX(Table13[NetDlrInv_Category],MATCH(BuyTable[[#This Row],[DealerClient Net]],Table13[NetDlrInv_Value],1))</f>
        <v>0</v>
      </c>
      <c r="AW620" s="39">
        <f>IF(OR(ISBLANK(BuyTable[[#This Row],[MSG_AskSize]]),NOT(ISNUMBER(BuyTable[[#This Row],[MSG_AskSize]]))),"NA",INDEX(Table14[AskSize_Category],MATCH(BuyTable[[#This Row],[MSG_AskSize]],Table14[AskSize_Value],1)))</f>
        <v>0</v>
      </c>
      <c r="AX620" s="39">
        <f>INDEX(Table15[XCCY_Cat],MATCH(BuyTable[[#This Row],[XCCY_sprd]],Table15[XCCY_Value],1))</f>
        <v>0</v>
      </c>
      <c r="AY620" s="3" t="str">
        <f>INDEX(Group_RTG[RTG_Value],MATCH($R620,Group_RTG[RTG_Key],0))&amp;":"&amp;INDEX(Map_DurBQNT[Dur_Val],MATCH($X620,Map_DurBQNT[Dur_Key],0))&amp;":"&amp;$M620&amp;":"&amp;$O620</f>
        <v>A:8:CAD:Govt</v>
      </c>
      <c r="AZ620" s="39" t="str">
        <f>INDEX(Table9[LQA_Bucket],MATCH(BuyTable[[#This Row],[LQA_LIQUIDITY_SCORE]],Table9[LQA_Val],1))</f>
        <v>80-100</v>
      </c>
      <c r="BA620" s="41" t="str">
        <f>INDEX(Table10[Utilization_Bucket],MATCH(_xlfn.IFNA(ROUND(BuyTable[[#This Row],[Remaining]]/1000000,0),-1),Table10[Utilization_Val],1))</f>
        <v>100MM+</v>
      </c>
      <c r="BB62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21" spans="1:54" x14ac:dyDescent="0.3">
      <c r="A621" t="s">
        <v>876</v>
      </c>
      <c r="B621" t="str">
        <f>IF(ISNUMBER(MATCH(I621,Buyside_PastID!A:A,0)),"","NEW")</f>
        <v/>
      </c>
      <c r="C621" s="8" t="s">
        <v>1138</v>
      </c>
      <c r="D621" s="8">
        <v>1.1454231977063614</v>
      </c>
      <c r="E621" s="8">
        <v>1.672417790821551</v>
      </c>
      <c r="F621" s="8" t="s">
        <v>2284</v>
      </c>
      <c r="G621" s="8">
        <v>0</v>
      </c>
      <c r="H621" s="8">
        <v>0</v>
      </c>
      <c r="I621" s="8" t="str" cm="1">
        <f t="array" ref="I621">_xll.BDP($C621,I$1)</f>
        <v>98704CQU3</v>
      </c>
      <c r="J621" s="8" t="str" cm="1">
        <f t="array" ref="J621">_xll.BDP($C621,J$1)</f>
        <v>YORKMU 3.65 05/13/33</v>
      </c>
      <c r="K621" s="8" cm="1">
        <f t="array" ref="K621">_xll.BDP($C621,K$1)</f>
        <v>227064</v>
      </c>
      <c r="L621" s="8" cm="1">
        <f t="array" ref="L621">_xll.BDP($C621,L$1)</f>
        <v>227064</v>
      </c>
      <c r="M621" s="8" t="str" cm="1">
        <f t="array" ref="M621">_xll.BDP($C621,M$1)</f>
        <v>CAD</v>
      </c>
      <c r="N621" s="8" t="str" cm="1">
        <f t="array" ref="N621">_xll.BDP($C621,N$1)</f>
        <v>CA</v>
      </c>
      <c r="O621" s="8" t="str" cm="1">
        <f t="array" ref="O621">_xll.BDP($C621,O$1)</f>
        <v>Govt</v>
      </c>
      <c r="P621" s="8" t="str" cm="1">
        <f t="array" ref="P621">_xll.BDP($C621,P$1)</f>
        <v>Government</v>
      </c>
      <c r="Q621" s="8" t="str" cm="1">
        <f t="array" ref="Q621">_xll.BDP($C621,Q$1)</f>
        <v>REGIONAL MUNI OF YORK</v>
      </c>
      <c r="R621" s="8" t="str" cm="1">
        <f t="array" ref="R621">_xll.BDP($C621,R$1)</f>
        <v>AAA</v>
      </c>
      <c r="S621" s="8" cm="1">
        <f t="array" ref="S621">_xlfn.IFNA(MATCH(_xll.BDP($C621,S$1),Convert_RBCIRTG[RTG_MDY],0),0)</f>
        <v>10</v>
      </c>
      <c r="T621" s="8" cm="1">
        <f t="array" ref="T621">_xlfn.IFNA(MATCH(_xll.BDP($C621,T$1),Convert_RBCIRTG[RTG_FITCH_SP],0),0)</f>
        <v>0</v>
      </c>
      <c r="U621" s="8" cm="1">
        <f t="array" ref="U621">_xlfn.IFNA(MATCH(_xll.BDP($C621,U$1),Convert_RBCIRTG[RTG_FITCH_SP],0),0)</f>
        <v>10</v>
      </c>
      <c r="V621" s="20" t="str" cm="1">
        <f t="array" ref="V621">INDEX(Convert_RBCIRTG[RTG_FITCH_SP],IF(MEDIAN($S621:$U621)&gt;0,MEDIAN($S621:$U621),MAX($S621:$U621)))</f>
        <v>AAA</v>
      </c>
      <c r="W621" s="15" cm="1">
        <f t="array" ref="W621">_xll.BDP($C621,W$1,"YAS_YLD_FLAG = 15")</f>
        <v>9.4204183450740491</v>
      </c>
      <c r="X621" s="3" t="str">
        <f>INDEX(Convert_DurBins[Dur_Bucket],MATCH($W621,Convert_DurBins[Dur_Val],1))</f>
        <v>0-10</v>
      </c>
      <c r="Y621" s="14">
        <f t="shared" si="56"/>
        <v>2.4350090000000004</v>
      </c>
      <c r="Z621" s="3">
        <f>-INDEX(DefProv[Default],MATCH($O621&amp;$R621,DefProv[KEY],0))</f>
        <v>-3</v>
      </c>
      <c r="AA621" s="9" cm="1">
        <f t="array" ref="AA621">IF($M621="CAD",AB621,_xll.BDP($C621,AA$1,"YAS_XCCY_FOREIGN_CURRENCY=CAD","YAS_YLD_FLAG = 15","PRICING_SOURCE=BVAL"))</f>
        <v>2.4650090000000002</v>
      </c>
      <c r="AB621" s="9" cm="1">
        <f t="array" ref="AB621">_xll.BDP($C621,AB$1,"YAS_YLD_FLAG = 15","PRICING_SOURCE=BVAL")</f>
        <v>2.4650090000000002</v>
      </c>
      <c r="AC621" s="14">
        <f t="shared" si="57"/>
        <v>0</v>
      </c>
      <c r="AD621" s="9" cm="1">
        <f t="array" ref="AD621">_xll.BDP($C621,AD$1,"YAS_YLD_FLAG = 15","PRICING_SOURCE=BVAL")</f>
        <v>76.605100000000022</v>
      </c>
      <c r="AE621" s="14" t="e">
        <f>INDEX([1]credit_yield!$C$1:$C$108,MATCH($AY621,[1]credit_yield!$A$1:$A$108,0))</f>
        <v>#N/A</v>
      </c>
      <c r="AF621" s="9" cm="1">
        <f t="array" ref="AF621">_xll.BDP($C621,AF$1,"YAS_YLD_FLAG = 15","YAS_XCCY_FOREIGN_CURRENCY=CAD","PRICING_SOURCE=BVAL")</f>
        <v>91.575535444601158</v>
      </c>
      <c r="AG621" s="9" cm="1">
        <f t="array" ref="AG621">_xll.BDP($C621,AG$1,"YAS_YLD_FLAG = 15","PRICING_SOURCE=BVAL")</f>
        <v>1.698958</v>
      </c>
      <c r="AH621" s="9" t="str" cm="1">
        <f t="array" ref="AH621">_xll.BDP($C621,AH$1,"YAS_YLD_FLAG = 15","PRICING_SOURCE=BVAL")</f>
        <v>CAN 5 3/4 06/01/33</v>
      </c>
      <c r="AI621" s="9" t="str" cm="1">
        <f t="array" ref="AI621">_xll.BDP($C621,AI$1,"YAS_YLD_FLAG = 15","YAS_XCCY_FOREIGN_CURRENCY=CAD","PRICING_SOURCE=BVAL")</f>
        <v>CAN 1 ½ 06/01/31</v>
      </c>
      <c r="AJ621" s="9" cm="1">
        <f t="array" ref="AJ621">_xll.BQL($C621, "yield(fill=PREV, pricing_source=BVN4, side=Bid, yield_type=YTW) - yield(fill=PREV, pricing_source=BVN4, side=Ask, yield_type=YTW)")</f>
        <v>1.9011405838041728E-2</v>
      </c>
      <c r="AK621" s="16" cm="1">
        <f t="array" ref="AK621">_xll.BDP($C621,AK$1,"YAS_YLD_FLAG = 1")</f>
        <v>350000000</v>
      </c>
      <c r="AL621" s="5">
        <f t="shared" si="58"/>
        <v>0</v>
      </c>
      <c r="AM621" s="17" cm="1">
        <f t="array" ref="AM621">_xll.BDP($C621&amp;"@"&amp;Settings!$B$1&amp;" "&amp;$O621,"INTERVAL_SUM","MARKET_DATA_OVERRIDE="&amp;AM$1,"CALC_INTERVAL="&amp;Settings!$B$2,"FILL=0")*1000</f>
        <v>0</v>
      </c>
      <c r="AN621" s="18">
        <f t="shared" si="59"/>
        <v>0</v>
      </c>
      <c r="AO621" s="17" cm="1">
        <f t="array" ref="AO621">_xll.BDP($I621&amp;"@"&amp;Settings!$B$1&amp;" "&amp;$O621,"INTERVAL_SUM","MARKET_DATA_OVERRIDE="&amp;AO$1,"CALC_INTERVAL="&amp;Settings!$B$2,"FILL=0")*1000</f>
        <v>0</v>
      </c>
      <c r="AP621" s="17" cm="1">
        <f t="array" ref="AP621">_xll.BDP($I621&amp;"@"&amp;Settings!$B$1&amp;" "&amp;$O621,"INTERVAL_SUM","MARKET_DATA_OVERRIDE="&amp;AP$1,"CALC_INTERVAL="&amp;Settings!$B$2,"FILL=0")*1000</f>
        <v>0</v>
      </c>
      <c r="AQ621" s="8" cm="1">
        <f t="array" ref="AQ621">_xll.BDP($C621,AQ$1)</f>
        <v>94</v>
      </c>
      <c r="AR621" s="21">
        <f>_xlfn.IFNA(IF(ISNUMBER($K621),INDEX(SN_Limit[UTILIZATION],MATCH($K621,SN_Limit[BB_ID],0)),"#N/A"),
IF(ISNUMBER($L621),INDEX(SN_Limit[UTILIZATION],MATCH($L621,SN_Limit[BB_ID],0)),"#N/A"))</f>
        <v>0</v>
      </c>
      <c r="AS621" s="6">
        <f>_xlfn.IFNA(IF(ISNUMBER($K621),INDEX(SN_Limit[REMAINING],MATCH($K621,SN_Limit[BB_ID],0)),"#N/A"),
IF(ISNUMBER($L621),INDEX(SN_Limit[REMAINING],MATCH($L621,SN_Limit[BB_ID],0)),"#N/A"))</f>
        <v>67500000</v>
      </c>
      <c r="AT621" s="39" t="str">
        <f>INDEX(Table11[Z_category],MATCH(MAX(BuyTable[[#This Row],[Yld_Z_BB]:[Yld_Z_RBCI]]),Table11[Z_score_Vale],1))</f>
        <v>90+</v>
      </c>
      <c r="AU621" s="39">
        <f>INDEX(Table12[TRAC_Category],MATCH(BuyTable[[#This Row],[Perc_Traded]],Table12[TRAC_Value],1))</f>
        <v>0</v>
      </c>
      <c r="AV621" s="41">
        <f>INDEX(Table13[NetDlrInv_Category],MATCH(BuyTable[[#This Row],[DealerClient Net]],Table13[NetDlrInv_Value],1))</f>
        <v>0</v>
      </c>
      <c r="AW621" s="39">
        <f>IF(OR(ISBLANK(BuyTable[[#This Row],[MSG_AskSize]]),NOT(ISNUMBER(BuyTable[[#This Row],[MSG_AskSize]]))),"NA",INDEX(Table14[AskSize_Category],MATCH(BuyTable[[#This Row],[MSG_AskSize]],Table14[AskSize_Value],1)))</f>
        <v>0</v>
      </c>
      <c r="AX621" s="39">
        <f>INDEX(Table15[XCCY_Cat],MATCH(BuyTable[[#This Row],[XCCY_sprd]],Table15[XCCY_Value],1))</f>
        <v>0</v>
      </c>
      <c r="AY621" s="3" t="str">
        <f>INDEX(Group_RTG[RTG_Value],MATCH($R621,Group_RTG[RTG_Key],0))&amp;":"&amp;INDEX(Map_DurBQNT[Dur_Val],MATCH($X621,Map_DurBQNT[Dur_Key],0))&amp;":"&amp;$M621&amp;":"&amp;$O621</f>
        <v>AAA:5:CAD:Govt</v>
      </c>
      <c r="AZ621" s="39" t="str">
        <f>INDEX(Table9[LQA_Bucket],MATCH(BuyTable[[#This Row],[LQA_LIQUIDITY_SCORE]],Table9[LQA_Val],1))</f>
        <v>80-100</v>
      </c>
      <c r="BA621" s="41" t="str">
        <f>INDEX(Table10[Utilization_Bucket],MATCH(_xlfn.IFNA(ROUND(BuyTable[[#This Row],[Remaining]]/1000000,0),-1),Table10[Utilization_Val],1))</f>
        <v>50-100MM</v>
      </c>
      <c r="BB62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22" spans="1:54" x14ac:dyDescent="0.3">
      <c r="A622" t="s">
        <v>876</v>
      </c>
      <c r="B622" t="str">
        <f>IF(ISNUMBER(MATCH(I622,Buyside_PastID!A:A,0)),"","NEW")</f>
        <v/>
      </c>
      <c r="C622" s="8" t="s">
        <v>1117</v>
      </c>
      <c r="D622" s="8">
        <v>1.4614950320881326</v>
      </c>
      <c r="E622" s="8">
        <v>1.2105089855529025</v>
      </c>
      <c r="F622" s="8" t="s">
        <v>2789</v>
      </c>
      <c r="I622" s="8" t="str" cm="1">
        <f t="array" ref="I622">_xll.BDP($C622,I$1)</f>
        <v>741666CW9</v>
      </c>
      <c r="J622" s="8" t="str" cm="1">
        <f t="array" ref="J622">_xll.BDP($C622,J$1)</f>
        <v>PRINCE 4.6 05/19/41</v>
      </c>
      <c r="K622" s="8" cm="1">
        <f t="array" ref="K622">_xll.BDP($C622,K$1)</f>
        <v>186289</v>
      </c>
      <c r="L622" s="8" cm="1">
        <f t="array" ref="L622">_xll.BDP($C622,L$1)</f>
        <v>186289</v>
      </c>
      <c r="M622" s="8" t="str" cm="1">
        <f t="array" ref="M622">_xll.BDP($C622,M$1)</f>
        <v>CAD</v>
      </c>
      <c r="N622" s="8" t="str" cm="1">
        <f t="array" ref="N622">_xll.BDP($C622,N$1)</f>
        <v>CA</v>
      </c>
      <c r="O622" s="8" t="str" cm="1">
        <f t="array" ref="O622">_xll.BDP($C622,O$1)</f>
        <v>Govt</v>
      </c>
      <c r="P622" s="8" t="str" cm="1">
        <f t="array" ref="P622">_xll.BDP($C622,P$1)</f>
        <v>Government</v>
      </c>
      <c r="Q622" s="8" t="str" cm="1">
        <f t="array" ref="Q622">_xll.BDP($C622,Q$1)</f>
        <v>PRINCE EDWARD ISLAND</v>
      </c>
      <c r="R622" s="8" t="str" cm="1">
        <f t="array" ref="R622">_xll.BDP($C622,R$1)</f>
        <v>A+</v>
      </c>
      <c r="S622" s="8" cm="1">
        <f t="array" ref="S622">_xlfn.IFNA(MATCH(_xll.BDP($C622,S$1),Convert_RBCIRTG[RTG_MDY],0),0)</f>
        <v>8</v>
      </c>
      <c r="T622" s="8" cm="1">
        <f t="array" ref="T622">_xlfn.IFNA(MATCH(_xll.BDP($C622,T$1),Convert_RBCIRTG[RTG_FITCH_SP],0),0)</f>
        <v>0</v>
      </c>
      <c r="U622" s="8" cm="1">
        <f t="array" ref="U622">_xlfn.IFNA(MATCH(_xll.BDP($C622,U$1),Convert_RBCIRTG[RTG_FITCH_SP],0),0)</f>
        <v>5</v>
      </c>
      <c r="V622" s="20" t="str" cm="1">
        <f t="array" ref="V622">INDEX(Convert_RBCIRTG[RTG_FITCH_SP],IF(MEDIAN($S622:$U622)&gt;0,MEDIAN($S622:$U622),MAX($S622:$U622)))</f>
        <v>A</v>
      </c>
      <c r="W622" s="15" cm="1">
        <f t="array" ref="W622">_xll.BDP($C622,W$1,"YAS_YLD_FLAG = 15")</f>
        <v>13.522352199402029</v>
      </c>
      <c r="X622" s="3" t="str">
        <f>INDEX(Convert_DurBins[Dur_Bucket],MATCH($W622,Convert_DurBins[Dur_Val],1))</f>
        <v>12-14</v>
      </c>
      <c r="Y622" s="14">
        <f t="shared" si="56"/>
        <v>2.7585450000000002</v>
      </c>
      <c r="Z622" s="3">
        <f>-INDEX(DefProv[Default],MATCH($O622&amp;$R622,DefProv[KEY],0))</f>
        <v>-3</v>
      </c>
      <c r="AA622" s="9" cm="1">
        <f t="array" ref="AA622">IF($M622="CAD",AB622,_xll.BDP($C622,AA$1,"YAS_XCCY_FOREIGN_CURRENCY=CAD","YAS_YLD_FLAG = 15","PRICING_SOURCE=BVAL"))</f>
        <v>2.7885450000000001</v>
      </c>
      <c r="AB622" s="9" cm="1">
        <f t="array" ref="AB622">_xll.BDP($C622,AB$1,"YAS_YLD_FLAG = 15","PRICING_SOURCE=BVAL")</f>
        <v>2.7885450000000001</v>
      </c>
      <c r="AC622" s="14">
        <f t="shared" si="57"/>
        <v>0</v>
      </c>
      <c r="AD622" s="9" cm="1">
        <f t="array" ref="AD622">_xll.BDP($C622,AD$1,"YAS_YLD_FLAG = 15","PRICING_SOURCE=BVAL")</f>
        <v>92.044300000000007</v>
      </c>
      <c r="AE622" s="14">
        <f>INDEX([1]credit_yield!$C$1:$C$108,MATCH($AY622,[1]credit_yield!$A$1:$A$108,0))</f>
        <v>87.46877797444661</v>
      </c>
      <c r="AF622" s="9" cm="1">
        <f t="array" ref="AF622">_xll.BDP($C622,AF$1,"YAS_YLD_FLAG = 15","YAS_XCCY_FOREIGN_CURRENCY=CAD","PRICING_SOURCE=BVAL")</f>
        <v>102.68745618909128</v>
      </c>
      <c r="AG622" s="9" cm="1">
        <f t="array" ref="AG622">_xll.BDP($C622,AG$1,"YAS_YLD_FLAG = 15","PRICING_SOURCE=BVAL")</f>
        <v>1.8681019999999999</v>
      </c>
      <c r="AH622" s="9" t="str" cm="1">
        <f t="array" ref="AH622">_xll.BDP($C622,AH$1,"YAS_YLD_FLAG = 15","PRICING_SOURCE=BVAL")</f>
        <v>CAN 4 06/01/41</v>
      </c>
      <c r="AI622" s="9" t="str" cm="1">
        <f t="array" ref="AI622">_xll.BDP($C622,AI$1,"YAS_YLD_FLAG = 15","YAS_XCCY_FOREIGN_CURRENCY=CAD","PRICING_SOURCE=BVAL")</f>
        <v>CAN 4 06/01/41</v>
      </c>
      <c r="AJ622" s="9" cm="1">
        <f t="array" ref="AJ622">_xll.BQL($C622, "yield(fill=PREV, pricing_source=BVN4, side=Bid, yield_type=YTW) - yield(fill=PREV, pricing_source=BVN4, side=Ask, yield_type=YTW)")</f>
        <v>1.44842592235781E-2</v>
      </c>
      <c r="AK622" s="16" cm="1">
        <f t="array" ref="AK622">_xll.BDP($C622,AK$1,"YAS_YLD_FLAG = 1")</f>
        <v>200000000</v>
      </c>
      <c r="AL622" s="5">
        <f t="shared" si="58"/>
        <v>0</v>
      </c>
      <c r="AM622" s="17" cm="1">
        <f t="array" ref="AM622">_xll.BDP($C622&amp;"@"&amp;Settings!$B$1&amp;" "&amp;$O622,"INTERVAL_SUM","MARKET_DATA_OVERRIDE="&amp;AM$1,"CALC_INTERVAL="&amp;Settings!$B$2,"FILL=0")*1000</f>
        <v>0</v>
      </c>
      <c r="AN622" s="18">
        <f t="shared" si="59"/>
        <v>0</v>
      </c>
      <c r="AO622" s="17" cm="1">
        <f t="array" ref="AO622">_xll.BDP($I622&amp;"@"&amp;Settings!$B$1&amp;" "&amp;$O622,"INTERVAL_SUM","MARKET_DATA_OVERRIDE="&amp;AO$1,"CALC_INTERVAL="&amp;Settings!$B$2,"FILL=0")*1000</f>
        <v>0</v>
      </c>
      <c r="AP622" s="17" cm="1">
        <f t="array" ref="AP622">_xll.BDP($I622&amp;"@"&amp;Settings!$B$1&amp;" "&amp;$O622,"INTERVAL_SUM","MARKET_DATA_OVERRIDE="&amp;AP$1,"CALC_INTERVAL="&amp;Settings!$B$2,"FILL=0")*1000</f>
        <v>0</v>
      </c>
      <c r="AQ622" s="8" cm="1">
        <f t="array" ref="AQ622">_xll.BDP($C622,AQ$1)</f>
        <v>96</v>
      </c>
      <c r="AR622" s="21">
        <f>_xlfn.IFNA(IF(ISNUMBER($K622),INDEX(SN_Limit[UTILIZATION],MATCH($K622,SN_Limit[BB_ID],0)),"#N/A"),
IF(ISNUMBER($L622),INDEX(SN_Limit[UTILIZATION],MATCH($L622,SN_Limit[BB_ID],0)),"#N/A"))</f>
        <v>0.57779999999999998</v>
      </c>
      <c r="AS622" s="6">
        <f>_xlfn.IFNA(IF(ISNUMBER($K622),INDEX(SN_Limit[REMAINING],MATCH($K622,SN_Limit[BB_ID],0)),"#N/A"),
IF(ISNUMBER($L622),INDEX(SN_Limit[REMAINING],MATCH($L622,SN_Limit[BB_ID],0)),"#N/A"))</f>
        <v>96663906.430000007</v>
      </c>
      <c r="AT622" s="39" t="str">
        <f>INDEX(Table11[Z_category],MATCH(MAX(BuyTable[[#This Row],[Yld_Z_BB]:[Yld_Z_RBCI]]),Table11[Z_score_Vale],1))</f>
        <v>90+</v>
      </c>
      <c r="AU622" s="39">
        <f>INDEX(Table12[TRAC_Category],MATCH(BuyTable[[#This Row],[Perc_Traded]],Table12[TRAC_Value],1))</f>
        <v>0</v>
      </c>
      <c r="AV622" s="41">
        <f>INDEX(Table13[NetDlrInv_Category],MATCH(BuyTable[[#This Row],[DealerClient Net]],Table13[NetDlrInv_Value],1))</f>
        <v>0</v>
      </c>
      <c r="AW622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622" s="39">
        <f>INDEX(Table15[XCCY_Cat],MATCH(BuyTable[[#This Row],[XCCY_sprd]],Table15[XCCY_Value],1))</f>
        <v>0</v>
      </c>
      <c r="AY622" s="3" t="str">
        <f>INDEX(Group_RTG[RTG_Value],MATCH($R622,Group_RTG[RTG_Key],0))&amp;":"&amp;INDEX(Map_DurBQNT[Dur_Val],MATCH($X622,Map_DurBQNT[Dur_Key],0))&amp;":"&amp;$M622&amp;":"&amp;$O622</f>
        <v>A:7:CAD:Govt</v>
      </c>
      <c r="AZ622" s="39" t="str">
        <f>INDEX(Table9[LQA_Bucket],MATCH(BuyTable[[#This Row],[LQA_LIQUIDITY_SCORE]],Table9[LQA_Val],1))</f>
        <v>80-100</v>
      </c>
      <c r="BA622" s="41" t="str">
        <f>INDEX(Table10[Utilization_Bucket],MATCH(_xlfn.IFNA(ROUND(BuyTable[[#This Row],[Remaining]]/1000000,0),-1),Table10[Utilization_Val],1))</f>
        <v>50-100MM</v>
      </c>
      <c r="BB62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23" spans="1:54" x14ac:dyDescent="0.3">
      <c r="A623" t="s">
        <v>876</v>
      </c>
      <c r="B623" t="str">
        <f>IF(ISNUMBER(MATCH(I623,Buyside_PastID!A:A,0)),"","NEW")</f>
        <v/>
      </c>
      <c r="C623" s="8" t="s">
        <v>1829</v>
      </c>
      <c r="D623" s="8">
        <v>1.4015582664349744</v>
      </c>
      <c r="E623" s="8">
        <v>1.1514049783800147</v>
      </c>
      <c r="F623" s="8" t="s">
        <v>2789</v>
      </c>
      <c r="I623" s="8" t="str" cm="1">
        <f t="array" ref="I623">_xll.BDP($C623,I$1)</f>
        <v>683234PS1</v>
      </c>
      <c r="J623" s="8" t="str" cm="1">
        <f t="array" ref="J623">_xll.BDP($C623,J$1)</f>
        <v>ONT 6.2 12/02/41</v>
      </c>
      <c r="K623" s="8" cm="1">
        <f t="array" ref="K623">_xll.BDP($C623,K$1)</f>
        <v>186288</v>
      </c>
      <c r="L623" s="8" cm="1">
        <f t="array" ref="L623">_xll.BDP($C623,L$1)</f>
        <v>186288</v>
      </c>
      <c r="M623" s="8" t="str" cm="1">
        <f t="array" ref="M623">_xll.BDP($C623,M$1)</f>
        <v>CAD</v>
      </c>
      <c r="N623" s="8" t="str" cm="1">
        <f t="array" ref="N623">_xll.BDP($C623,N$1)</f>
        <v>CA</v>
      </c>
      <c r="O623" s="8" t="str" cm="1">
        <f t="array" ref="O623">_xll.BDP($C623,O$1)</f>
        <v>Govt</v>
      </c>
      <c r="P623" s="8" t="str" cm="1">
        <f t="array" ref="P623">_xll.BDP($C623,P$1)</f>
        <v>Government</v>
      </c>
      <c r="Q623" s="8" t="str" cm="1">
        <f t="array" ref="Q623">_xll.BDP($C623,Q$1)</f>
        <v>ONTARIO (PROVINCE OF)</v>
      </c>
      <c r="R623" s="8" t="str" cm="1">
        <f t="array" ref="R623">_xll.BDP($C623,R$1)</f>
        <v>A+</v>
      </c>
      <c r="S623" s="8" cm="1">
        <f t="array" ref="S623">_xlfn.IFNA(MATCH(_xll.BDP($C623,S$1),Convert_RBCIRTG[RTG_MDY],0),0)</f>
        <v>7</v>
      </c>
      <c r="T623" s="8" cm="1">
        <f t="array" ref="T623">_xlfn.IFNA(MATCH(_xll.BDP($C623,T$1),Convert_RBCIRTG[RTG_FITCH_SP],0),0)</f>
        <v>7</v>
      </c>
      <c r="U623" s="8" cm="1">
        <f t="array" ref="U623">_xlfn.IFNA(MATCH(_xll.BDP($C623,U$1),Convert_RBCIRTG[RTG_FITCH_SP],0),0)</f>
        <v>6</v>
      </c>
      <c r="V623" s="20" t="str" cm="1">
        <f t="array" ref="V623">INDEX(Convert_RBCIRTG[RTG_FITCH_SP],IF(MEDIAN($S623:$U623)&gt;0,MEDIAN($S623:$U623),MAX($S623:$U623)))</f>
        <v>AA-</v>
      </c>
      <c r="W623" s="15" cm="1">
        <f t="array" ref="W623">_xll.BDP($C623,W$1,"YAS_YLD_FLAG = 15")</f>
        <v>13.068911425366268</v>
      </c>
      <c r="X623" s="3" t="str">
        <f>INDEX(Convert_DurBins[Dur_Bucket],MATCH($W623,Convert_DurBins[Dur_Val],1))</f>
        <v>12-14</v>
      </c>
      <c r="Y623" s="14">
        <f t="shared" si="56"/>
        <v>2.6848540000000001</v>
      </c>
      <c r="Z623" s="3">
        <f>-INDEX(DefProv[Default],MATCH($O623&amp;$R623,DefProv[KEY],0))</f>
        <v>-3</v>
      </c>
      <c r="AA623" s="9" cm="1">
        <f t="array" ref="AA623">IF($M623="CAD",AB623,_xll.BDP($C623,AA$1,"YAS_XCCY_FOREIGN_CURRENCY=CAD","YAS_YLD_FLAG = 15","PRICING_SOURCE=BVAL"))</f>
        <v>2.7148539999999999</v>
      </c>
      <c r="AB623" s="9" cm="1">
        <f t="array" ref="AB623">_xll.BDP($C623,AB$1,"YAS_YLD_FLAG = 15","PRICING_SOURCE=BVAL")</f>
        <v>2.7148539999999999</v>
      </c>
      <c r="AC623" s="14">
        <f t="shared" si="57"/>
        <v>0</v>
      </c>
      <c r="AD623" s="9" cm="1">
        <f t="array" ref="AD623">_xll.BDP($C623,AD$1,"YAS_YLD_FLAG = 15","PRICING_SOURCE=BVAL")</f>
        <v>84.67519999999999</v>
      </c>
      <c r="AE623" s="14">
        <f>INDEX([1]credit_yield!$C$1:$C$108,MATCH($AY623,[1]credit_yield!$A$1:$A$108,0))</f>
        <v>87.46877797444661</v>
      </c>
      <c r="AF623" s="9" cm="1">
        <f t="array" ref="AF623">_xll.BDP($C623,AF$1,"YAS_YLD_FLAG = 15","YAS_XCCY_FOREIGN_CURRENCY=CAD","PRICING_SOURCE=BVAL")</f>
        <v>102.98963268462948</v>
      </c>
      <c r="AG623" s="9" cm="1">
        <f t="array" ref="AG623">_xll.BDP($C623,AG$1,"YAS_YLD_FLAG = 15","PRICING_SOURCE=BVAL")</f>
        <v>1.8681019999999999</v>
      </c>
      <c r="AH623" s="9" t="str" cm="1">
        <f t="array" ref="AH623">_xll.BDP($C623,AH$1,"YAS_YLD_FLAG = 15","PRICING_SOURCE=BVAL")</f>
        <v>CAN 4 06/01/41</v>
      </c>
      <c r="AI623" s="9" t="str" cm="1">
        <f t="array" ref="AI623">_xll.BDP($C623,AI$1,"YAS_YLD_FLAG = 15","YAS_XCCY_FOREIGN_CURRENCY=CAD","PRICING_SOURCE=BVAL")</f>
        <v>CAN 4 06/01/41</v>
      </c>
      <c r="AJ623" s="9" cm="1">
        <f t="array" ref="AJ623">_xll.BQL($C623, "yield(fill=PREV, pricing_source=BVN4, side=Bid, yield_type=YTW) - yield(fill=PREV, pricing_source=BVN4, side=Ask, yield_type=YTW)")</f>
        <v>2.7086047079226905E-2</v>
      </c>
      <c r="AK623" s="16" cm="1">
        <f t="array" ref="AK623">_xll.BDP($C623,AK$1,"YAS_YLD_FLAG = 1")</f>
        <v>340000000</v>
      </c>
      <c r="AL623" s="5">
        <f t="shared" si="58"/>
        <v>0</v>
      </c>
      <c r="AM623" s="17" cm="1">
        <f t="array" ref="AM623">_xll.BDP($C623&amp;"@"&amp;Settings!$B$1&amp;" "&amp;$O623,"INTERVAL_SUM","MARKET_DATA_OVERRIDE="&amp;AM$1,"CALC_INTERVAL="&amp;Settings!$B$2,"FILL=0")*1000</f>
        <v>0</v>
      </c>
      <c r="AN623" s="18">
        <f t="shared" si="59"/>
        <v>0</v>
      </c>
      <c r="AO623" s="17" cm="1">
        <f t="array" ref="AO623">_xll.BDP($I623&amp;"@"&amp;Settings!$B$1&amp;" "&amp;$O623,"INTERVAL_SUM","MARKET_DATA_OVERRIDE="&amp;AO$1,"CALC_INTERVAL="&amp;Settings!$B$2,"FILL=0")*1000</f>
        <v>0</v>
      </c>
      <c r="AP623" s="17" cm="1">
        <f t="array" ref="AP623">_xll.BDP($I623&amp;"@"&amp;Settings!$B$1&amp;" "&amp;$O623,"INTERVAL_SUM","MARKET_DATA_OVERRIDE="&amp;AP$1,"CALC_INTERVAL="&amp;Settings!$B$2,"FILL=0")*1000</f>
        <v>0</v>
      </c>
      <c r="AQ623" s="8" cm="1">
        <f t="array" ref="AQ623">_xll.BDP($C623,AQ$1)</f>
        <v>98</v>
      </c>
      <c r="AR623" s="21">
        <f>_xlfn.IFNA(IF(ISNUMBER($K623),INDEX(SN_Limit[UTILIZATION],MATCH($K623,SN_Limit[BB_ID],0)),"#N/A"),
IF(ISNUMBER($L623),INDEX(SN_Limit[UTILIZATION],MATCH($L623,SN_Limit[BB_ID],0)),"#N/A"))</f>
        <v>0.49890000000000001</v>
      </c>
      <c r="AS623" s="6">
        <f>_xlfn.IFNA(IF(ISNUMBER($K623),INDEX(SN_Limit[REMAINING],MATCH($K623,SN_Limit[BB_ID],0)),"#N/A"),
IF(ISNUMBER($L623),INDEX(SN_Limit[REMAINING],MATCH($L623,SN_Limit[BB_ID],0)),"#N/A"))</f>
        <v>601633864.02999997</v>
      </c>
      <c r="AT623" s="39" t="str">
        <f>INDEX(Table11[Z_category],MATCH(MAX(BuyTable[[#This Row],[Yld_Z_BB]:[Yld_Z_RBCI]]),Table11[Z_score_Vale],1))</f>
        <v>90+</v>
      </c>
      <c r="AU623" s="39">
        <f>INDEX(Table12[TRAC_Category],MATCH(BuyTable[[#This Row],[Perc_Traded]],Table12[TRAC_Value],1))</f>
        <v>0</v>
      </c>
      <c r="AV623" s="41">
        <f>INDEX(Table13[NetDlrInv_Category],MATCH(BuyTable[[#This Row],[DealerClient Net]],Table13[NetDlrInv_Value],1))</f>
        <v>0</v>
      </c>
      <c r="AW623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623" s="39">
        <f>INDEX(Table15[XCCY_Cat],MATCH(BuyTable[[#This Row],[XCCY_sprd]],Table15[XCCY_Value],1))</f>
        <v>0</v>
      </c>
      <c r="AY623" s="3" t="str">
        <f>INDEX(Group_RTG[RTG_Value],MATCH($R623,Group_RTG[RTG_Key],0))&amp;":"&amp;INDEX(Map_DurBQNT[Dur_Val],MATCH($X623,Map_DurBQNT[Dur_Key],0))&amp;":"&amp;$M623&amp;":"&amp;$O623</f>
        <v>A:7:CAD:Govt</v>
      </c>
      <c r="AZ623" s="39" t="str">
        <f>INDEX(Table9[LQA_Bucket],MATCH(BuyTable[[#This Row],[LQA_LIQUIDITY_SCORE]],Table9[LQA_Val],1))</f>
        <v>80-100</v>
      </c>
      <c r="BA623" s="41" t="str">
        <f>INDEX(Table10[Utilization_Bucket],MATCH(_xlfn.IFNA(ROUND(BuyTable[[#This Row],[Remaining]]/1000000,0),-1),Table10[Utilization_Val],1))</f>
        <v>100MM+</v>
      </c>
      <c r="BB62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24" spans="1:54" x14ac:dyDescent="0.3">
      <c r="A624" t="s">
        <v>876</v>
      </c>
      <c r="B624" t="str">
        <f>IF(ISNUMBER(MATCH(I624,Buyside_PastID!A:A,0)),"","NEW")</f>
        <v/>
      </c>
      <c r="C624" s="8" t="s">
        <v>1053</v>
      </c>
      <c r="D624" s="8">
        <v>1.4213998137207591</v>
      </c>
      <c r="E624" s="8">
        <v>1.6745879170790308</v>
      </c>
      <c r="F624" s="8" t="s">
        <v>2286</v>
      </c>
      <c r="G624" s="8">
        <v>0</v>
      </c>
      <c r="H624" s="8">
        <v>0</v>
      </c>
      <c r="I624" s="8" t="str" cm="1">
        <f t="array" ref="I624">_xll.BDP($C624,I$1)</f>
        <v>44889ZBF2</v>
      </c>
      <c r="J624" s="8" t="str" cm="1">
        <f t="array" ref="J624">_xll.BDP($C624,J$1)</f>
        <v>QHEL 6 1/2 01/16/35</v>
      </c>
      <c r="K624" s="8" cm="1">
        <f t="array" ref="K624">_xll.BDP($C624,K$1)</f>
        <v>227189</v>
      </c>
      <c r="L624" s="8" cm="1">
        <f t="array" ref="L624">_xll.BDP($C624,L$1)</f>
        <v>186754</v>
      </c>
      <c r="M624" s="8" t="str" cm="1">
        <f t="array" ref="M624">_xll.BDP($C624,M$1)</f>
        <v>CAD</v>
      </c>
      <c r="N624" s="8" t="str" cm="1">
        <f t="array" ref="N624">_xll.BDP($C624,N$1)</f>
        <v>CA</v>
      </c>
      <c r="O624" s="8" t="str" cm="1">
        <f t="array" ref="O624">_xll.BDP($C624,O$1)</f>
        <v>Govt</v>
      </c>
      <c r="P624" s="8" t="str" cm="1">
        <f t="array" ref="P624">_xll.BDP($C624,P$1)</f>
        <v>Government</v>
      </c>
      <c r="Q624" s="8" t="str" cm="1">
        <f t="array" ref="Q624">_xll.BDP($C624,Q$1)</f>
        <v>HYDRO-QUEBEC</v>
      </c>
      <c r="R624" s="8" t="str" cm="1">
        <f t="array" ref="R624">_xll.BDP($C624,R$1)</f>
        <v>AA-</v>
      </c>
      <c r="S624" s="8" cm="1">
        <f t="array" ref="S624">_xlfn.IFNA(MATCH(_xll.BDP($C624,S$1),Convert_RBCIRTG[RTG_MDY],0),0)</f>
        <v>8</v>
      </c>
      <c r="T624" s="8" cm="1">
        <f t="array" ref="T624">_xlfn.IFNA(MATCH(_xll.BDP($C624,T$1),Convert_RBCIRTG[RTG_FITCH_SP],0),0)</f>
        <v>7</v>
      </c>
      <c r="U624" s="8" cm="1">
        <f t="array" ref="U624">_xlfn.IFNA(MATCH(_xll.BDP($C624,U$1),Convert_RBCIRTG[RTG_FITCH_SP],0),0)</f>
        <v>7</v>
      </c>
      <c r="V624" s="20" t="str" cm="1">
        <f t="array" ref="V624">INDEX(Convert_RBCIRTG[RTG_FITCH_SP],IF(MEDIAN($S624:$U624)&gt;0,MEDIAN($S624:$U624),MAX($S624:$U624)))</f>
        <v>AA-</v>
      </c>
      <c r="W624" s="15" cm="1">
        <f t="array" ref="W624">_xll.BDP($C624,W$1,"YAS_YLD_FLAG = 15")</f>
        <v>9.611052685880594</v>
      </c>
      <c r="X624" s="3" t="str">
        <f>INDEX(Convert_DurBins[Dur_Bucket],MATCH($W624,Convert_DurBins[Dur_Val],1))</f>
        <v>0-10</v>
      </c>
      <c r="Y624" s="14">
        <f t="shared" si="56"/>
        <v>2.4557640000000003</v>
      </c>
      <c r="Z624" s="3">
        <f>-INDEX(DefProv[Default],MATCH($O624&amp;$R624,DefProv[KEY],0))</f>
        <v>-3</v>
      </c>
      <c r="AA624" s="9" cm="1">
        <f t="array" ref="AA624">IF($M624="CAD",AB624,_xll.BDP($C624,AA$1,"YAS_XCCY_FOREIGN_CURRENCY=CAD","YAS_YLD_FLAG = 15","PRICING_SOURCE=BVAL"))</f>
        <v>2.4857640000000001</v>
      </c>
      <c r="AB624" s="9" cm="1">
        <f t="array" ref="AB624">_xll.BDP($C624,AB$1,"YAS_YLD_FLAG = 15","PRICING_SOURCE=BVAL")</f>
        <v>2.4857640000000001</v>
      </c>
      <c r="AC624" s="14">
        <f t="shared" si="57"/>
        <v>0</v>
      </c>
      <c r="AD624" s="9" cm="1">
        <f t="array" ref="AD624">_xll.BDP($C624,AD$1,"YAS_YLD_FLAG = 15","PRICING_SOURCE=BVAL")</f>
        <v>89.72359999999999</v>
      </c>
      <c r="AE624" s="14" t="e">
        <f>INDEX([1]credit_yield!$C$1:$C$108,MATCH($AY624,[1]credit_yield!$A$1:$A$108,0))</f>
        <v>#N/A</v>
      </c>
      <c r="AF624" s="9" cm="1">
        <f t="array" ref="AF624">_xll.BDP($C624,AF$1,"YAS_YLD_FLAG = 15","YAS_XCCY_FOREIGN_CURRENCY=CAD","PRICING_SOURCE=BVAL")</f>
        <v>103.67084620749232</v>
      </c>
      <c r="AG624" s="9" cm="1">
        <f t="array" ref="AG624">_xll.BDP($C624,AG$1,"YAS_YLD_FLAG = 15","PRICING_SOURCE=BVAL")</f>
        <v>1.5885280000000002</v>
      </c>
      <c r="AH624" s="9" t="str" cm="1">
        <f t="array" ref="AH624">_xll.BDP($C624,AH$1,"YAS_YLD_FLAG = 15","PRICING_SOURCE=BVAL")</f>
        <v>CAN 1 1/2 06/01/31</v>
      </c>
      <c r="AI624" s="9" t="str" cm="1">
        <f t="array" ref="AI624">_xll.BDP($C624,AI$1,"YAS_YLD_FLAG = 15","YAS_XCCY_FOREIGN_CURRENCY=CAD","PRICING_SOURCE=BVAL")</f>
        <v>CAN 1 ½ 06/01/31</v>
      </c>
      <c r="AJ624" s="9" cm="1">
        <f t="array" ref="AJ624">_xll.BQL($C624, "yield(fill=PREV, pricing_source=BVN4, side=Bid, yield_type=YTW) - yield(fill=PREV, pricing_source=BVN4, side=Ask, yield_type=YTW)")</f>
        <v>1.7940444547389856E-2</v>
      </c>
      <c r="AK624" s="16" cm="1">
        <f t="array" ref="AK624">_xll.BDP($C624,AK$1,"YAS_YLD_FLAG = 1")</f>
        <v>686500000</v>
      </c>
      <c r="AL624" s="5">
        <f t="shared" si="58"/>
        <v>0</v>
      </c>
      <c r="AM624" s="17" cm="1">
        <f t="array" ref="AM624">_xll.BDP($C624&amp;"@"&amp;Settings!$B$1&amp;" "&amp;$O624,"INTERVAL_SUM","MARKET_DATA_OVERRIDE="&amp;AM$1,"CALC_INTERVAL="&amp;Settings!$B$2,"FILL=0")*1000</f>
        <v>0</v>
      </c>
      <c r="AN624" s="18">
        <f t="shared" si="59"/>
        <v>0</v>
      </c>
      <c r="AO624" s="17" cm="1">
        <f t="array" ref="AO624">_xll.BDP($I624&amp;"@"&amp;Settings!$B$1&amp;" "&amp;$O624,"INTERVAL_SUM","MARKET_DATA_OVERRIDE="&amp;AO$1,"CALC_INTERVAL="&amp;Settings!$B$2,"FILL=0")*1000</f>
        <v>0</v>
      </c>
      <c r="AP624" s="17" cm="1">
        <f t="array" ref="AP624">_xll.BDP($I624&amp;"@"&amp;Settings!$B$1&amp;" "&amp;$O624,"INTERVAL_SUM","MARKET_DATA_OVERRIDE="&amp;AP$1,"CALC_INTERVAL="&amp;Settings!$B$2,"FILL=0")*1000</f>
        <v>0</v>
      </c>
      <c r="AQ624" s="8" cm="1">
        <f t="array" ref="AQ624">_xll.BDP($C624,AQ$1)</f>
        <v>98</v>
      </c>
      <c r="AR624" s="21">
        <f>_xlfn.IFNA(IF(ISNUMBER($K624),INDEX(SN_Limit[UTILIZATION],MATCH($K624,SN_Limit[BB_ID],0)),"#N/A"),
IF(ISNUMBER($L624),INDEX(SN_Limit[UTILIZATION],MATCH($L624,SN_Limit[BB_ID],0)),"#N/A"))</f>
        <v>0.48010000000000003</v>
      </c>
      <c r="AS624" s="6">
        <f>_xlfn.IFNA(IF(ISNUMBER($K624),INDEX(SN_Limit[REMAINING],MATCH($K624,SN_Limit[BB_ID],0)),"#N/A"),
IF(ISNUMBER($L624),INDEX(SN_Limit[REMAINING],MATCH($L624,SN_Limit[BB_ID],0)),"#N/A"))</f>
        <v>524865935.24000001</v>
      </c>
      <c r="AT624" s="39" t="str">
        <f>INDEX(Table11[Z_category],MATCH(MAX(BuyTable[[#This Row],[Yld_Z_BB]:[Yld_Z_RBCI]]),Table11[Z_score_Vale],1))</f>
        <v>90+</v>
      </c>
      <c r="AU624" s="39">
        <f>INDEX(Table12[TRAC_Category],MATCH(BuyTable[[#This Row],[Perc_Traded]],Table12[TRAC_Value],1))</f>
        <v>0</v>
      </c>
      <c r="AV624" s="41">
        <f>INDEX(Table13[NetDlrInv_Category],MATCH(BuyTable[[#This Row],[DealerClient Net]],Table13[NetDlrInv_Value],1))</f>
        <v>0</v>
      </c>
      <c r="AW624" s="39">
        <f>IF(OR(ISBLANK(BuyTable[[#This Row],[MSG_AskSize]]),NOT(ISNUMBER(BuyTable[[#This Row],[MSG_AskSize]]))),"NA",INDEX(Table14[AskSize_Category],MATCH(BuyTable[[#This Row],[MSG_AskSize]],Table14[AskSize_Value],1)))</f>
        <v>0</v>
      </c>
      <c r="AX624" s="39">
        <f>INDEX(Table15[XCCY_Cat],MATCH(BuyTable[[#This Row],[XCCY_sprd]],Table15[XCCY_Value],1))</f>
        <v>0</v>
      </c>
      <c r="AY624" s="3" t="str">
        <f>INDEX(Group_RTG[RTG_Value],MATCH($R624,Group_RTG[RTG_Key],0))&amp;":"&amp;INDEX(Map_DurBQNT[Dur_Val],MATCH($X624,Map_DurBQNT[Dur_Key],0))&amp;":"&amp;$M624&amp;":"&amp;$O624</f>
        <v>AA:5:CAD:Govt</v>
      </c>
      <c r="AZ624" s="39" t="str">
        <f>INDEX(Table9[LQA_Bucket],MATCH(BuyTable[[#This Row],[LQA_LIQUIDITY_SCORE]],Table9[LQA_Val],1))</f>
        <v>80-100</v>
      </c>
      <c r="BA624" s="41" t="str">
        <f>INDEX(Table10[Utilization_Bucket],MATCH(_xlfn.IFNA(ROUND(BuyTable[[#This Row],[Remaining]]/1000000,0),-1),Table10[Utilization_Val],1))</f>
        <v>100MM+</v>
      </c>
      <c r="BB62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25" spans="1:54" x14ac:dyDescent="0.3">
      <c r="A625" t="s">
        <v>876</v>
      </c>
      <c r="B625" t="str">
        <f>IF(ISNUMBER(MATCH(I625,Buyside_PastID!A:A,0)),"","NEW")</f>
        <v/>
      </c>
      <c r="C625" s="8" t="s">
        <v>1854</v>
      </c>
      <c r="D625" s="8">
        <v>1.3377746618684083</v>
      </c>
      <c r="E625" s="8">
        <v>1.0885075800847777</v>
      </c>
      <c r="F625" s="8" t="s">
        <v>2789</v>
      </c>
      <c r="I625" s="8" t="str" cm="1">
        <f t="array" ref="I625">_xll.BDP($C625,I$1)</f>
        <v>683234NL8</v>
      </c>
      <c r="J625" s="8" t="str" cm="1">
        <f t="array" ref="J625">_xll.BDP($C625,J$1)</f>
        <v>ONT 5.7 12/02/39</v>
      </c>
      <c r="K625" s="8" cm="1">
        <f t="array" ref="K625">_xll.BDP($C625,K$1)</f>
        <v>186288</v>
      </c>
      <c r="L625" s="8" cm="1">
        <f t="array" ref="L625">_xll.BDP($C625,L$1)</f>
        <v>186288</v>
      </c>
      <c r="M625" s="8" t="str" cm="1">
        <f t="array" ref="M625">_xll.BDP($C625,M$1)</f>
        <v>CAD</v>
      </c>
      <c r="N625" s="8" t="str" cm="1">
        <f t="array" ref="N625">_xll.BDP($C625,N$1)</f>
        <v>CA</v>
      </c>
      <c r="O625" s="8" t="str" cm="1">
        <f t="array" ref="O625">_xll.BDP($C625,O$1)</f>
        <v>Govt</v>
      </c>
      <c r="P625" s="8" t="str" cm="1">
        <f t="array" ref="P625">_xll.BDP($C625,P$1)</f>
        <v>Government</v>
      </c>
      <c r="Q625" s="8" t="str" cm="1">
        <f t="array" ref="Q625">_xll.BDP($C625,Q$1)</f>
        <v>ONTARIO (PROVINCE OF)</v>
      </c>
      <c r="R625" s="8" t="str" cm="1">
        <f t="array" ref="R625">_xll.BDP($C625,R$1)</f>
        <v>A+</v>
      </c>
      <c r="S625" s="8" cm="1">
        <f t="array" ref="S625">_xlfn.IFNA(MATCH(_xll.BDP($C625,S$1),Convert_RBCIRTG[RTG_MDY],0),0)</f>
        <v>7</v>
      </c>
      <c r="T625" s="8" cm="1">
        <f t="array" ref="T625">_xlfn.IFNA(MATCH(_xll.BDP($C625,T$1),Convert_RBCIRTG[RTG_FITCH_SP],0),0)</f>
        <v>7</v>
      </c>
      <c r="U625" s="8" cm="1">
        <f t="array" ref="U625">_xlfn.IFNA(MATCH(_xll.BDP($C625,U$1),Convert_RBCIRTG[RTG_FITCH_SP],0),0)</f>
        <v>6</v>
      </c>
      <c r="V625" s="20" t="str" cm="1">
        <f t="array" ref="V625">INDEX(Convert_RBCIRTG[RTG_FITCH_SP],IF(MEDIAN($S625:$U625)&gt;0,MEDIAN($S625:$U625),MAX($S625:$U625)))</f>
        <v>AA-</v>
      </c>
      <c r="W625" s="15" cm="1">
        <f t="array" ref="W625">_xll.BDP($C625,W$1,"YAS_YLD_FLAG = 15")</f>
        <v>12.336058348869962</v>
      </c>
      <c r="X625" s="3" t="str">
        <f>INDEX(Convert_DurBins[Dur_Bucket],MATCH($W625,Convert_DurBins[Dur_Val],1))</f>
        <v>12-14</v>
      </c>
      <c r="Y625" s="14">
        <f t="shared" si="56"/>
        <v>2.589394</v>
      </c>
      <c r="Z625" s="3">
        <f>-INDEX(DefProv[Default],MATCH($O625&amp;$R625,DefProv[KEY],0))</f>
        <v>-3</v>
      </c>
      <c r="AA625" s="9" cm="1">
        <f t="array" ref="AA625">IF($M625="CAD",AB625,_xll.BDP($C625,AA$1,"YAS_XCCY_FOREIGN_CURRENCY=CAD","YAS_YLD_FLAG = 15","PRICING_SOURCE=BVAL"))</f>
        <v>2.6193939999999998</v>
      </c>
      <c r="AB625" s="9" cm="1">
        <f t="array" ref="AB625">_xll.BDP($C625,AB$1,"YAS_YLD_FLAG = 15","PRICING_SOURCE=BVAL")</f>
        <v>2.6193939999999998</v>
      </c>
      <c r="AC625" s="14">
        <f t="shared" si="57"/>
        <v>0</v>
      </c>
      <c r="AD625" s="9" cm="1">
        <f t="array" ref="AD625">_xll.BDP($C625,AD$1,"YAS_YLD_FLAG = 15","PRICING_SOURCE=BVAL")</f>
        <v>196.14819999999997</v>
      </c>
      <c r="AE625" s="14">
        <f>INDEX([1]credit_yield!$C$1:$C$108,MATCH($AY625,[1]credit_yield!$A$1:$A$108,0))</f>
        <v>87.46877797444661</v>
      </c>
      <c r="AF625" s="9" cm="1">
        <f t="array" ref="AF625">_xll.BDP($C625,AF$1,"YAS_YLD_FLAG = 15","YAS_XCCY_FOREIGN_CURRENCY=CAD","PRICING_SOURCE=BVAL")</f>
        <v>88.784032021638652</v>
      </c>
      <c r="AG625" s="9" cm="1">
        <f t="array" ref="AG625">_xll.BDP($C625,AG$1,"YAS_YLD_FLAG = 15","PRICING_SOURCE=BVAL")</f>
        <v>0.65791200000000005</v>
      </c>
      <c r="AH625" s="9" t="str" cm="1">
        <f t="array" ref="AH625">_xll.BDP($C625,AH$1,"YAS_YLD_FLAG = 15","PRICING_SOURCE=BVAL")</f>
        <v>CAN 8 06/01/23</v>
      </c>
      <c r="AI625" s="9" t="str" cm="1">
        <f t="array" ref="AI625">_xll.BDP($C625,AI$1,"YAS_YLD_FLAG = 15","YAS_XCCY_FOREIGN_CURRENCY=CAD","PRICING_SOURCE=BVAL")</f>
        <v>CAN 4 06/01/41</v>
      </c>
      <c r="AJ625" s="9" cm="1">
        <f t="array" ref="AJ625">_xll.BQL($C625, "yield(fill=PREV, pricing_source=BVN4, side=Bid, yield_type=YTW) - yield(fill=PREV, pricing_source=BVN4, side=Ask, yield_type=YTW)")</f>
        <v>7.5674358449704826E-2</v>
      </c>
      <c r="AK625" s="16" cm="1">
        <f t="array" ref="AK625">_xll.BDP($C625,AK$1,"YAS_YLD_FLAG = 1")</f>
        <v>1489000000</v>
      </c>
      <c r="AL625" s="5">
        <f t="shared" si="58"/>
        <v>0</v>
      </c>
      <c r="AM625" s="17" cm="1">
        <f t="array" ref="AM625">_xll.BDP($C625&amp;"@"&amp;Settings!$B$1&amp;" "&amp;$O625,"INTERVAL_SUM","MARKET_DATA_OVERRIDE="&amp;AM$1,"CALC_INTERVAL="&amp;Settings!$B$2,"FILL=0")*1000</f>
        <v>0</v>
      </c>
      <c r="AN625" s="18">
        <f t="shared" si="59"/>
        <v>0</v>
      </c>
      <c r="AO625" s="17" cm="1">
        <f t="array" ref="AO625">_xll.BDP($I625&amp;"@"&amp;Settings!$B$1&amp;" "&amp;$O625,"INTERVAL_SUM","MARKET_DATA_OVERRIDE="&amp;AO$1,"CALC_INTERVAL="&amp;Settings!$B$2,"FILL=0")*1000</f>
        <v>0</v>
      </c>
      <c r="AP625" s="17" cm="1">
        <f t="array" ref="AP625">_xll.BDP($I625&amp;"@"&amp;Settings!$B$1&amp;" "&amp;$O625,"INTERVAL_SUM","MARKET_DATA_OVERRIDE="&amp;AP$1,"CALC_INTERVAL="&amp;Settings!$B$2,"FILL=0")*1000</f>
        <v>0</v>
      </c>
      <c r="AQ625" s="8" cm="1">
        <f t="array" ref="AQ625">_xll.BDP($C625,AQ$1)</f>
        <v>86</v>
      </c>
      <c r="AR625" s="21">
        <f>_xlfn.IFNA(IF(ISNUMBER($K625),INDEX(SN_Limit[UTILIZATION],MATCH($K625,SN_Limit[BB_ID],0)),"#N/A"),
IF(ISNUMBER($L625),INDEX(SN_Limit[UTILIZATION],MATCH($L625,SN_Limit[BB_ID],0)),"#N/A"))</f>
        <v>0.49890000000000001</v>
      </c>
      <c r="AS625" s="6">
        <f>_xlfn.IFNA(IF(ISNUMBER($K625),INDEX(SN_Limit[REMAINING],MATCH($K625,SN_Limit[BB_ID],0)),"#N/A"),
IF(ISNUMBER($L625),INDEX(SN_Limit[REMAINING],MATCH($L625,SN_Limit[BB_ID],0)),"#N/A"))</f>
        <v>601633864.02999997</v>
      </c>
      <c r="AT625" s="39" t="str">
        <f>INDEX(Table11[Z_category],MATCH(MAX(BuyTable[[#This Row],[Yld_Z_BB]:[Yld_Z_RBCI]]),Table11[Z_score_Vale],1))</f>
        <v>90+</v>
      </c>
      <c r="AU625" s="39">
        <f>INDEX(Table12[TRAC_Category],MATCH(BuyTable[[#This Row],[Perc_Traded]],Table12[TRAC_Value],1))</f>
        <v>0</v>
      </c>
      <c r="AV625" s="41">
        <f>INDEX(Table13[NetDlrInv_Category],MATCH(BuyTable[[#This Row],[DealerClient Net]],Table13[NetDlrInv_Value],1))</f>
        <v>0</v>
      </c>
      <c r="AW625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625" s="39">
        <f>INDEX(Table15[XCCY_Cat],MATCH(BuyTable[[#This Row],[XCCY_sprd]],Table15[XCCY_Value],1))</f>
        <v>0</v>
      </c>
      <c r="AY625" s="3" t="str">
        <f>INDEX(Group_RTG[RTG_Value],MATCH($R625,Group_RTG[RTG_Key],0))&amp;":"&amp;INDEX(Map_DurBQNT[Dur_Val],MATCH($X625,Map_DurBQNT[Dur_Key],0))&amp;":"&amp;$M625&amp;":"&amp;$O625</f>
        <v>A:7:CAD:Govt</v>
      </c>
      <c r="AZ625" s="39" t="str">
        <f>INDEX(Table9[LQA_Bucket],MATCH(BuyTable[[#This Row],[LQA_LIQUIDITY_SCORE]],Table9[LQA_Val],1))</f>
        <v>80-100</v>
      </c>
      <c r="BA625" s="41" t="str">
        <f>INDEX(Table10[Utilization_Bucket],MATCH(_xlfn.IFNA(ROUND(BuyTable[[#This Row],[Remaining]]/1000000,0),-1),Table10[Utilization_Val],1))</f>
        <v>100MM+</v>
      </c>
      <c r="BB62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26" spans="1:54" x14ac:dyDescent="0.3">
      <c r="A626" t="s">
        <v>876</v>
      </c>
      <c r="B626" t="str">
        <f>IF(ISNUMBER(MATCH(I626,Buyside_PastID!A:A,0)),"","NEW")</f>
        <v/>
      </c>
      <c r="C626" s="8" t="s">
        <v>1856</v>
      </c>
      <c r="D626" s="8">
        <v>1.0124159608378622</v>
      </c>
      <c r="E626" s="8">
        <v>1.5428719411266014</v>
      </c>
      <c r="F626" s="8" t="s">
        <v>2308</v>
      </c>
      <c r="G626" s="8">
        <v>10000</v>
      </c>
      <c r="H626" s="8">
        <v>0</v>
      </c>
      <c r="I626" s="8" t="str" cm="1">
        <f t="array" ref="I626">_xll.BDP($C626,I$1)</f>
        <v>98704CQT6</v>
      </c>
      <c r="J626" s="8" t="str" cm="1">
        <f t="array" ref="J626">_xll.BDP($C626,J$1)</f>
        <v>YORKMU 4 05/31/32</v>
      </c>
      <c r="K626" s="8" cm="1">
        <f t="array" ref="K626">_xll.BDP($C626,K$1)</f>
        <v>227064</v>
      </c>
      <c r="L626" s="8" cm="1">
        <f t="array" ref="L626">_xll.BDP($C626,L$1)</f>
        <v>227064</v>
      </c>
      <c r="M626" s="8" t="str" cm="1">
        <f t="array" ref="M626">_xll.BDP($C626,M$1)</f>
        <v>CAD</v>
      </c>
      <c r="N626" s="8" t="str" cm="1">
        <f t="array" ref="N626">_xll.BDP($C626,N$1)</f>
        <v>CA</v>
      </c>
      <c r="O626" s="8" t="str" cm="1">
        <f t="array" ref="O626">_xll.BDP($C626,O$1)</f>
        <v>Govt</v>
      </c>
      <c r="P626" s="8" t="str" cm="1">
        <f t="array" ref="P626">_xll.BDP($C626,P$1)</f>
        <v>Government</v>
      </c>
      <c r="Q626" s="8" t="str" cm="1">
        <f t="array" ref="Q626">_xll.BDP($C626,Q$1)</f>
        <v>REGIONAL MUNI OF YORK</v>
      </c>
      <c r="R626" s="8" t="str" cm="1">
        <f t="array" ref="R626">_xll.BDP($C626,R$1)</f>
        <v>AAA</v>
      </c>
      <c r="S626" s="8" cm="1">
        <f t="array" ref="S626">_xlfn.IFNA(MATCH(_xll.BDP($C626,S$1),Convert_RBCIRTG[RTG_MDY],0),0)</f>
        <v>10</v>
      </c>
      <c r="T626" s="8" cm="1">
        <f t="array" ref="T626">_xlfn.IFNA(MATCH(_xll.BDP($C626,T$1),Convert_RBCIRTG[RTG_FITCH_SP],0),0)</f>
        <v>0</v>
      </c>
      <c r="U626" s="8" cm="1">
        <f t="array" ref="U626">_xlfn.IFNA(MATCH(_xll.BDP($C626,U$1),Convert_RBCIRTG[RTG_FITCH_SP],0),0)</f>
        <v>10</v>
      </c>
      <c r="V626" s="20" t="str" cm="1">
        <f t="array" ref="V626">INDEX(Convert_RBCIRTG[RTG_FITCH_SP],IF(MEDIAN($S626:$U626)&gt;0,MEDIAN($S626:$U626),MAX($S626:$U626)))</f>
        <v>AAA</v>
      </c>
      <c r="W626" s="15" cm="1">
        <f t="array" ref="W626">_xll.BDP($C626,W$1,"YAS_YLD_FLAG = 15")</f>
        <v>8.6858140133902371</v>
      </c>
      <c r="X626" s="3" t="str">
        <f>INDEX(Convert_DurBins[Dur_Bucket],MATCH($W626,Convert_DurBins[Dur_Val],1))</f>
        <v>0-10</v>
      </c>
      <c r="Y626" s="14">
        <f t="shared" si="56"/>
        <v>2.3118430000000001</v>
      </c>
      <c r="Z626" s="3">
        <f>-INDEX(DefProv[Default],MATCH($O626&amp;$R626,DefProv[KEY],0))</f>
        <v>-3</v>
      </c>
      <c r="AA626" s="9" cm="1">
        <f t="array" ref="AA626">IF($M626="CAD",AB626,_xll.BDP($C626,AA$1,"YAS_XCCY_FOREIGN_CURRENCY=CAD","YAS_YLD_FLAG = 15","PRICING_SOURCE=BVAL"))</f>
        <v>2.3418429999999999</v>
      </c>
      <c r="AB626" s="9" cm="1">
        <f t="array" ref="AB626">_xll.BDP($C626,AB$1,"YAS_YLD_FLAG = 15","PRICING_SOURCE=BVAL")</f>
        <v>2.3418429999999999</v>
      </c>
      <c r="AC626" s="14">
        <f t="shared" si="57"/>
        <v>0</v>
      </c>
      <c r="AD626" s="9" cm="1">
        <f t="array" ref="AD626">_xll.BDP($C626,AD$1,"YAS_YLD_FLAG = 15","PRICING_SOURCE=BVAL")</f>
        <v>90.712999999999994</v>
      </c>
      <c r="AE626" s="14" t="e">
        <f>INDEX([1]credit_yield!$C$1:$C$108,MATCH($AY626,[1]credit_yield!$A$1:$A$108,0))</f>
        <v>#N/A</v>
      </c>
      <c r="AF626" s="9" cm="1">
        <f t="array" ref="AF626">_xll.BDP($C626,AF$1,"YAS_YLD_FLAG = 15","YAS_XCCY_FOREIGN_CURRENCY=CAD","PRICING_SOURCE=BVAL")</f>
        <v>79.77307233575921</v>
      </c>
      <c r="AG626" s="9" cm="1">
        <f t="array" ref="AG626">_xll.BDP($C626,AG$1,"YAS_YLD_FLAG = 15","PRICING_SOURCE=BVAL")</f>
        <v>1.4347129999999999</v>
      </c>
      <c r="AH626" s="9" t="str" cm="1">
        <f t="array" ref="AH626">_xll.BDP($C626,AH$1,"YAS_YLD_FLAG = 15","PRICING_SOURCE=BVAL")</f>
        <v>CAN 5 3/4 06/01/29</v>
      </c>
      <c r="AI626" s="9" t="str" cm="1">
        <f t="array" ref="AI626">_xll.BDP($C626,AI$1,"YAS_YLD_FLAG = 15","YAS_XCCY_FOREIGN_CURRENCY=CAD","PRICING_SOURCE=BVAL")</f>
        <v>CAN 1 ½ 06/01/31</v>
      </c>
      <c r="AJ626" s="9" cm="1">
        <f t="array" ref="AJ626">_xll.BQL($C626, "yield(fill=PREV, pricing_source=BVN4, side=Bid, yield_type=YTW) - yield(fill=PREV, pricing_source=BVN4, side=Ask, yield_type=YTW)")</f>
        <v>1.8382958081712975E-2</v>
      </c>
      <c r="AK626" s="16" cm="1">
        <f t="array" ref="AK626">_xll.BDP($C626,AK$1,"YAS_YLD_FLAG = 1")</f>
        <v>400000000</v>
      </c>
      <c r="AL626" s="5">
        <f t="shared" si="58"/>
        <v>0</v>
      </c>
      <c r="AM626" s="17" cm="1">
        <f t="array" ref="AM626">_xll.BDP($C626&amp;"@"&amp;Settings!$B$1&amp;" "&amp;$O626,"INTERVAL_SUM","MARKET_DATA_OVERRIDE="&amp;AM$1,"CALC_INTERVAL="&amp;Settings!$B$2,"FILL=0")*1000</f>
        <v>0</v>
      </c>
      <c r="AN626" s="18">
        <f t="shared" si="59"/>
        <v>0</v>
      </c>
      <c r="AO626" s="17" cm="1">
        <f t="array" ref="AO626">_xll.BDP($I626&amp;"@"&amp;Settings!$B$1&amp;" "&amp;$O626,"INTERVAL_SUM","MARKET_DATA_OVERRIDE="&amp;AO$1,"CALC_INTERVAL="&amp;Settings!$B$2,"FILL=0")*1000</f>
        <v>0</v>
      </c>
      <c r="AP626" s="17" cm="1">
        <f t="array" ref="AP626">_xll.BDP($I626&amp;"@"&amp;Settings!$B$1&amp;" "&amp;$O626,"INTERVAL_SUM","MARKET_DATA_OVERRIDE="&amp;AP$1,"CALC_INTERVAL="&amp;Settings!$B$2,"FILL=0")*1000</f>
        <v>0</v>
      </c>
      <c r="AQ626" s="8" cm="1">
        <f t="array" ref="AQ626">_xll.BDP($C626,AQ$1)</f>
        <v>93</v>
      </c>
      <c r="AR626" s="21">
        <f>_xlfn.IFNA(IF(ISNUMBER($K626),INDEX(SN_Limit[UTILIZATION],MATCH($K626,SN_Limit[BB_ID],0)),"#N/A"),
IF(ISNUMBER($L626),INDEX(SN_Limit[UTILIZATION],MATCH($L626,SN_Limit[BB_ID],0)),"#N/A"))</f>
        <v>0</v>
      </c>
      <c r="AS626" s="6">
        <f>_xlfn.IFNA(IF(ISNUMBER($K626),INDEX(SN_Limit[REMAINING],MATCH($K626,SN_Limit[BB_ID],0)),"#N/A"),
IF(ISNUMBER($L626),INDEX(SN_Limit[REMAINING],MATCH($L626,SN_Limit[BB_ID],0)),"#N/A"))</f>
        <v>67500000</v>
      </c>
      <c r="AT626" s="39" t="str">
        <f>INDEX(Table11[Z_category],MATCH(MAX(BuyTable[[#This Row],[Yld_Z_BB]:[Yld_Z_RBCI]]),Table11[Z_score_Vale],1))</f>
        <v>90+</v>
      </c>
      <c r="AU626" s="39">
        <f>INDEX(Table12[TRAC_Category],MATCH(BuyTable[[#This Row],[Perc_Traded]],Table12[TRAC_Value],1))</f>
        <v>0</v>
      </c>
      <c r="AV626" s="41">
        <f>INDEX(Table13[NetDlrInv_Category],MATCH(BuyTable[[#This Row],[DealerClient Net]],Table13[NetDlrInv_Value],1))</f>
        <v>0</v>
      </c>
      <c r="AW626" s="39">
        <f>IF(OR(ISBLANK(BuyTable[[#This Row],[MSG_AskSize]]),NOT(ISNUMBER(BuyTable[[#This Row],[MSG_AskSize]]))),"NA",INDEX(Table14[AskSize_Category],MATCH(BuyTable[[#This Row],[MSG_AskSize]],Table14[AskSize_Value],1)))</f>
        <v>0</v>
      </c>
      <c r="AX626" s="39">
        <f>INDEX(Table15[XCCY_Cat],MATCH(BuyTable[[#This Row],[XCCY_sprd]],Table15[XCCY_Value],1))</f>
        <v>0</v>
      </c>
      <c r="AY626" s="3" t="str">
        <f>INDEX(Group_RTG[RTG_Value],MATCH($R626,Group_RTG[RTG_Key],0))&amp;":"&amp;INDEX(Map_DurBQNT[Dur_Val],MATCH($X626,Map_DurBQNT[Dur_Key],0))&amp;":"&amp;$M626&amp;":"&amp;$O626</f>
        <v>AAA:5:CAD:Govt</v>
      </c>
      <c r="AZ626" s="39" t="str">
        <f>INDEX(Table9[LQA_Bucket],MATCH(BuyTable[[#This Row],[LQA_LIQUIDITY_SCORE]],Table9[LQA_Val],1))</f>
        <v>80-100</v>
      </c>
      <c r="BA626" s="41" t="str">
        <f>INDEX(Table10[Utilization_Bucket],MATCH(_xlfn.IFNA(ROUND(BuyTable[[#This Row],[Remaining]]/1000000,0),-1),Table10[Utilization_Val],1))</f>
        <v>50-100MM</v>
      </c>
      <c r="BB62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27" spans="1:54" x14ac:dyDescent="0.3">
      <c r="A627" t="s">
        <v>876</v>
      </c>
      <c r="B627" t="str">
        <f>IF(ISNUMBER(MATCH(I627,Buyside_PastID!A:A,0)),"","NEW")</f>
        <v/>
      </c>
      <c r="C627" s="8" t="s">
        <v>1861</v>
      </c>
      <c r="D627" s="8">
        <v>1.4726363922300889</v>
      </c>
      <c r="E627" s="8">
        <v>1.0856695705708244</v>
      </c>
      <c r="F627" s="8" t="s">
        <v>2311</v>
      </c>
      <c r="G627" s="8">
        <v>25000000</v>
      </c>
      <c r="H627" s="8">
        <v>25000000</v>
      </c>
      <c r="I627" s="8" t="str" cm="1">
        <f t="array" ref="I627">_xll.BDP($C627,I$1)</f>
        <v>68333ZAG2</v>
      </c>
      <c r="J627" s="8" t="str" cm="1">
        <f t="array" ref="J627">_xll.BDP($C627,J$1)</f>
        <v>ONT 2.65 12/02/50</v>
      </c>
      <c r="K627" s="8" cm="1">
        <f t="array" ref="K627">_xll.BDP($C627,K$1)</f>
        <v>186288</v>
      </c>
      <c r="L627" s="8" cm="1">
        <f t="array" ref="L627">_xll.BDP($C627,L$1)</f>
        <v>186288</v>
      </c>
      <c r="M627" s="8" t="str" cm="1">
        <f t="array" ref="M627">_xll.BDP($C627,M$1)</f>
        <v>CAD</v>
      </c>
      <c r="N627" s="8" t="str" cm="1">
        <f t="array" ref="N627">_xll.BDP($C627,N$1)</f>
        <v>CA</v>
      </c>
      <c r="O627" s="8" t="str" cm="1">
        <f t="array" ref="O627">_xll.BDP($C627,O$1)</f>
        <v>Govt</v>
      </c>
      <c r="P627" s="8" t="str" cm="1">
        <f t="array" ref="P627">_xll.BDP($C627,P$1)</f>
        <v>Government</v>
      </c>
      <c r="Q627" s="8" t="str" cm="1">
        <f t="array" ref="Q627">_xll.BDP($C627,Q$1)</f>
        <v>ONTARIO (PROVINCE OF)</v>
      </c>
      <c r="R627" s="8" t="str" cm="1">
        <f t="array" ref="R627">_xll.BDP($C627,R$1)</f>
        <v>A+</v>
      </c>
      <c r="S627" s="8" cm="1">
        <f t="array" ref="S627">_xlfn.IFNA(MATCH(_xll.BDP($C627,S$1),Convert_RBCIRTG[RTG_MDY],0),0)</f>
        <v>7</v>
      </c>
      <c r="T627" s="8" cm="1">
        <f t="array" ref="T627">_xlfn.IFNA(MATCH(_xll.BDP($C627,T$1),Convert_RBCIRTG[RTG_FITCH_SP],0),0)</f>
        <v>7</v>
      </c>
      <c r="U627" s="8" cm="1">
        <f t="array" ref="U627">_xlfn.IFNA(MATCH(_xll.BDP($C627,U$1),Convert_RBCIRTG[RTG_FITCH_SP],0),0)</f>
        <v>6</v>
      </c>
      <c r="V627" s="20" t="str" cm="1">
        <f t="array" ref="V627">INDEX(Convert_RBCIRTG[RTG_FITCH_SP],IF(MEDIAN($S627:$U627)&gt;0,MEDIAN($S627:$U627),MAX($S627:$U627)))</f>
        <v>AA-</v>
      </c>
      <c r="W627" s="15" cm="1">
        <f t="array" ref="W627">_xll.BDP($C627,W$1,"YAS_YLD_FLAG = 15")</f>
        <v>19.927263985707526</v>
      </c>
      <c r="X627" s="3" t="str">
        <f>INDEX(Convert_DurBins[Dur_Bucket],MATCH($W627,Convert_DurBins[Dur_Val],1))</f>
        <v>18-20</v>
      </c>
      <c r="Y627" s="14">
        <f t="shared" si="56"/>
        <v>2.6989670000000001</v>
      </c>
      <c r="Z627" s="3">
        <f>-INDEX(DefProv[Default],MATCH($O627&amp;$R627,DefProv[KEY],0))</f>
        <v>-3</v>
      </c>
      <c r="AA627" s="9" cm="1">
        <f t="array" ref="AA627">IF($M627="CAD",AB627,_xll.BDP($C627,AA$1,"YAS_XCCY_FOREIGN_CURRENCY=CAD","YAS_YLD_FLAG = 15","PRICING_SOURCE=BVAL"))</f>
        <v>2.7289669999999999</v>
      </c>
      <c r="AB627" s="9" cm="1">
        <f t="array" ref="AB627">_xll.BDP($C627,AB$1,"YAS_YLD_FLAG = 15","PRICING_SOURCE=BVAL")</f>
        <v>2.7289669999999999</v>
      </c>
      <c r="AC627" s="14">
        <f t="shared" si="57"/>
        <v>0</v>
      </c>
      <c r="AD627" s="9" cm="1">
        <f t="array" ref="AD627">_xll.BDP($C627,AD$1,"YAS_YLD_FLAG = 15","PRICING_SOURCE=BVAL")</f>
        <v>77.647199999999998</v>
      </c>
      <c r="AE627" s="14">
        <f>INDEX([1]credit_yield!$C$1:$C$108,MATCH($AY627,[1]credit_yield!$A$1:$A$108,0))</f>
        <v>86.340196228027338</v>
      </c>
      <c r="AF627" s="9" cm="1">
        <f t="array" ref="AF627">_xll.BDP($C627,AF$1,"YAS_YLD_FLAG = 15","YAS_XCCY_FOREIGN_CURRENCY=CAD","PRICING_SOURCE=BVAL")</f>
        <v>75.563624263033418</v>
      </c>
      <c r="AG627" s="9" cm="1">
        <f t="array" ref="AG627">_xll.BDP($C627,AG$1,"YAS_YLD_FLAG = 15","PRICING_SOURCE=BVAL")</f>
        <v>1.9524949999999999</v>
      </c>
      <c r="AH627" s="9" t="str" cm="1">
        <f t="array" ref="AH627">_xll.BDP($C627,AH$1,"YAS_YLD_FLAG = 15","PRICING_SOURCE=BVAL")</f>
        <v>CAN 2 3/4 12/01/48</v>
      </c>
      <c r="AI627" s="9" t="str" cm="1">
        <f t="array" ref="AI627">_xll.BDP($C627,AI$1,"YAS_YLD_FLAG = 15","YAS_XCCY_FOREIGN_CURRENCY=CAD","PRICING_SOURCE=BVAL")</f>
        <v>CAN 2 12/01/51</v>
      </c>
      <c r="AJ627" s="9" cm="1">
        <f t="array" ref="AJ627">_xll.BQL($C627, "yield(fill=PREV, pricing_source=BVN4, side=Bid, yield_type=YTW) - yield(fill=PREV, pricing_source=BVN4, side=Ask, yield_type=YTW)")</f>
        <v>9.4890662487427946E-3</v>
      </c>
      <c r="AK627" s="16" cm="1">
        <f t="array" ref="AK627">_xll.BDP($C627,AK$1,"YAS_YLD_FLAG = 1")</f>
        <v>14100000000</v>
      </c>
      <c r="AL627" s="5">
        <f t="shared" si="58"/>
        <v>0</v>
      </c>
      <c r="AM627" s="17" cm="1">
        <f t="array" ref="AM627">_xll.BDP($C627&amp;"@"&amp;Settings!$B$1&amp;" "&amp;$O627,"INTERVAL_SUM","MARKET_DATA_OVERRIDE="&amp;AM$1,"CALC_INTERVAL="&amp;Settings!$B$2,"FILL=0")*1000</f>
        <v>0</v>
      </c>
      <c r="AN627" s="18">
        <f t="shared" si="59"/>
        <v>0</v>
      </c>
      <c r="AO627" s="17" cm="1">
        <f t="array" ref="AO627">_xll.BDP($I627&amp;"@"&amp;Settings!$B$1&amp;" "&amp;$O627,"INTERVAL_SUM","MARKET_DATA_OVERRIDE="&amp;AO$1,"CALC_INTERVAL="&amp;Settings!$B$2,"FILL=0")*1000</f>
        <v>0</v>
      </c>
      <c r="AP627" s="17" cm="1">
        <f t="array" ref="AP627">_xll.BDP($I627&amp;"@"&amp;Settings!$B$1&amp;" "&amp;$O627,"INTERVAL_SUM","MARKET_DATA_OVERRIDE="&amp;AP$1,"CALC_INTERVAL="&amp;Settings!$B$2,"FILL=0")*1000</f>
        <v>0</v>
      </c>
      <c r="AQ627" s="8" cm="1">
        <f t="array" ref="AQ627">_xll.BDP($C627,AQ$1)</f>
        <v>100</v>
      </c>
      <c r="AR627" s="21">
        <f>_xlfn.IFNA(IF(ISNUMBER($K627),INDEX(SN_Limit[UTILIZATION],MATCH($K627,SN_Limit[BB_ID],0)),"#N/A"),
IF(ISNUMBER($L627),INDEX(SN_Limit[UTILIZATION],MATCH($L627,SN_Limit[BB_ID],0)),"#N/A"))</f>
        <v>0.49890000000000001</v>
      </c>
      <c r="AS627" s="6">
        <f>_xlfn.IFNA(IF(ISNUMBER($K627),INDEX(SN_Limit[REMAINING],MATCH($K627,SN_Limit[BB_ID],0)),"#N/A"),
IF(ISNUMBER($L627),INDEX(SN_Limit[REMAINING],MATCH($L627,SN_Limit[BB_ID],0)),"#N/A"))</f>
        <v>601633864.02999997</v>
      </c>
      <c r="AT627" s="39" t="str">
        <f>INDEX(Table11[Z_category],MATCH(MAX(BuyTable[[#This Row],[Yld_Z_BB]:[Yld_Z_RBCI]]),Table11[Z_score_Vale],1))</f>
        <v>90+</v>
      </c>
      <c r="AU627" s="39">
        <f>INDEX(Table12[TRAC_Category],MATCH(BuyTable[[#This Row],[Perc_Traded]],Table12[TRAC_Value],1))</f>
        <v>0</v>
      </c>
      <c r="AV627" s="41">
        <f>INDEX(Table13[NetDlrInv_Category],MATCH(BuyTable[[#This Row],[DealerClient Net]],Table13[NetDlrInv_Value],1))</f>
        <v>0</v>
      </c>
      <c r="AW627" s="39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627" s="39">
        <f>INDEX(Table15[XCCY_Cat],MATCH(BuyTable[[#This Row],[XCCY_sprd]],Table15[XCCY_Value],1))</f>
        <v>0</v>
      </c>
      <c r="AY627" s="3" t="str">
        <f>INDEX(Group_RTG[RTG_Value],MATCH($R627,Group_RTG[RTG_Key],0))&amp;":"&amp;INDEX(Map_DurBQNT[Dur_Val],MATCH($X627,Map_DurBQNT[Dur_Key],0))&amp;":"&amp;$M627&amp;":"&amp;$O627</f>
        <v>A:10:CAD:Govt</v>
      </c>
      <c r="AZ627" s="39" t="str">
        <f>INDEX(Table9[LQA_Bucket],MATCH(BuyTable[[#This Row],[LQA_LIQUIDITY_SCORE]],Table9[LQA_Val],1))</f>
        <v>80-100</v>
      </c>
      <c r="BA627" s="41" t="str">
        <f>INDEX(Table10[Utilization_Bucket],MATCH(_xlfn.IFNA(ROUND(BuyTable[[#This Row],[Remaining]]/1000000,0),-1),Table10[Utilization_Val],1))</f>
        <v>100MM+</v>
      </c>
      <c r="BB62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628" spans="1:54" x14ac:dyDescent="0.3">
      <c r="A628" t="s">
        <v>876</v>
      </c>
      <c r="B628" t="str">
        <f>IF(ISNUMBER(MATCH(I628,Buyside_PastID!A:A,0)),"","NEW")</f>
        <v/>
      </c>
      <c r="C628" s="8" t="s">
        <v>1839</v>
      </c>
      <c r="D628" s="8">
        <v>1.3935836078100901</v>
      </c>
      <c r="E628" s="8">
        <v>1.7657567776542962</v>
      </c>
      <c r="F628" s="8" t="s">
        <v>2288</v>
      </c>
      <c r="G628" s="8">
        <v>0</v>
      </c>
      <c r="H628" s="8">
        <v>0</v>
      </c>
      <c r="I628" s="8" t="str" cm="1">
        <f t="array" ref="I628">_xll.BDP($C628,I$1)</f>
        <v>803854JJ8</v>
      </c>
      <c r="J628" s="8" t="str" cm="1">
        <f t="array" ref="J628">_xll.BDP($C628,J$1)</f>
        <v>SCDA 5 03/05/37</v>
      </c>
      <c r="K628" s="8" cm="1">
        <f t="array" ref="K628">_xll.BDP($C628,K$1)</f>
        <v>186291</v>
      </c>
      <c r="L628" s="8" cm="1">
        <f t="array" ref="L628">_xll.BDP($C628,L$1)</f>
        <v>186291</v>
      </c>
      <c r="M628" s="8" t="str" cm="1">
        <f t="array" ref="M628">_xll.BDP($C628,M$1)</f>
        <v>CAD</v>
      </c>
      <c r="N628" s="8" t="str" cm="1">
        <f t="array" ref="N628">_xll.BDP($C628,N$1)</f>
        <v>CA</v>
      </c>
      <c r="O628" s="8" t="str" cm="1">
        <f t="array" ref="O628">_xll.BDP($C628,O$1)</f>
        <v>Govt</v>
      </c>
      <c r="P628" s="8" t="str" cm="1">
        <f t="array" ref="P628">_xll.BDP($C628,P$1)</f>
        <v>Government</v>
      </c>
      <c r="Q628" s="8" t="str" cm="1">
        <f t="array" ref="Q628">_xll.BDP($C628,Q$1)</f>
        <v>PROVINCE OF SASKATCHEWAN</v>
      </c>
      <c r="R628" s="8" t="str" cm="1">
        <f t="array" ref="R628">_xll.BDP($C628,R$1)</f>
        <v>AA</v>
      </c>
      <c r="S628" s="8" cm="1">
        <f t="array" ref="S628">_xlfn.IFNA(MATCH(_xll.BDP($C628,S$1),Convert_RBCIRTG[RTG_MDY],0),0)</f>
        <v>9</v>
      </c>
      <c r="T628" s="8" cm="1">
        <f t="array" ref="T628">_xlfn.IFNA(MATCH(_xll.BDP($C628,T$1),Convert_RBCIRTG[RTG_FITCH_SP],0),0)</f>
        <v>0</v>
      </c>
      <c r="U628" s="8" cm="1">
        <f t="array" ref="U628">_xlfn.IFNA(MATCH(_xll.BDP($C628,U$1),Convert_RBCIRTG[RTG_FITCH_SP],0),0)</f>
        <v>8</v>
      </c>
      <c r="V628" s="20" t="str" cm="1">
        <f t="array" ref="V628">INDEX(Convert_RBCIRTG[RTG_FITCH_SP],IF(MEDIAN($S628:$U628)&gt;0,MEDIAN($S628:$U628),MAX($S628:$U628)))</f>
        <v>AA</v>
      </c>
      <c r="W628" s="15" cm="1">
        <f t="array" ref="W628">_xll.BDP($C628,W$1,"YAS_YLD_FLAG = 15")</f>
        <v>11.355111513563866</v>
      </c>
      <c r="X628" s="3" t="str">
        <f>INDEX(Convert_DurBins[Dur_Bucket],MATCH($W628,Convert_DurBins[Dur_Val],1))</f>
        <v>10-12</v>
      </c>
      <c r="Y628" s="14">
        <f t="shared" si="56"/>
        <v>2.5391780000000002</v>
      </c>
      <c r="Z628" s="3">
        <f>-INDEX(DefProv[Default],MATCH($O628&amp;$R628,DefProv[KEY],0))</f>
        <v>-3</v>
      </c>
      <c r="AA628" s="9" cm="1">
        <f t="array" ref="AA628">IF($M628="CAD",AB628,_xll.BDP($C628,AA$1,"YAS_XCCY_FOREIGN_CURRENCY=CAD","YAS_YLD_FLAG = 15","PRICING_SOURCE=BVAL"))</f>
        <v>2.569178</v>
      </c>
      <c r="AB628" s="9" cm="1">
        <f t="array" ref="AB628">_xll.BDP($C628,AB$1,"YAS_YLD_FLAG = 15","PRICING_SOURCE=BVAL")</f>
        <v>2.569178</v>
      </c>
      <c r="AC628" s="14">
        <f t="shared" si="57"/>
        <v>0</v>
      </c>
      <c r="AD628" s="9" cm="1">
        <f t="array" ref="AD628">_xll.BDP($C628,AD$1,"YAS_YLD_FLAG = 15","PRICING_SOURCE=BVAL")</f>
        <v>87.025800000000004</v>
      </c>
      <c r="AE628" s="14" t="e">
        <f>INDEX([1]credit_yield!$C$1:$C$108,MATCH($AY628,[1]credit_yield!$A$1:$A$108,0))</f>
        <v>#N/A</v>
      </c>
      <c r="AF628" s="9" cm="1">
        <f t="array" ref="AF628">_xll.BDP($C628,AF$1,"YAS_YLD_FLAG = 15","YAS_XCCY_FOREIGN_CURRENCY=CAD","PRICING_SOURCE=BVAL")</f>
        <v>79.988276503885473</v>
      </c>
      <c r="AG628" s="9" cm="1">
        <f t="array" ref="AG628">_xll.BDP($C628,AG$1,"YAS_YLD_FLAG = 15","PRICING_SOURCE=BVAL")</f>
        <v>1.69892</v>
      </c>
      <c r="AH628" s="9" t="str" cm="1">
        <f t="array" ref="AH628">_xll.BDP($C628,AH$1,"YAS_YLD_FLAG = 15","PRICING_SOURCE=BVAL")</f>
        <v>CAN 5 3/4 06/01/33</v>
      </c>
      <c r="AI628" s="9" t="str" cm="1">
        <f t="array" ref="AI628">_xll.BDP($C628,AI$1,"YAS_YLD_FLAG = 15","YAS_XCCY_FOREIGN_CURRENCY=CAD","PRICING_SOURCE=BVAL")</f>
        <v>CAN 4 06/01/41</v>
      </c>
      <c r="AJ628" s="9" cm="1">
        <f t="array" ref="AJ628">_xll.BQL($C628, "yield(fill=PREV, pricing_source=BVN4, side=Bid, yield_type=YTW) - yield(fill=PREV, pricing_source=BVN4, side=Ask, yield_type=YTW)")</f>
        <v>5.8993092941279635E-3</v>
      </c>
      <c r="AK628" s="16" cm="1">
        <f t="array" ref="AK628">_xll.BDP($C628,AK$1,"YAS_YLD_FLAG = 1")</f>
        <v>425000000</v>
      </c>
      <c r="AL628" s="5">
        <f t="shared" si="58"/>
        <v>0</v>
      </c>
      <c r="AM628" s="17" cm="1">
        <f t="array" ref="AM628">_xll.BDP($C628&amp;"@"&amp;Settings!$B$1&amp;" "&amp;$O628,"INTERVAL_SUM","MARKET_DATA_OVERRIDE="&amp;AM$1,"CALC_INTERVAL="&amp;Settings!$B$2,"FILL=0")*1000</f>
        <v>0</v>
      </c>
      <c r="AN628" s="18">
        <f t="shared" si="59"/>
        <v>0</v>
      </c>
      <c r="AO628" s="17" cm="1">
        <f t="array" ref="AO628">_xll.BDP($I628&amp;"@"&amp;Settings!$B$1&amp;" "&amp;$O628,"INTERVAL_SUM","MARKET_DATA_OVERRIDE="&amp;AO$1,"CALC_INTERVAL="&amp;Settings!$B$2,"FILL=0")*1000</f>
        <v>0</v>
      </c>
      <c r="AP628" s="17" cm="1">
        <f t="array" ref="AP628">_xll.BDP($I628&amp;"@"&amp;Settings!$B$1&amp;" "&amp;$O628,"INTERVAL_SUM","MARKET_DATA_OVERRIDE="&amp;AP$1,"CALC_INTERVAL="&amp;Settings!$B$2,"FILL=0")*1000</f>
        <v>0</v>
      </c>
      <c r="AQ628" s="8" cm="1">
        <f t="array" ref="AQ628">_xll.BDP($C628,AQ$1)</f>
        <v>99</v>
      </c>
      <c r="AR628" s="21">
        <f>_xlfn.IFNA(IF(ISNUMBER($K628),INDEX(SN_Limit[UTILIZATION],MATCH($K628,SN_Limit[BB_ID],0)),"#N/A"),
IF(ISNUMBER($L628),INDEX(SN_Limit[UTILIZATION],MATCH($L628,SN_Limit[BB_ID],0)),"#N/A"))</f>
        <v>0.38619999999999999</v>
      </c>
      <c r="AS628" s="6">
        <f>_xlfn.IFNA(IF(ISNUMBER($K628),INDEX(SN_Limit[REMAINING],MATCH($K628,SN_Limit[BB_ID],0)),"#N/A"),
IF(ISNUMBER($L628),INDEX(SN_Limit[REMAINING],MATCH($L628,SN_Limit[BB_ID],0)),"#N/A"))</f>
        <v>205518765.75</v>
      </c>
      <c r="AT628" s="39" t="str">
        <f>INDEX(Table11[Z_category],MATCH(MAX(BuyTable[[#This Row],[Yld_Z_BB]:[Yld_Z_RBCI]]),Table11[Z_score_Vale],1))</f>
        <v>90+</v>
      </c>
      <c r="AU628" s="39">
        <f>INDEX(Table12[TRAC_Category],MATCH(BuyTable[[#This Row],[Perc_Traded]],Table12[TRAC_Value],1))</f>
        <v>0</v>
      </c>
      <c r="AV628" s="41">
        <f>INDEX(Table13[NetDlrInv_Category],MATCH(BuyTable[[#This Row],[DealerClient Net]],Table13[NetDlrInv_Value],1))</f>
        <v>0</v>
      </c>
      <c r="AW628" s="39">
        <f>IF(OR(ISBLANK(BuyTable[[#This Row],[MSG_AskSize]]),NOT(ISNUMBER(BuyTable[[#This Row],[MSG_AskSize]]))),"NA",INDEX(Table14[AskSize_Category],MATCH(BuyTable[[#This Row],[MSG_AskSize]],Table14[AskSize_Value],1)))</f>
        <v>0</v>
      </c>
      <c r="AX628" s="39">
        <f>INDEX(Table15[XCCY_Cat],MATCH(BuyTable[[#This Row],[XCCY_sprd]],Table15[XCCY_Value],1))</f>
        <v>0</v>
      </c>
      <c r="AY628" s="3" t="str">
        <f>INDEX(Group_RTG[RTG_Value],MATCH($R628,Group_RTG[RTG_Key],0))&amp;":"&amp;INDEX(Map_DurBQNT[Dur_Val],MATCH($X628,Map_DurBQNT[Dur_Key],0))&amp;":"&amp;$M628&amp;":"&amp;$O628</f>
        <v>AA:6:CAD:Govt</v>
      </c>
      <c r="AZ628" s="39" t="str">
        <f>INDEX(Table9[LQA_Bucket],MATCH(BuyTable[[#This Row],[LQA_LIQUIDITY_SCORE]],Table9[LQA_Val],1))</f>
        <v>80-100</v>
      </c>
      <c r="BA628" s="41" t="str">
        <f>INDEX(Table10[Utilization_Bucket],MATCH(_xlfn.IFNA(ROUND(BuyTable[[#This Row],[Remaining]]/1000000,0),-1),Table10[Utilization_Val],1))</f>
        <v>100MM+</v>
      </c>
      <c r="BB62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29" spans="1:54" x14ac:dyDescent="0.3">
      <c r="A629" t="s">
        <v>876</v>
      </c>
      <c r="B629" t="str">
        <f>IF(ISNUMBER(MATCH(I629,Buyside_PastID!A:A,0)),"","NEW")</f>
        <v/>
      </c>
      <c r="C629" s="8" t="s">
        <v>1139</v>
      </c>
      <c r="D629" s="8">
        <v>0.76600711987904457</v>
      </c>
      <c r="E629" s="8">
        <v>1.1371180878811036</v>
      </c>
      <c r="F629" s="8" t="s">
        <v>2257</v>
      </c>
      <c r="G629" s="8">
        <v>0</v>
      </c>
      <c r="H629" s="8">
        <v>0</v>
      </c>
      <c r="I629" s="8" t="str" cm="1">
        <f t="array" ref="I629">_xll.BDP($C629,I$1)</f>
        <v>689551ED7</v>
      </c>
      <c r="J629" s="8" t="str" cm="1">
        <f t="array" ref="J629">_xll.BDP($C629,J$1)</f>
        <v>OTTAWA 4.2 07/30/53</v>
      </c>
      <c r="K629" s="8" cm="1">
        <f t="array" ref="K629">_xll.BDP($C629,K$1)</f>
        <v>911991</v>
      </c>
      <c r="L629" s="8" cm="1">
        <f t="array" ref="L629">_xll.BDP($C629,L$1)</f>
        <v>911991</v>
      </c>
      <c r="M629" s="8" t="str" cm="1">
        <f t="array" ref="M629">_xll.BDP($C629,M$1)</f>
        <v>CAD</v>
      </c>
      <c r="N629" s="8" t="str" cm="1">
        <f t="array" ref="N629">_xll.BDP($C629,N$1)</f>
        <v>CA</v>
      </c>
      <c r="O629" s="8" t="str" cm="1">
        <f t="array" ref="O629">_xll.BDP($C629,O$1)</f>
        <v>Govt</v>
      </c>
      <c r="P629" s="8" t="str" cm="1">
        <f t="array" ref="P629">_xll.BDP($C629,P$1)</f>
        <v>Government</v>
      </c>
      <c r="Q629" s="8" t="str" cm="1">
        <f t="array" ref="Q629">_xll.BDP($C629,Q$1)</f>
        <v>CITY OF OTTAWA</v>
      </c>
      <c r="R629" s="8" t="str" cm="1">
        <f t="array" ref="R629">_xll.BDP($C629,R$1)</f>
        <v>AA+</v>
      </c>
      <c r="S629" s="8" cm="1">
        <f t="array" ref="S629">_xlfn.IFNA(MATCH(_xll.BDP($C629,S$1),Convert_RBCIRTG[RTG_MDY],0),0)</f>
        <v>10</v>
      </c>
      <c r="T629" s="8" cm="1">
        <f t="array" ref="T629">_xlfn.IFNA(MATCH(_xll.BDP($C629,T$1),Convert_RBCIRTG[RTG_FITCH_SP],0),0)</f>
        <v>0</v>
      </c>
      <c r="U629" s="8" cm="1">
        <f t="array" ref="U629">_xlfn.IFNA(MATCH(_xll.BDP($C629,U$1),Convert_RBCIRTG[RTG_FITCH_SP],0),0)</f>
        <v>8</v>
      </c>
      <c r="V629" s="20" t="str" cm="1">
        <f t="array" ref="V629">INDEX(Convert_RBCIRTG[RTG_FITCH_SP],IF(MEDIAN($S629:$U629)&gt;0,MEDIAN($S629:$U629),MAX($S629:$U629)))</f>
        <v>AA</v>
      </c>
      <c r="W629" s="15" cm="1">
        <f t="array" ref="W629">_xll.BDP($C629,W$1,"YAS_YLD_FLAG = 15")</f>
        <v>19.036691753725879</v>
      </c>
      <c r="X629" s="3" t="str">
        <f>INDEX(Convert_DurBins[Dur_Bucket],MATCH($W629,Convert_DurBins[Dur_Val],1))</f>
        <v>18-20</v>
      </c>
      <c r="Y629" s="14">
        <f t="shared" si="56"/>
        <v>2.8709970000000005</v>
      </c>
      <c r="Z629" s="3">
        <f>-INDEX(DefProv[Default],MATCH($O629&amp;$R629,DefProv[KEY],0))</f>
        <v>-3</v>
      </c>
      <c r="AA629" s="9" cm="1">
        <f t="array" ref="AA629">IF($M629="CAD",AB629,_xll.BDP($C629,AA$1,"YAS_XCCY_FOREIGN_CURRENCY=CAD","YAS_YLD_FLAG = 15","PRICING_SOURCE=BVAL"))</f>
        <v>2.9009970000000003</v>
      </c>
      <c r="AB629" s="9" cm="1">
        <f t="array" ref="AB629">_xll.BDP($C629,AB$1,"YAS_YLD_FLAG = 15","PRICING_SOURCE=BVAL")</f>
        <v>2.9009970000000003</v>
      </c>
      <c r="AC629" s="14">
        <f t="shared" si="57"/>
        <v>0</v>
      </c>
      <c r="AD629" s="9" cm="1">
        <f t="array" ref="AD629">_xll.BDP($C629,AD$1,"YAS_YLD_FLAG = 15","PRICING_SOURCE=BVAL")</f>
        <v>103.28950000000003</v>
      </c>
      <c r="AE629" s="14">
        <f>INDEX([1]credit_yield!$C$1:$C$108,MATCH($AY629,[1]credit_yield!$A$1:$A$108,0))</f>
        <v>85.018358503069194</v>
      </c>
      <c r="AF629" s="9" cm="1">
        <f t="array" ref="AF629">_xll.BDP($C629,AF$1,"YAS_YLD_FLAG = 15","YAS_XCCY_FOREIGN_CURRENCY=CAD","PRICING_SOURCE=BVAL")</f>
        <v>104.09561998152441</v>
      </c>
      <c r="AG629" s="9" cm="1">
        <f t="array" ref="AG629">_xll.BDP($C629,AG$1,"YAS_YLD_FLAG = 15","PRICING_SOURCE=BVAL")</f>
        <v>1.8681019999999999</v>
      </c>
      <c r="AH629" s="9" t="str" cm="1">
        <f t="array" ref="AH629">_xll.BDP($C629,AH$1,"YAS_YLD_FLAG = 15","PRICING_SOURCE=BVAL")</f>
        <v>CAN 4 06/01/41</v>
      </c>
      <c r="AI629" s="9" t="str" cm="1">
        <f t="array" ref="AI629">_xll.BDP($C629,AI$1,"YAS_YLD_FLAG = 15","YAS_XCCY_FOREIGN_CURRENCY=CAD","PRICING_SOURCE=BVAL")</f>
        <v>CAN 2 12/01/51</v>
      </c>
      <c r="AJ629" s="9" cm="1">
        <f t="array" ref="AJ629">_xll.BQL($C629, "yield(fill=PREV, pricing_source=BVN4, side=Bid, yield_type=YTW) - yield(fill=PREV, pricing_source=BVN4, side=Ask, yield_type=YTW)")</f>
        <v>1.6598835049911997E-2</v>
      </c>
      <c r="AK629" s="16" cm="1">
        <f t="array" ref="AK629">_xll.BDP($C629,AK$1,"YAS_YLD_FLAG = 1")</f>
        <v>274000000</v>
      </c>
      <c r="AL629" s="5">
        <f t="shared" si="58"/>
        <v>0</v>
      </c>
      <c r="AM629" s="17" cm="1">
        <f t="array" ref="AM629">_xll.BDP($C629&amp;"@"&amp;Settings!$B$1&amp;" "&amp;$O629,"INTERVAL_SUM","MARKET_DATA_OVERRIDE="&amp;AM$1,"CALC_INTERVAL="&amp;Settings!$B$2,"FILL=0")*1000</f>
        <v>0</v>
      </c>
      <c r="AN629" s="18">
        <f t="shared" si="59"/>
        <v>0</v>
      </c>
      <c r="AO629" s="17" cm="1">
        <f t="array" ref="AO629">_xll.BDP($I629&amp;"@"&amp;Settings!$B$1&amp;" "&amp;$O629,"INTERVAL_SUM","MARKET_DATA_OVERRIDE="&amp;AO$1,"CALC_INTERVAL="&amp;Settings!$B$2,"FILL=0")*1000</f>
        <v>0</v>
      </c>
      <c r="AP629" s="17" cm="1">
        <f t="array" ref="AP629">_xll.BDP($I629&amp;"@"&amp;Settings!$B$1&amp;" "&amp;$O629,"INTERVAL_SUM","MARKET_DATA_OVERRIDE="&amp;AP$1,"CALC_INTERVAL="&amp;Settings!$B$2,"FILL=0")*1000</f>
        <v>0</v>
      </c>
      <c r="AQ629" s="8" cm="1">
        <f t="array" ref="AQ629">_xll.BDP($C629,AQ$1)</f>
        <v>97</v>
      </c>
      <c r="AR629" s="21">
        <f>_xlfn.IFNA(IF(ISNUMBER($K629),INDEX(SN_Limit[UTILIZATION],MATCH($K629,SN_Limit[BB_ID],0)),"#N/A"),
IF(ISNUMBER($L629),INDEX(SN_Limit[UTILIZATION],MATCH($L629,SN_Limit[BB_ID],0)),"#N/A"))</f>
        <v>0.13300000000000001</v>
      </c>
      <c r="AS629" s="6">
        <f>_xlfn.IFNA(IF(ISNUMBER($K629),INDEX(SN_Limit[REMAINING],MATCH($K629,SN_Limit[BB_ID],0)),"#N/A"),
IF(ISNUMBER($L629),INDEX(SN_Limit[REMAINING],MATCH($L629,SN_Limit[BB_ID],0)),"#N/A"))</f>
        <v>38348870.75</v>
      </c>
      <c r="AT629" s="39" t="str">
        <f>INDEX(Table11[Z_category],MATCH(MAX(BuyTable[[#This Row],[Yld_Z_BB]:[Yld_Z_RBCI]]),Table11[Z_score_Vale],1))</f>
        <v>75 to 90</v>
      </c>
      <c r="AU629" s="39">
        <f>INDEX(Table12[TRAC_Category],MATCH(BuyTable[[#This Row],[Perc_Traded]],Table12[TRAC_Value],1))</f>
        <v>0</v>
      </c>
      <c r="AV629" s="41">
        <f>INDEX(Table13[NetDlrInv_Category],MATCH(BuyTable[[#This Row],[DealerClient Net]],Table13[NetDlrInv_Value],1))</f>
        <v>0</v>
      </c>
      <c r="AW629" s="39">
        <f>IF(OR(ISBLANK(BuyTable[[#This Row],[MSG_AskSize]]),NOT(ISNUMBER(BuyTable[[#This Row],[MSG_AskSize]]))),"NA",INDEX(Table14[AskSize_Category],MATCH(BuyTable[[#This Row],[MSG_AskSize]],Table14[AskSize_Value],1)))</f>
        <v>0</v>
      </c>
      <c r="AX629" s="39">
        <f>INDEX(Table15[XCCY_Cat],MATCH(BuyTable[[#This Row],[XCCY_sprd]],Table15[XCCY_Value],1))</f>
        <v>0</v>
      </c>
      <c r="AY629" s="3" t="str">
        <f>INDEX(Group_RTG[RTG_Value],MATCH($R629,Group_RTG[RTG_Key],0))&amp;":"&amp;INDEX(Map_DurBQNT[Dur_Val],MATCH($X629,Map_DurBQNT[Dur_Key],0))&amp;":"&amp;$M629&amp;":"&amp;$O629</f>
        <v>AA:10:CAD:Govt</v>
      </c>
      <c r="AZ629" s="39" t="str">
        <f>INDEX(Table9[LQA_Bucket],MATCH(BuyTable[[#This Row],[LQA_LIQUIDITY_SCORE]],Table9[LQA_Val],1))</f>
        <v>80-100</v>
      </c>
      <c r="BA629" s="41" t="str">
        <f>INDEX(Table10[Utilization_Bucket],MATCH(_xlfn.IFNA(ROUND(BuyTable[[#This Row],[Remaining]]/1000000,0),-1),Table10[Utilization_Val],1))</f>
        <v>10-50MM</v>
      </c>
      <c r="BB62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30" spans="1:54" x14ac:dyDescent="0.3">
      <c r="A630" t="s">
        <v>876</v>
      </c>
      <c r="B630" t="str">
        <f>IF(ISNUMBER(MATCH(I630,Buyside_PastID!A:A,0)),"","NEW")</f>
        <v/>
      </c>
      <c r="C630" s="8" t="s">
        <v>1150</v>
      </c>
      <c r="D630" s="8">
        <v>1.2541860838165015</v>
      </c>
      <c r="E630" s="8">
        <v>1.5929902023376679</v>
      </c>
      <c r="F630" s="8" t="s">
        <v>2305</v>
      </c>
      <c r="G630" s="8">
        <v>0</v>
      </c>
      <c r="H630" s="8">
        <v>0</v>
      </c>
      <c r="I630" s="8" t="str" cm="1">
        <f t="array" ref="I630">_xll.BDP($C630,I$1)</f>
        <v>975026HC2</v>
      </c>
      <c r="J630" s="8" t="str" cm="1">
        <f t="array" ref="J630">_xll.BDP($C630,J$1)</f>
        <v>WINNPG 4.1 06/01/45</v>
      </c>
      <c r="K630" s="8" cm="1">
        <f t="array" ref="K630">_xll.BDP($C630,K$1)</f>
        <v>186522</v>
      </c>
      <c r="L630" s="8" cm="1">
        <f t="array" ref="L630">_xll.BDP($C630,L$1)</f>
        <v>186522</v>
      </c>
      <c r="M630" s="8" t="str" cm="1">
        <f t="array" ref="M630">_xll.BDP($C630,M$1)</f>
        <v>CAD</v>
      </c>
      <c r="N630" s="8" t="str" cm="1">
        <f t="array" ref="N630">_xll.BDP($C630,N$1)</f>
        <v>CA</v>
      </c>
      <c r="O630" s="8" t="str" cm="1">
        <f t="array" ref="O630">_xll.BDP($C630,O$1)</f>
        <v>Govt</v>
      </c>
      <c r="P630" s="8" t="str" cm="1">
        <f t="array" ref="P630">_xll.BDP($C630,P$1)</f>
        <v>Government</v>
      </c>
      <c r="Q630" s="8" t="str" cm="1">
        <f t="array" ref="Q630">_xll.BDP($C630,Q$1)</f>
        <v>CITY OF WINNIPEG</v>
      </c>
      <c r="R630" s="8" t="str" cm="1">
        <f t="array" ref="R630">_xll.BDP($C630,R$1)</f>
        <v>AA</v>
      </c>
      <c r="S630" s="8" cm="1">
        <f t="array" ref="S630">_xlfn.IFNA(MATCH(_xll.BDP($C630,S$1),Convert_RBCIRTG[RTG_MDY],0),0)</f>
        <v>8</v>
      </c>
      <c r="T630" s="8" cm="1">
        <f t="array" ref="T630">_xlfn.IFNA(MATCH(_xll.BDP($C630,T$1),Convert_RBCIRTG[RTG_FITCH_SP],0),0)</f>
        <v>0</v>
      </c>
      <c r="U630" s="8" cm="1">
        <f t="array" ref="U630">_xlfn.IFNA(MATCH(_xll.BDP($C630,U$1),Convert_RBCIRTG[RTG_FITCH_SP],0),0)</f>
        <v>8</v>
      </c>
      <c r="V630" s="20" t="str" cm="1">
        <f t="array" ref="V630">INDEX(Convert_RBCIRTG[RTG_FITCH_SP],IF(MEDIAN($S630:$U630)&gt;0,MEDIAN($S630:$U630),MAX($S630:$U630)))</f>
        <v>AA</v>
      </c>
      <c r="W630" s="15" cm="1">
        <f t="array" ref="W630">_xll.BDP($C630,W$1,"YAS_YLD_FLAG = 15")</f>
        <v>15.594705479485082</v>
      </c>
      <c r="X630" s="3" t="str">
        <f>INDEX(Convert_DurBins[Dur_Bucket],MATCH($W630,Convert_DurBins[Dur_Val],1))</f>
        <v>14-16</v>
      </c>
      <c r="Y630" s="14">
        <f t="shared" si="56"/>
        <v>2.947276</v>
      </c>
      <c r="Z630" s="3">
        <f>-INDEX(DefProv[Default],MATCH($O630&amp;$R630,DefProv[KEY],0))</f>
        <v>-3</v>
      </c>
      <c r="AA630" s="9" cm="1">
        <f t="array" ref="AA630">IF($M630="CAD",AB630,_xll.BDP($C630,AA$1,"YAS_XCCY_FOREIGN_CURRENCY=CAD","YAS_YLD_FLAG = 15","PRICING_SOURCE=BVAL"))</f>
        <v>2.9772759999999998</v>
      </c>
      <c r="AB630" s="9" cm="1">
        <f t="array" ref="AB630">_xll.BDP($C630,AB$1,"YAS_YLD_FLAG = 15","PRICING_SOURCE=BVAL")</f>
        <v>2.9772759999999998</v>
      </c>
      <c r="AC630" s="14">
        <f t="shared" si="57"/>
        <v>0</v>
      </c>
      <c r="AD630" s="9" cm="1">
        <f t="array" ref="AD630">_xll.BDP($C630,AD$1,"YAS_YLD_FLAG = 15","PRICING_SOURCE=BVAL")</f>
        <v>104.1356</v>
      </c>
      <c r="AE630" s="14" t="e">
        <f>INDEX([1]credit_yield!$C$1:$C$108,MATCH($AY630,[1]credit_yield!$A$1:$A$108,0))</f>
        <v>#N/A</v>
      </c>
      <c r="AF630" s="9" cm="1">
        <f t="array" ref="AF630">_xll.BDP($C630,AF$1,"YAS_YLD_FLAG = 15","YAS_XCCY_FOREIGN_CURRENCY=CAD","PRICING_SOURCE=BVAL")</f>
        <v>119.91259334843267</v>
      </c>
      <c r="AG630" s="9" cm="1">
        <f t="array" ref="AG630">_xll.BDP($C630,AG$1,"YAS_YLD_FLAG = 15","PRICING_SOURCE=BVAL")</f>
        <v>1.9359199999999999</v>
      </c>
      <c r="AH630" s="9" t="str" cm="1">
        <f t="array" ref="AH630">_xll.BDP($C630,AH$1,"YAS_YLD_FLAG = 15","PRICING_SOURCE=BVAL")</f>
        <v>CAN 3 1/2 12/01/45</v>
      </c>
      <c r="AI630" s="9" t="str" cm="1">
        <f t="array" ref="AI630">_xll.BDP($C630,AI$1,"YAS_YLD_FLAG = 15","YAS_XCCY_FOREIGN_CURRENCY=CAD","PRICING_SOURCE=BVAL")</f>
        <v>CAN 4 06/01/41</v>
      </c>
      <c r="AJ630" s="9" cm="1">
        <f t="array" ref="AJ630">_xll.BQL($C630, "yield(fill=PREV, pricing_source=BVN4, side=Bid, yield_type=YTW) - yield(fill=PREV, pricing_source=BVN4, side=Ask, yield_type=YTW)")</f>
        <v>4.6027255981155424E-2</v>
      </c>
      <c r="AK630" s="16" cm="1">
        <f t="array" ref="AK630">_xll.BDP($C630,AK$1,"YAS_YLD_FLAG = 1")</f>
        <v>260000000</v>
      </c>
      <c r="AL630" s="5">
        <f t="shared" si="58"/>
        <v>0</v>
      </c>
      <c r="AM630" s="17" cm="1">
        <f t="array" ref="AM630">_xll.BDP($C630&amp;"@"&amp;Settings!$B$1&amp;" "&amp;$O630,"INTERVAL_SUM","MARKET_DATA_OVERRIDE="&amp;AM$1,"CALC_INTERVAL="&amp;Settings!$B$2,"FILL=0")*1000</f>
        <v>0</v>
      </c>
      <c r="AN630" s="18">
        <f t="shared" si="59"/>
        <v>0</v>
      </c>
      <c r="AO630" s="17" cm="1">
        <f t="array" ref="AO630">_xll.BDP($I630&amp;"@"&amp;Settings!$B$1&amp;" "&amp;$O630,"INTERVAL_SUM","MARKET_DATA_OVERRIDE="&amp;AO$1,"CALC_INTERVAL="&amp;Settings!$B$2,"FILL=0")*1000</f>
        <v>0</v>
      </c>
      <c r="AP630" s="17" cm="1">
        <f t="array" ref="AP630">_xll.BDP($I630&amp;"@"&amp;Settings!$B$1&amp;" "&amp;$O630,"INTERVAL_SUM","MARKET_DATA_OVERRIDE="&amp;AP$1,"CALC_INTERVAL="&amp;Settings!$B$2,"FILL=0")*1000</f>
        <v>0</v>
      </c>
      <c r="AQ630" s="8" cm="1">
        <f t="array" ref="AQ630">_xll.BDP($C630,AQ$1)</f>
        <v>74</v>
      </c>
      <c r="AR630" s="21">
        <f>_xlfn.IFNA(IF(ISNUMBER($K630),INDEX(SN_Limit[UTILIZATION],MATCH($K630,SN_Limit[BB_ID],0)),"#N/A"),
IF(ISNUMBER($L630),INDEX(SN_Limit[UTILIZATION],MATCH($L630,SN_Limit[BB_ID],0)),"#N/A"))</f>
        <v>0.77029999999999998</v>
      </c>
      <c r="AS630" s="6">
        <f>_xlfn.IFNA(IF(ISNUMBER($K630),INDEX(SN_Limit[REMAINING],MATCH($K630,SN_Limit[BB_ID],0)),"#N/A"),
IF(ISNUMBER($L630),INDEX(SN_Limit[REMAINING],MATCH($L630,SN_Limit[BB_ID],0)),"#N/A"))</f>
        <v>7781402.1599999964</v>
      </c>
      <c r="AT630" s="39" t="str">
        <f>INDEX(Table11[Z_category],MATCH(MAX(BuyTable[[#This Row],[Yld_Z_BB]:[Yld_Z_RBCI]]),Table11[Z_score_Vale],1))</f>
        <v>90+</v>
      </c>
      <c r="AU630" s="39">
        <f>INDEX(Table12[TRAC_Category],MATCH(BuyTable[[#This Row],[Perc_Traded]],Table12[TRAC_Value],1))</f>
        <v>0</v>
      </c>
      <c r="AV630" s="41">
        <f>INDEX(Table13[NetDlrInv_Category],MATCH(BuyTable[[#This Row],[DealerClient Net]],Table13[NetDlrInv_Value],1))</f>
        <v>0</v>
      </c>
      <c r="AW630" s="39">
        <f>IF(OR(ISBLANK(BuyTable[[#This Row],[MSG_AskSize]]),NOT(ISNUMBER(BuyTable[[#This Row],[MSG_AskSize]]))),"NA",INDEX(Table14[AskSize_Category],MATCH(BuyTable[[#This Row],[MSG_AskSize]],Table14[AskSize_Value],1)))</f>
        <v>0</v>
      </c>
      <c r="AX630" s="39">
        <f>INDEX(Table15[XCCY_Cat],MATCH(BuyTable[[#This Row],[XCCY_sprd]],Table15[XCCY_Value],1))</f>
        <v>0</v>
      </c>
      <c r="AY630" s="3" t="str">
        <f>INDEX(Group_RTG[RTG_Value],MATCH($R630,Group_RTG[RTG_Key],0))&amp;":"&amp;INDEX(Map_DurBQNT[Dur_Val],MATCH($X630,Map_DurBQNT[Dur_Key],0))&amp;":"&amp;$M630&amp;":"&amp;$O630</f>
        <v>AA:8:CAD:Govt</v>
      </c>
      <c r="AZ630" s="39" t="str">
        <f>INDEX(Table9[LQA_Bucket],MATCH(BuyTable[[#This Row],[LQA_LIQUIDITY_SCORE]],Table9[LQA_Val],1))</f>
        <v>60-80</v>
      </c>
      <c r="BA630" s="41" t="str">
        <f>INDEX(Table10[Utilization_Bucket],MATCH(_xlfn.IFNA(ROUND(BuyTable[[#This Row],[Remaining]]/1000000,0),-1),Table10[Utilization_Val],1))</f>
        <v>1-10MM</v>
      </c>
      <c r="BB63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631" spans="1:54" x14ac:dyDescent="0.3">
      <c r="A631" t="s">
        <v>876</v>
      </c>
      <c r="B631" t="str">
        <f>IF(ISNUMBER(MATCH(I631,Buyside_PastID!A:A,0)),"","NEW")</f>
        <v/>
      </c>
      <c r="C631" s="8" t="s">
        <v>1855</v>
      </c>
      <c r="D631" s="8">
        <v>1.1169849806942287</v>
      </c>
      <c r="E631" s="8">
        <v>1.2115512044552379</v>
      </c>
      <c r="F631" s="8" t="s">
        <v>2307</v>
      </c>
      <c r="G631" s="8">
        <v>1000</v>
      </c>
      <c r="H631" s="8">
        <v>2000000</v>
      </c>
      <c r="I631" s="8" t="str" cm="1">
        <f t="array" ref="I631">_xll.BDP($C631,I$1)</f>
        <v>88100BAA7</v>
      </c>
      <c r="J631" s="8" t="str" cm="1">
        <f t="array" ref="J631">_xll.BDP($C631,J$1)</f>
        <v>FTSCN 6.05 02/15/38</v>
      </c>
      <c r="K631" s="8" cm="1">
        <f t="array" ref="K631">_xll.BDP($C631,K$1)</f>
        <v>109221</v>
      </c>
      <c r="L631" s="8" cm="1">
        <f t="array" ref="L631">_xll.BDP($C631,L$1)</f>
        <v>211092</v>
      </c>
      <c r="M631" s="8" t="str" cm="1">
        <f t="array" ref="M631">_xll.BDP($C631,M$1)</f>
        <v>CAD</v>
      </c>
      <c r="N631" s="8" t="str" cm="1">
        <f t="array" ref="N631">_xll.BDP($C631,N$1)</f>
        <v>CA</v>
      </c>
      <c r="O631" s="8" t="str" cm="1">
        <f t="array" ref="O631">_xll.BDP($C631,O$1)</f>
        <v>Corp</v>
      </c>
      <c r="P631" s="8" t="str" cm="1">
        <f t="array" ref="P631">_xll.BDP($C631,P$1)</f>
        <v>Utilities</v>
      </c>
      <c r="Q631" s="8" t="str" cm="1">
        <f t="array" ref="Q631">_xll.BDP($C631,Q$1)</f>
        <v>FORTISBC ENERGY INC</v>
      </c>
      <c r="R631" s="8" t="str" cm="1">
        <f t="array" ref="R631">_xll.BDP($C631,R$1)</f>
        <v>A-</v>
      </c>
      <c r="S631" s="8" cm="1">
        <f t="array" ref="S631">_xlfn.IFNA(MATCH(_xll.BDP($C631,S$1),Convert_RBCIRTG[RTG_MDY],0),0)</f>
        <v>4</v>
      </c>
      <c r="T631" s="8" cm="1">
        <f t="array" ref="T631">_xlfn.IFNA(MATCH(_xll.BDP($C631,T$1),Convert_RBCIRTG[RTG_FITCH_SP],0),0)</f>
        <v>0</v>
      </c>
      <c r="U631" s="8" cm="1">
        <f t="array" ref="U631">_xlfn.IFNA(MATCH(_xll.BDP($C631,U$1),Convert_RBCIRTG[RTG_FITCH_SP],0),0)</f>
        <v>0</v>
      </c>
      <c r="V631" s="20" t="str" cm="1">
        <f t="array" ref="V631">INDEX(Convert_RBCIRTG[RTG_FITCH_SP],IF(MEDIAN($S631:$U631)&gt;0,MEDIAN($S631:$U631),MAX($S631:$U631)))</f>
        <v>A-</v>
      </c>
      <c r="W631" s="15" cm="1">
        <f t="array" ref="W631">_xll.BDP($C631,W$1,"YAS_YLD_FLAG = 15")</f>
        <v>11.217851896581829</v>
      </c>
      <c r="X631" s="3" t="str">
        <f>INDEX(Convert_DurBins[Dur_Bucket],MATCH($W631,Convert_DurBins[Dur_Val],1))</f>
        <v>10-12</v>
      </c>
      <c r="Y631" s="14">
        <f t="shared" si="56"/>
        <v>3.0745050000000003</v>
      </c>
      <c r="Z631" s="3">
        <f>-INDEX(DefProv[Default],MATCH($O631&amp;$R631,DefProv[KEY],0))</f>
        <v>-13</v>
      </c>
      <c r="AA631" s="9" cm="1">
        <f t="array" ref="AA631">IF($M631="CAD",AB631,_xll.BDP($C631,AA$1,"YAS_XCCY_FOREIGN_CURRENCY=CAD","YAS_YLD_FLAG = 15","PRICING_SOURCE=BVAL"))</f>
        <v>3.2045050000000002</v>
      </c>
      <c r="AB631" s="9" cm="1">
        <f t="array" ref="AB631">_xll.BDP($C631,AB$1,"YAS_YLD_FLAG = 15","PRICING_SOURCE=BVAL")</f>
        <v>3.2045050000000002</v>
      </c>
      <c r="AC631" s="14">
        <f t="shared" si="57"/>
        <v>0</v>
      </c>
      <c r="AD631" s="9" cm="1">
        <f t="array" ref="AD631">_xll.BDP($C631,AD$1,"YAS_YLD_FLAG = 15","PRICING_SOURCE=BVAL")</f>
        <v>150.55470000000003</v>
      </c>
      <c r="AE631" s="14">
        <f>INDEX([1]credit_yield!$C$1:$C$108,MATCH($AY631,[1]credit_yield!$A$1:$A$108,0))</f>
        <v>140.02370656331379</v>
      </c>
      <c r="AF631" s="9" cm="1">
        <f t="array" ref="AF631">_xll.BDP($C631,AF$1,"YAS_YLD_FLAG = 15","YAS_XCCY_FOREIGN_CURRENCY=CAD","PRICING_SOURCE=BVAL")</f>
        <v>158.16640706010455</v>
      </c>
      <c r="AG631" s="9" cm="1">
        <f t="array" ref="AG631">_xll.BDP($C631,AG$1,"YAS_YLD_FLAG = 15","PRICING_SOURCE=BVAL")</f>
        <v>1.698958</v>
      </c>
      <c r="AH631" s="9" t="str" cm="1">
        <f t="array" ref="AH631">_xll.BDP($C631,AH$1,"YAS_YLD_FLAG = 15","PRICING_SOURCE=BVAL")</f>
        <v>CAN 5 3/4 06/01/33</v>
      </c>
      <c r="AI631" s="9" t="str" cm="1">
        <f t="array" ref="AI631">_xll.BDP($C631,AI$1,"YAS_YLD_FLAG = 15","YAS_XCCY_FOREIGN_CURRENCY=CAD","PRICING_SOURCE=BVAL")</f>
        <v>CAN 4 06/01/41</v>
      </c>
      <c r="AJ631" s="9" cm="1">
        <f t="array" ref="AJ631">_xll.BQL($C631, "yield(fill=PREV, pricing_source=BVN4, side=Bid, yield_type=YTW) - yield(fill=PREV, pricing_source=BVN4, side=Ask, yield_type=YTW)")</f>
        <v>5.2302326334606075E-2</v>
      </c>
      <c r="AK631" s="16" cm="1">
        <f t="array" ref="AK631">_xll.BDP($C631,AK$1,"YAS_YLD_FLAG = 1")</f>
        <v>250000000</v>
      </c>
      <c r="AL631" s="5">
        <f t="shared" si="58"/>
        <v>0</v>
      </c>
      <c r="AM631" s="17" cm="1">
        <f t="array" ref="AM631">_xll.BDP($C631&amp;"@"&amp;Settings!$B$1&amp;" "&amp;$O631,"INTERVAL_SUM","MARKET_DATA_OVERRIDE="&amp;AM$1,"CALC_INTERVAL="&amp;Settings!$B$2,"FILL=0")*1000</f>
        <v>0</v>
      </c>
      <c r="AN631" s="18">
        <f t="shared" si="59"/>
        <v>0</v>
      </c>
      <c r="AO631" s="17" cm="1">
        <f t="array" ref="AO631">_xll.BDP($I631&amp;"@"&amp;Settings!$B$1&amp;" "&amp;$O631,"INTERVAL_SUM","MARKET_DATA_OVERRIDE="&amp;AO$1,"CALC_INTERVAL="&amp;Settings!$B$2,"FILL=0")*1000</f>
        <v>0</v>
      </c>
      <c r="AP631" s="17" cm="1">
        <f t="array" ref="AP631">_xll.BDP($I631&amp;"@"&amp;Settings!$B$1&amp;" "&amp;$O631,"INTERVAL_SUM","MARKET_DATA_OVERRIDE="&amp;AP$1,"CALC_INTERVAL="&amp;Settings!$B$2,"FILL=0")*1000</f>
        <v>0</v>
      </c>
      <c r="AQ631" s="8" cm="1">
        <f t="array" ref="AQ631">_xll.BDP($C631,AQ$1)</f>
        <v>68</v>
      </c>
      <c r="AR631" s="21">
        <f>_xlfn.IFNA(IF(ISNUMBER($K631),INDEX(SN_Limit[UTILIZATION],MATCH($K631,SN_Limit[BB_ID],0)),"#N/A"),
IF(ISNUMBER($L631),INDEX(SN_Limit[UTILIZATION],MATCH($L631,SN_Limit[BB_ID],0)),"#N/A"))</f>
        <v>0.41199999999999998</v>
      </c>
      <c r="AS631" s="6">
        <f>_xlfn.IFNA(IF(ISNUMBER($K631),INDEX(SN_Limit[REMAINING],MATCH($K631,SN_Limit[BB_ID],0)),"#N/A"),
IF(ISNUMBER($L631),INDEX(SN_Limit[REMAINING],MATCH($L631,SN_Limit[BB_ID],0)),"#N/A"))</f>
        <v>73196193.00999999</v>
      </c>
      <c r="AT631" s="39" t="str">
        <f>INDEX(Table11[Z_category],MATCH(MAX(BuyTable[[#This Row],[Yld_Z_BB]:[Yld_Z_RBCI]]),Table11[Z_score_Vale],1))</f>
        <v>75 to 90</v>
      </c>
      <c r="AU631" s="39">
        <f>INDEX(Table12[TRAC_Category],MATCH(BuyTable[[#This Row],[Perc_Traded]],Table12[TRAC_Value],1))</f>
        <v>0</v>
      </c>
      <c r="AV631" s="41">
        <f>INDEX(Table13[NetDlrInv_Category],MATCH(BuyTable[[#This Row],[DealerClient Net]],Table13[NetDlrInv_Value],1))</f>
        <v>0</v>
      </c>
      <c r="AW631" s="39">
        <f>IF(OR(ISBLANK(BuyTable[[#This Row],[MSG_AskSize]]),NOT(ISNUMBER(BuyTable[[#This Row],[MSG_AskSize]]))),"NA",INDEX(Table14[AskSize_Category],MATCH(BuyTable[[#This Row],[MSG_AskSize]],Table14[AskSize_Value],1)))</f>
        <v>0</v>
      </c>
      <c r="AX631" s="39">
        <f>INDEX(Table15[XCCY_Cat],MATCH(BuyTable[[#This Row],[XCCY_sprd]],Table15[XCCY_Value],1))</f>
        <v>0</v>
      </c>
      <c r="AY631" s="3" t="str">
        <f>INDEX(Group_RTG[RTG_Value],MATCH($R631,Group_RTG[RTG_Key],0))&amp;":"&amp;INDEX(Map_DurBQNT[Dur_Val],MATCH($X631,Map_DurBQNT[Dur_Key],0))&amp;":"&amp;$M631&amp;":"&amp;$O631</f>
        <v>A:6:CAD:Corp</v>
      </c>
      <c r="AZ631" s="39" t="str">
        <f>INDEX(Table9[LQA_Bucket],MATCH(BuyTable[[#This Row],[LQA_LIQUIDITY_SCORE]],Table9[LQA_Val],1))</f>
        <v>60-80</v>
      </c>
      <c r="BA631" s="41" t="str">
        <f>INDEX(Table10[Utilization_Bucket],MATCH(_xlfn.IFNA(ROUND(BuyTable[[#This Row],[Remaining]]/1000000,0),-1),Table10[Utilization_Val],1))</f>
        <v>50-100MM</v>
      </c>
      <c r="BB63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32" spans="1:54" x14ac:dyDescent="0.3">
      <c r="A632" t="s">
        <v>876</v>
      </c>
      <c r="B632" t="str">
        <f>IF(ISNUMBER(MATCH(I632,Buyside_PastID!A:A,0)),"","NEW")</f>
        <v/>
      </c>
      <c r="C632" s="8" t="s">
        <v>975</v>
      </c>
      <c r="D632" s="8">
        <v>1.4901887369375324</v>
      </c>
      <c r="E632" s="8">
        <v>1.7448438697021433</v>
      </c>
      <c r="F632" s="8" t="s">
        <v>2789</v>
      </c>
      <c r="I632" s="8" t="str" cm="1">
        <f t="array" ref="I632">_xll.BDP($C632,I$1)</f>
        <v>74814ZBP7</v>
      </c>
      <c r="J632" s="8" t="str" cm="1">
        <f t="array" ref="J632">_xll.BDP($C632,J$1)</f>
        <v>Q 6 1/2 04/01/35</v>
      </c>
      <c r="K632" s="8" cm="1">
        <f t="array" ref="K632">_xll.BDP($C632,K$1)</f>
        <v>227189</v>
      </c>
      <c r="L632" s="8" cm="1">
        <f t="array" ref="L632">_xll.BDP($C632,L$1)</f>
        <v>227189</v>
      </c>
      <c r="M632" s="8" t="str" cm="1">
        <f t="array" ref="M632">_xll.BDP($C632,M$1)</f>
        <v>CAD</v>
      </c>
      <c r="N632" s="8" t="str" cm="1">
        <f t="array" ref="N632">_xll.BDP($C632,N$1)</f>
        <v>CA</v>
      </c>
      <c r="O632" s="8" t="str" cm="1">
        <f t="array" ref="O632">_xll.BDP($C632,O$1)</f>
        <v>Govt</v>
      </c>
      <c r="P632" s="8" t="str" cm="1">
        <f t="array" ref="P632">_xll.BDP($C632,P$1)</f>
        <v>Government</v>
      </c>
      <c r="Q632" s="8" t="str" cm="1">
        <f t="array" ref="Q632">_xll.BDP($C632,Q$1)</f>
        <v>PROVINCE OF QUEBEC</v>
      </c>
      <c r="R632" s="8" t="str" cm="1">
        <f t="array" ref="R632">_xll.BDP($C632,R$1)</f>
        <v>AA-</v>
      </c>
      <c r="S632" s="8" cm="1">
        <f t="array" ref="S632">_xlfn.IFNA(MATCH(_xll.BDP($C632,S$1),Convert_RBCIRTG[RTG_MDY],0),0)</f>
        <v>0</v>
      </c>
      <c r="T632" s="8" cm="1">
        <f t="array" ref="T632">_xlfn.IFNA(MATCH(_xll.BDP($C632,T$1),Convert_RBCIRTG[RTG_FITCH_SP],0),0)</f>
        <v>0</v>
      </c>
      <c r="U632" s="8" cm="1">
        <f t="array" ref="U632">_xlfn.IFNA(MATCH(_xll.BDP($C632,U$1),Convert_RBCIRTG[RTG_FITCH_SP],0),0)</f>
        <v>7</v>
      </c>
      <c r="V632" s="20" t="str" cm="1">
        <f t="array" ref="V632">INDEX(Convert_RBCIRTG[RTG_FITCH_SP],IF(MEDIAN($S632:$U632)&gt;0,MEDIAN($S632:$U632),MAX($S632:$U632)))</f>
        <v>AA-</v>
      </c>
      <c r="W632" s="15" cm="1">
        <f t="array" ref="W632">_xll.BDP($C632,W$1,"YAS_YLD_FLAG = 15")</f>
        <v>9.8148781707059847</v>
      </c>
      <c r="X632" s="3" t="str">
        <f>INDEX(Convert_DurBins[Dur_Bucket],MATCH($W632,Convert_DurBins[Dur_Val],1))</f>
        <v>0-10</v>
      </c>
      <c r="Y632" s="14">
        <f t="shared" si="56"/>
        <v>2.5162580000000001</v>
      </c>
      <c r="Z632" s="3">
        <f>-INDEX(DefProv[Default],MATCH($O632&amp;$R632,DefProv[KEY],0))</f>
        <v>-3</v>
      </c>
      <c r="AA632" s="9" cm="1">
        <f t="array" ref="AA632">IF($M632="CAD",AB632,_xll.BDP($C632,AA$1,"YAS_XCCY_FOREIGN_CURRENCY=CAD","YAS_YLD_FLAG = 15","PRICING_SOURCE=BVAL"))</f>
        <v>2.5462579999999999</v>
      </c>
      <c r="AB632" s="9" cm="1">
        <f t="array" ref="AB632">_xll.BDP($C632,AB$1,"YAS_YLD_FLAG = 15","PRICING_SOURCE=BVAL")</f>
        <v>2.5462579999999999</v>
      </c>
      <c r="AC632" s="14">
        <f t="shared" si="57"/>
        <v>0</v>
      </c>
      <c r="AD632" s="9" cm="1">
        <f t="array" ref="AD632">_xll.BDP($C632,AD$1,"YAS_YLD_FLAG = 15","PRICING_SOURCE=BVAL")</f>
        <v>95.778599999999997</v>
      </c>
      <c r="AE632" s="14" t="e">
        <f>INDEX([1]credit_yield!$C$1:$C$108,MATCH($AY632,[1]credit_yield!$A$1:$A$108,0))</f>
        <v>#N/A</v>
      </c>
      <c r="AF632" s="9" cm="1">
        <f t="array" ref="AF632">_xll.BDP($C632,AF$1,"YAS_YLD_FLAG = 15","YAS_XCCY_FOREIGN_CURRENCY=CAD","PRICING_SOURCE=BVAL")</f>
        <v>111.04674646080186</v>
      </c>
      <c r="AG632" s="9" cm="1">
        <f t="array" ref="AG632">_xll.BDP($C632,AG$1,"YAS_YLD_FLAG = 15","PRICING_SOURCE=BVAL")</f>
        <v>1.5884719999999999</v>
      </c>
      <c r="AH632" s="9" t="str" cm="1">
        <f t="array" ref="AH632">_xll.BDP($C632,AH$1,"YAS_YLD_FLAG = 15","PRICING_SOURCE=BVAL")</f>
        <v>CAN 1 1/2 06/01/31</v>
      </c>
      <c r="AI632" s="9" t="str" cm="1">
        <f t="array" ref="AI632">_xll.BDP($C632,AI$1,"YAS_YLD_FLAG = 15","YAS_XCCY_FOREIGN_CURRENCY=CAD","PRICING_SOURCE=BVAL")</f>
        <v>CAN 1 ½ 06/01/31</v>
      </c>
      <c r="AJ632" s="9" cm="1">
        <f t="array" ref="AJ632">_xll.BQL($C632, "yield(fill=PREV, pricing_source=BVN4, side=Bid, yield_type=YTW) - yield(fill=PREV, pricing_source=BVN4, side=Ask, yield_type=YTW)")</f>
        <v>3.1674846664900169E-2</v>
      </c>
      <c r="AK632" s="16" cm="1">
        <f t="array" ref="AK632">_xll.BDP($C632,AK$1,"YAS_YLD_FLAG = 1")</f>
        <v>300000000</v>
      </c>
      <c r="AL632" s="5">
        <f t="shared" si="58"/>
        <v>0</v>
      </c>
      <c r="AM632" s="17" cm="1">
        <f t="array" ref="AM632">_xll.BDP($C632&amp;"@"&amp;Settings!$B$1&amp;" "&amp;$O632,"INTERVAL_SUM","MARKET_DATA_OVERRIDE="&amp;AM$1,"CALC_INTERVAL="&amp;Settings!$B$2,"FILL=0")*1000</f>
        <v>0</v>
      </c>
      <c r="AN632" s="18">
        <f t="shared" si="59"/>
        <v>0</v>
      </c>
      <c r="AO632" s="17" cm="1">
        <f t="array" ref="AO632">_xll.BDP($I632&amp;"@"&amp;Settings!$B$1&amp;" "&amp;$O632,"INTERVAL_SUM","MARKET_DATA_OVERRIDE="&amp;AO$1,"CALC_INTERVAL="&amp;Settings!$B$2,"FILL=0")*1000</f>
        <v>0</v>
      </c>
      <c r="AP632" s="17" cm="1">
        <f t="array" ref="AP632">_xll.BDP($I632&amp;"@"&amp;Settings!$B$1&amp;" "&amp;$O632,"INTERVAL_SUM","MARKET_DATA_OVERRIDE="&amp;AP$1,"CALC_INTERVAL="&amp;Settings!$B$2,"FILL=0")*1000</f>
        <v>0</v>
      </c>
      <c r="AQ632" s="8" cm="1">
        <f t="array" ref="AQ632">_xll.BDP($C632,AQ$1)</f>
        <v>92</v>
      </c>
      <c r="AR632" s="21">
        <f>_xlfn.IFNA(IF(ISNUMBER($K632),INDEX(SN_Limit[UTILIZATION],MATCH($K632,SN_Limit[BB_ID],0)),"#N/A"),
IF(ISNUMBER($L632),INDEX(SN_Limit[UTILIZATION],MATCH($L632,SN_Limit[BB_ID],0)),"#N/A"))</f>
        <v>0.48010000000000003</v>
      </c>
      <c r="AS632" s="6">
        <f>_xlfn.IFNA(IF(ISNUMBER($K632),INDEX(SN_Limit[REMAINING],MATCH($K632,SN_Limit[BB_ID],0)),"#N/A"),
IF(ISNUMBER($L632),INDEX(SN_Limit[REMAINING],MATCH($L632,SN_Limit[BB_ID],0)),"#N/A"))</f>
        <v>524865935.24000001</v>
      </c>
      <c r="AT632" s="39" t="str">
        <f>INDEX(Table11[Z_category],MATCH(MAX(BuyTable[[#This Row],[Yld_Z_BB]:[Yld_Z_RBCI]]),Table11[Z_score_Vale],1))</f>
        <v>90+</v>
      </c>
      <c r="AU632" s="39">
        <f>INDEX(Table12[TRAC_Category],MATCH(BuyTable[[#This Row],[Perc_Traded]],Table12[TRAC_Value],1))</f>
        <v>0</v>
      </c>
      <c r="AV632" s="41">
        <f>INDEX(Table13[NetDlrInv_Category],MATCH(BuyTable[[#This Row],[DealerClient Net]],Table13[NetDlrInv_Value],1))</f>
        <v>0</v>
      </c>
      <c r="AW632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632" s="39">
        <f>INDEX(Table15[XCCY_Cat],MATCH(BuyTable[[#This Row],[XCCY_sprd]],Table15[XCCY_Value],1))</f>
        <v>0</v>
      </c>
      <c r="AY632" s="3" t="str">
        <f>INDEX(Group_RTG[RTG_Value],MATCH($R632,Group_RTG[RTG_Key],0))&amp;":"&amp;INDEX(Map_DurBQNT[Dur_Val],MATCH($X632,Map_DurBQNT[Dur_Key],0))&amp;":"&amp;$M632&amp;":"&amp;$O632</f>
        <v>AA:5:CAD:Govt</v>
      </c>
      <c r="AZ632" s="39" t="str">
        <f>INDEX(Table9[LQA_Bucket],MATCH(BuyTable[[#This Row],[LQA_LIQUIDITY_SCORE]],Table9[LQA_Val],1))</f>
        <v>80-100</v>
      </c>
      <c r="BA632" s="41" t="str">
        <f>INDEX(Table10[Utilization_Bucket],MATCH(_xlfn.IFNA(ROUND(BuyTable[[#This Row],[Remaining]]/1000000,0),-1),Table10[Utilization_Val],1))</f>
        <v>100MM+</v>
      </c>
      <c r="BB63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33" spans="1:54" x14ac:dyDescent="0.3">
      <c r="A633" t="s">
        <v>876</v>
      </c>
      <c r="B633" t="str">
        <f>IF(ISNUMBER(MATCH(I633,Buyside_PastID!A:A,0)),"","NEW")</f>
        <v/>
      </c>
      <c r="C633" s="8" t="s">
        <v>1625</v>
      </c>
      <c r="D633" s="8">
        <v>1.2296803873550832</v>
      </c>
      <c r="E633" s="8">
        <v>0.93012456858173886</v>
      </c>
      <c r="F633" s="8" t="s">
        <v>2007</v>
      </c>
      <c r="G633" s="8">
        <v>25000000</v>
      </c>
      <c r="H633" s="8">
        <v>15000000</v>
      </c>
      <c r="I633" s="8" t="str" cm="1">
        <f t="array" ref="I633">_xll.BDP($C633,I$1)</f>
        <v>68333ZAA5</v>
      </c>
      <c r="J633" s="8" t="str" cm="1">
        <f t="array" ref="J633">_xll.BDP($C633,J$1)</f>
        <v>ONT 2.9 06/02/49</v>
      </c>
      <c r="K633" s="8" cm="1">
        <f t="array" ref="K633">_xll.BDP($C633,K$1)</f>
        <v>186288</v>
      </c>
      <c r="L633" s="8" cm="1">
        <f t="array" ref="L633">_xll.BDP($C633,L$1)</f>
        <v>186288</v>
      </c>
      <c r="M633" s="8" t="str" cm="1">
        <f t="array" ref="M633">_xll.BDP($C633,M$1)</f>
        <v>CAD</v>
      </c>
      <c r="N633" s="8" t="str" cm="1">
        <f t="array" ref="N633">_xll.BDP($C633,N$1)</f>
        <v>CA</v>
      </c>
      <c r="O633" s="8" t="str" cm="1">
        <f t="array" ref="O633">_xll.BDP($C633,O$1)</f>
        <v>Govt</v>
      </c>
      <c r="P633" s="8" t="str" cm="1">
        <f t="array" ref="P633">_xll.BDP($C633,P$1)</f>
        <v>Government</v>
      </c>
      <c r="Q633" s="8" t="str" cm="1">
        <f t="array" ref="Q633">_xll.BDP($C633,Q$1)</f>
        <v>ONTARIO (PROVINCE OF)</v>
      </c>
      <c r="R633" s="8" t="str" cm="1">
        <f t="array" ref="R633">_xll.BDP($C633,R$1)</f>
        <v>A+</v>
      </c>
      <c r="S633" s="8" cm="1">
        <f t="array" ref="S633">_xlfn.IFNA(MATCH(_xll.BDP($C633,S$1),Convert_RBCIRTG[RTG_MDY],0),0)</f>
        <v>7</v>
      </c>
      <c r="T633" s="8" cm="1">
        <f t="array" ref="T633">_xlfn.IFNA(MATCH(_xll.BDP($C633,T$1),Convert_RBCIRTG[RTG_FITCH_SP],0),0)</f>
        <v>7</v>
      </c>
      <c r="U633" s="8" cm="1">
        <f t="array" ref="U633">_xlfn.IFNA(MATCH(_xll.BDP($C633,U$1),Convert_RBCIRTG[RTG_FITCH_SP],0),0)</f>
        <v>6</v>
      </c>
      <c r="V633" s="20" t="str" cm="1">
        <f t="array" ref="V633">INDEX(Convert_RBCIRTG[RTG_FITCH_SP],IF(MEDIAN($S633:$U633)&gt;0,MEDIAN($S633:$U633),MAX($S633:$U633)))</f>
        <v>AA-</v>
      </c>
      <c r="W633" s="15" cm="1">
        <f t="array" ref="W633">_xll.BDP($C633,W$1,"YAS_YLD_FLAG = 15")</f>
        <v>18.883499013460657</v>
      </c>
      <c r="X633" s="3" t="str">
        <f>INDEX(Convert_DurBins[Dur_Bucket],MATCH($W633,Convert_DurBins[Dur_Val],1))</f>
        <v>18-20</v>
      </c>
      <c r="Y633" s="14">
        <f t="shared" si="56"/>
        <v>2.7042640000000002</v>
      </c>
      <c r="Z633" s="3">
        <f>-INDEX(DefProv[Default],MATCH($O633&amp;$R633,DefProv[KEY],0))</f>
        <v>-3</v>
      </c>
      <c r="AA633" s="9" cm="1">
        <f t="array" ref="AA633">IF($M633="CAD",AB633,_xll.BDP($C633,AA$1,"YAS_XCCY_FOREIGN_CURRENCY=CAD","YAS_YLD_FLAG = 15","PRICING_SOURCE=BVAL"))</f>
        <v>2.734264</v>
      </c>
      <c r="AB633" s="9" cm="1">
        <f t="array" ref="AB633">_xll.BDP($C633,AB$1,"YAS_YLD_FLAG = 15","PRICING_SOURCE=BVAL")</f>
        <v>2.734264</v>
      </c>
      <c r="AC633" s="14">
        <f t="shared" si="57"/>
        <v>0</v>
      </c>
      <c r="AD633" s="9" cm="1">
        <f t="array" ref="AD633">_xll.BDP($C633,AD$1,"YAS_YLD_FLAG = 15","PRICING_SOURCE=BVAL")</f>
        <v>78.176900000000018</v>
      </c>
      <c r="AE633" s="14">
        <f>INDEX([1]credit_yield!$C$1:$C$108,MATCH($AY633,[1]credit_yield!$A$1:$A$108,0))</f>
        <v>86.340196228027338</v>
      </c>
      <c r="AF633" s="9" cm="1">
        <f t="array" ref="AF633">_xll.BDP($C633,AF$1,"YAS_YLD_FLAG = 15","YAS_XCCY_FOREIGN_CURRENCY=CAD","PRICING_SOURCE=BVAL")</f>
        <v>77.526949976757621</v>
      </c>
      <c r="AG633" s="9" cm="1">
        <f t="array" ref="AG633">_xll.BDP($C633,AG$1,"YAS_YLD_FLAG = 15","PRICING_SOURCE=BVAL")</f>
        <v>1.9524949999999999</v>
      </c>
      <c r="AH633" s="9" t="str" cm="1">
        <f t="array" ref="AH633">_xll.BDP($C633,AH$1,"YAS_YLD_FLAG = 15","PRICING_SOURCE=BVAL")</f>
        <v>CAN 2 3/4 12/01/48</v>
      </c>
      <c r="AI633" s="9" t="str" cm="1">
        <f t="array" ref="AI633">_xll.BDP($C633,AI$1,"YAS_YLD_FLAG = 15","YAS_XCCY_FOREIGN_CURRENCY=CAD","PRICING_SOURCE=BVAL")</f>
        <v>CAN 2 12/01/51</v>
      </c>
      <c r="AJ633" s="9" cm="1">
        <f t="array" ref="AJ633">_xll.BQL($C633, "yield(fill=PREV, pricing_source=BVN4, side=Bid, yield_type=YTW) - yield(fill=PREV, pricing_source=BVN4, side=Ask, yield_type=YTW)")</f>
        <v>6.1669783592086524E-3</v>
      </c>
      <c r="AK633" s="16" cm="1">
        <f t="array" ref="AK633">_xll.BDP($C633,AK$1,"YAS_YLD_FLAG = 1")</f>
        <v>13250000000</v>
      </c>
      <c r="AL633" s="5">
        <f t="shared" si="58"/>
        <v>0</v>
      </c>
      <c r="AM633" s="17" cm="1">
        <f t="array" ref="AM633">_xll.BDP($C633&amp;"@"&amp;Settings!$B$1&amp;" "&amp;$O633,"INTERVAL_SUM","MARKET_DATA_OVERRIDE="&amp;AM$1,"CALC_INTERVAL="&amp;Settings!$B$2,"FILL=0")*1000</f>
        <v>0</v>
      </c>
      <c r="AN633" s="18">
        <f t="shared" si="59"/>
        <v>0</v>
      </c>
      <c r="AO633" s="17" cm="1">
        <f t="array" ref="AO633">_xll.BDP($I633&amp;"@"&amp;Settings!$B$1&amp;" "&amp;$O633,"INTERVAL_SUM","MARKET_DATA_OVERRIDE="&amp;AO$1,"CALC_INTERVAL="&amp;Settings!$B$2,"FILL=0")*1000</f>
        <v>0</v>
      </c>
      <c r="AP633" s="17" cm="1">
        <f t="array" ref="AP633">_xll.BDP($I633&amp;"@"&amp;Settings!$B$1&amp;" "&amp;$O633,"INTERVAL_SUM","MARKET_DATA_OVERRIDE="&amp;AP$1,"CALC_INTERVAL="&amp;Settings!$B$2,"FILL=0")*1000</f>
        <v>0</v>
      </c>
      <c r="AQ633" s="8" cm="1">
        <f t="array" ref="AQ633">_xll.BDP($C633,AQ$1)</f>
        <v>100</v>
      </c>
      <c r="AR633" s="21">
        <f>_xlfn.IFNA(IF(ISNUMBER($K633),INDEX(SN_Limit[UTILIZATION],MATCH($K633,SN_Limit[BB_ID],0)),"#N/A"),
IF(ISNUMBER($L633),INDEX(SN_Limit[UTILIZATION],MATCH($L633,SN_Limit[BB_ID],0)),"#N/A"))</f>
        <v>0.49890000000000001</v>
      </c>
      <c r="AS633" s="6">
        <f>_xlfn.IFNA(IF(ISNUMBER($K633),INDEX(SN_Limit[REMAINING],MATCH($K633,SN_Limit[BB_ID],0)),"#N/A"),
IF(ISNUMBER($L633),INDEX(SN_Limit[REMAINING],MATCH($L633,SN_Limit[BB_ID],0)),"#N/A"))</f>
        <v>601633864.02999997</v>
      </c>
      <c r="AT633" s="39" t="str">
        <f>INDEX(Table11[Z_category],MATCH(MAX(BuyTable[[#This Row],[Yld_Z_BB]:[Yld_Z_RBCI]]),Table11[Z_score_Vale],1))</f>
        <v>75 to 90</v>
      </c>
      <c r="AU633" s="39">
        <f>INDEX(Table12[TRAC_Category],MATCH(BuyTable[[#This Row],[Perc_Traded]],Table12[TRAC_Value],1))</f>
        <v>0</v>
      </c>
      <c r="AV633" s="41">
        <f>INDEX(Table13[NetDlrInv_Category],MATCH(BuyTable[[#This Row],[DealerClient Net]],Table13[NetDlrInv_Value],1))</f>
        <v>0</v>
      </c>
      <c r="AW633" s="39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633" s="39">
        <f>INDEX(Table15[XCCY_Cat],MATCH(BuyTable[[#This Row],[XCCY_sprd]],Table15[XCCY_Value],1))</f>
        <v>0</v>
      </c>
      <c r="AY633" s="3" t="str">
        <f>INDEX(Group_RTG[RTG_Value],MATCH($R633,Group_RTG[RTG_Key],0))&amp;":"&amp;INDEX(Map_DurBQNT[Dur_Val],MATCH($X633,Map_DurBQNT[Dur_Key],0))&amp;":"&amp;$M633&amp;":"&amp;$O633</f>
        <v>A:10:CAD:Govt</v>
      </c>
      <c r="AZ633" s="39" t="str">
        <f>INDEX(Table9[LQA_Bucket],MATCH(BuyTable[[#This Row],[LQA_LIQUIDITY_SCORE]],Table9[LQA_Val],1))</f>
        <v>80-100</v>
      </c>
      <c r="BA633" s="41" t="str">
        <f>INDEX(Table10[Utilization_Bucket],MATCH(_xlfn.IFNA(ROUND(BuyTable[[#This Row],[Remaining]]/1000000,0),-1),Table10[Utilization_Val],1))</f>
        <v>100MM+</v>
      </c>
      <c r="BB63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634" spans="1:54" x14ac:dyDescent="0.3">
      <c r="A634" t="s">
        <v>876</v>
      </c>
      <c r="B634" t="str">
        <f>IF(ISNUMBER(MATCH(I634,Buyside_PastID!A:A,0)),"","NEW")</f>
        <v/>
      </c>
      <c r="C634" s="8" t="s">
        <v>1134</v>
      </c>
      <c r="D634" s="8">
        <v>1.2541118112919032</v>
      </c>
      <c r="E634" s="8">
        <v>1.1599589850388339</v>
      </c>
      <c r="F634" s="8" t="s">
        <v>2309</v>
      </c>
      <c r="G634" s="8">
        <v>0</v>
      </c>
      <c r="H634" s="8">
        <v>0</v>
      </c>
      <c r="I634" s="8" t="str" cm="1">
        <f t="array" ref="I634">_xll.BDP($C634,I$1)</f>
        <v>921577RF1</v>
      </c>
      <c r="J634" s="8" t="str" cm="1">
        <f t="array" ref="J634">_xll.BDP($C634,J$1)</f>
        <v>VANC 3.7 10/18/52</v>
      </c>
      <c r="K634" s="8" cm="1">
        <f t="array" ref="K634">_xll.BDP($C634,K$1)</f>
        <v>186383</v>
      </c>
      <c r="L634" s="8" cm="1">
        <f t="array" ref="L634">_xll.BDP($C634,L$1)</f>
        <v>186383</v>
      </c>
      <c r="M634" s="8" t="str" cm="1">
        <f t="array" ref="M634">_xll.BDP($C634,M$1)</f>
        <v>CAD</v>
      </c>
      <c r="N634" s="8" t="str" cm="1">
        <f t="array" ref="N634">_xll.BDP($C634,N$1)</f>
        <v>CA</v>
      </c>
      <c r="O634" s="8" t="str" cm="1">
        <f t="array" ref="O634">_xll.BDP($C634,O$1)</f>
        <v>Govt</v>
      </c>
      <c r="P634" s="8" t="str" cm="1">
        <f t="array" ref="P634">_xll.BDP($C634,P$1)</f>
        <v>Government</v>
      </c>
      <c r="Q634" s="8" t="str" cm="1">
        <f t="array" ref="Q634">_xll.BDP($C634,Q$1)</f>
        <v>CITY OF VANCOUVER</v>
      </c>
      <c r="R634" s="8" t="str" cm="1">
        <f t="array" ref="R634">_xll.BDP($C634,R$1)</f>
        <v>AAA</v>
      </c>
      <c r="S634" s="8" cm="1">
        <f t="array" ref="S634">_xlfn.IFNA(MATCH(_xll.BDP($C634,S$1),Convert_RBCIRTG[RTG_MDY],0),0)</f>
        <v>10</v>
      </c>
      <c r="T634" s="8" cm="1">
        <f t="array" ref="T634">_xlfn.IFNA(MATCH(_xll.BDP($C634,T$1),Convert_RBCIRTG[RTG_FITCH_SP],0),0)</f>
        <v>0</v>
      </c>
      <c r="U634" s="8" cm="1">
        <f t="array" ref="U634">_xlfn.IFNA(MATCH(_xll.BDP($C634,U$1),Convert_RBCIRTG[RTG_FITCH_SP],0),0)</f>
        <v>10</v>
      </c>
      <c r="V634" s="20" t="str" cm="1">
        <f t="array" ref="V634">INDEX(Convert_RBCIRTG[RTG_FITCH_SP],IF(MEDIAN($S634:$U634)&gt;0,MEDIAN($S634:$U634),MAX($S634:$U634)))</f>
        <v>AAA</v>
      </c>
      <c r="W634" s="15" cm="1">
        <f t="array" ref="W634">_xll.BDP($C634,W$1,"YAS_YLD_FLAG = 15")</f>
        <v>19.350350463892628</v>
      </c>
      <c r="X634" s="3" t="str">
        <f>INDEX(Convert_DurBins[Dur_Bucket],MATCH($W634,Convert_DurBins[Dur_Val],1))</f>
        <v>18-20</v>
      </c>
      <c r="Y634" s="14">
        <f t="shared" si="56"/>
        <v>2.879343</v>
      </c>
      <c r="Z634" s="3">
        <f>-INDEX(DefProv[Default],MATCH($O634&amp;$R634,DefProv[KEY],0))</f>
        <v>-3</v>
      </c>
      <c r="AA634" s="9" cm="1">
        <f t="array" ref="AA634">IF($M634="CAD",AB634,_xll.BDP($C634,AA$1,"YAS_XCCY_FOREIGN_CURRENCY=CAD","YAS_YLD_FLAG = 15","PRICING_SOURCE=BVAL"))</f>
        <v>2.9093429999999998</v>
      </c>
      <c r="AB634" s="9" cm="1">
        <f t="array" ref="AB634">_xll.BDP($C634,AB$1,"YAS_YLD_FLAG = 15","PRICING_SOURCE=BVAL")</f>
        <v>2.9093429999999998</v>
      </c>
      <c r="AC634" s="14">
        <f t="shared" si="57"/>
        <v>0</v>
      </c>
      <c r="AD634" s="9" cm="1">
        <f t="array" ref="AD634">_xll.BDP($C634,AD$1,"YAS_YLD_FLAG = 15","PRICING_SOURCE=BVAL")</f>
        <v>104.12409999999998</v>
      </c>
      <c r="AE634" s="14" t="e">
        <f>INDEX([1]credit_yield!$C$1:$C$108,MATCH($AY634,[1]credit_yield!$A$1:$A$108,0))</f>
        <v>#N/A</v>
      </c>
      <c r="AF634" s="9" cm="1">
        <f t="array" ref="AF634">_xll.BDP($C634,AF$1,"YAS_YLD_FLAG = 15","YAS_XCCY_FOREIGN_CURRENCY=CAD","PRICING_SOURCE=BVAL")</f>
        <v>100.65689011273815</v>
      </c>
      <c r="AG634" s="9" cm="1">
        <f t="array" ref="AG634">_xll.BDP($C634,AG$1,"YAS_YLD_FLAG = 15","PRICING_SOURCE=BVAL")</f>
        <v>1.8681019999999999</v>
      </c>
      <c r="AH634" s="9" t="str" cm="1">
        <f t="array" ref="AH634">_xll.BDP($C634,AH$1,"YAS_YLD_FLAG = 15","PRICING_SOURCE=BVAL")</f>
        <v>CAN 4 06/01/41</v>
      </c>
      <c r="AI634" s="9" t="str" cm="1">
        <f t="array" ref="AI634">_xll.BDP($C634,AI$1,"YAS_YLD_FLAG = 15","YAS_XCCY_FOREIGN_CURRENCY=CAD","PRICING_SOURCE=BVAL")</f>
        <v>CAN 2 12/01/51</v>
      </c>
      <c r="AJ634" s="9" cm="1">
        <f t="array" ref="AJ634">_xll.BQL($C634, "yield(fill=PREV, pricing_source=BVN4, side=Bid, yield_type=YTW) - yield(fill=PREV, pricing_source=BVN4, side=Ask, yield_type=YTW)")</f>
        <v>1.4821645628261049E-2</v>
      </c>
      <c r="AK634" s="16" cm="1">
        <f t="array" ref="AK634">_xll.BDP($C634,AK$1,"YAS_YLD_FLAG = 1")</f>
        <v>220000000</v>
      </c>
      <c r="AL634" s="5">
        <f t="shared" si="58"/>
        <v>0</v>
      </c>
      <c r="AM634" s="17" cm="1">
        <f t="array" ref="AM634">_xll.BDP($C634&amp;"@"&amp;Settings!$B$1&amp;" "&amp;$O634,"INTERVAL_SUM","MARKET_DATA_OVERRIDE="&amp;AM$1,"CALC_INTERVAL="&amp;Settings!$B$2,"FILL=0")*1000</f>
        <v>0</v>
      </c>
      <c r="AN634" s="18">
        <f t="shared" si="59"/>
        <v>0</v>
      </c>
      <c r="AO634" s="17" cm="1">
        <f t="array" ref="AO634">_xll.BDP($I634&amp;"@"&amp;Settings!$B$1&amp;" "&amp;$O634,"INTERVAL_SUM","MARKET_DATA_OVERRIDE="&amp;AO$1,"CALC_INTERVAL="&amp;Settings!$B$2,"FILL=0")*1000</f>
        <v>0</v>
      </c>
      <c r="AP634" s="17" cm="1">
        <f t="array" ref="AP634">_xll.BDP($I634&amp;"@"&amp;Settings!$B$1&amp;" "&amp;$O634,"INTERVAL_SUM","MARKET_DATA_OVERRIDE="&amp;AP$1,"CALC_INTERVAL="&amp;Settings!$B$2,"FILL=0")*1000</f>
        <v>0</v>
      </c>
      <c r="AQ634" s="8" cm="1">
        <f t="array" ref="AQ634">_xll.BDP($C634,AQ$1)</f>
        <v>96</v>
      </c>
      <c r="AR634" s="21">
        <f>_xlfn.IFNA(IF(ISNUMBER($K634),INDEX(SN_Limit[UTILIZATION],MATCH($K634,SN_Limit[BB_ID],0)),"#N/A"),
IF(ISNUMBER($L634),INDEX(SN_Limit[UTILIZATION],MATCH($L634,SN_Limit[BB_ID],0)),"#N/A"))</f>
        <v>0</v>
      </c>
      <c r="AS634" s="6">
        <f>_xlfn.IFNA(IF(ISNUMBER($K634),INDEX(SN_Limit[REMAINING],MATCH($K634,SN_Limit[BB_ID],0)),"#N/A"),
IF(ISNUMBER($L634),INDEX(SN_Limit[REMAINING],MATCH($L634,SN_Limit[BB_ID],0)),"#N/A"))</f>
        <v>67500000</v>
      </c>
      <c r="AT634" s="39" t="str">
        <f>INDEX(Table11[Z_category],MATCH(MAX(BuyTable[[#This Row],[Yld_Z_BB]:[Yld_Z_RBCI]]),Table11[Z_score_Vale],1))</f>
        <v>75 to 90</v>
      </c>
      <c r="AU634" s="39">
        <f>INDEX(Table12[TRAC_Category],MATCH(BuyTable[[#This Row],[Perc_Traded]],Table12[TRAC_Value],1))</f>
        <v>0</v>
      </c>
      <c r="AV634" s="41">
        <f>INDEX(Table13[NetDlrInv_Category],MATCH(BuyTable[[#This Row],[DealerClient Net]],Table13[NetDlrInv_Value],1))</f>
        <v>0</v>
      </c>
      <c r="AW634" s="39">
        <f>IF(OR(ISBLANK(BuyTable[[#This Row],[MSG_AskSize]]),NOT(ISNUMBER(BuyTable[[#This Row],[MSG_AskSize]]))),"NA",INDEX(Table14[AskSize_Category],MATCH(BuyTable[[#This Row],[MSG_AskSize]],Table14[AskSize_Value],1)))</f>
        <v>0</v>
      </c>
      <c r="AX634" s="39">
        <f>INDEX(Table15[XCCY_Cat],MATCH(BuyTable[[#This Row],[XCCY_sprd]],Table15[XCCY_Value],1))</f>
        <v>0</v>
      </c>
      <c r="AY634" s="3" t="str">
        <f>INDEX(Group_RTG[RTG_Value],MATCH($R634,Group_RTG[RTG_Key],0))&amp;":"&amp;INDEX(Map_DurBQNT[Dur_Val],MATCH($X634,Map_DurBQNT[Dur_Key],0))&amp;":"&amp;$M634&amp;":"&amp;$O634</f>
        <v>AAA:10:CAD:Govt</v>
      </c>
      <c r="AZ634" s="39" t="str">
        <f>INDEX(Table9[LQA_Bucket],MATCH(BuyTable[[#This Row],[LQA_LIQUIDITY_SCORE]],Table9[LQA_Val],1))</f>
        <v>80-100</v>
      </c>
      <c r="BA634" s="41" t="str">
        <f>INDEX(Table10[Utilization_Bucket],MATCH(_xlfn.IFNA(ROUND(BuyTable[[#This Row],[Remaining]]/1000000,0),-1),Table10[Utilization_Val],1))</f>
        <v>50-100MM</v>
      </c>
      <c r="BB63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35" spans="1:54" x14ac:dyDescent="0.3">
      <c r="A635" t="s">
        <v>876</v>
      </c>
      <c r="B635" t="str">
        <f>IF(ISNUMBER(MATCH(I635,Buyside_PastID!A:A,0)),"","NEW")</f>
        <v/>
      </c>
      <c r="C635" s="8" t="s">
        <v>1862</v>
      </c>
      <c r="D635" s="8">
        <v>1.1002260153821892</v>
      </c>
      <c r="E635" s="8">
        <v>1.0391257614968052</v>
      </c>
      <c r="F635" s="8" t="s">
        <v>2789</v>
      </c>
      <c r="I635" s="8" t="str" cm="1">
        <f t="array" ref="I635">_xll.BDP($C635,I$1)</f>
        <v>505443AB7</v>
      </c>
      <c r="J635" s="8" t="str" cm="1">
        <f t="array" ref="J635">_xll.BDP($C635,J$1)</f>
        <v>CANLIL 3.86 12/01/45</v>
      </c>
      <c r="K635" s="8" cm="1">
        <f t="array" ref="K635">_xll.BDP($C635,K$1)</f>
        <v>38278808</v>
      </c>
      <c r="L635" s="8" cm="1">
        <f t="array" ref="L635">_xll.BDP($C635,L$1)</f>
        <v>38278808</v>
      </c>
      <c r="M635" s="8" t="str" cm="1">
        <f t="array" ref="M635">_xll.BDP($C635,M$1)</f>
        <v>CAD</v>
      </c>
      <c r="N635" s="8" t="str" cm="1">
        <f t="array" ref="N635">_xll.BDP($C635,N$1)</f>
        <v>CA</v>
      </c>
      <c r="O635" s="8" t="str" cm="1">
        <f t="array" ref="O635">_xll.BDP($C635,O$1)</f>
        <v>Govt</v>
      </c>
      <c r="P635" s="8" t="str" cm="1">
        <f t="array" ref="P635">_xll.BDP($C635,P$1)</f>
        <v>Government</v>
      </c>
      <c r="Q635" s="8" t="str" cm="1">
        <f t="array" ref="Q635">_xll.BDP($C635,Q$1)</f>
        <v>LABRADOR-ISLAND LINK FUN</v>
      </c>
      <c r="R635" s="8" t="str" cm="1">
        <f t="array" ref="R635">_xll.BDP($C635,R$1)</f>
        <v>AAA</v>
      </c>
      <c r="S635" s="8" cm="1">
        <f t="array" ref="S635">_xlfn.IFNA(MATCH(_xll.BDP($C635,S$1),Convert_RBCIRTG[RTG_MDY],0),0)</f>
        <v>10</v>
      </c>
      <c r="T635" s="8" cm="1">
        <f t="array" ref="T635">_xlfn.IFNA(MATCH(_xll.BDP($C635,T$1),Convert_RBCIRTG[RTG_FITCH_SP],0),0)</f>
        <v>0</v>
      </c>
      <c r="U635" s="8" cm="1">
        <f t="array" ref="U635">_xlfn.IFNA(MATCH(_xll.BDP($C635,U$1),Convert_RBCIRTG[RTG_FITCH_SP],0),0)</f>
        <v>10</v>
      </c>
      <c r="V635" s="20" t="str" cm="1">
        <f t="array" ref="V635">INDEX(Convert_RBCIRTG[RTG_FITCH_SP],IF(MEDIAN($S635:$U635)&gt;0,MEDIAN($S635:$U635),MAX($S635:$U635)))</f>
        <v>AAA</v>
      </c>
      <c r="W635" s="15" cm="1">
        <f t="array" ref="W635">_xll.BDP($C635,W$1,"YAS_YLD_FLAG = 15")</f>
        <v>16.365156254219794</v>
      </c>
      <c r="X635" s="3" t="str">
        <f>INDEX(Convert_DurBins[Dur_Bucket],MATCH($W635,Convert_DurBins[Dur_Val],1))</f>
        <v>16-18</v>
      </c>
      <c r="Y635" s="14">
        <f t="shared" si="56"/>
        <v>2.5756140000000003</v>
      </c>
      <c r="Z635" s="3">
        <f>-INDEX(DefProv[Default],MATCH($O635&amp;$R635,DefProv[KEY],0))</f>
        <v>-3</v>
      </c>
      <c r="AA635" s="9" cm="1">
        <f t="array" ref="AA635">IF($M635="CAD",AB635,_xll.BDP($C635,AA$1,"YAS_XCCY_FOREIGN_CURRENCY=CAD","YAS_YLD_FLAG = 15","PRICING_SOURCE=BVAL"))</f>
        <v>2.6056140000000001</v>
      </c>
      <c r="AB635" s="9" cm="1">
        <f t="array" ref="AB635">_xll.BDP($C635,AB$1,"YAS_YLD_FLAG = 15","PRICING_SOURCE=BVAL")</f>
        <v>2.6056140000000001</v>
      </c>
      <c r="AC635" s="14">
        <f t="shared" si="57"/>
        <v>0</v>
      </c>
      <c r="AD635" s="9" cm="1">
        <f t="array" ref="AD635">_xll.BDP($C635,AD$1,"YAS_YLD_FLAG = 15","PRICING_SOURCE=BVAL")</f>
        <v>73.751200000000011</v>
      </c>
      <c r="AE635" s="14" t="e">
        <f>INDEX([1]credit_yield!$C$1:$C$108,MATCH($AY635,[1]credit_yield!$A$1:$A$108,0))</f>
        <v>#N/A</v>
      </c>
      <c r="AF635" s="9" cm="1">
        <f t="array" ref="AF635">_xll.BDP($C635,AF$1,"YAS_YLD_FLAG = 15","YAS_XCCY_FOREIGN_CURRENCY=CAD","PRICING_SOURCE=BVAL")</f>
        <v>79.146319828143461</v>
      </c>
      <c r="AG635" s="9" cm="1">
        <f t="array" ref="AG635">_xll.BDP($C635,AG$1,"YAS_YLD_FLAG = 15","PRICING_SOURCE=BVAL")</f>
        <v>1.8681019999999999</v>
      </c>
      <c r="AH635" s="9" t="str" cm="1">
        <f t="array" ref="AH635">_xll.BDP($C635,AH$1,"YAS_YLD_FLAG = 15","PRICING_SOURCE=BVAL")</f>
        <v>CAN 4 06/01/41</v>
      </c>
      <c r="AI635" s="9" t="str" cm="1">
        <f t="array" ref="AI635">_xll.BDP($C635,AI$1,"YAS_YLD_FLAG = 15","YAS_XCCY_FOREIGN_CURRENCY=CAD","PRICING_SOURCE=BVAL")</f>
        <v>CAN 4 06/01/41</v>
      </c>
      <c r="AJ635" s="9" cm="1">
        <f t="array" ref="AJ635">_xll.BQL($C635, "yield(fill=PREV, pricing_source=BVN4, side=Bid, yield_type=YTW) - yield(fill=PREV, pricing_source=BVN4, side=Ask, yield_type=YTW)")</f>
        <v>4.4194958939632212E-2</v>
      </c>
      <c r="AK635" s="16" cm="1">
        <f t="array" ref="AK635">_xll.BDP($C635,AK$1,"YAS_YLD_FLAG = 1")</f>
        <v>600000000</v>
      </c>
      <c r="AL635" s="5">
        <f t="shared" si="58"/>
        <v>0</v>
      </c>
      <c r="AM635" s="17" cm="1">
        <f t="array" ref="AM635">_xll.BDP($C635&amp;"@"&amp;Settings!$B$1&amp;" "&amp;$O635,"INTERVAL_SUM","MARKET_DATA_OVERRIDE="&amp;AM$1,"CALC_INTERVAL="&amp;Settings!$B$2,"FILL=0")*1000</f>
        <v>0</v>
      </c>
      <c r="AN635" s="18">
        <f t="shared" si="59"/>
        <v>0</v>
      </c>
      <c r="AO635" s="17" cm="1">
        <f t="array" ref="AO635">_xll.BDP($I635&amp;"@"&amp;Settings!$B$1&amp;" "&amp;$O635,"INTERVAL_SUM","MARKET_DATA_OVERRIDE="&amp;AO$1,"CALC_INTERVAL="&amp;Settings!$B$2,"FILL=0")*1000</f>
        <v>0</v>
      </c>
      <c r="AP635" s="17" cm="1">
        <f t="array" ref="AP635">_xll.BDP($I635&amp;"@"&amp;Settings!$B$1&amp;" "&amp;$O635,"INTERVAL_SUM","MARKET_DATA_OVERRIDE="&amp;AP$1,"CALC_INTERVAL="&amp;Settings!$B$2,"FILL=0")*1000</f>
        <v>0</v>
      </c>
      <c r="AQ635" s="8" cm="1">
        <f t="array" ref="AQ635">_xll.BDP($C635,AQ$1)</f>
        <v>93</v>
      </c>
      <c r="AR635" s="21" t="e">
        <f>_xlfn.IFNA(IF(ISNUMBER($K635),INDEX(SN_Limit[UTILIZATION],MATCH($K635,SN_Limit[BB_ID],0)),"#N/A"),
IF(ISNUMBER($L635),INDEX(SN_Limit[UTILIZATION],MATCH($L635,SN_Limit[BB_ID],0)),"#N/A"))</f>
        <v>#N/A</v>
      </c>
      <c r="AS635" s="6" t="e">
        <f>_xlfn.IFNA(IF(ISNUMBER($K635),INDEX(SN_Limit[REMAINING],MATCH($K635,SN_Limit[BB_ID],0)),"#N/A"),
IF(ISNUMBER($L635),INDEX(SN_Limit[REMAINING],MATCH($L635,SN_Limit[BB_ID],0)),"#N/A"))</f>
        <v>#N/A</v>
      </c>
      <c r="AT635" s="39" t="str">
        <f>INDEX(Table11[Z_category],MATCH(MAX(BuyTable[[#This Row],[Yld_Z_BB]:[Yld_Z_RBCI]]),Table11[Z_score_Vale],1))</f>
        <v>75 to 90</v>
      </c>
      <c r="AU635" s="39">
        <f>INDEX(Table12[TRAC_Category],MATCH(BuyTable[[#This Row],[Perc_Traded]],Table12[TRAC_Value],1))</f>
        <v>0</v>
      </c>
      <c r="AV635" s="41">
        <f>INDEX(Table13[NetDlrInv_Category],MATCH(BuyTable[[#This Row],[DealerClient Net]],Table13[NetDlrInv_Value],1))</f>
        <v>0</v>
      </c>
      <c r="AW635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635" s="39">
        <f>INDEX(Table15[XCCY_Cat],MATCH(BuyTable[[#This Row],[XCCY_sprd]],Table15[XCCY_Value],1))</f>
        <v>0</v>
      </c>
      <c r="AY635" s="3" t="str">
        <f>INDEX(Group_RTG[RTG_Value],MATCH($R635,Group_RTG[RTG_Key],0))&amp;":"&amp;INDEX(Map_DurBQNT[Dur_Val],MATCH($X635,Map_DurBQNT[Dur_Key],0))&amp;":"&amp;$M635&amp;":"&amp;$O635</f>
        <v>AAA:9:CAD:Govt</v>
      </c>
      <c r="AZ635" s="39" t="str">
        <f>INDEX(Table9[LQA_Bucket],MATCH(BuyTable[[#This Row],[LQA_LIQUIDITY_SCORE]],Table9[LQA_Val],1))</f>
        <v>80-100</v>
      </c>
      <c r="BA635" s="41" t="str">
        <f>INDEX(Table10[Utilization_Bucket],MATCH(_xlfn.IFNA(ROUND(BuyTable[[#This Row],[Remaining]]/1000000,0),-1),Table10[Utilization_Val],1))</f>
        <v>NR</v>
      </c>
      <c r="BB63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636" spans="1:54" x14ac:dyDescent="0.3">
      <c r="A636" t="s">
        <v>876</v>
      </c>
      <c r="B636" t="str">
        <f>IF(ISNUMBER(MATCH(I636,Buyside_PastID!A:A,0)),"","NEW")</f>
        <v/>
      </c>
      <c r="C636" s="8" t="s">
        <v>999</v>
      </c>
      <c r="D636" s="8">
        <v>0.70710678118654757</v>
      </c>
      <c r="E636" s="8">
        <v>1.4443607104082832</v>
      </c>
      <c r="F636" s="8" t="s">
        <v>2789</v>
      </c>
      <c r="I636" s="8" t="str" cm="1">
        <f t="array" ref="I636">_xll.BDP($C636,I$1)</f>
        <v>BM1042373</v>
      </c>
      <c r="J636" s="8" t="str" cm="1">
        <f t="array" ref="J636">_xll.BDP($C636,J$1)</f>
        <v>NEDWBK 0.19 11/02/50</v>
      </c>
      <c r="K636" s="8" cm="1">
        <f t="array" ref="K636">_xll.BDP($C636,K$1)</f>
        <v>186312</v>
      </c>
      <c r="L636" s="8" cm="1">
        <f t="array" ref="L636">_xll.BDP($C636,L$1)</f>
        <v>186312</v>
      </c>
      <c r="M636" s="8" t="str" cm="1">
        <f t="array" ref="M636">_xll.BDP($C636,M$1)</f>
        <v>EUR</v>
      </c>
      <c r="N636" s="8" t="str" cm="1">
        <f t="array" ref="N636">_xll.BDP($C636,N$1)</f>
        <v>NE</v>
      </c>
      <c r="O636" s="8" t="str" cm="1">
        <f t="array" ref="O636">_xll.BDP($C636,O$1)</f>
        <v>Govt</v>
      </c>
      <c r="P636" s="8" t="str" cm="1">
        <f t="array" ref="P636">_xll.BDP($C636,P$1)</f>
        <v>Government</v>
      </c>
      <c r="Q636" s="8" t="str" cm="1">
        <f t="array" ref="Q636">_xll.BDP($C636,Q$1)</f>
        <v>NEDER WATERSCHAPSBANK</v>
      </c>
      <c r="R636" s="8" t="str" cm="1">
        <f t="array" ref="R636">_xll.BDP($C636,R$1)</f>
        <v>AAA</v>
      </c>
      <c r="S636" s="8" cm="1">
        <f t="array" ref="S636">_xlfn.IFNA(MATCH(_xll.BDP($C636,S$1),Convert_RBCIRTG[RTG_MDY],0),0)</f>
        <v>10</v>
      </c>
      <c r="T636" s="8" cm="1">
        <f t="array" ref="T636">_xlfn.IFNA(MATCH(_xll.BDP($C636,T$1),Convert_RBCIRTG[RTG_FITCH_SP],0),0)</f>
        <v>0</v>
      </c>
      <c r="U636" s="8" cm="1">
        <f t="array" ref="U636">_xlfn.IFNA(MATCH(_xll.BDP($C636,U$1),Convert_RBCIRTG[RTG_FITCH_SP],0),0)</f>
        <v>10</v>
      </c>
      <c r="V636" s="20" t="str" cm="1">
        <f t="array" ref="V636">INDEX(Convert_RBCIRTG[RTG_FITCH_SP],IF(MEDIAN($S636:$U636)&gt;0,MEDIAN($S636:$U636),MAX($S636:$U636)))</f>
        <v>AAA</v>
      </c>
      <c r="W636" s="15" cm="1">
        <f t="array" ref="W636">_xll.BDP($C636,W$1,"YAS_YLD_FLAG = 15")</f>
        <v>27.966363794576193</v>
      </c>
      <c r="X636" s="3" t="str">
        <f>INDEX(Convert_DurBins[Dur_Bucket],MATCH($W636,Convert_DurBins[Dur_Val],1))</f>
        <v>26-28</v>
      </c>
      <c r="Y636" s="14">
        <f t="shared" si="56"/>
        <v>2.5276943207881089</v>
      </c>
      <c r="Z636" s="3">
        <f>-INDEX(DefProv[Default],MATCH($O636&amp;$R636,DefProv[KEY],0))</f>
        <v>-3</v>
      </c>
      <c r="AA636" s="9" cm="1">
        <f t="array" ref="AA636">IF($M636="CAD",AB636,_xll.BDP($C636,AA$1,"YAS_XCCY_FOREIGN_CURRENCY=CAD","YAS_YLD_FLAG = 15","PRICING_SOURCE=BVAL"))</f>
        <v>2.5576943207881087</v>
      </c>
      <c r="AB636" s="9" cm="1">
        <f t="array" ref="AB636">_xll.BDP($C636,AB$1,"YAS_YLD_FLAG = 15","PRICING_SOURCE=BVAL")</f>
        <v>0.65717800000000004</v>
      </c>
      <c r="AC636" s="14">
        <f t="shared" si="57"/>
        <v>1.9005163207881086</v>
      </c>
      <c r="AD636" s="9" cm="1">
        <f t="array" ref="AD636">_xll.BDP($C636,AD$1,"YAS_YLD_FLAG = 15","PRICING_SOURCE=BVAL")</f>
        <v>42.300100000000008</v>
      </c>
      <c r="AE636" s="14" t="e">
        <f>INDEX([1]credit_yield!$C$1:$C$108,MATCH($AY636,[1]credit_yield!$A$1:$A$108,0))</f>
        <v>#N/A</v>
      </c>
      <c r="AF636" s="9" cm="1">
        <f t="array" ref="AF636">_xll.BDP($C636,AF$1,"YAS_YLD_FLAG = 15","YAS_XCCY_FOREIGN_CURRENCY=CAD","PRICING_SOURCE=BVAL")</f>
        <v>58.89426906738089</v>
      </c>
      <c r="AG636" s="9" cm="1">
        <f t="array" ref="AG636">_xll.BDP($C636,AG$1,"YAS_YLD_FLAG = 15","PRICING_SOURCE=BVAL")</f>
        <v>0.234177</v>
      </c>
      <c r="AH636" s="9" t="str" cm="1">
        <f t="array" ref="AH636">_xll.BDP($C636,AH$1,"YAS_YLD_FLAG = 15","PRICING_SOURCE=BVAL")</f>
        <v>DBR 0 08/15/52</v>
      </c>
      <c r="AI636" s="9" t="str" cm="1">
        <f t="array" ref="AI636">_xll.BDP($C636,AI$1,"YAS_YLD_FLAG = 15","YAS_XCCY_FOREIGN_CURRENCY=CAD","PRICING_SOURCE=BVAL")</f>
        <v>CAN 2 12/01/51</v>
      </c>
      <c r="AJ636" s="9" cm="1">
        <f t="array" ref="AJ636">_xll.BQL($C636, "yield(fill=PREV, pricing_source=BVN4, side=Bid, yield_type=YTW) - yield(fill=PREV, pricing_source=BVN4, side=Ask, yield_type=YTW)")</f>
        <v>3.096309960346455E-2</v>
      </c>
      <c r="AK636" s="16" cm="1">
        <f t="array" ref="AK636">_xll.BDP($C636,AK$1,"YAS_YLD_FLAG = 1")</f>
        <v>300000000</v>
      </c>
      <c r="AL636" s="5">
        <f t="shared" si="58"/>
        <v>0</v>
      </c>
      <c r="AM636" s="17" cm="1">
        <f t="array" ref="AM636">_xll.BDP($C636&amp;"@"&amp;Settings!$B$1&amp;" "&amp;$O636,"INTERVAL_SUM","MARKET_DATA_OVERRIDE="&amp;AM$1,"CALC_INTERVAL="&amp;Settings!$B$2,"FILL=0")*1000</f>
        <v>0</v>
      </c>
      <c r="AN636" s="18">
        <f t="shared" si="59"/>
        <v>0</v>
      </c>
      <c r="AO636" s="17" cm="1">
        <f t="array" ref="AO636">_xll.BDP($I636&amp;"@"&amp;Settings!$B$1&amp;" "&amp;$O636,"INTERVAL_SUM","MARKET_DATA_OVERRIDE="&amp;AO$1,"CALC_INTERVAL="&amp;Settings!$B$2,"FILL=0")*1000</f>
        <v>0</v>
      </c>
      <c r="AP636" s="17" cm="1">
        <f t="array" ref="AP636">_xll.BDP($I636&amp;"@"&amp;Settings!$B$1&amp;" "&amp;$O636,"INTERVAL_SUM","MARKET_DATA_OVERRIDE="&amp;AP$1,"CALC_INTERVAL="&amp;Settings!$B$2,"FILL=0")*1000</f>
        <v>0</v>
      </c>
      <c r="AQ636" s="8" cm="1">
        <f t="array" ref="AQ636">_xll.BDP($C636,AQ$1)</f>
        <v>91</v>
      </c>
      <c r="AR636" s="21">
        <f>_xlfn.IFNA(IF(ISNUMBER($K636),INDEX(SN_Limit[UTILIZATION],MATCH($K636,SN_Limit[BB_ID],0)),"#N/A"),
IF(ISNUMBER($L636),INDEX(SN_Limit[UTILIZATION],MATCH($L636,SN_Limit[BB_ID],0)),"#N/A"))</f>
        <v>9.4999999999999998E-3</v>
      </c>
      <c r="AS636" s="6">
        <f>_xlfn.IFNA(IF(ISNUMBER($K636),INDEX(SN_Limit[REMAINING],MATCH($K636,SN_Limit[BB_ID],0)),"#N/A"),
IF(ISNUMBER($L636),INDEX(SN_Limit[REMAINING],MATCH($L636,SN_Limit[BB_ID],0)),"#N/A"))</f>
        <v>89047464.109999999</v>
      </c>
      <c r="AT636" s="39" t="str">
        <f>INDEX(Table11[Z_category],MATCH(MAX(BuyTable[[#This Row],[Yld_Z_BB]:[Yld_Z_RBCI]]),Table11[Z_score_Vale],1))</f>
        <v>90+</v>
      </c>
      <c r="AU636" s="39">
        <f>INDEX(Table12[TRAC_Category],MATCH(BuyTable[[#This Row],[Perc_Traded]],Table12[TRAC_Value],1))</f>
        <v>0</v>
      </c>
      <c r="AV636" s="41">
        <f>INDEX(Table13[NetDlrInv_Category],MATCH(BuyTable[[#This Row],[DealerClient Net]],Table13[NetDlrInv_Value],1))</f>
        <v>0</v>
      </c>
      <c r="AW636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636" s="39" t="str">
        <f>INDEX(Table15[XCCY_Cat],MATCH(BuyTable[[#This Row],[XCCY_sprd]],Table15[XCCY_Value],1))</f>
        <v>1.5 to 2</v>
      </c>
      <c r="AY636" s="3" t="str">
        <f>INDEX(Group_RTG[RTG_Value],MATCH($R636,Group_RTG[RTG_Key],0))&amp;":"&amp;INDEX(Map_DurBQNT[Dur_Val],MATCH($X636,Map_DurBQNT[Dur_Key],0))&amp;":"&amp;$M636&amp;":"&amp;$O636</f>
        <v>AAA:14:EUR:Govt</v>
      </c>
      <c r="AZ636" s="39" t="str">
        <f>INDEX(Table9[LQA_Bucket],MATCH(BuyTable[[#This Row],[LQA_LIQUIDITY_SCORE]],Table9[LQA_Val],1))</f>
        <v>80-100</v>
      </c>
      <c r="BA636" s="41" t="str">
        <f>INDEX(Table10[Utilization_Bucket],MATCH(_xlfn.IFNA(ROUND(BuyTable[[#This Row],[Remaining]]/1000000,0),-1),Table10[Utilization_Val],1))</f>
        <v>50-100MM</v>
      </c>
      <c r="BB636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37" spans="1:54" x14ac:dyDescent="0.3">
      <c r="A637" t="s">
        <v>876</v>
      </c>
      <c r="B637" t="str">
        <f>IF(ISNUMBER(MATCH(I637,Buyside_PastID!A:A,0)),"","NEW")</f>
        <v/>
      </c>
      <c r="C637" s="8" t="s">
        <v>1865</v>
      </c>
      <c r="D637" s="8">
        <v>1.2875551005810415</v>
      </c>
      <c r="E637" s="8">
        <v>0.98717921522743712</v>
      </c>
      <c r="F637" s="8" t="s">
        <v>2760</v>
      </c>
      <c r="G637" s="8">
        <v>10000</v>
      </c>
      <c r="H637" s="8">
        <v>10000</v>
      </c>
      <c r="I637" s="8" t="str" cm="1">
        <f t="array" ref="I637">_xll.BDP($C637,I$1)</f>
        <v>013051ED5</v>
      </c>
      <c r="J637" s="8" t="str" cm="1">
        <f t="array" ref="J637">_xll.BDP($C637,J$1)</f>
        <v>ALTA 3.1 06/01/50</v>
      </c>
      <c r="K637" s="8" cm="1">
        <f t="array" ref="K637">_xll.BDP($C637,K$1)</f>
        <v>186292</v>
      </c>
      <c r="L637" s="8" cm="1">
        <f t="array" ref="L637">_xll.BDP($C637,L$1)</f>
        <v>186292</v>
      </c>
      <c r="M637" s="8" t="str" cm="1">
        <f t="array" ref="M637">_xll.BDP($C637,M$1)</f>
        <v>CAD</v>
      </c>
      <c r="N637" s="8" t="str" cm="1">
        <f t="array" ref="N637">_xll.BDP($C637,N$1)</f>
        <v>CA</v>
      </c>
      <c r="O637" s="8" t="str" cm="1">
        <f t="array" ref="O637">_xll.BDP($C637,O$1)</f>
        <v>Govt</v>
      </c>
      <c r="P637" s="8" t="str" cm="1">
        <f t="array" ref="P637">_xll.BDP($C637,P$1)</f>
        <v>Government</v>
      </c>
      <c r="Q637" s="8" t="str" cm="1">
        <f t="array" ref="Q637">_xll.BDP($C637,Q$1)</f>
        <v>PROVINCE OF ALBERTA</v>
      </c>
      <c r="R637" s="8" t="str" cm="1">
        <f t="array" ref="R637">_xll.BDP($C637,R$1)</f>
        <v>A+</v>
      </c>
      <c r="S637" s="8" cm="1">
        <f t="array" ref="S637">_xlfn.IFNA(MATCH(_xll.BDP($C637,S$1),Convert_RBCIRTG[RTG_MDY],0),0)</f>
        <v>7</v>
      </c>
      <c r="T637" s="8" cm="1">
        <f t="array" ref="T637">_xlfn.IFNA(MATCH(_xll.BDP($C637,T$1),Convert_RBCIRTG[RTG_FITCH_SP],0),0)</f>
        <v>7</v>
      </c>
      <c r="U637" s="8" cm="1">
        <f t="array" ref="U637">_xlfn.IFNA(MATCH(_xll.BDP($C637,U$1),Convert_RBCIRTG[RTG_FITCH_SP],0),0)</f>
        <v>5</v>
      </c>
      <c r="V637" s="20" t="str" cm="1">
        <f t="array" ref="V637">INDEX(Convert_RBCIRTG[RTG_FITCH_SP],IF(MEDIAN($S637:$U637)&gt;0,MEDIAN($S637:$U637),MAX($S637:$U637)))</f>
        <v>AA-</v>
      </c>
      <c r="W637" s="15" cm="1">
        <f t="array" ref="W637">_xll.BDP($C637,W$1,"YAS_YLD_FLAG = 15")</f>
        <v>19.008836357002345</v>
      </c>
      <c r="X637" s="3" t="str">
        <f>INDEX(Convert_DurBins[Dur_Bucket],MATCH($W637,Convert_DurBins[Dur_Val],1))</f>
        <v>18-20</v>
      </c>
      <c r="Y637" s="14">
        <f t="shared" si="56"/>
        <v>2.767477</v>
      </c>
      <c r="Z637" s="3">
        <f>-INDEX(DefProv[Default],MATCH($O637&amp;$R637,DefProv[KEY],0))</f>
        <v>-3</v>
      </c>
      <c r="AA637" s="9" cm="1">
        <f t="array" ref="AA637">IF($M637="CAD",AB637,_xll.BDP($C637,AA$1,"YAS_XCCY_FOREIGN_CURRENCY=CAD","YAS_YLD_FLAG = 15","PRICING_SOURCE=BVAL"))</f>
        <v>2.7974769999999998</v>
      </c>
      <c r="AB637" s="9" cm="1">
        <f t="array" ref="AB637">_xll.BDP($C637,AB$1,"YAS_YLD_FLAG = 15","PRICING_SOURCE=BVAL")</f>
        <v>2.7974769999999998</v>
      </c>
      <c r="AC637" s="14">
        <f t="shared" si="57"/>
        <v>0</v>
      </c>
      <c r="AD637" s="9" cm="1">
        <f t="array" ref="AD637">_xll.BDP($C637,AD$1,"YAS_YLD_FLAG = 15","PRICING_SOURCE=BVAL")</f>
        <v>84.498199999999997</v>
      </c>
      <c r="AE637" s="14">
        <f>INDEX([1]credit_yield!$C$1:$C$108,MATCH($AY637,[1]credit_yield!$A$1:$A$108,0))</f>
        <v>86.340196228027338</v>
      </c>
      <c r="AF637" s="9" cm="1">
        <f t="array" ref="AF637">_xll.BDP($C637,AF$1,"YAS_YLD_FLAG = 15","YAS_XCCY_FOREIGN_CURRENCY=CAD","PRICING_SOURCE=BVAL")</f>
        <v>84.919841311376416</v>
      </c>
      <c r="AG637" s="9" cm="1">
        <f t="array" ref="AG637">_xll.BDP($C637,AG$1,"YAS_YLD_FLAG = 15","PRICING_SOURCE=BVAL")</f>
        <v>1.9524949999999999</v>
      </c>
      <c r="AH637" s="9" t="str" cm="1">
        <f t="array" ref="AH637">_xll.BDP($C637,AH$1,"YAS_YLD_FLAG = 15","PRICING_SOURCE=BVAL")</f>
        <v>CAN 2 3/4 12/01/48</v>
      </c>
      <c r="AI637" s="9" t="str" cm="1">
        <f t="array" ref="AI637">_xll.BDP($C637,AI$1,"YAS_YLD_FLAG = 15","YAS_XCCY_FOREIGN_CURRENCY=CAD","PRICING_SOURCE=BVAL")</f>
        <v>CAN 2 12/01/51</v>
      </c>
      <c r="AJ637" s="9" cm="1">
        <f t="array" ref="AJ637">_xll.BQL($C637, "yield(fill=PREV, pricing_source=BVN4, side=Bid, yield_type=YTW) - yield(fill=PREV, pricing_source=BVN4, side=Ask, yield_type=YTW)")</f>
        <v>8.0174095793483779E-3</v>
      </c>
      <c r="AK637" s="16" cm="1">
        <f t="array" ref="AK637">_xll.BDP($C637,AK$1,"YAS_YLD_FLAG = 1")</f>
        <v>8920000000</v>
      </c>
      <c r="AL637" s="5">
        <f t="shared" si="58"/>
        <v>0</v>
      </c>
      <c r="AM637" s="17" cm="1">
        <f t="array" ref="AM637">_xll.BDP($C637&amp;"@"&amp;Settings!$B$1&amp;" "&amp;$O637,"INTERVAL_SUM","MARKET_DATA_OVERRIDE="&amp;AM$1,"CALC_INTERVAL="&amp;Settings!$B$2,"FILL=0")*1000</f>
        <v>0</v>
      </c>
      <c r="AN637" s="18">
        <f t="shared" si="59"/>
        <v>0</v>
      </c>
      <c r="AO637" s="17" cm="1">
        <f t="array" ref="AO637">_xll.BDP($I637&amp;"@"&amp;Settings!$B$1&amp;" "&amp;$O637,"INTERVAL_SUM","MARKET_DATA_OVERRIDE="&amp;AO$1,"CALC_INTERVAL="&amp;Settings!$B$2,"FILL=0")*1000</f>
        <v>0</v>
      </c>
      <c r="AP637" s="17" cm="1">
        <f t="array" ref="AP637">_xll.BDP($I637&amp;"@"&amp;Settings!$B$1&amp;" "&amp;$O637,"INTERVAL_SUM","MARKET_DATA_OVERRIDE="&amp;AP$1,"CALC_INTERVAL="&amp;Settings!$B$2,"FILL=0")*1000</f>
        <v>0</v>
      </c>
      <c r="AQ637" s="8" cm="1">
        <f t="array" ref="AQ637">_xll.BDP($C637,AQ$1)</f>
        <v>100</v>
      </c>
      <c r="AR637" s="21">
        <f>_xlfn.IFNA(IF(ISNUMBER($K637),INDEX(SN_Limit[UTILIZATION],MATCH($K637,SN_Limit[BB_ID],0)),"#N/A"),
IF(ISNUMBER($L637),INDEX(SN_Limit[UTILIZATION],MATCH($L637,SN_Limit[BB_ID],0)),"#N/A"))</f>
        <v>0.74470000000000003</v>
      </c>
      <c r="AS637" s="6">
        <f>_xlfn.IFNA(IF(ISNUMBER($K637),INDEX(SN_Limit[REMAINING],MATCH($K637,SN_Limit[BB_ID],0)),"#N/A"),
IF(ISNUMBER($L637),INDEX(SN_Limit[REMAINING],MATCH($L637,SN_Limit[BB_ID],0)),"#N/A"))</f>
        <v>71443136.829999983</v>
      </c>
      <c r="AT637" s="39" t="str">
        <f>INDEX(Table11[Z_category],MATCH(MAX(BuyTable[[#This Row],[Yld_Z_BB]:[Yld_Z_RBCI]]),Table11[Z_score_Vale],1))</f>
        <v>90+</v>
      </c>
      <c r="AU637" s="39">
        <f>INDEX(Table12[TRAC_Category],MATCH(BuyTable[[#This Row],[Perc_Traded]],Table12[TRAC_Value],1))</f>
        <v>0</v>
      </c>
      <c r="AV637" s="41">
        <f>INDEX(Table13[NetDlrInv_Category],MATCH(BuyTable[[#This Row],[DealerClient Net]],Table13[NetDlrInv_Value],1))</f>
        <v>0</v>
      </c>
      <c r="AW637" s="39">
        <f>IF(OR(ISBLANK(BuyTable[[#This Row],[MSG_AskSize]]),NOT(ISNUMBER(BuyTable[[#This Row],[MSG_AskSize]]))),"NA",INDEX(Table14[AskSize_Category],MATCH(BuyTable[[#This Row],[MSG_AskSize]],Table14[AskSize_Value],1)))</f>
        <v>0</v>
      </c>
      <c r="AX637" s="39">
        <f>INDEX(Table15[XCCY_Cat],MATCH(BuyTable[[#This Row],[XCCY_sprd]],Table15[XCCY_Value],1))</f>
        <v>0</v>
      </c>
      <c r="AY637" s="3" t="str">
        <f>INDEX(Group_RTG[RTG_Value],MATCH($R637,Group_RTG[RTG_Key],0))&amp;":"&amp;INDEX(Map_DurBQNT[Dur_Val],MATCH($X637,Map_DurBQNT[Dur_Key],0))&amp;":"&amp;$M637&amp;":"&amp;$O637</f>
        <v>A:10:CAD:Govt</v>
      </c>
      <c r="AZ637" s="39" t="str">
        <f>INDEX(Table9[LQA_Bucket],MATCH(BuyTable[[#This Row],[LQA_LIQUIDITY_SCORE]],Table9[LQA_Val],1))</f>
        <v>80-100</v>
      </c>
      <c r="BA637" s="41" t="str">
        <f>INDEX(Table10[Utilization_Bucket],MATCH(_xlfn.IFNA(ROUND(BuyTable[[#This Row],[Remaining]]/1000000,0),-1),Table10[Utilization_Val],1))</f>
        <v>50-100MM</v>
      </c>
      <c r="BB637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38" spans="1:54" x14ac:dyDescent="0.3">
      <c r="A638" t="s">
        <v>876</v>
      </c>
      <c r="B638" t="str">
        <f>IF(ISNUMBER(MATCH(I638,Buyside_PastID!A:A,0)),"","NEW")</f>
        <v/>
      </c>
      <c r="C638" s="8" t="s">
        <v>1863</v>
      </c>
      <c r="D638" s="8">
        <v>1.2285477303930024</v>
      </c>
      <c r="E638" s="8">
        <v>0.92900796101445804</v>
      </c>
      <c r="F638" s="8" t="s">
        <v>2312</v>
      </c>
      <c r="G638" s="8">
        <v>25000000</v>
      </c>
      <c r="H638" s="8">
        <v>15000000</v>
      </c>
      <c r="I638" s="8" t="str" cm="1">
        <f t="array" ref="I638">_xll.BDP($C638,I$1)</f>
        <v>68323ADZ4</v>
      </c>
      <c r="J638" s="8" t="str" cm="1">
        <f t="array" ref="J638">_xll.BDP($C638,J$1)</f>
        <v>ONT 2.8 06/02/48</v>
      </c>
      <c r="K638" s="8" cm="1">
        <f t="array" ref="K638">_xll.BDP($C638,K$1)</f>
        <v>186288</v>
      </c>
      <c r="L638" s="8" cm="1">
        <f t="array" ref="L638">_xll.BDP($C638,L$1)</f>
        <v>186288</v>
      </c>
      <c r="M638" s="8" t="str" cm="1">
        <f t="array" ref="M638">_xll.BDP($C638,M$1)</f>
        <v>CAD</v>
      </c>
      <c r="N638" s="8" t="str" cm="1">
        <f t="array" ref="N638">_xll.BDP($C638,N$1)</f>
        <v>CA</v>
      </c>
      <c r="O638" s="8" t="str" cm="1">
        <f t="array" ref="O638">_xll.BDP($C638,O$1)</f>
        <v>Govt</v>
      </c>
      <c r="P638" s="8" t="str" cm="1">
        <f t="array" ref="P638">_xll.BDP($C638,P$1)</f>
        <v>Government</v>
      </c>
      <c r="Q638" s="8" t="str" cm="1">
        <f t="array" ref="Q638">_xll.BDP($C638,Q$1)</f>
        <v>ONTARIO (PROVINCE OF)</v>
      </c>
      <c r="R638" s="8" t="str" cm="1">
        <f t="array" ref="R638">_xll.BDP($C638,R$1)</f>
        <v>A+</v>
      </c>
      <c r="S638" s="8" cm="1">
        <f t="array" ref="S638">_xlfn.IFNA(MATCH(_xll.BDP($C638,S$1),Convert_RBCIRTG[RTG_MDY],0),0)</f>
        <v>7</v>
      </c>
      <c r="T638" s="8" cm="1">
        <f t="array" ref="T638">_xlfn.IFNA(MATCH(_xll.BDP($C638,T$1),Convert_RBCIRTG[RTG_FITCH_SP],0),0)</f>
        <v>7</v>
      </c>
      <c r="U638" s="8" cm="1">
        <f t="array" ref="U638">_xlfn.IFNA(MATCH(_xll.BDP($C638,U$1),Convert_RBCIRTG[RTG_FITCH_SP],0),0)</f>
        <v>6</v>
      </c>
      <c r="V638" s="20" t="str" cm="1">
        <f t="array" ref="V638">INDEX(Convert_RBCIRTG[RTG_FITCH_SP],IF(MEDIAN($S638:$U638)&gt;0,MEDIAN($S638:$U638),MAX($S638:$U638)))</f>
        <v>AA-</v>
      </c>
      <c r="W638" s="15" cm="1">
        <f t="array" ref="W638">_xll.BDP($C638,W$1,"YAS_YLD_FLAG = 15")</f>
        <v>18.55513179844138</v>
      </c>
      <c r="X638" s="3" t="str">
        <f>INDEX(Convert_DurBins[Dur_Bucket],MATCH($W638,Convert_DurBins[Dur_Val],1))</f>
        <v>18-20</v>
      </c>
      <c r="Y638" s="14">
        <f t="shared" si="56"/>
        <v>2.7025020000000004</v>
      </c>
      <c r="Z638" s="3">
        <f>-INDEX(DefProv[Default],MATCH($O638&amp;$R638,DefProv[KEY],0))</f>
        <v>-3</v>
      </c>
      <c r="AA638" s="9" cm="1">
        <f t="array" ref="AA638">IF($M638="CAD",AB638,_xll.BDP($C638,AA$1,"YAS_XCCY_FOREIGN_CURRENCY=CAD","YAS_YLD_FLAG = 15","PRICING_SOURCE=BVAL"))</f>
        <v>2.7325020000000002</v>
      </c>
      <c r="AB638" s="9" cm="1">
        <f t="array" ref="AB638">_xll.BDP($C638,AB$1,"YAS_YLD_FLAG = 15","PRICING_SOURCE=BVAL")</f>
        <v>2.7325020000000002</v>
      </c>
      <c r="AC638" s="14">
        <f t="shared" si="57"/>
        <v>0</v>
      </c>
      <c r="AD638" s="9" cm="1">
        <f t="array" ref="AD638">_xll.BDP($C638,AD$1,"YAS_YLD_FLAG = 15","PRICING_SOURCE=BVAL")</f>
        <v>78.000700000000037</v>
      </c>
      <c r="AE638" s="14">
        <f>INDEX([1]credit_yield!$C$1:$C$108,MATCH($AY638,[1]credit_yield!$A$1:$A$108,0))</f>
        <v>86.340196228027338</v>
      </c>
      <c r="AF638" s="9" cm="1">
        <f t="array" ref="AF638">_xll.BDP($C638,AF$1,"YAS_YLD_FLAG = 15","YAS_XCCY_FOREIGN_CURRENCY=CAD","PRICING_SOURCE=BVAL")</f>
        <v>76.771186169556742</v>
      </c>
      <c r="AG638" s="9" cm="1">
        <f t="array" ref="AG638">_xll.BDP($C638,AG$1,"YAS_YLD_FLAG = 15","PRICING_SOURCE=BVAL")</f>
        <v>1.9524949999999999</v>
      </c>
      <c r="AH638" s="9" t="str" cm="1">
        <f t="array" ref="AH638">_xll.BDP($C638,AH$1,"YAS_YLD_FLAG = 15","PRICING_SOURCE=BVAL")</f>
        <v>CAN 2 3/4 12/01/48</v>
      </c>
      <c r="AI638" s="9" t="str" cm="1">
        <f t="array" ref="AI638">_xll.BDP($C638,AI$1,"YAS_YLD_FLAG = 15","YAS_XCCY_FOREIGN_CURRENCY=CAD","PRICING_SOURCE=BVAL")</f>
        <v>CAN 2 12/01/51</v>
      </c>
      <c r="AJ638" s="9" cm="1">
        <f t="array" ref="AJ638">_xll.BQL($C638, "yield(fill=PREV, pricing_source=BVN4, side=Bid, yield_type=YTW) - yield(fill=PREV, pricing_source=BVN4, side=Ask, yield_type=YTW)")</f>
        <v>9.4674987075960004E-3</v>
      </c>
      <c r="AK638" s="16" cm="1">
        <f t="array" ref="AK638">_xll.BDP($C638,AK$1,"YAS_YLD_FLAG = 1")</f>
        <v>12700000000</v>
      </c>
      <c r="AL638" s="5">
        <f t="shared" si="58"/>
        <v>0</v>
      </c>
      <c r="AM638" s="17" cm="1">
        <f t="array" ref="AM638">_xll.BDP($C638&amp;"@"&amp;Settings!$B$1&amp;" "&amp;$O638,"INTERVAL_SUM","MARKET_DATA_OVERRIDE="&amp;AM$1,"CALC_INTERVAL="&amp;Settings!$B$2,"FILL=0")*1000</f>
        <v>0</v>
      </c>
      <c r="AN638" s="18">
        <f t="shared" si="59"/>
        <v>0</v>
      </c>
      <c r="AO638" s="17" cm="1">
        <f t="array" ref="AO638">_xll.BDP($I638&amp;"@"&amp;Settings!$B$1&amp;" "&amp;$O638,"INTERVAL_SUM","MARKET_DATA_OVERRIDE="&amp;AO$1,"CALC_INTERVAL="&amp;Settings!$B$2,"FILL=0")*1000</f>
        <v>0</v>
      </c>
      <c r="AP638" s="17" cm="1">
        <f t="array" ref="AP638">_xll.BDP($I638&amp;"@"&amp;Settings!$B$1&amp;" "&amp;$O638,"INTERVAL_SUM","MARKET_DATA_OVERRIDE="&amp;AP$1,"CALC_INTERVAL="&amp;Settings!$B$2,"FILL=0")*1000</f>
        <v>0</v>
      </c>
      <c r="AQ638" s="8" cm="1">
        <f t="array" ref="AQ638">_xll.BDP($C638,AQ$1)</f>
        <v>100</v>
      </c>
      <c r="AR638" s="21">
        <f>_xlfn.IFNA(IF(ISNUMBER($K638),INDEX(SN_Limit[UTILIZATION],MATCH($K638,SN_Limit[BB_ID],0)),"#N/A"),
IF(ISNUMBER($L638),INDEX(SN_Limit[UTILIZATION],MATCH($L638,SN_Limit[BB_ID],0)),"#N/A"))</f>
        <v>0.49890000000000001</v>
      </c>
      <c r="AS638" s="6">
        <f>_xlfn.IFNA(IF(ISNUMBER($K638),INDEX(SN_Limit[REMAINING],MATCH($K638,SN_Limit[BB_ID],0)),"#N/A"),
IF(ISNUMBER($L638),INDEX(SN_Limit[REMAINING],MATCH($L638,SN_Limit[BB_ID],0)),"#N/A"))</f>
        <v>601633864.02999997</v>
      </c>
      <c r="AT638" s="39" t="str">
        <f>INDEX(Table11[Z_category],MATCH(MAX(BuyTable[[#This Row],[Yld_Z_BB]:[Yld_Z_RBCI]]),Table11[Z_score_Vale],1))</f>
        <v>75 to 90</v>
      </c>
      <c r="AU638" s="39">
        <f>INDEX(Table12[TRAC_Category],MATCH(BuyTable[[#This Row],[Perc_Traded]],Table12[TRAC_Value],1))</f>
        <v>0</v>
      </c>
      <c r="AV638" s="41">
        <f>INDEX(Table13[NetDlrInv_Category],MATCH(BuyTable[[#This Row],[DealerClient Net]],Table13[NetDlrInv_Value],1))</f>
        <v>0</v>
      </c>
      <c r="AW638" s="39" t="str">
        <f>IF(OR(ISBLANK(BuyTable[[#This Row],[MSG_AskSize]]),NOT(ISNUMBER(BuyTable[[#This Row],[MSG_AskSize]]))),"NA",INDEX(Table14[AskSize_Category],MATCH(BuyTable[[#This Row],[MSG_AskSize]],Table14[AskSize_Value],1)))</f>
        <v>20 to 50MM</v>
      </c>
      <c r="AX638" s="39">
        <f>INDEX(Table15[XCCY_Cat],MATCH(BuyTable[[#This Row],[XCCY_sprd]],Table15[XCCY_Value],1))</f>
        <v>0</v>
      </c>
      <c r="AY638" s="3" t="str">
        <f>INDEX(Group_RTG[RTG_Value],MATCH($R638,Group_RTG[RTG_Key],0))&amp;":"&amp;INDEX(Map_DurBQNT[Dur_Val],MATCH($X638,Map_DurBQNT[Dur_Key],0))&amp;":"&amp;$M638&amp;":"&amp;$O638</f>
        <v>A:10:CAD:Govt</v>
      </c>
      <c r="AZ638" s="39" t="str">
        <f>INDEX(Table9[LQA_Bucket],MATCH(BuyTable[[#This Row],[LQA_LIQUIDITY_SCORE]],Table9[LQA_Val],1))</f>
        <v>80-100</v>
      </c>
      <c r="BA638" s="41" t="str">
        <f>INDEX(Table10[Utilization_Bucket],MATCH(_xlfn.IFNA(ROUND(BuyTable[[#This Row],[Remaining]]/1000000,0),-1),Table10[Utilization_Val],1))</f>
        <v>100MM+</v>
      </c>
      <c r="BB638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  <row r="639" spans="1:54" x14ac:dyDescent="0.3">
      <c r="A639" t="s">
        <v>876</v>
      </c>
      <c r="B639" t="str">
        <f>IF(ISNUMBER(MATCH(I639,Buyside_PastID!A:A,0)),"","NEW")</f>
        <v/>
      </c>
      <c r="C639" s="8" t="s">
        <v>1867</v>
      </c>
      <c r="D639" s="8">
        <v>1.9906193253615505</v>
      </c>
      <c r="E639" s="8">
        <v>1.5194798106487646</v>
      </c>
      <c r="F639" s="8" t="s">
        <v>2789</v>
      </c>
      <c r="I639" s="8" t="str" cm="1">
        <f t="array" ref="I639">_xll.BDP($C639,I$1)</f>
        <v>683234HT8</v>
      </c>
      <c r="J639" s="8" t="str" cm="1">
        <f t="array" ref="J639">_xll.BDP($C639,J$1)</f>
        <v>ONT 9.4 07/13/34</v>
      </c>
      <c r="K639" s="8" cm="1">
        <f t="array" ref="K639">_xll.BDP($C639,K$1)</f>
        <v>186288</v>
      </c>
      <c r="L639" s="8" cm="1">
        <f t="array" ref="L639">_xll.BDP($C639,L$1)</f>
        <v>186288</v>
      </c>
      <c r="M639" s="8" t="str" cm="1">
        <f t="array" ref="M639">_xll.BDP($C639,M$1)</f>
        <v>CAD</v>
      </c>
      <c r="N639" s="8" t="str" cm="1">
        <f t="array" ref="N639">_xll.BDP($C639,N$1)</f>
        <v>CA</v>
      </c>
      <c r="O639" s="8" t="str" cm="1">
        <f t="array" ref="O639">_xll.BDP($C639,O$1)</f>
        <v>Govt</v>
      </c>
      <c r="P639" s="8" t="str" cm="1">
        <f t="array" ref="P639">_xll.BDP($C639,P$1)</f>
        <v>Government</v>
      </c>
      <c r="Q639" s="8" t="str" cm="1">
        <f t="array" ref="Q639">_xll.BDP($C639,Q$1)</f>
        <v>ONTARIO (PROVINCE OF)</v>
      </c>
      <c r="R639" s="8" t="str" cm="1">
        <f t="array" ref="R639">_xll.BDP($C639,R$1)</f>
        <v>A+</v>
      </c>
      <c r="S639" s="8" cm="1">
        <f t="array" ref="S639">_xlfn.IFNA(MATCH(_xll.BDP($C639,S$1),Convert_RBCIRTG[RTG_MDY],0),0)</f>
        <v>7</v>
      </c>
      <c r="T639" s="8" cm="1">
        <f t="array" ref="T639">_xlfn.IFNA(MATCH(_xll.BDP($C639,T$1),Convert_RBCIRTG[RTG_FITCH_SP],0),0)</f>
        <v>7</v>
      </c>
      <c r="U639" s="8" cm="1">
        <f t="array" ref="U639">_xlfn.IFNA(MATCH(_xll.BDP($C639,U$1),Convert_RBCIRTG[RTG_FITCH_SP],0),0)</f>
        <v>6</v>
      </c>
      <c r="V639" s="20" t="str" cm="1">
        <f t="array" ref="V639">INDEX(Convert_RBCIRTG[RTG_FITCH_SP],IF(MEDIAN($S639:$U639)&gt;0,MEDIAN($S639:$U639),MAX($S639:$U639)))</f>
        <v>AA-</v>
      </c>
      <c r="W639" s="15" cm="1">
        <f t="array" ref="W639">_xll.BDP($C639,W$1,"YAS_YLD_FLAG = 15")</f>
        <v>8.7610316516126598</v>
      </c>
      <c r="X639" s="3" t="str">
        <f>INDEX(Convert_DurBins[Dur_Bucket],MATCH($W639,Convert_DurBins[Dur_Val],1))</f>
        <v>0-10</v>
      </c>
      <c r="Y639" s="14">
        <f t="shared" si="56"/>
        <v>2.3535200000000001</v>
      </c>
      <c r="Z639" s="3">
        <f>-INDEX(DefProv[Default],MATCH($O639&amp;$R639,DefProv[KEY],0))</f>
        <v>-3</v>
      </c>
      <c r="AA639" s="9" cm="1">
        <f t="array" ref="AA639">IF($M639="CAD",AB639,_xll.BDP($C639,AA$1,"YAS_XCCY_FOREIGN_CURRENCY=CAD","YAS_YLD_FLAG = 15","PRICING_SOURCE=BVAL"))</f>
        <v>2.3835199999999999</v>
      </c>
      <c r="AB639" s="9" cm="1">
        <f t="array" ref="AB639">_xll.BDP($C639,AB$1,"YAS_YLD_FLAG = 15","PRICING_SOURCE=BVAL")</f>
        <v>2.3835199999999999</v>
      </c>
      <c r="AC639" s="14">
        <f t="shared" si="57"/>
        <v>0</v>
      </c>
      <c r="AD639" s="9" cm="1">
        <f t="array" ref="AD639">_xll.BDP($C639,AD$1,"YAS_YLD_FLAG = 15","PRICING_SOURCE=BVAL")</f>
        <v>79.499199999999973</v>
      </c>
      <c r="AE639" s="14">
        <f>INDEX([1]credit_yield!$C$1:$C$108,MATCH($AY639,[1]credit_yield!$A$1:$A$108,0))</f>
        <v>68.781405228834885</v>
      </c>
      <c r="AF639" s="9" cm="1">
        <f t="array" ref="AF639">_xll.BDP($C639,AF$1,"YAS_YLD_FLAG = 15","YAS_XCCY_FOREIGN_CURRENCY=CAD","PRICING_SOURCE=BVAL")</f>
        <v>99.506954366626616</v>
      </c>
      <c r="AG639" s="9" cm="1">
        <f t="array" ref="AG639">_xll.BDP($C639,AG$1,"YAS_YLD_FLAG = 15","PRICING_SOURCE=BVAL")</f>
        <v>1.5885280000000002</v>
      </c>
      <c r="AH639" s="9" t="str" cm="1">
        <f t="array" ref="AH639">_xll.BDP($C639,AH$1,"YAS_YLD_FLAG = 15","PRICING_SOURCE=BVAL")</f>
        <v>CAN 1 1/2 06/01/31</v>
      </c>
      <c r="AI639" s="9" t="str" cm="1">
        <f t="array" ref="AI639">_xll.BDP($C639,AI$1,"YAS_YLD_FLAG = 15","YAS_XCCY_FOREIGN_CURRENCY=CAD","PRICING_SOURCE=BVAL")</f>
        <v>CAN 1 ½ 06/01/31</v>
      </c>
      <c r="AJ639" s="9" cm="1">
        <f t="array" ref="AJ639">_xll.BQL($C639, "yield(fill=PREV, pricing_source=BVN4, side=Bid, yield_type=YTW) - yield(fill=PREV, pricing_source=BVN4, side=Ask, yield_type=YTW)")</f>
        <v>5.0437599172006298E-2</v>
      </c>
      <c r="AK639" s="16" cm="1">
        <f t="array" ref="AK639">_xll.BDP($C639,AK$1,"YAS_YLD_FLAG = 1")</f>
        <v>300000000</v>
      </c>
      <c r="AL639" s="5">
        <f t="shared" si="58"/>
        <v>0</v>
      </c>
      <c r="AM639" s="17" cm="1">
        <f t="array" ref="AM639">_xll.BDP($C639&amp;"@"&amp;Settings!$B$1&amp;" "&amp;$O639,"INTERVAL_SUM","MARKET_DATA_OVERRIDE="&amp;AM$1,"CALC_INTERVAL="&amp;Settings!$B$2,"FILL=0")*1000</f>
        <v>0</v>
      </c>
      <c r="AN639" s="18">
        <f t="shared" si="59"/>
        <v>0</v>
      </c>
      <c r="AO639" s="17" cm="1">
        <f t="array" ref="AO639">_xll.BDP($I639&amp;"@"&amp;Settings!$B$1&amp;" "&amp;$O639,"INTERVAL_SUM","MARKET_DATA_OVERRIDE="&amp;AO$1,"CALC_INTERVAL="&amp;Settings!$B$2,"FILL=0")*1000</f>
        <v>0</v>
      </c>
      <c r="AP639" s="17" cm="1">
        <f t="array" ref="AP639">_xll.BDP($I639&amp;"@"&amp;Settings!$B$1&amp;" "&amp;$O639,"INTERVAL_SUM","MARKET_DATA_OVERRIDE="&amp;AP$1,"CALC_INTERVAL="&amp;Settings!$B$2,"FILL=0")*1000</f>
        <v>0</v>
      </c>
      <c r="AQ639" s="8" cm="1">
        <f t="array" ref="AQ639">_xll.BDP($C639,AQ$1)</f>
        <v>86</v>
      </c>
      <c r="AR639" s="21">
        <f>_xlfn.IFNA(IF(ISNUMBER($K639),INDEX(SN_Limit[UTILIZATION],MATCH($K639,SN_Limit[BB_ID],0)),"#N/A"),
IF(ISNUMBER($L639),INDEX(SN_Limit[UTILIZATION],MATCH($L639,SN_Limit[BB_ID],0)),"#N/A"))</f>
        <v>0.49890000000000001</v>
      </c>
      <c r="AS639" s="6">
        <f>_xlfn.IFNA(IF(ISNUMBER($K639),INDEX(SN_Limit[REMAINING],MATCH($K639,SN_Limit[BB_ID],0)),"#N/A"),
IF(ISNUMBER($L639),INDEX(SN_Limit[REMAINING],MATCH($L639,SN_Limit[BB_ID],0)),"#N/A"))</f>
        <v>601633864.02999997</v>
      </c>
      <c r="AT639" s="39" t="str">
        <f>INDEX(Table11[Z_category],MATCH(MAX(BuyTable[[#This Row],[Yld_Z_BB]:[Yld_Z_RBCI]]),Table11[Z_score_Vale],1))</f>
        <v>90+</v>
      </c>
      <c r="AU639" s="39">
        <f>INDEX(Table12[TRAC_Category],MATCH(BuyTable[[#This Row],[Perc_Traded]],Table12[TRAC_Value],1))</f>
        <v>0</v>
      </c>
      <c r="AV639" s="41">
        <f>INDEX(Table13[NetDlrInv_Category],MATCH(BuyTable[[#This Row],[DealerClient Net]],Table13[NetDlrInv_Value],1))</f>
        <v>0</v>
      </c>
      <c r="AW639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639" s="39">
        <f>INDEX(Table15[XCCY_Cat],MATCH(BuyTable[[#This Row],[XCCY_sprd]],Table15[XCCY_Value],1))</f>
        <v>0</v>
      </c>
      <c r="AY639" s="3" t="str">
        <f>INDEX(Group_RTG[RTG_Value],MATCH($R639,Group_RTG[RTG_Key],0))&amp;":"&amp;INDEX(Map_DurBQNT[Dur_Val],MATCH($X639,Map_DurBQNT[Dur_Key],0))&amp;":"&amp;$M639&amp;":"&amp;$O639</f>
        <v>A:5:CAD:Govt</v>
      </c>
      <c r="AZ639" s="39" t="str">
        <f>INDEX(Table9[LQA_Bucket],MATCH(BuyTable[[#This Row],[LQA_LIQUIDITY_SCORE]],Table9[LQA_Val],1))</f>
        <v>80-100</v>
      </c>
      <c r="BA639" s="41" t="str">
        <f>INDEX(Table10[Utilization_Bucket],MATCH(_xlfn.IFNA(ROUND(BuyTable[[#This Row],[Remaining]]/1000000,0),-1),Table10[Utilization_Val],1))</f>
        <v>100MM+</v>
      </c>
      <c r="BB639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40" spans="1:54" x14ac:dyDescent="0.3">
      <c r="A640" t="s">
        <v>876</v>
      </c>
      <c r="B640" t="str">
        <f>IF(ISNUMBER(MATCH(I640,Buyside_PastID!A:A,0)),"","NEW")</f>
        <v/>
      </c>
      <c r="C640" s="8" t="s">
        <v>1151</v>
      </c>
      <c r="D640" s="8">
        <v>1.1187419431119763</v>
      </c>
      <c r="E640" s="8">
        <v>1.1752211554867167</v>
      </c>
      <c r="F640" s="8" t="s">
        <v>1980</v>
      </c>
      <c r="G640" s="8">
        <v>1000000</v>
      </c>
      <c r="H640" s="8">
        <v>2000000</v>
      </c>
      <c r="I640" s="8" t="str" cm="1">
        <f t="array" ref="I640">_xll.BDP($C640,I$1)</f>
        <v>EK3126134</v>
      </c>
      <c r="J640" s="8" t="str" cm="1">
        <f t="array" ref="J640">_xll.BDP($C640,J$1)</f>
        <v>STANLN 5 1/8 06/06/34</v>
      </c>
      <c r="K640" s="8" cm="1">
        <f t="array" ref="K640">_xll.BDP($C640,K$1)</f>
        <v>112319</v>
      </c>
      <c r="L640" s="8" cm="1">
        <f t="array" ref="L640">_xll.BDP($C640,L$1)</f>
        <v>112319</v>
      </c>
      <c r="M640" s="8" t="str" cm="1">
        <f t="array" ref="M640">_xll.BDP($C640,M$1)</f>
        <v>GBP</v>
      </c>
      <c r="N640" s="8" t="str" cm="1">
        <f t="array" ref="N640">_xll.BDP($C640,N$1)</f>
        <v>EN</v>
      </c>
      <c r="O640" s="8" t="str" cm="1">
        <f t="array" ref="O640">_xll.BDP($C640,O$1)</f>
        <v>Corp</v>
      </c>
      <c r="P640" s="8" t="str" cm="1">
        <f t="array" ref="P640">_xll.BDP($C640,P$1)</f>
        <v>Financials</v>
      </c>
      <c r="Q640" s="8" t="str" cm="1">
        <f t="array" ref="Q640">_xll.BDP($C640,Q$1)</f>
        <v>STANDARD CHARTERED PLC</v>
      </c>
      <c r="R640" s="8" t="str" cm="1">
        <f t="array" ref="R640">_xll.BDP($C640,R$1)</f>
        <v>BBB</v>
      </c>
      <c r="S640" s="8" cm="1">
        <f t="array" ref="S640">_xlfn.IFNA(MATCH(_xll.BDP($C640,S$1),Convert_RBCIRTG[RTG_MDY],0),0)</f>
        <v>2</v>
      </c>
      <c r="T640" s="8" cm="1">
        <f t="array" ref="T640">_xlfn.IFNA(MATCH(_xll.BDP($C640,T$1),Convert_RBCIRTG[RTG_FITCH_SP],0),0)</f>
        <v>3</v>
      </c>
      <c r="U640" s="8" cm="1">
        <f t="array" ref="U640">_xlfn.IFNA(MATCH(_xll.BDP($C640,U$1),Convert_RBCIRTG[RTG_FITCH_SP],0),0)</f>
        <v>1</v>
      </c>
      <c r="V640" s="20" t="str" cm="1">
        <f t="array" ref="V640">INDEX(Convert_RBCIRTG[RTG_FITCH_SP],IF(MEDIAN($S640:$U640)&gt;0,MEDIAN($S640:$U640),MAX($S640:$U640)))</f>
        <v>BBB</v>
      </c>
      <c r="W640" s="15" cm="1">
        <f t="array" ref="W640">_xll.BDP($C640,W$1,"YAS_YLD_FLAG = 15")</f>
        <v>9.6312978378997318</v>
      </c>
      <c r="X640" s="3" t="str">
        <f>INDEX(Convert_DurBins[Dur_Bucket],MATCH($W640,Convert_DurBins[Dur_Val],1))</f>
        <v>0-10</v>
      </c>
      <c r="Y640" s="14">
        <f t="shared" si="56"/>
        <v>3.806901541522945</v>
      </c>
      <c r="Z640" s="3">
        <f>-INDEX(DefProv[Default],MATCH($O640&amp;$R640,DefProv[KEY],0))</f>
        <v>-36</v>
      </c>
      <c r="AA640" s="9" cm="1">
        <f t="array" ref="AA640">IF($M640="CAD",AB640,_xll.BDP($C640,AA$1,"YAS_XCCY_FOREIGN_CURRENCY=CAD","YAS_YLD_FLAG = 15","PRICING_SOURCE=BVAL"))</f>
        <v>4.1669015415229449</v>
      </c>
      <c r="AB640" s="9" cm="1">
        <f t="array" ref="AB640">_xll.BDP($C640,AB$1,"YAS_YLD_FLAG = 15","PRICING_SOURCE=BVAL")</f>
        <v>2.9771130000000001</v>
      </c>
      <c r="AC640" s="14">
        <f t="shared" si="57"/>
        <v>1.1897885415229448</v>
      </c>
      <c r="AD640" s="9" cm="1">
        <f t="array" ref="AD640">_xll.BDP($C640,AD$1,"YAS_YLD_FLAG = 15","PRICING_SOURCE=BVAL")</f>
        <v>175.41560000000001</v>
      </c>
      <c r="AE640" s="14" t="e">
        <f>INDEX([1]credit_yield!$C$1:$C$108,MATCH($AY640,[1]credit_yield!$A$1:$A$108,0))</f>
        <v>#N/A</v>
      </c>
      <c r="AF640" s="9" cm="1">
        <f t="array" ref="AF640">_xll.BDP($C640,AF$1,"YAS_YLD_FLAG = 15","YAS_XCCY_FOREIGN_CURRENCY=CAD","PRICING_SOURCE=BVAL")</f>
        <v>257.84542204460581</v>
      </c>
      <c r="AG640" s="9" cm="1">
        <f t="array" ref="AG640">_xll.BDP($C640,AG$1,"YAS_YLD_FLAG = 15","PRICING_SOURCE=BVAL")</f>
        <v>1.2229570000000001</v>
      </c>
      <c r="AH640" s="9" t="str" cm="1">
        <f t="array" ref="AH640">_xll.BDP($C640,AH$1,"YAS_YLD_FLAG = 15","PRICING_SOURCE=BVAL")</f>
        <v>UKT 4 1/2 09/07/34</v>
      </c>
      <c r="AI640" s="9" t="str" cm="1">
        <f t="array" ref="AI640">_xll.BDP($C640,AI$1,"YAS_YLD_FLAG = 15","YAS_XCCY_FOREIGN_CURRENCY=CAD","PRICING_SOURCE=BVAL")</f>
        <v>CAN 1 ½ 06/01/31</v>
      </c>
      <c r="AJ640" s="9" cm="1">
        <f t="array" ref="AJ640">_xll.BQL($C640, "yield(fill=PREV, pricing_source=BVN4, side=Bid, yield_type=YTW) - yield(fill=PREV, pricing_source=BVN4, side=Ask, yield_type=YTW)")</f>
        <v>4.573778009635987E-2</v>
      </c>
      <c r="AK640" s="16" cm="1">
        <f t="array" ref="AK640">_xll.BDP($C640,AK$1,"YAS_YLD_FLAG = 1")</f>
        <v>527491000</v>
      </c>
      <c r="AL640" s="5">
        <f t="shared" si="58"/>
        <v>0</v>
      </c>
      <c r="AM640" s="17" cm="1">
        <f t="array" ref="AM640">_xll.BDP($C640&amp;"@"&amp;Settings!$B$1&amp;" "&amp;$O640,"INTERVAL_SUM","MARKET_DATA_OVERRIDE="&amp;AM$1,"CALC_INTERVAL="&amp;Settings!$B$2,"FILL=0")*1000</f>
        <v>0</v>
      </c>
      <c r="AN640" s="18">
        <f t="shared" si="59"/>
        <v>0</v>
      </c>
      <c r="AO640" s="17" cm="1">
        <f t="array" ref="AO640">_xll.BDP($I640&amp;"@"&amp;Settings!$B$1&amp;" "&amp;$O640,"INTERVAL_SUM","MARKET_DATA_OVERRIDE="&amp;AO$1,"CALC_INTERVAL="&amp;Settings!$B$2,"FILL=0")*1000</f>
        <v>0</v>
      </c>
      <c r="AP640" s="17" cm="1">
        <f t="array" ref="AP640">_xll.BDP($I640&amp;"@"&amp;Settings!$B$1&amp;" "&amp;$O640,"INTERVAL_SUM","MARKET_DATA_OVERRIDE="&amp;AP$1,"CALC_INTERVAL="&amp;Settings!$B$2,"FILL=0")*1000</f>
        <v>0</v>
      </c>
      <c r="AQ640" s="8" cm="1">
        <f t="array" ref="AQ640">_xll.BDP($C640,AQ$1)</f>
        <v>76</v>
      </c>
      <c r="AR640" s="21">
        <f>_xlfn.IFNA(IF(ISNUMBER($K640),INDEX(SN_Limit[UTILIZATION],MATCH($K640,SN_Limit[BB_ID],0)),"#N/A"),
IF(ISNUMBER($L640),INDEX(SN_Limit[UTILIZATION],MATCH($L640,SN_Limit[BB_ID],0)),"#N/A"))</f>
        <v>0</v>
      </c>
      <c r="AS640" s="6">
        <f>_xlfn.IFNA(IF(ISNUMBER($K640),INDEX(SN_Limit[REMAINING],MATCH($K640,SN_Limit[BB_ID],0)),"#N/A"),
IF(ISNUMBER($L640),INDEX(SN_Limit[REMAINING],MATCH($L640,SN_Limit[BB_ID],0)),"#N/A"))</f>
        <v>27000000</v>
      </c>
      <c r="AT640" s="39" t="str">
        <f>INDEX(Table11[Z_category],MATCH(MAX(BuyTable[[#This Row],[Yld_Z_BB]:[Yld_Z_RBCI]]),Table11[Z_score_Vale],1))</f>
        <v>75 to 90</v>
      </c>
      <c r="AU640" s="39">
        <f>INDEX(Table12[TRAC_Category],MATCH(BuyTable[[#This Row],[Perc_Traded]],Table12[TRAC_Value],1))</f>
        <v>0</v>
      </c>
      <c r="AV640" s="41">
        <f>INDEX(Table13[NetDlrInv_Category],MATCH(BuyTable[[#This Row],[DealerClient Net]],Table13[NetDlrInv_Value],1))</f>
        <v>0</v>
      </c>
      <c r="AW640" s="39" t="str">
        <f>IF(OR(ISBLANK(BuyTable[[#This Row],[MSG_AskSize]]),NOT(ISNUMBER(BuyTable[[#This Row],[MSG_AskSize]]))),"NA",INDEX(Table14[AskSize_Category],MATCH(BuyTable[[#This Row],[MSG_AskSize]],Table14[AskSize_Value],1)))</f>
        <v>0 to 5MM</v>
      </c>
      <c r="AX640" s="39" t="str">
        <f>INDEX(Table15[XCCY_Cat],MATCH(BuyTable[[#This Row],[XCCY_sprd]],Table15[XCCY_Value],1))</f>
        <v>1 to 1.5</v>
      </c>
      <c r="AY640" s="3" t="str">
        <f>INDEX(Group_RTG[RTG_Value],MATCH($R640,Group_RTG[RTG_Key],0))&amp;":"&amp;INDEX(Map_DurBQNT[Dur_Val],MATCH($X640,Map_DurBQNT[Dur_Key],0))&amp;":"&amp;$M640&amp;":"&amp;$O640</f>
        <v>BBB:5:GBP:Corp</v>
      </c>
      <c r="AZ640" s="39" t="str">
        <f>INDEX(Table9[LQA_Bucket],MATCH(BuyTable[[#This Row],[LQA_LIQUIDITY_SCORE]],Table9[LQA_Val],1))</f>
        <v>60-80</v>
      </c>
      <c r="BA640" s="41" t="str">
        <f>INDEX(Table10[Utilization_Bucket],MATCH(_xlfn.IFNA(ROUND(BuyTable[[#This Row],[Remaining]]/1000000,0),-1),Table10[Utilization_Val],1))</f>
        <v>10-50MM</v>
      </c>
      <c r="BB640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41" spans="1:54" x14ac:dyDescent="0.3">
      <c r="A641" t="s">
        <v>876</v>
      </c>
      <c r="B641" t="str">
        <f>IF(ISNUMBER(MATCH(I641,Buyside_PastID!A:A,0)),"","NEW")</f>
        <v/>
      </c>
      <c r="C641" s="8" t="s">
        <v>941</v>
      </c>
      <c r="D641" s="8">
        <v>0.74441373600352834</v>
      </c>
      <c r="E641" s="8">
        <v>0.81517807471292913</v>
      </c>
      <c r="F641" s="8" t="s">
        <v>1929</v>
      </c>
      <c r="G641" s="8">
        <v>0</v>
      </c>
      <c r="H641" s="8">
        <v>10000000</v>
      </c>
      <c r="I641" s="8" t="str" cm="1">
        <f t="array" ref="I641">_xll.BDP($C641,I$1)</f>
        <v>00206RDJ8</v>
      </c>
      <c r="J641" s="8" t="str" cm="1">
        <f t="array" ref="J641">_xll.BDP($C641,J$1)</f>
        <v>T 4 1/2 03/09/48</v>
      </c>
      <c r="K641" s="8" cm="1">
        <f t="array" ref="K641">_xll.BDP($C641,K$1)</f>
        <v>101376</v>
      </c>
      <c r="L641" s="8" cm="1">
        <f t="array" ref="L641">_xll.BDP($C641,L$1)</f>
        <v>101376</v>
      </c>
      <c r="M641" s="8" t="str" cm="1">
        <f t="array" ref="M641">_xll.BDP($C641,M$1)</f>
        <v>USD</v>
      </c>
      <c r="N641" s="8" t="str" cm="1">
        <f t="array" ref="N641">_xll.BDP($C641,N$1)</f>
        <v>US</v>
      </c>
      <c r="O641" s="8" t="str" cm="1">
        <f t="array" ref="O641">_xll.BDP($C641,O$1)</f>
        <v>Corp</v>
      </c>
      <c r="P641" s="8" t="str" cm="1">
        <f t="array" ref="P641">_xll.BDP($C641,P$1)</f>
        <v>Communications</v>
      </c>
      <c r="Q641" s="8" t="str" cm="1">
        <f t="array" ref="Q641">_xll.BDP($C641,Q$1)</f>
        <v>AT&amp;T INC</v>
      </c>
      <c r="R641" s="8" t="str" cm="1">
        <f t="array" ref="R641">_xll.BDP($C641,R$1)</f>
        <v>BBB</v>
      </c>
      <c r="S641" s="8" cm="1">
        <f t="array" ref="S641">_xlfn.IFNA(MATCH(_xll.BDP($C641,S$1),Convert_RBCIRTG[RTG_MDY],0),0)</f>
        <v>2</v>
      </c>
      <c r="T641" s="8" cm="1">
        <f t="array" ref="T641">_xlfn.IFNA(MATCH(_xll.BDP($C641,T$1),Convert_RBCIRTG[RTG_FITCH_SP],0),0)</f>
        <v>3</v>
      </c>
      <c r="U641" s="8" cm="1">
        <f t="array" ref="U641">_xlfn.IFNA(MATCH(_xll.BDP($C641,U$1),Convert_RBCIRTG[RTG_FITCH_SP],0),0)</f>
        <v>2</v>
      </c>
      <c r="V641" s="20" t="str" cm="1">
        <f t="array" ref="V641">INDEX(Convert_RBCIRTG[RTG_FITCH_SP],IF(MEDIAN($S641:$U641)&gt;0,MEDIAN($S641:$U641),MAX($S641:$U641)))</f>
        <v>BBB</v>
      </c>
      <c r="W641" s="15" cm="1">
        <f t="array" ref="W641">_xll.BDP($C641,W$1,"YAS_YLD_FLAG = 15")</f>
        <v>15.994895209252588</v>
      </c>
      <c r="X641" s="3" t="str">
        <f>INDEX(Convert_DurBins[Dur_Bucket],MATCH($W641,Convert_DurBins[Dur_Val],1))</f>
        <v>14-16</v>
      </c>
      <c r="Y641" s="14">
        <f t="shared" si="56"/>
        <v>3.8733124649431585</v>
      </c>
      <c r="Z641" s="3">
        <f>-INDEX(DefProv[Default],MATCH($O641&amp;$R641,DefProv[KEY],0))</f>
        <v>-36</v>
      </c>
      <c r="AA641" s="9" cm="1">
        <f t="array" ref="AA641">IF($M641="CAD",AB641,_xll.BDP($C641,AA$1,"YAS_XCCY_FOREIGN_CURRENCY=CAD","YAS_YLD_FLAG = 15","PRICING_SOURCE=BVAL"))</f>
        <v>4.2333124649431584</v>
      </c>
      <c r="AB641" s="9" cm="1">
        <f t="array" ref="AB641">_xll.BDP($C641,AB$1,"YAS_YLD_FLAG = 15","PRICING_SOURCE=BVAL")</f>
        <v>3.5264160000000002</v>
      </c>
      <c r="AC641" s="14">
        <f t="shared" si="57"/>
        <v>0.70689646494315816</v>
      </c>
      <c r="AD641" s="9" cm="1">
        <f t="array" ref="AD641">_xll.BDP($C641,AD$1,"YAS_YLD_FLAG = 15","PRICING_SOURCE=BVAL")</f>
        <v>152.42210000000003</v>
      </c>
      <c r="AE641" s="14" t="e">
        <f>INDEX([1]credit_yield!$C$1:$C$108,MATCH($AY641,[1]credit_yield!$A$1:$A$108,0))</f>
        <v>#N/A</v>
      </c>
      <c r="AF641" s="9" cm="1">
        <f t="array" ref="AF641">_xll.BDP($C641,AF$1,"YAS_YLD_FLAG = 15","YAS_XCCY_FOREIGN_CURRENCY=CAD","PRICING_SOURCE=BVAL")</f>
        <v>226.45593936724939</v>
      </c>
      <c r="AG641" s="9" cm="1">
        <f t="array" ref="AG641">_xll.BDP($C641,AG$1,"YAS_YLD_FLAG = 15","PRICING_SOURCE=BVAL")</f>
        <v>2.0021949999999999</v>
      </c>
      <c r="AH641" s="9" t="str" cm="1">
        <f t="array" ref="AH641">_xll.BDP($C641,AH$1,"YAS_YLD_FLAG = 15","PRICING_SOURCE=BVAL")</f>
        <v>T 2 3/8 05/15/51</v>
      </c>
      <c r="AI641" s="9" t="str" cm="1">
        <f t="array" ref="AI641">_xll.BDP($C641,AI$1,"YAS_YLD_FLAG = 15","YAS_XCCY_FOREIGN_CURRENCY=CAD","PRICING_SOURCE=BVAL")</f>
        <v>CAN 2 12/01/51</v>
      </c>
      <c r="AJ641" s="9" cm="1">
        <f t="array" ref="AJ641">_xll.BQL($C641, "yield(fill=PREV, pricing_source=BVN4, side=Bid, yield_type=YTW) - yield(fill=PREV, pricing_source=BVN4, side=Ask, yield_type=YTW)")</f>
        <v>1.6789989999999921E-2</v>
      </c>
      <c r="AK641" s="16" cm="1">
        <f t="array" ref="AK641">_xll.BDP($C641,AK$1,"YAS_YLD_FLAG = 1")</f>
        <v>1732691000</v>
      </c>
      <c r="AL641" s="5">
        <f t="shared" si="58"/>
        <v>5.9602087158068001E-2</v>
      </c>
      <c r="AM641" s="17" cm="1">
        <f t="array" ref="AM641">_xll.BDP($C641&amp;"@"&amp;Settings!$B$1&amp;" "&amp;$O641,"INTERVAL_SUM","MARKET_DATA_OVERRIDE="&amp;AM$1,"CALC_INTERVAL="&amp;Settings!$B$2,"FILL=0")*1000</f>
        <v>103272000</v>
      </c>
      <c r="AN641" s="18">
        <f t="shared" si="59"/>
        <v>-14326000</v>
      </c>
      <c r="AO641" s="17" cm="1">
        <f t="array" ref="AO641">_xll.BDP($I641&amp;"@"&amp;Settings!$B$1&amp;" "&amp;$O641,"INTERVAL_SUM","MARKET_DATA_OVERRIDE="&amp;AO$1,"CALC_INTERVAL="&amp;Settings!$B$2,"FILL=0")*1000</f>
        <v>22674000</v>
      </c>
      <c r="AP641" s="17" cm="1">
        <f t="array" ref="AP641">_xll.BDP($I641&amp;"@"&amp;Settings!$B$1&amp;" "&amp;$O641,"INTERVAL_SUM","MARKET_DATA_OVERRIDE="&amp;AP$1,"CALC_INTERVAL="&amp;Settings!$B$2,"FILL=0")*1000</f>
        <v>37000000</v>
      </c>
      <c r="AQ641" s="8" cm="1">
        <f t="array" ref="AQ641">_xll.BDP($C641,AQ$1)</f>
        <v>95</v>
      </c>
      <c r="AR641" s="21">
        <f>_xlfn.IFNA(IF(ISNUMBER($K641),INDEX(SN_Limit[UTILIZATION],MATCH($K641,SN_Limit[BB_ID],0)),"#N/A"),
IF(ISNUMBER($L641),INDEX(SN_Limit[UTILIZATION],MATCH($L641,SN_Limit[BB_ID],0)),"#N/A"))</f>
        <v>0.89100000000000001</v>
      </c>
      <c r="AS641" s="6">
        <f>_xlfn.IFNA(IF(ISNUMBER($K641),INDEX(SN_Limit[REMAINING],MATCH($K641,SN_Limit[BB_ID],0)),"#N/A"),
IF(ISNUMBER($L641),INDEX(SN_Limit[REMAINING],MATCH($L641,SN_Limit[BB_ID],0)),"#N/A"))</f>
        <v>811912.5</v>
      </c>
      <c r="AT641" s="39" t="str">
        <f>INDEX(Table11[Z_category],MATCH(MAX(BuyTable[[#This Row],[Yld_Z_BB]:[Yld_Z_RBCI]]),Table11[Z_score_Vale],1))</f>
        <v>75 to 90</v>
      </c>
      <c r="AU641" s="39" t="str">
        <f>INDEX(Table12[TRAC_Category],MATCH(BuyTable[[#This Row],[Perc_Traded]],Table12[TRAC_Value],1))</f>
        <v>5-10%</v>
      </c>
      <c r="AV641" s="41" t="str">
        <f>INDEX(Table13[NetDlrInv_Category],MATCH(BuyTable[[#This Row],[DealerClient Net]],Table13[NetDlrInv_Value],1))</f>
        <v>-20 to -10MM</v>
      </c>
      <c r="AW641" s="39">
        <f>IF(OR(ISBLANK(BuyTable[[#This Row],[MSG_AskSize]]),NOT(ISNUMBER(BuyTable[[#This Row],[MSG_AskSize]]))),"NA",INDEX(Table14[AskSize_Category],MATCH(BuyTable[[#This Row],[MSG_AskSize]],Table14[AskSize_Value],1)))</f>
        <v>0</v>
      </c>
      <c r="AX641" s="39" t="str">
        <f>INDEX(Table15[XCCY_Cat],MATCH(BuyTable[[#This Row],[XCCY_sprd]],Table15[XCCY_Value],1))</f>
        <v>0.5 to 0.8</v>
      </c>
      <c r="AY641" s="3" t="str">
        <f>INDEX(Group_RTG[RTG_Value],MATCH($R641,Group_RTG[RTG_Key],0))&amp;":"&amp;INDEX(Map_DurBQNT[Dur_Val],MATCH($X641,Map_DurBQNT[Dur_Key],0))&amp;":"&amp;$M641&amp;":"&amp;$O641</f>
        <v>BBB:8:USD:Corp</v>
      </c>
      <c r="AZ641" s="39" t="str">
        <f>INDEX(Table9[LQA_Bucket],MATCH(BuyTable[[#This Row],[LQA_LIQUIDITY_SCORE]],Table9[LQA_Val],1))</f>
        <v>80-100</v>
      </c>
      <c r="BA641" s="41" t="str">
        <f>INDEX(Table10[Utilization_Bucket],MATCH(_xlfn.IFNA(ROUND(BuyTable[[#This Row],[Remaining]]/1000000,0),-1),Table10[Utilization_Val],1))</f>
        <v>1-10MM</v>
      </c>
      <c r="BB641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642" spans="1:54" x14ac:dyDescent="0.3">
      <c r="A642" t="s">
        <v>876</v>
      </c>
      <c r="B642" t="str">
        <f>IF(ISNUMBER(MATCH(I642,Buyside_PastID!A:A,0)),"","NEW")</f>
        <v/>
      </c>
      <c r="C642" s="8" t="s">
        <v>32</v>
      </c>
      <c r="D642" s="8">
        <v>1.4749505801992364</v>
      </c>
      <c r="E642" s="8">
        <v>1.5395626186001539</v>
      </c>
      <c r="F642" s="8" t="s">
        <v>1885</v>
      </c>
      <c r="G642" s="8">
        <v>0</v>
      </c>
      <c r="H642" s="8">
        <v>0</v>
      </c>
      <c r="I642" s="8" t="str" cm="1">
        <f t="array" ref="I642">_xll.BDP($C642,I$1)</f>
        <v>42824CAY5</v>
      </c>
      <c r="J642" s="8" t="str" cm="1">
        <f t="array" ref="J642">_xll.BDP($C642,J$1)</f>
        <v>HPE 6.35 10/15/45</v>
      </c>
      <c r="K642" s="8" cm="1">
        <f t="array" ref="K642">_xll.BDP($C642,K$1)</f>
        <v>42602315</v>
      </c>
      <c r="L642" s="8" cm="1">
        <f t="array" ref="L642">_xll.BDP($C642,L$1)</f>
        <v>42602315</v>
      </c>
      <c r="M642" s="8" t="str" cm="1">
        <f t="array" ref="M642">_xll.BDP($C642,M$1)</f>
        <v>USD</v>
      </c>
      <c r="N642" s="8" t="str" cm="1">
        <f t="array" ref="N642">_xll.BDP($C642,N$1)</f>
        <v>US</v>
      </c>
      <c r="O642" s="8" t="str" cm="1">
        <f t="array" ref="O642">_xll.BDP($C642,O$1)</f>
        <v>Corp</v>
      </c>
      <c r="P642" s="8" t="str" cm="1">
        <f t="array" ref="P642">_xll.BDP($C642,P$1)</f>
        <v>Technology</v>
      </c>
      <c r="Q642" s="8" t="str" cm="1">
        <f t="array" ref="Q642">_xll.BDP($C642,Q$1)</f>
        <v>HP ENTERPRISE CO</v>
      </c>
      <c r="R642" s="8" t="str" cm="1">
        <f t="array" ref="R642">_xll.BDP($C642,R$1)</f>
        <v>BBB</v>
      </c>
      <c r="S642" s="8" cm="1">
        <f t="array" ref="S642">_xlfn.IFNA(MATCH(_xll.BDP($C642,S$1),Convert_RBCIRTG[RTG_MDY],0),0)</f>
        <v>2</v>
      </c>
      <c r="T642" s="8" cm="1">
        <f t="array" ref="T642">_xlfn.IFNA(MATCH(_xll.BDP($C642,T$1),Convert_RBCIRTG[RTG_FITCH_SP],0),0)</f>
        <v>3</v>
      </c>
      <c r="U642" s="8" cm="1">
        <f t="array" ref="U642">_xlfn.IFNA(MATCH(_xll.BDP($C642,U$1),Convert_RBCIRTG[RTG_FITCH_SP],0),0)</f>
        <v>2</v>
      </c>
      <c r="V642" s="20" t="str" cm="1">
        <f t="array" ref="V642">INDEX(Convert_RBCIRTG[RTG_FITCH_SP],IF(MEDIAN($S642:$U642)&gt;0,MEDIAN($S642:$U642),MAX($S642:$U642)))</f>
        <v>BBB</v>
      </c>
      <c r="W642" s="15" cm="1">
        <f t="array" ref="W642">_xll.BDP($C642,W$1,"YAS_YLD_FLAG = 15")</f>
        <v>13.77943414344716</v>
      </c>
      <c r="X642" s="3" t="str">
        <f>INDEX(Convert_DurBins[Dur_Bucket],MATCH($W642,Convert_DurBins[Dur_Val],1))</f>
        <v>12-14</v>
      </c>
      <c r="Y642" s="14">
        <f t="shared" si="56"/>
        <v>4.7003254861084027</v>
      </c>
      <c r="Z642" s="3">
        <f>-INDEX(DefProv[Default],MATCH($O642&amp;$R642,DefProv[KEY],0))</f>
        <v>-36</v>
      </c>
      <c r="AA642" s="9" cm="1">
        <f t="array" ref="AA642">IF($M642="CAD",AB642,_xll.BDP($C642,AA$1,"YAS_XCCY_FOREIGN_CURRENCY=CAD","YAS_YLD_FLAG = 15","PRICING_SOURCE=BVAL"))</f>
        <v>5.060325486108403</v>
      </c>
      <c r="AB642" s="9" cm="1">
        <f t="array" ref="AB642">_xll.BDP($C642,AB$1,"YAS_YLD_FLAG = 15","PRICING_SOURCE=BVAL")</f>
        <v>4.0018529999999997</v>
      </c>
      <c r="AC642" s="14">
        <f t="shared" si="57"/>
        <v>1.0584724861084034</v>
      </c>
      <c r="AD642" s="9" cm="1">
        <f t="array" ref="AD642">_xll.BDP($C642,AD$1,"YAS_YLD_FLAG = 15","PRICING_SOURCE=BVAL")</f>
        <v>199.96579999999997</v>
      </c>
      <c r="AE642" s="14" t="e">
        <f>INDEX([1]credit_yield!$C$1:$C$108,MATCH($AY642,[1]credit_yield!$A$1:$A$108,0))</f>
        <v>#N/A</v>
      </c>
      <c r="AF642" s="9" cm="1">
        <f t="array" ref="AF642">_xll.BDP($C642,AF$1,"YAS_YLD_FLAG = 15","YAS_XCCY_FOREIGN_CURRENCY=CAD","PRICING_SOURCE=BVAL")</f>
        <v>319.20195636845239</v>
      </c>
      <c r="AG642" s="9" cm="1">
        <f t="array" ref="AG642">_xll.BDP($C642,AG$1,"YAS_YLD_FLAG = 15","PRICING_SOURCE=BVAL")</f>
        <v>2.0021949999999999</v>
      </c>
      <c r="AH642" s="9" t="str" cm="1">
        <f t="array" ref="AH642">_xll.BDP($C642,AH$1,"YAS_YLD_FLAG = 15","PRICING_SOURCE=BVAL")</f>
        <v>T 2 3/8 05/15/51</v>
      </c>
      <c r="AI642" s="9" t="str" cm="1">
        <f t="array" ref="AI642">_xll.BDP($C642,AI$1,"YAS_YLD_FLAG = 15","YAS_XCCY_FOREIGN_CURRENCY=CAD","PRICING_SOURCE=BVAL")</f>
        <v>CAN 4 06/01/41</v>
      </c>
      <c r="AJ642" s="9" cm="1">
        <f t="array" ref="AJ642">_xll.BQL($C642, "yield(fill=PREV, pricing_source=BVN4, side=Bid, yield_type=YTW) - yield(fill=PREV, pricing_source=BVN4, side=Ask, yield_type=YTW)")</f>
        <v>2.5775099999999718E-2</v>
      </c>
      <c r="AK642" s="16" cm="1">
        <f t="array" ref="AK642">_xll.BDP($C642,AK$1,"YAS_YLD_FLAG = 1")</f>
        <v>1492420000</v>
      </c>
      <c r="AL642" s="5">
        <f t="shared" si="58"/>
        <v>0.13853874914568284</v>
      </c>
      <c r="AM642" s="17" cm="1">
        <f t="array" ref="AM642">_xll.BDP($C642&amp;"@"&amp;Settings!$B$1&amp;" "&amp;$O642,"INTERVAL_SUM","MARKET_DATA_OVERRIDE="&amp;AM$1,"CALC_INTERVAL="&amp;Settings!$B$2,"FILL=0")*1000</f>
        <v>206758000</v>
      </c>
      <c r="AN642" s="18">
        <f t="shared" si="59"/>
        <v>16307000</v>
      </c>
      <c r="AO642" s="17" cm="1">
        <f t="array" ref="AO642">_xll.BDP($I642&amp;"@"&amp;Settings!$B$1&amp;" "&amp;$O642,"INTERVAL_SUM","MARKET_DATA_OVERRIDE="&amp;AO$1,"CALC_INTERVAL="&amp;Settings!$B$2,"FILL=0")*1000</f>
        <v>80998000</v>
      </c>
      <c r="AP642" s="17" cm="1">
        <f t="array" ref="AP642">_xll.BDP($I642&amp;"@"&amp;Settings!$B$1&amp;" "&amp;$O642,"INTERVAL_SUM","MARKET_DATA_OVERRIDE="&amp;AP$1,"CALC_INTERVAL="&amp;Settings!$B$2,"FILL=0")*1000</f>
        <v>64691000</v>
      </c>
      <c r="AQ642" s="8" cm="1">
        <f t="array" ref="AQ642">_xll.BDP($C642,AQ$1)</f>
        <v>98</v>
      </c>
      <c r="AR642" s="21">
        <f>_xlfn.IFNA(IF(ISNUMBER($K642),INDEX(SN_Limit[UTILIZATION],MATCH($K642,SN_Limit[BB_ID],0)),"#N/A"),
IF(ISNUMBER($L642),INDEX(SN_Limit[UTILIZATION],MATCH($L642,SN_Limit[BB_ID],0)),"#N/A"))</f>
        <v>0</v>
      </c>
      <c r="AS642" s="6">
        <f>_xlfn.IFNA(IF(ISNUMBER($K642),INDEX(SN_Limit[REMAINING],MATCH($K642,SN_Limit[BB_ID],0)),"#N/A"),
IF(ISNUMBER($L642),INDEX(SN_Limit[REMAINING],MATCH($L642,SN_Limit[BB_ID],0)),"#N/A"))</f>
        <v>36000000</v>
      </c>
      <c r="AT642" s="39" t="str">
        <f>INDEX(Table11[Z_category],MATCH(MAX(BuyTable[[#This Row],[Yld_Z_BB]:[Yld_Z_RBCI]]),Table11[Z_score_Vale],1))</f>
        <v>90+</v>
      </c>
      <c r="AU642" s="39" t="str">
        <f>INDEX(Table12[TRAC_Category],MATCH(BuyTable[[#This Row],[Perc_Traded]],Table12[TRAC_Value],1))</f>
        <v>10-15%</v>
      </c>
      <c r="AV642" s="41" t="str">
        <f>INDEX(Table13[NetDlrInv_Category],MATCH(BuyTable[[#This Row],[DealerClient Net]],Table13[NetDlrInv_Value],1))</f>
        <v>10 to 20MM</v>
      </c>
      <c r="AW642" s="39">
        <f>IF(OR(ISBLANK(BuyTable[[#This Row],[MSG_AskSize]]),NOT(ISNUMBER(BuyTable[[#This Row],[MSG_AskSize]]))),"NA",INDEX(Table14[AskSize_Category],MATCH(BuyTable[[#This Row],[MSG_AskSize]],Table14[AskSize_Value],1)))</f>
        <v>0</v>
      </c>
      <c r="AX642" s="39" t="str">
        <f>INDEX(Table15[XCCY_Cat],MATCH(BuyTable[[#This Row],[XCCY_sprd]],Table15[XCCY_Value],1))</f>
        <v>1 to 1.5</v>
      </c>
      <c r="AY642" s="3" t="str">
        <f>INDEX(Group_RTG[RTG_Value],MATCH($R642,Group_RTG[RTG_Key],0))&amp;":"&amp;INDEX(Map_DurBQNT[Dur_Val],MATCH($X642,Map_DurBQNT[Dur_Key],0))&amp;":"&amp;$M642&amp;":"&amp;$O642</f>
        <v>BBB:7:USD:Corp</v>
      </c>
      <c r="AZ642" s="39" t="str">
        <f>INDEX(Table9[LQA_Bucket],MATCH(BuyTable[[#This Row],[LQA_LIQUIDITY_SCORE]],Table9[LQA_Val],1))</f>
        <v>80-100</v>
      </c>
      <c r="BA642" s="41" t="str">
        <f>INDEX(Table10[Utilization_Bucket],MATCH(_xlfn.IFNA(ROUND(BuyTable[[#This Row],[Remaining]]/1000000,0),-1),Table10[Utilization_Val],1))</f>
        <v>10-50MM</v>
      </c>
      <c r="BB642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43" spans="1:54" x14ac:dyDescent="0.3">
      <c r="A643" t="s">
        <v>876</v>
      </c>
      <c r="B643" t="str">
        <f>IF(ISNUMBER(MATCH(I643,Buyside_PastID!A:A,0)),"","NEW")</f>
        <v/>
      </c>
      <c r="C643" s="8" t="s">
        <v>1870</v>
      </c>
      <c r="D643" s="8">
        <v>0.6989249411162004</v>
      </c>
      <c r="E643" s="8">
        <v>0.96058365229691156</v>
      </c>
      <c r="F643" s="8" t="s">
        <v>2789</v>
      </c>
      <c r="I643" s="8" t="str" cm="1">
        <f t="array" ref="I643">_xll.BDP($C643,I$1)</f>
        <v>135087XW9</v>
      </c>
      <c r="J643" s="8" t="str" cm="1">
        <f t="array" ref="J643">_xll.BDP($C643,J$1)</f>
        <v>CAN 5 06/01/37</v>
      </c>
      <c r="K643" s="8" cm="1">
        <f t="array" ref="K643">_xll.BDP($C643,K$1)</f>
        <v>180963</v>
      </c>
      <c r="L643" s="8" cm="1">
        <f t="array" ref="L643">_xll.BDP($C643,L$1)</f>
        <v>311472</v>
      </c>
      <c r="M643" s="8" t="str" cm="1">
        <f t="array" ref="M643">_xll.BDP($C643,M$1)</f>
        <v>CAD</v>
      </c>
      <c r="N643" s="8" t="str" cm="1">
        <f t="array" ref="N643">_xll.BDP($C643,N$1)</f>
        <v>CA</v>
      </c>
      <c r="O643" s="8" t="str" cm="1">
        <f t="array" ref="O643">_xll.BDP($C643,O$1)</f>
        <v>Govt</v>
      </c>
      <c r="P643" s="8" t="str" cm="1">
        <f t="array" ref="P643">_xll.BDP($C643,P$1)</f>
        <v>Government</v>
      </c>
      <c r="Q643" s="8" t="str" cm="1">
        <f t="array" ref="Q643">_xll.BDP($C643,Q$1)</f>
        <v>CANADIAN GOVERNMENT</v>
      </c>
      <c r="R643" s="8" t="str" cm="1">
        <f t="array" ref="R643">_xll.BDP($C643,R$1)</f>
        <v>AAA</v>
      </c>
      <c r="S643" s="8" cm="1">
        <f t="array" ref="S643">_xlfn.IFNA(MATCH(_xll.BDP($C643,S$1),Convert_RBCIRTG[RTG_MDY],0),0)</f>
        <v>10</v>
      </c>
      <c r="T643" s="8" cm="1">
        <f t="array" ref="T643">_xlfn.IFNA(MATCH(_xll.BDP($C643,T$1),Convert_RBCIRTG[RTG_FITCH_SP],0),0)</f>
        <v>0</v>
      </c>
      <c r="U643" s="8" cm="1">
        <f t="array" ref="U643">_xlfn.IFNA(MATCH(_xll.BDP($C643,U$1),Convert_RBCIRTG[RTG_FITCH_SP],0),0)</f>
        <v>10</v>
      </c>
      <c r="V643" s="20" t="str" cm="1">
        <f t="array" ref="V643">INDEX(Convert_RBCIRTG[RTG_FITCH_SP],IF(MEDIAN($S643:$U643)&gt;0,MEDIAN($S643:$U643),MAX($S643:$U643)))</f>
        <v>AAA</v>
      </c>
      <c r="W643" s="15" cm="1">
        <f t="array" ref="W643">_xll.BDP($C643,W$1,"YAS_YLD_FLAG = 15")</f>
        <v>11.615733104735268</v>
      </c>
      <c r="X643" s="3" t="str">
        <f>INDEX(Convert_DurBins[Dur_Bucket],MATCH($W643,Convert_DurBins[Dur_Val],1))</f>
        <v>10-12</v>
      </c>
      <c r="Y643" s="14">
        <f t="shared" si="56"/>
        <v>1.7618229999999999</v>
      </c>
      <c r="Z643" s="3">
        <f>-INDEX(DefProv[Default],MATCH($O643&amp;$R643,DefProv[KEY],0))</f>
        <v>-3</v>
      </c>
      <c r="AA643" s="9" cm="1">
        <f t="array" ref="AA643">IF($M643="CAD",AB643,_xll.BDP($C643,AA$1,"YAS_XCCY_FOREIGN_CURRENCY=CAD","YAS_YLD_FLAG = 15","PRICING_SOURCE=BVAL"))</f>
        <v>1.7918229999999999</v>
      </c>
      <c r="AB643" s="9" cm="1">
        <f t="array" ref="AB643">_xll.BDP($C643,AB$1,"YAS_YLD_FLAG = 15","PRICING_SOURCE=BVAL")</f>
        <v>1.7918229999999999</v>
      </c>
      <c r="AC643" s="14">
        <f t="shared" si="57"/>
        <v>0</v>
      </c>
      <c r="AD643" s="9" cm="1">
        <f t="array" ref="AD643">_xll.BDP($C643,AD$1,"YAS_YLD_FLAG = 15","PRICING_SOURCE=BVAL")</f>
        <v>20.329499999999978</v>
      </c>
      <c r="AE643" s="14" t="e">
        <f>INDEX([1]credit_yield!$C$1:$C$108,MATCH($AY643,[1]credit_yield!$A$1:$A$108,0))</f>
        <v>#N/A</v>
      </c>
      <c r="AF643" s="9" cm="1">
        <f t="array" ref="AF643">_xll.BDP($C643,AF$1,"YAS_YLD_FLAG = 15","YAS_XCCY_FOREIGN_CURRENCY=CAD","PRICING_SOURCE=BVAL")</f>
        <v>-13.260284382601007</v>
      </c>
      <c r="AG643" s="9" cm="1">
        <f t="array" ref="AG643">_xll.BDP($C643,AG$1,"YAS_YLD_FLAG = 15","PRICING_SOURCE=BVAL")</f>
        <v>1.5885280000000002</v>
      </c>
      <c r="AH643" s="9" t="str" cm="1">
        <f t="array" ref="AH643">_xll.BDP($C643,AH$1,"YAS_YLD_FLAG = 15","PRICING_SOURCE=BVAL")</f>
        <v>CAN 1 1/2 06/01/31</v>
      </c>
      <c r="AI643" s="9" t="str" cm="1">
        <f t="array" ref="AI643">_xll.BDP($C643,AI$1,"YAS_YLD_FLAG = 15","YAS_XCCY_FOREIGN_CURRENCY=CAD","PRICING_SOURCE=BVAL")</f>
        <v>CAN 4 06/01/41</v>
      </c>
      <c r="AJ643" s="9" cm="1">
        <f t="array" ref="AJ643">_xll.BQL($C643, "yield(fill=PREV, pricing_source=BVN4, side=Bid, yield_type=YTW) - yield(fill=PREV, pricing_source=BVN4, side=Ask, yield_type=YTW)")</f>
        <v>4.3417308554589695E-3</v>
      </c>
      <c r="AK643" s="16" cm="1">
        <f t="array" ref="AK643">_xll.BDP($C643,AK$1,"YAS_YLD_FLAG = 1")</f>
        <v>11730774000</v>
      </c>
      <c r="AL643" s="5">
        <f t="shared" si="58"/>
        <v>0</v>
      </c>
      <c r="AM643" s="17" cm="1">
        <f t="array" ref="AM643">_xll.BDP($C643&amp;"@"&amp;Settings!$B$1&amp;" "&amp;$O643,"INTERVAL_SUM","MARKET_DATA_OVERRIDE="&amp;AM$1,"CALC_INTERVAL="&amp;Settings!$B$2,"FILL=0")*1000</f>
        <v>0</v>
      </c>
      <c r="AN643" s="18">
        <f t="shared" si="59"/>
        <v>0</v>
      </c>
      <c r="AO643" s="17" cm="1">
        <f t="array" ref="AO643">_xll.BDP($I643&amp;"@"&amp;Settings!$B$1&amp;" "&amp;$O643,"INTERVAL_SUM","MARKET_DATA_OVERRIDE="&amp;AO$1,"CALC_INTERVAL="&amp;Settings!$B$2,"FILL=0")*1000</f>
        <v>0</v>
      </c>
      <c r="AP643" s="17" cm="1">
        <f t="array" ref="AP643">_xll.BDP($I643&amp;"@"&amp;Settings!$B$1&amp;" "&amp;$O643,"INTERVAL_SUM","MARKET_DATA_OVERRIDE="&amp;AP$1,"CALC_INTERVAL="&amp;Settings!$B$2,"FILL=0")*1000</f>
        <v>0</v>
      </c>
      <c r="AQ643" s="8" cm="1">
        <f t="array" ref="AQ643">_xll.BDP($C643,AQ$1)</f>
        <v>96</v>
      </c>
      <c r="AR643" s="21">
        <f>_xlfn.IFNA(IF(ISNUMBER($K643),INDEX(SN_Limit[UTILIZATION],MATCH($K643,SN_Limit[BB_ID],0)),"#N/A"),
IF(ISNUMBER($L643),INDEX(SN_Limit[UTILIZATION],MATCH($L643,SN_Limit[BB_ID],0)),"#N/A"))</f>
        <v>0.77949999999999997</v>
      </c>
      <c r="AS643" s="6">
        <f>_xlfn.IFNA(IF(ISNUMBER($K643),INDEX(SN_Limit[REMAINING],MATCH($K643,SN_Limit[BB_ID],0)),"#N/A"),
IF(ISNUMBER($L643),INDEX(SN_Limit[REMAINING],MATCH($L643,SN_Limit[BB_ID],0)),"#N/A"))</f>
        <v>25299638.479999989</v>
      </c>
      <c r="AT643" s="39" t="str">
        <f>INDEX(Table11[Z_category],MATCH(MAX(BuyTable[[#This Row],[Yld_Z_BB]:[Yld_Z_RBCI]]),Table11[Z_score_Vale],1))</f>
        <v>75 to 90</v>
      </c>
      <c r="AU643" s="39">
        <f>INDEX(Table12[TRAC_Category],MATCH(BuyTable[[#This Row],[Perc_Traded]],Table12[TRAC_Value],1))</f>
        <v>0</v>
      </c>
      <c r="AV643" s="41">
        <f>INDEX(Table13[NetDlrInv_Category],MATCH(BuyTable[[#This Row],[DealerClient Net]],Table13[NetDlrInv_Value],1))</f>
        <v>0</v>
      </c>
      <c r="AW643" s="39" t="str">
        <f>IF(OR(ISBLANK(BuyTable[[#This Row],[MSG_AskSize]]),NOT(ISNUMBER(BuyTable[[#This Row],[MSG_AskSize]]))),"NA",INDEX(Table14[AskSize_Category],MATCH(BuyTable[[#This Row],[MSG_AskSize]],Table14[AskSize_Value],1)))</f>
        <v>NA</v>
      </c>
      <c r="AX643" s="39">
        <f>INDEX(Table15[XCCY_Cat],MATCH(BuyTable[[#This Row],[XCCY_sprd]],Table15[XCCY_Value],1))</f>
        <v>0</v>
      </c>
      <c r="AY643" s="3" t="str">
        <f>INDEX(Group_RTG[RTG_Value],MATCH($R643,Group_RTG[RTG_Key],0))&amp;":"&amp;INDEX(Map_DurBQNT[Dur_Val],MATCH($X643,Map_DurBQNT[Dur_Key],0))&amp;":"&amp;$M643&amp;":"&amp;$O643</f>
        <v>AAA:6:CAD:Govt</v>
      </c>
      <c r="AZ643" s="39" t="str">
        <f>INDEX(Table9[LQA_Bucket],MATCH(BuyTable[[#This Row],[LQA_LIQUIDITY_SCORE]],Table9[LQA_Val],1))</f>
        <v>80-100</v>
      </c>
      <c r="BA643" s="41" t="str">
        <f>INDEX(Table10[Utilization_Bucket],MATCH(_xlfn.IFNA(ROUND(BuyTable[[#This Row],[Remaining]]/1000000,0),-1),Table10[Utilization_Val],1))</f>
        <v>10-50MM</v>
      </c>
      <c r="BB643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Market Constrained</v>
      </c>
    </row>
    <row r="644" spans="1:54" x14ac:dyDescent="0.3">
      <c r="A644" t="s">
        <v>876</v>
      </c>
      <c r="B644" t="str">
        <f>IF(ISNUMBER(MATCH(I644,Buyside_PastID!A:A,0)),"","NEW")</f>
        <v>NEW</v>
      </c>
      <c r="C644" s="8" t="s">
        <v>2912</v>
      </c>
      <c r="D644" s="8">
        <v>0.72359384977372909</v>
      </c>
      <c r="E644" s="8">
        <v>0.80745747943417379</v>
      </c>
      <c r="F644" s="8" t="s">
        <v>2856</v>
      </c>
      <c r="G644" s="8">
        <v>15000000</v>
      </c>
      <c r="H644" s="8">
        <v>0</v>
      </c>
      <c r="I644" s="8" t="str" cm="1">
        <f t="array" ref="I644">_xll.BDP($C644,I$1)</f>
        <v>42225UAH7</v>
      </c>
      <c r="J644" s="8" t="str" cm="1">
        <f t="array" ref="J644">_xll.BDP($C644,J$1)</f>
        <v>HTA 2 03/15/31</v>
      </c>
      <c r="K644" s="8" cm="1">
        <f t="array" ref="K644">_xll.BDP($C644,K$1)</f>
        <v>17318505</v>
      </c>
      <c r="L644" s="8" cm="1">
        <f t="array" ref="L644">_xll.BDP($C644,L$1)</f>
        <v>22387349</v>
      </c>
      <c r="M644" s="8" t="str" cm="1">
        <f t="array" ref="M644">_xll.BDP($C644,M$1)</f>
        <v>USD</v>
      </c>
      <c r="N644" s="8" t="str" cm="1">
        <f t="array" ref="N644">_xll.BDP($C644,N$1)</f>
        <v>US</v>
      </c>
      <c r="O644" s="8" t="str" cm="1">
        <f t="array" ref="O644">_xll.BDP($C644,O$1)</f>
        <v>Corp</v>
      </c>
      <c r="P644" s="8" t="str" cm="1">
        <f t="array" ref="P644">_xll.BDP($C644,P$1)</f>
        <v>Financials</v>
      </c>
      <c r="Q644" s="8" t="str" cm="1">
        <f t="array" ref="Q644">_xll.BDP($C644,Q$1)</f>
        <v>HEALTHCARE TRUST OF AMER</v>
      </c>
      <c r="R644" s="8" t="str" cm="1">
        <f t="array" ref="R644">_xll.BDP($C644,R$1)</f>
        <v>BBB</v>
      </c>
      <c r="S644" s="8" cm="1">
        <f t="array" ref="S644">_xlfn.IFNA(MATCH(_xll.BDP($C644,S$1),Convert_RBCIRTG[RTG_MDY],0),0)</f>
        <v>2</v>
      </c>
      <c r="T644" s="8" cm="1">
        <f t="array" ref="T644">_xlfn.IFNA(MATCH(_xll.BDP($C644,T$1),Convert_RBCIRTG[RTG_FITCH_SP],0),0)</f>
        <v>0</v>
      </c>
      <c r="U644" s="8" cm="1">
        <f t="array" ref="U644">_xlfn.IFNA(MATCH(_xll.BDP($C644,U$1),Convert_RBCIRTG[RTG_FITCH_SP],0),0)</f>
        <v>2</v>
      </c>
      <c r="V644" s="20" t="str" cm="1">
        <f t="array" ref="V644">INDEX(Convert_RBCIRTG[RTG_FITCH_SP],IF(MEDIAN($S644:$U644)&gt;0,MEDIAN($S644:$U644),MAX($S644:$U644)))</f>
        <v>BBB</v>
      </c>
      <c r="W644" s="15" cm="1">
        <f t="array" ref="W644">_xll.BDP($C644,W$1,"YAS_YLD_FLAG = 15")</f>
        <v>8.4578235703622688</v>
      </c>
      <c r="X644" s="3" t="str">
        <f>INDEX(Convert_DurBins[Dur_Bucket],MATCH($W644,Convert_DurBins[Dur_Val],1))</f>
        <v>0-10</v>
      </c>
      <c r="Y644" s="14">
        <f t="shared" si="56"/>
        <v>2.6135215861778884</v>
      </c>
      <c r="Z644" s="3">
        <f>-INDEX(DefProv[Default],MATCH($O644&amp;$R644,DefProv[KEY],0))</f>
        <v>-36</v>
      </c>
      <c r="AA644" s="9" cm="1">
        <f t="array" ref="AA644">IF($M644="CAD",AB644,_xll.BDP($C644,AA$1,"YAS_XCCY_FOREIGN_CURRENCY=CAD","YAS_YLD_FLAG = 15","PRICING_SOURCE=BVAL"))</f>
        <v>2.9735215861778883</v>
      </c>
      <c r="AB644" s="9" cm="1">
        <f t="array" ref="AB644">_xll.BDP($C644,AB$1,"YAS_YLD_FLAG = 15","PRICING_SOURCE=BVAL")</f>
        <v>2.689454</v>
      </c>
      <c r="AC644" s="14">
        <f t="shared" si="57"/>
        <v>0.2840675861778883</v>
      </c>
      <c r="AD644" s="9" cm="1">
        <f t="array" ref="AD644">_xll.BDP($C644,AD$1,"YAS_YLD_FLAG = 15","PRICING_SOURCE=BVAL")</f>
        <v>110.9469</v>
      </c>
      <c r="AE644" s="14" t="e">
        <f>INDEX([1]credit_yield!$C$1:$C$108,MATCH($AY644,[1]credit_yield!$A$1:$A$108,0))</f>
        <v>#N/A</v>
      </c>
      <c r="AF644" s="9" cm="1">
        <f t="array" ref="AF644">_xll.BDP($C644,AF$1,"YAS_YLD_FLAG = 15","YAS_XCCY_FOREIGN_CURRENCY=CAD","PRICING_SOURCE=BVAL")</f>
        <v>138.50742651010015</v>
      </c>
      <c r="AG644" s="9" cm="1">
        <f t="array" ref="AG644">_xll.BDP($C644,AG$1,"YAS_YLD_FLAG = 15","PRICING_SOURCE=BVAL")</f>
        <v>1.579985</v>
      </c>
      <c r="AH644" s="9" t="str" cm="1">
        <f t="array" ref="AH644">_xll.BDP($C644,AH$1,"YAS_YLD_FLAG = 15","PRICING_SOURCE=BVAL")</f>
        <v>T 1 1/4 08/15/31</v>
      </c>
      <c r="AI644" s="9" t="str" cm="1">
        <f t="array" ref="AI644">_xll.BDP($C644,AI$1,"YAS_YLD_FLAG = 15","YAS_XCCY_FOREIGN_CURRENCY=CAD","PRICING_SOURCE=BVAL")</f>
        <v>CAN 1 ½ 06/01/31</v>
      </c>
      <c r="AJ644" s="9" cm="1">
        <f t="array" ref="AJ644">_xll.BQL($C644, "yield(fill=PREV, pricing_source=BVN4, side=Bid, yield_type=YTW) - yield(fill=PREV, pricing_source=BVN4, side=Ask, yield_type=YTW)")</f>
        <v>1.6270822486458059E-2</v>
      </c>
      <c r="AK644" s="16" cm="1">
        <f t="array" ref="AK644">_xll.BDP($C644,AK$1,"YAS_YLD_FLAG = 1")</f>
        <v>800000000</v>
      </c>
      <c r="AL644" s="5">
        <f t="shared" si="58"/>
        <v>8.5308750000000003E-2</v>
      </c>
      <c r="AM644" s="17" cm="1">
        <f t="array" ref="AM644">_xll.BDP($C644&amp;"@"&amp;Settings!$B$1&amp;" "&amp;$O644,"INTERVAL_SUM","MARKET_DATA_OVERRIDE="&amp;AM$1,"CALC_INTERVAL="&amp;Settings!$B$2,"FILL=0")*1000</f>
        <v>68247000</v>
      </c>
      <c r="AN644" s="18">
        <f t="shared" si="59"/>
        <v>200000</v>
      </c>
      <c r="AO644" s="17" cm="1">
        <f t="array" ref="AO644">_xll.BDP($I644&amp;"@"&amp;Settings!$B$1&amp;" "&amp;$O644,"INTERVAL_SUM","MARKET_DATA_OVERRIDE="&amp;AO$1,"CALC_INTERVAL="&amp;Settings!$B$2,"FILL=0")*1000</f>
        <v>29470000</v>
      </c>
      <c r="AP644" s="17" cm="1">
        <f t="array" ref="AP644">_xll.BDP($I644&amp;"@"&amp;Settings!$B$1&amp;" "&amp;$O644,"INTERVAL_SUM","MARKET_DATA_OVERRIDE="&amp;AP$1,"CALC_INTERVAL="&amp;Settings!$B$2,"FILL=0")*1000</f>
        <v>29270000</v>
      </c>
      <c r="AQ644" s="8" cm="1">
        <f t="array" ref="AQ644">_xll.BDP($C644,AQ$1)</f>
        <v>89</v>
      </c>
      <c r="AR644" s="21" t="e">
        <f>_xlfn.IFNA(IF(ISNUMBER($K644),INDEX(SN_Limit[UTILIZATION],MATCH($K644,SN_Limit[BB_ID],0)),"#N/A"),
IF(ISNUMBER($L644),INDEX(SN_Limit[UTILIZATION],MATCH($L644,SN_Limit[BB_ID],0)),"#N/A"))</f>
        <v>#N/A</v>
      </c>
      <c r="AS644" s="6" t="e">
        <f>_xlfn.IFNA(IF(ISNUMBER($K644),INDEX(SN_Limit[REMAINING],MATCH($K644,SN_Limit[BB_ID],0)),"#N/A"),
IF(ISNUMBER($L644),INDEX(SN_Limit[REMAINING],MATCH($L644,SN_Limit[BB_ID],0)),"#N/A"))</f>
        <v>#N/A</v>
      </c>
      <c r="AT644" s="39" t="str">
        <f>INDEX(Table11[Z_category],MATCH(MAX(BuyTable[[#This Row],[Yld_Z_BB]:[Yld_Z_RBCI]]),Table11[Z_score_Vale],1))</f>
        <v>75 to 90</v>
      </c>
      <c r="AU644" s="39" t="str">
        <f>INDEX(Table12[TRAC_Category],MATCH(BuyTable[[#This Row],[Perc_Traded]],Table12[TRAC_Value],1))</f>
        <v>5-10%</v>
      </c>
      <c r="AV644" s="41">
        <f>INDEX(Table13[NetDlrInv_Category],MATCH(BuyTable[[#This Row],[DealerClient Net]],Table13[NetDlrInv_Value],1))</f>
        <v>0</v>
      </c>
      <c r="AW644" s="39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644" s="39" t="str">
        <f>INDEX(Table15[XCCY_Cat],MATCH(BuyTable[[#This Row],[XCCY_sprd]],Table15[XCCY_Value],1))</f>
        <v>0 to 0.3</v>
      </c>
      <c r="AY644" s="3" t="str">
        <f>INDEX(Group_RTG[RTG_Value],MATCH($R644,Group_RTG[RTG_Key],0))&amp;":"&amp;INDEX(Map_DurBQNT[Dur_Val],MATCH($X644,Map_DurBQNT[Dur_Key],0))&amp;":"&amp;$M644&amp;":"&amp;$O644</f>
        <v>BBB:5:USD:Corp</v>
      </c>
      <c r="AZ644" s="39" t="str">
        <f>INDEX(Table9[LQA_Bucket],MATCH(BuyTable[[#This Row],[LQA_LIQUIDITY_SCORE]],Table9[LQA_Val],1))</f>
        <v>80-100</v>
      </c>
      <c r="BA644" s="41" t="str">
        <f>INDEX(Table10[Utilization_Bucket],MATCH(_xlfn.IFNA(ROUND(BuyTable[[#This Row],[Remaining]]/1000000,0),-1),Table10[Utilization_Val],1))</f>
        <v>NR</v>
      </c>
      <c r="BB644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SN Constrained</v>
      </c>
    </row>
    <row r="645" spans="1:54" x14ac:dyDescent="0.3">
      <c r="A645" t="s">
        <v>876</v>
      </c>
      <c r="B645" t="str">
        <f>IF(ISNUMBER(MATCH(I645,Buyside_PastID!A:A,0)),"","NEW")</f>
        <v/>
      </c>
      <c r="C645" s="8" t="s">
        <v>1868</v>
      </c>
      <c r="D645" s="8">
        <v>1.292264001038107</v>
      </c>
      <c r="E645" s="8">
        <v>0.9918213920382094</v>
      </c>
      <c r="F645" s="8" t="s">
        <v>2762</v>
      </c>
      <c r="G645" s="8">
        <v>15000000</v>
      </c>
      <c r="H645" s="8">
        <v>10000</v>
      </c>
      <c r="I645" s="8" t="str" cm="1">
        <f t="array" ref="I645">_xll.BDP($C645,I$1)</f>
        <v>013051DY0</v>
      </c>
      <c r="J645" s="8" t="str" cm="1">
        <f t="array" ref="J645">_xll.BDP($C645,J$1)</f>
        <v>ALTA 3.05 12/01/48</v>
      </c>
      <c r="K645" s="8" cm="1">
        <f t="array" ref="K645">_xll.BDP($C645,K$1)</f>
        <v>186292</v>
      </c>
      <c r="L645" s="8" cm="1">
        <f t="array" ref="L645">_xll.BDP($C645,L$1)</f>
        <v>186292</v>
      </c>
      <c r="M645" s="8" t="str" cm="1">
        <f t="array" ref="M645">_xll.BDP($C645,M$1)</f>
        <v>CAD</v>
      </c>
      <c r="N645" s="8" t="str" cm="1">
        <f t="array" ref="N645">_xll.BDP($C645,N$1)</f>
        <v>CA</v>
      </c>
      <c r="O645" s="8" t="str" cm="1">
        <f t="array" ref="O645">_xll.BDP($C645,O$1)</f>
        <v>Govt</v>
      </c>
      <c r="P645" s="8" t="str" cm="1">
        <f t="array" ref="P645">_xll.BDP($C645,P$1)</f>
        <v>Government</v>
      </c>
      <c r="Q645" s="8" t="str" cm="1">
        <f t="array" ref="Q645">_xll.BDP($C645,Q$1)</f>
        <v>PROVINCE OF ALBERTA</v>
      </c>
      <c r="R645" s="8" t="str" cm="1">
        <f t="array" ref="R645">_xll.BDP($C645,R$1)</f>
        <v>A+</v>
      </c>
      <c r="S645" s="8" cm="1">
        <f t="array" ref="S645">_xlfn.IFNA(MATCH(_xll.BDP($C645,S$1),Convert_RBCIRTG[RTG_MDY],0),0)</f>
        <v>7</v>
      </c>
      <c r="T645" s="8" cm="1">
        <f t="array" ref="T645">_xlfn.IFNA(MATCH(_xll.BDP($C645,T$1),Convert_RBCIRTG[RTG_FITCH_SP],0),0)</f>
        <v>7</v>
      </c>
      <c r="U645" s="8" cm="1">
        <f t="array" ref="U645">_xlfn.IFNA(MATCH(_xll.BDP($C645,U$1),Convert_RBCIRTG[RTG_FITCH_SP],0),0)</f>
        <v>5</v>
      </c>
      <c r="V645" s="20" t="str" cm="1">
        <f t="array" ref="V645">INDEX(Convert_RBCIRTG[RTG_FITCH_SP],IF(MEDIAN($S645:$U645)&gt;0,MEDIAN($S645:$U645),MAX($S645:$U645)))</f>
        <v>AA-</v>
      </c>
      <c r="W645" s="15" cm="1">
        <f t="array" ref="W645">_xll.BDP($C645,W$1,"YAS_YLD_FLAG = 15")</f>
        <v>18.403137660670911</v>
      </c>
      <c r="X645" s="3" t="str">
        <f>INDEX(Convert_DurBins[Dur_Bucket],MATCH($W645,Convert_DurBins[Dur_Val],1))</f>
        <v>18-20</v>
      </c>
      <c r="Y645" s="14">
        <f t="shared" si="56"/>
        <v>2.7735320000000003</v>
      </c>
      <c r="Z645" s="3">
        <f>-INDEX(DefProv[Default],MATCH($O645&amp;$R645,DefProv[KEY],0))</f>
        <v>-3</v>
      </c>
      <c r="AA645" s="9" cm="1">
        <f t="array" ref="AA645">IF($M645="CAD",AB645,_xll.BDP($C645,AA$1,"YAS_XCCY_FOREIGN_CURRENCY=CAD","YAS_YLD_FLAG = 15","PRICING_SOURCE=BVAL"))</f>
        <v>2.8035320000000001</v>
      </c>
      <c r="AB645" s="9" cm="1">
        <f t="array" ref="AB645">_xll.BDP($C645,AB$1,"YAS_YLD_FLAG = 15","PRICING_SOURCE=BVAL")</f>
        <v>2.8035320000000001</v>
      </c>
      <c r="AC645" s="14">
        <f t="shared" si="57"/>
        <v>0</v>
      </c>
      <c r="AD645" s="9" cm="1">
        <f t="array" ref="AD645">_xll.BDP($C645,AD$1,"YAS_YLD_FLAG = 15","PRICING_SOURCE=BVAL")</f>
        <v>85.103700000000032</v>
      </c>
      <c r="AE645" s="14">
        <f>INDEX([1]credit_yield!$C$1:$C$108,MATCH($AY645,[1]credit_yield!$A$1:$A$108,0))</f>
        <v>86.340196228027338</v>
      </c>
      <c r="AF645" s="9" cm="1">
        <f t="array" ref="AF645">_xll.BDP($C645,AF$1,"YAS_YLD_FLAG = 15","YAS_XCCY_FOREIGN_CURRENCY=CAD","PRICING_SOURCE=BVAL")</f>
        <v>85.107928026946993</v>
      </c>
      <c r="AG645" s="9" cm="1">
        <f t="array" ref="AG645">_xll.BDP($C645,AG$1,"YAS_YLD_FLAG = 15","PRICING_SOURCE=BVAL")</f>
        <v>1.9524949999999999</v>
      </c>
      <c r="AH645" s="9" t="str" cm="1">
        <f t="array" ref="AH645">_xll.BDP($C645,AH$1,"YAS_YLD_FLAG = 15","PRICING_SOURCE=BVAL")</f>
        <v>CAN 2 3/4 12/01/48</v>
      </c>
      <c r="AI645" s="9" t="str" cm="1">
        <f t="array" ref="AI645">_xll.BDP($C645,AI$1,"YAS_YLD_FLAG = 15","YAS_XCCY_FOREIGN_CURRENCY=CAD","PRICING_SOURCE=BVAL")</f>
        <v>CAN 2 12/01/51</v>
      </c>
      <c r="AJ645" s="9" cm="1">
        <f t="array" ref="AJ645">_xll.BQL($C645, "yield(fill=PREV, pricing_source=BVN4, side=Bid, yield_type=YTW) - yield(fill=PREV, pricing_source=BVN4, side=Ask, yield_type=YTW)")</f>
        <v>1.0109857744128981E-2</v>
      </c>
      <c r="AK645" s="16" cm="1">
        <f t="array" ref="AK645">_xll.BDP($C645,AK$1,"YAS_YLD_FLAG = 1")</f>
        <v>6900000000</v>
      </c>
      <c r="AL645" s="5">
        <f t="shared" si="58"/>
        <v>0</v>
      </c>
      <c r="AM645" s="17" cm="1">
        <f t="array" ref="AM645">_xll.BDP($C645&amp;"@"&amp;Settings!$B$1&amp;" "&amp;$O645,"INTERVAL_SUM","MARKET_DATA_OVERRIDE="&amp;AM$1,"CALC_INTERVAL="&amp;Settings!$B$2,"FILL=0")*1000</f>
        <v>0</v>
      </c>
      <c r="AN645" s="18">
        <f t="shared" si="59"/>
        <v>0</v>
      </c>
      <c r="AO645" s="17" cm="1">
        <f t="array" ref="AO645">_xll.BDP($I645&amp;"@"&amp;Settings!$B$1&amp;" "&amp;$O645,"INTERVAL_SUM","MARKET_DATA_OVERRIDE="&amp;AO$1,"CALC_INTERVAL="&amp;Settings!$B$2,"FILL=0")*1000</f>
        <v>0</v>
      </c>
      <c r="AP645" s="17" cm="1">
        <f t="array" ref="AP645">_xll.BDP($I645&amp;"@"&amp;Settings!$B$1&amp;" "&amp;$O645,"INTERVAL_SUM","MARKET_DATA_OVERRIDE="&amp;AP$1,"CALC_INTERVAL="&amp;Settings!$B$2,"FILL=0")*1000</f>
        <v>0</v>
      </c>
      <c r="AQ645" s="8" cm="1">
        <f t="array" ref="AQ645">_xll.BDP($C645,AQ$1)</f>
        <v>100</v>
      </c>
      <c r="AR645" s="21">
        <f>_xlfn.IFNA(IF(ISNUMBER($K645),INDEX(SN_Limit[UTILIZATION],MATCH($K645,SN_Limit[BB_ID],0)),"#N/A"),
IF(ISNUMBER($L645),INDEX(SN_Limit[UTILIZATION],MATCH($L645,SN_Limit[BB_ID],0)),"#N/A"))</f>
        <v>0.74470000000000003</v>
      </c>
      <c r="AS645" s="6">
        <f>_xlfn.IFNA(IF(ISNUMBER($K645),INDEX(SN_Limit[REMAINING],MATCH($K645,SN_Limit[BB_ID],0)),"#N/A"),
IF(ISNUMBER($L645),INDEX(SN_Limit[REMAINING],MATCH($L645,SN_Limit[BB_ID],0)),"#N/A"))</f>
        <v>71443136.829999983</v>
      </c>
      <c r="AT645" s="39" t="str">
        <f>INDEX(Table11[Z_category],MATCH(MAX(BuyTable[[#This Row],[Yld_Z_BB]:[Yld_Z_RBCI]]),Table11[Z_score_Vale],1))</f>
        <v>90+</v>
      </c>
      <c r="AU645" s="39">
        <f>INDEX(Table12[TRAC_Category],MATCH(BuyTable[[#This Row],[Perc_Traded]],Table12[TRAC_Value],1))</f>
        <v>0</v>
      </c>
      <c r="AV645" s="41">
        <f>INDEX(Table13[NetDlrInv_Category],MATCH(BuyTable[[#This Row],[DealerClient Net]],Table13[NetDlrInv_Value],1))</f>
        <v>0</v>
      </c>
      <c r="AW645" s="39" t="str">
        <f>IF(OR(ISBLANK(BuyTable[[#This Row],[MSG_AskSize]]),NOT(ISNUMBER(BuyTable[[#This Row],[MSG_AskSize]]))),"NA",INDEX(Table14[AskSize_Category],MATCH(BuyTable[[#This Row],[MSG_AskSize]],Table14[AskSize_Value],1)))</f>
        <v>10 to 20MM</v>
      </c>
      <c r="AX645" s="39">
        <f>INDEX(Table15[XCCY_Cat],MATCH(BuyTable[[#This Row],[XCCY_sprd]],Table15[XCCY_Value],1))</f>
        <v>0</v>
      </c>
      <c r="AY645" s="3" t="str">
        <f>INDEX(Group_RTG[RTG_Value],MATCH($R645,Group_RTG[RTG_Key],0))&amp;":"&amp;INDEX(Map_DurBQNT[Dur_Val],MATCH($X645,Map_DurBQNT[Dur_Key],0))&amp;":"&amp;$M645&amp;":"&amp;$O645</f>
        <v>A:10:CAD:Govt</v>
      </c>
      <c r="AZ645" s="39" t="str">
        <f>INDEX(Table9[LQA_Bucket],MATCH(BuyTable[[#This Row],[LQA_LIQUIDITY_SCORE]],Table9[LQA_Val],1))</f>
        <v>80-100</v>
      </c>
      <c r="BA645" s="41" t="str">
        <f>INDEX(Table10[Utilization_Bucket],MATCH(_xlfn.IFNA(ROUND(BuyTable[[#This Row],[Remaining]]/1000000,0),-1),Table10[Utilization_Val],1))</f>
        <v>50-100MM</v>
      </c>
      <c r="BB645" s="39" t="str">
        <f>_xlfn.IFNA(IF(BuyTable[[#This Row],[Remaining]]&lt;Settings!$C$4,"SN Constrained",IF(OR(BuyTable[[#This Row],[MSG_AskSize]]&lt;Settings!$C$6,BuyTable[[#This Row],[Asksize_Cat]]="NA"),"Market Constrained",IF(AND(BuyTable[[#This Row],[Remaining]]&gt;=Settings!$C$11,BuyTable[[#This Row],[MSG_AskSize]]&gt;=Settings!$C$10),"ACTIONABLE","Other-CHECK"))),"SN Constrained")</f>
        <v>ACTIONABLE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F73A0-C959-402C-8A49-1FAC48E164C3}">
  <dimension ref="A1:AI17"/>
  <sheetViews>
    <sheetView topLeftCell="L1" workbookViewId="0">
      <selection activeCell="Z18" sqref="Z18:AB25"/>
    </sheetView>
  </sheetViews>
  <sheetFormatPr defaultRowHeight="14.4" x14ac:dyDescent="0.3"/>
  <cols>
    <col min="1" max="1" width="10.109375" customWidth="1"/>
    <col min="2" max="2" width="13.33203125" customWidth="1"/>
    <col min="4" max="4" width="12" customWidth="1"/>
    <col min="5" max="5" width="12.6640625" customWidth="1"/>
    <col min="6" max="6" width="9.88671875" customWidth="1"/>
    <col min="7" max="7" width="12.44140625" customWidth="1"/>
    <col min="9" max="9" width="10.6640625" bestFit="1" customWidth="1"/>
    <col min="10" max="10" width="10.33203125" bestFit="1" customWidth="1"/>
    <col min="12" max="12" width="11.109375" bestFit="1" customWidth="1"/>
    <col min="13" max="13" width="13" bestFit="1" customWidth="1"/>
    <col min="14" max="14" width="13.6640625" bestFit="1" customWidth="1"/>
    <col min="16" max="16" width="10.109375" customWidth="1"/>
    <col min="17" max="17" width="13.21875" customWidth="1"/>
    <col min="19" max="19" width="15.6640625" customWidth="1"/>
    <col min="20" max="20" width="10.5546875" customWidth="1"/>
    <col min="22" max="22" width="14.33203125" customWidth="1"/>
    <col min="23" max="23" width="12.21875" customWidth="1"/>
    <col min="25" max="25" width="13.33203125" customWidth="1"/>
    <col min="26" max="26" width="18.21875" bestFit="1" customWidth="1"/>
    <col min="27" max="27" width="17.88671875" bestFit="1" customWidth="1"/>
    <col min="28" max="28" width="17.21875" customWidth="1"/>
    <col min="29" max="29" width="19.88671875" customWidth="1"/>
    <col min="31" max="31" width="15.44140625" customWidth="1"/>
    <col min="32" max="32" width="18.109375" customWidth="1"/>
    <col min="34" max="34" width="13.33203125" customWidth="1"/>
    <col min="35" max="35" width="11.109375" customWidth="1"/>
  </cols>
  <sheetData>
    <row r="1" spans="1:35" x14ac:dyDescent="0.3">
      <c r="A1" t="s">
        <v>849</v>
      </c>
      <c r="B1" t="s">
        <v>850</v>
      </c>
      <c r="D1" t="s">
        <v>851</v>
      </c>
      <c r="E1" t="s">
        <v>852</v>
      </c>
      <c r="F1" t="s">
        <v>853</v>
      </c>
      <c r="G1" t="s">
        <v>854</v>
      </c>
      <c r="I1" t="s">
        <v>920</v>
      </c>
      <c r="J1" t="s">
        <v>849</v>
      </c>
      <c r="L1" t="s">
        <v>934</v>
      </c>
      <c r="M1" t="s">
        <v>935</v>
      </c>
      <c r="N1" t="s">
        <v>936</v>
      </c>
      <c r="P1" t="s">
        <v>1427</v>
      </c>
      <c r="Q1" t="s">
        <v>1428</v>
      </c>
      <c r="S1" s="26" t="s">
        <v>1434</v>
      </c>
      <c r="T1" s="26" t="s">
        <v>1438</v>
      </c>
      <c r="V1" t="s">
        <v>1443</v>
      </c>
      <c r="W1" t="s">
        <v>1445</v>
      </c>
      <c r="Y1" t="s">
        <v>1449</v>
      </c>
      <c r="Z1" t="s">
        <v>1450</v>
      </c>
      <c r="AB1" s="26" t="s">
        <v>1456</v>
      </c>
      <c r="AC1" s="26" t="s">
        <v>1457</v>
      </c>
      <c r="AE1" t="s">
        <v>1469</v>
      </c>
      <c r="AF1" t="s">
        <v>1470</v>
      </c>
      <c r="AH1" t="s">
        <v>1474</v>
      </c>
      <c r="AI1" t="s">
        <v>1468</v>
      </c>
    </row>
    <row r="2" spans="1:35" x14ac:dyDescent="0.3">
      <c r="A2">
        <v>0</v>
      </c>
      <c r="B2" t="str">
        <f t="shared" ref="B2:B13" si="0">A2&amp;"-"&amp;A3</f>
        <v>0-10</v>
      </c>
      <c r="D2" t="s">
        <v>855</v>
      </c>
      <c r="E2" t="s">
        <v>76</v>
      </c>
      <c r="F2" t="s">
        <v>856</v>
      </c>
      <c r="G2">
        <v>1</v>
      </c>
      <c r="I2" t="s">
        <v>921</v>
      </c>
      <c r="J2">
        <v>5</v>
      </c>
      <c r="L2" t="s">
        <v>67</v>
      </c>
      <c r="M2" t="s">
        <v>67</v>
      </c>
      <c r="N2">
        <v>1</v>
      </c>
      <c r="P2">
        <v>0</v>
      </c>
      <c r="Q2" s="26" t="s">
        <v>1432</v>
      </c>
      <c r="S2" s="26">
        <v>-5</v>
      </c>
      <c r="T2" s="26" t="s">
        <v>1440</v>
      </c>
      <c r="V2">
        <f>-5</f>
        <v>-5</v>
      </c>
      <c r="W2" s="29" t="s">
        <v>1444</v>
      </c>
      <c r="Y2" s="31">
        <v>0</v>
      </c>
      <c r="Z2" s="31">
        <v>0</v>
      </c>
      <c r="AB2" s="33">
        <v>-100000000</v>
      </c>
      <c r="AC2" s="34" t="s">
        <v>1484</v>
      </c>
      <c r="AE2">
        <v>0</v>
      </c>
      <c r="AF2">
        <v>0</v>
      </c>
      <c r="AH2">
        <v>-10</v>
      </c>
      <c r="AI2" t="s">
        <v>1479</v>
      </c>
    </row>
    <row r="3" spans="1:35" x14ac:dyDescent="0.3">
      <c r="A3">
        <v>10</v>
      </c>
      <c r="B3" t="str">
        <f t="shared" si="0"/>
        <v>10-12</v>
      </c>
      <c r="D3" t="s">
        <v>857</v>
      </c>
      <c r="E3" t="s">
        <v>75</v>
      </c>
      <c r="F3" t="s">
        <v>858</v>
      </c>
      <c r="G3">
        <v>2</v>
      </c>
      <c r="I3" t="s">
        <v>922</v>
      </c>
      <c r="J3">
        <v>6</v>
      </c>
      <c r="L3" t="s">
        <v>68</v>
      </c>
      <c r="M3" t="s">
        <v>69</v>
      </c>
      <c r="N3">
        <v>2</v>
      </c>
      <c r="P3">
        <v>40</v>
      </c>
      <c r="Q3" s="26" t="s">
        <v>1429</v>
      </c>
      <c r="S3" s="26">
        <v>0</v>
      </c>
      <c r="T3" s="26" t="s">
        <v>1435</v>
      </c>
      <c r="V3">
        <f>_xlfn.NORM.INV(0.1,0,1)</f>
        <v>-1.2815515655446006</v>
      </c>
      <c r="W3" s="29" t="s">
        <v>1501</v>
      </c>
      <c r="Y3" s="31">
        <v>0.01</v>
      </c>
      <c r="Z3" s="26" t="s">
        <v>1451</v>
      </c>
      <c r="AB3" s="33">
        <v>-50000000</v>
      </c>
      <c r="AC3" s="34" t="s">
        <v>1458</v>
      </c>
      <c r="AE3" s="32">
        <v>1000000</v>
      </c>
      <c r="AF3" t="s">
        <v>1462</v>
      </c>
      <c r="AH3">
        <v>-1</v>
      </c>
      <c r="AI3" s="38" t="s">
        <v>1480</v>
      </c>
    </row>
    <row r="4" spans="1:35" x14ac:dyDescent="0.3">
      <c r="A4">
        <v>12</v>
      </c>
      <c r="B4" t="str">
        <f t="shared" si="0"/>
        <v>12-14</v>
      </c>
      <c r="D4" t="s">
        <v>859</v>
      </c>
      <c r="E4" t="s">
        <v>74</v>
      </c>
      <c r="F4" t="s">
        <v>860</v>
      </c>
      <c r="G4">
        <v>3</v>
      </c>
      <c r="I4" t="s">
        <v>923</v>
      </c>
      <c r="J4">
        <v>7</v>
      </c>
      <c r="L4" t="s">
        <v>69</v>
      </c>
      <c r="M4" t="s">
        <v>69</v>
      </c>
      <c r="N4">
        <v>2</v>
      </c>
      <c r="P4">
        <v>60</v>
      </c>
      <c r="Q4" s="26" t="s">
        <v>1430</v>
      </c>
      <c r="S4" s="26">
        <v>1</v>
      </c>
      <c r="T4" s="26" t="s">
        <v>1439</v>
      </c>
      <c r="V4">
        <v>-0.67448975019608193</v>
      </c>
      <c r="W4" s="29" t="s">
        <v>1502</v>
      </c>
      <c r="Y4" s="31">
        <v>0.05</v>
      </c>
      <c r="Z4" s="26" t="s">
        <v>1452</v>
      </c>
      <c r="AB4" s="33">
        <v>-20000000</v>
      </c>
      <c r="AC4" s="34" t="s">
        <v>1459</v>
      </c>
      <c r="AE4" s="32">
        <v>5000000</v>
      </c>
      <c r="AF4" t="s">
        <v>1463</v>
      </c>
      <c r="AH4">
        <v>-0.8</v>
      </c>
      <c r="AI4" s="38" t="s">
        <v>1481</v>
      </c>
    </row>
    <row r="5" spans="1:35" x14ac:dyDescent="0.3">
      <c r="A5">
        <v>14</v>
      </c>
      <c r="B5" t="str">
        <f t="shared" si="0"/>
        <v>14-16</v>
      </c>
      <c r="D5" t="s">
        <v>861</v>
      </c>
      <c r="E5" t="s">
        <v>73</v>
      </c>
      <c r="F5" t="s">
        <v>862</v>
      </c>
      <c r="G5">
        <v>4</v>
      </c>
      <c r="I5" t="s">
        <v>924</v>
      </c>
      <c r="J5">
        <v>8</v>
      </c>
      <c r="L5" t="s">
        <v>70</v>
      </c>
      <c r="M5" t="s">
        <v>69</v>
      </c>
      <c r="N5">
        <v>2</v>
      </c>
      <c r="P5">
        <v>80</v>
      </c>
      <c r="Q5" s="26" t="s">
        <v>1431</v>
      </c>
      <c r="S5" s="26">
        <v>10</v>
      </c>
      <c r="T5" s="26" t="s">
        <v>1436</v>
      </c>
      <c r="V5">
        <v>0</v>
      </c>
      <c r="W5" s="29" t="s">
        <v>1503</v>
      </c>
      <c r="Y5" s="31">
        <v>0.1</v>
      </c>
      <c r="Z5" s="26" t="s">
        <v>1453</v>
      </c>
      <c r="AB5" s="33">
        <v>-10000000</v>
      </c>
      <c r="AC5" s="34" t="s">
        <v>1460</v>
      </c>
      <c r="AE5" s="32">
        <v>10000000</v>
      </c>
      <c r="AF5" t="s">
        <v>1464</v>
      </c>
      <c r="AH5">
        <v>-0.5</v>
      </c>
      <c r="AI5" s="38" t="s">
        <v>1482</v>
      </c>
    </row>
    <row r="6" spans="1:35" x14ac:dyDescent="0.3">
      <c r="A6">
        <v>16</v>
      </c>
      <c r="B6" t="str">
        <f t="shared" si="0"/>
        <v>16-18</v>
      </c>
      <c r="D6" t="s">
        <v>863</v>
      </c>
      <c r="E6" t="s">
        <v>72</v>
      </c>
      <c r="F6" t="s">
        <v>864</v>
      </c>
      <c r="G6">
        <v>5</v>
      </c>
      <c r="I6" t="s">
        <v>925</v>
      </c>
      <c r="J6">
        <v>9</v>
      </c>
      <c r="L6" t="s">
        <v>71</v>
      </c>
      <c r="M6" t="s">
        <v>72</v>
      </c>
      <c r="N6">
        <v>3</v>
      </c>
      <c r="Q6" s="26"/>
      <c r="S6" s="26">
        <v>50</v>
      </c>
      <c r="T6" s="26" t="s">
        <v>1437</v>
      </c>
      <c r="V6">
        <v>0.67448975019608193</v>
      </c>
      <c r="W6" s="29" t="s">
        <v>1504</v>
      </c>
      <c r="Y6" s="31">
        <v>0.15</v>
      </c>
      <c r="Z6" s="26" t="s">
        <v>1454</v>
      </c>
      <c r="AB6" s="33">
        <v>-5000000</v>
      </c>
      <c r="AC6" s="34" t="s">
        <v>1461</v>
      </c>
      <c r="AE6" s="32">
        <v>20000000</v>
      </c>
      <c r="AF6" t="s">
        <v>1465</v>
      </c>
      <c r="AH6">
        <v>-0.3</v>
      </c>
      <c r="AI6" s="38" t="s">
        <v>1483</v>
      </c>
    </row>
    <row r="7" spans="1:35" x14ac:dyDescent="0.3">
      <c r="A7">
        <v>18</v>
      </c>
      <c r="B7" t="str">
        <f t="shared" si="0"/>
        <v>18-20</v>
      </c>
      <c r="D7" t="s">
        <v>865</v>
      </c>
      <c r="E7" t="s">
        <v>71</v>
      </c>
      <c r="F7" t="s">
        <v>866</v>
      </c>
      <c r="G7">
        <v>6</v>
      </c>
      <c r="I7" t="s">
        <v>926</v>
      </c>
      <c r="J7">
        <v>10</v>
      </c>
      <c r="L7" t="s">
        <v>72</v>
      </c>
      <c r="M7" t="s">
        <v>72</v>
      </c>
      <c r="N7">
        <v>3</v>
      </c>
      <c r="S7" s="26">
        <v>100</v>
      </c>
      <c r="T7" s="26" t="s">
        <v>1473</v>
      </c>
      <c r="V7">
        <v>1.2815515655446006</v>
      </c>
      <c r="W7" s="29" t="s">
        <v>1505</v>
      </c>
      <c r="Y7" s="31">
        <v>0.2</v>
      </c>
      <c r="Z7" s="26" t="s">
        <v>1455</v>
      </c>
      <c r="AB7" s="33">
        <v>-1000000</v>
      </c>
      <c r="AC7" s="26">
        <v>0</v>
      </c>
      <c r="AE7" s="32">
        <v>50000000</v>
      </c>
      <c r="AF7" t="s">
        <v>1472</v>
      </c>
      <c r="AH7">
        <v>-0.1</v>
      </c>
      <c r="AI7">
        <v>0</v>
      </c>
    </row>
    <row r="8" spans="1:35" x14ac:dyDescent="0.3">
      <c r="A8">
        <v>20</v>
      </c>
      <c r="B8" t="str">
        <f t="shared" si="0"/>
        <v>20-22</v>
      </c>
      <c r="D8" t="s">
        <v>867</v>
      </c>
      <c r="E8" t="s">
        <v>70</v>
      </c>
      <c r="F8" t="s">
        <v>868</v>
      </c>
      <c r="G8">
        <v>7</v>
      </c>
      <c r="I8" t="s">
        <v>927</v>
      </c>
      <c r="J8">
        <v>11</v>
      </c>
      <c r="L8" t="s">
        <v>73</v>
      </c>
      <c r="M8" t="s">
        <v>72</v>
      </c>
      <c r="N8">
        <v>3</v>
      </c>
      <c r="W8" s="29"/>
      <c r="Y8" s="31">
        <v>0.25</v>
      </c>
      <c r="Z8" s="26" t="s">
        <v>1471</v>
      </c>
      <c r="AB8" s="33">
        <v>0</v>
      </c>
      <c r="AC8" s="26">
        <v>0</v>
      </c>
      <c r="AH8">
        <v>0</v>
      </c>
      <c r="AI8">
        <v>0</v>
      </c>
    </row>
    <row r="9" spans="1:35" x14ac:dyDescent="0.3">
      <c r="A9">
        <v>22</v>
      </c>
      <c r="B9" t="str">
        <f t="shared" si="0"/>
        <v>22-24</v>
      </c>
      <c r="D9" t="s">
        <v>869</v>
      </c>
      <c r="E9" t="s">
        <v>69</v>
      </c>
      <c r="F9" t="s">
        <v>870</v>
      </c>
      <c r="G9">
        <v>8</v>
      </c>
      <c r="I9" t="s">
        <v>928</v>
      </c>
      <c r="J9">
        <v>12</v>
      </c>
      <c r="L9" t="s">
        <v>74</v>
      </c>
      <c r="M9" t="s">
        <v>75</v>
      </c>
      <c r="N9">
        <v>4</v>
      </c>
      <c r="Y9" s="30"/>
      <c r="AB9" s="33">
        <v>1000000</v>
      </c>
      <c r="AC9" s="26" t="s">
        <v>1462</v>
      </c>
      <c r="AH9">
        <v>0.1</v>
      </c>
      <c r="AI9" t="s">
        <v>1475</v>
      </c>
    </row>
    <row r="10" spans="1:35" x14ac:dyDescent="0.3">
      <c r="A10">
        <v>24</v>
      </c>
      <c r="B10" t="str">
        <f t="shared" si="0"/>
        <v>24-26</v>
      </c>
      <c r="D10" t="s">
        <v>871</v>
      </c>
      <c r="E10" t="s">
        <v>68</v>
      </c>
      <c r="F10" t="s">
        <v>872</v>
      </c>
      <c r="G10">
        <v>9</v>
      </c>
      <c r="I10" t="s">
        <v>929</v>
      </c>
      <c r="J10">
        <v>13</v>
      </c>
      <c r="L10" t="s">
        <v>75</v>
      </c>
      <c r="M10" t="s">
        <v>75</v>
      </c>
      <c r="N10">
        <v>4</v>
      </c>
      <c r="AB10" s="33">
        <v>5000000</v>
      </c>
      <c r="AC10" s="26" t="s">
        <v>1463</v>
      </c>
      <c r="AH10">
        <v>0.3</v>
      </c>
      <c r="AI10" t="s">
        <v>1476</v>
      </c>
    </row>
    <row r="11" spans="1:35" x14ac:dyDescent="0.3">
      <c r="A11">
        <v>26</v>
      </c>
      <c r="B11" t="str">
        <f t="shared" si="0"/>
        <v>26-28</v>
      </c>
      <c r="D11" t="s">
        <v>873</v>
      </c>
      <c r="E11" t="s">
        <v>67</v>
      </c>
      <c r="F11" t="s">
        <v>874</v>
      </c>
      <c r="G11">
        <v>10</v>
      </c>
      <c r="I11" t="s">
        <v>930</v>
      </c>
      <c r="J11">
        <v>14</v>
      </c>
      <c r="L11" t="s">
        <v>76</v>
      </c>
      <c r="M11" t="s">
        <v>75</v>
      </c>
      <c r="N11">
        <v>4</v>
      </c>
      <c r="AB11" s="33">
        <v>10000000</v>
      </c>
      <c r="AC11" s="26" t="s">
        <v>1464</v>
      </c>
      <c r="AH11">
        <v>0.5</v>
      </c>
      <c r="AI11" t="s">
        <v>1477</v>
      </c>
    </row>
    <row r="12" spans="1:35" x14ac:dyDescent="0.3">
      <c r="A12">
        <v>28</v>
      </c>
      <c r="B12" t="str">
        <f t="shared" si="0"/>
        <v>28-30</v>
      </c>
      <c r="I12" t="s">
        <v>931</v>
      </c>
      <c r="J12">
        <v>15</v>
      </c>
      <c r="AB12" s="33">
        <v>20000000</v>
      </c>
      <c r="AC12" s="26" t="s">
        <v>1465</v>
      </c>
      <c r="AH12">
        <v>0.8</v>
      </c>
      <c r="AI12" t="s">
        <v>1478</v>
      </c>
    </row>
    <row r="13" spans="1:35" x14ac:dyDescent="0.3">
      <c r="A13">
        <v>30</v>
      </c>
      <c r="B13" t="str">
        <f t="shared" si="0"/>
        <v>30-50</v>
      </c>
      <c r="I13" t="s">
        <v>932</v>
      </c>
      <c r="J13">
        <v>16</v>
      </c>
      <c r="AB13" s="33">
        <v>50000000</v>
      </c>
      <c r="AC13" s="26" t="s">
        <v>1466</v>
      </c>
      <c r="AH13">
        <v>1</v>
      </c>
      <c r="AI13" t="s">
        <v>1485</v>
      </c>
    </row>
    <row r="14" spans="1:35" x14ac:dyDescent="0.3">
      <c r="A14">
        <v>50</v>
      </c>
      <c r="B14" t="s">
        <v>875</v>
      </c>
      <c r="I14" t="s">
        <v>933</v>
      </c>
      <c r="J14">
        <v>17</v>
      </c>
      <c r="AB14" s="33">
        <v>100000000</v>
      </c>
      <c r="AC14" s="34" t="s">
        <v>1473</v>
      </c>
      <c r="AH14">
        <v>1.5</v>
      </c>
      <c r="AI14" t="s">
        <v>1487</v>
      </c>
    </row>
    <row r="15" spans="1:35" x14ac:dyDescent="0.3">
      <c r="AH15">
        <v>2</v>
      </c>
      <c r="AI15" t="s">
        <v>1486</v>
      </c>
    </row>
    <row r="16" spans="1:35" x14ac:dyDescent="0.3">
      <c r="S16">
        <v>-0.6</v>
      </c>
      <c r="T16">
        <f>MATCH(S16,Table11[Z_score_Vale])</f>
        <v>3</v>
      </c>
      <c r="AH16">
        <v>2.5</v>
      </c>
      <c r="AI16" t="s">
        <v>1488</v>
      </c>
    </row>
    <row r="17" spans="34:35" x14ac:dyDescent="0.3">
      <c r="AH17">
        <v>3</v>
      </c>
      <c r="AI17" t="s">
        <v>1489</v>
      </c>
    </row>
  </sheetData>
  <pageMargins left="0.7" right="0.7" top="0.75" bottom="0.75" header="0.3" footer="0.3"/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EA3D3-40D5-4CF4-AD3A-3C885703722B}">
  <sheetPr>
    <tabColor rgb="FFFFFF00"/>
  </sheetPr>
  <dimension ref="A1:A89"/>
  <sheetViews>
    <sheetView workbookViewId="0">
      <selection activeCell="E19" sqref="E19"/>
    </sheetView>
  </sheetViews>
  <sheetFormatPr defaultRowHeight="14.4" x14ac:dyDescent="0.3"/>
  <cols>
    <col min="1" max="1" width="11.6640625" bestFit="1" customWidth="1"/>
  </cols>
  <sheetData>
    <row r="1" spans="1:1" x14ac:dyDescent="0.3">
      <c r="A1" t="s">
        <v>22</v>
      </c>
    </row>
    <row r="2" spans="1:1" x14ac:dyDescent="0.3">
      <c r="A2" t="s">
        <v>1186</v>
      </c>
    </row>
    <row r="3" spans="1:1" x14ac:dyDescent="0.3">
      <c r="A3" t="s">
        <v>2675</v>
      </c>
    </row>
    <row r="4" spans="1:1" x14ac:dyDescent="0.3">
      <c r="A4" t="s">
        <v>2676</v>
      </c>
    </row>
    <row r="5" spans="1:1" x14ac:dyDescent="0.3">
      <c r="A5" t="s">
        <v>2677</v>
      </c>
    </row>
    <row r="6" spans="1:1" x14ac:dyDescent="0.3">
      <c r="A6" t="s">
        <v>2678</v>
      </c>
    </row>
    <row r="7" spans="1:1" x14ac:dyDescent="0.3">
      <c r="A7" t="s">
        <v>2679</v>
      </c>
    </row>
    <row r="8" spans="1:1" x14ac:dyDescent="0.3">
      <c r="A8" t="s">
        <v>2680</v>
      </c>
    </row>
    <row r="9" spans="1:1" x14ac:dyDescent="0.3">
      <c r="A9" t="s">
        <v>2681</v>
      </c>
    </row>
    <row r="10" spans="1:1" x14ac:dyDescent="0.3">
      <c r="A10" t="s">
        <v>2682</v>
      </c>
    </row>
    <row r="11" spans="1:1" x14ac:dyDescent="0.3">
      <c r="A11" t="s">
        <v>1307</v>
      </c>
    </row>
    <row r="12" spans="1:1" x14ac:dyDescent="0.3">
      <c r="A12" t="s">
        <v>2683</v>
      </c>
    </row>
    <row r="13" spans="1:1" x14ac:dyDescent="0.3">
      <c r="A13" t="s">
        <v>2684</v>
      </c>
    </row>
    <row r="14" spans="1:1" x14ac:dyDescent="0.3">
      <c r="A14" t="s">
        <v>2685</v>
      </c>
    </row>
    <row r="15" spans="1:1" x14ac:dyDescent="0.3">
      <c r="A15" t="s">
        <v>939</v>
      </c>
    </row>
    <row r="16" spans="1:1" x14ac:dyDescent="0.3">
      <c r="A16" t="s">
        <v>2777</v>
      </c>
    </row>
    <row r="17" spans="1:1" x14ac:dyDescent="0.3">
      <c r="A17" t="s">
        <v>2778</v>
      </c>
    </row>
    <row r="18" spans="1:1" x14ac:dyDescent="0.3">
      <c r="A18" t="s">
        <v>2686</v>
      </c>
    </row>
    <row r="19" spans="1:1" x14ac:dyDescent="0.3">
      <c r="A19" t="s">
        <v>2687</v>
      </c>
    </row>
    <row r="20" spans="1:1" x14ac:dyDescent="0.3">
      <c r="A20" t="s">
        <v>2688</v>
      </c>
    </row>
    <row r="21" spans="1:1" x14ac:dyDescent="0.3">
      <c r="A21" t="s">
        <v>2689</v>
      </c>
    </row>
    <row r="22" spans="1:1" x14ac:dyDescent="0.3">
      <c r="A22" t="s">
        <v>2690</v>
      </c>
    </row>
    <row r="23" spans="1:1" x14ac:dyDescent="0.3">
      <c r="A23" t="s">
        <v>2691</v>
      </c>
    </row>
    <row r="24" spans="1:1" x14ac:dyDescent="0.3">
      <c r="A24" t="s">
        <v>2779</v>
      </c>
    </row>
    <row r="25" spans="1:1" x14ac:dyDescent="0.3">
      <c r="A25" t="s">
        <v>2692</v>
      </c>
    </row>
    <row r="26" spans="1:1" x14ac:dyDescent="0.3">
      <c r="A26" t="s">
        <v>2693</v>
      </c>
    </row>
    <row r="27" spans="1:1" x14ac:dyDescent="0.3">
      <c r="A27" t="s">
        <v>2694</v>
      </c>
    </row>
    <row r="28" spans="1:1" x14ac:dyDescent="0.3">
      <c r="A28" t="s">
        <v>2526</v>
      </c>
    </row>
    <row r="29" spans="1:1" x14ac:dyDescent="0.3">
      <c r="A29" t="s">
        <v>2780</v>
      </c>
    </row>
    <row r="30" spans="1:1" x14ac:dyDescent="0.3">
      <c r="A30" t="s">
        <v>1378</v>
      </c>
    </row>
    <row r="31" spans="1:1" x14ac:dyDescent="0.3">
      <c r="A31" t="s">
        <v>2695</v>
      </c>
    </row>
    <row r="32" spans="1:1" x14ac:dyDescent="0.3">
      <c r="A32" t="s">
        <v>1335</v>
      </c>
    </row>
    <row r="33" spans="1:1" x14ac:dyDescent="0.3">
      <c r="A33" t="s">
        <v>2525</v>
      </c>
    </row>
    <row r="34" spans="1:1" x14ac:dyDescent="0.3">
      <c r="A34" t="s">
        <v>2597</v>
      </c>
    </row>
    <row r="35" spans="1:1" x14ac:dyDescent="0.3">
      <c r="A35" t="s">
        <v>2696</v>
      </c>
    </row>
    <row r="36" spans="1:1" x14ac:dyDescent="0.3">
      <c r="A36" t="s">
        <v>2697</v>
      </c>
    </row>
    <row r="37" spans="1:1" x14ac:dyDescent="0.3">
      <c r="A37" t="s">
        <v>906</v>
      </c>
    </row>
    <row r="38" spans="1:1" x14ac:dyDescent="0.3">
      <c r="A38" t="s">
        <v>2781</v>
      </c>
    </row>
    <row r="39" spans="1:1" x14ac:dyDescent="0.3">
      <c r="A39" t="s">
        <v>2698</v>
      </c>
    </row>
    <row r="40" spans="1:1" x14ac:dyDescent="0.3">
      <c r="A40" t="s">
        <v>2699</v>
      </c>
    </row>
    <row r="41" spans="1:1" x14ac:dyDescent="0.3">
      <c r="A41" t="s">
        <v>2490</v>
      </c>
    </row>
    <row r="42" spans="1:1" x14ac:dyDescent="0.3">
      <c r="A42" t="s">
        <v>1330</v>
      </c>
    </row>
    <row r="43" spans="1:1" x14ac:dyDescent="0.3">
      <c r="A43" t="s">
        <v>903</v>
      </c>
    </row>
    <row r="44" spans="1:1" x14ac:dyDescent="0.3">
      <c r="A44" t="s">
        <v>2700</v>
      </c>
    </row>
    <row r="45" spans="1:1" x14ac:dyDescent="0.3">
      <c r="A45" t="s">
        <v>2701</v>
      </c>
    </row>
    <row r="46" spans="1:1" x14ac:dyDescent="0.3">
      <c r="A46" t="s">
        <v>2472</v>
      </c>
    </row>
    <row r="47" spans="1:1" x14ac:dyDescent="0.3">
      <c r="A47" t="s">
        <v>2782</v>
      </c>
    </row>
    <row r="48" spans="1:1" x14ac:dyDescent="0.3">
      <c r="A48" t="s">
        <v>2489</v>
      </c>
    </row>
    <row r="49" spans="1:1" x14ac:dyDescent="0.3">
      <c r="A49" t="s">
        <v>878</v>
      </c>
    </row>
    <row r="50" spans="1:1" x14ac:dyDescent="0.3">
      <c r="A50" t="s">
        <v>2783</v>
      </c>
    </row>
    <row r="51" spans="1:1" x14ac:dyDescent="0.3">
      <c r="A51" t="s">
        <v>2702</v>
      </c>
    </row>
    <row r="52" spans="1:1" x14ac:dyDescent="0.3">
      <c r="A52" t="s">
        <v>2703</v>
      </c>
    </row>
    <row r="53" spans="1:1" x14ac:dyDescent="0.3">
      <c r="A53" t="s">
        <v>2704</v>
      </c>
    </row>
    <row r="54" spans="1:1" x14ac:dyDescent="0.3">
      <c r="A54" t="s">
        <v>2705</v>
      </c>
    </row>
    <row r="55" spans="1:1" x14ac:dyDescent="0.3">
      <c r="A55" t="s">
        <v>2706</v>
      </c>
    </row>
    <row r="56" spans="1:1" x14ac:dyDescent="0.3">
      <c r="A56" t="s">
        <v>1184</v>
      </c>
    </row>
    <row r="57" spans="1:1" x14ac:dyDescent="0.3">
      <c r="A57" t="s">
        <v>918</v>
      </c>
    </row>
    <row r="58" spans="1:1" x14ac:dyDescent="0.3">
      <c r="A58" t="s">
        <v>2707</v>
      </c>
    </row>
    <row r="59" spans="1:1" x14ac:dyDescent="0.3">
      <c r="A59" t="s">
        <v>2531</v>
      </c>
    </row>
    <row r="60" spans="1:1" x14ac:dyDescent="0.3">
      <c r="A60" t="s">
        <v>2708</v>
      </c>
    </row>
    <row r="61" spans="1:1" x14ac:dyDescent="0.3">
      <c r="A61" t="s">
        <v>2709</v>
      </c>
    </row>
    <row r="62" spans="1:1" x14ac:dyDescent="0.3">
      <c r="A62" t="s">
        <v>2380</v>
      </c>
    </row>
    <row r="63" spans="1:1" x14ac:dyDescent="0.3">
      <c r="A63" t="s">
        <v>2710</v>
      </c>
    </row>
    <row r="64" spans="1:1" x14ac:dyDescent="0.3">
      <c r="A64" t="s">
        <v>2711</v>
      </c>
    </row>
    <row r="65" spans="1:1" x14ac:dyDescent="0.3">
      <c r="A65" t="s">
        <v>1350</v>
      </c>
    </row>
    <row r="66" spans="1:1" x14ac:dyDescent="0.3">
      <c r="A66" t="s">
        <v>2712</v>
      </c>
    </row>
    <row r="67" spans="1:1" x14ac:dyDescent="0.3">
      <c r="A67" t="s">
        <v>2713</v>
      </c>
    </row>
    <row r="68" spans="1:1" x14ac:dyDescent="0.3">
      <c r="A68" t="s">
        <v>2378</v>
      </c>
    </row>
    <row r="69" spans="1:1" x14ac:dyDescent="0.3">
      <c r="A69" t="s">
        <v>2714</v>
      </c>
    </row>
    <row r="70" spans="1:1" x14ac:dyDescent="0.3">
      <c r="A70" t="s">
        <v>2715</v>
      </c>
    </row>
    <row r="71" spans="1:1" x14ac:dyDescent="0.3">
      <c r="A71" t="s">
        <v>2716</v>
      </c>
    </row>
    <row r="72" spans="1:1" x14ac:dyDescent="0.3">
      <c r="A72" t="s">
        <v>2717</v>
      </c>
    </row>
    <row r="73" spans="1:1" x14ac:dyDescent="0.3">
      <c r="A73" t="s">
        <v>2718</v>
      </c>
    </row>
    <row r="74" spans="1:1" x14ac:dyDescent="0.3">
      <c r="A74" t="s">
        <v>2608</v>
      </c>
    </row>
    <row r="75" spans="1:1" x14ac:dyDescent="0.3">
      <c r="A75" t="s">
        <v>2719</v>
      </c>
    </row>
    <row r="76" spans="1:1" x14ac:dyDescent="0.3">
      <c r="A76" t="s">
        <v>2720</v>
      </c>
    </row>
    <row r="77" spans="1:1" x14ac:dyDescent="0.3">
      <c r="A77" t="s">
        <v>2721</v>
      </c>
    </row>
    <row r="78" spans="1:1" x14ac:dyDescent="0.3">
      <c r="A78" t="s">
        <v>2462</v>
      </c>
    </row>
    <row r="79" spans="1:1" x14ac:dyDescent="0.3">
      <c r="A79" t="s">
        <v>2722</v>
      </c>
    </row>
    <row r="80" spans="1:1" x14ac:dyDescent="0.3">
      <c r="A80" t="s">
        <v>2723</v>
      </c>
    </row>
    <row r="81" spans="1:1" x14ac:dyDescent="0.3">
      <c r="A81" t="s">
        <v>2724</v>
      </c>
    </row>
    <row r="82" spans="1:1" x14ac:dyDescent="0.3">
      <c r="A82" t="s">
        <v>2481</v>
      </c>
    </row>
    <row r="83" spans="1:1" x14ac:dyDescent="0.3">
      <c r="A83" t="s">
        <v>2725</v>
      </c>
    </row>
    <row r="84" spans="1:1" x14ac:dyDescent="0.3">
      <c r="A84" t="s">
        <v>2726</v>
      </c>
    </row>
    <row r="85" spans="1:1" x14ac:dyDescent="0.3">
      <c r="A85" t="s">
        <v>2727</v>
      </c>
    </row>
    <row r="86" spans="1:1" x14ac:dyDescent="0.3">
      <c r="A86" t="s">
        <v>2728</v>
      </c>
    </row>
    <row r="87" spans="1:1" x14ac:dyDescent="0.3">
      <c r="A87" t="s">
        <v>2729</v>
      </c>
    </row>
    <row r="88" spans="1:1" x14ac:dyDescent="0.3">
      <c r="A88" t="s">
        <v>2730</v>
      </c>
    </row>
    <row r="89" spans="1:1" x14ac:dyDescent="0.3">
      <c r="A89" t="s">
        <v>2731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D1256-1E85-4196-8388-129B461F4515}">
  <sheetPr>
    <tabColor rgb="FFFFFF00"/>
  </sheetPr>
  <dimension ref="A1:A625"/>
  <sheetViews>
    <sheetView topLeftCell="A394" workbookViewId="0">
      <selection activeCell="P627" sqref="P627"/>
    </sheetView>
  </sheetViews>
  <sheetFormatPr defaultRowHeight="14.4" x14ac:dyDescent="0.3"/>
  <cols>
    <col min="1" max="1" width="11.6640625" bestFit="1" customWidth="1"/>
  </cols>
  <sheetData>
    <row r="1" spans="1:1" x14ac:dyDescent="0.3">
      <c r="A1" t="s">
        <v>22</v>
      </c>
    </row>
    <row r="2" spans="1:1" x14ac:dyDescent="0.3">
      <c r="A2" t="s">
        <v>1260</v>
      </c>
    </row>
    <row r="3" spans="1:1" x14ac:dyDescent="0.3">
      <c r="A3" t="s">
        <v>1263</v>
      </c>
    </row>
    <row r="4" spans="1:1" x14ac:dyDescent="0.3">
      <c r="A4" t="s">
        <v>1258</v>
      </c>
    </row>
    <row r="5" spans="1:1" x14ac:dyDescent="0.3">
      <c r="A5" t="s">
        <v>1261</v>
      </c>
    </row>
    <row r="6" spans="1:1" x14ac:dyDescent="0.3">
      <c r="A6" t="s">
        <v>2314</v>
      </c>
    </row>
    <row r="7" spans="1:1" x14ac:dyDescent="0.3">
      <c r="A7" t="s">
        <v>895</v>
      </c>
    </row>
    <row r="8" spans="1:1" x14ac:dyDescent="0.3">
      <c r="A8" t="s">
        <v>1253</v>
      </c>
    </row>
    <row r="9" spans="1:1" x14ac:dyDescent="0.3">
      <c r="A9" t="s">
        <v>2315</v>
      </c>
    </row>
    <row r="10" spans="1:1" x14ac:dyDescent="0.3">
      <c r="A10" t="s">
        <v>1251</v>
      </c>
    </row>
    <row r="11" spans="1:1" x14ac:dyDescent="0.3">
      <c r="A11" t="s">
        <v>1256</v>
      </c>
    </row>
    <row r="12" spans="1:1" x14ac:dyDescent="0.3">
      <c r="A12" t="s">
        <v>1250</v>
      </c>
    </row>
    <row r="13" spans="1:1" x14ac:dyDescent="0.3">
      <c r="A13" t="s">
        <v>1249</v>
      </c>
    </row>
    <row r="14" spans="1:1" x14ac:dyDescent="0.3">
      <c r="A14" t="s">
        <v>1262</v>
      </c>
    </row>
    <row r="15" spans="1:1" x14ac:dyDescent="0.3">
      <c r="A15" t="s">
        <v>1257</v>
      </c>
    </row>
    <row r="16" spans="1:1" x14ac:dyDescent="0.3">
      <c r="A16" t="s">
        <v>2316</v>
      </c>
    </row>
    <row r="17" spans="1:1" x14ac:dyDescent="0.3">
      <c r="A17" t="s">
        <v>892</v>
      </c>
    </row>
    <row r="18" spans="1:1" x14ac:dyDescent="0.3">
      <c r="A18" t="s">
        <v>881</v>
      </c>
    </row>
    <row r="19" spans="1:1" x14ac:dyDescent="0.3">
      <c r="A19" t="s">
        <v>1238</v>
      </c>
    </row>
    <row r="20" spans="1:1" x14ac:dyDescent="0.3">
      <c r="A20" t="s">
        <v>1248</v>
      </c>
    </row>
    <row r="21" spans="1:1" x14ac:dyDescent="0.3">
      <c r="A21" t="s">
        <v>2317</v>
      </c>
    </row>
    <row r="22" spans="1:1" x14ac:dyDescent="0.3">
      <c r="A22" t="s">
        <v>2318</v>
      </c>
    </row>
    <row r="23" spans="1:1" x14ac:dyDescent="0.3">
      <c r="A23" t="s">
        <v>1234</v>
      </c>
    </row>
    <row r="24" spans="1:1" x14ac:dyDescent="0.3">
      <c r="A24" t="s">
        <v>2319</v>
      </c>
    </row>
    <row r="25" spans="1:1" x14ac:dyDescent="0.3">
      <c r="A25" t="s">
        <v>1242</v>
      </c>
    </row>
    <row r="26" spans="1:1" x14ac:dyDescent="0.3">
      <c r="A26" t="s">
        <v>1197</v>
      </c>
    </row>
    <row r="27" spans="1:1" x14ac:dyDescent="0.3">
      <c r="A27" t="s">
        <v>2320</v>
      </c>
    </row>
    <row r="28" spans="1:1" x14ac:dyDescent="0.3">
      <c r="A28" t="s">
        <v>2321</v>
      </c>
    </row>
    <row r="29" spans="1:1" x14ac:dyDescent="0.3">
      <c r="A29" t="s">
        <v>898</v>
      </c>
    </row>
    <row r="30" spans="1:1" x14ac:dyDescent="0.3">
      <c r="A30" t="s">
        <v>2322</v>
      </c>
    </row>
    <row r="31" spans="1:1" x14ac:dyDescent="0.3">
      <c r="A31" t="s">
        <v>2323</v>
      </c>
    </row>
    <row r="32" spans="1:1" x14ac:dyDescent="0.3">
      <c r="A32" t="s">
        <v>2324</v>
      </c>
    </row>
    <row r="33" spans="1:1" x14ac:dyDescent="0.3">
      <c r="A33" t="s">
        <v>1246</v>
      </c>
    </row>
    <row r="34" spans="1:1" x14ac:dyDescent="0.3">
      <c r="A34" t="s">
        <v>2325</v>
      </c>
    </row>
    <row r="35" spans="1:1" x14ac:dyDescent="0.3">
      <c r="A35" t="s">
        <v>2326</v>
      </c>
    </row>
    <row r="36" spans="1:1" x14ac:dyDescent="0.3">
      <c r="A36" t="s">
        <v>2327</v>
      </c>
    </row>
    <row r="37" spans="1:1" x14ac:dyDescent="0.3">
      <c r="A37" t="s">
        <v>2328</v>
      </c>
    </row>
    <row r="38" spans="1:1" x14ac:dyDescent="0.3">
      <c r="A38" t="s">
        <v>1243</v>
      </c>
    </row>
    <row r="39" spans="1:1" x14ac:dyDescent="0.3">
      <c r="A39" t="s">
        <v>2329</v>
      </c>
    </row>
    <row r="40" spans="1:1" x14ac:dyDescent="0.3">
      <c r="A40" t="s">
        <v>1232</v>
      </c>
    </row>
    <row r="41" spans="1:1" x14ac:dyDescent="0.3">
      <c r="A41" t="s">
        <v>2330</v>
      </c>
    </row>
    <row r="42" spans="1:1" x14ac:dyDescent="0.3">
      <c r="A42" t="s">
        <v>1229</v>
      </c>
    </row>
    <row r="43" spans="1:1" x14ac:dyDescent="0.3">
      <c r="A43" t="s">
        <v>2331</v>
      </c>
    </row>
    <row r="44" spans="1:1" x14ac:dyDescent="0.3">
      <c r="A44" t="s">
        <v>2332</v>
      </c>
    </row>
    <row r="45" spans="1:1" x14ac:dyDescent="0.3">
      <c r="A45" t="s">
        <v>1259</v>
      </c>
    </row>
    <row r="46" spans="1:1" x14ac:dyDescent="0.3">
      <c r="A46" t="s">
        <v>1255</v>
      </c>
    </row>
    <row r="47" spans="1:1" x14ac:dyDescent="0.3">
      <c r="A47" t="s">
        <v>1240</v>
      </c>
    </row>
    <row r="48" spans="1:1" x14ac:dyDescent="0.3">
      <c r="A48" t="s">
        <v>2333</v>
      </c>
    </row>
    <row r="49" spans="1:1" x14ac:dyDescent="0.3">
      <c r="A49" t="s">
        <v>2334</v>
      </c>
    </row>
    <row r="50" spans="1:1" x14ac:dyDescent="0.3">
      <c r="A50" t="s">
        <v>2335</v>
      </c>
    </row>
    <row r="51" spans="1:1" x14ac:dyDescent="0.3">
      <c r="A51" t="s">
        <v>1236</v>
      </c>
    </row>
    <row r="52" spans="1:1" x14ac:dyDescent="0.3">
      <c r="A52" t="s">
        <v>1235</v>
      </c>
    </row>
    <row r="53" spans="1:1" x14ac:dyDescent="0.3">
      <c r="A53" t="s">
        <v>909</v>
      </c>
    </row>
    <row r="54" spans="1:1" x14ac:dyDescent="0.3">
      <c r="A54" t="s">
        <v>1237</v>
      </c>
    </row>
    <row r="55" spans="1:1" x14ac:dyDescent="0.3">
      <c r="A55" t="s">
        <v>1239</v>
      </c>
    </row>
    <row r="56" spans="1:1" x14ac:dyDescent="0.3">
      <c r="A56" t="s">
        <v>901</v>
      </c>
    </row>
    <row r="57" spans="1:1" x14ac:dyDescent="0.3">
      <c r="A57" t="s">
        <v>891</v>
      </c>
    </row>
    <row r="58" spans="1:1" x14ac:dyDescent="0.3">
      <c r="A58" t="s">
        <v>2336</v>
      </c>
    </row>
    <row r="59" spans="1:1" x14ac:dyDescent="0.3">
      <c r="A59" t="s">
        <v>1176</v>
      </c>
    </row>
    <row r="60" spans="1:1" x14ac:dyDescent="0.3">
      <c r="A60" t="s">
        <v>1300</v>
      </c>
    </row>
    <row r="61" spans="1:1" x14ac:dyDescent="0.3">
      <c r="A61" t="s">
        <v>1252</v>
      </c>
    </row>
    <row r="62" spans="1:1" x14ac:dyDescent="0.3">
      <c r="A62" t="s">
        <v>1296</v>
      </c>
    </row>
    <row r="63" spans="1:1" x14ac:dyDescent="0.3">
      <c r="A63" t="s">
        <v>1322</v>
      </c>
    </row>
    <row r="64" spans="1:1" x14ac:dyDescent="0.3">
      <c r="A64" t="s">
        <v>1213</v>
      </c>
    </row>
    <row r="65" spans="1:1" x14ac:dyDescent="0.3">
      <c r="A65" t="s">
        <v>1200</v>
      </c>
    </row>
    <row r="66" spans="1:1" x14ac:dyDescent="0.3">
      <c r="A66" t="s">
        <v>2337</v>
      </c>
    </row>
    <row r="67" spans="1:1" x14ac:dyDescent="0.3">
      <c r="A67" t="s">
        <v>2338</v>
      </c>
    </row>
    <row r="68" spans="1:1" x14ac:dyDescent="0.3">
      <c r="A68" t="s">
        <v>2339</v>
      </c>
    </row>
    <row r="69" spans="1:1" x14ac:dyDescent="0.3">
      <c r="A69" t="s">
        <v>889</v>
      </c>
    </row>
    <row r="70" spans="1:1" x14ac:dyDescent="0.3">
      <c r="A70" t="s">
        <v>1245</v>
      </c>
    </row>
    <row r="71" spans="1:1" x14ac:dyDescent="0.3">
      <c r="A71" t="s">
        <v>1224</v>
      </c>
    </row>
    <row r="72" spans="1:1" x14ac:dyDescent="0.3">
      <c r="A72" t="s">
        <v>1247</v>
      </c>
    </row>
    <row r="73" spans="1:1" x14ac:dyDescent="0.3">
      <c r="A73" t="s">
        <v>2340</v>
      </c>
    </row>
    <row r="74" spans="1:1" x14ac:dyDescent="0.3">
      <c r="A74" t="s">
        <v>1211</v>
      </c>
    </row>
    <row r="75" spans="1:1" x14ac:dyDescent="0.3">
      <c r="A75" t="s">
        <v>1241</v>
      </c>
    </row>
    <row r="76" spans="1:1" x14ac:dyDescent="0.3">
      <c r="A76" t="s">
        <v>879</v>
      </c>
    </row>
    <row r="77" spans="1:1" x14ac:dyDescent="0.3">
      <c r="A77" t="s">
        <v>1212</v>
      </c>
    </row>
    <row r="78" spans="1:1" x14ac:dyDescent="0.3">
      <c r="A78" t="s">
        <v>2341</v>
      </c>
    </row>
    <row r="79" spans="1:1" x14ac:dyDescent="0.3">
      <c r="A79" t="s">
        <v>1218</v>
      </c>
    </row>
    <row r="80" spans="1:1" x14ac:dyDescent="0.3">
      <c r="A80" t="s">
        <v>1214</v>
      </c>
    </row>
    <row r="81" spans="1:1" x14ac:dyDescent="0.3">
      <c r="A81" t="s">
        <v>2342</v>
      </c>
    </row>
    <row r="82" spans="1:1" x14ac:dyDescent="0.3">
      <c r="A82" t="s">
        <v>2343</v>
      </c>
    </row>
    <row r="83" spans="1:1" x14ac:dyDescent="0.3">
      <c r="A83" t="s">
        <v>2344</v>
      </c>
    </row>
    <row r="84" spans="1:1" x14ac:dyDescent="0.3">
      <c r="A84" t="s">
        <v>2345</v>
      </c>
    </row>
    <row r="85" spans="1:1" x14ac:dyDescent="0.3">
      <c r="A85" t="s">
        <v>2346</v>
      </c>
    </row>
    <row r="86" spans="1:1" x14ac:dyDescent="0.3">
      <c r="A86" t="s">
        <v>1244</v>
      </c>
    </row>
    <row r="87" spans="1:1" x14ac:dyDescent="0.3">
      <c r="A87" t="s">
        <v>2347</v>
      </c>
    </row>
    <row r="88" spans="1:1" x14ac:dyDescent="0.3">
      <c r="A88" t="s">
        <v>2348</v>
      </c>
    </row>
    <row r="89" spans="1:1" x14ac:dyDescent="0.3">
      <c r="A89" t="s">
        <v>910</v>
      </c>
    </row>
    <row r="90" spans="1:1" x14ac:dyDescent="0.3">
      <c r="A90" t="s">
        <v>1230</v>
      </c>
    </row>
    <row r="91" spans="1:1" x14ac:dyDescent="0.3">
      <c r="A91" t="s">
        <v>2349</v>
      </c>
    </row>
    <row r="92" spans="1:1" x14ac:dyDescent="0.3">
      <c r="A92" t="s">
        <v>2350</v>
      </c>
    </row>
    <row r="93" spans="1:1" x14ac:dyDescent="0.3">
      <c r="A93" t="s">
        <v>2351</v>
      </c>
    </row>
    <row r="94" spans="1:1" x14ac:dyDescent="0.3">
      <c r="A94" t="s">
        <v>2352</v>
      </c>
    </row>
    <row r="95" spans="1:1" x14ac:dyDescent="0.3">
      <c r="A95" t="s">
        <v>2353</v>
      </c>
    </row>
    <row r="96" spans="1:1" x14ac:dyDescent="0.3">
      <c r="A96" t="s">
        <v>2354</v>
      </c>
    </row>
    <row r="97" spans="1:1" x14ac:dyDescent="0.3">
      <c r="A97" t="s">
        <v>897</v>
      </c>
    </row>
    <row r="98" spans="1:1" x14ac:dyDescent="0.3">
      <c r="A98" t="s">
        <v>1208</v>
      </c>
    </row>
    <row r="99" spans="1:1" x14ac:dyDescent="0.3">
      <c r="A99" t="s">
        <v>2355</v>
      </c>
    </row>
    <row r="100" spans="1:1" x14ac:dyDescent="0.3">
      <c r="A100" t="s">
        <v>1204</v>
      </c>
    </row>
    <row r="101" spans="1:1" x14ac:dyDescent="0.3">
      <c r="A101" t="s">
        <v>1179</v>
      </c>
    </row>
    <row r="102" spans="1:1" x14ac:dyDescent="0.3">
      <c r="A102" t="s">
        <v>2356</v>
      </c>
    </row>
    <row r="103" spans="1:1" x14ac:dyDescent="0.3">
      <c r="A103" t="s">
        <v>2357</v>
      </c>
    </row>
    <row r="104" spans="1:1" x14ac:dyDescent="0.3">
      <c r="A104" t="s">
        <v>1389</v>
      </c>
    </row>
    <row r="105" spans="1:1" x14ac:dyDescent="0.3">
      <c r="A105" t="s">
        <v>2358</v>
      </c>
    </row>
    <row r="106" spans="1:1" x14ac:dyDescent="0.3">
      <c r="A106" t="s">
        <v>915</v>
      </c>
    </row>
    <row r="107" spans="1:1" x14ac:dyDescent="0.3">
      <c r="A107" t="s">
        <v>2359</v>
      </c>
    </row>
    <row r="108" spans="1:1" x14ac:dyDescent="0.3">
      <c r="A108" t="s">
        <v>1317</v>
      </c>
    </row>
    <row r="109" spans="1:1" x14ac:dyDescent="0.3">
      <c r="A109" t="s">
        <v>2360</v>
      </c>
    </row>
    <row r="110" spans="1:1" x14ac:dyDescent="0.3">
      <c r="A110" t="s">
        <v>1209</v>
      </c>
    </row>
    <row r="111" spans="1:1" x14ac:dyDescent="0.3">
      <c r="A111" t="s">
        <v>2361</v>
      </c>
    </row>
    <row r="112" spans="1:1" x14ac:dyDescent="0.3">
      <c r="A112" t="s">
        <v>1354</v>
      </c>
    </row>
    <row r="113" spans="1:1" x14ac:dyDescent="0.3">
      <c r="A113" t="s">
        <v>1325</v>
      </c>
    </row>
    <row r="114" spans="1:1" x14ac:dyDescent="0.3">
      <c r="A114" t="s">
        <v>2362</v>
      </c>
    </row>
    <row r="115" spans="1:1" x14ac:dyDescent="0.3">
      <c r="A115" t="s">
        <v>1299</v>
      </c>
    </row>
    <row r="116" spans="1:1" x14ac:dyDescent="0.3">
      <c r="A116" t="s">
        <v>1285</v>
      </c>
    </row>
    <row r="117" spans="1:1" x14ac:dyDescent="0.3">
      <c r="A117" t="s">
        <v>2363</v>
      </c>
    </row>
    <row r="118" spans="1:1" x14ac:dyDescent="0.3">
      <c r="A118" t="s">
        <v>1286</v>
      </c>
    </row>
    <row r="119" spans="1:1" x14ac:dyDescent="0.3">
      <c r="A119" t="s">
        <v>908</v>
      </c>
    </row>
    <row r="120" spans="1:1" x14ac:dyDescent="0.3">
      <c r="A120" t="s">
        <v>1273</v>
      </c>
    </row>
    <row r="121" spans="1:1" x14ac:dyDescent="0.3">
      <c r="A121" t="s">
        <v>2364</v>
      </c>
    </row>
    <row r="122" spans="1:1" x14ac:dyDescent="0.3">
      <c r="A122" t="s">
        <v>2365</v>
      </c>
    </row>
    <row r="123" spans="1:1" x14ac:dyDescent="0.3">
      <c r="A123" t="s">
        <v>2366</v>
      </c>
    </row>
    <row r="124" spans="1:1" x14ac:dyDescent="0.3">
      <c r="A124" t="s">
        <v>1223</v>
      </c>
    </row>
    <row r="125" spans="1:1" x14ac:dyDescent="0.3">
      <c r="A125" t="s">
        <v>1221</v>
      </c>
    </row>
    <row r="126" spans="1:1" x14ac:dyDescent="0.3">
      <c r="A126" t="s">
        <v>2367</v>
      </c>
    </row>
    <row r="127" spans="1:1" x14ac:dyDescent="0.3">
      <c r="A127" t="s">
        <v>1379</v>
      </c>
    </row>
    <row r="128" spans="1:1" x14ac:dyDescent="0.3">
      <c r="A128" t="s">
        <v>1270</v>
      </c>
    </row>
    <row r="129" spans="1:1" x14ac:dyDescent="0.3">
      <c r="A129" t="s">
        <v>2368</v>
      </c>
    </row>
    <row r="130" spans="1:1" x14ac:dyDescent="0.3">
      <c r="A130" t="s">
        <v>1272</v>
      </c>
    </row>
    <row r="131" spans="1:1" x14ac:dyDescent="0.3">
      <c r="A131" t="s">
        <v>2369</v>
      </c>
    </row>
    <row r="132" spans="1:1" x14ac:dyDescent="0.3">
      <c r="A132" t="s">
        <v>882</v>
      </c>
    </row>
    <row r="133" spans="1:1" x14ac:dyDescent="0.3">
      <c r="A133" t="s">
        <v>2370</v>
      </c>
    </row>
    <row r="134" spans="1:1" x14ac:dyDescent="0.3">
      <c r="A134" t="s">
        <v>2371</v>
      </c>
    </row>
    <row r="135" spans="1:1" x14ac:dyDescent="0.3">
      <c r="A135" t="s">
        <v>2372</v>
      </c>
    </row>
    <row r="136" spans="1:1" x14ac:dyDescent="0.3">
      <c r="A136" t="s">
        <v>2373</v>
      </c>
    </row>
    <row r="137" spans="1:1" x14ac:dyDescent="0.3">
      <c r="A137" t="s">
        <v>2374</v>
      </c>
    </row>
    <row r="138" spans="1:1" x14ac:dyDescent="0.3">
      <c r="A138" t="s">
        <v>1374</v>
      </c>
    </row>
    <row r="139" spans="1:1" x14ac:dyDescent="0.3">
      <c r="A139" t="s">
        <v>1196</v>
      </c>
    </row>
    <row r="140" spans="1:1" x14ac:dyDescent="0.3">
      <c r="A140" t="s">
        <v>2375</v>
      </c>
    </row>
    <row r="141" spans="1:1" x14ac:dyDescent="0.3">
      <c r="A141" t="s">
        <v>2376</v>
      </c>
    </row>
    <row r="142" spans="1:1" x14ac:dyDescent="0.3">
      <c r="A142" t="s">
        <v>885</v>
      </c>
    </row>
    <row r="143" spans="1:1" x14ac:dyDescent="0.3">
      <c r="A143" t="s">
        <v>1308</v>
      </c>
    </row>
    <row r="144" spans="1:1" x14ac:dyDescent="0.3">
      <c r="A144" t="s">
        <v>2377</v>
      </c>
    </row>
    <row r="145" spans="1:1" x14ac:dyDescent="0.3">
      <c r="A145" t="s">
        <v>2378</v>
      </c>
    </row>
    <row r="146" spans="1:1" x14ac:dyDescent="0.3">
      <c r="A146" t="s">
        <v>1207</v>
      </c>
    </row>
    <row r="147" spans="1:1" x14ac:dyDescent="0.3">
      <c r="A147" t="s">
        <v>2379</v>
      </c>
    </row>
    <row r="148" spans="1:1" x14ac:dyDescent="0.3">
      <c r="A148" t="s">
        <v>2380</v>
      </c>
    </row>
    <row r="149" spans="1:1" x14ac:dyDescent="0.3">
      <c r="A149" t="s">
        <v>2381</v>
      </c>
    </row>
    <row r="150" spans="1:1" x14ac:dyDescent="0.3">
      <c r="A150" t="s">
        <v>913</v>
      </c>
    </row>
    <row r="151" spans="1:1" x14ac:dyDescent="0.3">
      <c r="A151" t="s">
        <v>2382</v>
      </c>
    </row>
    <row r="152" spans="1:1" x14ac:dyDescent="0.3">
      <c r="A152" t="s">
        <v>2383</v>
      </c>
    </row>
    <row r="153" spans="1:1" x14ac:dyDescent="0.3">
      <c r="A153" t="s">
        <v>1328</v>
      </c>
    </row>
    <row r="154" spans="1:1" x14ac:dyDescent="0.3">
      <c r="A154" t="s">
        <v>2384</v>
      </c>
    </row>
    <row r="155" spans="1:1" x14ac:dyDescent="0.3">
      <c r="A155" t="s">
        <v>2385</v>
      </c>
    </row>
    <row r="156" spans="1:1" x14ac:dyDescent="0.3">
      <c r="A156" t="s">
        <v>1377</v>
      </c>
    </row>
    <row r="157" spans="1:1" x14ac:dyDescent="0.3">
      <c r="A157" t="s">
        <v>1178</v>
      </c>
    </row>
    <row r="158" spans="1:1" x14ac:dyDescent="0.3">
      <c r="A158" t="s">
        <v>2386</v>
      </c>
    </row>
    <row r="159" spans="1:1" x14ac:dyDescent="0.3">
      <c r="A159" t="s">
        <v>2387</v>
      </c>
    </row>
    <row r="160" spans="1:1" x14ac:dyDescent="0.3">
      <c r="A160" t="s">
        <v>1345</v>
      </c>
    </row>
    <row r="161" spans="1:1" x14ac:dyDescent="0.3">
      <c r="A161" t="s">
        <v>1191</v>
      </c>
    </row>
    <row r="162" spans="1:1" x14ac:dyDescent="0.3">
      <c r="A162" t="s">
        <v>1210</v>
      </c>
    </row>
    <row r="163" spans="1:1" x14ac:dyDescent="0.3">
      <c r="A163" t="s">
        <v>2388</v>
      </c>
    </row>
    <row r="164" spans="1:1" x14ac:dyDescent="0.3">
      <c r="A164" t="s">
        <v>2389</v>
      </c>
    </row>
    <row r="165" spans="1:1" x14ac:dyDescent="0.3">
      <c r="A165" t="s">
        <v>2390</v>
      </c>
    </row>
    <row r="166" spans="1:1" x14ac:dyDescent="0.3">
      <c r="A166" t="s">
        <v>896</v>
      </c>
    </row>
    <row r="167" spans="1:1" x14ac:dyDescent="0.3">
      <c r="A167" t="s">
        <v>2391</v>
      </c>
    </row>
    <row r="168" spans="1:1" x14ac:dyDescent="0.3">
      <c r="A168" t="s">
        <v>2392</v>
      </c>
    </row>
    <row r="169" spans="1:1" x14ac:dyDescent="0.3">
      <c r="A169" t="s">
        <v>1385</v>
      </c>
    </row>
    <row r="170" spans="1:1" x14ac:dyDescent="0.3">
      <c r="A170" t="s">
        <v>1330</v>
      </c>
    </row>
    <row r="171" spans="1:1" x14ac:dyDescent="0.3">
      <c r="A171" t="s">
        <v>1375</v>
      </c>
    </row>
    <row r="172" spans="1:1" x14ac:dyDescent="0.3">
      <c r="A172" t="s">
        <v>1309</v>
      </c>
    </row>
    <row r="173" spans="1:1" x14ac:dyDescent="0.3">
      <c r="A173" t="s">
        <v>2393</v>
      </c>
    </row>
    <row r="174" spans="1:1" x14ac:dyDescent="0.3">
      <c r="A174" t="s">
        <v>1359</v>
      </c>
    </row>
    <row r="175" spans="1:1" x14ac:dyDescent="0.3">
      <c r="A175" t="s">
        <v>1188</v>
      </c>
    </row>
    <row r="176" spans="1:1" x14ac:dyDescent="0.3">
      <c r="A176" t="s">
        <v>2394</v>
      </c>
    </row>
    <row r="177" spans="1:1" x14ac:dyDescent="0.3">
      <c r="A177" t="s">
        <v>1195</v>
      </c>
    </row>
    <row r="178" spans="1:1" x14ac:dyDescent="0.3">
      <c r="A178" t="s">
        <v>914</v>
      </c>
    </row>
    <row r="179" spans="1:1" x14ac:dyDescent="0.3">
      <c r="A179" t="s">
        <v>2395</v>
      </c>
    </row>
    <row r="180" spans="1:1" x14ac:dyDescent="0.3">
      <c r="A180" t="s">
        <v>2396</v>
      </c>
    </row>
    <row r="181" spans="1:1" x14ac:dyDescent="0.3">
      <c r="A181" t="s">
        <v>1306</v>
      </c>
    </row>
    <row r="182" spans="1:1" x14ac:dyDescent="0.3">
      <c r="A182" t="s">
        <v>2397</v>
      </c>
    </row>
    <row r="183" spans="1:1" x14ac:dyDescent="0.3">
      <c r="A183" t="s">
        <v>1324</v>
      </c>
    </row>
    <row r="184" spans="1:1" x14ac:dyDescent="0.3">
      <c r="A184" t="s">
        <v>2398</v>
      </c>
    </row>
    <row r="185" spans="1:1" x14ac:dyDescent="0.3">
      <c r="A185" t="s">
        <v>2399</v>
      </c>
    </row>
    <row r="186" spans="1:1" x14ac:dyDescent="0.3">
      <c r="A186" t="s">
        <v>2400</v>
      </c>
    </row>
    <row r="187" spans="1:1" x14ac:dyDescent="0.3">
      <c r="A187" t="s">
        <v>1342</v>
      </c>
    </row>
    <row r="188" spans="1:1" x14ac:dyDescent="0.3">
      <c r="A188" t="s">
        <v>2401</v>
      </c>
    </row>
    <row r="189" spans="1:1" x14ac:dyDescent="0.3">
      <c r="A189" t="s">
        <v>1393</v>
      </c>
    </row>
    <row r="190" spans="1:1" x14ac:dyDescent="0.3">
      <c r="A190" t="s">
        <v>1380</v>
      </c>
    </row>
    <row r="191" spans="1:1" x14ac:dyDescent="0.3">
      <c r="A191" t="s">
        <v>917</v>
      </c>
    </row>
    <row r="192" spans="1:1" x14ac:dyDescent="0.3">
      <c r="A192" t="s">
        <v>2402</v>
      </c>
    </row>
    <row r="193" spans="1:1" x14ac:dyDescent="0.3">
      <c r="A193" t="s">
        <v>2403</v>
      </c>
    </row>
    <row r="194" spans="1:1" x14ac:dyDescent="0.3">
      <c r="A194" t="s">
        <v>2404</v>
      </c>
    </row>
    <row r="195" spans="1:1" x14ac:dyDescent="0.3">
      <c r="A195" t="s">
        <v>2405</v>
      </c>
    </row>
    <row r="196" spans="1:1" x14ac:dyDescent="0.3">
      <c r="A196" t="s">
        <v>2406</v>
      </c>
    </row>
    <row r="197" spans="1:1" x14ac:dyDescent="0.3">
      <c r="A197" t="s">
        <v>1390</v>
      </c>
    </row>
    <row r="198" spans="1:1" x14ac:dyDescent="0.3">
      <c r="A198" t="s">
        <v>1305</v>
      </c>
    </row>
    <row r="199" spans="1:1" x14ac:dyDescent="0.3">
      <c r="A199" t="s">
        <v>2407</v>
      </c>
    </row>
    <row r="200" spans="1:1" x14ac:dyDescent="0.3">
      <c r="A200" t="s">
        <v>883</v>
      </c>
    </row>
    <row r="201" spans="1:1" x14ac:dyDescent="0.3">
      <c r="A201" t="s">
        <v>912</v>
      </c>
    </row>
    <row r="202" spans="1:1" x14ac:dyDescent="0.3">
      <c r="A202" t="s">
        <v>1303</v>
      </c>
    </row>
    <row r="203" spans="1:1" x14ac:dyDescent="0.3">
      <c r="A203" t="s">
        <v>2408</v>
      </c>
    </row>
    <row r="204" spans="1:1" x14ac:dyDescent="0.3">
      <c r="A204" t="s">
        <v>2409</v>
      </c>
    </row>
    <row r="205" spans="1:1" x14ac:dyDescent="0.3">
      <c r="A205" t="s">
        <v>2410</v>
      </c>
    </row>
    <row r="206" spans="1:1" x14ac:dyDescent="0.3">
      <c r="A206" t="s">
        <v>2411</v>
      </c>
    </row>
    <row r="207" spans="1:1" x14ac:dyDescent="0.3">
      <c r="A207" t="s">
        <v>2412</v>
      </c>
    </row>
    <row r="208" spans="1:1" x14ac:dyDescent="0.3">
      <c r="A208" t="s">
        <v>2413</v>
      </c>
    </row>
    <row r="209" spans="1:1" x14ac:dyDescent="0.3">
      <c r="A209" t="s">
        <v>1381</v>
      </c>
    </row>
    <row r="210" spans="1:1" x14ac:dyDescent="0.3">
      <c r="A210" t="s">
        <v>2414</v>
      </c>
    </row>
    <row r="211" spans="1:1" x14ac:dyDescent="0.3">
      <c r="A211" t="s">
        <v>2415</v>
      </c>
    </row>
    <row r="212" spans="1:1" x14ac:dyDescent="0.3">
      <c r="A212" t="s">
        <v>2416</v>
      </c>
    </row>
    <row r="213" spans="1:1" x14ac:dyDescent="0.3">
      <c r="A213" t="s">
        <v>2417</v>
      </c>
    </row>
    <row r="214" spans="1:1" x14ac:dyDescent="0.3">
      <c r="A214" t="s">
        <v>904</v>
      </c>
    </row>
    <row r="215" spans="1:1" x14ac:dyDescent="0.3">
      <c r="A215" t="s">
        <v>2418</v>
      </c>
    </row>
    <row r="216" spans="1:1" x14ac:dyDescent="0.3">
      <c r="A216" t="s">
        <v>907</v>
      </c>
    </row>
    <row r="217" spans="1:1" x14ac:dyDescent="0.3">
      <c r="A217" t="s">
        <v>1217</v>
      </c>
    </row>
    <row r="218" spans="1:1" x14ac:dyDescent="0.3">
      <c r="A218" t="s">
        <v>1344</v>
      </c>
    </row>
    <row r="219" spans="1:1" x14ac:dyDescent="0.3">
      <c r="A219" t="s">
        <v>1314</v>
      </c>
    </row>
    <row r="220" spans="1:1" x14ac:dyDescent="0.3">
      <c r="A220" t="s">
        <v>2419</v>
      </c>
    </row>
    <row r="221" spans="1:1" x14ac:dyDescent="0.3">
      <c r="A221" t="s">
        <v>1215</v>
      </c>
    </row>
    <row r="222" spans="1:1" x14ac:dyDescent="0.3">
      <c r="A222" t="s">
        <v>2420</v>
      </c>
    </row>
    <row r="223" spans="1:1" x14ac:dyDescent="0.3">
      <c r="A223" t="s">
        <v>2421</v>
      </c>
    </row>
    <row r="224" spans="1:1" x14ac:dyDescent="0.3">
      <c r="A224" t="s">
        <v>2422</v>
      </c>
    </row>
    <row r="225" spans="1:1" x14ac:dyDescent="0.3">
      <c r="A225" t="s">
        <v>2423</v>
      </c>
    </row>
    <row r="226" spans="1:1" x14ac:dyDescent="0.3">
      <c r="A226" t="s">
        <v>1181</v>
      </c>
    </row>
    <row r="227" spans="1:1" x14ac:dyDescent="0.3">
      <c r="A227" t="s">
        <v>1332</v>
      </c>
    </row>
    <row r="228" spans="1:1" x14ac:dyDescent="0.3">
      <c r="A228" t="s">
        <v>1350</v>
      </c>
    </row>
    <row r="229" spans="1:1" x14ac:dyDescent="0.3">
      <c r="A229" t="s">
        <v>2424</v>
      </c>
    </row>
    <row r="230" spans="1:1" x14ac:dyDescent="0.3">
      <c r="A230" t="s">
        <v>1368</v>
      </c>
    </row>
    <row r="231" spans="1:1" x14ac:dyDescent="0.3">
      <c r="A231" t="s">
        <v>2425</v>
      </c>
    </row>
    <row r="232" spans="1:1" x14ac:dyDescent="0.3">
      <c r="A232" t="s">
        <v>902</v>
      </c>
    </row>
    <row r="233" spans="1:1" x14ac:dyDescent="0.3">
      <c r="A233" t="s">
        <v>905</v>
      </c>
    </row>
    <row r="234" spans="1:1" x14ac:dyDescent="0.3">
      <c r="A234" t="s">
        <v>1316</v>
      </c>
    </row>
    <row r="235" spans="1:1" x14ac:dyDescent="0.3">
      <c r="A235" t="s">
        <v>911</v>
      </c>
    </row>
    <row r="236" spans="1:1" x14ac:dyDescent="0.3">
      <c r="A236" t="s">
        <v>2426</v>
      </c>
    </row>
    <row r="237" spans="1:1" x14ac:dyDescent="0.3">
      <c r="A237" t="s">
        <v>919</v>
      </c>
    </row>
    <row r="238" spans="1:1" x14ac:dyDescent="0.3">
      <c r="A238" t="s">
        <v>1231</v>
      </c>
    </row>
    <row r="239" spans="1:1" x14ac:dyDescent="0.3">
      <c r="A239" t="s">
        <v>1321</v>
      </c>
    </row>
    <row r="240" spans="1:1" x14ac:dyDescent="0.3">
      <c r="A240" t="s">
        <v>1194</v>
      </c>
    </row>
    <row r="241" spans="1:1" x14ac:dyDescent="0.3">
      <c r="A241" t="s">
        <v>2427</v>
      </c>
    </row>
    <row r="242" spans="1:1" x14ac:dyDescent="0.3">
      <c r="A242" t="s">
        <v>1391</v>
      </c>
    </row>
    <row r="243" spans="1:1" x14ac:dyDescent="0.3">
      <c r="A243" t="s">
        <v>1386</v>
      </c>
    </row>
    <row r="244" spans="1:1" x14ac:dyDescent="0.3">
      <c r="A244" t="s">
        <v>1311</v>
      </c>
    </row>
    <row r="245" spans="1:1" x14ac:dyDescent="0.3">
      <c r="A245" t="s">
        <v>2428</v>
      </c>
    </row>
    <row r="246" spans="1:1" x14ac:dyDescent="0.3">
      <c r="A246" t="s">
        <v>1226</v>
      </c>
    </row>
    <row r="247" spans="1:1" x14ac:dyDescent="0.3">
      <c r="A247" t="s">
        <v>2429</v>
      </c>
    </row>
    <row r="248" spans="1:1" x14ac:dyDescent="0.3">
      <c r="A248" t="s">
        <v>878</v>
      </c>
    </row>
    <row r="249" spans="1:1" x14ac:dyDescent="0.3">
      <c r="A249" t="s">
        <v>2430</v>
      </c>
    </row>
    <row r="250" spans="1:1" x14ac:dyDescent="0.3">
      <c r="A250" t="s">
        <v>1319</v>
      </c>
    </row>
    <row r="251" spans="1:1" x14ac:dyDescent="0.3">
      <c r="A251" t="s">
        <v>1394</v>
      </c>
    </row>
    <row r="252" spans="1:1" x14ac:dyDescent="0.3">
      <c r="A252" t="s">
        <v>1331</v>
      </c>
    </row>
    <row r="253" spans="1:1" x14ac:dyDescent="0.3">
      <c r="A253" t="s">
        <v>1364</v>
      </c>
    </row>
    <row r="254" spans="1:1" x14ac:dyDescent="0.3">
      <c r="A254" t="s">
        <v>2431</v>
      </c>
    </row>
    <row r="255" spans="1:1" x14ac:dyDescent="0.3">
      <c r="A255" t="s">
        <v>2432</v>
      </c>
    </row>
    <row r="256" spans="1:1" x14ac:dyDescent="0.3">
      <c r="A256" t="s">
        <v>2433</v>
      </c>
    </row>
    <row r="257" spans="1:1" x14ac:dyDescent="0.3">
      <c r="A257" t="s">
        <v>2434</v>
      </c>
    </row>
    <row r="258" spans="1:1" x14ac:dyDescent="0.3">
      <c r="A258" t="s">
        <v>2435</v>
      </c>
    </row>
    <row r="259" spans="1:1" x14ac:dyDescent="0.3">
      <c r="A259" t="s">
        <v>1180</v>
      </c>
    </row>
    <row r="260" spans="1:1" x14ac:dyDescent="0.3">
      <c r="A260" t="s">
        <v>2436</v>
      </c>
    </row>
    <row r="261" spans="1:1" x14ac:dyDescent="0.3">
      <c r="A261" t="s">
        <v>1216</v>
      </c>
    </row>
    <row r="262" spans="1:1" x14ac:dyDescent="0.3">
      <c r="A262" t="s">
        <v>2437</v>
      </c>
    </row>
    <row r="263" spans="1:1" x14ac:dyDescent="0.3">
      <c r="A263" t="s">
        <v>1271</v>
      </c>
    </row>
    <row r="264" spans="1:1" x14ac:dyDescent="0.3">
      <c r="A264" t="s">
        <v>2438</v>
      </c>
    </row>
    <row r="265" spans="1:1" x14ac:dyDescent="0.3">
      <c r="A265" t="s">
        <v>2439</v>
      </c>
    </row>
    <row r="266" spans="1:1" x14ac:dyDescent="0.3">
      <c r="A266" t="s">
        <v>877</v>
      </c>
    </row>
    <row r="267" spans="1:1" x14ac:dyDescent="0.3">
      <c r="A267" t="s">
        <v>2440</v>
      </c>
    </row>
    <row r="268" spans="1:1" x14ac:dyDescent="0.3">
      <c r="A268" t="s">
        <v>2441</v>
      </c>
    </row>
    <row r="269" spans="1:1" x14ac:dyDescent="0.3">
      <c r="A269" t="s">
        <v>2442</v>
      </c>
    </row>
    <row r="270" spans="1:1" x14ac:dyDescent="0.3">
      <c r="A270" t="s">
        <v>888</v>
      </c>
    </row>
    <row r="271" spans="1:1" x14ac:dyDescent="0.3">
      <c r="A271" t="s">
        <v>1341</v>
      </c>
    </row>
    <row r="272" spans="1:1" x14ac:dyDescent="0.3">
      <c r="A272" t="s">
        <v>1290</v>
      </c>
    </row>
    <row r="273" spans="1:1" x14ac:dyDescent="0.3">
      <c r="A273" t="s">
        <v>2443</v>
      </c>
    </row>
    <row r="274" spans="1:1" x14ac:dyDescent="0.3">
      <c r="A274" t="s">
        <v>1388</v>
      </c>
    </row>
    <row r="275" spans="1:1" x14ac:dyDescent="0.3">
      <c r="A275" t="s">
        <v>1366</v>
      </c>
    </row>
    <row r="276" spans="1:1" x14ac:dyDescent="0.3">
      <c r="A276" t="s">
        <v>1280</v>
      </c>
    </row>
    <row r="277" spans="1:1" x14ac:dyDescent="0.3">
      <c r="A277" t="s">
        <v>2444</v>
      </c>
    </row>
    <row r="278" spans="1:1" x14ac:dyDescent="0.3">
      <c r="A278" t="s">
        <v>2445</v>
      </c>
    </row>
    <row r="279" spans="1:1" x14ac:dyDescent="0.3">
      <c r="A279" t="s">
        <v>2446</v>
      </c>
    </row>
    <row r="280" spans="1:1" x14ac:dyDescent="0.3">
      <c r="A280" t="s">
        <v>2447</v>
      </c>
    </row>
    <row r="281" spans="1:1" x14ac:dyDescent="0.3">
      <c r="A281" t="s">
        <v>2448</v>
      </c>
    </row>
    <row r="282" spans="1:1" x14ac:dyDescent="0.3">
      <c r="A282" t="s">
        <v>2449</v>
      </c>
    </row>
    <row r="283" spans="1:1" x14ac:dyDescent="0.3">
      <c r="A283" t="s">
        <v>1357</v>
      </c>
    </row>
    <row r="284" spans="1:1" x14ac:dyDescent="0.3">
      <c r="A284" t="s">
        <v>2450</v>
      </c>
    </row>
    <row r="285" spans="1:1" x14ac:dyDescent="0.3">
      <c r="A285" t="s">
        <v>1278</v>
      </c>
    </row>
    <row r="286" spans="1:1" x14ac:dyDescent="0.3">
      <c r="A286" t="s">
        <v>1233</v>
      </c>
    </row>
    <row r="287" spans="1:1" x14ac:dyDescent="0.3">
      <c r="A287" t="s">
        <v>2451</v>
      </c>
    </row>
    <row r="288" spans="1:1" x14ac:dyDescent="0.3">
      <c r="A288" t="s">
        <v>1307</v>
      </c>
    </row>
    <row r="289" spans="1:1" x14ac:dyDescent="0.3">
      <c r="A289" t="s">
        <v>884</v>
      </c>
    </row>
    <row r="290" spans="1:1" x14ac:dyDescent="0.3">
      <c r="A290" t="s">
        <v>1220</v>
      </c>
    </row>
    <row r="291" spans="1:1" x14ac:dyDescent="0.3">
      <c r="A291" t="s">
        <v>2452</v>
      </c>
    </row>
    <row r="292" spans="1:1" x14ac:dyDescent="0.3">
      <c r="A292" t="s">
        <v>1187</v>
      </c>
    </row>
    <row r="293" spans="1:1" x14ac:dyDescent="0.3">
      <c r="A293" t="s">
        <v>2453</v>
      </c>
    </row>
    <row r="294" spans="1:1" x14ac:dyDescent="0.3">
      <c r="A294" t="s">
        <v>886</v>
      </c>
    </row>
    <row r="295" spans="1:1" x14ac:dyDescent="0.3">
      <c r="A295" t="s">
        <v>2454</v>
      </c>
    </row>
    <row r="296" spans="1:1" x14ac:dyDescent="0.3">
      <c r="A296" t="s">
        <v>1318</v>
      </c>
    </row>
    <row r="297" spans="1:1" x14ac:dyDescent="0.3">
      <c r="A297" t="s">
        <v>2455</v>
      </c>
    </row>
    <row r="298" spans="1:1" x14ac:dyDescent="0.3">
      <c r="A298" t="s">
        <v>880</v>
      </c>
    </row>
    <row r="299" spans="1:1" x14ac:dyDescent="0.3">
      <c r="A299" t="s">
        <v>2456</v>
      </c>
    </row>
    <row r="300" spans="1:1" x14ac:dyDescent="0.3">
      <c r="A300" t="s">
        <v>2457</v>
      </c>
    </row>
    <row r="301" spans="1:1" x14ac:dyDescent="0.3">
      <c r="A301" t="s">
        <v>2458</v>
      </c>
    </row>
    <row r="302" spans="1:1" x14ac:dyDescent="0.3">
      <c r="A302" t="s">
        <v>2459</v>
      </c>
    </row>
    <row r="303" spans="1:1" x14ac:dyDescent="0.3">
      <c r="A303" t="s">
        <v>1205</v>
      </c>
    </row>
    <row r="304" spans="1:1" x14ac:dyDescent="0.3">
      <c r="A304" t="s">
        <v>1228</v>
      </c>
    </row>
    <row r="305" spans="1:1" x14ac:dyDescent="0.3">
      <c r="A305" t="s">
        <v>2460</v>
      </c>
    </row>
    <row r="306" spans="1:1" x14ac:dyDescent="0.3">
      <c r="A306" t="s">
        <v>2461</v>
      </c>
    </row>
    <row r="307" spans="1:1" x14ac:dyDescent="0.3">
      <c r="A307" t="s">
        <v>2462</v>
      </c>
    </row>
    <row r="308" spans="1:1" x14ac:dyDescent="0.3">
      <c r="A308" t="s">
        <v>2463</v>
      </c>
    </row>
    <row r="309" spans="1:1" x14ac:dyDescent="0.3">
      <c r="A309" t="s">
        <v>2464</v>
      </c>
    </row>
    <row r="310" spans="1:1" x14ac:dyDescent="0.3">
      <c r="A310" t="s">
        <v>2465</v>
      </c>
    </row>
    <row r="311" spans="1:1" x14ac:dyDescent="0.3">
      <c r="A311" t="s">
        <v>1387</v>
      </c>
    </row>
    <row r="312" spans="1:1" x14ac:dyDescent="0.3">
      <c r="A312" t="s">
        <v>1333</v>
      </c>
    </row>
    <row r="313" spans="1:1" x14ac:dyDescent="0.3">
      <c r="A313" t="s">
        <v>1346</v>
      </c>
    </row>
    <row r="314" spans="1:1" x14ac:dyDescent="0.3">
      <c r="A314" t="s">
        <v>2466</v>
      </c>
    </row>
    <row r="315" spans="1:1" x14ac:dyDescent="0.3">
      <c r="A315" t="s">
        <v>887</v>
      </c>
    </row>
    <row r="316" spans="1:1" x14ac:dyDescent="0.3">
      <c r="A316" t="s">
        <v>2467</v>
      </c>
    </row>
    <row r="317" spans="1:1" x14ac:dyDescent="0.3">
      <c r="A317" t="s">
        <v>2468</v>
      </c>
    </row>
    <row r="318" spans="1:1" x14ac:dyDescent="0.3">
      <c r="A318" t="s">
        <v>2469</v>
      </c>
    </row>
    <row r="319" spans="1:1" x14ac:dyDescent="0.3">
      <c r="A319" t="s">
        <v>1338</v>
      </c>
    </row>
    <row r="320" spans="1:1" x14ac:dyDescent="0.3">
      <c r="A320" t="s">
        <v>938</v>
      </c>
    </row>
    <row r="321" spans="1:1" x14ac:dyDescent="0.3">
      <c r="A321" t="s">
        <v>2470</v>
      </c>
    </row>
    <row r="322" spans="1:1" x14ac:dyDescent="0.3">
      <c r="A322" t="s">
        <v>2471</v>
      </c>
    </row>
    <row r="323" spans="1:1" x14ac:dyDescent="0.3">
      <c r="A323" t="s">
        <v>1202</v>
      </c>
    </row>
    <row r="324" spans="1:1" x14ac:dyDescent="0.3">
      <c r="A324" t="s">
        <v>2472</v>
      </c>
    </row>
    <row r="325" spans="1:1" x14ac:dyDescent="0.3">
      <c r="A325" t="s">
        <v>2473</v>
      </c>
    </row>
    <row r="326" spans="1:1" x14ac:dyDescent="0.3">
      <c r="A326" t="s">
        <v>2474</v>
      </c>
    </row>
    <row r="327" spans="1:1" x14ac:dyDescent="0.3">
      <c r="A327" t="s">
        <v>1334</v>
      </c>
    </row>
    <row r="328" spans="1:1" x14ac:dyDescent="0.3">
      <c r="A328" t="s">
        <v>1254</v>
      </c>
    </row>
    <row r="329" spans="1:1" x14ac:dyDescent="0.3">
      <c r="A329" t="s">
        <v>2475</v>
      </c>
    </row>
    <row r="330" spans="1:1" x14ac:dyDescent="0.3">
      <c r="A330" t="s">
        <v>2476</v>
      </c>
    </row>
    <row r="331" spans="1:1" x14ac:dyDescent="0.3">
      <c r="A331" t="s">
        <v>1349</v>
      </c>
    </row>
    <row r="332" spans="1:1" x14ac:dyDescent="0.3">
      <c r="A332" t="s">
        <v>906</v>
      </c>
    </row>
    <row r="333" spans="1:1" x14ac:dyDescent="0.3">
      <c r="A333" t="s">
        <v>2477</v>
      </c>
    </row>
    <row r="334" spans="1:1" x14ac:dyDescent="0.3">
      <c r="A334" t="s">
        <v>1310</v>
      </c>
    </row>
    <row r="335" spans="1:1" x14ac:dyDescent="0.3">
      <c r="A335" t="s">
        <v>2478</v>
      </c>
    </row>
    <row r="336" spans="1:1" x14ac:dyDescent="0.3">
      <c r="A336" t="s">
        <v>890</v>
      </c>
    </row>
    <row r="337" spans="1:1" x14ac:dyDescent="0.3">
      <c r="A337" t="s">
        <v>2479</v>
      </c>
    </row>
    <row r="338" spans="1:1" x14ac:dyDescent="0.3">
      <c r="A338" t="s">
        <v>1268</v>
      </c>
    </row>
    <row r="339" spans="1:1" x14ac:dyDescent="0.3">
      <c r="A339" t="s">
        <v>1284</v>
      </c>
    </row>
    <row r="340" spans="1:1" x14ac:dyDescent="0.3">
      <c r="A340" t="s">
        <v>2480</v>
      </c>
    </row>
    <row r="341" spans="1:1" x14ac:dyDescent="0.3">
      <c r="A341" t="s">
        <v>2481</v>
      </c>
    </row>
    <row r="342" spans="1:1" x14ac:dyDescent="0.3">
      <c r="A342" t="s">
        <v>2482</v>
      </c>
    </row>
    <row r="343" spans="1:1" x14ac:dyDescent="0.3">
      <c r="A343" t="s">
        <v>2483</v>
      </c>
    </row>
    <row r="344" spans="1:1" x14ac:dyDescent="0.3">
      <c r="A344" t="s">
        <v>1182</v>
      </c>
    </row>
    <row r="345" spans="1:1" x14ac:dyDescent="0.3">
      <c r="A345" t="s">
        <v>2484</v>
      </c>
    </row>
    <row r="346" spans="1:1" x14ac:dyDescent="0.3">
      <c r="A346" t="s">
        <v>1276</v>
      </c>
    </row>
    <row r="347" spans="1:1" x14ac:dyDescent="0.3">
      <c r="A347" t="s">
        <v>2485</v>
      </c>
    </row>
    <row r="348" spans="1:1" x14ac:dyDescent="0.3">
      <c r="A348" t="s">
        <v>2486</v>
      </c>
    </row>
    <row r="349" spans="1:1" x14ac:dyDescent="0.3">
      <c r="A349" t="s">
        <v>2487</v>
      </c>
    </row>
    <row r="350" spans="1:1" x14ac:dyDescent="0.3">
      <c r="A350" t="s">
        <v>2488</v>
      </c>
    </row>
    <row r="351" spans="1:1" x14ac:dyDescent="0.3">
      <c r="A351" t="s">
        <v>2489</v>
      </c>
    </row>
    <row r="352" spans="1:1" x14ac:dyDescent="0.3">
      <c r="A352" t="s">
        <v>1267</v>
      </c>
    </row>
    <row r="353" spans="1:1" x14ac:dyDescent="0.3">
      <c r="A353" t="s">
        <v>940</v>
      </c>
    </row>
    <row r="354" spans="1:1" x14ac:dyDescent="0.3">
      <c r="A354" t="s">
        <v>1396</v>
      </c>
    </row>
    <row r="355" spans="1:1" x14ac:dyDescent="0.3">
      <c r="A355" t="s">
        <v>1312</v>
      </c>
    </row>
    <row r="356" spans="1:1" x14ac:dyDescent="0.3">
      <c r="A356" t="s">
        <v>1282</v>
      </c>
    </row>
    <row r="357" spans="1:1" x14ac:dyDescent="0.3">
      <c r="A357" t="s">
        <v>2490</v>
      </c>
    </row>
    <row r="358" spans="1:1" x14ac:dyDescent="0.3">
      <c r="A358" t="s">
        <v>2491</v>
      </c>
    </row>
    <row r="359" spans="1:1" x14ac:dyDescent="0.3">
      <c r="A359" t="s">
        <v>2492</v>
      </c>
    </row>
    <row r="360" spans="1:1" x14ac:dyDescent="0.3">
      <c r="A360" t="s">
        <v>2493</v>
      </c>
    </row>
    <row r="361" spans="1:1" x14ac:dyDescent="0.3">
      <c r="A361" t="s">
        <v>2494</v>
      </c>
    </row>
    <row r="362" spans="1:1" x14ac:dyDescent="0.3">
      <c r="A362" t="s">
        <v>2495</v>
      </c>
    </row>
    <row r="363" spans="1:1" x14ac:dyDescent="0.3">
      <c r="A363" t="s">
        <v>1323</v>
      </c>
    </row>
    <row r="364" spans="1:1" x14ac:dyDescent="0.3">
      <c r="A364" t="s">
        <v>1298</v>
      </c>
    </row>
    <row r="365" spans="1:1" x14ac:dyDescent="0.3">
      <c r="A365" t="s">
        <v>2496</v>
      </c>
    </row>
    <row r="366" spans="1:1" x14ac:dyDescent="0.3">
      <c r="A366" t="s">
        <v>1297</v>
      </c>
    </row>
    <row r="367" spans="1:1" x14ac:dyDescent="0.3">
      <c r="A367" t="s">
        <v>1315</v>
      </c>
    </row>
    <row r="368" spans="1:1" x14ac:dyDescent="0.3">
      <c r="A368" t="s">
        <v>2497</v>
      </c>
    </row>
    <row r="369" spans="1:1" x14ac:dyDescent="0.3">
      <c r="A369" t="s">
        <v>1365</v>
      </c>
    </row>
    <row r="370" spans="1:1" x14ac:dyDescent="0.3">
      <c r="A370" t="s">
        <v>2498</v>
      </c>
    </row>
    <row r="371" spans="1:1" x14ac:dyDescent="0.3">
      <c r="A371" t="s">
        <v>1269</v>
      </c>
    </row>
    <row r="372" spans="1:1" x14ac:dyDescent="0.3">
      <c r="A372" t="s">
        <v>2499</v>
      </c>
    </row>
    <row r="373" spans="1:1" x14ac:dyDescent="0.3">
      <c r="A373" t="s">
        <v>2500</v>
      </c>
    </row>
    <row r="374" spans="1:1" x14ac:dyDescent="0.3">
      <c r="A374" t="s">
        <v>1203</v>
      </c>
    </row>
    <row r="375" spans="1:1" x14ac:dyDescent="0.3">
      <c r="A375" t="s">
        <v>1383</v>
      </c>
    </row>
    <row r="376" spans="1:1" x14ac:dyDescent="0.3">
      <c r="A376" t="s">
        <v>2501</v>
      </c>
    </row>
    <row r="377" spans="1:1" x14ac:dyDescent="0.3">
      <c r="A377" t="s">
        <v>1190</v>
      </c>
    </row>
    <row r="378" spans="1:1" x14ac:dyDescent="0.3">
      <c r="A378" t="s">
        <v>1265</v>
      </c>
    </row>
    <row r="379" spans="1:1" x14ac:dyDescent="0.3">
      <c r="A379" t="s">
        <v>2502</v>
      </c>
    </row>
    <row r="380" spans="1:1" x14ac:dyDescent="0.3">
      <c r="A380" t="s">
        <v>2503</v>
      </c>
    </row>
    <row r="381" spans="1:1" x14ac:dyDescent="0.3">
      <c r="A381" t="s">
        <v>2504</v>
      </c>
    </row>
    <row r="382" spans="1:1" x14ac:dyDescent="0.3">
      <c r="A382" t="s">
        <v>2505</v>
      </c>
    </row>
    <row r="383" spans="1:1" x14ac:dyDescent="0.3">
      <c r="A383" t="s">
        <v>2506</v>
      </c>
    </row>
    <row r="384" spans="1:1" x14ac:dyDescent="0.3">
      <c r="A384" t="s">
        <v>1337</v>
      </c>
    </row>
    <row r="385" spans="1:1" x14ac:dyDescent="0.3">
      <c r="A385" t="s">
        <v>2507</v>
      </c>
    </row>
    <row r="386" spans="1:1" x14ac:dyDescent="0.3">
      <c r="A386" t="s">
        <v>2508</v>
      </c>
    </row>
    <row r="387" spans="1:1" x14ac:dyDescent="0.3">
      <c r="A387" t="s">
        <v>2509</v>
      </c>
    </row>
    <row r="388" spans="1:1" x14ac:dyDescent="0.3">
      <c r="A388" t="s">
        <v>2510</v>
      </c>
    </row>
    <row r="389" spans="1:1" x14ac:dyDescent="0.3">
      <c r="A389" t="s">
        <v>2511</v>
      </c>
    </row>
    <row r="390" spans="1:1" x14ac:dyDescent="0.3">
      <c r="A390" t="s">
        <v>2512</v>
      </c>
    </row>
    <row r="391" spans="1:1" x14ac:dyDescent="0.3">
      <c r="A391" t="s">
        <v>2513</v>
      </c>
    </row>
    <row r="392" spans="1:1" x14ac:dyDescent="0.3">
      <c r="A392" t="s">
        <v>2514</v>
      </c>
    </row>
    <row r="393" spans="1:1" x14ac:dyDescent="0.3">
      <c r="A393" t="s">
        <v>2515</v>
      </c>
    </row>
    <row r="394" spans="1:1" x14ac:dyDescent="0.3">
      <c r="A394" t="s">
        <v>1302</v>
      </c>
    </row>
    <row r="395" spans="1:1" x14ac:dyDescent="0.3">
      <c r="A395" t="s">
        <v>2516</v>
      </c>
    </row>
    <row r="396" spans="1:1" x14ac:dyDescent="0.3">
      <c r="A396" t="s">
        <v>2517</v>
      </c>
    </row>
    <row r="397" spans="1:1" x14ac:dyDescent="0.3">
      <c r="A397" t="s">
        <v>2518</v>
      </c>
    </row>
    <row r="398" spans="1:1" x14ac:dyDescent="0.3">
      <c r="A398" t="s">
        <v>1336</v>
      </c>
    </row>
    <row r="399" spans="1:1" x14ac:dyDescent="0.3">
      <c r="A399" t="s">
        <v>1370</v>
      </c>
    </row>
    <row r="400" spans="1:1" x14ac:dyDescent="0.3">
      <c r="A400" t="s">
        <v>1192</v>
      </c>
    </row>
    <row r="401" spans="1:1" x14ac:dyDescent="0.3">
      <c r="A401" t="s">
        <v>2519</v>
      </c>
    </row>
    <row r="402" spans="1:1" x14ac:dyDescent="0.3">
      <c r="A402" t="s">
        <v>2520</v>
      </c>
    </row>
    <row r="403" spans="1:1" x14ac:dyDescent="0.3">
      <c r="A403" t="s">
        <v>2521</v>
      </c>
    </row>
    <row r="404" spans="1:1" x14ac:dyDescent="0.3">
      <c r="A404" t="s">
        <v>2522</v>
      </c>
    </row>
    <row r="405" spans="1:1" x14ac:dyDescent="0.3">
      <c r="A405" t="s">
        <v>1347</v>
      </c>
    </row>
    <row r="406" spans="1:1" x14ac:dyDescent="0.3">
      <c r="A406" t="s">
        <v>1372</v>
      </c>
    </row>
    <row r="407" spans="1:1" x14ac:dyDescent="0.3">
      <c r="A407" t="s">
        <v>2523</v>
      </c>
    </row>
    <row r="408" spans="1:1" x14ac:dyDescent="0.3">
      <c r="A408" t="s">
        <v>2524</v>
      </c>
    </row>
    <row r="409" spans="1:1" x14ac:dyDescent="0.3">
      <c r="A409" t="s">
        <v>1293</v>
      </c>
    </row>
    <row r="410" spans="1:1" x14ac:dyDescent="0.3">
      <c r="A410" t="s">
        <v>2525</v>
      </c>
    </row>
    <row r="411" spans="1:1" x14ac:dyDescent="0.3">
      <c r="A411" t="s">
        <v>2526</v>
      </c>
    </row>
    <row r="412" spans="1:1" x14ac:dyDescent="0.3">
      <c r="A412" t="s">
        <v>2527</v>
      </c>
    </row>
    <row r="413" spans="1:1" x14ac:dyDescent="0.3">
      <c r="A413" t="s">
        <v>2528</v>
      </c>
    </row>
    <row r="414" spans="1:1" x14ac:dyDescent="0.3">
      <c r="A414" t="s">
        <v>2529</v>
      </c>
    </row>
    <row r="415" spans="1:1" x14ac:dyDescent="0.3">
      <c r="A415" t="s">
        <v>2530</v>
      </c>
    </row>
    <row r="416" spans="1:1" x14ac:dyDescent="0.3">
      <c r="A416" t="s">
        <v>2531</v>
      </c>
    </row>
    <row r="417" spans="1:1" x14ac:dyDescent="0.3">
      <c r="A417" t="s">
        <v>2532</v>
      </c>
    </row>
    <row r="418" spans="1:1" x14ac:dyDescent="0.3">
      <c r="A418" t="s">
        <v>2533</v>
      </c>
    </row>
    <row r="419" spans="1:1" x14ac:dyDescent="0.3">
      <c r="A419" t="s">
        <v>1326</v>
      </c>
    </row>
    <row r="420" spans="1:1" x14ac:dyDescent="0.3">
      <c r="A420" t="s">
        <v>2534</v>
      </c>
    </row>
    <row r="421" spans="1:1" x14ac:dyDescent="0.3">
      <c r="A421" t="s">
        <v>1329</v>
      </c>
    </row>
    <row r="422" spans="1:1" x14ac:dyDescent="0.3">
      <c r="A422" t="s">
        <v>1352</v>
      </c>
    </row>
    <row r="423" spans="1:1" x14ac:dyDescent="0.3">
      <c r="A423" t="s">
        <v>2535</v>
      </c>
    </row>
    <row r="424" spans="1:1" x14ac:dyDescent="0.3">
      <c r="A424" t="s">
        <v>2536</v>
      </c>
    </row>
    <row r="425" spans="1:1" x14ac:dyDescent="0.3">
      <c r="A425" t="s">
        <v>916</v>
      </c>
    </row>
    <row r="426" spans="1:1" x14ac:dyDescent="0.3">
      <c r="A426" t="s">
        <v>1384</v>
      </c>
    </row>
    <row r="427" spans="1:1" x14ac:dyDescent="0.3">
      <c r="A427" t="s">
        <v>2537</v>
      </c>
    </row>
    <row r="428" spans="1:1" x14ac:dyDescent="0.3">
      <c r="A428" t="s">
        <v>2538</v>
      </c>
    </row>
    <row r="429" spans="1:1" x14ac:dyDescent="0.3">
      <c r="A429" t="s">
        <v>2539</v>
      </c>
    </row>
    <row r="430" spans="1:1" x14ac:dyDescent="0.3">
      <c r="A430" t="s">
        <v>2540</v>
      </c>
    </row>
    <row r="431" spans="1:1" x14ac:dyDescent="0.3">
      <c r="A431" t="s">
        <v>2541</v>
      </c>
    </row>
    <row r="432" spans="1:1" x14ac:dyDescent="0.3">
      <c r="A432" t="s">
        <v>1219</v>
      </c>
    </row>
    <row r="433" spans="1:1" x14ac:dyDescent="0.3">
      <c r="A433" t="s">
        <v>2542</v>
      </c>
    </row>
    <row r="434" spans="1:1" x14ac:dyDescent="0.3">
      <c r="A434" t="s">
        <v>1292</v>
      </c>
    </row>
    <row r="435" spans="1:1" x14ac:dyDescent="0.3">
      <c r="A435" t="s">
        <v>2543</v>
      </c>
    </row>
    <row r="436" spans="1:1" x14ac:dyDescent="0.3">
      <c r="A436" t="s">
        <v>2544</v>
      </c>
    </row>
    <row r="437" spans="1:1" x14ac:dyDescent="0.3">
      <c r="A437" t="s">
        <v>1177</v>
      </c>
    </row>
    <row r="438" spans="1:1" x14ac:dyDescent="0.3">
      <c r="A438" t="s">
        <v>2545</v>
      </c>
    </row>
    <row r="439" spans="1:1" x14ac:dyDescent="0.3">
      <c r="A439" t="s">
        <v>2546</v>
      </c>
    </row>
    <row r="440" spans="1:1" x14ac:dyDescent="0.3">
      <c r="A440" t="s">
        <v>2547</v>
      </c>
    </row>
    <row r="441" spans="1:1" x14ac:dyDescent="0.3">
      <c r="A441" t="s">
        <v>2548</v>
      </c>
    </row>
    <row r="442" spans="1:1" x14ac:dyDescent="0.3">
      <c r="A442" t="s">
        <v>2549</v>
      </c>
    </row>
    <row r="443" spans="1:1" x14ac:dyDescent="0.3">
      <c r="A443" t="s">
        <v>2550</v>
      </c>
    </row>
    <row r="444" spans="1:1" x14ac:dyDescent="0.3">
      <c r="A444" t="s">
        <v>1279</v>
      </c>
    </row>
    <row r="445" spans="1:1" x14ac:dyDescent="0.3">
      <c r="A445" t="s">
        <v>2551</v>
      </c>
    </row>
    <row r="446" spans="1:1" x14ac:dyDescent="0.3">
      <c r="A446" t="s">
        <v>2552</v>
      </c>
    </row>
    <row r="447" spans="1:1" x14ac:dyDescent="0.3">
      <c r="A447" t="s">
        <v>2553</v>
      </c>
    </row>
    <row r="448" spans="1:1" x14ac:dyDescent="0.3">
      <c r="A448" t="s">
        <v>2554</v>
      </c>
    </row>
    <row r="449" spans="1:1" x14ac:dyDescent="0.3">
      <c r="A449" t="s">
        <v>2555</v>
      </c>
    </row>
    <row r="450" spans="1:1" x14ac:dyDescent="0.3">
      <c r="A450" t="s">
        <v>2556</v>
      </c>
    </row>
    <row r="451" spans="1:1" x14ac:dyDescent="0.3">
      <c r="A451" t="s">
        <v>1395</v>
      </c>
    </row>
    <row r="452" spans="1:1" x14ac:dyDescent="0.3">
      <c r="A452" t="s">
        <v>1199</v>
      </c>
    </row>
    <row r="453" spans="1:1" x14ac:dyDescent="0.3">
      <c r="A453" t="s">
        <v>2557</v>
      </c>
    </row>
    <row r="454" spans="1:1" x14ac:dyDescent="0.3">
      <c r="A454" t="s">
        <v>2558</v>
      </c>
    </row>
    <row r="455" spans="1:1" x14ac:dyDescent="0.3">
      <c r="A455" t="s">
        <v>2559</v>
      </c>
    </row>
    <row r="456" spans="1:1" x14ac:dyDescent="0.3">
      <c r="A456" t="s">
        <v>2560</v>
      </c>
    </row>
    <row r="457" spans="1:1" x14ac:dyDescent="0.3">
      <c r="A457" t="s">
        <v>2561</v>
      </c>
    </row>
    <row r="458" spans="1:1" x14ac:dyDescent="0.3">
      <c r="A458" t="s">
        <v>1288</v>
      </c>
    </row>
    <row r="459" spans="1:1" x14ac:dyDescent="0.3">
      <c r="A459" t="s">
        <v>2562</v>
      </c>
    </row>
    <row r="460" spans="1:1" x14ac:dyDescent="0.3">
      <c r="A460" t="s">
        <v>1376</v>
      </c>
    </row>
    <row r="461" spans="1:1" x14ac:dyDescent="0.3">
      <c r="A461" t="s">
        <v>2563</v>
      </c>
    </row>
    <row r="462" spans="1:1" x14ac:dyDescent="0.3">
      <c r="A462" t="s">
        <v>2564</v>
      </c>
    </row>
    <row r="463" spans="1:1" x14ac:dyDescent="0.3">
      <c r="A463" t="s">
        <v>2565</v>
      </c>
    </row>
    <row r="464" spans="1:1" x14ac:dyDescent="0.3">
      <c r="A464" t="s">
        <v>2566</v>
      </c>
    </row>
    <row r="465" spans="1:1" x14ac:dyDescent="0.3">
      <c r="A465" t="s">
        <v>2567</v>
      </c>
    </row>
    <row r="466" spans="1:1" x14ac:dyDescent="0.3">
      <c r="A466" t="s">
        <v>1367</v>
      </c>
    </row>
    <row r="467" spans="1:1" x14ac:dyDescent="0.3">
      <c r="A467" t="s">
        <v>2568</v>
      </c>
    </row>
    <row r="468" spans="1:1" x14ac:dyDescent="0.3">
      <c r="A468" t="s">
        <v>2569</v>
      </c>
    </row>
    <row r="469" spans="1:1" x14ac:dyDescent="0.3">
      <c r="A469" t="s">
        <v>2570</v>
      </c>
    </row>
    <row r="470" spans="1:1" x14ac:dyDescent="0.3">
      <c r="A470" t="s">
        <v>900</v>
      </c>
    </row>
    <row r="471" spans="1:1" x14ac:dyDescent="0.3">
      <c r="A471" t="s">
        <v>2571</v>
      </c>
    </row>
    <row r="472" spans="1:1" x14ac:dyDescent="0.3">
      <c r="A472" t="s">
        <v>2572</v>
      </c>
    </row>
    <row r="473" spans="1:1" x14ac:dyDescent="0.3">
      <c r="A473" t="s">
        <v>2573</v>
      </c>
    </row>
    <row r="474" spans="1:1" x14ac:dyDescent="0.3">
      <c r="A474" t="s">
        <v>2574</v>
      </c>
    </row>
    <row r="475" spans="1:1" x14ac:dyDescent="0.3">
      <c r="A475" t="s">
        <v>1275</v>
      </c>
    </row>
    <row r="476" spans="1:1" x14ac:dyDescent="0.3">
      <c r="A476" t="s">
        <v>2575</v>
      </c>
    </row>
    <row r="477" spans="1:1" x14ac:dyDescent="0.3">
      <c r="A477" t="s">
        <v>2576</v>
      </c>
    </row>
    <row r="478" spans="1:1" x14ac:dyDescent="0.3">
      <c r="A478" t="s">
        <v>2577</v>
      </c>
    </row>
    <row r="479" spans="1:1" x14ac:dyDescent="0.3">
      <c r="A479" t="s">
        <v>1353</v>
      </c>
    </row>
    <row r="480" spans="1:1" x14ac:dyDescent="0.3">
      <c r="A480" t="s">
        <v>1225</v>
      </c>
    </row>
    <row r="481" spans="1:1" x14ac:dyDescent="0.3">
      <c r="A481" t="s">
        <v>2578</v>
      </c>
    </row>
    <row r="482" spans="1:1" x14ac:dyDescent="0.3">
      <c r="A482" t="s">
        <v>1313</v>
      </c>
    </row>
    <row r="483" spans="1:1" x14ac:dyDescent="0.3">
      <c r="A483" t="s">
        <v>1281</v>
      </c>
    </row>
    <row r="484" spans="1:1" x14ac:dyDescent="0.3">
      <c r="A484" t="s">
        <v>899</v>
      </c>
    </row>
    <row r="485" spans="1:1" x14ac:dyDescent="0.3">
      <c r="A485" t="s">
        <v>2579</v>
      </c>
    </row>
    <row r="486" spans="1:1" x14ac:dyDescent="0.3">
      <c r="A486" t="s">
        <v>2580</v>
      </c>
    </row>
    <row r="487" spans="1:1" x14ac:dyDescent="0.3">
      <c r="A487" t="s">
        <v>1222</v>
      </c>
    </row>
    <row r="488" spans="1:1" x14ac:dyDescent="0.3">
      <c r="A488" t="s">
        <v>1358</v>
      </c>
    </row>
    <row r="489" spans="1:1" x14ac:dyDescent="0.3">
      <c r="A489" t="s">
        <v>2581</v>
      </c>
    </row>
    <row r="490" spans="1:1" x14ac:dyDescent="0.3">
      <c r="A490" t="s">
        <v>2582</v>
      </c>
    </row>
    <row r="491" spans="1:1" x14ac:dyDescent="0.3">
      <c r="A491" t="s">
        <v>2583</v>
      </c>
    </row>
    <row r="492" spans="1:1" x14ac:dyDescent="0.3">
      <c r="A492" t="s">
        <v>1227</v>
      </c>
    </row>
    <row r="493" spans="1:1" x14ac:dyDescent="0.3">
      <c r="A493" t="s">
        <v>2584</v>
      </c>
    </row>
    <row r="494" spans="1:1" x14ac:dyDescent="0.3">
      <c r="A494" t="s">
        <v>2585</v>
      </c>
    </row>
    <row r="495" spans="1:1" x14ac:dyDescent="0.3">
      <c r="A495" t="s">
        <v>2586</v>
      </c>
    </row>
    <row r="496" spans="1:1" x14ac:dyDescent="0.3">
      <c r="A496" t="s">
        <v>2587</v>
      </c>
    </row>
    <row r="497" spans="1:1" x14ac:dyDescent="0.3">
      <c r="A497" t="s">
        <v>1356</v>
      </c>
    </row>
    <row r="498" spans="1:1" x14ac:dyDescent="0.3">
      <c r="A498" t="s">
        <v>2588</v>
      </c>
    </row>
    <row r="499" spans="1:1" x14ac:dyDescent="0.3">
      <c r="A499" t="s">
        <v>1304</v>
      </c>
    </row>
    <row r="500" spans="1:1" x14ac:dyDescent="0.3">
      <c r="A500" t="s">
        <v>1348</v>
      </c>
    </row>
    <row r="501" spans="1:1" x14ac:dyDescent="0.3">
      <c r="A501" t="s">
        <v>2589</v>
      </c>
    </row>
    <row r="502" spans="1:1" x14ac:dyDescent="0.3">
      <c r="A502" t="s">
        <v>2590</v>
      </c>
    </row>
    <row r="503" spans="1:1" x14ac:dyDescent="0.3">
      <c r="A503" t="s">
        <v>2591</v>
      </c>
    </row>
    <row r="504" spans="1:1" x14ac:dyDescent="0.3">
      <c r="A504" t="s">
        <v>1327</v>
      </c>
    </row>
    <row r="505" spans="1:1" x14ac:dyDescent="0.3">
      <c r="A505" t="s">
        <v>894</v>
      </c>
    </row>
    <row r="506" spans="1:1" x14ac:dyDescent="0.3">
      <c r="A506" t="s">
        <v>2592</v>
      </c>
    </row>
    <row r="507" spans="1:1" x14ac:dyDescent="0.3">
      <c r="A507" t="s">
        <v>2593</v>
      </c>
    </row>
    <row r="508" spans="1:1" x14ac:dyDescent="0.3">
      <c r="A508" t="s">
        <v>2594</v>
      </c>
    </row>
    <row r="509" spans="1:1" x14ac:dyDescent="0.3">
      <c r="A509" t="s">
        <v>2595</v>
      </c>
    </row>
    <row r="510" spans="1:1" x14ac:dyDescent="0.3">
      <c r="A510" t="s">
        <v>2596</v>
      </c>
    </row>
    <row r="511" spans="1:1" x14ac:dyDescent="0.3">
      <c r="A511" t="s">
        <v>1183</v>
      </c>
    </row>
    <row r="512" spans="1:1" x14ac:dyDescent="0.3">
      <c r="A512" t="s">
        <v>2597</v>
      </c>
    </row>
    <row r="513" spans="1:1" x14ac:dyDescent="0.3">
      <c r="A513" t="s">
        <v>1287</v>
      </c>
    </row>
    <row r="514" spans="1:1" x14ac:dyDescent="0.3">
      <c r="A514" t="s">
        <v>2598</v>
      </c>
    </row>
    <row r="515" spans="1:1" x14ac:dyDescent="0.3">
      <c r="A515" t="s">
        <v>2599</v>
      </c>
    </row>
    <row r="516" spans="1:1" x14ac:dyDescent="0.3">
      <c r="A516" t="s">
        <v>2600</v>
      </c>
    </row>
    <row r="517" spans="1:1" x14ac:dyDescent="0.3">
      <c r="A517" t="s">
        <v>2601</v>
      </c>
    </row>
    <row r="518" spans="1:1" x14ac:dyDescent="0.3">
      <c r="A518" t="s">
        <v>1277</v>
      </c>
    </row>
    <row r="519" spans="1:1" x14ac:dyDescent="0.3">
      <c r="A519" t="s">
        <v>2602</v>
      </c>
    </row>
    <row r="520" spans="1:1" x14ac:dyDescent="0.3">
      <c r="A520" t="s">
        <v>2603</v>
      </c>
    </row>
    <row r="521" spans="1:1" x14ac:dyDescent="0.3">
      <c r="A521" t="s">
        <v>1392</v>
      </c>
    </row>
    <row r="522" spans="1:1" x14ac:dyDescent="0.3">
      <c r="A522" t="s">
        <v>2604</v>
      </c>
    </row>
    <row r="523" spans="1:1" x14ac:dyDescent="0.3">
      <c r="A523" t="s">
        <v>2605</v>
      </c>
    </row>
    <row r="524" spans="1:1" x14ac:dyDescent="0.3">
      <c r="A524" t="s">
        <v>2606</v>
      </c>
    </row>
    <row r="525" spans="1:1" x14ac:dyDescent="0.3">
      <c r="A525" t="s">
        <v>2607</v>
      </c>
    </row>
    <row r="526" spans="1:1" x14ac:dyDescent="0.3">
      <c r="A526" t="s">
        <v>2608</v>
      </c>
    </row>
    <row r="527" spans="1:1" x14ac:dyDescent="0.3">
      <c r="A527" t="s">
        <v>2609</v>
      </c>
    </row>
    <row r="528" spans="1:1" x14ac:dyDescent="0.3">
      <c r="A528" t="s">
        <v>2610</v>
      </c>
    </row>
    <row r="529" spans="1:1" x14ac:dyDescent="0.3">
      <c r="A529" t="s">
        <v>2611</v>
      </c>
    </row>
    <row r="530" spans="1:1" x14ac:dyDescent="0.3">
      <c r="A530" t="s">
        <v>1369</v>
      </c>
    </row>
    <row r="531" spans="1:1" x14ac:dyDescent="0.3">
      <c r="A531" t="s">
        <v>1301</v>
      </c>
    </row>
    <row r="532" spans="1:1" x14ac:dyDescent="0.3">
      <c r="A532" t="s">
        <v>1361</v>
      </c>
    </row>
    <row r="533" spans="1:1" x14ac:dyDescent="0.3">
      <c r="A533" t="s">
        <v>2612</v>
      </c>
    </row>
    <row r="534" spans="1:1" x14ac:dyDescent="0.3">
      <c r="A534" t="s">
        <v>2613</v>
      </c>
    </row>
    <row r="535" spans="1:1" x14ac:dyDescent="0.3">
      <c r="A535" t="s">
        <v>1289</v>
      </c>
    </row>
    <row r="536" spans="1:1" x14ac:dyDescent="0.3">
      <c r="A536" t="s">
        <v>2614</v>
      </c>
    </row>
    <row r="537" spans="1:1" x14ac:dyDescent="0.3">
      <c r="A537" t="s">
        <v>2615</v>
      </c>
    </row>
    <row r="538" spans="1:1" x14ac:dyDescent="0.3">
      <c r="A538" t="s">
        <v>2616</v>
      </c>
    </row>
    <row r="539" spans="1:1" x14ac:dyDescent="0.3">
      <c r="A539" t="s">
        <v>2617</v>
      </c>
    </row>
    <row r="540" spans="1:1" x14ac:dyDescent="0.3">
      <c r="A540" t="s">
        <v>1363</v>
      </c>
    </row>
    <row r="541" spans="1:1" x14ac:dyDescent="0.3">
      <c r="A541" t="s">
        <v>2618</v>
      </c>
    </row>
    <row r="542" spans="1:1" x14ac:dyDescent="0.3">
      <c r="A542" t="s">
        <v>2619</v>
      </c>
    </row>
    <row r="543" spans="1:1" x14ac:dyDescent="0.3">
      <c r="A543" t="s">
        <v>2620</v>
      </c>
    </row>
    <row r="544" spans="1:1" x14ac:dyDescent="0.3">
      <c r="A544" t="s">
        <v>1174</v>
      </c>
    </row>
    <row r="545" spans="1:1" x14ac:dyDescent="0.3">
      <c r="A545" t="s">
        <v>1274</v>
      </c>
    </row>
    <row r="546" spans="1:1" x14ac:dyDescent="0.3">
      <c r="A546" t="s">
        <v>2621</v>
      </c>
    </row>
    <row r="547" spans="1:1" x14ac:dyDescent="0.3">
      <c r="A547" t="s">
        <v>2622</v>
      </c>
    </row>
    <row r="548" spans="1:1" x14ac:dyDescent="0.3">
      <c r="A548" t="s">
        <v>2623</v>
      </c>
    </row>
    <row r="549" spans="1:1" x14ac:dyDescent="0.3">
      <c r="A549" t="s">
        <v>2624</v>
      </c>
    </row>
    <row r="550" spans="1:1" x14ac:dyDescent="0.3">
      <c r="A550" t="s">
        <v>2625</v>
      </c>
    </row>
    <row r="551" spans="1:1" x14ac:dyDescent="0.3">
      <c r="A551" t="s">
        <v>2626</v>
      </c>
    </row>
    <row r="552" spans="1:1" x14ac:dyDescent="0.3">
      <c r="A552" t="s">
        <v>2627</v>
      </c>
    </row>
    <row r="553" spans="1:1" x14ac:dyDescent="0.3">
      <c r="A553" t="s">
        <v>1201</v>
      </c>
    </row>
    <row r="554" spans="1:1" x14ac:dyDescent="0.3">
      <c r="A554" t="s">
        <v>1283</v>
      </c>
    </row>
    <row r="555" spans="1:1" x14ac:dyDescent="0.3">
      <c r="A555" t="s">
        <v>2628</v>
      </c>
    </row>
    <row r="556" spans="1:1" x14ac:dyDescent="0.3">
      <c r="A556" t="s">
        <v>1294</v>
      </c>
    </row>
    <row r="557" spans="1:1" x14ac:dyDescent="0.3">
      <c r="A557" t="s">
        <v>2629</v>
      </c>
    </row>
    <row r="558" spans="1:1" x14ac:dyDescent="0.3">
      <c r="A558" t="s">
        <v>1382</v>
      </c>
    </row>
    <row r="559" spans="1:1" x14ac:dyDescent="0.3">
      <c r="A559" t="s">
        <v>2630</v>
      </c>
    </row>
    <row r="560" spans="1:1" x14ac:dyDescent="0.3">
      <c r="A560" t="s">
        <v>1189</v>
      </c>
    </row>
    <row r="561" spans="1:1" x14ac:dyDescent="0.3">
      <c r="A561" t="s">
        <v>1295</v>
      </c>
    </row>
    <row r="562" spans="1:1" x14ac:dyDescent="0.3">
      <c r="A562" t="s">
        <v>2631</v>
      </c>
    </row>
    <row r="563" spans="1:1" x14ac:dyDescent="0.3">
      <c r="A563" t="s">
        <v>2632</v>
      </c>
    </row>
    <row r="564" spans="1:1" x14ac:dyDescent="0.3">
      <c r="A564" t="s">
        <v>2633</v>
      </c>
    </row>
    <row r="565" spans="1:1" x14ac:dyDescent="0.3">
      <c r="A565" t="s">
        <v>2634</v>
      </c>
    </row>
    <row r="566" spans="1:1" x14ac:dyDescent="0.3">
      <c r="A566" t="s">
        <v>1185</v>
      </c>
    </row>
    <row r="567" spans="1:1" x14ac:dyDescent="0.3">
      <c r="A567" t="s">
        <v>1291</v>
      </c>
    </row>
    <row r="568" spans="1:1" x14ac:dyDescent="0.3">
      <c r="A568" t="s">
        <v>2635</v>
      </c>
    </row>
    <row r="569" spans="1:1" x14ac:dyDescent="0.3">
      <c r="A569" t="s">
        <v>1198</v>
      </c>
    </row>
    <row r="570" spans="1:1" x14ac:dyDescent="0.3">
      <c r="A570" t="s">
        <v>2636</v>
      </c>
    </row>
    <row r="571" spans="1:1" x14ac:dyDescent="0.3">
      <c r="A571" t="s">
        <v>2637</v>
      </c>
    </row>
    <row r="572" spans="1:1" x14ac:dyDescent="0.3">
      <c r="A572" t="s">
        <v>2638</v>
      </c>
    </row>
    <row r="573" spans="1:1" x14ac:dyDescent="0.3">
      <c r="A573" t="s">
        <v>1320</v>
      </c>
    </row>
    <row r="574" spans="1:1" x14ac:dyDescent="0.3">
      <c r="A574" t="s">
        <v>1360</v>
      </c>
    </row>
    <row r="575" spans="1:1" x14ac:dyDescent="0.3">
      <c r="A575" t="s">
        <v>2639</v>
      </c>
    </row>
    <row r="576" spans="1:1" x14ac:dyDescent="0.3">
      <c r="A576" t="s">
        <v>1264</v>
      </c>
    </row>
    <row r="577" spans="1:1" x14ac:dyDescent="0.3">
      <c r="A577" t="s">
        <v>2640</v>
      </c>
    </row>
    <row r="578" spans="1:1" x14ac:dyDescent="0.3">
      <c r="A578" t="s">
        <v>2641</v>
      </c>
    </row>
    <row r="579" spans="1:1" x14ac:dyDescent="0.3">
      <c r="A579" t="s">
        <v>2642</v>
      </c>
    </row>
    <row r="580" spans="1:1" x14ac:dyDescent="0.3">
      <c r="A580" t="s">
        <v>2643</v>
      </c>
    </row>
    <row r="581" spans="1:1" x14ac:dyDescent="0.3">
      <c r="A581" t="s">
        <v>2644</v>
      </c>
    </row>
    <row r="582" spans="1:1" x14ac:dyDescent="0.3">
      <c r="A582" t="s">
        <v>2645</v>
      </c>
    </row>
    <row r="583" spans="1:1" x14ac:dyDescent="0.3">
      <c r="A583" t="s">
        <v>2646</v>
      </c>
    </row>
    <row r="584" spans="1:1" x14ac:dyDescent="0.3">
      <c r="A584" t="s">
        <v>1266</v>
      </c>
    </row>
    <row r="585" spans="1:1" x14ac:dyDescent="0.3">
      <c r="A585" t="s">
        <v>2647</v>
      </c>
    </row>
    <row r="586" spans="1:1" x14ac:dyDescent="0.3">
      <c r="A586" t="s">
        <v>1351</v>
      </c>
    </row>
    <row r="587" spans="1:1" x14ac:dyDescent="0.3">
      <c r="A587" t="s">
        <v>2648</v>
      </c>
    </row>
    <row r="588" spans="1:1" x14ac:dyDescent="0.3">
      <c r="A588" t="s">
        <v>1343</v>
      </c>
    </row>
    <row r="589" spans="1:1" x14ac:dyDescent="0.3">
      <c r="A589" t="s">
        <v>2649</v>
      </c>
    </row>
    <row r="590" spans="1:1" x14ac:dyDescent="0.3">
      <c r="A590" t="s">
        <v>2650</v>
      </c>
    </row>
    <row r="591" spans="1:1" x14ac:dyDescent="0.3">
      <c r="A591" t="s">
        <v>2651</v>
      </c>
    </row>
    <row r="592" spans="1:1" x14ac:dyDescent="0.3">
      <c r="A592" t="s">
        <v>1339</v>
      </c>
    </row>
    <row r="593" spans="1:1" x14ac:dyDescent="0.3">
      <c r="A593" t="s">
        <v>1340</v>
      </c>
    </row>
    <row r="594" spans="1:1" x14ac:dyDescent="0.3">
      <c r="A594" t="s">
        <v>2652</v>
      </c>
    </row>
    <row r="595" spans="1:1" x14ac:dyDescent="0.3">
      <c r="A595" t="s">
        <v>2653</v>
      </c>
    </row>
    <row r="596" spans="1:1" x14ac:dyDescent="0.3">
      <c r="A596" t="s">
        <v>1371</v>
      </c>
    </row>
    <row r="597" spans="1:1" x14ac:dyDescent="0.3">
      <c r="A597" t="s">
        <v>2654</v>
      </c>
    </row>
    <row r="598" spans="1:1" x14ac:dyDescent="0.3">
      <c r="A598" t="s">
        <v>1362</v>
      </c>
    </row>
    <row r="599" spans="1:1" x14ac:dyDescent="0.3">
      <c r="A599" t="s">
        <v>2655</v>
      </c>
    </row>
    <row r="600" spans="1:1" x14ac:dyDescent="0.3">
      <c r="A600" t="s">
        <v>1373</v>
      </c>
    </row>
    <row r="601" spans="1:1" x14ac:dyDescent="0.3">
      <c r="A601" t="s">
        <v>1193</v>
      </c>
    </row>
    <row r="602" spans="1:1" x14ac:dyDescent="0.3">
      <c r="A602" t="s">
        <v>1335</v>
      </c>
    </row>
    <row r="603" spans="1:1" x14ac:dyDescent="0.3">
      <c r="A603" t="s">
        <v>2656</v>
      </c>
    </row>
    <row r="604" spans="1:1" x14ac:dyDescent="0.3">
      <c r="A604" t="s">
        <v>2657</v>
      </c>
    </row>
    <row r="605" spans="1:1" x14ac:dyDescent="0.3">
      <c r="A605" t="s">
        <v>2658</v>
      </c>
    </row>
    <row r="606" spans="1:1" x14ac:dyDescent="0.3">
      <c r="A606" t="s">
        <v>2659</v>
      </c>
    </row>
    <row r="607" spans="1:1" x14ac:dyDescent="0.3">
      <c r="A607" t="s">
        <v>1355</v>
      </c>
    </row>
    <row r="608" spans="1:1" x14ac:dyDescent="0.3">
      <c r="A608" t="s">
        <v>2660</v>
      </c>
    </row>
    <row r="609" spans="1:1" x14ac:dyDescent="0.3">
      <c r="A609" t="s">
        <v>2661</v>
      </c>
    </row>
    <row r="610" spans="1:1" x14ac:dyDescent="0.3">
      <c r="A610" t="s">
        <v>1206</v>
      </c>
    </row>
    <row r="611" spans="1:1" x14ac:dyDescent="0.3">
      <c r="A611" t="s">
        <v>2662</v>
      </c>
    </row>
    <row r="612" spans="1:1" x14ac:dyDescent="0.3">
      <c r="A612" t="s">
        <v>2663</v>
      </c>
    </row>
    <row r="613" spans="1:1" x14ac:dyDescent="0.3">
      <c r="A613" t="s">
        <v>2664</v>
      </c>
    </row>
    <row r="614" spans="1:1" x14ac:dyDescent="0.3">
      <c r="A614" t="s">
        <v>2665</v>
      </c>
    </row>
    <row r="615" spans="1:1" x14ac:dyDescent="0.3">
      <c r="A615" t="s">
        <v>2666</v>
      </c>
    </row>
    <row r="616" spans="1:1" x14ac:dyDescent="0.3">
      <c r="A616" t="s">
        <v>1175</v>
      </c>
    </row>
    <row r="617" spans="1:1" x14ac:dyDescent="0.3">
      <c r="A617" t="s">
        <v>2667</v>
      </c>
    </row>
    <row r="618" spans="1:1" x14ac:dyDescent="0.3">
      <c r="A618" t="s">
        <v>2668</v>
      </c>
    </row>
    <row r="619" spans="1:1" x14ac:dyDescent="0.3">
      <c r="A619" t="s">
        <v>2669</v>
      </c>
    </row>
    <row r="620" spans="1:1" x14ac:dyDescent="0.3">
      <c r="A620" t="s">
        <v>893</v>
      </c>
    </row>
    <row r="621" spans="1:1" x14ac:dyDescent="0.3">
      <c r="A621" t="s">
        <v>2670</v>
      </c>
    </row>
    <row r="622" spans="1:1" x14ac:dyDescent="0.3">
      <c r="A622" t="s">
        <v>2671</v>
      </c>
    </row>
    <row r="623" spans="1:1" x14ac:dyDescent="0.3">
      <c r="A623" t="s">
        <v>2672</v>
      </c>
    </row>
    <row r="624" spans="1:1" x14ac:dyDescent="0.3">
      <c r="A624" t="s">
        <v>2673</v>
      </c>
    </row>
    <row r="625" spans="1:1" x14ac:dyDescent="0.3">
      <c r="A625" t="s">
        <v>2674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1DFDB-B464-4B97-90DF-CE45E14B2CAC}">
  <dimension ref="A1:AL770"/>
  <sheetViews>
    <sheetView workbookViewId="0">
      <selection activeCell="F801" sqref="F801"/>
    </sheetView>
  </sheetViews>
  <sheetFormatPr defaultRowHeight="14.4" x14ac:dyDescent="0.3"/>
  <cols>
    <col min="1" max="1" width="52.44140625" bestFit="1" customWidth="1"/>
    <col min="2" max="2" width="9" bestFit="1" customWidth="1"/>
    <col min="3" max="3" width="10.109375" bestFit="1" customWidth="1"/>
    <col min="4" max="5" width="13.44140625" bestFit="1" customWidth="1"/>
    <col min="6" max="6" width="14.33203125" customWidth="1"/>
    <col min="7" max="7" width="13.88671875" customWidth="1"/>
    <col min="10" max="10" width="10.33203125" bestFit="1" customWidth="1"/>
  </cols>
  <sheetData>
    <row r="1" spans="1:7" x14ac:dyDescent="0.3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</row>
    <row r="2" spans="1:7" hidden="1" x14ac:dyDescent="0.3">
      <c r="A2" t="s">
        <v>88</v>
      </c>
      <c r="B2">
        <v>41341890</v>
      </c>
      <c r="C2" t="s">
        <v>75</v>
      </c>
      <c r="D2" s="7">
        <v>0</v>
      </c>
      <c r="E2" s="7">
        <v>0</v>
      </c>
      <c r="F2" s="7" t="s">
        <v>2764</v>
      </c>
      <c r="G2" s="7">
        <v>0</v>
      </c>
    </row>
    <row r="3" spans="1:7" hidden="1" x14ac:dyDescent="0.3">
      <c r="A3" t="s">
        <v>89</v>
      </c>
      <c r="B3">
        <v>100002</v>
      </c>
      <c r="C3" t="s">
        <v>72</v>
      </c>
      <c r="D3" s="7">
        <v>0</v>
      </c>
      <c r="E3" s="7">
        <v>0</v>
      </c>
      <c r="F3" s="7" t="s">
        <v>2764</v>
      </c>
      <c r="G3" s="7">
        <v>0</v>
      </c>
    </row>
    <row r="4" spans="1:7" hidden="1" x14ac:dyDescent="0.3">
      <c r="A4" t="s">
        <v>90</v>
      </c>
      <c r="B4">
        <v>55941575</v>
      </c>
      <c r="C4" t="s">
        <v>72</v>
      </c>
      <c r="D4" s="7">
        <v>0</v>
      </c>
      <c r="E4" s="7">
        <v>0</v>
      </c>
      <c r="F4" s="7" t="s">
        <v>2764</v>
      </c>
      <c r="G4" s="7">
        <v>0</v>
      </c>
    </row>
    <row r="5" spans="1:7" hidden="1" x14ac:dyDescent="0.3">
      <c r="A5" t="s">
        <v>91</v>
      </c>
      <c r="B5">
        <v>12257737</v>
      </c>
      <c r="C5" t="s">
        <v>69</v>
      </c>
      <c r="D5" s="7">
        <v>0</v>
      </c>
      <c r="E5" s="7">
        <v>0</v>
      </c>
      <c r="F5" s="7" t="s">
        <v>2764</v>
      </c>
      <c r="G5" s="7">
        <v>0</v>
      </c>
    </row>
    <row r="6" spans="1:7" hidden="1" x14ac:dyDescent="0.3">
      <c r="A6" t="s">
        <v>92</v>
      </c>
      <c r="B6">
        <v>100012</v>
      </c>
      <c r="C6" t="s">
        <v>73</v>
      </c>
      <c r="D6" s="7">
        <v>0</v>
      </c>
      <c r="E6" s="7">
        <v>0</v>
      </c>
      <c r="F6" s="7" t="s">
        <v>2764</v>
      </c>
      <c r="G6" s="7">
        <v>0</v>
      </c>
    </row>
    <row r="7" spans="1:7" hidden="1" x14ac:dyDescent="0.3">
      <c r="A7" t="s">
        <v>93</v>
      </c>
      <c r="B7">
        <v>191008</v>
      </c>
      <c r="C7" t="s">
        <v>72</v>
      </c>
      <c r="D7" s="7">
        <v>0</v>
      </c>
      <c r="E7" s="7">
        <v>0</v>
      </c>
      <c r="F7" s="7" t="s">
        <v>2764</v>
      </c>
      <c r="G7" s="7">
        <v>0</v>
      </c>
    </row>
    <row r="8" spans="1:7" hidden="1" x14ac:dyDescent="0.3">
      <c r="A8" t="s">
        <v>94</v>
      </c>
      <c r="B8">
        <v>101000</v>
      </c>
      <c r="C8" t="s">
        <v>75</v>
      </c>
      <c r="D8" s="7">
        <v>0</v>
      </c>
      <c r="E8" s="7">
        <v>0</v>
      </c>
      <c r="F8" s="7" t="s">
        <v>2764</v>
      </c>
      <c r="G8" s="7">
        <v>0</v>
      </c>
    </row>
    <row r="9" spans="1:7" hidden="1" x14ac:dyDescent="0.3">
      <c r="A9" t="s">
        <v>95</v>
      </c>
      <c r="B9">
        <v>115649</v>
      </c>
      <c r="C9" t="s">
        <v>70</v>
      </c>
      <c r="D9" s="7">
        <v>0</v>
      </c>
      <c r="E9" s="7">
        <v>0</v>
      </c>
      <c r="F9" s="7" t="s">
        <v>2764</v>
      </c>
      <c r="G9" s="7">
        <v>0</v>
      </c>
    </row>
    <row r="10" spans="1:7" hidden="1" x14ac:dyDescent="0.3">
      <c r="A10" t="s">
        <v>96</v>
      </c>
      <c r="B10">
        <v>100067</v>
      </c>
      <c r="C10" t="s">
        <v>74</v>
      </c>
      <c r="D10" s="7">
        <v>0</v>
      </c>
      <c r="E10" s="7">
        <v>0</v>
      </c>
      <c r="F10" s="7" t="s">
        <v>2764</v>
      </c>
      <c r="G10" s="7">
        <v>0</v>
      </c>
    </row>
    <row r="11" spans="1:7" hidden="1" x14ac:dyDescent="0.3">
      <c r="A11" t="s">
        <v>97</v>
      </c>
      <c r="B11">
        <v>1419463</v>
      </c>
      <c r="C11" t="s">
        <v>73</v>
      </c>
      <c r="D11" s="7">
        <v>0</v>
      </c>
      <c r="E11" s="7">
        <v>0</v>
      </c>
      <c r="F11" s="7" t="s">
        <v>2764</v>
      </c>
      <c r="G11" s="7">
        <v>0</v>
      </c>
    </row>
    <row r="12" spans="1:7" hidden="1" x14ac:dyDescent="0.3">
      <c r="A12" t="s">
        <v>98</v>
      </c>
      <c r="B12">
        <v>67579067</v>
      </c>
      <c r="C12" t="s">
        <v>74</v>
      </c>
      <c r="D12" s="7">
        <v>0</v>
      </c>
      <c r="E12" s="7">
        <v>0</v>
      </c>
      <c r="F12" s="7" t="s">
        <v>2764</v>
      </c>
      <c r="G12" s="7">
        <v>0</v>
      </c>
    </row>
    <row r="13" spans="1:7" hidden="1" x14ac:dyDescent="0.3">
      <c r="A13" t="s">
        <v>99</v>
      </c>
      <c r="B13">
        <v>12280235</v>
      </c>
      <c r="C13" t="s">
        <v>75</v>
      </c>
      <c r="D13" s="7">
        <v>0</v>
      </c>
      <c r="E13" s="7">
        <v>0</v>
      </c>
      <c r="F13" s="7" t="s">
        <v>2764</v>
      </c>
      <c r="G13" s="7">
        <v>0</v>
      </c>
    </row>
    <row r="14" spans="1:7" hidden="1" x14ac:dyDescent="0.3">
      <c r="A14" t="s">
        <v>100</v>
      </c>
      <c r="B14">
        <v>302162</v>
      </c>
      <c r="C14" t="s">
        <v>70</v>
      </c>
      <c r="D14" s="7">
        <v>0</v>
      </c>
      <c r="E14" s="7">
        <v>0</v>
      </c>
      <c r="F14" s="7" t="s">
        <v>2764</v>
      </c>
      <c r="G14" s="7">
        <v>0</v>
      </c>
    </row>
    <row r="15" spans="1:7" hidden="1" x14ac:dyDescent="0.3">
      <c r="A15" t="s">
        <v>101</v>
      </c>
      <c r="B15">
        <v>115632</v>
      </c>
      <c r="C15" t="s">
        <v>72</v>
      </c>
      <c r="D15" s="7">
        <v>0</v>
      </c>
      <c r="E15" s="7">
        <v>0</v>
      </c>
      <c r="F15" s="7" t="s">
        <v>2764</v>
      </c>
      <c r="G15" s="7">
        <v>0</v>
      </c>
    </row>
    <row r="16" spans="1:7" hidden="1" x14ac:dyDescent="0.3">
      <c r="A16" t="s">
        <v>102</v>
      </c>
      <c r="B16">
        <v>100137</v>
      </c>
      <c r="C16" t="s">
        <v>70</v>
      </c>
      <c r="D16" s="7">
        <v>0</v>
      </c>
      <c r="E16" s="7">
        <v>0</v>
      </c>
      <c r="F16" s="7" t="s">
        <v>2764</v>
      </c>
      <c r="G16" s="7">
        <v>0</v>
      </c>
    </row>
    <row r="17" spans="1:7" hidden="1" x14ac:dyDescent="0.3">
      <c r="A17" t="s">
        <v>103</v>
      </c>
      <c r="B17">
        <v>186567</v>
      </c>
      <c r="C17" t="s">
        <v>76</v>
      </c>
      <c r="D17" s="7">
        <v>0</v>
      </c>
      <c r="E17" s="7">
        <v>0</v>
      </c>
      <c r="F17" s="7" t="s">
        <v>2764</v>
      </c>
      <c r="G17" s="7">
        <v>0</v>
      </c>
    </row>
    <row r="18" spans="1:7" hidden="1" x14ac:dyDescent="0.3">
      <c r="A18" t="s">
        <v>104</v>
      </c>
      <c r="B18">
        <v>111398</v>
      </c>
      <c r="C18" t="s">
        <v>72</v>
      </c>
      <c r="D18" s="7">
        <v>0</v>
      </c>
      <c r="E18" s="7">
        <v>0</v>
      </c>
      <c r="F18" s="7" t="s">
        <v>2764</v>
      </c>
      <c r="G18" s="7">
        <v>0</v>
      </c>
    </row>
    <row r="19" spans="1:7" hidden="1" x14ac:dyDescent="0.3">
      <c r="A19" t="s">
        <v>105</v>
      </c>
      <c r="B19">
        <v>115239</v>
      </c>
      <c r="C19" t="s">
        <v>73</v>
      </c>
      <c r="D19" s="7">
        <v>0</v>
      </c>
      <c r="E19" s="7">
        <v>0</v>
      </c>
      <c r="F19" s="7" t="s">
        <v>2764</v>
      </c>
      <c r="G19" s="7">
        <v>0</v>
      </c>
    </row>
    <row r="20" spans="1:7" hidden="1" x14ac:dyDescent="0.3">
      <c r="A20" t="s">
        <v>106</v>
      </c>
      <c r="B20">
        <v>111270</v>
      </c>
      <c r="C20" t="s">
        <v>75</v>
      </c>
      <c r="D20" s="7">
        <v>0</v>
      </c>
      <c r="E20" s="7">
        <v>0</v>
      </c>
      <c r="F20" s="7" t="s">
        <v>2764</v>
      </c>
      <c r="G20" s="7">
        <v>0</v>
      </c>
    </row>
    <row r="21" spans="1:7" hidden="1" x14ac:dyDescent="0.3">
      <c r="A21" t="s">
        <v>107</v>
      </c>
      <c r="B21">
        <v>100155</v>
      </c>
      <c r="C21" t="s">
        <v>73</v>
      </c>
      <c r="D21" s="7">
        <v>0</v>
      </c>
      <c r="E21" s="7">
        <v>0</v>
      </c>
      <c r="F21" s="7" t="s">
        <v>2764</v>
      </c>
      <c r="G21" s="7">
        <v>0</v>
      </c>
    </row>
    <row r="22" spans="1:7" hidden="1" x14ac:dyDescent="0.3">
      <c r="A22" t="s">
        <v>108</v>
      </c>
      <c r="B22">
        <v>102558</v>
      </c>
      <c r="C22" t="s">
        <v>75</v>
      </c>
      <c r="D22" s="7">
        <v>0</v>
      </c>
      <c r="E22" s="7">
        <v>0</v>
      </c>
      <c r="F22" s="7" t="s">
        <v>2764</v>
      </c>
      <c r="G22" s="7">
        <v>0</v>
      </c>
    </row>
    <row r="23" spans="1:7" hidden="1" x14ac:dyDescent="0.3">
      <c r="A23" t="s">
        <v>109</v>
      </c>
      <c r="B23">
        <v>100158</v>
      </c>
      <c r="C23" t="s">
        <v>72</v>
      </c>
      <c r="D23" s="7">
        <v>0</v>
      </c>
      <c r="E23" s="7">
        <v>0</v>
      </c>
      <c r="F23" s="7" t="s">
        <v>2764</v>
      </c>
      <c r="G23" s="7">
        <v>0</v>
      </c>
    </row>
    <row r="24" spans="1:7" hidden="1" x14ac:dyDescent="0.3">
      <c r="A24" t="s">
        <v>110</v>
      </c>
      <c r="B24">
        <v>191008</v>
      </c>
      <c r="C24" t="s">
        <v>72</v>
      </c>
      <c r="D24" s="7">
        <v>0</v>
      </c>
      <c r="E24" s="7">
        <v>0</v>
      </c>
      <c r="F24" s="7" t="s">
        <v>2764</v>
      </c>
      <c r="G24" s="7">
        <v>0</v>
      </c>
    </row>
    <row r="25" spans="1:7" hidden="1" x14ac:dyDescent="0.3">
      <c r="A25" t="s">
        <v>111</v>
      </c>
      <c r="B25">
        <v>355721</v>
      </c>
      <c r="C25" t="s">
        <v>72</v>
      </c>
      <c r="D25" s="7">
        <v>0</v>
      </c>
      <c r="E25" s="7">
        <v>0</v>
      </c>
      <c r="F25" s="7" t="s">
        <v>2764</v>
      </c>
      <c r="G25" s="7">
        <v>0</v>
      </c>
    </row>
    <row r="26" spans="1:7" hidden="1" x14ac:dyDescent="0.3">
      <c r="A26" t="s">
        <v>112</v>
      </c>
      <c r="B26">
        <v>53427397</v>
      </c>
      <c r="C26" t="s">
        <v>73</v>
      </c>
      <c r="D26" s="7">
        <v>0</v>
      </c>
      <c r="E26" s="7">
        <v>0</v>
      </c>
      <c r="F26" s="7" t="s">
        <v>2764</v>
      </c>
      <c r="G26" s="7">
        <v>0</v>
      </c>
    </row>
    <row r="27" spans="1:7" hidden="1" x14ac:dyDescent="0.3">
      <c r="A27" t="s">
        <v>113</v>
      </c>
      <c r="B27">
        <v>100169</v>
      </c>
      <c r="C27" t="s">
        <v>71</v>
      </c>
      <c r="D27" s="7">
        <v>0</v>
      </c>
      <c r="E27" s="7">
        <v>0</v>
      </c>
      <c r="F27" s="7" t="s">
        <v>2764</v>
      </c>
      <c r="G27" s="7">
        <v>0</v>
      </c>
    </row>
    <row r="28" spans="1:7" hidden="1" x14ac:dyDescent="0.3">
      <c r="A28" t="s">
        <v>114</v>
      </c>
      <c r="B28">
        <v>191053</v>
      </c>
      <c r="C28" t="s">
        <v>73</v>
      </c>
      <c r="D28" s="7">
        <v>0</v>
      </c>
      <c r="E28" s="7">
        <v>0</v>
      </c>
      <c r="F28" s="7" t="s">
        <v>2764</v>
      </c>
      <c r="G28" s="7">
        <v>0</v>
      </c>
    </row>
    <row r="29" spans="1:7" hidden="1" x14ac:dyDescent="0.3">
      <c r="A29" t="s">
        <v>115</v>
      </c>
      <c r="B29">
        <v>191053</v>
      </c>
      <c r="C29" t="s">
        <v>70</v>
      </c>
      <c r="D29" s="7">
        <v>0</v>
      </c>
      <c r="E29" s="7">
        <v>0</v>
      </c>
      <c r="F29" s="7" t="s">
        <v>2764</v>
      </c>
      <c r="G29" s="7">
        <v>0</v>
      </c>
    </row>
    <row r="30" spans="1:7" hidden="1" x14ac:dyDescent="0.3">
      <c r="A30" t="s">
        <v>116</v>
      </c>
      <c r="B30">
        <v>100218</v>
      </c>
      <c r="C30" t="s">
        <v>75</v>
      </c>
      <c r="D30" s="7">
        <v>0</v>
      </c>
      <c r="E30" s="7">
        <v>0</v>
      </c>
      <c r="F30" s="7" t="s">
        <v>2764</v>
      </c>
      <c r="G30" s="7">
        <v>0</v>
      </c>
    </row>
    <row r="31" spans="1:7" hidden="1" x14ac:dyDescent="0.3">
      <c r="A31" t="s">
        <v>117</v>
      </c>
      <c r="B31">
        <v>115256</v>
      </c>
      <c r="C31" t="s">
        <v>73</v>
      </c>
      <c r="D31" s="7">
        <v>0</v>
      </c>
      <c r="E31" s="7">
        <v>0</v>
      </c>
      <c r="F31" s="7" t="s">
        <v>2764</v>
      </c>
      <c r="G31" s="7">
        <v>0</v>
      </c>
    </row>
    <row r="32" spans="1:7" hidden="1" x14ac:dyDescent="0.3">
      <c r="A32" t="s">
        <v>118</v>
      </c>
      <c r="B32">
        <v>111277</v>
      </c>
      <c r="C32" t="s">
        <v>72</v>
      </c>
      <c r="D32" s="7">
        <v>0</v>
      </c>
      <c r="E32" s="7">
        <v>0</v>
      </c>
      <c r="F32" s="7" t="s">
        <v>2764</v>
      </c>
      <c r="G32" s="7">
        <v>0</v>
      </c>
    </row>
    <row r="33" spans="1:38" hidden="1" x14ac:dyDescent="0.3">
      <c r="A33" t="s">
        <v>119</v>
      </c>
      <c r="B33">
        <v>117325</v>
      </c>
      <c r="C33" t="s">
        <v>75</v>
      </c>
      <c r="D33" s="7">
        <v>0</v>
      </c>
      <c r="E33" s="7">
        <v>0</v>
      </c>
      <c r="F33" s="7" t="s">
        <v>2764</v>
      </c>
      <c r="G33" s="7">
        <v>0</v>
      </c>
    </row>
    <row r="34" spans="1:38" hidden="1" x14ac:dyDescent="0.3">
      <c r="A34" t="s">
        <v>120</v>
      </c>
      <c r="B34">
        <v>14689779</v>
      </c>
      <c r="C34" t="s">
        <v>76</v>
      </c>
      <c r="D34" s="7">
        <v>0</v>
      </c>
      <c r="E34" s="7">
        <v>0</v>
      </c>
      <c r="F34" s="7" t="s">
        <v>2764</v>
      </c>
      <c r="G34" s="7">
        <v>0</v>
      </c>
    </row>
    <row r="35" spans="1:38" hidden="1" x14ac:dyDescent="0.3">
      <c r="A35" t="s">
        <v>121</v>
      </c>
      <c r="B35">
        <v>216204</v>
      </c>
      <c r="C35" t="s">
        <v>75</v>
      </c>
      <c r="D35" s="7">
        <v>0</v>
      </c>
      <c r="E35" s="7">
        <v>0</v>
      </c>
      <c r="F35" s="7" t="s">
        <v>2764</v>
      </c>
      <c r="G35" s="7">
        <v>0</v>
      </c>
    </row>
    <row r="36" spans="1:38" hidden="1" x14ac:dyDescent="0.3">
      <c r="A36" t="s">
        <v>122</v>
      </c>
      <c r="B36">
        <v>844509</v>
      </c>
      <c r="C36" t="s">
        <v>73</v>
      </c>
      <c r="D36" s="7">
        <v>0</v>
      </c>
      <c r="E36" s="7">
        <v>0</v>
      </c>
      <c r="F36" s="7" t="s">
        <v>2764</v>
      </c>
      <c r="G36" s="7">
        <v>0</v>
      </c>
    </row>
    <row r="37" spans="1:38" hidden="1" x14ac:dyDescent="0.3">
      <c r="A37" t="s">
        <v>123</v>
      </c>
      <c r="B37">
        <v>191008</v>
      </c>
      <c r="C37" t="s">
        <v>72</v>
      </c>
      <c r="D37" s="7">
        <v>0</v>
      </c>
      <c r="E37" s="7">
        <v>0</v>
      </c>
      <c r="F37" s="7" t="s">
        <v>2764</v>
      </c>
      <c r="G37" s="7">
        <v>0</v>
      </c>
    </row>
    <row r="38" spans="1:38" hidden="1" x14ac:dyDescent="0.3">
      <c r="A38" t="s">
        <v>124</v>
      </c>
      <c r="B38">
        <v>191008</v>
      </c>
      <c r="C38" t="s">
        <v>71</v>
      </c>
      <c r="D38" s="7">
        <v>0</v>
      </c>
      <c r="E38" s="7">
        <v>0</v>
      </c>
      <c r="F38" s="7" t="s">
        <v>2764</v>
      </c>
      <c r="G38" s="7">
        <v>0</v>
      </c>
      <c r="AK38">
        <f t="array" ref="AK38:AL38">_xll.BQR("428236BR3 @MSG1 CORP","2021-08-20T23:59:59","2021-08-27T23:59:59","n_a_","query=max(asksize),max(bidsize)","sort=time d","dir=v","headers=false","window=","points=1","fill=b","filter=","rawdates=-1W#","1","2","SN_LIMIT_JULY!$AK$38:$AL$38","0")</f>
        <v>0</v>
      </c>
      <c r="AL38">
        <v>4355000</v>
      </c>
    </row>
    <row r="39" spans="1:38" hidden="1" x14ac:dyDescent="0.3">
      <c r="A39" t="s">
        <v>125</v>
      </c>
      <c r="B39">
        <v>196352</v>
      </c>
      <c r="C39" t="s">
        <v>68</v>
      </c>
      <c r="D39" s="7">
        <v>0</v>
      </c>
      <c r="E39" s="7">
        <v>0</v>
      </c>
      <c r="F39" s="7" t="s">
        <v>2764</v>
      </c>
      <c r="G39" s="7">
        <v>0</v>
      </c>
    </row>
    <row r="40" spans="1:38" hidden="1" x14ac:dyDescent="0.3">
      <c r="A40" t="s">
        <v>126</v>
      </c>
      <c r="B40">
        <v>100345</v>
      </c>
      <c r="C40" t="s">
        <v>74</v>
      </c>
      <c r="D40" s="7">
        <v>0</v>
      </c>
      <c r="E40" s="7">
        <v>0</v>
      </c>
      <c r="F40" s="7" t="s">
        <v>2764</v>
      </c>
      <c r="G40" s="7">
        <v>0</v>
      </c>
    </row>
    <row r="41" spans="1:38" hidden="1" x14ac:dyDescent="0.3">
      <c r="A41" t="s">
        <v>127</v>
      </c>
      <c r="B41">
        <v>911168</v>
      </c>
      <c r="C41" t="s">
        <v>70</v>
      </c>
      <c r="D41" s="7">
        <v>0</v>
      </c>
      <c r="E41" s="7">
        <v>0</v>
      </c>
      <c r="F41" s="7" t="s">
        <v>2764</v>
      </c>
      <c r="G41" s="7">
        <v>0</v>
      </c>
    </row>
    <row r="42" spans="1:38" hidden="1" x14ac:dyDescent="0.3">
      <c r="A42" t="s">
        <v>128</v>
      </c>
      <c r="B42">
        <v>191008</v>
      </c>
      <c r="C42" t="s">
        <v>71</v>
      </c>
      <c r="D42" s="7">
        <v>0</v>
      </c>
      <c r="E42" s="7">
        <v>0</v>
      </c>
      <c r="F42" s="7" t="s">
        <v>2764</v>
      </c>
      <c r="G42" s="7">
        <v>0</v>
      </c>
    </row>
    <row r="43" spans="1:38" hidden="1" x14ac:dyDescent="0.3">
      <c r="A43" t="s">
        <v>129</v>
      </c>
      <c r="B43">
        <v>7266210</v>
      </c>
      <c r="C43" t="s">
        <v>75</v>
      </c>
      <c r="D43" s="7">
        <v>0</v>
      </c>
      <c r="E43" s="7">
        <v>0</v>
      </c>
      <c r="F43" s="7" t="s">
        <v>2764</v>
      </c>
      <c r="G43" s="7">
        <v>0</v>
      </c>
    </row>
    <row r="44" spans="1:38" hidden="1" x14ac:dyDescent="0.3">
      <c r="A44" t="s">
        <v>130</v>
      </c>
      <c r="B44">
        <v>100363</v>
      </c>
      <c r="C44" t="s">
        <v>73</v>
      </c>
      <c r="D44" s="7">
        <v>0</v>
      </c>
      <c r="E44" s="7">
        <v>0</v>
      </c>
      <c r="F44" s="7" t="s">
        <v>2764</v>
      </c>
      <c r="G44" s="7">
        <v>0</v>
      </c>
    </row>
    <row r="45" spans="1:38" hidden="1" x14ac:dyDescent="0.3">
      <c r="A45" t="s">
        <v>131</v>
      </c>
      <c r="B45">
        <v>115684</v>
      </c>
      <c r="C45" t="s">
        <v>74</v>
      </c>
      <c r="D45" s="7">
        <v>0</v>
      </c>
      <c r="E45" s="7">
        <v>0</v>
      </c>
      <c r="F45" s="7" t="s">
        <v>2764</v>
      </c>
      <c r="G45" s="7">
        <v>0</v>
      </c>
    </row>
    <row r="46" spans="1:38" hidden="1" x14ac:dyDescent="0.3">
      <c r="A46" t="s">
        <v>132</v>
      </c>
      <c r="B46">
        <v>115439</v>
      </c>
      <c r="C46" t="s">
        <v>73</v>
      </c>
      <c r="D46" s="7">
        <v>0</v>
      </c>
      <c r="E46" s="7">
        <v>0</v>
      </c>
      <c r="F46" s="7" t="s">
        <v>2764</v>
      </c>
      <c r="G46" s="7">
        <v>0</v>
      </c>
    </row>
    <row r="47" spans="1:38" hidden="1" x14ac:dyDescent="0.3">
      <c r="A47" t="s">
        <v>133</v>
      </c>
      <c r="B47">
        <v>7044851</v>
      </c>
      <c r="C47" t="s">
        <v>73</v>
      </c>
      <c r="D47" s="7">
        <v>0</v>
      </c>
      <c r="E47" s="7">
        <v>0</v>
      </c>
      <c r="F47" s="7" t="s">
        <v>2764</v>
      </c>
      <c r="G47" s="7">
        <v>0</v>
      </c>
    </row>
    <row r="48" spans="1:38" hidden="1" x14ac:dyDescent="0.3">
      <c r="A48" t="s">
        <v>134</v>
      </c>
      <c r="B48">
        <v>186970</v>
      </c>
      <c r="C48" t="s">
        <v>71</v>
      </c>
      <c r="D48" s="7">
        <v>0</v>
      </c>
      <c r="E48" s="7">
        <v>0</v>
      </c>
      <c r="F48" s="7" t="s">
        <v>2764</v>
      </c>
      <c r="G48" s="7">
        <v>0</v>
      </c>
    </row>
    <row r="49" spans="1:7" hidden="1" x14ac:dyDescent="0.3">
      <c r="A49" t="s">
        <v>135</v>
      </c>
      <c r="B49">
        <v>191169</v>
      </c>
      <c r="C49" t="s">
        <v>73</v>
      </c>
      <c r="D49" s="7">
        <v>75000000</v>
      </c>
      <c r="E49" s="7">
        <v>0</v>
      </c>
      <c r="F49" s="7">
        <v>0</v>
      </c>
      <c r="G49" s="7">
        <v>67500000</v>
      </c>
    </row>
    <row r="50" spans="1:7" hidden="1" x14ac:dyDescent="0.3">
      <c r="A50" t="s">
        <v>136</v>
      </c>
      <c r="B50">
        <v>199106</v>
      </c>
      <c r="C50" t="s">
        <v>73</v>
      </c>
      <c r="D50" s="7">
        <v>0</v>
      </c>
      <c r="E50" s="7">
        <v>0</v>
      </c>
      <c r="F50" s="7" t="s">
        <v>2764</v>
      </c>
      <c r="G50" s="7">
        <v>0</v>
      </c>
    </row>
    <row r="51" spans="1:7" hidden="1" x14ac:dyDescent="0.3">
      <c r="A51" t="s">
        <v>137</v>
      </c>
      <c r="B51">
        <v>136993</v>
      </c>
      <c r="C51" t="s">
        <v>75</v>
      </c>
      <c r="D51" s="7">
        <v>0</v>
      </c>
      <c r="E51" s="7">
        <v>0</v>
      </c>
      <c r="F51" s="7" t="s">
        <v>2764</v>
      </c>
      <c r="G51" s="7">
        <v>0</v>
      </c>
    </row>
    <row r="52" spans="1:7" hidden="1" x14ac:dyDescent="0.3">
      <c r="A52" t="s">
        <v>138</v>
      </c>
      <c r="B52">
        <v>196845</v>
      </c>
      <c r="C52" t="s">
        <v>76</v>
      </c>
      <c r="D52" s="7">
        <v>0</v>
      </c>
      <c r="E52" s="7">
        <v>0</v>
      </c>
      <c r="F52" s="7" t="s">
        <v>2764</v>
      </c>
      <c r="G52" s="7">
        <v>0</v>
      </c>
    </row>
    <row r="53" spans="1:7" hidden="1" x14ac:dyDescent="0.3">
      <c r="A53" t="s">
        <v>139</v>
      </c>
      <c r="B53">
        <v>180794</v>
      </c>
      <c r="C53" t="s">
        <v>72</v>
      </c>
      <c r="D53" s="7">
        <v>0</v>
      </c>
      <c r="E53" s="7">
        <v>0</v>
      </c>
      <c r="F53" s="7" t="s">
        <v>2764</v>
      </c>
      <c r="G53" s="7">
        <v>0</v>
      </c>
    </row>
    <row r="54" spans="1:7" hidden="1" x14ac:dyDescent="0.3">
      <c r="A54" t="s">
        <v>140</v>
      </c>
      <c r="B54">
        <v>115691</v>
      </c>
      <c r="C54" t="s">
        <v>74</v>
      </c>
      <c r="D54" s="7">
        <v>0</v>
      </c>
      <c r="E54" s="7">
        <v>0</v>
      </c>
      <c r="F54" s="7" t="s">
        <v>2764</v>
      </c>
      <c r="G54" s="7">
        <v>0</v>
      </c>
    </row>
    <row r="55" spans="1:7" hidden="1" x14ac:dyDescent="0.3">
      <c r="A55" t="s">
        <v>141</v>
      </c>
      <c r="B55">
        <v>186881</v>
      </c>
      <c r="C55" t="s">
        <v>74</v>
      </c>
      <c r="D55" s="7">
        <v>0</v>
      </c>
      <c r="E55" s="7">
        <v>0</v>
      </c>
      <c r="F55" s="7" t="s">
        <v>2764</v>
      </c>
      <c r="G55" s="7">
        <v>0</v>
      </c>
    </row>
    <row r="56" spans="1:7" hidden="1" x14ac:dyDescent="0.3">
      <c r="A56" t="s">
        <v>142</v>
      </c>
      <c r="B56">
        <v>191053</v>
      </c>
      <c r="C56" t="s">
        <v>73</v>
      </c>
      <c r="D56" s="7">
        <v>0</v>
      </c>
      <c r="E56" s="7">
        <v>0</v>
      </c>
      <c r="F56" s="7" t="s">
        <v>2764</v>
      </c>
      <c r="G56" s="7">
        <v>0</v>
      </c>
    </row>
    <row r="57" spans="1:7" hidden="1" x14ac:dyDescent="0.3">
      <c r="A57" t="s">
        <v>143</v>
      </c>
      <c r="B57">
        <v>9545052</v>
      </c>
      <c r="C57" t="s">
        <v>76</v>
      </c>
      <c r="D57" s="7">
        <v>0</v>
      </c>
      <c r="E57" s="7">
        <v>0</v>
      </c>
      <c r="F57" s="7" t="s">
        <v>2764</v>
      </c>
      <c r="G57" s="7">
        <v>0</v>
      </c>
    </row>
    <row r="58" spans="1:7" hidden="1" x14ac:dyDescent="0.3">
      <c r="A58" t="s">
        <v>144</v>
      </c>
      <c r="B58">
        <v>100467</v>
      </c>
      <c r="C58" t="s">
        <v>76</v>
      </c>
      <c r="D58" s="7">
        <v>0</v>
      </c>
      <c r="E58" s="7">
        <v>0</v>
      </c>
      <c r="F58" s="7" t="s">
        <v>2764</v>
      </c>
      <c r="G58" s="7">
        <v>0</v>
      </c>
    </row>
    <row r="59" spans="1:7" hidden="1" x14ac:dyDescent="0.3">
      <c r="A59" t="s">
        <v>145</v>
      </c>
      <c r="B59">
        <v>23541333</v>
      </c>
      <c r="C59" t="s">
        <v>71</v>
      </c>
      <c r="D59" s="7">
        <v>0</v>
      </c>
      <c r="E59" s="7">
        <v>0</v>
      </c>
      <c r="F59" s="7" t="s">
        <v>2764</v>
      </c>
      <c r="G59" s="7">
        <v>0</v>
      </c>
    </row>
    <row r="60" spans="1:7" hidden="1" x14ac:dyDescent="0.3">
      <c r="A60" t="s">
        <v>146</v>
      </c>
      <c r="B60">
        <v>9288410</v>
      </c>
      <c r="C60" t="s">
        <v>70</v>
      </c>
      <c r="D60" s="7">
        <v>0</v>
      </c>
      <c r="E60" s="7">
        <v>0</v>
      </c>
      <c r="F60" s="7" t="s">
        <v>2764</v>
      </c>
      <c r="G60" s="7">
        <v>0</v>
      </c>
    </row>
    <row r="61" spans="1:7" hidden="1" x14ac:dyDescent="0.3">
      <c r="A61" t="s">
        <v>147</v>
      </c>
      <c r="B61">
        <v>48924781</v>
      </c>
      <c r="C61" t="s">
        <v>76</v>
      </c>
      <c r="D61" s="7">
        <v>0</v>
      </c>
      <c r="E61" s="7">
        <v>0</v>
      </c>
      <c r="F61" s="7" t="s">
        <v>2764</v>
      </c>
      <c r="G61" s="7">
        <v>0</v>
      </c>
    </row>
    <row r="62" spans="1:7" hidden="1" x14ac:dyDescent="0.3">
      <c r="A62" t="s">
        <v>148</v>
      </c>
      <c r="B62">
        <v>946420</v>
      </c>
      <c r="C62" t="s">
        <v>73</v>
      </c>
      <c r="D62" s="7">
        <v>0</v>
      </c>
      <c r="E62" s="7">
        <v>0</v>
      </c>
      <c r="F62" s="7" t="s">
        <v>2764</v>
      </c>
      <c r="G62" s="7">
        <v>0</v>
      </c>
    </row>
    <row r="63" spans="1:7" hidden="1" x14ac:dyDescent="0.3">
      <c r="A63" t="s">
        <v>149</v>
      </c>
      <c r="B63">
        <v>10005604</v>
      </c>
      <c r="C63" t="s">
        <v>76</v>
      </c>
      <c r="D63" s="7">
        <v>0</v>
      </c>
      <c r="E63" s="7">
        <v>0</v>
      </c>
      <c r="F63" s="7" t="s">
        <v>2764</v>
      </c>
      <c r="G63" s="7">
        <v>0</v>
      </c>
    </row>
    <row r="64" spans="1:7" hidden="1" x14ac:dyDescent="0.3">
      <c r="A64" t="s">
        <v>150</v>
      </c>
      <c r="B64">
        <v>100718</v>
      </c>
      <c r="C64" t="s">
        <v>76</v>
      </c>
      <c r="D64" s="7">
        <v>0</v>
      </c>
      <c r="E64" s="7">
        <v>0</v>
      </c>
      <c r="F64" s="7" t="s">
        <v>2764</v>
      </c>
      <c r="G64" s="7">
        <v>0</v>
      </c>
    </row>
    <row r="65" spans="1:7" hidden="1" x14ac:dyDescent="0.3">
      <c r="A65" t="s">
        <v>151</v>
      </c>
      <c r="B65">
        <v>119594</v>
      </c>
      <c r="C65" t="s">
        <v>73</v>
      </c>
      <c r="D65" s="7">
        <v>0</v>
      </c>
      <c r="E65" s="7">
        <v>0</v>
      </c>
      <c r="F65" s="7" t="s">
        <v>2764</v>
      </c>
      <c r="G65" s="7">
        <v>0</v>
      </c>
    </row>
    <row r="66" spans="1:7" hidden="1" x14ac:dyDescent="0.3">
      <c r="A66" t="s">
        <v>152</v>
      </c>
      <c r="B66">
        <v>118738</v>
      </c>
      <c r="C66" t="s">
        <v>72</v>
      </c>
      <c r="D66" s="7">
        <v>0</v>
      </c>
      <c r="E66" s="7">
        <v>0</v>
      </c>
      <c r="F66" s="7" t="s">
        <v>2764</v>
      </c>
      <c r="G66" s="7">
        <v>0</v>
      </c>
    </row>
    <row r="67" spans="1:7" hidden="1" x14ac:dyDescent="0.3">
      <c r="A67" t="s">
        <v>153</v>
      </c>
      <c r="B67">
        <v>196812</v>
      </c>
      <c r="C67" t="s">
        <v>73</v>
      </c>
      <c r="D67" s="7">
        <v>0</v>
      </c>
      <c r="E67" s="7">
        <v>0</v>
      </c>
      <c r="F67" s="7" t="s">
        <v>2764</v>
      </c>
      <c r="G67" s="7">
        <v>0</v>
      </c>
    </row>
    <row r="68" spans="1:7" hidden="1" x14ac:dyDescent="0.3">
      <c r="A68" t="s">
        <v>154</v>
      </c>
      <c r="B68">
        <v>115359</v>
      </c>
      <c r="C68" t="s">
        <v>72</v>
      </c>
      <c r="D68" s="7">
        <v>0</v>
      </c>
      <c r="E68" s="7">
        <v>0</v>
      </c>
      <c r="F68" s="7" t="s">
        <v>2764</v>
      </c>
      <c r="G68" s="7">
        <v>0</v>
      </c>
    </row>
    <row r="69" spans="1:7" hidden="1" x14ac:dyDescent="0.3">
      <c r="A69" t="s">
        <v>155</v>
      </c>
      <c r="B69">
        <v>62626305</v>
      </c>
      <c r="C69" t="s">
        <v>69</v>
      </c>
      <c r="D69" s="7">
        <v>0</v>
      </c>
      <c r="E69" s="7">
        <v>0</v>
      </c>
      <c r="F69" s="7" t="s">
        <v>2764</v>
      </c>
      <c r="G69" s="7">
        <v>0</v>
      </c>
    </row>
    <row r="70" spans="1:7" hidden="1" x14ac:dyDescent="0.3">
      <c r="A70" t="s">
        <v>156</v>
      </c>
      <c r="B70">
        <v>178104</v>
      </c>
      <c r="C70" t="s">
        <v>74</v>
      </c>
      <c r="D70" s="7">
        <v>0</v>
      </c>
      <c r="E70" s="7">
        <v>0</v>
      </c>
      <c r="F70" s="7" t="s">
        <v>2764</v>
      </c>
      <c r="G70" s="7">
        <v>0</v>
      </c>
    </row>
    <row r="71" spans="1:7" hidden="1" x14ac:dyDescent="0.3">
      <c r="A71" t="s">
        <v>157</v>
      </c>
      <c r="B71">
        <v>101170</v>
      </c>
      <c r="C71" t="s">
        <v>75</v>
      </c>
      <c r="D71" s="7">
        <v>0</v>
      </c>
      <c r="E71" s="7">
        <v>0</v>
      </c>
      <c r="F71" s="7" t="s">
        <v>2764</v>
      </c>
      <c r="G71" s="7">
        <v>0</v>
      </c>
    </row>
    <row r="72" spans="1:7" hidden="1" x14ac:dyDescent="0.3">
      <c r="A72" t="s">
        <v>158</v>
      </c>
      <c r="B72">
        <v>109149</v>
      </c>
      <c r="C72" t="s">
        <v>76</v>
      </c>
      <c r="D72" s="7">
        <v>0</v>
      </c>
      <c r="E72" s="7">
        <v>0</v>
      </c>
      <c r="F72" s="7" t="s">
        <v>2764</v>
      </c>
      <c r="G72" s="7">
        <v>0</v>
      </c>
    </row>
    <row r="73" spans="1:7" hidden="1" x14ac:dyDescent="0.3">
      <c r="A73" t="s">
        <v>159</v>
      </c>
      <c r="B73">
        <v>25342110</v>
      </c>
      <c r="C73" t="s">
        <v>67</v>
      </c>
      <c r="D73" s="7">
        <v>0</v>
      </c>
      <c r="E73" s="7">
        <v>0</v>
      </c>
      <c r="F73" s="7" t="s">
        <v>2764</v>
      </c>
      <c r="G73" s="7">
        <v>0</v>
      </c>
    </row>
    <row r="74" spans="1:7" hidden="1" x14ac:dyDescent="0.3">
      <c r="A74" t="s">
        <v>160</v>
      </c>
      <c r="B74">
        <v>180967</v>
      </c>
      <c r="C74" t="s">
        <v>68</v>
      </c>
      <c r="D74" s="7">
        <v>0</v>
      </c>
      <c r="E74" s="7">
        <v>0</v>
      </c>
      <c r="F74" s="7" t="s">
        <v>2764</v>
      </c>
      <c r="G74" s="7">
        <v>0</v>
      </c>
    </row>
    <row r="75" spans="1:7" hidden="1" x14ac:dyDescent="0.3">
      <c r="A75" t="s">
        <v>161</v>
      </c>
      <c r="B75">
        <v>10779291</v>
      </c>
      <c r="C75" t="s">
        <v>76</v>
      </c>
      <c r="D75" s="7">
        <v>0</v>
      </c>
      <c r="E75" s="7">
        <v>0</v>
      </c>
      <c r="F75" s="7" t="s">
        <v>2764</v>
      </c>
      <c r="G75" s="7">
        <v>0</v>
      </c>
    </row>
    <row r="76" spans="1:7" hidden="1" x14ac:dyDescent="0.3">
      <c r="A76" t="s">
        <v>162</v>
      </c>
      <c r="B76">
        <v>1745630</v>
      </c>
      <c r="C76" t="s">
        <v>75</v>
      </c>
      <c r="D76" s="7">
        <v>0</v>
      </c>
      <c r="E76" s="7">
        <v>0</v>
      </c>
      <c r="F76" s="7" t="s">
        <v>2764</v>
      </c>
      <c r="G76" s="7">
        <v>0</v>
      </c>
    </row>
    <row r="77" spans="1:7" hidden="1" x14ac:dyDescent="0.3">
      <c r="A77" t="s">
        <v>163</v>
      </c>
      <c r="B77">
        <v>100602</v>
      </c>
      <c r="C77" t="s">
        <v>164</v>
      </c>
      <c r="D77" s="7">
        <v>0</v>
      </c>
      <c r="E77" s="7">
        <v>0</v>
      </c>
      <c r="F77" s="7" t="s">
        <v>2764</v>
      </c>
      <c r="G77" s="7">
        <v>0</v>
      </c>
    </row>
    <row r="78" spans="1:7" hidden="1" x14ac:dyDescent="0.3">
      <c r="A78" t="s">
        <v>165</v>
      </c>
      <c r="B78">
        <v>7368444</v>
      </c>
      <c r="C78" t="s">
        <v>74</v>
      </c>
      <c r="D78" s="7">
        <v>0</v>
      </c>
      <c r="E78" s="7">
        <v>0</v>
      </c>
      <c r="F78" s="7" t="s">
        <v>2764</v>
      </c>
      <c r="G78" s="7">
        <v>0</v>
      </c>
    </row>
    <row r="79" spans="1:7" hidden="1" x14ac:dyDescent="0.3">
      <c r="A79" t="s">
        <v>166</v>
      </c>
      <c r="B79">
        <v>16632863</v>
      </c>
      <c r="C79" t="s">
        <v>76</v>
      </c>
      <c r="D79" s="7">
        <v>0</v>
      </c>
      <c r="E79" s="7">
        <v>0</v>
      </c>
      <c r="F79" s="7" t="s">
        <v>2764</v>
      </c>
      <c r="G79" s="7">
        <v>0</v>
      </c>
    </row>
    <row r="80" spans="1:7" hidden="1" x14ac:dyDescent="0.3">
      <c r="A80" t="s">
        <v>167</v>
      </c>
      <c r="B80">
        <v>110543</v>
      </c>
      <c r="C80" t="s">
        <v>164</v>
      </c>
      <c r="D80" s="7">
        <v>0</v>
      </c>
      <c r="E80" s="7">
        <v>0</v>
      </c>
      <c r="F80" s="7" t="s">
        <v>2764</v>
      </c>
      <c r="G80" s="7">
        <v>0</v>
      </c>
    </row>
    <row r="81" spans="1:7" hidden="1" x14ac:dyDescent="0.3">
      <c r="A81" t="s">
        <v>168</v>
      </c>
      <c r="B81">
        <v>7423829</v>
      </c>
      <c r="C81" t="s">
        <v>75</v>
      </c>
      <c r="D81" s="7">
        <v>0</v>
      </c>
      <c r="E81" s="7">
        <v>0</v>
      </c>
      <c r="F81" s="7" t="s">
        <v>2764</v>
      </c>
      <c r="G81" s="7">
        <v>0</v>
      </c>
    </row>
    <row r="82" spans="1:7" hidden="1" x14ac:dyDescent="0.3">
      <c r="A82" t="s">
        <v>169</v>
      </c>
      <c r="B82">
        <v>100208</v>
      </c>
      <c r="C82" t="s">
        <v>75</v>
      </c>
      <c r="D82" s="7">
        <v>0</v>
      </c>
      <c r="E82" s="7">
        <v>0</v>
      </c>
      <c r="F82" s="7" t="s">
        <v>2764</v>
      </c>
      <c r="G82" s="7">
        <v>0</v>
      </c>
    </row>
    <row r="83" spans="1:7" hidden="1" x14ac:dyDescent="0.3">
      <c r="A83" t="s">
        <v>170</v>
      </c>
      <c r="B83">
        <v>202552</v>
      </c>
      <c r="C83" t="s">
        <v>74</v>
      </c>
      <c r="D83" s="7">
        <v>0</v>
      </c>
      <c r="E83" s="7">
        <v>0</v>
      </c>
      <c r="F83" s="7" t="s">
        <v>2764</v>
      </c>
      <c r="G83" s="7">
        <v>0</v>
      </c>
    </row>
    <row r="84" spans="1:7" hidden="1" x14ac:dyDescent="0.3">
      <c r="A84" t="s">
        <v>171</v>
      </c>
      <c r="B84">
        <v>111691</v>
      </c>
      <c r="C84" t="s">
        <v>76</v>
      </c>
      <c r="D84" s="7">
        <v>0</v>
      </c>
      <c r="E84" s="7">
        <v>0</v>
      </c>
      <c r="F84" s="7" t="s">
        <v>2764</v>
      </c>
      <c r="G84" s="7">
        <v>0</v>
      </c>
    </row>
    <row r="85" spans="1:7" hidden="1" x14ac:dyDescent="0.3">
      <c r="A85" t="s">
        <v>172</v>
      </c>
      <c r="B85">
        <v>924472</v>
      </c>
      <c r="C85" t="s">
        <v>71</v>
      </c>
      <c r="D85" s="7">
        <v>0</v>
      </c>
      <c r="E85" s="7">
        <v>0</v>
      </c>
      <c r="F85" s="7" t="s">
        <v>2764</v>
      </c>
      <c r="G85" s="7">
        <v>0</v>
      </c>
    </row>
    <row r="86" spans="1:7" hidden="1" x14ac:dyDescent="0.3">
      <c r="A86" t="s">
        <v>173</v>
      </c>
      <c r="B86">
        <v>171455</v>
      </c>
      <c r="C86" t="s">
        <v>74</v>
      </c>
      <c r="D86" s="7">
        <v>0</v>
      </c>
      <c r="E86" s="7">
        <v>0</v>
      </c>
      <c r="F86" s="7" t="s">
        <v>2764</v>
      </c>
      <c r="G86" s="7">
        <v>0</v>
      </c>
    </row>
    <row r="87" spans="1:7" hidden="1" x14ac:dyDescent="0.3">
      <c r="A87" t="s">
        <v>174</v>
      </c>
      <c r="B87">
        <v>15877930</v>
      </c>
      <c r="C87" t="s">
        <v>74</v>
      </c>
      <c r="D87" s="7">
        <v>0</v>
      </c>
      <c r="E87" s="7">
        <v>0</v>
      </c>
      <c r="F87" s="7" t="s">
        <v>2764</v>
      </c>
      <c r="G87" s="7">
        <v>0</v>
      </c>
    </row>
    <row r="88" spans="1:7" hidden="1" x14ac:dyDescent="0.3">
      <c r="A88" t="s">
        <v>175</v>
      </c>
      <c r="B88">
        <v>143096</v>
      </c>
      <c r="C88" t="s">
        <v>75</v>
      </c>
      <c r="D88" s="7">
        <v>0</v>
      </c>
      <c r="E88" s="7">
        <v>0</v>
      </c>
      <c r="F88" s="7" t="s">
        <v>2764</v>
      </c>
      <c r="G88" s="7">
        <v>0</v>
      </c>
    </row>
    <row r="89" spans="1:7" hidden="1" x14ac:dyDescent="0.3">
      <c r="A89" t="s">
        <v>176</v>
      </c>
      <c r="B89">
        <v>231514</v>
      </c>
      <c r="C89" t="s">
        <v>70</v>
      </c>
      <c r="D89" s="7">
        <v>0</v>
      </c>
      <c r="E89" s="7">
        <v>0</v>
      </c>
      <c r="F89" s="7" t="s">
        <v>2764</v>
      </c>
      <c r="G89" s="7">
        <v>0</v>
      </c>
    </row>
    <row r="90" spans="1:7" hidden="1" x14ac:dyDescent="0.3">
      <c r="A90" t="s">
        <v>177</v>
      </c>
      <c r="B90">
        <v>104323</v>
      </c>
      <c r="C90" t="s">
        <v>74</v>
      </c>
      <c r="D90" s="7">
        <v>0</v>
      </c>
      <c r="E90" s="7">
        <v>0</v>
      </c>
      <c r="F90" s="7" t="s">
        <v>2764</v>
      </c>
      <c r="G90" s="7">
        <v>0</v>
      </c>
    </row>
    <row r="91" spans="1:7" hidden="1" x14ac:dyDescent="0.3">
      <c r="A91" t="s">
        <v>178</v>
      </c>
      <c r="B91">
        <v>117621</v>
      </c>
      <c r="C91" t="s">
        <v>74</v>
      </c>
      <c r="D91" s="7">
        <v>0</v>
      </c>
      <c r="E91" s="7">
        <v>0</v>
      </c>
      <c r="F91" s="7" t="s">
        <v>2764</v>
      </c>
      <c r="G91" s="7">
        <v>0</v>
      </c>
    </row>
    <row r="92" spans="1:7" hidden="1" x14ac:dyDescent="0.3">
      <c r="A92" t="s">
        <v>179</v>
      </c>
      <c r="B92">
        <v>59358933</v>
      </c>
      <c r="C92" t="s">
        <v>72</v>
      </c>
      <c r="D92" s="7">
        <v>0</v>
      </c>
      <c r="E92" s="7">
        <v>0</v>
      </c>
      <c r="F92" s="7" t="s">
        <v>2764</v>
      </c>
      <c r="G92" s="7">
        <v>0</v>
      </c>
    </row>
    <row r="93" spans="1:7" hidden="1" x14ac:dyDescent="0.3">
      <c r="A93" t="s">
        <v>180</v>
      </c>
      <c r="B93">
        <v>180906</v>
      </c>
      <c r="C93" t="s">
        <v>76</v>
      </c>
      <c r="D93" s="7">
        <v>0</v>
      </c>
      <c r="E93" s="7">
        <v>0</v>
      </c>
      <c r="F93" s="7" t="s">
        <v>2764</v>
      </c>
      <c r="G93" s="7">
        <v>0</v>
      </c>
    </row>
    <row r="94" spans="1:7" hidden="1" x14ac:dyDescent="0.3">
      <c r="A94" t="s">
        <v>181</v>
      </c>
      <c r="B94">
        <v>191008</v>
      </c>
      <c r="C94" t="s">
        <v>72</v>
      </c>
      <c r="D94" s="7">
        <v>0</v>
      </c>
      <c r="E94" s="7">
        <v>0</v>
      </c>
      <c r="F94" s="7" t="s">
        <v>2764</v>
      </c>
      <c r="G94" s="7">
        <v>0</v>
      </c>
    </row>
    <row r="95" spans="1:7" hidden="1" x14ac:dyDescent="0.3">
      <c r="A95" t="s">
        <v>182</v>
      </c>
      <c r="B95">
        <v>117639</v>
      </c>
      <c r="C95" t="s">
        <v>71</v>
      </c>
      <c r="D95" s="7">
        <v>0</v>
      </c>
      <c r="E95" s="7">
        <v>0</v>
      </c>
      <c r="F95" s="7" t="s">
        <v>2764</v>
      </c>
      <c r="G95" s="7">
        <v>0</v>
      </c>
    </row>
    <row r="96" spans="1:7" hidden="1" x14ac:dyDescent="0.3">
      <c r="A96" t="s">
        <v>183</v>
      </c>
      <c r="B96">
        <v>115823</v>
      </c>
      <c r="C96" t="s">
        <v>73</v>
      </c>
      <c r="D96" s="7">
        <v>0</v>
      </c>
      <c r="E96" s="7">
        <v>0</v>
      </c>
      <c r="F96" s="7" t="s">
        <v>2764</v>
      </c>
      <c r="G96" s="7">
        <v>0</v>
      </c>
    </row>
    <row r="97" spans="1:7" hidden="1" x14ac:dyDescent="0.3">
      <c r="A97" t="s">
        <v>184</v>
      </c>
      <c r="B97">
        <v>9270864</v>
      </c>
      <c r="C97" t="s">
        <v>74</v>
      </c>
      <c r="D97" s="7">
        <v>0</v>
      </c>
      <c r="E97" s="7">
        <v>0</v>
      </c>
      <c r="F97" s="7" t="s">
        <v>2764</v>
      </c>
      <c r="G97" s="7">
        <v>0</v>
      </c>
    </row>
    <row r="98" spans="1:7" hidden="1" x14ac:dyDescent="0.3">
      <c r="A98" t="s">
        <v>185</v>
      </c>
      <c r="B98">
        <v>11044545</v>
      </c>
      <c r="C98" t="s">
        <v>69</v>
      </c>
      <c r="D98" s="7">
        <v>0</v>
      </c>
      <c r="E98" s="7">
        <v>0</v>
      </c>
      <c r="F98" s="7" t="s">
        <v>2764</v>
      </c>
      <c r="G98" s="7">
        <v>0</v>
      </c>
    </row>
    <row r="99" spans="1:7" hidden="1" x14ac:dyDescent="0.3">
      <c r="A99" t="s">
        <v>186</v>
      </c>
      <c r="B99">
        <v>100795</v>
      </c>
      <c r="C99" t="s">
        <v>75</v>
      </c>
      <c r="D99" s="7">
        <v>0</v>
      </c>
      <c r="E99" s="7">
        <v>0</v>
      </c>
      <c r="F99" s="7" t="s">
        <v>2764</v>
      </c>
      <c r="G99" s="7">
        <v>0</v>
      </c>
    </row>
    <row r="100" spans="1:7" hidden="1" x14ac:dyDescent="0.3">
      <c r="A100" t="s">
        <v>187</v>
      </c>
      <c r="B100">
        <v>128042</v>
      </c>
      <c r="C100" t="s">
        <v>75</v>
      </c>
      <c r="D100" s="7">
        <v>0</v>
      </c>
      <c r="E100" s="7">
        <v>0</v>
      </c>
      <c r="F100" s="7" t="s">
        <v>2764</v>
      </c>
      <c r="G100" s="7">
        <v>0</v>
      </c>
    </row>
    <row r="101" spans="1:7" hidden="1" x14ac:dyDescent="0.3">
      <c r="A101" t="s">
        <v>188</v>
      </c>
      <c r="B101">
        <v>111785</v>
      </c>
      <c r="C101" t="s">
        <v>73</v>
      </c>
      <c r="D101" s="7">
        <v>0</v>
      </c>
      <c r="E101" s="7">
        <v>0</v>
      </c>
      <c r="F101" s="7" t="s">
        <v>2764</v>
      </c>
      <c r="G101" s="7">
        <v>0</v>
      </c>
    </row>
    <row r="102" spans="1:7" hidden="1" x14ac:dyDescent="0.3">
      <c r="A102" t="s">
        <v>189</v>
      </c>
      <c r="B102">
        <v>115829</v>
      </c>
      <c r="C102" t="s">
        <v>70</v>
      </c>
      <c r="D102" s="7">
        <v>0</v>
      </c>
      <c r="E102" s="7">
        <v>0</v>
      </c>
      <c r="F102" s="7" t="s">
        <v>2764</v>
      </c>
      <c r="G102" s="7">
        <v>0</v>
      </c>
    </row>
    <row r="103" spans="1:7" hidden="1" x14ac:dyDescent="0.3">
      <c r="A103" t="s">
        <v>190</v>
      </c>
      <c r="B103">
        <v>946420</v>
      </c>
      <c r="C103" t="s">
        <v>71</v>
      </c>
      <c r="D103" s="7">
        <v>0</v>
      </c>
      <c r="E103" s="7">
        <v>0</v>
      </c>
      <c r="F103" s="7" t="s">
        <v>2764</v>
      </c>
      <c r="G103" s="7">
        <v>0</v>
      </c>
    </row>
    <row r="104" spans="1:7" hidden="1" x14ac:dyDescent="0.3">
      <c r="A104" t="s">
        <v>191</v>
      </c>
      <c r="B104">
        <v>186302</v>
      </c>
      <c r="C104" t="s">
        <v>71</v>
      </c>
      <c r="D104" s="7">
        <v>0</v>
      </c>
      <c r="E104" s="7">
        <v>0</v>
      </c>
      <c r="F104" s="7" t="s">
        <v>2764</v>
      </c>
      <c r="G104" s="7">
        <v>0</v>
      </c>
    </row>
    <row r="105" spans="1:7" hidden="1" x14ac:dyDescent="0.3">
      <c r="A105" t="s">
        <v>192</v>
      </c>
      <c r="B105">
        <v>180977</v>
      </c>
      <c r="C105" t="s">
        <v>76</v>
      </c>
      <c r="D105" s="7">
        <v>0</v>
      </c>
      <c r="E105" s="7">
        <v>0</v>
      </c>
      <c r="F105" s="7" t="s">
        <v>2764</v>
      </c>
      <c r="G105" s="7">
        <v>0</v>
      </c>
    </row>
    <row r="106" spans="1:7" hidden="1" x14ac:dyDescent="0.3">
      <c r="A106" t="s">
        <v>193</v>
      </c>
      <c r="B106">
        <v>191096</v>
      </c>
      <c r="C106" t="s">
        <v>71</v>
      </c>
      <c r="D106" s="7">
        <v>0</v>
      </c>
      <c r="E106" s="7">
        <v>0</v>
      </c>
      <c r="F106" s="7" t="s">
        <v>2764</v>
      </c>
      <c r="G106" s="7">
        <v>0</v>
      </c>
    </row>
    <row r="107" spans="1:7" hidden="1" x14ac:dyDescent="0.3">
      <c r="A107" t="s">
        <v>194</v>
      </c>
      <c r="B107">
        <v>388303</v>
      </c>
      <c r="C107" t="s">
        <v>71</v>
      </c>
      <c r="D107" s="7">
        <v>0</v>
      </c>
      <c r="E107" s="7">
        <v>0</v>
      </c>
      <c r="F107" s="7" t="s">
        <v>2764</v>
      </c>
      <c r="G107" s="7">
        <v>0</v>
      </c>
    </row>
    <row r="108" spans="1:7" hidden="1" x14ac:dyDescent="0.3">
      <c r="A108" t="s">
        <v>195</v>
      </c>
      <c r="B108">
        <v>115467</v>
      </c>
      <c r="C108" t="s">
        <v>73</v>
      </c>
      <c r="D108" s="7">
        <v>0</v>
      </c>
      <c r="E108" s="7">
        <v>0</v>
      </c>
      <c r="F108" s="7" t="s">
        <v>2764</v>
      </c>
      <c r="G108" s="7">
        <v>0</v>
      </c>
    </row>
    <row r="109" spans="1:7" hidden="1" x14ac:dyDescent="0.3">
      <c r="A109" t="s">
        <v>196</v>
      </c>
      <c r="B109">
        <v>202222</v>
      </c>
      <c r="C109" t="s">
        <v>75</v>
      </c>
      <c r="D109" s="7">
        <v>0</v>
      </c>
      <c r="E109" s="7">
        <v>0</v>
      </c>
      <c r="F109" s="7" t="s">
        <v>2764</v>
      </c>
      <c r="G109" s="7">
        <v>0</v>
      </c>
    </row>
    <row r="110" spans="1:7" hidden="1" x14ac:dyDescent="0.3">
      <c r="A110" t="s">
        <v>197</v>
      </c>
      <c r="B110">
        <v>8514920</v>
      </c>
      <c r="C110" t="s">
        <v>71</v>
      </c>
      <c r="D110" s="7">
        <v>0</v>
      </c>
      <c r="E110" s="7">
        <v>0</v>
      </c>
      <c r="F110" s="7" t="s">
        <v>2764</v>
      </c>
      <c r="G110" s="7">
        <v>0</v>
      </c>
    </row>
    <row r="111" spans="1:7" hidden="1" x14ac:dyDescent="0.3">
      <c r="A111" t="s">
        <v>198</v>
      </c>
      <c r="B111">
        <v>15149833</v>
      </c>
      <c r="C111" t="s">
        <v>71</v>
      </c>
      <c r="D111" s="7">
        <v>0</v>
      </c>
      <c r="E111" s="7">
        <v>0</v>
      </c>
      <c r="F111" s="7" t="s">
        <v>2764</v>
      </c>
      <c r="G111" s="7">
        <v>0</v>
      </c>
    </row>
    <row r="112" spans="1:7" hidden="1" x14ac:dyDescent="0.3">
      <c r="A112" t="s">
        <v>199</v>
      </c>
      <c r="B112">
        <v>307690</v>
      </c>
      <c r="C112" t="s">
        <v>71</v>
      </c>
      <c r="D112" s="7">
        <v>0</v>
      </c>
      <c r="E112" s="7">
        <v>0</v>
      </c>
      <c r="F112" s="7" t="s">
        <v>2764</v>
      </c>
      <c r="G112" s="7">
        <v>0</v>
      </c>
    </row>
    <row r="113" spans="1:7" hidden="1" x14ac:dyDescent="0.3">
      <c r="A113" t="s">
        <v>200</v>
      </c>
      <c r="B113">
        <v>156923</v>
      </c>
      <c r="C113" t="s">
        <v>73</v>
      </c>
      <c r="D113" s="7">
        <v>0</v>
      </c>
      <c r="E113" s="7">
        <v>0</v>
      </c>
      <c r="F113" s="7" t="s">
        <v>2764</v>
      </c>
      <c r="G113" s="7">
        <v>0</v>
      </c>
    </row>
    <row r="114" spans="1:7" hidden="1" x14ac:dyDescent="0.3">
      <c r="A114" t="s">
        <v>201</v>
      </c>
      <c r="B114">
        <v>100905</v>
      </c>
      <c r="C114" t="s">
        <v>72</v>
      </c>
      <c r="D114" s="7">
        <v>0</v>
      </c>
      <c r="E114" s="7">
        <v>0</v>
      </c>
      <c r="F114" s="7" t="s">
        <v>2764</v>
      </c>
      <c r="G114" s="7">
        <v>0</v>
      </c>
    </row>
    <row r="115" spans="1:7" hidden="1" x14ac:dyDescent="0.3">
      <c r="A115" t="s">
        <v>202</v>
      </c>
      <c r="B115">
        <v>923023</v>
      </c>
      <c r="C115" t="s">
        <v>67</v>
      </c>
      <c r="D115" s="7">
        <v>0</v>
      </c>
      <c r="E115" s="7">
        <v>0</v>
      </c>
      <c r="F115" s="7" t="s">
        <v>2764</v>
      </c>
      <c r="G115" s="7">
        <v>0</v>
      </c>
    </row>
    <row r="116" spans="1:7" hidden="1" x14ac:dyDescent="0.3">
      <c r="A116" t="s">
        <v>203</v>
      </c>
      <c r="B116">
        <v>103821</v>
      </c>
      <c r="C116" t="s">
        <v>73</v>
      </c>
      <c r="D116" s="7">
        <v>0</v>
      </c>
      <c r="E116" s="7">
        <v>0</v>
      </c>
      <c r="F116" s="7" t="s">
        <v>2764</v>
      </c>
      <c r="G116" s="7">
        <v>0</v>
      </c>
    </row>
    <row r="117" spans="1:7" hidden="1" x14ac:dyDescent="0.3">
      <c r="A117" t="s">
        <v>204</v>
      </c>
      <c r="B117">
        <v>1185754</v>
      </c>
      <c r="C117" t="s">
        <v>74</v>
      </c>
      <c r="D117" s="7">
        <v>0</v>
      </c>
      <c r="E117" s="7">
        <v>0</v>
      </c>
      <c r="F117" s="7" t="s">
        <v>2764</v>
      </c>
      <c r="G117" s="7">
        <v>0</v>
      </c>
    </row>
    <row r="118" spans="1:7" hidden="1" x14ac:dyDescent="0.3">
      <c r="A118" t="s">
        <v>205</v>
      </c>
      <c r="B118">
        <v>224595</v>
      </c>
      <c r="C118" t="s">
        <v>73</v>
      </c>
      <c r="D118" s="7">
        <v>0</v>
      </c>
      <c r="E118" s="7">
        <v>0</v>
      </c>
      <c r="F118" s="7" t="s">
        <v>2764</v>
      </c>
      <c r="G118" s="7">
        <v>0</v>
      </c>
    </row>
    <row r="119" spans="1:7" hidden="1" x14ac:dyDescent="0.3">
      <c r="A119" t="s">
        <v>206</v>
      </c>
      <c r="B119">
        <v>1175223</v>
      </c>
      <c r="C119" t="s">
        <v>73</v>
      </c>
      <c r="D119" s="7">
        <v>0</v>
      </c>
      <c r="E119" s="7">
        <v>0</v>
      </c>
      <c r="F119" s="7" t="s">
        <v>2764</v>
      </c>
      <c r="G119" s="7">
        <v>0</v>
      </c>
    </row>
    <row r="120" spans="1:7" hidden="1" x14ac:dyDescent="0.3">
      <c r="A120" t="s">
        <v>207</v>
      </c>
      <c r="B120">
        <v>114151</v>
      </c>
      <c r="C120" t="s">
        <v>72</v>
      </c>
      <c r="D120" s="7">
        <v>0</v>
      </c>
      <c r="E120" s="7">
        <v>0</v>
      </c>
      <c r="F120" s="7" t="s">
        <v>2764</v>
      </c>
      <c r="G120" s="7">
        <v>0</v>
      </c>
    </row>
    <row r="121" spans="1:7" hidden="1" x14ac:dyDescent="0.3">
      <c r="A121" t="s">
        <v>208</v>
      </c>
      <c r="B121">
        <v>114170</v>
      </c>
      <c r="C121" t="s">
        <v>73</v>
      </c>
      <c r="D121" s="7">
        <v>0</v>
      </c>
      <c r="E121" s="7">
        <v>0</v>
      </c>
      <c r="F121" s="7" t="s">
        <v>2764</v>
      </c>
      <c r="G121" s="7">
        <v>0</v>
      </c>
    </row>
    <row r="122" spans="1:7" hidden="1" x14ac:dyDescent="0.3">
      <c r="A122" t="s">
        <v>209</v>
      </c>
      <c r="B122">
        <v>8023686</v>
      </c>
      <c r="C122" t="s">
        <v>73</v>
      </c>
      <c r="D122" s="7">
        <v>0</v>
      </c>
      <c r="E122" s="7">
        <v>0</v>
      </c>
      <c r="F122" s="7" t="s">
        <v>2764</v>
      </c>
      <c r="G122" s="7">
        <v>0</v>
      </c>
    </row>
    <row r="123" spans="1:7" hidden="1" x14ac:dyDescent="0.3">
      <c r="A123" t="s">
        <v>210</v>
      </c>
      <c r="B123">
        <v>14245265</v>
      </c>
      <c r="C123" t="s">
        <v>71</v>
      </c>
      <c r="D123" s="7">
        <v>0</v>
      </c>
      <c r="E123" s="7">
        <v>0</v>
      </c>
      <c r="F123" s="7" t="s">
        <v>2764</v>
      </c>
      <c r="G123" s="7">
        <v>0</v>
      </c>
    </row>
    <row r="124" spans="1:7" hidden="1" x14ac:dyDescent="0.3">
      <c r="A124" t="s">
        <v>211</v>
      </c>
      <c r="B124">
        <v>117803</v>
      </c>
      <c r="C124" t="s">
        <v>70</v>
      </c>
      <c r="D124" s="7">
        <v>0</v>
      </c>
      <c r="E124" s="7">
        <v>0</v>
      </c>
      <c r="F124" s="7" t="s">
        <v>2764</v>
      </c>
      <c r="G124" s="7">
        <v>0</v>
      </c>
    </row>
    <row r="125" spans="1:7" hidden="1" x14ac:dyDescent="0.3">
      <c r="A125" t="s">
        <v>212</v>
      </c>
      <c r="B125">
        <v>105722</v>
      </c>
      <c r="C125" t="s">
        <v>74</v>
      </c>
      <c r="D125" s="7">
        <v>0</v>
      </c>
      <c r="E125" s="7">
        <v>0</v>
      </c>
      <c r="F125" s="7" t="s">
        <v>2764</v>
      </c>
      <c r="G125" s="7">
        <v>0</v>
      </c>
    </row>
    <row r="126" spans="1:7" hidden="1" x14ac:dyDescent="0.3">
      <c r="A126" t="s">
        <v>213</v>
      </c>
      <c r="B126">
        <v>112194</v>
      </c>
      <c r="C126" t="s">
        <v>74</v>
      </c>
      <c r="D126" s="7">
        <v>0</v>
      </c>
      <c r="E126" s="7">
        <v>0</v>
      </c>
      <c r="F126" s="7" t="s">
        <v>2764</v>
      </c>
      <c r="G126" s="7">
        <v>0</v>
      </c>
    </row>
    <row r="127" spans="1:7" hidden="1" x14ac:dyDescent="0.3">
      <c r="A127" t="s">
        <v>214</v>
      </c>
      <c r="B127">
        <v>114467</v>
      </c>
      <c r="C127" t="s">
        <v>73</v>
      </c>
      <c r="D127" s="7">
        <v>0</v>
      </c>
      <c r="E127" s="7">
        <v>0</v>
      </c>
      <c r="F127" s="7" t="s">
        <v>2764</v>
      </c>
      <c r="G127" s="7">
        <v>0</v>
      </c>
    </row>
    <row r="128" spans="1:7" hidden="1" x14ac:dyDescent="0.3">
      <c r="A128" t="s">
        <v>215</v>
      </c>
      <c r="B128">
        <v>191080</v>
      </c>
      <c r="C128" t="s">
        <v>72</v>
      </c>
      <c r="D128" s="7">
        <v>0</v>
      </c>
      <c r="E128" s="7">
        <v>0</v>
      </c>
      <c r="F128" s="7" t="s">
        <v>2764</v>
      </c>
      <c r="G128" s="7">
        <v>0</v>
      </c>
    </row>
    <row r="129" spans="1:7" hidden="1" x14ac:dyDescent="0.3">
      <c r="A129" t="s">
        <v>216</v>
      </c>
      <c r="B129">
        <v>225262</v>
      </c>
      <c r="C129" t="s">
        <v>75</v>
      </c>
      <c r="D129" s="7">
        <v>0</v>
      </c>
      <c r="E129" s="7">
        <v>0</v>
      </c>
      <c r="F129" s="7" t="s">
        <v>2764</v>
      </c>
      <c r="G129" s="7">
        <v>0</v>
      </c>
    </row>
    <row r="130" spans="1:7" hidden="1" x14ac:dyDescent="0.3">
      <c r="A130" t="s">
        <v>217</v>
      </c>
      <c r="B130">
        <v>7541867</v>
      </c>
      <c r="C130" t="s">
        <v>70</v>
      </c>
      <c r="D130" s="7">
        <v>0</v>
      </c>
      <c r="E130" s="7">
        <v>0</v>
      </c>
      <c r="F130" s="7" t="s">
        <v>2764</v>
      </c>
      <c r="G130" s="7">
        <v>0</v>
      </c>
    </row>
    <row r="131" spans="1:7" hidden="1" x14ac:dyDescent="0.3">
      <c r="A131" t="s">
        <v>218</v>
      </c>
      <c r="B131">
        <v>46569062</v>
      </c>
      <c r="C131" t="s">
        <v>164</v>
      </c>
      <c r="D131" s="7">
        <v>0</v>
      </c>
      <c r="E131" s="7">
        <v>0</v>
      </c>
      <c r="F131" s="7" t="s">
        <v>2764</v>
      </c>
      <c r="G131" s="7">
        <v>0</v>
      </c>
    </row>
    <row r="132" spans="1:7" hidden="1" x14ac:dyDescent="0.3">
      <c r="A132" t="s">
        <v>219</v>
      </c>
      <c r="B132">
        <v>156590</v>
      </c>
      <c r="C132" t="s">
        <v>75</v>
      </c>
      <c r="D132" s="7">
        <v>0</v>
      </c>
      <c r="E132" s="7">
        <v>0</v>
      </c>
      <c r="F132" s="7" t="s">
        <v>2764</v>
      </c>
      <c r="G132" s="7">
        <v>0</v>
      </c>
    </row>
    <row r="133" spans="1:7" hidden="1" x14ac:dyDescent="0.3">
      <c r="A133" t="s">
        <v>220</v>
      </c>
      <c r="B133">
        <v>186389</v>
      </c>
      <c r="C133" t="s">
        <v>562</v>
      </c>
      <c r="D133" s="7">
        <v>0</v>
      </c>
      <c r="E133" s="7">
        <v>0</v>
      </c>
      <c r="F133" s="7" t="s">
        <v>2764</v>
      </c>
      <c r="G133" s="7">
        <v>0</v>
      </c>
    </row>
    <row r="134" spans="1:7" hidden="1" x14ac:dyDescent="0.3">
      <c r="A134" t="s">
        <v>222</v>
      </c>
      <c r="B134">
        <v>191168</v>
      </c>
      <c r="C134" t="s">
        <v>75</v>
      </c>
      <c r="D134" s="7">
        <v>0</v>
      </c>
      <c r="E134" s="7">
        <v>0</v>
      </c>
      <c r="F134" s="7" t="s">
        <v>2764</v>
      </c>
      <c r="G134" s="7">
        <v>0</v>
      </c>
    </row>
    <row r="135" spans="1:7" hidden="1" x14ac:dyDescent="0.3">
      <c r="A135" t="s">
        <v>223</v>
      </c>
      <c r="B135">
        <v>186296</v>
      </c>
      <c r="C135" t="s">
        <v>73</v>
      </c>
      <c r="D135" s="7">
        <v>0</v>
      </c>
      <c r="E135" s="7">
        <v>0</v>
      </c>
      <c r="F135" s="7" t="s">
        <v>2764</v>
      </c>
      <c r="G135" s="7">
        <v>0</v>
      </c>
    </row>
    <row r="136" spans="1:7" hidden="1" x14ac:dyDescent="0.3">
      <c r="A136" t="s">
        <v>224</v>
      </c>
      <c r="B136">
        <v>143023</v>
      </c>
      <c r="C136" t="s">
        <v>73</v>
      </c>
      <c r="D136" s="7">
        <v>0</v>
      </c>
      <c r="E136" s="7">
        <v>0</v>
      </c>
      <c r="F136" s="7" t="s">
        <v>2764</v>
      </c>
      <c r="G136" s="7">
        <v>0</v>
      </c>
    </row>
    <row r="137" spans="1:7" hidden="1" x14ac:dyDescent="0.3">
      <c r="A137" t="s">
        <v>225</v>
      </c>
      <c r="B137">
        <v>112122</v>
      </c>
      <c r="C137" t="s">
        <v>72</v>
      </c>
      <c r="D137" s="7">
        <v>0</v>
      </c>
      <c r="E137" s="7">
        <v>0</v>
      </c>
      <c r="F137" s="7" t="s">
        <v>2764</v>
      </c>
      <c r="G137" s="7">
        <v>0</v>
      </c>
    </row>
    <row r="138" spans="1:7" hidden="1" x14ac:dyDescent="0.3">
      <c r="A138" t="s">
        <v>226</v>
      </c>
      <c r="B138">
        <v>307687</v>
      </c>
      <c r="C138" t="s">
        <v>70</v>
      </c>
      <c r="D138" s="7">
        <v>0</v>
      </c>
      <c r="E138" s="7">
        <v>0</v>
      </c>
      <c r="F138" s="7" t="s">
        <v>2764</v>
      </c>
      <c r="G138" s="7">
        <v>0</v>
      </c>
    </row>
    <row r="139" spans="1:7" hidden="1" x14ac:dyDescent="0.3">
      <c r="A139" t="s">
        <v>227</v>
      </c>
      <c r="B139">
        <v>16039203</v>
      </c>
      <c r="C139" t="s">
        <v>73</v>
      </c>
      <c r="D139" s="7">
        <v>0</v>
      </c>
      <c r="E139" s="7">
        <v>0</v>
      </c>
      <c r="F139" s="7" t="s">
        <v>2764</v>
      </c>
      <c r="G139" s="7">
        <v>0</v>
      </c>
    </row>
    <row r="140" spans="1:7" hidden="1" x14ac:dyDescent="0.3">
      <c r="A140" t="s">
        <v>228</v>
      </c>
      <c r="B140">
        <v>112156</v>
      </c>
      <c r="C140" t="s">
        <v>73</v>
      </c>
      <c r="D140" s="7">
        <v>0</v>
      </c>
      <c r="E140" s="7">
        <v>0</v>
      </c>
      <c r="F140" s="7" t="s">
        <v>2764</v>
      </c>
      <c r="G140" s="7">
        <v>0</v>
      </c>
    </row>
    <row r="141" spans="1:7" hidden="1" x14ac:dyDescent="0.3">
      <c r="A141" t="s">
        <v>229</v>
      </c>
      <c r="B141">
        <v>217484</v>
      </c>
      <c r="C141" t="s">
        <v>73</v>
      </c>
      <c r="D141" s="7">
        <v>0</v>
      </c>
      <c r="E141" s="7">
        <v>0</v>
      </c>
      <c r="F141" s="7" t="s">
        <v>2764</v>
      </c>
      <c r="G141" s="7">
        <v>0</v>
      </c>
    </row>
    <row r="142" spans="1:7" hidden="1" x14ac:dyDescent="0.3">
      <c r="A142" t="s">
        <v>230</v>
      </c>
      <c r="B142">
        <v>50218578</v>
      </c>
      <c r="C142" t="s">
        <v>70</v>
      </c>
      <c r="D142" s="7">
        <v>0</v>
      </c>
      <c r="E142" s="7">
        <v>0</v>
      </c>
      <c r="F142" s="7" t="s">
        <v>2764</v>
      </c>
      <c r="G142" s="7">
        <v>0</v>
      </c>
    </row>
    <row r="143" spans="1:7" hidden="1" x14ac:dyDescent="0.3">
      <c r="A143" t="s">
        <v>231</v>
      </c>
      <c r="B143">
        <v>13204810</v>
      </c>
      <c r="C143" t="s">
        <v>69</v>
      </c>
      <c r="D143" s="7">
        <v>0</v>
      </c>
      <c r="E143" s="7">
        <v>0</v>
      </c>
      <c r="F143" s="7" t="s">
        <v>2764</v>
      </c>
      <c r="G143" s="7">
        <v>0</v>
      </c>
    </row>
    <row r="144" spans="1:7" hidden="1" x14ac:dyDescent="0.3">
      <c r="A144" t="s">
        <v>232</v>
      </c>
      <c r="B144">
        <v>1702528</v>
      </c>
      <c r="C144" t="s">
        <v>69</v>
      </c>
      <c r="D144" s="7">
        <v>0</v>
      </c>
      <c r="E144" s="7">
        <v>0</v>
      </c>
      <c r="F144" s="7" t="s">
        <v>2764</v>
      </c>
      <c r="G144" s="7">
        <v>0</v>
      </c>
    </row>
    <row r="145" spans="1:7" hidden="1" x14ac:dyDescent="0.3">
      <c r="A145" t="s">
        <v>233</v>
      </c>
      <c r="B145">
        <v>386277</v>
      </c>
      <c r="C145" t="s">
        <v>70</v>
      </c>
      <c r="D145" s="7">
        <v>0</v>
      </c>
      <c r="E145" s="7">
        <v>0</v>
      </c>
      <c r="F145" s="7" t="s">
        <v>2764</v>
      </c>
      <c r="G145" s="7">
        <v>0</v>
      </c>
    </row>
    <row r="146" spans="1:7" hidden="1" x14ac:dyDescent="0.3">
      <c r="A146" t="s">
        <v>234</v>
      </c>
      <c r="B146">
        <v>224516</v>
      </c>
      <c r="C146" t="s">
        <v>72</v>
      </c>
      <c r="D146" s="7">
        <v>0</v>
      </c>
      <c r="E146" s="7">
        <v>0</v>
      </c>
      <c r="F146" s="7" t="s">
        <v>2764</v>
      </c>
      <c r="G146" s="7">
        <v>0</v>
      </c>
    </row>
    <row r="147" spans="1:7" hidden="1" x14ac:dyDescent="0.3">
      <c r="A147" t="s">
        <v>235</v>
      </c>
      <c r="B147">
        <v>9022532</v>
      </c>
      <c r="C147" t="s">
        <v>74</v>
      </c>
      <c r="D147" s="7">
        <v>0</v>
      </c>
      <c r="E147" s="7">
        <v>0</v>
      </c>
      <c r="F147" s="7" t="s">
        <v>2764</v>
      </c>
      <c r="G147" s="7">
        <v>0</v>
      </c>
    </row>
    <row r="148" spans="1:7" hidden="1" x14ac:dyDescent="0.3">
      <c r="A148" t="s">
        <v>236</v>
      </c>
      <c r="B148">
        <v>119030</v>
      </c>
      <c r="C148" t="s">
        <v>74</v>
      </c>
      <c r="D148" s="7">
        <v>0</v>
      </c>
      <c r="E148" s="7">
        <v>0</v>
      </c>
      <c r="F148" s="7" t="s">
        <v>2764</v>
      </c>
      <c r="G148" s="7">
        <v>0</v>
      </c>
    </row>
    <row r="149" spans="1:7" hidden="1" x14ac:dyDescent="0.3">
      <c r="A149" t="s">
        <v>237</v>
      </c>
      <c r="B149">
        <v>344500</v>
      </c>
      <c r="C149" t="s">
        <v>75</v>
      </c>
      <c r="D149" s="7">
        <v>0</v>
      </c>
      <c r="E149" s="7">
        <v>0</v>
      </c>
      <c r="F149" s="7" t="s">
        <v>2764</v>
      </c>
      <c r="G149" s="7">
        <v>0</v>
      </c>
    </row>
    <row r="150" spans="1:7" hidden="1" x14ac:dyDescent="0.3">
      <c r="A150" t="s">
        <v>238</v>
      </c>
      <c r="B150">
        <v>110411</v>
      </c>
      <c r="C150" t="s">
        <v>72</v>
      </c>
      <c r="D150" s="7">
        <v>0</v>
      </c>
      <c r="E150" s="7">
        <v>0</v>
      </c>
      <c r="F150" s="7" t="s">
        <v>2764</v>
      </c>
      <c r="G150" s="7">
        <v>0</v>
      </c>
    </row>
    <row r="151" spans="1:7" hidden="1" x14ac:dyDescent="0.3">
      <c r="A151" t="s">
        <v>239</v>
      </c>
      <c r="B151">
        <v>214498</v>
      </c>
      <c r="C151" t="s">
        <v>74</v>
      </c>
      <c r="D151" s="7">
        <v>0</v>
      </c>
      <c r="E151" s="7">
        <v>0</v>
      </c>
      <c r="F151" s="7" t="s">
        <v>2764</v>
      </c>
      <c r="G151" s="7">
        <v>0</v>
      </c>
    </row>
    <row r="152" spans="1:7" hidden="1" x14ac:dyDescent="0.3">
      <c r="A152" t="s">
        <v>240</v>
      </c>
      <c r="B152">
        <v>118412</v>
      </c>
      <c r="C152" t="s">
        <v>72</v>
      </c>
      <c r="D152" s="7">
        <v>0</v>
      </c>
      <c r="E152" s="7">
        <v>0</v>
      </c>
      <c r="F152" s="7" t="s">
        <v>2764</v>
      </c>
      <c r="G152" s="7">
        <v>0</v>
      </c>
    </row>
    <row r="153" spans="1:7" hidden="1" x14ac:dyDescent="0.3">
      <c r="A153" t="s">
        <v>241</v>
      </c>
      <c r="B153">
        <v>307693</v>
      </c>
      <c r="C153" t="s">
        <v>72</v>
      </c>
      <c r="D153" s="7">
        <v>0</v>
      </c>
      <c r="E153" s="7">
        <v>0</v>
      </c>
      <c r="F153" s="7" t="s">
        <v>2764</v>
      </c>
      <c r="G153" s="7">
        <v>0</v>
      </c>
    </row>
    <row r="154" spans="1:7" hidden="1" x14ac:dyDescent="0.3">
      <c r="A154" t="s">
        <v>242</v>
      </c>
      <c r="B154">
        <v>126551</v>
      </c>
      <c r="C154" t="s">
        <v>73</v>
      </c>
      <c r="D154" s="7">
        <v>0</v>
      </c>
      <c r="E154" s="7">
        <v>0</v>
      </c>
      <c r="F154" s="7" t="s">
        <v>2764</v>
      </c>
      <c r="G154" s="7">
        <v>0</v>
      </c>
    </row>
    <row r="155" spans="1:7" hidden="1" x14ac:dyDescent="0.3">
      <c r="A155" t="s">
        <v>243</v>
      </c>
      <c r="B155">
        <v>310269</v>
      </c>
      <c r="C155" t="s">
        <v>74</v>
      </c>
      <c r="D155" s="7">
        <v>0</v>
      </c>
      <c r="E155" s="7">
        <v>0</v>
      </c>
      <c r="F155" s="7" t="s">
        <v>2764</v>
      </c>
      <c r="G155" s="7">
        <v>0</v>
      </c>
    </row>
    <row r="156" spans="1:7" x14ac:dyDescent="0.3">
      <c r="A156" t="s">
        <v>244</v>
      </c>
      <c r="B156">
        <v>125968</v>
      </c>
      <c r="C156" t="s">
        <v>74</v>
      </c>
      <c r="D156" s="7">
        <v>50000000</v>
      </c>
      <c r="E156" s="7">
        <v>0</v>
      </c>
      <c r="F156" s="7">
        <v>0</v>
      </c>
      <c r="G156" s="7">
        <v>45000000</v>
      </c>
    </row>
    <row r="157" spans="1:7" hidden="1" x14ac:dyDescent="0.3">
      <c r="A157" t="s">
        <v>245</v>
      </c>
      <c r="B157">
        <v>946423</v>
      </c>
      <c r="C157" t="s">
        <v>69</v>
      </c>
      <c r="D157" s="7">
        <v>0</v>
      </c>
      <c r="E157" s="7">
        <v>0</v>
      </c>
      <c r="F157" s="7" t="s">
        <v>2764</v>
      </c>
      <c r="G157" s="7">
        <v>0</v>
      </c>
    </row>
    <row r="158" spans="1:7" hidden="1" x14ac:dyDescent="0.3">
      <c r="A158" t="s">
        <v>246</v>
      </c>
      <c r="B158">
        <v>180987</v>
      </c>
      <c r="C158" t="s">
        <v>73</v>
      </c>
      <c r="D158" s="7">
        <v>0</v>
      </c>
      <c r="E158" s="7">
        <v>0</v>
      </c>
      <c r="F158" s="7" t="s">
        <v>2764</v>
      </c>
      <c r="G158" s="7">
        <v>0</v>
      </c>
    </row>
    <row r="159" spans="1:7" hidden="1" x14ac:dyDescent="0.3">
      <c r="A159" t="s">
        <v>247</v>
      </c>
      <c r="B159">
        <v>191108</v>
      </c>
      <c r="C159" t="s">
        <v>73</v>
      </c>
      <c r="D159" s="7">
        <v>0</v>
      </c>
      <c r="E159" s="7">
        <v>0</v>
      </c>
      <c r="F159" s="7" t="s">
        <v>2764</v>
      </c>
      <c r="G159" s="7">
        <v>0</v>
      </c>
    </row>
    <row r="160" spans="1:7" hidden="1" x14ac:dyDescent="0.3">
      <c r="A160" t="s">
        <v>248</v>
      </c>
      <c r="B160">
        <v>13698504</v>
      </c>
      <c r="C160" t="s">
        <v>74</v>
      </c>
      <c r="D160" s="7">
        <v>0</v>
      </c>
      <c r="E160" s="7">
        <v>0</v>
      </c>
      <c r="F160" s="7" t="s">
        <v>2764</v>
      </c>
      <c r="G160" s="7">
        <v>0</v>
      </c>
    </row>
    <row r="161" spans="1:7" hidden="1" x14ac:dyDescent="0.3">
      <c r="A161" t="s">
        <v>249</v>
      </c>
      <c r="B161">
        <v>7909359</v>
      </c>
      <c r="C161" t="s">
        <v>72</v>
      </c>
      <c r="D161" s="7">
        <v>0</v>
      </c>
      <c r="E161" s="7">
        <v>0</v>
      </c>
      <c r="F161" s="7" t="s">
        <v>2764</v>
      </c>
      <c r="G161" s="7">
        <v>0</v>
      </c>
    </row>
    <row r="162" spans="1:7" hidden="1" x14ac:dyDescent="0.3">
      <c r="A162" t="s">
        <v>250</v>
      </c>
      <c r="B162">
        <v>953240</v>
      </c>
      <c r="C162" t="s">
        <v>72</v>
      </c>
      <c r="D162" s="7">
        <v>0</v>
      </c>
      <c r="E162" s="7">
        <v>0</v>
      </c>
      <c r="F162" s="7" t="s">
        <v>2764</v>
      </c>
      <c r="G162" s="7">
        <v>0</v>
      </c>
    </row>
    <row r="163" spans="1:7" hidden="1" x14ac:dyDescent="0.3">
      <c r="A163" t="s">
        <v>251</v>
      </c>
      <c r="B163">
        <v>112920</v>
      </c>
      <c r="C163" t="s">
        <v>71</v>
      </c>
      <c r="D163" s="7">
        <v>0</v>
      </c>
      <c r="E163" s="7">
        <v>0</v>
      </c>
      <c r="F163" s="7" t="s">
        <v>2764</v>
      </c>
      <c r="G163" s="7">
        <v>0</v>
      </c>
    </row>
    <row r="164" spans="1:7" hidden="1" x14ac:dyDescent="0.3">
      <c r="A164" t="s">
        <v>252</v>
      </c>
      <c r="B164">
        <v>191089</v>
      </c>
      <c r="C164" t="s">
        <v>67</v>
      </c>
      <c r="D164" s="7">
        <v>0</v>
      </c>
      <c r="E164" s="7">
        <v>0</v>
      </c>
      <c r="F164" s="7" t="s">
        <v>2764</v>
      </c>
      <c r="G164" s="7">
        <v>0</v>
      </c>
    </row>
    <row r="165" spans="1:7" hidden="1" x14ac:dyDescent="0.3">
      <c r="A165" t="s">
        <v>253</v>
      </c>
      <c r="B165">
        <v>115745</v>
      </c>
      <c r="C165" t="s">
        <v>70</v>
      </c>
      <c r="D165" s="7">
        <v>0</v>
      </c>
      <c r="E165" s="7">
        <v>0</v>
      </c>
      <c r="F165" s="7" t="s">
        <v>2764</v>
      </c>
      <c r="G165" s="7">
        <v>0</v>
      </c>
    </row>
    <row r="166" spans="1:7" hidden="1" x14ac:dyDescent="0.3">
      <c r="A166" t="s">
        <v>254</v>
      </c>
      <c r="B166">
        <v>221709</v>
      </c>
      <c r="C166" t="s">
        <v>72</v>
      </c>
      <c r="D166" s="7">
        <v>0</v>
      </c>
      <c r="E166" s="7">
        <v>0</v>
      </c>
      <c r="F166" s="7" t="s">
        <v>2764</v>
      </c>
      <c r="G166" s="7">
        <v>0</v>
      </c>
    </row>
    <row r="167" spans="1:7" hidden="1" x14ac:dyDescent="0.3">
      <c r="A167" t="s">
        <v>255</v>
      </c>
      <c r="B167">
        <v>218563</v>
      </c>
      <c r="C167" t="s">
        <v>69</v>
      </c>
      <c r="D167" s="7">
        <v>0</v>
      </c>
      <c r="E167" s="7">
        <v>0</v>
      </c>
      <c r="F167" s="7" t="s">
        <v>2764</v>
      </c>
      <c r="G167" s="7">
        <v>0</v>
      </c>
    </row>
    <row r="168" spans="1:7" hidden="1" x14ac:dyDescent="0.3">
      <c r="A168" t="s">
        <v>256</v>
      </c>
      <c r="B168">
        <v>1416646</v>
      </c>
      <c r="C168" t="s">
        <v>73</v>
      </c>
      <c r="D168" s="7">
        <v>0</v>
      </c>
      <c r="E168" s="7">
        <v>0</v>
      </c>
      <c r="F168" s="7" t="s">
        <v>2764</v>
      </c>
      <c r="G168" s="7">
        <v>0</v>
      </c>
    </row>
    <row r="169" spans="1:7" hidden="1" x14ac:dyDescent="0.3">
      <c r="A169" t="s">
        <v>257</v>
      </c>
      <c r="B169">
        <v>101464</v>
      </c>
      <c r="C169" t="s">
        <v>75</v>
      </c>
      <c r="D169" s="7">
        <v>0</v>
      </c>
      <c r="E169" s="7">
        <v>0</v>
      </c>
      <c r="F169" s="7" t="s">
        <v>2764</v>
      </c>
      <c r="G169" s="7">
        <v>0</v>
      </c>
    </row>
    <row r="170" spans="1:7" hidden="1" x14ac:dyDescent="0.3">
      <c r="A170" t="s">
        <v>258</v>
      </c>
      <c r="B170">
        <v>180990</v>
      </c>
      <c r="C170" t="s">
        <v>74</v>
      </c>
      <c r="D170" s="7">
        <v>0</v>
      </c>
      <c r="E170" s="7">
        <v>0</v>
      </c>
      <c r="F170" s="7" t="s">
        <v>2764</v>
      </c>
      <c r="G170" s="7">
        <v>0</v>
      </c>
    </row>
    <row r="171" spans="1:7" hidden="1" x14ac:dyDescent="0.3">
      <c r="A171" t="s">
        <v>259</v>
      </c>
      <c r="B171">
        <v>115545</v>
      </c>
      <c r="C171" t="s">
        <v>74</v>
      </c>
      <c r="D171" s="7">
        <v>0</v>
      </c>
      <c r="E171" s="7">
        <v>0</v>
      </c>
      <c r="F171" s="7" t="s">
        <v>2764</v>
      </c>
      <c r="G171" s="7">
        <v>0</v>
      </c>
    </row>
    <row r="172" spans="1:7" hidden="1" x14ac:dyDescent="0.3">
      <c r="A172" t="s">
        <v>260</v>
      </c>
      <c r="B172">
        <v>1714996</v>
      </c>
      <c r="C172" t="s">
        <v>74</v>
      </c>
      <c r="D172" s="7">
        <v>0</v>
      </c>
      <c r="E172" s="7">
        <v>0</v>
      </c>
      <c r="F172" s="7" t="s">
        <v>2764</v>
      </c>
      <c r="G172" s="7">
        <v>0</v>
      </c>
    </row>
    <row r="173" spans="1:7" hidden="1" x14ac:dyDescent="0.3">
      <c r="A173" t="s">
        <v>261</v>
      </c>
      <c r="B173">
        <v>110770</v>
      </c>
      <c r="C173" t="s">
        <v>164</v>
      </c>
      <c r="D173" s="7">
        <v>0</v>
      </c>
      <c r="E173" s="7">
        <v>0</v>
      </c>
      <c r="F173" s="7" t="s">
        <v>2764</v>
      </c>
      <c r="G173" s="7">
        <v>0</v>
      </c>
    </row>
    <row r="174" spans="1:7" hidden="1" x14ac:dyDescent="0.3">
      <c r="A174" t="s">
        <v>262</v>
      </c>
      <c r="B174">
        <v>8216695</v>
      </c>
      <c r="C174" t="s">
        <v>76</v>
      </c>
      <c r="D174" s="7">
        <v>0</v>
      </c>
      <c r="E174" s="7">
        <v>0</v>
      </c>
      <c r="F174" s="7" t="s">
        <v>2764</v>
      </c>
      <c r="G174" s="7">
        <v>0</v>
      </c>
    </row>
    <row r="175" spans="1:7" hidden="1" x14ac:dyDescent="0.3">
      <c r="A175" t="s">
        <v>263</v>
      </c>
      <c r="B175">
        <v>101388</v>
      </c>
      <c r="C175" t="s">
        <v>72</v>
      </c>
      <c r="D175" s="7">
        <v>0</v>
      </c>
      <c r="E175" s="7">
        <v>0</v>
      </c>
      <c r="F175" s="7" t="s">
        <v>2764</v>
      </c>
      <c r="G175" s="7">
        <v>0</v>
      </c>
    </row>
    <row r="176" spans="1:7" hidden="1" x14ac:dyDescent="0.3">
      <c r="A176" t="s">
        <v>264</v>
      </c>
      <c r="B176">
        <v>101779</v>
      </c>
      <c r="C176" t="s">
        <v>75</v>
      </c>
      <c r="D176" s="7">
        <v>0</v>
      </c>
      <c r="E176" s="7">
        <v>0</v>
      </c>
      <c r="F176" s="7" t="s">
        <v>2764</v>
      </c>
      <c r="G176" s="7">
        <v>0</v>
      </c>
    </row>
    <row r="177" spans="1:7" hidden="1" x14ac:dyDescent="0.3">
      <c r="A177" t="s">
        <v>265</v>
      </c>
      <c r="B177">
        <v>115657</v>
      </c>
      <c r="C177" t="s">
        <v>75</v>
      </c>
      <c r="D177" s="7">
        <v>0</v>
      </c>
      <c r="E177" s="7">
        <v>0</v>
      </c>
      <c r="F177" s="7" t="s">
        <v>2764</v>
      </c>
      <c r="G177" s="7">
        <v>0</v>
      </c>
    </row>
    <row r="178" spans="1:7" hidden="1" x14ac:dyDescent="0.3">
      <c r="A178" t="s">
        <v>266</v>
      </c>
      <c r="B178">
        <v>221866</v>
      </c>
      <c r="C178" t="s">
        <v>69</v>
      </c>
      <c r="D178" s="7">
        <v>0</v>
      </c>
      <c r="E178" s="7">
        <v>0</v>
      </c>
      <c r="F178" s="7" t="s">
        <v>2764</v>
      </c>
      <c r="G178" s="7">
        <v>0</v>
      </c>
    </row>
    <row r="179" spans="1:7" hidden="1" x14ac:dyDescent="0.3">
      <c r="A179" t="s">
        <v>267</v>
      </c>
      <c r="B179">
        <v>186389</v>
      </c>
      <c r="C179" t="s">
        <v>75</v>
      </c>
      <c r="D179" s="7">
        <v>0</v>
      </c>
      <c r="E179" s="7">
        <v>0</v>
      </c>
      <c r="F179" s="7" t="s">
        <v>2764</v>
      </c>
      <c r="G179" s="7">
        <v>0</v>
      </c>
    </row>
    <row r="180" spans="1:7" hidden="1" x14ac:dyDescent="0.3">
      <c r="A180" t="s">
        <v>268</v>
      </c>
      <c r="B180">
        <v>116588</v>
      </c>
      <c r="C180" t="s">
        <v>70</v>
      </c>
      <c r="D180" s="7">
        <v>0</v>
      </c>
      <c r="E180" s="7">
        <v>0</v>
      </c>
      <c r="F180" s="7" t="s">
        <v>2764</v>
      </c>
      <c r="G180" s="7">
        <v>0</v>
      </c>
    </row>
    <row r="181" spans="1:7" hidden="1" x14ac:dyDescent="0.3">
      <c r="A181" t="s">
        <v>269</v>
      </c>
      <c r="B181">
        <v>112022</v>
      </c>
      <c r="C181" t="s">
        <v>74</v>
      </c>
      <c r="D181" s="7">
        <v>0</v>
      </c>
      <c r="E181" s="7">
        <v>0</v>
      </c>
      <c r="F181" s="7" t="s">
        <v>2764</v>
      </c>
      <c r="G181" s="7">
        <v>0</v>
      </c>
    </row>
    <row r="182" spans="1:7" hidden="1" x14ac:dyDescent="0.3">
      <c r="A182" t="s">
        <v>270</v>
      </c>
      <c r="B182">
        <v>861262</v>
      </c>
      <c r="C182" t="s">
        <v>70</v>
      </c>
      <c r="D182" s="7">
        <v>0</v>
      </c>
      <c r="E182" s="7">
        <v>0</v>
      </c>
      <c r="F182" s="7" t="s">
        <v>2764</v>
      </c>
      <c r="G182" s="7">
        <v>0</v>
      </c>
    </row>
    <row r="183" spans="1:7" hidden="1" x14ac:dyDescent="0.3">
      <c r="A183" t="s">
        <v>271</v>
      </c>
      <c r="B183">
        <v>957362</v>
      </c>
      <c r="C183" t="s">
        <v>69</v>
      </c>
      <c r="D183" s="7">
        <v>0</v>
      </c>
      <c r="E183" s="7">
        <v>0</v>
      </c>
      <c r="F183" s="7" t="s">
        <v>2764</v>
      </c>
      <c r="G183" s="7">
        <v>0</v>
      </c>
    </row>
    <row r="184" spans="1:7" hidden="1" x14ac:dyDescent="0.3">
      <c r="A184" t="s">
        <v>272</v>
      </c>
      <c r="B184">
        <v>34862398</v>
      </c>
      <c r="C184" t="s">
        <v>273</v>
      </c>
      <c r="D184" s="7">
        <v>0</v>
      </c>
      <c r="E184" s="7">
        <v>0</v>
      </c>
      <c r="F184" s="7" t="s">
        <v>2764</v>
      </c>
      <c r="G184" s="7">
        <v>0</v>
      </c>
    </row>
    <row r="185" spans="1:7" hidden="1" x14ac:dyDescent="0.3">
      <c r="A185" t="s">
        <v>274</v>
      </c>
      <c r="B185">
        <v>18619907</v>
      </c>
      <c r="C185" t="s">
        <v>69</v>
      </c>
      <c r="D185" s="7">
        <v>0</v>
      </c>
      <c r="E185" s="7">
        <v>0</v>
      </c>
      <c r="F185" s="7" t="s">
        <v>2764</v>
      </c>
      <c r="G185" s="7">
        <v>0</v>
      </c>
    </row>
    <row r="186" spans="1:7" hidden="1" x14ac:dyDescent="0.3">
      <c r="A186" t="s">
        <v>275</v>
      </c>
      <c r="B186">
        <v>101595</v>
      </c>
      <c r="C186" t="s">
        <v>74</v>
      </c>
      <c r="D186" s="7">
        <v>0</v>
      </c>
      <c r="E186" s="7">
        <v>0</v>
      </c>
      <c r="F186" s="7" t="s">
        <v>2764</v>
      </c>
      <c r="G186" s="7">
        <v>0</v>
      </c>
    </row>
    <row r="187" spans="1:7" hidden="1" x14ac:dyDescent="0.3">
      <c r="A187" t="s">
        <v>276</v>
      </c>
      <c r="B187">
        <v>115505</v>
      </c>
      <c r="C187" t="s">
        <v>73</v>
      </c>
      <c r="D187" s="7">
        <v>0</v>
      </c>
      <c r="E187" s="7">
        <v>0</v>
      </c>
      <c r="F187" s="7" t="s">
        <v>2764</v>
      </c>
      <c r="G187" s="7">
        <v>0</v>
      </c>
    </row>
    <row r="188" spans="1:7" hidden="1" x14ac:dyDescent="0.3">
      <c r="A188" t="s">
        <v>277</v>
      </c>
      <c r="B188">
        <v>110929</v>
      </c>
      <c r="C188" t="s">
        <v>76</v>
      </c>
      <c r="D188" s="7">
        <v>0</v>
      </c>
      <c r="E188" s="7">
        <v>0</v>
      </c>
      <c r="F188" s="7" t="s">
        <v>2764</v>
      </c>
      <c r="G188" s="7">
        <v>0</v>
      </c>
    </row>
    <row r="189" spans="1:7" hidden="1" x14ac:dyDescent="0.3">
      <c r="A189" t="s">
        <v>278</v>
      </c>
      <c r="B189">
        <v>182157</v>
      </c>
      <c r="C189" t="s">
        <v>73</v>
      </c>
      <c r="D189" s="7">
        <v>0</v>
      </c>
      <c r="E189" s="7">
        <v>0</v>
      </c>
      <c r="F189" s="7" t="s">
        <v>2764</v>
      </c>
      <c r="G189" s="7">
        <v>0</v>
      </c>
    </row>
    <row r="190" spans="1:7" hidden="1" x14ac:dyDescent="0.3">
      <c r="A190" t="s">
        <v>279</v>
      </c>
      <c r="B190">
        <v>9304506</v>
      </c>
      <c r="C190" t="s">
        <v>69</v>
      </c>
      <c r="D190" s="7">
        <v>0</v>
      </c>
      <c r="E190" s="7">
        <v>0</v>
      </c>
      <c r="F190" s="7" t="s">
        <v>2764</v>
      </c>
      <c r="G190" s="7">
        <v>0</v>
      </c>
    </row>
    <row r="191" spans="1:7" hidden="1" x14ac:dyDescent="0.3">
      <c r="A191" t="s">
        <v>280</v>
      </c>
      <c r="B191">
        <v>8261875</v>
      </c>
      <c r="C191" t="s">
        <v>71</v>
      </c>
      <c r="D191" s="7">
        <v>0</v>
      </c>
      <c r="E191" s="7">
        <v>0</v>
      </c>
      <c r="F191" s="7" t="s">
        <v>2764</v>
      </c>
      <c r="G191" s="7">
        <v>0</v>
      </c>
    </row>
    <row r="192" spans="1:7" hidden="1" x14ac:dyDescent="0.3">
      <c r="A192" t="s">
        <v>281</v>
      </c>
      <c r="B192">
        <v>110255</v>
      </c>
      <c r="C192" t="s">
        <v>71</v>
      </c>
      <c r="D192" s="7">
        <v>195000000</v>
      </c>
      <c r="E192" s="7">
        <v>157220369.47999999</v>
      </c>
      <c r="F192" s="7">
        <v>0.80630000000000002</v>
      </c>
      <c r="G192" s="7">
        <v>18279630.520000011</v>
      </c>
    </row>
    <row r="193" spans="1:10" hidden="1" x14ac:dyDescent="0.3">
      <c r="A193" t="s">
        <v>282</v>
      </c>
      <c r="B193">
        <v>100554</v>
      </c>
      <c r="C193" t="s">
        <v>75</v>
      </c>
      <c r="D193" s="7">
        <v>85000000</v>
      </c>
      <c r="E193" s="7">
        <v>74938177.859999999</v>
      </c>
      <c r="F193" s="7">
        <v>0.88160000000000005</v>
      </c>
      <c r="G193" s="7">
        <v>1561822.1400000006</v>
      </c>
    </row>
    <row r="194" spans="1:10" hidden="1" x14ac:dyDescent="0.3">
      <c r="A194" t="s">
        <v>283</v>
      </c>
      <c r="B194">
        <v>180963</v>
      </c>
      <c r="C194" t="s">
        <v>72</v>
      </c>
      <c r="D194" s="7">
        <v>210000000</v>
      </c>
      <c r="E194" s="7">
        <v>163700361.52000001</v>
      </c>
      <c r="F194" s="7">
        <v>0.77949999999999997</v>
      </c>
      <c r="G194" s="7">
        <v>25299638.479999989</v>
      </c>
    </row>
    <row r="195" spans="1:10" hidden="1" x14ac:dyDescent="0.3">
      <c r="A195" t="s">
        <v>284</v>
      </c>
      <c r="B195">
        <v>191076</v>
      </c>
      <c r="C195" t="s">
        <v>67</v>
      </c>
      <c r="D195" s="7">
        <v>200000000</v>
      </c>
      <c r="E195" s="7">
        <v>136074487.81999999</v>
      </c>
      <c r="F195" s="7">
        <v>0.6804</v>
      </c>
      <c r="G195" s="7">
        <v>43925512.180000007</v>
      </c>
    </row>
    <row r="196" spans="1:10" hidden="1" x14ac:dyDescent="0.3">
      <c r="A196" t="s">
        <v>285</v>
      </c>
      <c r="B196">
        <v>100801</v>
      </c>
      <c r="C196" t="s">
        <v>73</v>
      </c>
      <c r="D196" s="7">
        <v>150000000</v>
      </c>
      <c r="E196" s="7">
        <v>138023027.38</v>
      </c>
      <c r="F196" s="7">
        <v>0.92020000000000002</v>
      </c>
      <c r="G196" s="7">
        <v>0</v>
      </c>
    </row>
    <row r="197" spans="1:10" hidden="1" x14ac:dyDescent="0.3">
      <c r="A197" t="s">
        <v>286</v>
      </c>
      <c r="B197">
        <v>101376</v>
      </c>
      <c r="C197" t="s">
        <v>75</v>
      </c>
      <c r="D197" s="7">
        <v>90000000</v>
      </c>
      <c r="E197" s="7">
        <v>80188087.5</v>
      </c>
      <c r="F197" s="7">
        <v>0.89100000000000001</v>
      </c>
      <c r="G197" s="7">
        <v>811912.5</v>
      </c>
      <c r="J197" s="7"/>
    </row>
    <row r="198" spans="1:10" hidden="1" x14ac:dyDescent="0.3">
      <c r="A198" t="s">
        <v>287</v>
      </c>
      <c r="B198">
        <v>186509</v>
      </c>
      <c r="C198" t="s">
        <v>72</v>
      </c>
      <c r="D198" s="7">
        <v>700000000</v>
      </c>
      <c r="E198" s="7">
        <v>606817228.20000005</v>
      </c>
      <c r="F198" s="7">
        <v>0.8669</v>
      </c>
      <c r="G198" s="7">
        <v>23182771.799999952</v>
      </c>
    </row>
    <row r="199" spans="1:10" hidden="1" x14ac:dyDescent="0.3">
      <c r="A199" t="s">
        <v>288</v>
      </c>
      <c r="B199">
        <v>108664</v>
      </c>
      <c r="C199" t="s">
        <v>75</v>
      </c>
      <c r="D199" s="7">
        <v>80000000</v>
      </c>
      <c r="E199" s="7">
        <v>68829947.560000002</v>
      </c>
      <c r="F199" s="7">
        <v>0.86040000000000005</v>
      </c>
      <c r="G199" s="7">
        <v>3170052.4399999976</v>
      </c>
    </row>
    <row r="200" spans="1:10" hidden="1" x14ac:dyDescent="0.3">
      <c r="A200" t="s">
        <v>289</v>
      </c>
      <c r="B200">
        <v>100632</v>
      </c>
      <c r="C200" t="s">
        <v>74</v>
      </c>
      <c r="D200" s="7">
        <v>110000000</v>
      </c>
      <c r="E200" s="7">
        <v>96050004.420000002</v>
      </c>
      <c r="F200" s="7">
        <v>0.87319999999999998</v>
      </c>
      <c r="G200" s="7">
        <v>2949995.5799999982</v>
      </c>
    </row>
    <row r="201" spans="1:10" hidden="1" x14ac:dyDescent="0.3">
      <c r="A201" t="s">
        <v>290</v>
      </c>
      <c r="B201">
        <v>15090919</v>
      </c>
      <c r="C201" t="s">
        <v>75</v>
      </c>
      <c r="D201" s="7">
        <v>125000000</v>
      </c>
      <c r="E201" s="7">
        <v>108918648.63</v>
      </c>
      <c r="F201" s="7">
        <v>0.87129999999999996</v>
      </c>
      <c r="G201" s="7">
        <v>3581351.3700000048</v>
      </c>
    </row>
    <row r="202" spans="1:10" hidden="1" x14ac:dyDescent="0.3">
      <c r="A202" t="s">
        <v>291</v>
      </c>
      <c r="B202">
        <v>115679</v>
      </c>
      <c r="C202" t="s">
        <v>75</v>
      </c>
      <c r="D202" s="7">
        <v>100000000</v>
      </c>
      <c r="E202" s="7">
        <v>84813646.969999999</v>
      </c>
      <c r="F202" s="7">
        <v>0.84809999999999997</v>
      </c>
      <c r="G202" s="7">
        <v>5186353.0300000012</v>
      </c>
    </row>
    <row r="203" spans="1:10" hidden="1" x14ac:dyDescent="0.3">
      <c r="A203" t="s">
        <v>292</v>
      </c>
      <c r="B203">
        <v>108652</v>
      </c>
      <c r="C203" t="s">
        <v>76</v>
      </c>
      <c r="D203" s="7">
        <v>30000000</v>
      </c>
      <c r="E203" s="7">
        <v>25277747.289999999</v>
      </c>
      <c r="F203" s="7">
        <v>0.84260000000000002</v>
      </c>
      <c r="G203" s="7">
        <v>1722252.7100000009</v>
      </c>
    </row>
    <row r="204" spans="1:10" hidden="1" x14ac:dyDescent="0.3">
      <c r="A204" t="s">
        <v>293</v>
      </c>
      <c r="B204">
        <v>180969</v>
      </c>
      <c r="C204" t="s">
        <v>73</v>
      </c>
      <c r="D204" s="7">
        <v>150000000</v>
      </c>
      <c r="E204" s="7">
        <v>126111871.76000001</v>
      </c>
      <c r="F204" s="7">
        <v>0.8407</v>
      </c>
      <c r="G204" s="7">
        <v>8888128.2399999946</v>
      </c>
    </row>
    <row r="205" spans="1:10" hidden="1" x14ac:dyDescent="0.3">
      <c r="A205" t="s">
        <v>294</v>
      </c>
      <c r="B205">
        <v>100179</v>
      </c>
      <c r="C205" t="s">
        <v>75</v>
      </c>
      <c r="D205" s="7">
        <v>100000000</v>
      </c>
      <c r="E205" s="7">
        <v>90848574.129999995</v>
      </c>
      <c r="F205" s="7">
        <v>0.90849999999999997</v>
      </c>
      <c r="G205" s="7">
        <v>0</v>
      </c>
    </row>
    <row r="206" spans="1:10" hidden="1" x14ac:dyDescent="0.3">
      <c r="A206" t="s">
        <v>295</v>
      </c>
      <c r="B206">
        <v>143027</v>
      </c>
      <c r="C206" t="s">
        <v>73</v>
      </c>
      <c r="D206" s="7">
        <v>100000000</v>
      </c>
      <c r="E206" s="7">
        <v>81914258.849999994</v>
      </c>
      <c r="F206" s="7">
        <v>0.81910000000000005</v>
      </c>
      <c r="G206" s="7">
        <v>8085741.150000006</v>
      </c>
    </row>
    <row r="207" spans="1:10" hidden="1" x14ac:dyDescent="0.3">
      <c r="A207" t="s">
        <v>296</v>
      </c>
      <c r="B207">
        <v>385958</v>
      </c>
      <c r="C207" t="s">
        <v>75</v>
      </c>
      <c r="D207" s="7">
        <v>40000000</v>
      </c>
      <c r="E207" s="7">
        <v>32698924.870000001</v>
      </c>
      <c r="F207" s="7">
        <v>0.8175</v>
      </c>
      <c r="G207" s="7">
        <v>3301075.129999999</v>
      </c>
    </row>
    <row r="208" spans="1:10" hidden="1" x14ac:dyDescent="0.3">
      <c r="A208" t="s">
        <v>297</v>
      </c>
      <c r="B208">
        <v>302864</v>
      </c>
      <c r="C208" t="s">
        <v>75</v>
      </c>
      <c r="D208" s="7">
        <v>150000000</v>
      </c>
      <c r="E208" s="7">
        <v>118747550.12</v>
      </c>
      <c r="F208" s="7">
        <v>0.79169999999999996</v>
      </c>
      <c r="G208" s="7">
        <v>16252449.879999995</v>
      </c>
    </row>
    <row r="209" spans="1:7" hidden="1" x14ac:dyDescent="0.3">
      <c r="A209" t="s">
        <v>298</v>
      </c>
      <c r="B209">
        <v>186522</v>
      </c>
      <c r="C209" t="s">
        <v>69</v>
      </c>
      <c r="D209" s="7">
        <v>60000000</v>
      </c>
      <c r="E209" s="7">
        <v>46218597.840000004</v>
      </c>
      <c r="F209" s="7">
        <v>0.77029999999999998</v>
      </c>
      <c r="G209" s="7">
        <v>7781402.1599999964</v>
      </c>
    </row>
    <row r="210" spans="1:7" hidden="1" x14ac:dyDescent="0.3">
      <c r="A210" t="s">
        <v>299</v>
      </c>
      <c r="B210">
        <v>111759</v>
      </c>
      <c r="C210" t="s">
        <v>73</v>
      </c>
      <c r="D210" s="7">
        <v>90000000</v>
      </c>
      <c r="E210" s="7">
        <v>71883769.540000007</v>
      </c>
      <c r="F210" s="7">
        <v>0.79869999999999997</v>
      </c>
      <c r="G210" s="7">
        <v>9116230.4599999934</v>
      </c>
    </row>
    <row r="211" spans="1:7" hidden="1" x14ac:dyDescent="0.3">
      <c r="A211" t="s">
        <v>300</v>
      </c>
      <c r="B211">
        <v>939832</v>
      </c>
      <c r="C211" t="s">
        <v>73</v>
      </c>
      <c r="D211" s="7">
        <v>75000000</v>
      </c>
      <c r="E211" s="7">
        <v>60646027.079999998</v>
      </c>
      <c r="F211" s="7">
        <v>0.80859999999999999</v>
      </c>
      <c r="G211" s="7">
        <v>6853972.9200000018</v>
      </c>
    </row>
    <row r="212" spans="1:7" hidden="1" x14ac:dyDescent="0.3">
      <c r="A212" t="s">
        <v>301</v>
      </c>
      <c r="B212">
        <v>101092</v>
      </c>
      <c r="C212" t="s">
        <v>71</v>
      </c>
      <c r="D212" s="7">
        <v>125000000</v>
      </c>
      <c r="E212" s="7">
        <v>98166104.040000007</v>
      </c>
      <c r="F212" s="7">
        <v>0.7853</v>
      </c>
      <c r="G212" s="7">
        <v>14333895.959999993</v>
      </c>
    </row>
    <row r="213" spans="1:7" hidden="1" x14ac:dyDescent="0.3">
      <c r="A213" t="s">
        <v>302</v>
      </c>
      <c r="B213">
        <v>100546</v>
      </c>
      <c r="C213" t="s">
        <v>70</v>
      </c>
      <c r="D213" s="7">
        <v>60000000</v>
      </c>
      <c r="E213" s="7">
        <v>46488361.759999998</v>
      </c>
      <c r="F213" s="7">
        <v>0.77480000000000004</v>
      </c>
      <c r="G213" s="7">
        <v>7511638.2400000021</v>
      </c>
    </row>
    <row r="214" spans="1:7" hidden="1" x14ac:dyDescent="0.3">
      <c r="A214" t="s">
        <v>303</v>
      </c>
      <c r="B214">
        <v>18302043</v>
      </c>
      <c r="C214" t="s">
        <v>75</v>
      </c>
      <c r="D214" s="7">
        <v>50000000</v>
      </c>
      <c r="E214" s="7">
        <v>38452498.280000001</v>
      </c>
      <c r="F214" s="7">
        <v>0.76900000000000002</v>
      </c>
      <c r="G214" s="7">
        <v>6547501.7199999988</v>
      </c>
    </row>
    <row r="215" spans="1:7" hidden="1" x14ac:dyDescent="0.3">
      <c r="A215" t="s">
        <v>304</v>
      </c>
      <c r="B215">
        <v>9932803</v>
      </c>
      <c r="C215" t="s">
        <v>75</v>
      </c>
      <c r="D215" s="7">
        <v>50000000</v>
      </c>
      <c r="E215" s="7">
        <v>38533916.920000002</v>
      </c>
      <c r="F215" s="7">
        <v>0.77070000000000005</v>
      </c>
      <c r="G215" s="7">
        <v>6466083.0799999982</v>
      </c>
    </row>
    <row r="216" spans="1:7" hidden="1" x14ac:dyDescent="0.3">
      <c r="A216" t="s">
        <v>305</v>
      </c>
      <c r="B216">
        <v>66330479</v>
      </c>
      <c r="C216" t="s">
        <v>76</v>
      </c>
      <c r="D216" s="7">
        <v>20000000</v>
      </c>
      <c r="E216" s="7">
        <v>15877816.130000001</v>
      </c>
      <c r="F216" s="7">
        <v>0.79390000000000005</v>
      </c>
      <c r="G216" s="7">
        <v>2122183.8699999992</v>
      </c>
    </row>
    <row r="217" spans="1:7" hidden="1" x14ac:dyDescent="0.3">
      <c r="A217" t="s">
        <v>306</v>
      </c>
      <c r="B217">
        <v>101695</v>
      </c>
      <c r="C217" t="s">
        <v>68</v>
      </c>
      <c r="D217" s="7">
        <v>200000000</v>
      </c>
      <c r="E217" s="7">
        <v>151724223.78</v>
      </c>
      <c r="F217" s="7">
        <v>0.75860000000000005</v>
      </c>
      <c r="G217" s="7">
        <v>28275776.219999999</v>
      </c>
    </row>
    <row r="218" spans="1:7" hidden="1" x14ac:dyDescent="0.3">
      <c r="A218" t="s">
        <v>307</v>
      </c>
      <c r="B218">
        <v>186292</v>
      </c>
      <c r="C218" t="s">
        <v>70</v>
      </c>
      <c r="D218" s="7">
        <v>460000000</v>
      </c>
      <c r="E218" s="7">
        <v>342556863.17000002</v>
      </c>
      <c r="F218" s="7">
        <v>0.74470000000000003</v>
      </c>
      <c r="G218" s="7">
        <v>71443136.829999983</v>
      </c>
    </row>
    <row r="219" spans="1:7" hidden="1" x14ac:dyDescent="0.3">
      <c r="A219" t="s">
        <v>308</v>
      </c>
      <c r="B219">
        <v>106370</v>
      </c>
      <c r="C219" t="s">
        <v>73</v>
      </c>
      <c r="D219" s="7">
        <v>150000000</v>
      </c>
      <c r="E219" s="7">
        <v>115898271.48</v>
      </c>
      <c r="F219" s="7">
        <v>0.77270000000000005</v>
      </c>
      <c r="G219" s="7">
        <v>19101728.519999996</v>
      </c>
    </row>
    <row r="220" spans="1:7" hidden="1" x14ac:dyDescent="0.3">
      <c r="A220" t="s">
        <v>309</v>
      </c>
      <c r="B220">
        <v>348768</v>
      </c>
      <c r="C220" t="s">
        <v>72</v>
      </c>
      <c r="D220" s="7">
        <v>75000000</v>
      </c>
      <c r="E220" s="7">
        <v>55637304.880000003</v>
      </c>
      <c r="F220" s="7">
        <v>0.74180000000000001</v>
      </c>
      <c r="G220" s="7">
        <v>11862695.119999997</v>
      </c>
    </row>
    <row r="221" spans="1:7" hidden="1" x14ac:dyDescent="0.3">
      <c r="A221" t="s">
        <v>310</v>
      </c>
      <c r="B221">
        <v>934902</v>
      </c>
      <c r="C221" t="s">
        <v>69</v>
      </c>
      <c r="D221" s="7">
        <v>90000000</v>
      </c>
      <c r="E221" s="7">
        <v>58788429.829999998</v>
      </c>
      <c r="F221" s="7">
        <v>0.6532</v>
      </c>
      <c r="G221" s="7">
        <v>22211570.170000002</v>
      </c>
    </row>
    <row r="222" spans="1:7" hidden="1" x14ac:dyDescent="0.3">
      <c r="A222" t="s">
        <v>311</v>
      </c>
      <c r="B222">
        <v>28046509</v>
      </c>
      <c r="C222" t="s">
        <v>75</v>
      </c>
      <c r="D222" s="7">
        <v>100000000</v>
      </c>
      <c r="E222" s="7">
        <v>74024972.459999993</v>
      </c>
      <c r="F222" s="7">
        <v>0.74019999999999997</v>
      </c>
      <c r="G222" s="7">
        <v>15975027.540000007</v>
      </c>
    </row>
    <row r="223" spans="1:7" hidden="1" x14ac:dyDescent="0.3">
      <c r="A223" t="s">
        <v>312</v>
      </c>
      <c r="B223">
        <v>116646</v>
      </c>
      <c r="C223" t="s">
        <v>72</v>
      </c>
      <c r="D223" s="7">
        <v>100000000</v>
      </c>
      <c r="E223" s="7">
        <v>54361659.549999997</v>
      </c>
      <c r="F223" s="7">
        <v>0.54359999999999997</v>
      </c>
      <c r="G223" s="7">
        <v>35638340.450000003</v>
      </c>
    </row>
    <row r="224" spans="1:7" hidden="1" x14ac:dyDescent="0.3">
      <c r="A224" t="s">
        <v>313</v>
      </c>
      <c r="B224">
        <v>1456450</v>
      </c>
      <c r="C224" t="s">
        <v>72</v>
      </c>
      <c r="D224" s="7">
        <v>150000000</v>
      </c>
      <c r="E224" s="7">
        <v>110779606.64</v>
      </c>
      <c r="F224" s="7">
        <v>0.73850000000000005</v>
      </c>
      <c r="G224" s="7">
        <v>24220393.359999999</v>
      </c>
    </row>
    <row r="225" spans="1:7" hidden="1" x14ac:dyDescent="0.3">
      <c r="A225" t="s">
        <v>314</v>
      </c>
      <c r="B225">
        <v>941030</v>
      </c>
      <c r="C225" t="s">
        <v>68</v>
      </c>
      <c r="D225" s="7">
        <v>70000000</v>
      </c>
      <c r="E225" s="7">
        <v>48909766.850000001</v>
      </c>
      <c r="F225" s="7">
        <v>0.69869999999999999</v>
      </c>
      <c r="G225" s="7">
        <v>14090233.149999999</v>
      </c>
    </row>
    <row r="226" spans="1:7" hidden="1" x14ac:dyDescent="0.3">
      <c r="A226" t="s">
        <v>315</v>
      </c>
      <c r="B226">
        <v>110631</v>
      </c>
      <c r="C226" t="s">
        <v>74</v>
      </c>
      <c r="D226" s="7">
        <v>85000000</v>
      </c>
      <c r="E226" s="7">
        <v>62335543.060000002</v>
      </c>
      <c r="F226" s="7">
        <v>0.73340000000000005</v>
      </c>
      <c r="G226" s="7">
        <v>14164456.939999998</v>
      </c>
    </row>
    <row r="227" spans="1:7" hidden="1" x14ac:dyDescent="0.3">
      <c r="A227" t="s">
        <v>316</v>
      </c>
      <c r="B227">
        <v>931389</v>
      </c>
      <c r="C227" t="s">
        <v>71</v>
      </c>
      <c r="D227" s="7">
        <v>65000000</v>
      </c>
      <c r="E227" s="7">
        <v>46747009.700000003</v>
      </c>
      <c r="F227" s="7">
        <v>0.71919999999999995</v>
      </c>
      <c r="G227" s="7">
        <v>11752990.299999997</v>
      </c>
    </row>
    <row r="228" spans="1:7" hidden="1" x14ac:dyDescent="0.3">
      <c r="A228" t="s">
        <v>317</v>
      </c>
      <c r="B228">
        <v>957327</v>
      </c>
      <c r="C228" t="s">
        <v>69</v>
      </c>
      <c r="D228" s="7">
        <v>100000000</v>
      </c>
      <c r="E228" s="7">
        <v>70193632.090000004</v>
      </c>
      <c r="F228" s="7">
        <v>0.70189999999999997</v>
      </c>
      <c r="G228" s="7">
        <v>19806367.909999996</v>
      </c>
    </row>
    <row r="229" spans="1:7" hidden="1" x14ac:dyDescent="0.3">
      <c r="A229" t="s">
        <v>318</v>
      </c>
      <c r="B229">
        <v>28450377</v>
      </c>
      <c r="C229" t="s">
        <v>68</v>
      </c>
      <c r="D229" s="7">
        <v>90000000</v>
      </c>
      <c r="E229" s="7">
        <v>67184685.980000004</v>
      </c>
      <c r="F229" s="7">
        <v>0.74650000000000005</v>
      </c>
      <c r="G229" s="7">
        <v>13815314.019999996</v>
      </c>
    </row>
    <row r="230" spans="1:7" hidden="1" x14ac:dyDescent="0.3">
      <c r="A230" t="s">
        <v>319</v>
      </c>
      <c r="B230">
        <v>937202</v>
      </c>
      <c r="C230" t="s">
        <v>73</v>
      </c>
      <c r="D230" s="7">
        <v>75000000</v>
      </c>
      <c r="E230" s="7">
        <v>54066830.119999997</v>
      </c>
      <c r="F230" s="7">
        <v>0.72089999999999999</v>
      </c>
      <c r="G230" s="7">
        <v>13433169.880000003</v>
      </c>
    </row>
    <row r="231" spans="1:7" hidden="1" x14ac:dyDescent="0.3">
      <c r="A231" t="s">
        <v>320</v>
      </c>
      <c r="B231">
        <v>310065</v>
      </c>
      <c r="C231" t="s">
        <v>76</v>
      </c>
      <c r="D231" s="7">
        <v>100000000</v>
      </c>
      <c r="E231" s="7">
        <v>69269106.569999993</v>
      </c>
      <c r="F231" s="7">
        <v>0.69269999999999998</v>
      </c>
      <c r="G231" s="7">
        <v>20730893.430000007</v>
      </c>
    </row>
    <row r="232" spans="1:7" hidden="1" x14ac:dyDescent="0.3">
      <c r="A232" t="s">
        <v>321</v>
      </c>
      <c r="B232">
        <v>101752</v>
      </c>
      <c r="C232" t="s">
        <v>74</v>
      </c>
      <c r="D232" s="7">
        <v>150000000</v>
      </c>
      <c r="E232" s="7">
        <v>120315400</v>
      </c>
      <c r="F232" s="7">
        <v>0.80210000000000004</v>
      </c>
      <c r="G232" s="7">
        <v>14684600</v>
      </c>
    </row>
    <row r="233" spans="1:7" hidden="1" x14ac:dyDescent="0.3">
      <c r="A233" t="s">
        <v>322</v>
      </c>
      <c r="B233">
        <v>100230</v>
      </c>
      <c r="C233" t="s">
        <v>75</v>
      </c>
      <c r="D233" s="7">
        <v>55000000</v>
      </c>
      <c r="E233" s="7">
        <v>39453077.100000001</v>
      </c>
      <c r="F233" s="7">
        <v>0.71730000000000005</v>
      </c>
      <c r="G233" s="7">
        <v>10046922.899999999</v>
      </c>
    </row>
    <row r="234" spans="1:7" hidden="1" x14ac:dyDescent="0.3">
      <c r="A234" t="s">
        <v>323</v>
      </c>
      <c r="B234">
        <v>180556</v>
      </c>
      <c r="C234" t="s">
        <v>74</v>
      </c>
      <c r="D234" s="7">
        <v>40000000</v>
      </c>
      <c r="E234" s="7">
        <v>28642206.309999999</v>
      </c>
      <c r="F234" s="7">
        <v>0.71609999999999996</v>
      </c>
      <c r="G234" s="7">
        <v>7357793.6900000013</v>
      </c>
    </row>
    <row r="235" spans="1:7" hidden="1" x14ac:dyDescent="0.3">
      <c r="A235" t="s">
        <v>324</v>
      </c>
      <c r="B235">
        <v>101712</v>
      </c>
      <c r="C235" t="s">
        <v>73</v>
      </c>
      <c r="D235" s="7">
        <v>75000000</v>
      </c>
      <c r="E235" s="7">
        <v>53190550.329999998</v>
      </c>
      <c r="F235" s="7">
        <v>0.70920000000000005</v>
      </c>
      <c r="G235" s="7">
        <v>14309449.670000002</v>
      </c>
    </row>
    <row r="236" spans="1:7" hidden="1" x14ac:dyDescent="0.3">
      <c r="A236" t="s">
        <v>325</v>
      </c>
      <c r="B236">
        <v>109548</v>
      </c>
      <c r="C236" t="s">
        <v>74</v>
      </c>
      <c r="D236" s="7">
        <v>160000000</v>
      </c>
      <c r="E236" s="7">
        <v>109268677.5</v>
      </c>
      <c r="F236" s="7">
        <v>0.68289999999999995</v>
      </c>
      <c r="G236" s="7">
        <v>34731322.5</v>
      </c>
    </row>
    <row r="237" spans="1:7" hidden="1" x14ac:dyDescent="0.3">
      <c r="A237" t="s">
        <v>326</v>
      </c>
      <c r="B237">
        <v>108560</v>
      </c>
      <c r="C237" t="s">
        <v>74</v>
      </c>
      <c r="D237" s="7">
        <v>100000000</v>
      </c>
      <c r="E237" s="7">
        <v>90948096.069999993</v>
      </c>
      <c r="F237" s="7">
        <v>0.90949999999999998</v>
      </c>
      <c r="G237" s="7">
        <v>0</v>
      </c>
    </row>
    <row r="238" spans="1:7" hidden="1" x14ac:dyDescent="0.3">
      <c r="A238" t="s">
        <v>327</v>
      </c>
      <c r="B238">
        <v>191113</v>
      </c>
      <c r="C238" t="s">
        <v>71</v>
      </c>
      <c r="D238" s="7">
        <v>700000000</v>
      </c>
      <c r="E238" s="7">
        <v>459474236.42000002</v>
      </c>
      <c r="F238" s="7">
        <v>0.65639999999999998</v>
      </c>
      <c r="G238" s="7">
        <v>170525763.57999998</v>
      </c>
    </row>
    <row r="239" spans="1:7" hidden="1" x14ac:dyDescent="0.3">
      <c r="A239" t="s">
        <v>328</v>
      </c>
      <c r="B239">
        <v>101499</v>
      </c>
      <c r="C239" t="s">
        <v>74</v>
      </c>
      <c r="D239" s="7">
        <v>180000000</v>
      </c>
      <c r="E239" s="7">
        <v>117634109.25</v>
      </c>
      <c r="F239" s="7">
        <v>0.65349999999999997</v>
      </c>
      <c r="G239" s="7">
        <v>44365890.75</v>
      </c>
    </row>
    <row r="240" spans="1:7" hidden="1" x14ac:dyDescent="0.3">
      <c r="A240" t="s">
        <v>329</v>
      </c>
      <c r="B240">
        <v>101743</v>
      </c>
      <c r="C240" t="s">
        <v>67</v>
      </c>
      <c r="D240" s="7">
        <v>200000000</v>
      </c>
      <c r="E240" s="7">
        <v>133850593.7</v>
      </c>
      <c r="F240" s="7">
        <v>0.66930000000000001</v>
      </c>
      <c r="G240" s="7">
        <v>46149406.299999997</v>
      </c>
    </row>
    <row r="241" spans="1:7" hidden="1" x14ac:dyDescent="0.3">
      <c r="A241" t="s">
        <v>330</v>
      </c>
      <c r="B241">
        <v>101605</v>
      </c>
      <c r="C241" t="s">
        <v>75</v>
      </c>
      <c r="D241" s="7">
        <v>75000000</v>
      </c>
      <c r="E241" s="7">
        <v>49870316.75</v>
      </c>
      <c r="F241" s="7">
        <v>0.66490000000000005</v>
      </c>
      <c r="G241" s="7">
        <v>17629683.25</v>
      </c>
    </row>
    <row r="242" spans="1:7" hidden="1" x14ac:dyDescent="0.3">
      <c r="A242" t="s">
        <v>331</v>
      </c>
      <c r="B242">
        <v>9268711</v>
      </c>
      <c r="C242" t="s">
        <v>70</v>
      </c>
      <c r="D242" s="7">
        <v>100000000</v>
      </c>
      <c r="E242" s="7">
        <v>66997124.460000001</v>
      </c>
      <c r="F242" s="7">
        <v>0.67</v>
      </c>
      <c r="G242" s="7">
        <v>23002875.539999999</v>
      </c>
    </row>
    <row r="243" spans="1:7" hidden="1" x14ac:dyDescent="0.3">
      <c r="A243" t="s">
        <v>332</v>
      </c>
      <c r="B243">
        <v>110401</v>
      </c>
      <c r="C243" t="s">
        <v>74</v>
      </c>
      <c r="D243" s="7">
        <v>100000000</v>
      </c>
      <c r="E243" s="7">
        <v>61170258.799999997</v>
      </c>
      <c r="F243" s="7">
        <v>0.61170000000000002</v>
      </c>
      <c r="G243" s="7">
        <v>28829741.200000003</v>
      </c>
    </row>
    <row r="244" spans="1:7" hidden="1" x14ac:dyDescent="0.3">
      <c r="A244" t="s">
        <v>333</v>
      </c>
      <c r="B244">
        <v>957429</v>
      </c>
      <c r="C244" t="s">
        <v>70</v>
      </c>
      <c r="D244" s="7">
        <v>120000000</v>
      </c>
      <c r="E244" s="7">
        <v>73904622.650000006</v>
      </c>
      <c r="F244" s="7">
        <v>0.6159</v>
      </c>
      <c r="G244" s="7">
        <v>34095377.349999994</v>
      </c>
    </row>
    <row r="245" spans="1:7" hidden="1" x14ac:dyDescent="0.3">
      <c r="A245" t="s">
        <v>334</v>
      </c>
      <c r="B245">
        <v>100382</v>
      </c>
      <c r="C245" t="s">
        <v>74</v>
      </c>
      <c r="D245" s="7">
        <v>75000000</v>
      </c>
      <c r="E245" s="7">
        <v>31607158.59</v>
      </c>
      <c r="F245" s="7">
        <v>0.4214</v>
      </c>
      <c r="G245" s="7">
        <v>35892841.409999996</v>
      </c>
    </row>
    <row r="246" spans="1:7" hidden="1" x14ac:dyDescent="0.3">
      <c r="A246" t="s">
        <v>335</v>
      </c>
      <c r="B246">
        <v>100698</v>
      </c>
      <c r="C246" t="s">
        <v>74</v>
      </c>
      <c r="D246" s="7">
        <v>50000000</v>
      </c>
      <c r="E246" s="7">
        <v>30767965.719999999</v>
      </c>
      <c r="F246" s="7">
        <v>0.61539999999999995</v>
      </c>
      <c r="G246" s="7">
        <v>14232034.280000001</v>
      </c>
    </row>
    <row r="247" spans="1:7" hidden="1" x14ac:dyDescent="0.3">
      <c r="A247" t="s">
        <v>336</v>
      </c>
      <c r="B247">
        <v>180925</v>
      </c>
      <c r="C247" t="s">
        <v>72</v>
      </c>
      <c r="D247" s="7">
        <v>35000000</v>
      </c>
      <c r="E247" s="7">
        <v>21182264.609999999</v>
      </c>
      <c r="F247" s="7">
        <v>0.60519999999999996</v>
      </c>
      <c r="G247" s="7">
        <v>10317735.390000001</v>
      </c>
    </row>
    <row r="248" spans="1:7" hidden="1" x14ac:dyDescent="0.3">
      <c r="A248" t="s">
        <v>337</v>
      </c>
      <c r="B248">
        <v>101729</v>
      </c>
      <c r="C248" t="s">
        <v>71</v>
      </c>
      <c r="D248" s="7">
        <v>125000000</v>
      </c>
      <c r="E248" s="7">
        <v>107488056.28</v>
      </c>
      <c r="F248" s="7">
        <v>0.8599</v>
      </c>
      <c r="G248" s="7">
        <v>5011943.7199999988</v>
      </c>
    </row>
    <row r="249" spans="1:7" hidden="1" x14ac:dyDescent="0.3">
      <c r="A249" t="s">
        <v>338</v>
      </c>
      <c r="B249">
        <v>186289</v>
      </c>
      <c r="C249" t="s">
        <v>72</v>
      </c>
      <c r="D249" s="7">
        <v>300000000</v>
      </c>
      <c r="E249" s="7">
        <v>173336093.56999999</v>
      </c>
      <c r="F249" s="7">
        <v>0.57779999999999998</v>
      </c>
      <c r="G249" s="7">
        <v>96663906.430000007</v>
      </c>
    </row>
    <row r="250" spans="1:7" hidden="1" x14ac:dyDescent="0.3">
      <c r="A250" t="s">
        <v>339</v>
      </c>
      <c r="B250">
        <v>108393</v>
      </c>
      <c r="C250" t="s">
        <v>73</v>
      </c>
      <c r="D250" s="7">
        <v>180000000</v>
      </c>
      <c r="E250" s="7">
        <v>95510569.620000005</v>
      </c>
      <c r="F250" s="7">
        <v>0.53059999999999996</v>
      </c>
      <c r="G250" s="7">
        <v>66489430.379999995</v>
      </c>
    </row>
    <row r="251" spans="1:7" hidden="1" x14ac:dyDescent="0.3">
      <c r="A251" t="s">
        <v>340</v>
      </c>
      <c r="B251">
        <v>16774322</v>
      </c>
      <c r="C251" t="s">
        <v>71</v>
      </c>
      <c r="D251" s="7">
        <v>10000000</v>
      </c>
      <c r="E251" s="7">
        <v>5938711.5899999999</v>
      </c>
      <c r="F251" s="7">
        <v>0.59389999999999998</v>
      </c>
      <c r="G251" s="7">
        <v>3061288.41</v>
      </c>
    </row>
    <row r="252" spans="1:7" hidden="1" x14ac:dyDescent="0.3">
      <c r="A252" t="s">
        <v>341</v>
      </c>
      <c r="B252">
        <v>101166</v>
      </c>
      <c r="C252" t="s">
        <v>72</v>
      </c>
      <c r="D252" s="7">
        <v>100000000</v>
      </c>
      <c r="E252" s="7">
        <v>56967497.159999996</v>
      </c>
      <c r="F252" s="7">
        <v>0.56969999999999998</v>
      </c>
      <c r="G252" s="7">
        <v>33032502.840000004</v>
      </c>
    </row>
    <row r="253" spans="1:7" hidden="1" x14ac:dyDescent="0.3">
      <c r="A253" t="s">
        <v>342</v>
      </c>
      <c r="B253">
        <v>100225</v>
      </c>
      <c r="C253" t="s">
        <v>72</v>
      </c>
      <c r="D253" s="7">
        <v>150000000</v>
      </c>
      <c r="E253" s="7">
        <v>83731513.189999998</v>
      </c>
      <c r="F253" s="7">
        <v>0.55820000000000003</v>
      </c>
      <c r="G253" s="7">
        <v>51268486.810000002</v>
      </c>
    </row>
    <row r="254" spans="1:7" hidden="1" x14ac:dyDescent="0.3">
      <c r="A254" t="s">
        <v>343</v>
      </c>
      <c r="B254">
        <v>60854400</v>
      </c>
      <c r="C254" t="s">
        <v>73</v>
      </c>
      <c r="D254" s="7">
        <v>75000000</v>
      </c>
      <c r="E254" s="7">
        <v>41454058.810000002</v>
      </c>
      <c r="F254" s="7">
        <v>0.55269999999999997</v>
      </c>
      <c r="G254" s="7">
        <v>26045941.189999998</v>
      </c>
    </row>
    <row r="255" spans="1:7" hidden="1" x14ac:dyDescent="0.3">
      <c r="A255" t="s">
        <v>344</v>
      </c>
      <c r="B255">
        <v>38480540</v>
      </c>
      <c r="C255" t="s">
        <v>70</v>
      </c>
      <c r="D255" s="7">
        <v>50000000</v>
      </c>
      <c r="E255" s="7">
        <v>27201168.489999998</v>
      </c>
      <c r="F255" s="7">
        <v>0.54400000000000004</v>
      </c>
      <c r="G255" s="7">
        <v>17798831.510000002</v>
      </c>
    </row>
    <row r="256" spans="1:7" hidden="1" x14ac:dyDescent="0.3">
      <c r="A256" t="s">
        <v>345</v>
      </c>
      <c r="B256">
        <v>100399</v>
      </c>
      <c r="C256" t="s">
        <v>74</v>
      </c>
      <c r="D256" s="7">
        <v>75000000</v>
      </c>
      <c r="E256" s="7">
        <v>42997819.049999997</v>
      </c>
      <c r="F256" s="7">
        <v>0.57330000000000003</v>
      </c>
      <c r="G256" s="7">
        <v>24502180.950000003</v>
      </c>
    </row>
    <row r="257" spans="1:7" hidden="1" x14ac:dyDescent="0.3">
      <c r="A257" t="s">
        <v>346</v>
      </c>
      <c r="B257">
        <v>24132301</v>
      </c>
      <c r="C257" t="s">
        <v>72</v>
      </c>
      <c r="D257" s="7">
        <v>100000000</v>
      </c>
      <c r="E257" s="7">
        <v>57688521.359999999</v>
      </c>
      <c r="F257" s="7">
        <v>0.57689999999999997</v>
      </c>
      <c r="G257" s="7">
        <v>32311478.640000001</v>
      </c>
    </row>
    <row r="258" spans="1:7" hidden="1" x14ac:dyDescent="0.3">
      <c r="A258" t="s">
        <v>347</v>
      </c>
      <c r="B258">
        <v>8223314</v>
      </c>
      <c r="C258" t="s">
        <v>71</v>
      </c>
      <c r="D258" s="7">
        <v>75000000</v>
      </c>
      <c r="E258" s="7">
        <v>40791196.009999998</v>
      </c>
      <c r="F258" s="7">
        <v>0.54390000000000005</v>
      </c>
      <c r="G258" s="7">
        <v>26708803.990000002</v>
      </c>
    </row>
    <row r="259" spans="1:7" hidden="1" x14ac:dyDescent="0.3">
      <c r="A259" t="s">
        <v>348</v>
      </c>
      <c r="B259">
        <v>101032</v>
      </c>
      <c r="C259" t="s">
        <v>72</v>
      </c>
      <c r="D259" s="7">
        <v>100000000</v>
      </c>
      <c r="E259" s="7">
        <v>54364213.549999997</v>
      </c>
      <c r="F259" s="7">
        <v>0.54359999999999997</v>
      </c>
      <c r="G259" s="7">
        <v>35635786.450000003</v>
      </c>
    </row>
    <row r="260" spans="1:7" hidden="1" x14ac:dyDescent="0.3">
      <c r="A260" t="s">
        <v>349</v>
      </c>
      <c r="B260">
        <v>115724</v>
      </c>
      <c r="C260" t="s">
        <v>74</v>
      </c>
      <c r="D260" s="7">
        <v>50000000</v>
      </c>
      <c r="E260" s="7">
        <v>13035424.99</v>
      </c>
      <c r="F260" s="7">
        <v>0.26069999999999999</v>
      </c>
      <c r="G260" s="7">
        <v>31964575.009999998</v>
      </c>
    </row>
    <row r="261" spans="1:7" hidden="1" x14ac:dyDescent="0.3">
      <c r="A261" t="s">
        <v>350</v>
      </c>
      <c r="B261">
        <v>50856480</v>
      </c>
      <c r="C261" t="s">
        <v>74</v>
      </c>
      <c r="D261" s="7">
        <v>125000000</v>
      </c>
      <c r="E261" s="7">
        <v>83690502.730000004</v>
      </c>
      <c r="F261" s="7">
        <v>0.66949999999999998</v>
      </c>
      <c r="G261" s="7">
        <v>28809497.269999996</v>
      </c>
    </row>
    <row r="262" spans="1:7" hidden="1" x14ac:dyDescent="0.3">
      <c r="A262" t="s">
        <v>351</v>
      </c>
      <c r="B262">
        <v>100312</v>
      </c>
      <c r="C262" t="s">
        <v>72</v>
      </c>
      <c r="D262" s="7">
        <v>100000000</v>
      </c>
      <c r="E262" s="7">
        <v>52711669.979999997</v>
      </c>
      <c r="F262" s="7">
        <v>0.52710000000000001</v>
      </c>
      <c r="G262" s="7">
        <v>37288330.020000003</v>
      </c>
    </row>
    <row r="263" spans="1:7" hidden="1" x14ac:dyDescent="0.3">
      <c r="A263" t="s">
        <v>352</v>
      </c>
      <c r="B263">
        <v>179551</v>
      </c>
      <c r="C263" t="s">
        <v>72</v>
      </c>
      <c r="D263" s="7">
        <v>100000000</v>
      </c>
      <c r="E263" s="7">
        <v>53181874.439999998</v>
      </c>
      <c r="F263" s="7">
        <v>0.53180000000000005</v>
      </c>
      <c r="G263" s="7">
        <v>36818125.560000002</v>
      </c>
    </row>
    <row r="264" spans="1:7" hidden="1" x14ac:dyDescent="0.3">
      <c r="A264" t="s">
        <v>353</v>
      </c>
      <c r="B264">
        <v>217732</v>
      </c>
      <c r="C264" t="s">
        <v>72</v>
      </c>
      <c r="D264" s="7">
        <v>125000000</v>
      </c>
      <c r="E264" s="7">
        <v>67154868.090000004</v>
      </c>
      <c r="F264" s="7">
        <v>0.53720000000000001</v>
      </c>
      <c r="G264" s="7">
        <v>45345131.909999996</v>
      </c>
    </row>
    <row r="265" spans="1:7" hidden="1" x14ac:dyDescent="0.3">
      <c r="A265" t="s">
        <v>354</v>
      </c>
      <c r="B265">
        <v>1027636</v>
      </c>
      <c r="C265" t="s">
        <v>73</v>
      </c>
      <c r="D265" s="7">
        <v>75000000</v>
      </c>
      <c r="E265" s="7">
        <v>39792271.770000003</v>
      </c>
      <c r="F265" s="7">
        <v>0.53059999999999996</v>
      </c>
      <c r="G265" s="7">
        <v>27707728.229999997</v>
      </c>
    </row>
    <row r="266" spans="1:7" hidden="1" x14ac:dyDescent="0.3">
      <c r="A266" t="s">
        <v>355</v>
      </c>
      <c r="B266">
        <v>108620</v>
      </c>
      <c r="C266" t="s">
        <v>72</v>
      </c>
      <c r="D266" s="7">
        <v>125000000</v>
      </c>
      <c r="E266" s="7">
        <v>71340184.670000002</v>
      </c>
      <c r="F266" s="7">
        <v>0.57069999999999999</v>
      </c>
      <c r="G266" s="7">
        <v>41159815.329999998</v>
      </c>
    </row>
    <row r="267" spans="1:7" hidden="1" x14ac:dyDescent="0.3">
      <c r="A267" t="s">
        <v>356</v>
      </c>
      <c r="B267">
        <v>108613</v>
      </c>
      <c r="C267" t="s">
        <v>76</v>
      </c>
      <c r="D267" s="7">
        <v>70000000</v>
      </c>
      <c r="E267" s="7">
        <v>36068005.490000002</v>
      </c>
      <c r="F267" s="7">
        <v>0.51529999999999998</v>
      </c>
      <c r="G267" s="7">
        <v>26931994.509999998</v>
      </c>
    </row>
    <row r="268" spans="1:7" hidden="1" x14ac:dyDescent="0.3">
      <c r="A268" t="s">
        <v>357</v>
      </c>
      <c r="B268">
        <v>100747</v>
      </c>
      <c r="C268" t="s">
        <v>73</v>
      </c>
      <c r="D268" s="7">
        <v>50000000</v>
      </c>
      <c r="E268" s="7">
        <v>21529122.420000002</v>
      </c>
      <c r="F268" s="7">
        <v>0.43059999999999998</v>
      </c>
      <c r="G268" s="7">
        <v>23470877.579999998</v>
      </c>
    </row>
    <row r="269" spans="1:7" hidden="1" x14ac:dyDescent="0.3">
      <c r="A269" t="s">
        <v>358</v>
      </c>
      <c r="B269">
        <v>918049</v>
      </c>
      <c r="C269" t="s">
        <v>74</v>
      </c>
      <c r="D269" s="7">
        <v>75000000</v>
      </c>
      <c r="E269" s="7">
        <v>39759365.600000001</v>
      </c>
      <c r="F269" s="7">
        <v>0.53010000000000002</v>
      </c>
      <c r="G269" s="7">
        <v>27740634.399999999</v>
      </c>
    </row>
    <row r="270" spans="1:7" hidden="1" x14ac:dyDescent="0.3">
      <c r="A270" t="s">
        <v>359</v>
      </c>
      <c r="B270">
        <v>186376</v>
      </c>
      <c r="C270" t="s">
        <v>70</v>
      </c>
      <c r="D270" s="7">
        <v>100000000</v>
      </c>
      <c r="E270" s="7">
        <v>49951187.799999997</v>
      </c>
      <c r="F270" s="7">
        <v>0.4995</v>
      </c>
      <c r="G270" s="7">
        <v>40048812.200000003</v>
      </c>
    </row>
    <row r="271" spans="1:7" hidden="1" x14ac:dyDescent="0.3">
      <c r="A271" t="s">
        <v>360</v>
      </c>
      <c r="B271">
        <v>104597</v>
      </c>
      <c r="C271" t="s">
        <v>74</v>
      </c>
      <c r="D271" s="7">
        <v>100000000</v>
      </c>
      <c r="E271" s="7">
        <v>50134983.380000003</v>
      </c>
      <c r="F271" s="7">
        <v>0.50129999999999997</v>
      </c>
      <c r="G271" s="7">
        <v>39865016.619999997</v>
      </c>
    </row>
    <row r="272" spans="1:7" hidden="1" x14ac:dyDescent="0.3">
      <c r="A272" t="s">
        <v>361</v>
      </c>
      <c r="B272">
        <v>110492</v>
      </c>
      <c r="C272" t="s">
        <v>76</v>
      </c>
      <c r="D272" s="7">
        <v>75000000</v>
      </c>
      <c r="E272" s="7">
        <v>36637109.740000002</v>
      </c>
      <c r="F272" s="7">
        <v>0.48849999999999999</v>
      </c>
      <c r="G272" s="7">
        <v>30862890.259999998</v>
      </c>
    </row>
    <row r="273" spans="1:7" hidden="1" x14ac:dyDescent="0.3">
      <c r="A273" t="s">
        <v>362</v>
      </c>
      <c r="B273">
        <v>227189</v>
      </c>
      <c r="C273" t="s">
        <v>70</v>
      </c>
      <c r="D273" s="7">
        <v>1250000000</v>
      </c>
      <c r="E273" s="7">
        <v>600134064.75999999</v>
      </c>
      <c r="F273" s="7">
        <v>0.48010000000000003</v>
      </c>
      <c r="G273" s="7">
        <v>524865935.24000001</v>
      </c>
    </row>
    <row r="274" spans="1:7" hidden="1" x14ac:dyDescent="0.3">
      <c r="A274" t="s">
        <v>363</v>
      </c>
      <c r="B274">
        <v>50132403</v>
      </c>
      <c r="C274" t="s">
        <v>70</v>
      </c>
      <c r="D274" s="7">
        <v>90000000</v>
      </c>
      <c r="E274" s="7">
        <v>43198999.799999997</v>
      </c>
      <c r="F274" s="7">
        <v>0.48</v>
      </c>
      <c r="G274" s="7">
        <v>37801000.200000003</v>
      </c>
    </row>
    <row r="275" spans="1:7" hidden="1" x14ac:dyDescent="0.3">
      <c r="A275" t="s">
        <v>364</v>
      </c>
      <c r="B275">
        <v>319789</v>
      </c>
      <c r="C275" t="s">
        <v>76</v>
      </c>
      <c r="D275" s="7">
        <v>50000000</v>
      </c>
      <c r="E275" s="7">
        <v>23445381.469999999</v>
      </c>
      <c r="F275" s="7">
        <v>0.46889999999999998</v>
      </c>
      <c r="G275" s="7">
        <v>21554618.530000001</v>
      </c>
    </row>
    <row r="276" spans="1:7" hidden="1" x14ac:dyDescent="0.3">
      <c r="A276" t="s">
        <v>365</v>
      </c>
      <c r="B276">
        <v>218385</v>
      </c>
      <c r="C276" t="s">
        <v>71</v>
      </c>
      <c r="D276" s="7">
        <v>75000000</v>
      </c>
      <c r="E276" s="7">
        <v>34521163.100000001</v>
      </c>
      <c r="F276" s="7">
        <v>0.46029999999999999</v>
      </c>
      <c r="G276" s="7">
        <v>32978836.899999999</v>
      </c>
    </row>
    <row r="277" spans="1:7" hidden="1" x14ac:dyDescent="0.3">
      <c r="A277" t="s">
        <v>366</v>
      </c>
      <c r="B277">
        <v>186288</v>
      </c>
      <c r="C277" t="s">
        <v>70</v>
      </c>
      <c r="D277" s="7">
        <v>1500000000</v>
      </c>
      <c r="E277" s="7">
        <v>748366135.97000003</v>
      </c>
      <c r="F277" s="7">
        <v>0.49890000000000001</v>
      </c>
      <c r="G277" s="7">
        <v>601633864.02999997</v>
      </c>
    </row>
    <row r="278" spans="1:7" hidden="1" x14ac:dyDescent="0.3">
      <c r="A278" t="s">
        <v>367</v>
      </c>
      <c r="B278">
        <v>179563</v>
      </c>
      <c r="C278" t="s">
        <v>75</v>
      </c>
      <c r="D278" s="7">
        <v>75000000</v>
      </c>
      <c r="E278" s="7">
        <v>35611438.039999999</v>
      </c>
      <c r="F278" s="7">
        <v>0.4748</v>
      </c>
      <c r="G278" s="7">
        <v>31888561.960000001</v>
      </c>
    </row>
    <row r="279" spans="1:7" hidden="1" x14ac:dyDescent="0.3">
      <c r="A279" t="s">
        <v>368</v>
      </c>
      <c r="B279">
        <v>53352913</v>
      </c>
      <c r="C279" t="s">
        <v>73</v>
      </c>
      <c r="D279" s="7">
        <v>75000000</v>
      </c>
      <c r="E279" s="7">
        <v>36035192.18</v>
      </c>
      <c r="F279" s="7">
        <v>0.48049999999999998</v>
      </c>
      <c r="G279" s="7">
        <v>31464807.82</v>
      </c>
    </row>
    <row r="280" spans="1:7" hidden="1" x14ac:dyDescent="0.3">
      <c r="A280" t="s">
        <v>369</v>
      </c>
      <c r="B280">
        <v>58121995</v>
      </c>
      <c r="C280" t="s">
        <v>75</v>
      </c>
      <c r="D280" s="7">
        <v>50000000</v>
      </c>
      <c r="E280" s="7">
        <v>24347438.460000001</v>
      </c>
      <c r="F280" s="7">
        <v>0.4869</v>
      </c>
      <c r="G280" s="7">
        <v>20652561.539999999</v>
      </c>
    </row>
    <row r="281" spans="1:7" hidden="1" x14ac:dyDescent="0.3">
      <c r="A281" t="s">
        <v>370</v>
      </c>
      <c r="B281">
        <v>180963</v>
      </c>
      <c r="C281" t="s">
        <v>67</v>
      </c>
      <c r="D281" s="7">
        <v>3000000000</v>
      </c>
      <c r="E281" s="7">
        <v>1742860317.76</v>
      </c>
      <c r="F281" s="7">
        <v>0.58099999999999996</v>
      </c>
      <c r="G281" s="7">
        <v>957139682.24000001</v>
      </c>
    </row>
    <row r="282" spans="1:7" hidden="1" x14ac:dyDescent="0.3">
      <c r="A282" t="s">
        <v>371</v>
      </c>
      <c r="B282">
        <v>143019</v>
      </c>
      <c r="C282" t="s">
        <v>69</v>
      </c>
      <c r="D282" s="7">
        <v>90000000</v>
      </c>
      <c r="E282" s="7">
        <v>40284054.649999999</v>
      </c>
      <c r="F282" s="7">
        <v>0.4476</v>
      </c>
      <c r="G282" s="7">
        <v>40715945.350000001</v>
      </c>
    </row>
    <row r="283" spans="1:7" hidden="1" x14ac:dyDescent="0.3">
      <c r="A283" t="s">
        <v>372</v>
      </c>
      <c r="B283">
        <v>180923</v>
      </c>
      <c r="C283" t="s">
        <v>67</v>
      </c>
      <c r="D283" s="7">
        <v>75000000</v>
      </c>
      <c r="E283" s="7">
        <v>32040633.68</v>
      </c>
      <c r="F283" s="7">
        <v>0.42720000000000002</v>
      </c>
      <c r="G283" s="7">
        <v>35459366.32</v>
      </c>
    </row>
    <row r="284" spans="1:7" hidden="1" x14ac:dyDescent="0.3">
      <c r="A284" t="s">
        <v>373</v>
      </c>
      <c r="B284">
        <v>957405</v>
      </c>
      <c r="C284" t="s">
        <v>68</v>
      </c>
      <c r="D284" s="7">
        <v>115000000</v>
      </c>
      <c r="E284" s="7">
        <v>48260922.079999998</v>
      </c>
      <c r="F284" s="7">
        <v>0.41970000000000002</v>
      </c>
      <c r="G284" s="7">
        <v>55239077.920000002</v>
      </c>
    </row>
    <row r="285" spans="1:7" hidden="1" x14ac:dyDescent="0.3">
      <c r="A285" t="s">
        <v>374</v>
      </c>
      <c r="B285">
        <v>923881</v>
      </c>
      <c r="C285" t="s">
        <v>71</v>
      </c>
      <c r="D285" s="7">
        <v>100000000</v>
      </c>
      <c r="E285" s="7">
        <v>41427076.140000001</v>
      </c>
      <c r="F285" s="7">
        <v>0.4143</v>
      </c>
      <c r="G285" s="7">
        <v>48572923.859999999</v>
      </c>
    </row>
    <row r="286" spans="1:7" hidden="1" x14ac:dyDescent="0.3">
      <c r="A286" t="s">
        <v>375</v>
      </c>
      <c r="B286">
        <v>319105</v>
      </c>
      <c r="C286" t="s">
        <v>73</v>
      </c>
      <c r="D286" s="7">
        <v>75000000</v>
      </c>
      <c r="E286" s="7">
        <v>32420456.52</v>
      </c>
      <c r="F286" s="7">
        <v>0.43230000000000002</v>
      </c>
      <c r="G286" s="7">
        <v>35079543.480000004</v>
      </c>
    </row>
    <row r="287" spans="1:7" hidden="1" x14ac:dyDescent="0.3">
      <c r="A287" t="s">
        <v>376</v>
      </c>
      <c r="B287">
        <v>109221</v>
      </c>
      <c r="C287" t="s">
        <v>76</v>
      </c>
      <c r="D287" s="7">
        <v>150000000</v>
      </c>
      <c r="E287" s="7">
        <v>61803806.990000002</v>
      </c>
      <c r="F287" s="7">
        <v>0.41199999999999998</v>
      </c>
      <c r="G287" s="7">
        <v>73196193.00999999</v>
      </c>
    </row>
    <row r="288" spans="1:7" hidden="1" x14ac:dyDescent="0.3">
      <c r="A288" t="s">
        <v>377</v>
      </c>
      <c r="B288">
        <v>385958</v>
      </c>
      <c r="C288" t="s">
        <v>76</v>
      </c>
      <c r="D288" s="7">
        <v>20000000</v>
      </c>
      <c r="E288" s="7">
        <v>7672641.4299999997</v>
      </c>
      <c r="F288" s="7">
        <v>0.3836</v>
      </c>
      <c r="G288" s="7">
        <v>10327358.57</v>
      </c>
    </row>
    <row r="289" spans="1:7" hidden="1" x14ac:dyDescent="0.3">
      <c r="A289" t="s">
        <v>378</v>
      </c>
      <c r="B289">
        <v>186291</v>
      </c>
      <c r="C289" t="s">
        <v>69</v>
      </c>
      <c r="D289" s="7">
        <v>400000000</v>
      </c>
      <c r="E289" s="7">
        <v>154481234.25</v>
      </c>
      <c r="F289" s="7">
        <v>0.38619999999999999</v>
      </c>
      <c r="G289" s="7">
        <v>205518765.75</v>
      </c>
    </row>
    <row r="290" spans="1:7" hidden="1" x14ac:dyDescent="0.3">
      <c r="A290" t="s">
        <v>379</v>
      </c>
      <c r="B290">
        <v>100193</v>
      </c>
      <c r="C290" t="s">
        <v>69</v>
      </c>
      <c r="D290" s="7">
        <v>150000000</v>
      </c>
      <c r="E290" s="7">
        <v>59707745.210000001</v>
      </c>
      <c r="F290" s="7">
        <v>0.39810000000000001</v>
      </c>
      <c r="G290" s="7">
        <v>75292254.789999992</v>
      </c>
    </row>
    <row r="291" spans="1:7" hidden="1" x14ac:dyDescent="0.3">
      <c r="A291" t="s">
        <v>380</v>
      </c>
      <c r="B291">
        <v>143022</v>
      </c>
      <c r="C291" t="s">
        <v>68</v>
      </c>
      <c r="D291" s="7">
        <v>90000000</v>
      </c>
      <c r="E291" s="7">
        <v>35603038.82</v>
      </c>
      <c r="F291" s="7">
        <v>0.39560000000000001</v>
      </c>
      <c r="G291" s="7">
        <v>45396961.18</v>
      </c>
    </row>
    <row r="292" spans="1:7" hidden="1" x14ac:dyDescent="0.3">
      <c r="A292" t="s">
        <v>381</v>
      </c>
      <c r="B292">
        <v>194848</v>
      </c>
      <c r="C292" t="s">
        <v>72</v>
      </c>
      <c r="D292" s="7">
        <v>40000000</v>
      </c>
      <c r="E292" s="7">
        <v>14750828.949999999</v>
      </c>
      <c r="F292" s="7">
        <v>0.36880000000000002</v>
      </c>
      <c r="G292" s="7">
        <v>21249171.050000001</v>
      </c>
    </row>
    <row r="293" spans="1:7" hidden="1" x14ac:dyDescent="0.3">
      <c r="A293" t="s">
        <v>382</v>
      </c>
      <c r="B293">
        <v>361386</v>
      </c>
      <c r="C293" t="s">
        <v>68</v>
      </c>
      <c r="D293" s="7">
        <v>125000000</v>
      </c>
      <c r="E293" s="7">
        <v>43734867.560000002</v>
      </c>
      <c r="F293" s="7">
        <v>0.34989999999999999</v>
      </c>
      <c r="G293" s="7">
        <v>68765132.439999998</v>
      </c>
    </row>
    <row r="294" spans="1:7" hidden="1" x14ac:dyDescent="0.3">
      <c r="A294" t="s">
        <v>383</v>
      </c>
      <c r="B294">
        <v>101122</v>
      </c>
      <c r="C294" t="s">
        <v>75</v>
      </c>
      <c r="D294" s="7">
        <v>50000000</v>
      </c>
      <c r="E294" s="7">
        <v>18249046.129999999</v>
      </c>
      <c r="F294" s="7">
        <v>0.36499999999999999</v>
      </c>
      <c r="G294" s="7">
        <v>26750953.870000001</v>
      </c>
    </row>
    <row r="295" spans="1:7" hidden="1" x14ac:dyDescent="0.3">
      <c r="A295" t="s">
        <v>384</v>
      </c>
      <c r="B295">
        <v>969073</v>
      </c>
      <c r="C295" t="s">
        <v>67</v>
      </c>
      <c r="D295" s="7">
        <v>300000000</v>
      </c>
      <c r="E295" s="7">
        <v>133606243.39</v>
      </c>
      <c r="F295" s="7">
        <v>0.44540000000000002</v>
      </c>
      <c r="G295" s="7">
        <v>136393756.61000001</v>
      </c>
    </row>
    <row r="296" spans="1:7" hidden="1" x14ac:dyDescent="0.3">
      <c r="A296" t="s">
        <v>385</v>
      </c>
      <c r="B296">
        <v>13717296</v>
      </c>
      <c r="C296" t="s">
        <v>76</v>
      </c>
      <c r="D296" s="7">
        <v>50000000</v>
      </c>
      <c r="E296" s="7">
        <v>3198292.93</v>
      </c>
      <c r="F296" s="7">
        <v>6.4000000000000001E-2</v>
      </c>
      <c r="G296" s="7">
        <v>41801707.07</v>
      </c>
    </row>
    <row r="297" spans="1:7" hidden="1" x14ac:dyDescent="0.3">
      <c r="A297" t="s">
        <v>386</v>
      </c>
      <c r="B297">
        <v>7838413</v>
      </c>
      <c r="C297" t="s">
        <v>74</v>
      </c>
      <c r="D297" s="7">
        <v>50000000</v>
      </c>
      <c r="E297" s="7">
        <v>16700884.119999999</v>
      </c>
      <c r="F297" s="7">
        <v>0.33400000000000002</v>
      </c>
      <c r="G297" s="7">
        <v>28299115.880000003</v>
      </c>
    </row>
    <row r="298" spans="1:7" hidden="1" x14ac:dyDescent="0.3">
      <c r="A298" t="s">
        <v>387</v>
      </c>
      <c r="B298">
        <v>7116015</v>
      </c>
      <c r="C298" t="s">
        <v>72</v>
      </c>
      <c r="D298" s="7">
        <v>75000000</v>
      </c>
      <c r="E298" s="7">
        <v>25393113.440000001</v>
      </c>
      <c r="F298" s="7">
        <v>0.33860000000000001</v>
      </c>
      <c r="G298" s="7">
        <v>42106886.560000002</v>
      </c>
    </row>
    <row r="299" spans="1:7" hidden="1" x14ac:dyDescent="0.3">
      <c r="A299" t="s">
        <v>388</v>
      </c>
      <c r="B299">
        <v>101214</v>
      </c>
      <c r="C299" t="s">
        <v>73</v>
      </c>
      <c r="D299" s="7">
        <v>75000000</v>
      </c>
      <c r="E299" s="7">
        <v>44741133.960000001</v>
      </c>
      <c r="F299" s="7">
        <v>0.59650000000000003</v>
      </c>
      <c r="G299" s="7">
        <v>22758866.039999999</v>
      </c>
    </row>
    <row r="300" spans="1:7" hidden="1" x14ac:dyDescent="0.3">
      <c r="A300" t="s">
        <v>389</v>
      </c>
      <c r="B300">
        <v>191112</v>
      </c>
      <c r="C300" t="s">
        <v>71</v>
      </c>
      <c r="D300" s="7">
        <v>700000000</v>
      </c>
      <c r="E300" s="7">
        <v>220007699.08000001</v>
      </c>
      <c r="F300" s="7">
        <v>0.31430000000000002</v>
      </c>
      <c r="G300" s="7">
        <v>409992300.91999996</v>
      </c>
    </row>
    <row r="301" spans="1:7" hidden="1" x14ac:dyDescent="0.3">
      <c r="A301" t="s">
        <v>390</v>
      </c>
      <c r="B301">
        <v>101693</v>
      </c>
      <c r="C301" t="s">
        <v>74</v>
      </c>
      <c r="D301" s="7">
        <v>100000000</v>
      </c>
      <c r="E301" s="7">
        <v>32233195.34</v>
      </c>
      <c r="F301" s="7">
        <v>0.32229999999999998</v>
      </c>
      <c r="G301" s="7">
        <v>57766804.659999996</v>
      </c>
    </row>
    <row r="302" spans="1:7" hidden="1" x14ac:dyDescent="0.3">
      <c r="A302" t="s">
        <v>391</v>
      </c>
      <c r="B302">
        <v>202508</v>
      </c>
      <c r="C302" t="s">
        <v>75</v>
      </c>
      <c r="D302" s="7">
        <v>50000000</v>
      </c>
      <c r="E302" s="7">
        <v>15985037.34</v>
      </c>
      <c r="F302" s="7">
        <v>0.31969999999999998</v>
      </c>
      <c r="G302" s="7">
        <v>29014962.66</v>
      </c>
    </row>
    <row r="303" spans="1:7" hidden="1" x14ac:dyDescent="0.3">
      <c r="A303" t="s">
        <v>392</v>
      </c>
      <c r="B303">
        <v>132826</v>
      </c>
      <c r="C303" t="s">
        <v>67</v>
      </c>
      <c r="D303" s="7">
        <v>100000000</v>
      </c>
      <c r="E303" s="7">
        <v>29480319.890000001</v>
      </c>
      <c r="F303" s="7">
        <v>0.29480000000000001</v>
      </c>
      <c r="G303" s="7">
        <v>60519680.109999999</v>
      </c>
    </row>
    <row r="304" spans="1:7" hidden="1" x14ac:dyDescent="0.3">
      <c r="A304" t="s">
        <v>393</v>
      </c>
      <c r="B304">
        <v>898712</v>
      </c>
      <c r="C304" t="s">
        <v>70</v>
      </c>
      <c r="D304" s="7">
        <v>600000000</v>
      </c>
      <c r="E304" s="7">
        <v>146333119.05000001</v>
      </c>
      <c r="F304" s="7">
        <v>0.24390000000000001</v>
      </c>
      <c r="G304" s="7">
        <v>393666880.94999999</v>
      </c>
    </row>
    <row r="305" spans="1:7" hidden="1" x14ac:dyDescent="0.3">
      <c r="A305" t="s">
        <v>394</v>
      </c>
      <c r="B305">
        <v>354409</v>
      </c>
      <c r="C305" t="s">
        <v>71</v>
      </c>
      <c r="D305" s="7">
        <v>75000000</v>
      </c>
      <c r="E305" s="7">
        <v>24069250.449999999</v>
      </c>
      <c r="F305" s="7">
        <v>0.32090000000000002</v>
      </c>
      <c r="G305" s="7">
        <v>43430749.549999997</v>
      </c>
    </row>
    <row r="306" spans="1:7" hidden="1" x14ac:dyDescent="0.3">
      <c r="A306" t="s">
        <v>395</v>
      </c>
      <c r="B306">
        <v>348091</v>
      </c>
      <c r="C306" t="s">
        <v>74</v>
      </c>
      <c r="D306" s="7">
        <v>50000000</v>
      </c>
      <c r="E306" s="7">
        <v>15572846.99</v>
      </c>
      <c r="F306" s="7">
        <v>0.3115</v>
      </c>
      <c r="G306" s="7">
        <v>29427153.009999998</v>
      </c>
    </row>
    <row r="307" spans="1:7" hidden="1" x14ac:dyDescent="0.3">
      <c r="A307" t="s">
        <v>396</v>
      </c>
      <c r="B307">
        <v>101001</v>
      </c>
      <c r="C307" t="s">
        <v>71</v>
      </c>
      <c r="D307" s="7">
        <v>75000000</v>
      </c>
      <c r="E307" s="7">
        <v>22739691.989999998</v>
      </c>
      <c r="F307" s="7">
        <v>0.30320000000000003</v>
      </c>
      <c r="G307" s="7">
        <v>44760308.010000005</v>
      </c>
    </row>
    <row r="308" spans="1:7" hidden="1" x14ac:dyDescent="0.3">
      <c r="A308" t="s">
        <v>397</v>
      </c>
      <c r="B308">
        <v>7819957</v>
      </c>
      <c r="C308" t="s">
        <v>70</v>
      </c>
      <c r="D308" s="7">
        <v>90000000</v>
      </c>
      <c r="E308" s="7">
        <v>27358876.629999999</v>
      </c>
      <c r="F308" s="7">
        <v>0.30399999999999999</v>
      </c>
      <c r="G308" s="7">
        <v>53641123.370000005</v>
      </c>
    </row>
    <row r="309" spans="1:7" hidden="1" x14ac:dyDescent="0.3">
      <c r="A309" t="s">
        <v>398</v>
      </c>
      <c r="B309">
        <v>7789172</v>
      </c>
      <c r="C309" t="s">
        <v>72</v>
      </c>
      <c r="D309" s="7">
        <v>75000000</v>
      </c>
      <c r="E309" s="7">
        <v>21821966.399999999</v>
      </c>
      <c r="F309" s="7">
        <v>0.29099999999999998</v>
      </c>
      <c r="G309" s="7">
        <v>45678033.600000001</v>
      </c>
    </row>
    <row r="310" spans="1:7" hidden="1" x14ac:dyDescent="0.3">
      <c r="A310" t="s">
        <v>399</v>
      </c>
      <c r="B310">
        <v>112699</v>
      </c>
      <c r="C310" t="s">
        <v>70</v>
      </c>
      <c r="D310" s="7">
        <v>75000000</v>
      </c>
      <c r="E310" s="7">
        <v>12072962.33</v>
      </c>
      <c r="F310" s="7">
        <v>0.161</v>
      </c>
      <c r="G310" s="7">
        <v>55427037.670000002</v>
      </c>
    </row>
    <row r="311" spans="1:7" hidden="1" x14ac:dyDescent="0.3">
      <c r="A311" t="s">
        <v>400</v>
      </c>
      <c r="B311">
        <v>181934</v>
      </c>
      <c r="C311" t="s">
        <v>67</v>
      </c>
      <c r="D311" s="7">
        <v>475000000</v>
      </c>
      <c r="E311" s="7">
        <v>98959425.609999999</v>
      </c>
      <c r="F311" s="7">
        <v>0.20830000000000001</v>
      </c>
      <c r="G311" s="7">
        <v>328540574.38999999</v>
      </c>
    </row>
    <row r="312" spans="1:7" hidden="1" x14ac:dyDescent="0.3">
      <c r="A312" t="s">
        <v>401</v>
      </c>
      <c r="B312">
        <v>939135</v>
      </c>
      <c r="C312" t="s">
        <v>70</v>
      </c>
      <c r="D312" s="7">
        <v>90000000</v>
      </c>
      <c r="E312" s="7">
        <v>25229036.27</v>
      </c>
      <c r="F312" s="7">
        <v>0.28029999999999999</v>
      </c>
      <c r="G312" s="7">
        <v>55770963.730000004</v>
      </c>
    </row>
    <row r="313" spans="1:7" hidden="1" x14ac:dyDescent="0.3">
      <c r="A313" t="s">
        <v>402</v>
      </c>
      <c r="B313">
        <v>143014</v>
      </c>
      <c r="C313" t="s">
        <v>73</v>
      </c>
      <c r="D313" s="7">
        <v>75000000</v>
      </c>
      <c r="E313" s="7">
        <v>20799598.550000001</v>
      </c>
      <c r="F313" s="7">
        <v>0.27729999999999999</v>
      </c>
      <c r="G313" s="7">
        <v>46700401.450000003</v>
      </c>
    </row>
    <row r="314" spans="1:7" hidden="1" x14ac:dyDescent="0.3">
      <c r="A314" t="s">
        <v>403</v>
      </c>
      <c r="B314">
        <v>20696265</v>
      </c>
      <c r="C314" t="s">
        <v>71</v>
      </c>
      <c r="D314" s="7">
        <v>50000000</v>
      </c>
      <c r="E314" s="7">
        <v>7346549.2400000002</v>
      </c>
      <c r="F314" s="7">
        <v>0.1469</v>
      </c>
      <c r="G314" s="7">
        <v>37653450.759999998</v>
      </c>
    </row>
    <row r="315" spans="1:7" hidden="1" x14ac:dyDescent="0.3">
      <c r="A315" t="s">
        <v>404</v>
      </c>
      <c r="B315">
        <v>300903</v>
      </c>
      <c r="C315" t="s">
        <v>71</v>
      </c>
      <c r="D315" s="7">
        <v>100000000</v>
      </c>
      <c r="E315" s="7">
        <v>10508940.76</v>
      </c>
      <c r="F315" s="7">
        <v>0.1051</v>
      </c>
      <c r="G315" s="7">
        <v>79491059.239999995</v>
      </c>
    </row>
    <row r="316" spans="1:7" hidden="1" x14ac:dyDescent="0.3">
      <c r="A316" t="s">
        <v>405</v>
      </c>
      <c r="B316">
        <v>154936</v>
      </c>
      <c r="C316" t="s">
        <v>74</v>
      </c>
      <c r="D316" s="7">
        <v>50000000</v>
      </c>
      <c r="E316" s="7">
        <v>12513170.17</v>
      </c>
      <c r="F316" s="7">
        <v>0.25030000000000002</v>
      </c>
      <c r="G316" s="7">
        <v>32486829.829999998</v>
      </c>
    </row>
    <row r="317" spans="1:7" hidden="1" x14ac:dyDescent="0.3">
      <c r="A317" t="s">
        <v>406</v>
      </c>
      <c r="B317">
        <v>957350</v>
      </c>
      <c r="C317" t="s">
        <v>70</v>
      </c>
      <c r="D317" s="7">
        <v>90000000</v>
      </c>
      <c r="E317" s="7">
        <v>22748946.489999998</v>
      </c>
      <c r="F317" s="7">
        <v>0.25280000000000002</v>
      </c>
      <c r="G317" s="7">
        <v>58251053.510000005</v>
      </c>
    </row>
    <row r="318" spans="1:7" hidden="1" x14ac:dyDescent="0.3">
      <c r="A318" t="s">
        <v>407</v>
      </c>
      <c r="B318">
        <v>186356</v>
      </c>
      <c r="C318" t="s">
        <v>73</v>
      </c>
      <c r="D318" s="7">
        <v>150000000</v>
      </c>
      <c r="E318" s="7">
        <v>35610024.240000002</v>
      </c>
      <c r="F318" s="7">
        <v>0.2374</v>
      </c>
      <c r="G318" s="7">
        <v>99389975.75999999</v>
      </c>
    </row>
    <row r="319" spans="1:7" hidden="1" x14ac:dyDescent="0.3">
      <c r="A319" t="s">
        <v>408</v>
      </c>
      <c r="B319">
        <v>8221190</v>
      </c>
      <c r="C319" t="s">
        <v>70</v>
      </c>
      <c r="D319" s="7">
        <v>90000000</v>
      </c>
      <c r="E319" s="7">
        <v>21301591.030000001</v>
      </c>
      <c r="F319" s="7">
        <v>0.23669999999999999</v>
      </c>
      <c r="G319" s="7">
        <v>59698408.969999999</v>
      </c>
    </row>
    <row r="320" spans="1:7" hidden="1" x14ac:dyDescent="0.3">
      <c r="A320" t="s">
        <v>409</v>
      </c>
      <c r="B320">
        <v>101616</v>
      </c>
      <c r="C320" t="s">
        <v>69</v>
      </c>
      <c r="D320" s="7">
        <v>90000000</v>
      </c>
      <c r="E320" s="7">
        <v>25710391.449999999</v>
      </c>
      <c r="F320" s="7">
        <v>0.28570000000000001</v>
      </c>
      <c r="G320" s="7">
        <v>55289608.549999997</v>
      </c>
    </row>
    <row r="321" spans="1:7" hidden="1" x14ac:dyDescent="0.3">
      <c r="A321" t="s">
        <v>410</v>
      </c>
      <c r="B321">
        <v>956004</v>
      </c>
      <c r="C321" t="s">
        <v>72</v>
      </c>
      <c r="D321" s="7">
        <v>75000000</v>
      </c>
      <c r="E321" s="7">
        <v>16018840.27</v>
      </c>
      <c r="F321" s="7">
        <v>0.21360000000000001</v>
      </c>
      <c r="G321" s="7">
        <v>51481159.730000004</v>
      </c>
    </row>
    <row r="322" spans="1:7" hidden="1" x14ac:dyDescent="0.3">
      <c r="A322" t="s">
        <v>411</v>
      </c>
      <c r="B322">
        <v>112620</v>
      </c>
      <c r="C322" t="s">
        <v>70</v>
      </c>
      <c r="D322" s="7">
        <v>60000000</v>
      </c>
      <c r="E322" s="7">
        <v>12356585.49</v>
      </c>
      <c r="F322" s="7">
        <v>0.2059</v>
      </c>
      <c r="G322" s="7">
        <v>41643414.509999998</v>
      </c>
    </row>
    <row r="323" spans="1:7" hidden="1" x14ac:dyDescent="0.3">
      <c r="A323" t="s">
        <v>412</v>
      </c>
      <c r="B323">
        <v>191081</v>
      </c>
      <c r="C323" t="s">
        <v>70</v>
      </c>
      <c r="D323" s="7">
        <v>50000000</v>
      </c>
      <c r="E323" s="7">
        <v>10154882.99</v>
      </c>
      <c r="F323" s="7">
        <v>0.2031</v>
      </c>
      <c r="G323" s="7">
        <v>34845117.009999998</v>
      </c>
    </row>
    <row r="324" spans="1:7" hidden="1" x14ac:dyDescent="0.3">
      <c r="A324" t="s">
        <v>413</v>
      </c>
      <c r="B324">
        <v>901296</v>
      </c>
      <c r="C324" t="s">
        <v>71</v>
      </c>
      <c r="D324" s="7">
        <v>75000000</v>
      </c>
      <c r="E324" s="7">
        <v>14699225.310000001</v>
      </c>
      <c r="F324" s="7">
        <v>0.19600000000000001</v>
      </c>
      <c r="G324" s="7">
        <v>52800774.689999998</v>
      </c>
    </row>
    <row r="325" spans="1:7" hidden="1" x14ac:dyDescent="0.3">
      <c r="A325" t="s">
        <v>414</v>
      </c>
      <c r="B325">
        <v>101370</v>
      </c>
      <c r="C325" t="s">
        <v>74</v>
      </c>
      <c r="D325" s="7">
        <v>50000000</v>
      </c>
      <c r="E325" s="7">
        <v>10274343.109999999</v>
      </c>
      <c r="F325" s="7">
        <v>0.20549999999999999</v>
      </c>
      <c r="G325" s="7">
        <v>34725656.890000001</v>
      </c>
    </row>
    <row r="326" spans="1:7" hidden="1" x14ac:dyDescent="0.3">
      <c r="A326" t="s">
        <v>415</v>
      </c>
      <c r="B326">
        <v>115114</v>
      </c>
      <c r="C326" t="s">
        <v>71</v>
      </c>
      <c r="D326" s="7">
        <v>60000000</v>
      </c>
      <c r="E326" s="7">
        <v>13948042.91</v>
      </c>
      <c r="F326" s="7">
        <v>0.23250000000000001</v>
      </c>
      <c r="G326" s="7">
        <v>40051957.090000004</v>
      </c>
    </row>
    <row r="327" spans="1:7" hidden="1" x14ac:dyDescent="0.3">
      <c r="A327" t="s">
        <v>416</v>
      </c>
      <c r="B327">
        <v>110755</v>
      </c>
      <c r="C327" t="s">
        <v>71</v>
      </c>
      <c r="D327" s="7">
        <v>150000000</v>
      </c>
      <c r="E327" s="7">
        <v>29202576.710000001</v>
      </c>
      <c r="F327" s="7">
        <v>0.19470000000000001</v>
      </c>
      <c r="G327" s="7">
        <v>105797423.28999999</v>
      </c>
    </row>
    <row r="328" spans="1:7" hidden="1" x14ac:dyDescent="0.3">
      <c r="A328" t="s">
        <v>417</v>
      </c>
      <c r="B328">
        <v>7271240</v>
      </c>
      <c r="C328" t="s">
        <v>71</v>
      </c>
      <c r="D328" s="7">
        <v>75000000</v>
      </c>
      <c r="E328" s="7">
        <v>14389576.4</v>
      </c>
      <c r="F328" s="7">
        <v>0.19189999999999999</v>
      </c>
      <c r="G328" s="7">
        <v>53110423.600000001</v>
      </c>
    </row>
    <row r="329" spans="1:7" hidden="1" x14ac:dyDescent="0.3">
      <c r="A329" t="s">
        <v>418</v>
      </c>
      <c r="B329">
        <v>199455</v>
      </c>
      <c r="C329" t="s">
        <v>74</v>
      </c>
      <c r="D329" s="7">
        <v>35000000</v>
      </c>
      <c r="E329" s="7">
        <v>26843722.280000001</v>
      </c>
      <c r="F329" s="7">
        <v>0.76700000000000002</v>
      </c>
      <c r="G329" s="7">
        <v>4656277.7199999988</v>
      </c>
    </row>
    <row r="330" spans="1:7" hidden="1" x14ac:dyDescent="0.3">
      <c r="A330" t="s">
        <v>419</v>
      </c>
      <c r="B330">
        <v>302892</v>
      </c>
      <c r="C330" t="s">
        <v>71</v>
      </c>
      <c r="D330" s="7">
        <v>75000000</v>
      </c>
      <c r="E330" s="7">
        <v>13662075.34</v>
      </c>
      <c r="F330" s="7">
        <v>0.1822</v>
      </c>
      <c r="G330" s="7">
        <v>53837924.659999996</v>
      </c>
    </row>
    <row r="331" spans="1:7" hidden="1" x14ac:dyDescent="0.3">
      <c r="A331" t="s">
        <v>420</v>
      </c>
      <c r="B331">
        <v>159291</v>
      </c>
      <c r="C331" t="s">
        <v>74</v>
      </c>
      <c r="D331" s="7">
        <v>50000000</v>
      </c>
      <c r="E331" s="7">
        <v>9499512.6600000001</v>
      </c>
      <c r="F331" s="7">
        <v>0.19</v>
      </c>
      <c r="G331" s="7">
        <v>35500487.340000004</v>
      </c>
    </row>
    <row r="332" spans="1:7" hidden="1" x14ac:dyDescent="0.3">
      <c r="A332" t="s">
        <v>421</v>
      </c>
      <c r="B332">
        <v>115682</v>
      </c>
      <c r="C332" t="s">
        <v>72</v>
      </c>
      <c r="D332" s="7">
        <v>50000000</v>
      </c>
      <c r="E332" s="7">
        <v>9238176.1400000006</v>
      </c>
      <c r="F332" s="7">
        <v>0.18479999999999999</v>
      </c>
      <c r="G332" s="7">
        <v>35761823.859999999</v>
      </c>
    </row>
    <row r="333" spans="1:7" hidden="1" x14ac:dyDescent="0.3">
      <c r="A333" t="s">
        <v>422</v>
      </c>
      <c r="B333">
        <v>933895</v>
      </c>
      <c r="C333" t="s">
        <v>73</v>
      </c>
      <c r="D333" s="7">
        <v>35000000</v>
      </c>
      <c r="E333" s="7">
        <v>6021845.4800000004</v>
      </c>
      <c r="F333" s="7">
        <v>0.1721</v>
      </c>
      <c r="G333" s="7">
        <v>25478154.52</v>
      </c>
    </row>
    <row r="334" spans="1:7" hidden="1" x14ac:dyDescent="0.3">
      <c r="A334" t="s">
        <v>423</v>
      </c>
      <c r="B334">
        <v>46946968</v>
      </c>
      <c r="C334" t="s">
        <v>69</v>
      </c>
      <c r="D334" s="7">
        <v>20000000</v>
      </c>
      <c r="E334" s="7">
        <v>3413085.91</v>
      </c>
      <c r="F334" s="7">
        <v>0.17069999999999999</v>
      </c>
      <c r="G334" s="7">
        <v>14586914.09</v>
      </c>
    </row>
    <row r="335" spans="1:7" hidden="1" x14ac:dyDescent="0.3">
      <c r="A335" t="s">
        <v>424</v>
      </c>
      <c r="B335">
        <v>934780</v>
      </c>
      <c r="C335" t="s">
        <v>70</v>
      </c>
      <c r="D335" s="7">
        <v>45000000</v>
      </c>
      <c r="E335" s="7">
        <v>0</v>
      </c>
      <c r="F335" s="7">
        <v>0</v>
      </c>
      <c r="G335" s="7">
        <v>40500000</v>
      </c>
    </row>
    <row r="336" spans="1:7" hidden="1" x14ac:dyDescent="0.3">
      <c r="A336" t="s">
        <v>425</v>
      </c>
      <c r="B336">
        <v>180953</v>
      </c>
      <c r="C336" t="s">
        <v>69</v>
      </c>
      <c r="D336" s="7">
        <v>75000000</v>
      </c>
      <c r="E336" s="7">
        <v>12041600</v>
      </c>
      <c r="F336" s="7">
        <v>0.16059999999999999</v>
      </c>
      <c r="G336" s="7">
        <v>55458400</v>
      </c>
    </row>
    <row r="337" spans="1:7" hidden="1" x14ac:dyDescent="0.3">
      <c r="A337" t="s">
        <v>426</v>
      </c>
      <c r="B337">
        <v>115746</v>
      </c>
      <c r="C337" t="s">
        <v>71</v>
      </c>
      <c r="D337" s="7">
        <v>50000000</v>
      </c>
      <c r="E337" s="7">
        <v>8281964.6100000003</v>
      </c>
      <c r="F337" s="7">
        <v>0.1656</v>
      </c>
      <c r="G337" s="7">
        <v>36718035.390000001</v>
      </c>
    </row>
    <row r="338" spans="1:7" hidden="1" x14ac:dyDescent="0.3">
      <c r="A338" t="s">
        <v>427</v>
      </c>
      <c r="B338">
        <v>101491</v>
      </c>
      <c r="C338" t="e">
        <v>#N/A</v>
      </c>
      <c r="D338" s="7" t="e">
        <v>#N/A</v>
      </c>
      <c r="E338" s="7" t="e">
        <v>#N/A</v>
      </c>
      <c r="F338" s="7" t="e">
        <v>#N/A</v>
      </c>
      <c r="G338" s="7" t="e">
        <v>#N/A</v>
      </c>
    </row>
    <row r="339" spans="1:7" hidden="1" x14ac:dyDescent="0.3">
      <c r="A339" t="s">
        <v>428</v>
      </c>
      <c r="B339">
        <v>47287703</v>
      </c>
      <c r="C339" t="s">
        <v>73</v>
      </c>
      <c r="D339" s="7">
        <v>150000000</v>
      </c>
      <c r="E339" s="7">
        <v>23871168.579999998</v>
      </c>
      <c r="F339" s="7">
        <v>0.15909999999999999</v>
      </c>
      <c r="G339" s="7">
        <v>111128831.42</v>
      </c>
    </row>
    <row r="340" spans="1:7" hidden="1" x14ac:dyDescent="0.3">
      <c r="A340" t="s">
        <v>429</v>
      </c>
      <c r="B340">
        <v>180969</v>
      </c>
      <c r="C340" t="s">
        <v>69</v>
      </c>
      <c r="D340" s="7">
        <v>100000000</v>
      </c>
      <c r="E340" s="7">
        <v>28858425.390000001</v>
      </c>
      <c r="F340" s="7">
        <v>0.28860000000000002</v>
      </c>
      <c r="G340" s="7">
        <v>61141574.609999999</v>
      </c>
    </row>
    <row r="341" spans="1:7" hidden="1" x14ac:dyDescent="0.3">
      <c r="A341" t="s">
        <v>430</v>
      </c>
      <c r="B341">
        <v>239643</v>
      </c>
      <c r="C341" t="s">
        <v>73</v>
      </c>
      <c r="D341" s="7">
        <v>65000000</v>
      </c>
      <c r="E341" s="7">
        <v>9912040</v>
      </c>
      <c r="F341" s="7">
        <v>0.1525</v>
      </c>
      <c r="G341" s="7">
        <v>48587960</v>
      </c>
    </row>
    <row r="342" spans="1:7" hidden="1" x14ac:dyDescent="0.3">
      <c r="A342" t="s">
        <v>431</v>
      </c>
      <c r="B342">
        <v>61564243</v>
      </c>
      <c r="C342" t="s">
        <v>70</v>
      </c>
      <c r="D342" s="7">
        <v>50000000</v>
      </c>
      <c r="E342" s="7">
        <v>7349452.4800000004</v>
      </c>
      <c r="F342" s="7">
        <v>0.14699999999999999</v>
      </c>
      <c r="G342" s="7">
        <v>37650547.519999996</v>
      </c>
    </row>
    <row r="343" spans="1:7" hidden="1" x14ac:dyDescent="0.3">
      <c r="A343" t="s">
        <v>432</v>
      </c>
      <c r="B343">
        <v>174614</v>
      </c>
      <c r="C343" t="s">
        <v>67</v>
      </c>
      <c r="D343" s="7">
        <v>50000000</v>
      </c>
      <c r="E343" s="7">
        <v>7226274.04</v>
      </c>
      <c r="F343" s="7">
        <v>0.14449999999999999</v>
      </c>
      <c r="G343" s="7">
        <v>37773725.960000001</v>
      </c>
    </row>
    <row r="344" spans="1:7" hidden="1" x14ac:dyDescent="0.3">
      <c r="A344" t="s">
        <v>433</v>
      </c>
      <c r="B344">
        <v>101034</v>
      </c>
      <c r="C344" t="s">
        <v>70</v>
      </c>
      <c r="D344" s="7">
        <v>75000000</v>
      </c>
      <c r="E344" s="7">
        <v>10562209.33</v>
      </c>
      <c r="F344" s="7">
        <v>0.14080000000000001</v>
      </c>
      <c r="G344" s="7">
        <v>56937790.670000002</v>
      </c>
    </row>
    <row r="345" spans="1:7" hidden="1" x14ac:dyDescent="0.3">
      <c r="A345" t="s">
        <v>434</v>
      </c>
      <c r="B345">
        <v>391477</v>
      </c>
      <c r="C345" t="s">
        <v>71</v>
      </c>
      <c r="D345" s="7">
        <v>75000000</v>
      </c>
      <c r="E345" s="7">
        <v>10379704.59</v>
      </c>
      <c r="F345" s="7">
        <v>0.1384</v>
      </c>
      <c r="G345" s="7">
        <v>57120295.409999996</v>
      </c>
    </row>
    <row r="346" spans="1:7" hidden="1" x14ac:dyDescent="0.3">
      <c r="A346" t="s">
        <v>435</v>
      </c>
      <c r="B346">
        <v>112428</v>
      </c>
      <c r="C346" t="s">
        <v>72</v>
      </c>
      <c r="D346" s="7">
        <v>50000000</v>
      </c>
      <c r="E346" s="7">
        <v>8630430.1899999995</v>
      </c>
      <c r="F346" s="7">
        <v>0.1726</v>
      </c>
      <c r="G346" s="7">
        <v>36369569.810000002</v>
      </c>
    </row>
    <row r="347" spans="1:7" hidden="1" x14ac:dyDescent="0.3">
      <c r="A347" t="s">
        <v>436</v>
      </c>
      <c r="B347">
        <v>911991</v>
      </c>
      <c r="C347" t="s">
        <v>69</v>
      </c>
      <c r="D347" s="7">
        <v>50000000</v>
      </c>
      <c r="E347" s="7">
        <v>6651129.25</v>
      </c>
      <c r="F347" s="7">
        <v>0.13300000000000001</v>
      </c>
      <c r="G347" s="7">
        <v>38348870.75</v>
      </c>
    </row>
    <row r="348" spans="1:7" hidden="1" x14ac:dyDescent="0.3">
      <c r="A348" t="s">
        <v>437</v>
      </c>
      <c r="B348">
        <v>957427</v>
      </c>
      <c r="C348" t="s">
        <v>69</v>
      </c>
      <c r="D348" s="7">
        <v>90000000</v>
      </c>
      <c r="E348" s="7">
        <v>10173458.08</v>
      </c>
      <c r="F348" s="7">
        <v>0.113</v>
      </c>
      <c r="G348" s="7">
        <v>70826541.920000002</v>
      </c>
    </row>
    <row r="349" spans="1:7" hidden="1" x14ac:dyDescent="0.3">
      <c r="A349" t="s">
        <v>438</v>
      </c>
      <c r="B349">
        <v>1096917</v>
      </c>
      <c r="C349" t="s">
        <v>68</v>
      </c>
      <c r="D349" s="7">
        <v>500000000</v>
      </c>
      <c r="E349" s="7">
        <v>53859369.219999999</v>
      </c>
      <c r="F349" s="7">
        <v>0.1077</v>
      </c>
      <c r="G349" s="7">
        <v>396140630.77999997</v>
      </c>
    </row>
    <row r="350" spans="1:7" hidden="1" x14ac:dyDescent="0.3">
      <c r="A350" t="s">
        <v>439</v>
      </c>
      <c r="B350">
        <v>115662</v>
      </c>
      <c r="C350" t="s">
        <v>74</v>
      </c>
      <c r="D350" s="7">
        <v>50000000</v>
      </c>
      <c r="E350" s="7">
        <v>5472296.04</v>
      </c>
      <c r="F350" s="7">
        <v>0.1094</v>
      </c>
      <c r="G350" s="7">
        <v>39527703.960000001</v>
      </c>
    </row>
    <row r="351" spans="1:7" hidden="1" x14ac:dyDescent="0.3">
      <c r="A351" t="s">
        <v>440</v>
      </c>
      <c r="B351">
        <v>186517</v>
      </c>
      <c r="C351" t="s">
        <v>72</v>
      </c>
      <c r="D351" s="7">
        <v>90000000</v>
      </c>
      <c r="E351" s="7">
        <v>1136176.71</v>
      </c>
      <c r="F351" s="7">
        <v>1.26E-2</v>
      </c>
      <c r="G351" s="7">
        <v>79863823.290000007</v>
      </c>
    </row>
    <row r="352" spans="1:7" hidden="1" x14ac:dyDescent="0.3">
      <c r="A352" t="s">
        <v>441</v>
      </c>
      <c r="B352">
        <v>934175</v>
      </c>
      <c r="C352" t="s">
        <v>72</v>
      </c>
      <c r="D352" s="7">
        <v>75000000</v>
      </c>
      <c r="E352" s="7">
        <v>8017598.7000000002</v>
      </c>
      <c r="F352" s="7">
        <v>0.1069</v>
      </c>
      <c r="G352" s="7">
        <v>59482401.299999997</v>
      </c>
    </row>
    <row r="353" spans="1:7" hidden="1" x14ac:dyDescent="0.3">
      <c r="A353" t="s">
        <v>442</v>
      </c>
      <c r="B353">
        <v>1096670</v>
      </c>
      <c r="C353" t="s">
        <v>72</v>
      </c>
      <c r="D353" s="7">
        <v>75000000</v>
      </c>
      <c r="E353" s="7">
        <v>7709539.7300000004</v>
      </c>
      <c r="F353" s="7">
        <v>0.1028</v>
      </c>
      <c r="G353" s="7">
        <v>59790460.269999996</v>
      </c>
    </row>
    <row r="354" spans="1:7" hidden="1" x14ac:dyDescent="0.3">
      <c r="A354" t="s">
        <v>443</v>
      </c>
      <c r="B354">
        <v>171547</v>
      </c>
      <c r="C354" t="s">
        <v>72</v>
      </c>
      <c r="D354" s="7">
        <v>50000000</v>
      </c>
      <c r="E354" s="7">
        <v>5147734.57</v>
      </c>
      <c r="F354" s="7">
        <v>0.10299999999999999</v>
      </c>
      <c r="G354" s="7">
        <v>39852265.43</v>
      </c>
    </row>
    <row r="355" spans="1:7" hidden="1" x14ac:dyDescent="0.3">
      <c r="A355" t="s">
        <v>444</v>
      </c>
      <c r="B355">
        <v>1402263</v>
      </c>
      <c r="C355" t="s">
        <v>75</v>
      </c>
      <c r="D355" s="7">
        <v>75000000</v>
      </c>
      <c r="E355" s="7">
        <v>7056047.9500000002</v>
      </c>
      <c r="F355" s="7">
        <v>9.4100000000000003E-2</v>
      </c>
      <c r="G355" s="7">
        <v>60443952.049999997</v>
      </c>
    </row>
    <row r="356" spans="1:7" hidden="1" x14ac:dyDescent="0.3">
      <c r="A356" t="s">
        <v>445</v>
      </c>
      <c r="B356">
        <v>109052</v>
      </c>
      <c r="C356" t="s">
        <v>72</v>
      </c>
      <c r="D356" s="7">
        <v>75000000</v>
      </c>
      <c r="E356" s="7">
        <v>7122979.4500000002</v>
      </c>
      <c r="F356" s="7">
        <v>9.5000000000000001E-2</v>
      </c>
      <c r="G356" s="7">
        <v>60377020.549999997</v>
      </c>
    </row>
    <row r="357" spans="1:7" hidden="1" x14ac:dyDescent="0.3">
      <c r="A357" t="s">
        <v>446</v>
      </c>
      <c r="B357">
        <v>984653</v>
      </c>
      <c r="C357" t="s">
        <v>68</v>
      </c>
      <c r="D357" s="7">
        <v>90000000</v>
      </c>
      <c r="E357" s="7">
        <v>8236063.3899999997</v>
      </c>
      <c r="F357" s="7">
        <v>9.1499999999999998E-2</v>
      </c>
      <c r="G357" s="7">
        <v>72763936.609999999</v>
      </c>
    </row>
    <row r="358" spans="1:7" hidden="1" x14ac:dyDescent="0.3">
      <c r="A358" t="s">
        <v>447</v>
      </c>
      <c r="B358">
        <v>191176</v>
      </c>
      <c r="C358" t="s">
        <v>67</v>
      </c>
      <c r="D358" s="7">
        <v>45000000</v>
      </c>
      <c r="E358" s="7">
        <v>4162596.72</v>
      </c>
      <c r="F358" s="7">
        <v>9.2499999999999999E-2</v>
      </c>
      <c r="G358" s="7">
        <v>36337403.280000001</v>
      </c>
    </row>
    <row r="359" spans="1:7" hidden="1" x14ac:dyDescent="0.3">
      <c r="A359" t="s">
        <v>448</v>
      </c>
      <c r="B359">
        <v>51790205</v>
      </c>
      <c r="C359" t="s">
        <v>70</v>
      </c>
      <c r="D359" s="7">
        <v>150000000</v>
      </c>
      <c r="E359" s="7">
        <v>16804351.25</v>
      </c>
      <c r="F359" s="7">
        <v>0.112</v>
      </c>
      <c r="G359" s="7">
        <v>118195648.75</v>
      </c>
    </row>
    <row r="360" spans="1:7" hidden="1" x14ac:dyDescent="0.3">
      <c r="A360" t="s">
        <v>449</v>
      </c>
      <c r="B360">
        <v>100960</v>
      </c>
      <c r="C360" t="s">
        <v>74</v>
      </c>
      <c r="D360" s="7">
        <v>25000000</v>
      </c>
      <c r="E360" s="7">
        <v>2114323.41</v>
      </c>
      <c r="F360" s="7">
        <v>8.4599999999999995E-2</v>
      </c>
      <c r="G360" s="7">
        <v>20385676.59</v>
      </c>
    </row>
    <row r="361" spans="1:7" hidden="1" x14ac:dyDescent="0.3">
      <c r="A361" t="s">
        <v>450</v>
      </c>
      <c r="B361">
        <v>41234897</v>
      </c>
      <c r="C361" t="s">
        <v>70</v>
      </c>
      <c r="D361" s="7">
        <v>50000000</v>
      </c>
      <c r="E361" s="7">
        <v>4047425.37</v>
      </c>
      <c r="F361" s="7">
        <v>8.09E-2</v>
      </c>
      <c r="G361" s="7">
        <v>40952574.630000003</v>
      </c>
    </row>
    <row r="362" spans="1:7" hidden="1" x14ac:dyDescent="0.3">
      <c r="A362" t="s">
        <v>451</v>
      </c>
      <c r="B362">
        <v>100419</v>
      </c>
      <c r="C362" t="s">
        <v>72</v>
      </c>
      <c r="D362" s="7">
        <v>75000000</v>
      </c>
      <c r="E362" s="7">
        <v>6055931.25</v>
      </c>
      <c r="F362" s="7">
        <v>8.0699999999999994E-2</v>
      </c>
      <c r="G362" s="7">
        <v>61444068.75</v>
      </c>
    </row>
    <row r="363" spans="1:7" hidden="1" x14ac:dyDescent="0.3">
      <c r="A363" t="s">
        <v>452</v>
      </c>
      <c r="B363">
        <v>109873</v>
      </c>
      <c r="C363" t="s">
        <v>75</v>
      </c>
      <c r="D363" s="7">
        <v>75000000</v>
      </c>
      <c r="E363" s="7">
        <v>5975063.0099999998</v>
      </c>
      <c r="F363" s="7">
        <v>7.9699999999999993E-2</v>
      </c>
      <c r="G363" s="7">
        <v>61524936.990000002</v>
      </c>
    </row>
    <row r="364" spans="1:7" hidden="1" x14ac:dyDescent="0.3">
      <c r="A364" t="s">
        <v>453</v>
      </c>
      <c r="B364">
        <v>109965</v>
      </c>
      <c r="C364" t="s">
        <v>73</v>
      </c>
      <c r="D364" s="7">
        <v>50000000</v>
      </c>
      <c r="E364" s="7">
        <v>5503535.8099999996</v>
      </c>
      <c r="F364" s="7">
        <v>0.1101</v>
      </c>
      <c r="G364" s="7">
        <v>39496464.189999998</v>
      </c>
    </row>
    <row r="365" spans="1:7" hidden="1" x14ac:dyDescent="0.3">
      <c r="A365" t="s">
        <v>454</v>
      </c>
      <c r="B365">
        <v>201921</v>
      </c>
      <c r="C365" t="s">
        <v>70</v>
      </c>
      <c r="D365" s="7">
        <v>100000000</v>
      </c>
      <c r="E365" s="7">
        <v>7418179.2300000004</v>
      </c>
      <c r="F365" s="7">
        <v>7.4200000000000002E-2</v>
      </c>
      <c r="G365" s="7">
        <v>82581820.769999996</v>
      </c>
    </row>
    <row r="366" spans="1:7" hidden="1" x14ac:dyDescent="0.3">
      <c r="A366" t="s">
        <v>455</v>
      </c>
      <c r="B366">
        <v>108668</v>
      </c>
      <c r="C366" t="s">
        <v>73</v>
      </c>
      <c r="D366" s="7">
        <v>40000000</v>
      </c>
      <c r="E366" s="7">
        <v>11085847.310000001</v>
      </c>
      <c r="F366" s="7">
        <v>0.27710000000000001</v>
      </c>
      <c r="G366" s="7">
        <v>24914152.689999998</v>
      </c>
    </row>
    <row r="367" spans="1:7" hidden="1" x14ac:dyDescent="0.3">
      <c r="A367" t="s">
        <v>456</v>
      </c>
      <c r="B367">
        <v>180978</v>
      </c>
      <c r="C367" t="s">
        <v>67</v>
      </c>
      <c r="D367" s="7">
        <v>22500000</v>
      </c>
      <c r="E367" s="7">
        <v>1688679.45</v>
      </c>
      <c r="F367" s="7">
        <v>7.51E-2</v>
      </c>
      <c r="G367" s="7">
        <v>18561320.550000001</v>
      </c>
    </row>
    <row r="368" spans="1:7" hidden="1" x14ac:dyDescent="0.3">
      <c r="A368" t="s">
        <v>457</v>
      </c>
      <c r="B368">
        <v>911991</v>
      </c>
      <c r="C368" t="s">
        <v>73</v>
      </c>
      <c r="D368" s="7">
        <v>75000000</v>
      </c>
      <c r="E368" s="7">
        <v>0</v>
      </c>
      <c r="F368" s="7">
        <v>0</v>
      </c>
      <c r="G368" s="7">
        <v>67500000</v>
      </c>
    </row>
    <row r="369" spans="1:7" hidden="1" x14ac:dyDescent="0.3">
      <c r="A369" t="s">
        <v>458</v>
      </c>
      <c r="B369">
        <v>174788</v>
      </c>
      <c r="C369" t="s">
        <v>72</v>
      </c>
      <c r="D369" s="7">
        <v>100000000</v>
      </c>
      <c r="E369" s="7">
        <v>4926847.26</v>
      </c>
      <c r="F369" s="7">
        <v>4.9299999999999997E-2</v>
      </c>
      <c r="G369" s="7">
        <v>85073152.739999995</v>
      </c>
    </row>
    <row r="370" spans="1:7" hidden="1" x14ac:dyDescent="0.3">
      <c r="A370" t="s">
        <v>459</v>
      </c>
      <c r="B370">
        <v>101650</v>
      </c>
      <c r="C370" t="s">
        <v>70</v>
      </c>
      <c r="D370" s="7">
        <v>60000000</v>
      </c>
      <c r="E370" s="7">
        <v>6673165.2800000003</v>
      </c>
      <c r="F370" s="7">
        <v>0.11119999999999999</v>
      </c>
      <c r="G370" s="7">
        <v>47326834.719999999</v>
      </c>
    </row>
    <row r="371" spans="1:7" hidden="1" x14ac:dyDescent="0.3">
      <c r="A371" t="s">
        <v>460</v>
      </c>
      <c r="B371">
        <v>186517</v>
      </c>
      <c r="C371" t="s">
        <v>69</v>
      </c>
      <c r="D371" s="7">
        <v>75000000</v>
      </c>
      <c r="E371" s="7">
        <v>4753840</v>
      </c>
      <c r="F371" s="7">
        <v>6.3399999999999998E-2</v>
      </c>
      <c r="G371" s="7">
        <v>62746160</v>
      </c>
    </row>
    <row r="372" spans="1:7" hidden="1" x14ac:dyDescent="0.3">
      <c r="A372" t="s">
        <v>461</v>
      </c>
      <c r="B372">
        <v>156262</v>
      </c>
      <c r="C372" t="s">
        <v>71</v>
      </c>
      <c r="D372" s="7">
        <v>75000000</v>
      </c>
      <c r="E372" s="7">
        <v>40834713.490000002</v>
      </c>
      <c r="F372" s="7">
        <v>0.54449999999999998</v>
      </c>
      <c r="G372" s="7">
        <v>26665286.509999998</v>
      </c>
    </row>
    <row r="373" spans="1:7" hidden="1" x14ac:dyDescent="0.3">
      <c r="A373" t="s">
        <v>462</v>
      </c>
      <c r="B373">
        <v>328683</v>
      </c>
      <c r="C373" t="s">
        <v>73</v>
      </c>
      <c r="D373" s="7">
        <v>50000000</v>
      </c>
      <c r="E373" s="7">
        <v>0</v>
      </c>
      <c r="F373" s="7">
        <v>0</v>
      </c>
      <c r="G373" s="7">
        <v>45000000</v>
      </c>
    </row>
    <row r="374" spans="1:7" hidden="1" x14ac:dyDescent="0.3">
      <c r="A374" t="s">
        <v>463</v>
      </c>
      <c r="B374">
        <v>115510</v>
      </c>
      <c r="C374" t="s">
        <v>72</v>
      </c>
      <c r="D374" s="7">
        <v>50000000</v>
      </c>
      <c r="E374" s="7">
        <v>0</v>
      </c>
      <c r="F374" s="7">
        <v>0</v>
      </c>
      <c r="G374" s="7">
        <v>45000000</v>
      </c>
    </row>
    <row r="375" spans="1:7" hidden="1" x14ac:dyDescent="0.3">
      <c r="A375" t="s">
        <v>464</v>
      </c>
      <c r="B375">
        <v>100232</v>
      </c>
      <c r="C375" t="s">
        <v>72</v>
      </c>
      <c r="D375" s="7">
        <v>50000000</v>
      </c>
      <c r="E375" s="7">
        <v>2554245.14</v>
      </c>
      <c r="F375" s="7">
        <v>5.11E-2</v>
      </c>
      <c r="G375" s="7">
        <v>42445754.859999999</v>
      </c>
    </row>
    <row r="376" spans="1:7" hidden="1" x14ac:dyDescent="0.3">
      <c r="A376" t="s">
        <v>465</v>
      </c>
      <c r="B376">
        <v>100438</v>
      </c>
      <c r="C376" t="s">
        <v>72</v>
      </c>
      <c r="D376" s="7">
        <v>50000000</v>
      </c>
      <c r="E376" s="7">
        <v>2511037.67</v>
      </c>
      <c r="F376" s="7">
        <v>5.0200000000000002E-2</v>
      </c>
      <c r="G376" s="7">
        <v>42488962.329999998</v>
      </c>
    </row>
    <row r="377" spans="1:7" hidden="1" x14ac:dyDescent="0.3">
      <c r="A377" t="s">
        <v>466</v>
      </c>
      <c r="B377">
        <v>26549658</v>
      </c>
      <c r="C377" t="s">
        <v>74</v>
      </c>
      <c r="D377" s="7">
        <v>125000000</v>
      </c>
      <c r="E377" s="7">
        <v>6000137.0099999998</v>
      </c>
      <c r="F377" s="7">
        <v>4.8000000000000001E-2</v>
      </c>
      <c r="G377" s="7">
        <v>106499862.98999999</v>
      </c>
    </row>
    <row r="378" spans="1:7" hidden="1" x14ac:dyDescent="0.3">
      <c r="A378" t="s">
        <v>467</v>
      </c>
      <c r="B378">
        <v>109175</v>
      </c>
      <c r="C378" t="s">
        <v>74</v>
      </c>
      <c r="D378" s="7">
        <v>37000000</v>
      </c>
      <c r="E378" s="7">
        <v>1772400.82</v>
      </c>
      <c r="F378" s="7">
        <v>4.7899999999999998E-2</v>
      </c>
      <c r="G378" s="7">
        <v>31527599.18</v>
      </c>
    </row>
    <row r="379" spans="1:7" hidden="1" x14ac:dyDescent="0.3">
      <c r="A379" t="s">
        <v>468</v>
      </c>
      <c r="B379">
        <v>186734</v>
      </c>
      <c r="C379" t="s">
        <v>69</v>
      </c>
      <c r="D379" s="7">
        <v>50000000</v>
      </c>
      <c r="E379" s="7">
        <v>2238620.0099999998</v>
      </c>
      <c r="F379" s="7">
        <v>4.48E-2</v>
      </c>
      <c r="G379" s="7">
        <v>42761379.990000002</v>
      </c>
    </row>
    <row r="380" spans="1:7" hidden="1" x14ac:dyDescent="0.3">
      <c r="A380" t="s">
        <v>469</v>
      </c>
      <c r="B380">
        <v>898712</v>
      </c>
      <c r="C380" t="s">
        <v>76</v>
      </c>
      <c r="D380" s="7">
        <v>70000000</v>
      </c>
      <c r="E380" s="7">
        <v>2962456.63</v>
      </c>
      <c r="F380" s="7">
        <v>4.2299999999999997E-2</v>
      </c>
      <c r="G380" s="7">
        <v>60037543.369999997</v>
      </c>
    </row>
    <row r="381" spans="1:7" hidden="1" x14ac:dyDescent="0.3">
      <c r="A381" t="s">
        <v>470</v>
      </c>
      <c r="B381">
        <v>349938</v>
      </c>
      <c r="C381" t="s">
        <v>72</v>
      </c>
      <c r="D381" s="7">
        <v>75000000</v>
      </c>
      <c r="E381" s="7">
        <v>3130258.36</v>
      </c>
      <c r="F381" s="7">
        <v>4.1700000000000001E-2</v>
      </c>
      <c r="G381" s="7">
        <v>64369741.640000001</v>
      </c>
    </row>
    <row r="382" spans="1:7" hidden="1" x14ac:dyDescent="0.3">
      <c r="A382" t="s">
        <v>471</v>
      </c>
      <c r="B382">
        <v>111093</v>
      </c>
      <c r="C382" t="s">
        <v>73</v>
      </c>
      <c r="D382" s="7">
        <v>75000000</v>
      </c>
      <c r="E382" s="7">
        <v>1877312.3</v>
      </c>
      <c r="F382" s="7">
        <v>2.5000000000000001E-2</v>
      </c>
      <c r="G382" s="7">
        <v>65622687.700000003</v>
      </c>
    </row>
    <row r="383" spans="1:7" hidden="1" x14ac:dyDescent="0.3">
      <c r="A383" t="s">
        <v>2765</v>
      </c>
      <c r="B383" t="e">
        <v>#N/A</v>
      </c>
      <c r="C383" t="s">
        <v>67</v>
      </c>
      <c r="D383" s="7">
        <v>40000000</v>
      </c>
      <c r="E383" s="7">
        <v>651579.65</v>
      </c>
      <c r="F383" s="7">
        <v>1.6299999999999999E-2</v>
      </c>
      <c r="G383" s="7">
        <v>35348420.350000001</v>
      </c>
    </row>
    <row r="384" spans="1:7" hidden="1" x14ac:dyDescent="0.3">
      <c r="A384" t="s">
        <v>472</v>
      </c>
      <c r="B384">
        <v>69423747</v>
      </c>
      <c r="C384" t="s">
        <v>71</v>
      </c>
      <c r="D384" s="7">
        <v>100000000</v>
      </c>
      <c r="E384" s="7">
        <v>3212753.77</v>
      </c>
      <c r="F384" s="7">
        <v>3.2099999999999997E-2</v>
      </c>
      <c r="G384" s="7">
        <v>86787246.230000004</v>
      </c>
    </row>
    <row r="385" spans="1:7" hidden="1" x14ac:dyDescent="0.3">
      <c r="A385" t="s">
        <v>473</v>
      </c>
      <c r="B385">
        <v>52442766</v>
      </c>
      <c r="C385" t="s">
        <v>72</v>
      </c>
      <c r="D385" s="7">
        <v>75000000</v>
      </c>
      <c r="E385" s="7">
        <v>2310623.36</v>
      </c>
      <c r="F385" s="7">
        <v>3.0800000000000001E-2</v>
      </c>
      <c r="G385" s="7">
        <v>65189376.640000001</v>
      </c>
    </row>
    <row r="386" spans="1:7" hidden="1" x14ac:dyDescent="0.3">
      <c r="A386" t="s">
        <v>474</v>
      </c>
      <c r="B386">
        <v>227295</v>
      </c>
      <c r="C386" t="s">
        <v>71</v>
      </c>
      <c r="D386" s="7">
        <v>75000000</v>
      </c>
      <c r="E386" s="7">
        <v>1951521.15</v>
      </c>
      <c r="F386" s="7">
        <v>2.5999999999999999E-2</v>
      </c>
      <c r="G386" s="7">
        <v>65548478.850000001</v>
      </c>
    </row>
    <row r="387" spans="1:7" hidden="1" x14ac:dyDescent="0.3">
      <c r="A387" t="s">
        <v>475</v>
      </c>
      <c r="B387">
        <v>101158</v>
      </c>
      <c r="C387" t="s">
        <v>71</v>
      </c>
      <c r="D387" s="7">
        <v>75000000</v>
      </c>
      <c r="E387" s="7">
        <v>1795356.09</v>
      </c>
      <c r="F387" s="7">
        <v>2.3900000000000001E-2</v>
      </c>
      <c r="G387" s="7">
        <v>65704643.909999996</v>
      </c>
    </row>
    <row r="388" spans="1:7" hidden="1" x14ac:dyDescent="0.3">
      <c r="A388" t="s">
        <v>476</v>
      </c>
      <c r="B388">
        <v>108444</v>
      </c>
      <c r="C388" t="s">
        <v>72</v>
      </c>
      <c r="D388" s="7">
        <v>100000000</v>
      </c>
      <c r="E388" s="7">
        <v>2253903.5099999998</v>
      </c>
      <c r="F388" s="7">
        <v>2.2499999999999999E-2</v>
      </c>
      <c r="G388" s="7">
        <v>87746096.489999995</v>
      </c>
    </row>
    <row r="389" spans="1:7" hidden="1" x14ac:dyDescent="0.3">
      <c r="A389" t="s">
        <v>477</v>
      </c>
      <c r="B389">
        <v>115785</v>
      </c>
      <c r="C389" t="s">
        <v>69</v>
      </c>
      <c r="D389" s="7">
        <v>90000000</v>
      </c>
      <c r="E389" s="7">
        <v>1858987.96</v>
      </c>
      <c r="F389" s="7">
        <v>2.07E-2</v>
      </c>
      <c r="G389" s="7">
        <v>79141012.040000007</v>
      </c>
    </row>
    <row r="390" spans="1:7" hidden="1" x14ac:dyDescent="0.3">
      <c r="A390" t="s">
        <v>478</v>
      </c>
      <c r="B390">
        <v>101215</v>
      </c>
      <c r="C390" t="s">
        <v>70</v>
      </c>
      <c r="D390" s="7">
        <v>90000000</v>
      </c>
      <c r="E390" s="7">
        <v>1813021.79</v>
      </c>
      <c r="F390" s="7">
        <v>2.01E-2</v>
      </c>
      <c r="G390" s="7">
        <v>79186978.209999993</v>
      </c>
    </row>
    <row r="391" spans="1:7" hidden="1" x14ac:dyDescent="0.3">
      <c r="A391" t="s">
        <v>479</v>
      </c>
      <c r="B391">
        <v>186288</v>
      </c>
      <c r="C391" t="s">
        <v>71</v>
      </c>
      <c r="D391" s="7">
        <v>75000000</v>
      </c>
      <c r="E391" s="7">
        <v>1463916.69</v>
      </c>
      <c r="F391" s="7">
        <v>1.95E-2</v>
      </c>
      <c r="G391" s="7">
        <v>66036083.310000002</v>
      </c>
    </row>
    <row r="392" spans="1:7" hidden="1" x14ac:dyDescent="0.3">
      <c r="A392" t="s">
        <v>480</v>
      </c>
      <c r="B392">
        <v>108445</v>
      </c>
      <c r="C392" t="s">
        <v>72</v>
      </c>
      <c r="D392" s="7">
        <v>150000000</v>
      </c>
      <c r="E392" s="7">
        <v>17085109.039999999</v>
      </c>
      <c r="F392" s="7">
        <v>0.1139</v>
      </c>
      <c r="G392" s="7">
        <v>117914890.96000001</v>
      </c>
    </row>
    <row r="393" spans="1:7" hidden="1" x14ac:dyDescent="0.3">
      <c r="A393" t="s">
        <v>481</v>
      </c>
      <c r="B393">
        <v>186312</v>
      </c>
      <c r="C393" t="s">
        <v>67</v>
      </c>
      <c r="D393" s="7">
        <v>100000000</v>
      </c>
      <c r="E393" s="7">
        <v>952535.89</v>
      </c>
      <c r="F393" s="7">
        <v>9.4999999999999998E-3</v>
      </c>
      <c r="G393" s="7">
        <v>89047464.109999999</v>
      </c>
    </row>
    <row r="394" spans="1:7" hidden="1" x14ac:dyDescent="0.3">
      <c r="A394" t="s">
        <v>482</v>
      </c>
      <c r="B394">
        <v>957166</v>
      </c>
      <c r="C394" t="s">
        <v>68</v>
      </c>
      <c r="D394" s="7">
        <v>90000000</v>
      </c>
      <c r="E394" s="7">
        <v>696023.49</v>
      </c>
      <c r="F394" s="7">
        <v>7.7000000000000002E-3</v>
      </c>
      <c r="G394" s="7">
        <v>80303976.510000005</v>
      </c>
    </row>
    <row r="395" spans="1:7" hidden="1" x14ac:dyDescent="0.3">
      <c r="A395" t="s">
        <v>483</v>
      </c>
      <c r="B395">
        <v>8118999</v>
      </c>
      <c r="C395" t="s">
        <v>71</v>
      </c>
      <c r="D395" s="7">
        <v>75000000</v>
      </c>
      <c r="E395" s="7">
        <v>0</v>
      </c>
      <c r="F395" s="7">
        <v>0</v>
      </c>
      <c r="G395" s="7">
        <v>67500000</v>
      </c>
    </row>
    <row r="396" spans="1:7" hidden="1" x14ac:dyDescent="0.3">
      <c r="A396" t="s">
        <v>484</v>
      </c>
      <c r="B396">
        <v>9917432</v>
      </c>
      <c r="C396" t="s">
        <v>75</v>
      </c>
      <c r="D396" s="7">
        <v>50000000</v>
      </c>
      <c r="E396" s="7">
        <v>0</v>
      </c>
      <c r="F396" s="7">
        <v>0</v>
      </c>
      <c r="G396" s="7">
        <v>45000000</v>
      </c>
    </row>
    <row r="397" spans="1:7" hidden="1" x14ac:dyDescent="0.3">
      <c r="A397" t="s">
        <v>485</v>
      </c>
      <c r="B397">
        <v>825197</v>
      </c>
      <c r="C397" t="s">
        <v>73</v>
      </c>
      <c r="D397" s="7">
        <v>75000000</v>
      </c>
      <c r="E397" s="7">
        <v>0</v>
      </c>
      <c r="F397" s="7">
        <v>0</v>
      </c>
      <c r="G397" s="7">
        <v>67500000</v>
      </c>
    </row>
    <row r="398" spans="1:7" hidden="1" x14ac:dyDescent="0.3">
      <c r="A398" t="s">
        <v>486</v>
      </c>
      <c r="B398">
        <v>11644704</v>
      </c>
      <c r="C398" t="s">
        <v>72</v>
      </c>
      <c r="D398" s="7">
        <v>75000000</v>
      </c>
      <c r="E398" s="7">
        <v>0</v>
      </c>
      <c r="F398" s="7">
        <v>0</v>
      </c>
      <c r="G398" s="7">
        <v>67500000</v>
      </c>
    </row>
    <row r="399" spans="1:7" hidden="1" x14ac:dyDescent="0.3">
      <c r="A399" t="s">
        <v>487</v>
      </c>
      <c r="B399">
        <v>9753006</v>
      </c>
      <c r="C399" t="s">
        <v>72</v>
      </c>
      <c r="D399" s="7">
        <v>75000000</v>
      </c>
      <c r="E399" s="7">
        <v>0</v>
      </c>
      <c r="F399" s="7">
        <v>0</v>
      </c>
      <c r="G399" s="7">
        <v>67500000</v>
      </c>
    </row>
    <row r="400" spans="1:7" hidden="1" x14ac:dyDescent="0.3">
      <c r="A400" t="s">
        <v>488</v>
      </c>
      <c r="B400">
        <v>196260</v>
      </c>
      <c r="C400" t="s">
        <v>72</v>
      </c>
      <c r="D400" s="7">
        <v>75000000</v>
      </c>
      <c r="E400" s="7">
        <v>0</v>
      </c>
      <c r="F400" s="7">
        <v>0</v>
      </c>
      <c r="G400" s="7">
        <v>67500000</v>
      </c>
    </row>
    <row r="401" spans="1:7" hidden="1" x14ac:dyDescent="0.3">
      <c r="A401" t="s">
        <v>489</v>
      </c>
      <c r="B401">
        <v>180969</v>
      </c>
      <c r="C401" t="s">
        <v>69</v>
      </c>
      <c r="D401" s="7">
        <v>35000000</v>
      </c>
      <c r="E401" s="7">
        <v>0</v>
      </c>
      <c r="F401" s="7">
        <v>0</v>
      </c>
      <c r="G401" s="7">
        <v>31500000</v>
      </c>
    </row>
    <row r="402" spans="1:7" hidden="1" x14ac:dyDescent="0.3">
      <c r="A402" t="s">
        <v>490</v>
      </c>
      <c r="B402">
        <v>100019</v>
      </c>
      <c r="C402" t="s">
        <v>72</v>
      </c>
      <c r="D402" s="7">
        <v>75000000</v>
      </c>
      <c r="E402" s="7">
        <v>0</v>
      </c>
      <c r="F402" s="7">
        <v>0</v>
      </c>
      <c r="G402" s="7">
        <v>67500000</v>
      </c>
    </row>
    <row r="403" spans="1:7" hidden="1" x14ac:dyDescent="0.3">
      <c r="A403" t="s">
        <v>491</v>
      </c>
      <c r="B403">
        <v>876285</v>
      </c>
      <c r="C403" t="s">
        <v>72</v>
      </c>
      <c r="D403" s="7">
        <v>75000000</v>
      </c>
      <c r="E403" s="7">
        <v>0</v>
      </c>
      <c r="F403" s="7">
        <v>0</v>
      </c>
      <c r="G403" s="7">
        <v>67500000</v>
      </c>
    </row>
    <row r="404" spans="1:7" hidden="1" x14ac:dyDescent="0.3">
      <c r="A404" t="s">
        <v>492</v>
      </c>
      <c r="B404">
        <v>64171090</v>
      </c>
      <c r="C404" t="s">
        <v>75</v>
      </c>
      <c r="D404" s="7">
        <v>50000000</v>
      </c>
      <c r="E404" s="7">
        <v>0</v>
      </c>
      <c r="F404" s="7">
        <v>0</v>
      </c>
      <c r="G404" s="7">
        <v>45000000</v>
      </c>
    </row>
    <row r="405" spans="1:7" hidden="1" x14ac:dyDescent="0.3">
      <c r="A405" t="s">
        <v>493</v>
      </c>
      <c r="B405">
        <v>310116</v>
      </c>
      <c r="C405" t="s">
        <v>75</v>
      </c>
      <c r="D405" s="7">
        <v>50000000</v>
      </c>
      <c r="E405" s="7">
        <v>0</v>
      </c>
      <c r="F405" s="7">
        <v>0</v>
      </c>
      <c r="G405" s="7">
        <v>45000000</v>
      </c>
    </row>
    <row r="406" spans="1:7" hidden="1" x14ac:dyDescent="0.3">
      <c r="A406" t="s">
        <v>494</v>
      </c>
      <c r="B406">
        <v>16857643</v>
      </c>
      <c r="C406" t="s">
        <v>71</v>
      </c>
      <c r="D406" s="7">
        <v>75000000</v>
      </c>
      <c r="E406" s="7">
        <v>0</v>
      </c>
      <c r="F406" s="7">
        <v>0</v>
      </c>
      <c r="G406" s="7">
        <v>67500000</v>
      </c>
    </row>
    <row r="407" spans="1:7" hidden="1" x14ac:dyDescent="0.3">
      <c r="A407" t="s">
        <v>495</v>
      </c>
      <c r="B407">
        <v>7604169</v>
      </c>
      <c r="C407" t="s">
        <v>75</v>
      </c>
      <c r="D407" s="7">
        <v>35000000</v>
      </c>
      <c r="E407" s="7">
        <v>0</v>
      </c>
      <c r="F407" s="7">
        <v>0</v>
      </c>
      <c r="G407" s="7">
        <v>31500000</v>
      </c>
    </row>
    <row r="408" spans="1:7" hidden="1" x14ac:dyDescent="0.3">
      <c r="A408" t="s">
        <v>496</v>
      </c>
      <c r="B408">
        <v>902021</v>
      </c>
      <c r="C408" t="s">
        <v>76</v>
      </c>
      <c r="D408" s="7">
        <v>20000000</v>
      </c>
      <c r="E408" s="7">
        <v>0</v>
      </c>
      <c r="F408" s="7">
        <v>0</v>
      </c>
      <c r="G408" s="7">
        <v>18000000</v>
      </c>
    </row>
    <row r="409" spans="1:7" hidden="1" x14ac:dyDescent="0.3">
      <c r="A409" t="s">
        <v>497</v>
      </c>
      <c r="B409">
        <v>224815</v>
      </c>
      <c r="C409" t="s">
        <v>70</v>
      </c>
      <c r="D409" s="7">
        <v>90000000</v>
      </c>
      <c r="E409" s="7">
        <v>0</v>
      </c>
      <c r="F409" s="7">
        <v>0</v>
      </c>
      <c r="G409" s="7">
        <v>81000000</v>
      </c>
    </row>
    <row r="410" spans="1:7" hidden="1" x14ac:dyDescent="0.3">
      <c r="A410" t="s">
        <v>498</v>
      </c>
      <c r="B410">
        <v>101674</v>
      </c>
      <c r="C410" t="s">
        <v>75</v>
      </c>
      <c r="D410" s="7">
        <v>50000000</v>
      </c>
      <c r="E410" s="7">
        <v>0</v>
      </c>
      <c r="F410" s="7">
        <v>0</v>
      </c>
      <c r="G410" s="7">
        <v>45000000</v>
      </c>
    </row>
    <row r="411" spans="1:7" hidden="1" x14ac:dyDescent="0.3">
      <c r="A411" t="s">
        <v>499</v>
      </c>
      <c r="B411">
        <v>7998307</v>
      </c>
      <c r="C411" t="s">
        <v>75</v>
      </c>
      <c r="D411" s="7">
        <v>50000000</v>
      </c>
      <c r="E411" s="7">
        <v>0</v>
      </c>
      <c r="F411" s="7">
        <v>0</v>
      </c>
      <c r="G411" s="7">
        <v>45000000</v>
      </c>
    </row>
    <row r="412" spans="1:7" hidden="1" x14ac:dyDescent="0.3">
      <c r="A412" t="s">
        <v>500</v>
      </c>
      <c r="B412">
        <v>118464</v>
      </c>
      <c r="C412" t="s">
        <v>73</v>
      </c>
      <c r="D412" s="7">
        <v>75000000</v>
      </c>
      <c r="E412" s="7">
        <v>0</v>
      </c>
      <c r="F412" s="7">
        <v>0</v>
      </c>
      <c r="G412" s="7">
        <v>67500000</v>
      </c>
    </row>
    <row r="413" spans="1:7" hidden="1" x14ac:dyDescent="0.3">
      <c r="A413" t="s">
        <v>501</v>
      </c>
      <c r="B413">
        <v>221905</v>
      </c>
      <c r="C413" t="s">
        <v>75</v>
      </c>
      <c r="D413" s="7">
        <v>50000000</v>
      </c>
      <c r="E413" s="7">
        <v>0</v>
      </c>
      <c r="F413" s="7">
        <v>0</v>
      </c>
      <c r="G413" s="7">
        <v>45000000</v>
      </c>
    </row>
    <row r="414" spans="1:7" hidden="1" x14ac:dyDescent="0.3">
      <c r="A414" t="s">
        <v>502</v>
      </c>
      <c r="B414">
        <v>101172</v>
      </c>
      <c r="C414" t="s">
        <v>75</v>
      </c>
      <c r="D414" s="7">
        <v>50000000</v>
      </c>
      <c r="E414" s="7">
        <v>0</v>
      </c>
      <c r="F414" s="7">
        <v>0</v>
      </c>
      <c r="G414" s="7">
        <v>45000000</v>
      </c>
    </row>
    <row r="415" spans="1:7" hidden="1" x14ac:dyDescent="0.3">
      <c r="A415" t="s">
        <v>503</v>
      </c>
      <c r="B415">
        <v>216952</v>
      </c>
      <c r="C415" t="s">
        <v>70</v>
      </c>
      <c r="D415" s="7">
        <v>75000000</v>
      </c>
      <c r="E415" s="7">
        <v>0</v>
      </c>
      <c r="F415" s="7">
        <v>0</v>
      </c>
      <c r="G415" s="7">
        <v>67500000</v>
      </c>
    </row>
    <row r="416" spans="1:7" hidden="1" x14ac:dyDescent="0.3">
      <c r="A416" t="s">
        <v>504</v>
      </c>
      <c r="B416">
        <v>313098</v>
      </c>
      <c r="C416" t="s">
        <v>75</v>
      </c>
      <c r="D416" s="7">
        <v>50000000</v>
      </c>
      <c r="E416" s="7">
        <v>0</v>
      </c>
      <c r="F416" s="7">
        <v>0</v>
      </c>
      <c r="G416" s="7">
        <v>45000000</v>
      </c>
    </row>
    <row r="417" spans="1:7" hidden="1" x14ac:dyDescent="0.3">
      <c r="A417" t="s">
        <v>505</v>
      </c>
      <c r="B417">
        <v>100060</v>
      </c>
      <c r="C417" t="s">
        <v>74</v>
      </c>
      <c r="D417" s="7">
        <v>50000000</v>
      </c>
      <c r="E417" s="7">
        <v>0</v>
      </c>
      <c r="F417" s="7">
        <v>0</v>
      </c>
      <c r="G417" s="7">
        <v>45000000</v>
      </c>
    </row>
    <row r="418" spans="1:7" hidden="1" x14ac:dyDescent="0.3">
      <c r="A418" t="s">
        <v>506</v>
      </c>
      <c r="B418">
        <v>100061</v>
      </c>
      <c r="C418" t="s">
        <v>73</v>
      </c>
      <c r="D418" s="7">
        <v>45000000</v>
      </c>
      <c r="E418" s="7">
        <v>0</v>
      </c>
      <c r="F418" s="7">
        <v>0</v>
      </c>
      <c r="G418" s="7">
        <v>40500000</v>
      </c>
    </row>
    <row r="419" spans="1:7" hidden="1" x14ac:dyDescent="0.3">
      <c r="A419" t="s">
        <v>507</v>
      </c>
      <c r="B419">
        <v>156969</v>
      </c>
      <c r="C419" t="s">
        <v>74</v>
      </c>
      <c r="D419" s="7">
        <v>50000000</v>
      </c>
      <c r="E419" s="7">
        <v>0</v>
      </c>
      <c r="F419" s="7">
        <v>0</v>
      </c>
      <c r="G419" s="7">
        <v>45000000</v>
      </c>
    </row>
    <row r="420" spans="1:7" hidden="1" x14ac:dyDescent="0.3">
      <c r="A420" t="s">
        <v>508</v>
      </c>
      <c r="B420">
        <v>225605</v>
      </c>
      <c r="C420" t="s">
        <v>74</v>
      </c>
      <c r="D420" s="7">
        <v>50000000</v>
      </c>
      <c r="E420" s="7">
        <v>0</v>
      </c>
      <c r="F420" s="7">
        <v>0</v>
      </c>
      <c r="G420" s="7">
        <v>45000000</v>
      </c>
    </row>
    <row r="421" spans="1:7" hidden="1" x14ac:dyDescent="0.3">
      <c r="A421" t="s">
        <v>509</v>
      </c>
      <c r="B421">
        <v>903117</v>
      </c>
      <c r="C421" t="s">
        <v>75</v>
      </c>
      <c r="D421" s="7">
        <v>50000000</v>
      </c>
      <c r="E421" s="7">
        <v>0</v>
      </c>
      <c r="F421" s="7">
        <v>0</v>
      </c>
      <c r="G421" s="7">
        <v>45000000</v>
      </c>
    </row>
    <row r="422" spans="1:7" hidden="1" x14ac:dyDescent="0.3">
      <c r="A422" t="s">
        <v>510</v>
      </c>
      <c r="B422">
        <v>102032</v>
      </c>
      <c r="C422" t="s">
        <v>72</v>
      </c>
      <c r="D422" s="7">
        <v>75000000</v>
      </c>
      <c r="E422" s="7">
        <v>0</v>
      </c>
      <c r="F422" s="7">
        <v>0</v>
      </c>
      <c r="G422" s="7">
        <v>67500000</v>
      </c>
    </row>
    <row r="423" spans="1:7" hidden="1" x14ac:dyDescent="0.3">
      <c r="A423" t="s">
        <v>511</v>
      </c>
      <c r="B423">
        <v>1447143</v>
      </c>
      <c r="C423" t="s">
        <v>75</v>
      </c>
      <c r="D423" s="7">
        <v>15000000</v>
      </c>
      <c r="E423" s="7">
        <v>0</v>
      </c>
      <c r="F423" s="7">
        <v>0</v>
      </c>
      <c r="G423" s="7">
        <v>13500000</v>
      </c>
    </row>
    <row r="424" spans="1:7" hidden="1" x14ac:dyDescent="0.3">
      <c r="A424" t="s">
        <v>512</v>
      </c>
      <c r="B424">
        <v>100109</v>
      </c>
      <c r="C424" t="s">
        <v>72</v>
      </c>
      <c r="D424" s="7">
        <v>75000000</v>
      </c>
      <c r="E424" s="7">
        <v>0</v>
      </c>
      <c r="F424" s="7">
        <v>0</v>
      </c>
      <c r="G424" s="7">
        <v>67500000</v>
      </c>
    </row>
    <row r="425" spans="1:7" hidden="1" x14ac:dyDescent="0.3">
      <c r="A425" t="s">
        <v>513</v>
      </c>
      <c r="B425">
        <v>46602979</v>
      </c>
      <c r="C425" t="s">
        <v>67</v>
      </c>
      <c r="D425" s="7">
        <v>25000000</v>
      </c>
      <c r="E425" s="7">
        <v>0</v>
      </c>
      <c r="F425" s="7">
        <v>0</v>
      </c>
      <c r="G425" s="7">
        <v>22500000</v>
      </c>
    </row>
    <row r="426" spans="1:7" hidden="1" x14ac:dyDescent="0.3">
      <c r="A426" t="s">
        <v>514</v>
      </c>
      <c r="B426">
        <v>180957</v>
      </c>
      <c r="C426" t="s">
        <v>67</v>
      </c>
      <c r="D426" s="7">
        <v>100000000</v>
      </c>
      <c r="E426" s="7">
        <v>2597178.08</v>
      </c>
      <c r="F426" s="7">
        <v>2.5999999999999999E-2</v>
      </c>
      <c r="G426" s="7">
        <v>87402821.920000002</v>
      </c>
    </row>
    <row r="427" spans="1:7" hidden="1" x14ac:dyDescent="0.3">
      <c r="A427" t="s">
        <v>515</v>
      </c>
      <c r="B427">
        <v>191051</v>
      </c>
      <c r="C427" t="s">
        <v>68</v>
      </c>
      <c r="D427" s="7">
        <v>100000000</v>
      </c>
      <c r="E427" s="7">
        <v>0</v>
      </c>
      <c r="F427" s="7">
        <v>0</v>
      </c>
      <c r="G427" s="7">
        <v>90000000</v>
      </c>
    </row>
    <row r="428" spans="1:7" hidden="1" x14ac:dyDescent="0.3">
      <c r="A428" t="s">
        <v>516</v>
      </c>
      <c r="B428">
        <v>126750</v>
      </c>
      <c r="C428" t="s">
        <v>73</v>
      </c>
      <c r="D428" s="7">
        <v>75000000</v>
      </c>
      <c r="E428" s="7">
        <v>0</v>
      </c>
      <c r="F428" s="7">
        <v>0</v>
      </c>
      <c r="G428" s="7">
        <v>67500000</v>
      </c>
    </row>
    <row r="429" spans="1:7" hidden="1" x14ac:dyDescent="0.3">
      <c r="A429" t="s">
        <v>517</v>
      </c>
      <c r="B429">
        <v>180772</v>
      </c>
      <c r="C429" t="s">
        <v>68</v>
      </c>
      <c r="D429" s="7">
        <v>35000000</v>
      </c>
      <c r="E429" s="7">
        <v>0</v>
      </c>
      <c r="F429" s="7">
        <v>0</v>
      </c>
      <c r="G429" s="7">
        <v>31500000</v>
      </c>
    </row>
    <row r="430" spans="1:7" hidden="1" x14ac:dyDescent="0.3">
      <c r="A430" t="s">
        <v>518</v>
      </c>
      <c r="B430">
        <v>100164</v>
      </c>
      <c r="C430" t="s">
        <v>71</v>
      </c>
      <c r="D430" s="7">
        <v>20000000</v>
      </c>
      <c r="E430" s="7">
        <v>0</v>
      </c>
      <c r="F430" s="7">
        <v>0</v>
      </c>
      <c r="G430" s="7">
        <v>18000000</v>
      </c>
    </row>
    <row r="431" spans="1:7" hidden="1" x14ac:dyDescent="0.3">
      <c r="A431" t="s">
        <v>519</v>
      </c>
      <c r="B431">
        <v>388885</v>
      </c>
      <c r="C431" t="s">
        <v>70</v>
      </c>
      <c r="D431" s="7">
        <v>90000000</v>
      </c>
      <c r="E431" s="7">
        <v>0</v>
      </c>
      <c r="F431" s="7">
        <v>0</v>
      </c>
      <c r="G431" s="7">
        <v>81000000</v>
      </c>
    </row>
    <row r="432" spans="1:7" hidden="1" x14ac:dyDescent="0.3">
      <c r="A432" t="s">
        <v>520</v>
      </c>
      <c r="B432">
        <v>923023</v>
      </c>
      <c r="C432" t="s">
        <v>70</v>
      </c>
      <c r="D432" s="7">
        <v>90000000</v>
      </c>
      <c r="E432" s="7">
        <v>0</v>
      </c>
      <c r="F432" s="7">
        <v>0</v>
      </c>
      <c r="G432" s="7">
        <v>81000000</v>
      </c>
    </row>
    <row r="433" spans="1:7" hidden="1" x14ac:dyDescent="0.3">
      <c r="A433" t="s">
        <v>521</v>
      </c>
      <c r="B433">
        <v>7981539</v>
      </c>
      <c r="C433" t="s">
        <v>72</v>
      </c>
      <c r="D433" s="7">
        <v>75000000</v>
      </c>
      <c r="E433" s="7">
        <v>0</v>
      </c>
      <c r="F433" s="7">
        <v>0</v>
      </c>
      <c r="G433" s="7">
        <v>67500000</v>
      </c>
    </row>
    <row r="434" spans="1:7" hidden="1" x14ac:dyDescent="0.3">
      <c r="A434" t="s">
        <v>522</v>
      </c>
      <c r="B434">
        <v>100055</v>
      </c>
      <c r="C434" t="s">
        <v>75</v>
      </c>
      <c r="D434" s="7">
        <v>35000000</v>
      </c>
      <c r="E434" s="7">
        <v>0</v>
      </c>
      <c r="F434" s="7">
        <v>0</v>
      </c>
      <c r="G434" s="7">
        <v>31500000</v>
      </c>
    </row>
    <row r="435" spans="1:7" hidden="1" x14ac:dyDescent="0.3">
      <c r="A435" t="s">
        <v>523</v>
      </c>
      <c r="B435">
        <v>115694</v>
      </c>
      <c r="C435" t="s">
        <v>72</v>
      </c>
      <c r="D435" s="7">
        <v>50000000</v>
      </c>
      <c r="E435" s="7">
        <v>0</v>
      </c>
      <c r="F435" s="7">
        <v>0</v>
      </c>
      <c r="G435" s="7">
        <v>45000000</v>
      </c>
    </row>
    <row r="436" spans="1:7" hidden="1" x14ac:dyDescent="0.3">
      <c r="A436" t="s">
        <v>524</v>
      </c>
      <c r="B436">
        <v>100177</v>
      </c>
      <c r="C436" t="s">
        <v>73</v>
      </c>
      <c r="D436" s="7">
        <v>75000000</v>
      </c>
      <c r="E436" s="7">
        <v>0</v>
      </c>
      <c r="F436" s="7">
        <v>0</v>
      </c>
      <c r="G436" s="7">
        <v>67500000</v>
      </c>
    </row>
    <row r="437" spans="1:7" hidden="1" x14ac:dyDescent="0.3">
      <c r="A437" t="s">
        <v>525</v>
      </c>
      <c r="B437">
        <v>201188</v>
      </c>
      <c r="C437" t="s">
        <v>73</v>
      </c>
      <c r="D437" s="7">
        <v>75000000</v>
      </c>
      <c r="E437" s="7">
        <v>0</v>
      </c>
      <c r="F437" s="7">
        <v>0</v>
      </c>
      <c r="G437" s="7">
        <v>67500000</v>
      </c>
    </row>
    <row r="438" spans="1:7" hidden="1" x14ac:dyDescent="0.3">
      <c r="A438" t="s">
        <v>526</v>
      </c>
      <c r="B438">
        <v>180910</v>
      </c>
      <c r="C438" t="s">
        <v>68</v>
      </c>
      <c r="D438" s="7">
        <v>50000000</v>
      </c>
      <c r="E438" s="7">
        <v>0</v>
      </c>
      <c r="F438" s="7">
        <v>0</v>
      </c>
      <c r="G438" s="7">
        <v>45000000</v>
      </c>
    </row>
    <row r="439" spans="1:7" hidden="1" x14ac:dyDescent="0.3">
      <c r="A439" t="s">
        <v>527</v>
      </c>
      <c r="B439">
        <v>115245</v>
      </c>
      <c r="C439" t="s">
        <v>73</v>
      </c>
      <c r="D439" s="7">
        <v>75000000</v>
      </c>
      <c r="E439" s="7">
        <v>0</v>
      </c>
      <c r="F439" s="7">
        <v>0</v>
      </c>
      <c r="G439" s="7">
        <v>67500000</v>
      </c>
    </row>
    <row r="440" spans="1:7" hidden="1" x14ac:dyDescent="0.3">
      <c r="A440" t="s">
        <v>528</v>
      </c>
      <c r="B440">
        <v>100211</v>
      </c>
      <c r="C440" t="s">
        <v>76</v>
      </c>
      <c r="D440" s="7">
        <v>20000000</v>
      </c>
      <c r="E440" s="7">
        <v>0</v>
      </c>
      <c r="F440" s="7">
        <v>0</v>
      </c>
      <c r="G440" s="7">
        <v>18000000</v>
      </c>
    </row>
    <row r="441" spans="1:7" hidden="1" x14ac:dyDescent="0.3">
      <c r="A441" t="s">
        <v>529</v>
      </c>
      <c r="B441">
        <v>1079714</v>
      </c>
      <c r="C441" t="s">
        <v>70</v>
      </c>
      <c r="D441" s="7">
        <v>90000000</v>
      </c>
      <c r="E441" s="7">
        <v>0</v>
      </c>
      <c r="F441" s="7">
        <v>0</v>
      </c>
      <c r="G441" s="7">
        <v>81000000</v>
      </c>
    </row>
    <row r="442" spans="1:7" hidden="1" x14ac:dyDescent="0.3">
      <c r="A442" t="s">
        <v>530</v>
      </c>
      <c r="B442">
        <v>100228</v>
      </c>
      <c r="C442" t="s">
        <v>72</v>
      </c>
      <c r="D442" s="7">
        <v>60000000</v>
      </c>
      <c r="E442" s="7">
        <v>0</v>
      </c>
      <c r="F442" s="7">
        <v>0</v>
      </c>
      <c r="G442" s="7">
        <v>54000000</v>
      </c>
    </row>
    <row r="443" spans="1:7" hidden="1" x14ac:dyDescent="0.3">
      <c r="A443" t="s">
        <v>531</v>
      </c>
      <c r="B443">
        <v>349914</v>
      </c>
      <c r="C443" t="s">
        <v>75</v>
      </c>
      <c r="D443" s="7">
        <v>50000000</v>
      </c>
      <c r="E443" s="7">
        <v>0</v>
      </c>
      <c r="F443" s="7">
        <v>0</v>
      </c>
      <c r="G443" s="7">
        <v>45000000</v>
      </c>
    </row>
    <row r="444" spans="1:7" hidden="1" x14ac:dyDescent="0.3">
      <c r="A444" t="s">
        <v>532</v>
      </c>
      <c r="B444">
        <v>385958</v>
      </c>
      <c r="C444" t="s">
        <v>75</v>
      </c>
      <c r="D444" s="7">
        <v>55000000</v>
      </c>
      <c r="E444" s="7">
        <v>0</v>
      </c>
      <c r="F444" s="7">
        <v>0</v>
      </c>
      <c r="G444" s="7">
        <v>49500000</v>
      </c>
    </row>
    <row r="445" spans="1:7" hidden="1" x14ac:dyDescent="0.3">
      <c r="A445" t="s">
        <v>533</v>
      </c>
      <c r="B445">
        <v>174788</v>
      </c>
      <c r="C445" t="s">
        <v>67</v>
      </c>
      <c r="D445" s="7">
        <v>50000000</v>
      </c>
      <c r="E445" s="7">
        <v>0</v>
      </c>
      <c r="F445" s="7">
        <v>0</v>
      </c>
      <c r="G445" s="7">
        <v>45000000</v>
      </c>
    </row>
    <row r="446" spans="1:7" hidden="1" x14ac:dyDescent="0.3">
      <c r="A446" t="s">
        <v>534</v>
      </c>
      <c r="B446">
        <v>119214</v>
      </c>
      <c r="C446" t="s">
        <v>73</v>
      </c>
      <c r="D446" s="7">
        <v>75000000</v>
      </c>
      <c r="E446" s="7">
        <v>0</v>
      </c>
      <c r="F446" s="7">
        <v>0</v>
      </c>
      <c r="G446" s="7">
        <v>67500000</v>
      </c>
    </row>
    <row r="447" spans="1:7" hidden="1" x14ac:dyDescent="0.3">
      <c r="A447" t="s">
        <v>535</v>
      </c>
      <c r="B447">
        <v>100264</v>
      </c>
      <c r="C447" t="s">
        <v>76</v>
      </c>
      <c r="D447" s="7">
        <v>20000000</v>
      </c>
      <c r="E447" s="7">
        <v>0</v>
      </c>
      <c r="F447" s="7">
        <v>0</v>
      </c>
      <c r="G447" s="7">
        <v>18000000</v>
      </c>
    </row>
    <row r="448" spans="1:7" hidden="1" x14ac:dyDescent="0.3">
      <c r="A448" t="s">
        <v>536</v>
      </c>
      <c r="B448">
        <v>869680</v>
      </c>
      <c r="C448" t="s">
        <v>67</v>
      </c>
      <c r="D448" s="7">
        <v>35000000</v>
      </c>
      <c r="E448" s="7">
        <v>0</v>
      </c>
      <c r="F448" s="7">
        <v>0</v>
      </c>
      <c r="G448" s="7">
        <v>31500000</v>
      </c>
    </row>
    <row r="449" spans="1:7" hidden="1" x14ac:dyDescent="0.3">
      <c r="A449" t="s">
        <v>537</v>
      </c>
      <c r="B449">
        <v>16135055</v>
      </c>
      <c r="C449" t="s">
        <v>76</v>
      </c>
      <c r="D449" s="7">
        <v>30000000</v>
      </c>
      <c r="E449" s="7">
        <v>0</v>
      </c>
      <c r="F449" s="7">
        <v>0</v>
      </c>
      <c r="G449" s="7">
        <v>27000000</v>
      </c>
    </row>
    <row r="450" spans="1:7" hidden="1" x14ac:dyDescent="0.3">
      <c r="A450" t="s">
        <v>538</v>
      </c>
      <c r="B450">
        <v>102782</v>
      </c>
      <c r="C450" t="s">
        <v>75</v>
      </c>
      <c r="D450" s="7">
        <v>50000000</v>
      </c>
      <c r="E450" s="7">
        <v>0</v>
      </c>
      <c r="F450" s="7">
        <v>0</v>
      </c>
      <c r="G450" s="7">
        <v>45000000</v>
      </c>
    </row>
    <row r="451" spans="1:7" hidden="1" x14ac:dyDescent="0.3">
      <c r="A451" t="s">
        <v>539</v>
      </c>
      <c r="B451">
        <v>136991</v>
      </c>
      <c r="C451" t="s">
        <v>72</v>
      </c>
      <c r="D451" s="7">
        <v>35000000</v>
      </c>
      <c r="E451" s="7">
        <v>0</v>
      </c>
      <c r="F451" s="7">
        <v>0</v>
      </c>
      <c r="G451" s="7">
        <v>31500000</v>
      </c>
    </row>
    <row r="452" spans="1:7" hidden="1" x14ac:dyDescent="0.3">
      <c r="A452" t="s">
        <v>540</v>
      </c>
      <c r="B452">
        <v>388187</v>
      </c>
      <c r="C452" t="s">
        <v>68</v>
      </c>
      <c r="D452" s="7">
        <v>75000000</v>
      </c>
      <c r="E452" s="7">
        <v>0</v>
      </c>
      <c r="F452" s="7">
        <v>0</v>
      </c>
      <c r="G452" s="7">
        <v>67500000</v>
      </c>
    </row>
    <row r="453" spans="1:7" hidden="1" x14ac:dyDescent="0.3">
      <c r="A453" t="s">
        <v>541</v>
      </c>
      <c r="B453">
        <v>909762</v>
      </c>
      <c r="C453" t="s">
        <v>70</v>
      </c>
      <c r="D453" s="7">
        <v>90000000</v>
      </c>
      <c r="E453" s="7">
        <v>0</v>
      </c>
      <c r="F453" s="7">
        <v>0</v>
      </c>
      <c r="G453" s="7">
        <v>81000000</v>
      </c>
    </row>
    <row r="454" spans="1:7" hidden="1" x14ac:dyDescent="0.3">
      <c r="A454" t="s">
        <v>542</v>
      </c>
      <c r="B454">
        <v>305872</v>
      </c>
      <c r="C454" t="s">
        <v>74</v>
      </c>
      <c r="D454" s="7">
        <v>50000000</v>
      </c>
      <c r="E454" s="7">
        <v>0</v>
      </c>
      <c r="F454" s="7">
        <v>0</v>
      </c>
      <c r="G454" s="7">
        <v>45000000</v>
      </c>
    </row>
    <row r="455" spans="1:7" hidden="1" x14ac:dyDescent="0.3">
      <c r="A455" t="s">
        <v>543</v>
      </c>
      <c r="B455">
        <v>67200229</v>
      </c>
      <c r="C455" t="s">
        <v>75</v>
      </c>
      <c r="D455" s="7">
        <v>15000000</v>
      </c>
      <c r="E455" s="7">
        <v>0</v>
      </c>
      <c r="F455" s="7">
        <v>0</v>
      </c>
      <c r="G455" s="7">
        <v>13500000</v>
      </c>
    </row>
    <row r="456" spans="1:7" hidden="1" x14ac:dyDescent="0.3">
      <c r="A456" t="s">
        <v>544</v>
      </c>
      <c r="B456">
        <v>100285</v>
      </c>
      <c r="C456" t="s">
        <v>72</v>
      </c>
      <c r="D456" s="7">
        <v>50000000</v>
      </c>
      <c r="E456" s="7">
        <v>0</v>
      </c>
      <c r="F456" s="7">
        <v>0</v>
      </c>
      <c r="G456" s="7">
        <v>45000000</v>
      </c>
    </row>
    <row r="457" spans="1:7" hidden="1" x14ac:dyDescent="0.3">
      <c r="A457" t="s">
        <v>545</v>
      </c>
      <c r="B457">
        <v>1456504</v>
      </c>
      <c r="C457" t="s">
        <v>75</v>
      </c>
      <c r="D457" s="7">
        <v>50000000</v>
      </c>
      <c r="E457" s="7">
        <v>0</v>
      </c>
      <c r="F457" s="7">
        <v>0</v>
      </c>
      <c r="G457" s="7">
        <v>45000000</v>
      </c>
    </row>
    <row r="458" spans="1:7" hidden="1" x14ac:dyDescent="0.3">
      <c r="A458" t="s">
        <v>546</v>
      </c>
      <c r="B458">
        <v>100760</v>
      </c>
      <c r="C458" t="s">
        <v>75</v>
      </c>
      <c r="D458" s="7">
        <v>50000000</v>
      </c>
      <c r="E458" s="7">
        <v>0</v>
      </c>
      <c r="F458" s="7">
        <v>0</v>
      </c>
      <c r="G458" s="7">
        <v>45000000</v>
      </c>
    </row>
    <row r="459" spans="1:7" hidden="1" x14ac:dyDescent="0.3">
      <c r="A459" t="s">
        <v>547</v>
      </c>
      <c r="B459">
        <v>914361</v>
      </c>
      <c r="C459" t="s">
        <v>73</v>
      </c>
      <c r="D459" s="7">
        <v>75000000</v>
      </c>
      <c r="E459" s="7">
        <v>0</v>
      </c>
      <c r="F459" s="7">
        <v>0</v>
      </c>
      <c r="G459" s="7">
        <v>67500000</v>
      </c>
    </row>
    <row r="460" spans="1:7" hidden="1" x14ac:dyDescent="0.3">
      <c r="A460" t="s">
        <v>548</v>
      </c>
      <c r="B460">
        <v>101319</v>
      </c>
      <c r="C460" t="s">
        <v>72</v>
      </c>
      <c r="D460" s="7">
        <v>75000000</v>
      </c>
      <c r="E460" s="7">
        <v>0</v>
      </c>
      <c r="F460" s="7">
        <v>0</v>
      </c>
      <c r="G460" s="7">
        <v>67500000</v>
      </c>
    </row>
    <row r="461" spans="1:7" hidden="1" x14ac:dyDescent="0.3">
      <c r="A461" t="s">
        <v>549</v>
      </c>
      <c r="B461">
        <v>100315</v>
      </c>
      <c r="C461" t="s">
        <v>69</v>
      </c>
      <c r="D461" s="7">
        <v>35000000</v>
      </c>
      <c r="E461" s="7">
        <v>0</v>
      </c>
      <c r="F461" s="7">
        <v>0</v>
      </c>
      <c r="G461" s="7">
        <v>31500000</v>
      </c>
    </row>
    <row r="462" spans="1:7" hidden="1" x14ac:dyDescent="0.3">
      <c r="A462" t="s">
        <v>550</v>
      </c>
      <c r="B462">
        <v>148371</v>
      </c>
      <c r="C462" t="s">
        <v>75</v>
      </c>
      <c r="D462" s="7">
        <v>50000000</v>
      </c>
      <c r="E462" s="7">
        <v>0</v>
      </c>
      <c r="F462" s="7">
        <v>0</v>
      </c>
      <c r="G462" s="7">
        <v>45000000</v>
      </c>
    </row>
    <row r="463" spans="1:7" hidden="1" x14ac:dyDescent="0.3">
      <c r="A463" t="s">
        <v>551</v>
      </c>
      <c r="B463">
        <v>233432</v>
      </c>
      <c r="C463" t="s">
        <v>67</v>
      </c>
      <c r="D463" s="7">
        <v>75000000</v>
      </c>
      <c r="E463" s="7">
        <v>0</v>
      </c>
      <c r="F463" s="7">
        <v>0</v>
      </c>
      <c r="G463" s="7">
        <v>67500000</v>
      </c>
    </row>
    <row r="464" spans="1:7" hidden="1" x14ac:dyDescent="0.3">
      <c r="A464" t="s">
        <v>552</v>
      </c>
      <c r="B464">
        <v>186356</v>
      </c>
      <c r="C464" t="s">
        <v>69</v>
      </c>
      <c r="D464" s="7">
        <v>50000000</v>
      </c>
      <c r="E464" s="7">
        <v>0</v>
      </c>
      <c r="F464" s="7">
        <v>0</v>
      </c>
      <c r="G464" s="7">
        <v>45000000</v>
      </c>
    </row>
    <row r="465" spans="1:7" hidden="1" x14ac:dyDescent="0.3">
      <c r="A465" t="s">
        <v>553</v>
      </c>
      <c r="B465">
        <v>301062</v>
      </c>
      <c r="C465" t="s">
        <v>68</v>
      </c>
      <c r="D465" s="7">
        <v>50000000</v>
      </c>
      <c r="E465" s="7">
        <v>0</v>
      </c>
      <c r="F465" s="7">
        <v>0</v>
      </c>
      <c r="G465" s="7">
        <v>45000000</v>
      </c>
    </row>
    <row r="466" spans="1:7" hidden="1" x14ac:dyDescent="0.3">
      <c r="A466" t="s">
        <v>554</v>
      </c>
      <c r="B466">
        <v>210986</v>
      </c>
      <c r="C466" t="s">
        <v>67</v>
      </c>
      <c r="D466" s="7">
        <v>75000000</v>
      </c>
      <c r="E466" s="7">
        <v>0</v>
      </c>
      <c r="F466" s="7">
        <v>0</v>
      </c>
      <c r="G466" s="7">
        <v>67500000</v>
      </c>
    </row>
    <row r="467" spans="1:7" hidden="1" x14ac:dyDescent="0.3">
      <c r="A467" t="s">
        <v>555</v>
      </c>
      <c r="B467">
        <v>186439</v>
      </c>
      <c r="C467" t="s">
        <v>69</v>
      </c>
      <c r="D467" s="7">
        <v>50000000</v>
      </c>
      <c r="E467" s="7">
        <v>0</v>
      </c>
      <c r="F467" s="7">
        <v>0</v>
      </c>
      <c r="G467" s="7">
        <v>45000000</v>
      </c>
    </row>
    <row r="468" spans="1:7" hidden="1" x14ac:dyDescent="0.3">
      <c r="A468" t="s">
        <v>556</v>
      </c>
      <c r="B468">
        <v>186383</v>
      </c>
      <c r="C468" t="s">
        <v>67</v>
      </c>
      <c r="D468" s="7">
        <v>75000000</v>
      </c>
      <c r="E468" s="7">
        <v>0</v>
      </c>
      <c r="F468" s="7">
        <v>0</v>
      </c>
      <c r="G468" s="7">
        <v>67500000</v>
      </c>
    </row>
    <row r="469" spans="1:7" hidden="1" x14ac:dyDescent="0.3">
      <c r="A469" t="s">
        <v>557</v>
      </c>
      <c r="B469">
        <v>180925</v>
      </c>
      <c r="C469" t="s">
        <v>69</v>
      </c>
      <c r="D469" s="7">
        <v>50000000</v>
      </c>
      <c r="E469" s="7">
        <v>0</v>
      </c>
      <c r="F469" s="7">
        <v>0</v>
      </c>
      <c r="G469" s="7">
        <v>45000000</v>
      </c>
    </row>
    <row r="470" spans="1:7" hidden="1" x14ac:dyDescent="0.3">
      <c r="A470" t="s">
        <v>558</v>
      </c>
      <c r="B470">
        <v>14689779</v>
      </c>
      <c r="C470" t="s">
        <v>72</v>
      </c>
      <c r="D470" s="7">
        <v>60000000</v>
      </c>
      <c r="E470" s="7">
        <v>0</v>
      </c>
      <c r="F470" s="7">
        <v>0</v>
      </c>
      <c r="G470" s="7">
        <v>54000000</v>
      </c>
    </row>
    <row r="471" spans="1:7" hidden="1" x14ac:dyDescent="0.3">
      <c r="A471" t="s">
        <v>559</v>
      </c>
      <c r="B471">
        <v>7684612</v>
      </c>
      <c r="C471" t="s">
        <v>74</v>
      </c>
      <c r="D471" s="7">
        <v>50000000</v>
      </c>
      <c r="E471" s="7">
        <v>0</v>
      </c>
      <c r="F471" s="7">
        <v>0</v>
      </c>
      <c r="G471" s="7">
        <v>45000000</v>
      </c>
    </row>
    <row r="472" spans="1:7" hidden="1" x14ac:dyDescent="0.3">
      <c r="A472" t="s">
        <v>560</v>
      </c>
      <c r="B472">
        <v>103050</v>
      </c>
      <c r="C472" t="s">
        <v>71</v>
      </c>
      <c r="D472" s="7">
        <v>15000000</v>
      </c>
      <c r="E472" s="7">
        <v>0</v>
      </c>
      <c r="F472" s="7">
        <v>0</v>
      </c>
      <c r="G472" s="7">
        <v>13500000</v>
      </c>
    </row>
    <row r="473" spans="1:7" hidden="1" x14ac:dyDescent="0.3">
      <c r="A473" t="s">
        <v>561</v>
      </c>
      <c r="B473">
        <v>19592364</v>
      </c>
      <c r="C473" t="s">
        <v>562</v>
      </c>
      <c r="D473" s="7">
        <v>5000000</v>
      </c>
      <c r="E473" s="7">
        <v>0</v>
      </c>
      <c r="F473" s="7">
        <v>0</v>
      </c>
      <c r="G473" s="7">
        <v>4500000</v>
      </c>
    </row>
    <row r="474" spans="1:7" hidden="1" x14ac:dyDescent="0.3">
      <c r="A474" t="s">
        <v>563</v>
      </c>
      <c r="B474">
        <v>100359</v>
      </c>
      <c r="C474" t="s">
        <v>70</v>
      </c>
      <c r="D474" s="7">
        <v>15000000</v>
      </c>
      <c r="E474" s="7">
        <v>0</v>
      </c>
      <c r="F474" s="7">
        <v>0</v>
      </c>
      <c r="G474" s="7">
        <v>13500000</v>
      </c>
    </row>
    <row r="475" spans="1:7" hidden="1" x14ac:dyDescent="0.3">
      <c r="A475" t="s">
        <v>564</v>
      </c>
      <c r="B475">
        <v>1081218</v>
      </c>
      <c r="C475" t="s">
        <v>74</v>
      </c>
      <c r="D475" s="7">
        <v>50000000</v>
      </c>
      <c r="E475" s="7">
        <v>0</v>
      </c>
      <c r="F475" s="7">
        <v>0</v>
      </c>
      <c r="G475" s="7">
        <v>45000000</v>
      </c>
    </row>
    <row r="476" spans="1:7" hidden="1" x14ac:dyDescent="0.3">
      <c r="A476" t="s">
        <v>565</v>
      </c>
      <c r="B476">
        <v>100377</v>
      </c>
      <c r="C476" t="s">
        <v>76</v>
      </c>
      <c r="D476" s="7">
        <v>20000000</v>
      </c>
      <c r="E476" s="7">
        <v>0</v>
      </c>
      <c r="F476" s="7">
        <v>0</v>
      </c>
      <c r="G476" s="7">
        <v>18000000</v>
      </c>
    </row>
    <row r="477" spans="1:7" hidden="1" x14ac:dyDescent="0.3">
      <c r="A477" t="s">
        <v>566</v>
      </c>
      <c r="B477">
        <v>101174</v>
      </c>
      <c r="C477" t="s">
        <v>73</v>
      </c>
      <c r="D477" s="7">
        <v>75000000</v>
      </c>
      <c r="E477" s="7">
        <v>0</v>
      </c>
      <c r="F477" s="7">
        <v>0</v>
      </c>
      <c r="G477" s="7">
        <v>67500000</v>
      </c>
    </row>
    <row r="478" spans="1:7" hidden="1" x14ac:dyDescent="0.3">
      <c r="A478" t="s">
        <v>567</v>
      </c>
      <c r="B478">
        <v>48365101</v>
      </c>
      <c r="C478" t="s">
        <v>73</v>
      </c>
      <c r="D478" s="7">
        <v>75000000</v>
      </c>
      <c r="E478" s="7">
        <v>0</v>
      </c>
      <c r="F478" s="7">
        <v>0</v>
      </c>
      <c r="G478" s="7">
        <v>67500000</v>
      </c>
    </row>
    <row r="479" spans="1:7" hidden="1" x14ac:dyDescent="0.3">
      <c r="A479" t="s">
        <v>568</v>
      </c>
      <c r="B479">
        <v>101758</v>
      </c>
      <c r="C479" t="s">
        <v>71</v>
      </c>
      <c r="D479" s="7">
        <v>75000000</v>
      </c>
      <c r="E479" s="7">
        <v>0</v>
      </c>
      <c r="F479" s="7">
        <v>0</v>
      </c>
      <c r="G479" s="7">
        <v>67500000</v>
      </c>
    </row>
    <row r="480" spans="1:7" hidden="1" x14ac:dyDescent="0.3">
      <c r="A480" t="s">
        <v>569</v>
      </c>
      <c r="B480">
        <v>191011</v>
      </c>
      <c r="C480" t="s">
        <v>68</v>
      </c>
      <c r="D480" s="7">
        <v>100000000</v>
      </c>
      <c r="E480" s="7">
        <v>0</v>
      </c>
      <c r="F480" s="7">
        <v>0</v>
      </c>
      <c r="G480" s="7">
        <v>90000000</v>
      </c>
    </row>
    <row r="481" spans="1:7" hidden="1" x14ac:dyDescent="0.3">
      <c r="A481" t="s">
        <v>570</v>
      </c>
      <c r="B481">
        <v>15614019</v>
      </c>
      <c r="C481" t="s">
        <v>74</v>
      </c>
      <c r="D481" s="7">
        <v>30000000</v>
      </c>
      <c r="E481" s="7">
        <v>0</v>
      </c>
      <c r="F481" s="7">
        <v>0</v>
      </c>
      <c r="G481" s="7">
        <v>27000000</v>
      </c>
    </row>
    <row r="482" spans="1:7" hidden="1" x14ac:dyDescent="0.3">
      <c r="A482" t="s">
        <v>571</v>
      </c>
      <c r="B482">
        <v>54425339</v>
      </c>
      <c r="C482" t="s">
        <v>71</v>
      </c>
      <c r="D482" s="7">
        <v>50000000</v>
      </c>
      <c r="E482" s="7">
        <v>0</v>
      </c>
      <c r="F482" s="7">
        <v>0</v>
      </c>
      <c r="G482" s="7">
        <v>45000000</v>
      </c>
    </row>
    <row r="483" spans="1:7" hidden="1" x14ac:dyDescent="0.3">
      <c r="A483" t="s">
        <v>572</v>
      </c>
      <c r="B483">
        <v>100415</v>
      </c>
      <c r="C483" t="s">
        <v>74</v>
      </c>
      <c r="D483" s="7">
        <v>50000000</v>
      </c>
      <c r="E483" s="7">
        <v>0</v>
      </c>
      <c r="F483" s="7">
        <v>0</v>
      </c>
      <c r="G483" s="7">
        <v>45000000</v>
      </c>
    </row>
    <row r="484" spans="1:7" hidden="1" x14ac:dyDescent="0.3">
      <c r="A484" t="s">
        <v>573</v>
      </c>
      <c r="B484">
        <v>100976</v>
      </c>
      <c r="C484" t="s">
        <v>75</v>
      </c>
      <c r="D484" s="7">
        <v>50000000</v>
      </c>
      <c r="E484" s="7">
        <v>0</v>
      </c>
      <c r="F484" s="7">
        <v>0</v>
      </c>
      <c r="G484" s="7">
        <v>45000000</v>
      </c>
    </row>
    <row r="485" spans="1:7" hidden="1" x14ac:dyDescent="0.3">
      <c r="A485" t="s">
        <v>574</v>
      </c>
      <c r="B485">
        <v>100430</v>
      </c>
      <c r="C485" t="s">
        <v>74</v>
      </c>
      <c r="D485" s="7">
        <v>50000000</v>
      </c>
      <c r="E485" s="7">
        <v>0</v>
      </c>
      <c r="F485" s="7">
        <v>0</v>
      </c>
      <c r="G485" s="7">
        <v>45000000</v>
      </c>
    </row>
    <row r="486" spans="1:7" hidden="1" x14ac:dyDescent="0.3">
      <c r="A486" t="s">
        <v>575</v>
      </c>
      <c r="B486">
        <v>117432</v>
      </c>
      <c r="C486" t="s">
        <v>73</v>
      </c>
      <c r="D486" s="7">
        <v>25000000</v>
      </c>
      <c r="E486" s="7">
        <v>0</v>
      </c>
      <c r="F486" s="7">
        <v>0</v>
      </c>
      <c r="G486" s="7">
        <v>22500000</v>
      </c>
    </row>
    <row r="487" spans="1:7" hidden="1" x14ac:dyDescent="0.3">
      <c r="A487" t="s">
        <v>576</v>
      </c>
      <c r="B487">
        <v>170165</v>
      </c>
      <c r="C487" t="s">
        <v>76</v>
      </c>
      <c r="D487" s="7">
        <v>20000000</v>
      </c>
      <c r="E487" s="7">
        <v>0</v>
      </c>
      <c r="F487" s="7">
        <v>0</v>
      </c>
      <c r="G487" s="7">
        <v>18000000</v>
      </c>
    </row>
    <row r="488" spans="1:7" hidden="1" x14ac:dyDescent="0.3">
      <c r="A488" t="s">
        <v>577</v>
      </c>
      <c r="B488">
        <v>115709</v>
      </c>
      <c r="C488" t="s">
        <v>70</v>
      </c>
      <c r="D488" s="7">
        <v>15000000</v>
      </c>
      <c r="E488" s="7">
        <v>0</v>
      </c>
      <c r="F488" s="7">
        <v>0</v>
      </c>
      <c r="G488" s="7">
        <v>13500000</v>
      </c>
    </row>
    <row r="489" spans="1:7" hidden="1" x14ac:dyDescent="0.3">
      <c r="A489" t="s">
        <v>578</v>
      </c>
      <c r="B489">
        <v>180966</v>
      </c>
      <c r="C489" t="s">
        <v>67</v>
      </c>
      <c r="D489" s="7">
        <v>50000000</v>
      </c>
      <c r="E489" s="7">
        <v>0</v>
      </c>
      <c r="F489" s="7">
        <v>0</v>
      </c>
      <c r="G489" s="7">
        <v>45000000</v>
      </c>
    </row>
    <row r="490" spans="1:7" hidden="1" x14ac:dyDescent="0.3">
      <c r="A490" t="s">
        <v>579</v>
      </c>
      <c r="B490">
        <v>180971</v>
      </c>
      <c r="C490" t="s">
        <v>69</v>
      </c>
      <c r="D490" s="7">
        <v>20000000</v>
      </c>
      <c r="E490" s="7">
        <v>0</v>
      </c>
      <c r="F490" s="7">
        <v>0</v>
      </c>
      <c r="G490" s="7">
        <v>18000000</v>
      </c>
    </row>
    <row r="491" spans="1:7" hidden="1" x14ac:dyDescent="0.3">
      <c r="A491" t="s">
        <v>580</v>
      </c>
      <c r="B491">
        <v>111680</v>
      </c>
      <c r="C491" t="s">
        <v>73</v>
      </c>
      <c r="D491" s="7">
        <v>25000000</v>
      </c>
      <c r="E491" s="7">
        <v>0</v>
      </c>
      <c r="F491" s="7">
        <v>0</v>
      </c>
      <c r="G491" s="7">
        <v>22500000</v>
      </c>
    </row>
    <row r="492" spans="1:7" hidden="1" x14ac:dyDescent="0.3">
      <c r="A492" t="s">
        <v>581</v>
      </c>
      <c r="B492">
        <v>7594509</v>
      </c>
      <c r="C492" t="s">
        <v>69</v>
      </c>
      <c r="D492" s="7">
        <v>50000000</v>
      </c>
      <c r="E492" s="7">
        <v>0</v>
      </c>
      <c r="F492" s="7">
        <v>0</v>
      </c>
      <c r="G492" s="7">
        <v>45000000</v>
      </c>
    </row>
    <row r="493" spans="1:7" hidden="1" x14ac:dyDescent="0.3">
      <c r="A493" t="s">
        <v>582</v>
      </c>
      <c r="B493">
        <v>135072</v>
      </c>
      <c r="C493" t="s">
        <v>70</v>
      </c>
      <c r="D493" s="7">
        <v>50000000</v>
      </c>
      <c r="E493" s="7">
        <v>0</v>
      </c>
      <c r="F493" s="7">
        <v>0</v>
      </c>
      <c r="G493" s="7">
        <v>45000000</v>
      </c>
    </row>
    <row r="494" spans="1:7" hidden="1" x14ac:dyDescent="0.3">
      <c r="A494" t="s">
        <v>583</v>
      </c>
      <c r="B494">
        <v>15951478</v>
      </c>
      <c r="C494" t="s">
        <v>75</v>
      </c>
      <c r="D494" s="7">
        <v>15000000</v>
      </c>
      <c r="E494" s="7">
        <v>0</v>
      </c>
      <c r="F494" s="7">
        <v>0</v>
      </c>
      <c r="G494" s="7">
        <v>13500000</v>
      </c>
    </row>
    <row r="495" spans="1:7" hidden="1" x14ac:dyDescent="0.3">
      <c r="A495" t="s">
        <v>584</v>
      </c>
      <c r="B495">
        <v>100466</v>
      </c>
      <c r="C495" t="s">
        <v>75</v>
      </c>
      <c r="D495" s="7">
        <v>50000000</v>
      </c>
      <c r="E495" s="7">
        <v>0</v>
      </c>
      <c r="F495" s="7">
        <v>0</v>
      </c>
      <c r="G495" s="7">
        <v>45000000</v>
      </c>
    </row>
    <row r="496" spans="1:7" hidden="1" x14ac:dyDescent="0.3">
      <c r="A496" t="s">
        <v>585</v>
      </c>
      <c r="B496">
        <v>100470</v>
      </c>
      <c r="C496" t="s">
        <v>74</v>
      </c>
      <c r="D496" s="7">
        <v>50000000</v>
      </c>
      <c r="E496" s="7">
        <v>0</v>
      </c>
      <c r="F496" s="7">
        <v>0</v>
      </c>
      <c r="G496" s="7">
        <v>45000000</v>
      </c>
    </row>
    <row r="497" spans="1:7" hidden="1" x14ac:dyDescent="0.3">
      <c r="A497" t="s">
        <v>586</v>
      </c>
      <c r="B497">
        <v>48365107</v>
      </c>
      <c r="C497" t="s">
        <v>75</v>
      </c>
      <c r="D497" s="7">
        <v>50000000</v>
      </c>
      <c r="E497" s="7">
        <v>0</v>
      </c>
      <c r="F497" s="7">
        <v>0</v>
      </c>
      <c r="G497" s="7">
        <v>45000000</v>
      </c>
    </row>
    <row r="498" spans="1:7" hidden="1" x14ac:dyDescent="0.3">
      <c r="A498" t="s">
        <v>587</v>
      </c>
      <c r="B498">
        <v>964326</v>
      </c>
      <c r="C498" t="s">
        <v>75</v>
      </c>
      <c r="D498" s="7">
        <v>50000000</v>
      </c>
      <c r="E498" s="7">
        <v>0</v>
      </c>
      <c r="F498" s="7">
        <v>0</v>
      </c>
      <c r="G498" s="7">
        <v>45000000</v>
      </c>
    </row>
    <row r="499" spans="1:7" hidden="1" x14ac:dyDescent="0.3">
      <c r="A499" t="s">
        <v>588</v>
      </c>
      <c r="B499">
        <v>100481</v>
      </c>
      <c r="C499" t="s">
        <v>75</v>
      </c>
      <c r="D499" s="7">
        <v>75000000</v>
      </c>
      <c r="E499" s="7">
        <v>0</v>
      </c>
      <c r="F499" s="7">
        <v>0</v>
      </c>
      <c r="G499" s="7">
        <v>67500000</v>
      </c>
    </row>
    <row r="500" spans="1:7" hidden="1" x14ac:dyDescent="0.3">
      <c r="A500" t="s">
        <v>589</v>
      </c>
      <c r="B500">
        <v>100482</v>
      </c>
      <c r="C500" t="s">
        <v>74</v>
      </c>
      <c r="D500" s="7">
        <v>25000000</v>
      </c>
      <c r="E500" s="7">
        <v>0</v>
      </c>
      <c r="F500" s="7">
        <v>0</v>
      </c>
      <c r="G500" s="7">
        <v>22500000</v>
      </c>
    </row>
    <row r="501" spans="1:7" hidden="1" x14ac:dyDescent="0.3">
      <c r="A501" t="s">
        <v>590</v>
      </c>
      <c r="B501">
        <v>52122905</v>
      </c>
      <c r="C501" t="s">
        <v>75</v>
      </c>
      <c r="D501" s="7">
        <v>50000000</v>
      </c>
      <c r="E501" s="7">
        <v>0</v>
      </c>
      <c r="F501" s="7">
        <v>0</v>
      </c>
      <c r="G501" s="7">
        <v>45000000</v>
      </c>
    </row>
    <row r="502" spans="1:7" hidden="1" x14ac:dyDescent="0.3">
      <c r="A502" t="s">
        <v>591</v>
      </c>
      <c r="B502">
        <v>115761</v>
      </c>
      <c r="C502" t="s">
        <v>75</v>
      </c>
      <c r="D502" s="7">
        <v>50000000</v>
      </c>
      <c r="E502" s="7">
        <v>0</v>
      </c>
      <c r="F502" s="7">
        <v>0</v>
      </c>
      <c r="G502" s="7">
        <v>45000000</v>
      </c>
    </row>
    <row r="503" spans="1:7" hidden="1" x14ac:dyDescent="0.3">
      <c r="A503" t="s">
        <v>592</v>
      </c>
      <c r="B503">
        <v>126747</v>
      </c>
      <c r="C503" t="s">
        <v>76</v>
      </c>
      <c r="D503" s="7">
        <v>20000000</v>
      </c>
      <c r="E503" s="7">
        <v>0</v>
      </c>
      <c r="F503" s="7">
        <v>0</v>
      </c>
      <c r="G503" s="7">
        <v>18000000</v>
      </c>
    </row>
    <row r="504" spans="1:7" hidden="1" x14ac:dyDescent="0.3">
      <c r="A504" t="s">
        <v>593</v>
      </c>
      <c r="B504">
        <v>100496</v>
      </c>
      <c r="C504" t="s">
        <v>74</v>
      </c>
      <c r="D504" s="7">
        <v>50000000</v>
      </c>
      <c r="E504" s="7">
        <v>0</v>
      </c>
      <c r="F504" s="7">
        <v>0</v>
      </c>
      <c r="G504" s="7">
        <v>45000000</v>
      </c>
    </row>
    <row r="505" spans="1:7" hidden="1" x14ac:dyDescent="0.3">
      <c r="A505" t="s">
        <v>594</v>
      </c>
      <c r="B505">
        <v>348546</v>
      </c>
      <c r="C505" t="s">
        <v>74</v>
      </c>
      <c r="D505" s="7">
        <v>50000000</v>
      </c>
      <c r="E505" s="7">
        <v>0</v>
      </c>
      <c r="F505" s="7">
        <v>0</v>
      </c>
      <c r="G505" s="7">
        <v>45000000</v>
      </c>
    </row>
    <row r="506" spans="1:7" hidden="1" x14ac:dyDescent="0.3">
      <c r="A506" t="s">
        <v>595</v>
      </c>
      <c r="B506">
        <v>100499</v>
      </c>
      <c r="C506" t="s">
        <v>74</v>
      </c>
      <c r="D506" s="7">
        <v>50000000</v>
      </c>
      <c r="E506" s="7">
        <v>0</v>
      </c>
      <c r="F506" s="7">
        <v>0</v>
      </c>
      <c r="G506" s="7">
        <v>45000000</v>
      </c>
    </row>
    <row r="507" spans="1:7" hidden="1" x14ac:dyDescent="0.3">
      <c r="A507" t="s">
        <v>596</v>
      </c>
      <c r="B507">
        <v>101315</v>
      </c>
      <c r="C507" t="s">
        <v>76</v>
      </c>
      <c r="D507" s="7">
        <v>35000000</v>
      </c>
      <c r="E507" s="7">
        <v>22758189.629999999</v>
      </c>
      <c r="F507" s="7">
        <v>0.6502</v>
      </c>
      <c r="G507" s="7">
        <v>8741810.370000001</v>
      </c>
    </row>
    <row r="508" spans="1:7" hidden="1" x14ac:dyDescent="0.3">
      <c r="A508" t="s">
        <v>597</v>
      </c>
      <c r="B508">
        <v>17238881</v>
      </c>
      <c r="C508" t="s">
        <v>72</v>
      </c>
      <c r="D508" s="7">
        <v>75000000</v>
      </c>
      <c r="E508" s="7">
        <v>0</v>
      </c>
      <c r="F508" s="7">
        <v>0</v>
      </c>
      <c r="G508" s="7">
        <v>67500000</v>
      </c>
    </row>
    <row r="509" spans="1:7" hidden="1" x14ac:dyDescent="0.3">
      <c r="A509" t="s">
        <v>598</v>
      </c>
      <c r="B509">
        <v>100894</v>
      </c>
      <c r="C509" t="s">
        <v>72</v>
      </c>
      <c r="D509" s="7">
        <v>75000000</v>
      </c>
      <c r="E509" s="7">
        <v>0</v>
      </c>
      <c r="F509" s="7">
        <v>0</v>
      </c>
      <c r="G509" s="7">
        <v>67500000</v>
      </c>
    </row>
    <row r="510" spans="1:7" hidden="1" x14ac:dyDescent="0.3">
      <c r="A510" t="s">
        <v>599</v>
      </c>
      <c r="B510">
        <v>100515</v>
      </c>
      <c r="C510" t="s">
        <v>72</v>
      </c>
      <c r="D510" s="7">
        <v>20000000</v>
      </c>
      <c r="E510" s="7">
        <v>0</v>
      </c>
      <c r="F510" s="7">
        <v>0</v>
      </c>
      <c r="G510" s="7">
        <v>18000000</v>
      </c>
    </row>
    <row r="511" spans="1:7" hidden="1" x14ac:dyDescent="0.3">
      <c r="A511" t="s">
        <v>600</v>
      </c>
      <c r="B511">
        <v>109081</v>
      </c>
      <c r="C511" t="s">
        <v>76</v>
      </c>
      <c r="D511" s="7">
        <v>20000000</v>
      </c>
      <c r="E511" s="7">
        <v>0</v>
      </c>
      <c r="F511" s="7">
        <v>0</v>
      </c>
      <c r="G511" s="7">
        <v>18000000</v>
      </c>
    </row>
    <row r="512" spans="1:7" hidden="1" x14ac:dyDescent="0.3">
      <c r="A512" t="s">
        <v>601</v>
      </c>
      <c r="B512">
        <v>156070</v>
      </c>
      <c r="C512" t="s">
        <v>74</v>
      </c>
      <c r="D512" s="7">
        <v>10000000</v>
      </c>
      <c r="E512" s="7">
        <v>0</v>
      </c>
      <c r="F512" s="7">
        <v>0</v>
      </c>
      <c r="G512" s="7">
        <v>9000000</v>
      </c>
    </row>
    <row r="513" spans="1:7" hidden="1" x14ac:dyDescent="0.3">
      <c r="A513" t="s">
        <v>602</v>
      </c>
      <c r="B513">
        <v>143031</v>
      </c>
      <c r="C513" t="s">
        <v>73</v>
      </c>
      <c r="D513" s="7">
        <v>75000000</v>
      </c>
      <c r="E513" s="7">
        <v>0</v>
      </c>
      <c r="F513" s="7">
        <v>0</v>
      </c>
      <c r="G513" s="7">
        <v>67500000</v>
      </c>
    </row>
    <row r="514" spans="1:7" hidden="1" x14ac:dyDescent="0.3">
      <c r="A514" t="s">
        <v>603</v>
      </c>
      <c r="B514">
        <v>196352</v>
      </c>
      <c r="C514" t="s">
        <v>76</v>
      </c>
      <c r="D514" s="7">
        <v>50000000</v>
      </c>
      <c r="E514" s="7">
        <v>0</v>
      </c>
      <c r="F514" s="7">
        <v>0</v>
      </c>
      <c r="G514" s="7">
        <v>45000000</v>
      </c>
    </row>
    <row r="515" spans="1:7" hidden="1" x14ac:dyDescent="0.3">
      <c r="A515" t="s">
        <v>604</v>
      </c>
      <c r="B515">
        <v>100532</v>
      </c>
      <c r="C515" t="s">
        <v>75</v>
      </c>
      <c r="D515" s="7">
        <v>50000000</v>
      </c>
      <c r="E515" s="7">
        <v>0</v>
      </c>
      <c r="F515" s="7">
        <v>0</v>
      </c>
      <c r="G515" s="7">
        <v>45000000</v>
      </c>
    </row>
    <row r="516" spans="1:7" hidden="1" x14ac:dyDescent="0.3">
      <c r="A516" t="s">
        <v>605</v>
      </c>
      <c r="B516">
        <v>100529</v>
      </c>
      <c r="C516" t="s">
        <v>73</v>
      </c>
      <c r="D516" s="7">
        <v>75000000</v>
      </c>
      <c r="E516" s="7">
        <v>0</v>
      </c>
      <c r="F516" s="7">
        <v>0</v>
      </c>
      <c r="G516" s="7">
        <v>67500000</v>
      </c>
    </row>
    <row r="517" spans="1:7" hidden="1" x14ac:dyDescent="0.3">
      <c r="A517" t="s">
        <v>606</v>
      </c>
      <c r="B517">
        <v>100537</v>
      </c>
      <c r="C517" t="s">
        <v>75</v>
      </c>
      <c r="D517" s="7">
        <v>50000000</v>
      </c>
      <c r="E517" s="7">
        <v>0</v>
      </c>
      <c r="F517" s="7">
        <v>0</v>
      </c>
      <c r="G517" s="7">
        <v>45000000</v>
      </c>
    </row>
    <row r="518" spans="1:7" hidden="1" x14ac:dyDescent="0.3">
      <c r="A518" t="s">
        <v>607</v>
      </c>
      <c r="B518">
        <v>8708760</v>
      </c>
      <c r="C518" t="s">
        <v>76</v>
      </c>
      <c r="D518" s="7">
        <v>20000000</v>
      </c>
      <c r="E518" s="7">
        <v>0</v>
      </c>
      <c r="F518" s="7">
        <v>0</v>
      </c>
      <c r="G518" s="7">
        <v>18000000</v>
      </c>
    </row>
    <row r="519" spans="1:7" hidden="1" x14ac:dyDescent="0.3">
      <c r="A519" t="s">
        <v>608</v>
      </c>
      <c r="B519">
        <v>191110</v>
      </c>
      <c r="C519" t="s">
        <v>69</v>
      </c>
      <c r="D519" s="7">
        <v>100000000</v>
      </c>
      <c r="E519" s="7">
        <v>0</v>
      </c>
      <c r="F519" s="7">
        <v>0</v>
      </c>
      <c r="G519" s="7">
        <v>90000000</v>
      </c>
    </row>
    <row r="520" spans="1:7" hidden="1" x14ac:dyDescent="0.3">
      <c r="A520" t="s">
        <v>609</v>
      </c>
      <c r="B520">
        <v>186323</v>
      </c>
      <c r="C520" t="s">
        <v>67</v>
      </c>
      <c r="D520" s="7">
        <v>100000000</v>
      </c>
      <c r="E520" s="7">
        <v>12737119.58</v>
      </c>
      <c r="F520" s="7">
        <v>0.12740000000000001</v>
      </c>
      <c r="G520" s="7">
        <v>77262880.420000002</v>
      </c>
    </row>
    <row r="521" spans="1:7" hidden="1" x14ac:dyDescent="0.3">
      <c r="A521" t="s">
        <v>610</v>
      </c>
      <c r="B521">
        <v>54282724</v>
      </c>
      <c r="C521" t="s">
        <v>75</v>
      </c>
      <c r="D521" s="7">
        <v>50000000</v>
      </c>
      <c r="E521" s="7">
        <v>0</v>
      </c>
      <c r="F521" s="7">
        <v>0</v>
      </c>
      <c r="G521" s="7">
        <v>45000000</v>
      </c>
    </row>
    <row r="522" spans="1:7" hidden="1" x14ac:dyDescent="0.3">
      <c r="A522" t="s">
        <v>611</v>
      </c>
      <c r="B522">
        <v>966984</v>
      </c>
      <c r="C522" t="s">
        <v>74</v>
      </c>
      <c r="D522" s="7">
        <v>50000000</v>
      </c>
      <c r="E522" s="7">
        <v>0</v>
      </c>
      <c r="F522" s="7">
        <v>0</v>
      </c>
      <c r="G522" s="7">
        <v>45000000</v>
      </c>
    </row>
    <row r="523" spans="1:7" hidden="1" x14ac:dyDescent="0.3">
      <c r="A523" t="s">
        <v>612</v>
      </c>
      <c r="B523">
        <v>100558</v>
      </c>
      <c r="C523" t="s">
        <v>74</v>
      </c>
      <c r="D523" s="7">
        <v>50000000</v>
      </c>
      <c r="E523" s="7">
        <v>0</v>
      </c>
      <c r="F523" s="7">
        <v>0</v>
      </c>
      <c r="G523" s="7">
        <v>45000000</v>
      </c>
    </row>
    <row r="524" spans="1:7" hidden="1" x14ac:dyDescent="0.3">
      <c r="A524" t="s">
        <v>613</v>
      </c>
      <c r="B524">
        <v>27999937</v>
      </c>
      <c r="C524" t="s">
        <v>74</v>
      </c>
      <c r="D524" s="7">
        <v>50000000</v>
      </c>
      <c r="E524" s="7">
        <v>0</v>
      </c>
      <c r="F524" s="7">
        <v>0</v>
      </c>
      <c r="G524" s="7">
        <v>45000000</v>
      </c>
    </row>
    <row r="525" spans="1:7" hidden="1" x14ac:dyDescent="0.3">
      <c r="A525" t="s">
        <v>614</v>
      </c>
      <c r="B525">
        <v>103884</v>
      </c>
      <c r="C525" t="s">
        <v>74</v>
      </c>
      <c r="D525" s="7">
        <v>50000000</v>
      </c>
      <c r="E525" s="7">
        <v>0</v>
      </c>
      <c r="F525" s="7">
        <v>0</v>
      </c>
      <c r="G525" s="7">
        <v>45000000</v>
      </c>
    </row>
    <row r="526" spans="1:7" hidden="1" x14ac:dyDescent="0.3">
      <c r="A526" t="s">
        <v>615</v>
      </c>
      <c r="B526">
        <v>136871</v>
      </c>
      <c r="C526" t="s">
        <v>76</v>
      </c>
      <c r="D526" s="7">
        <v>20000000</v>
      </c>
      <c r="E526" s="7">
        <v>0</v>
      </c>
      <c r="F526" s="7">
        <v>0</v>
      </c>
      <c r="G526" s="7">
        <v>18000000</v>
      </c>
    </row>
    <row r="527" spans="1:7" hidden="1" x14ac:dyDescent="0.3">
      <c r="A527" t="s">
        <v>616</v>
      </c>
      <c r="B527">
        <v>9885599</v>
      </c>
      <c r="C527" t="s">
        <v>71</v>
      </c>
      <c r="D527" s="7">
        <v>50000000</v>
      </c>
      <c r="E527" s="7">
        <v>0</v>
      </c>
      <c r="F527" s="7">
        <v>0</v>
      </c>
      <c r="G527" s="7">
        <v>45000000</v>
      </c>
    </row>
    <row r="528" spans="1:7" hidden="1" x14ac:dyDescent="0.3">
      <c r="A528" t="s">
        <v>617</v>
      </c>
      <c r="B528">
        <v>103882</v>
      </c>
      <c r="C528" t="s">
        <v>75</v>
      </c>
      <c r="D528" s="7">
        <v>50000000</v>
      </c>
      <c r="E528" s="7">
        <v>0</v>
      </c>
      <c r="F528" s="7">
        <v>0</v>
      </c>
      <c r="G528" s="7">
        <v>45000000</v>
      </c>
    </row>
    <row r="529" spans="1:7" hidden="1" x14ac:dyDescent="0.3">
      <c r="A529" t="s">
        <v>618</v>
      </c>
      <c r="B529">
        <v>852107</v>
      </c>
      <c r="C529" t="s">
        <v>71</v>
      </c>
      <c r="D529" s="7">
        <v>75000000</v>
      </c>
      <c r="E529" s="7">
        <v>0</v>
      </c>
      <c r="F529" s="7">
        <v>0</v>
      </c>
      <c r="G529" s="7">
        <v>67500000</v>
      </c>
    </row>
    <row r="530" spans="1:7" hidden="1" x14ac:dyDescent="0.3">
      <c r="A530" t="s">
        <v>619</v>
      </c>
      <c r="B530">
        <v>100609</v>
      </c>
      <c r="C530" t="s">
        <v>72</v>
      </c>
      <c r="D530" s="7">
        <v>75000000</v>
      </c>
      <c r="E530" s="7">
        <v>0</v>
      </c>
      <c r="F530" s="7">
        <v>0</v>
      </c>
      <c r="G530" s="7">
        <v>67500000</v>
      </c>
    </row>
    <row r="531" spans="1:7" hidden="1" x14ac:dyDescent="0.3">
      <c r="A531" t="s">
        <v>620</v>
      </c>
      <c r="B531">
        <v>18287830</v>
      </c>
      <c r="C531" t="s">
        <v>71</v>
      </c>
      <c r="D531" s="7">
        <v>75000000</v>
      </c>
      <c r="E531" s="7">
        <v>0</v>
      </c>
      <c r="F531" s="7">
        <v>0</v>
      </c>
      <c r="G531" s="7">
        <v>67500000</v>
      </c>
    </row>
    <row r="532" spans="1:7" hidden="1" x14ac:dyDescent="0.3">
      <c r="A532" t="s">
        <v>621</v>
      </c>
      <c r="B532">
        <v>100626</v>
      </c>
      <c r="C532" t="s">
        <v>75</v>
      </c>
      <c r="D532" s="7">
        <v>50000000</v>
      </c>
      <c r="E532" s="7">
        <v>0</v>
      </c>
      <c r="F532" s="7">
        <v>0</v>
      </c>
      <c r="G532" s="7">
        <v>45000000</v>
      </c>
    </row>
    <row r="533" spans="1:7" hidden="1" x14ac:dyDescent="0.3">
      <c r="A533" t="s">
        <v>622</v>
      </c>
      <c r="B533">
        <v>100631</v>
      </c>
      <c r="C533" t="s">
        <v>72</v>
      </c>
      <c r="D533" s="7">
        <v>10000000</v>
      </c>
      <c r="E533" s="7">
        <v>0</v>
      </c>
      <c r="F533" s="7">
        <v>0</v>
      </c>
      <c r="G533" s="7">
        <v>9000000</v>
      </c>
    </row>
    <row r="534" spans="1:7" hidden="1" x14ac:dyDescent="0.3">
      <c r="A534" t="s">
        <v>623</v>
      </c>
      <c r="B534">
        <v>100636</v>
      </c>
      <c r="C534" t="s">
        <v>75</v>
      </c>
      <c r="D534" s="7">
        <v>50000000</v>
      </c>
      <c r="E534" s="7">
        <v>0</v>
      </c>
      <c r="F534" s="7">
        <v>0</v>
      </c>
      <c r="G534" s="7">
        <v>45000000</v>
      </c>
    </row>
    <row r="535" spans="1:7" hidden="1" x14ac:dyDescent="0.3">
      <c r="A535" t="s">
        <v>624</v>
      </c>
      <c r="B535">
        <v>216143</v>
      </c>
      <c r="C535" t="s">
        <v>71</v>
      </c>
      <c r="D535" s="7">
        <v>75000000</v>
      </c>
      <c r="E535" s="7">
        <v>0</v>
      </c>
      <c r="F535" s="7">
        <v>0</v>
      </c>
      <c r="G535" s="7">
        <v>67500000</v>
      </c>
    </row>
    <row r="536" spans="1:7" hidden="1" x14ac:dyDescent="0.3">
      <c r="A536" t="s">
        <v>625</v>
      </c>
      <c r="B536">
        <v>922063</v>
      </c>
      <c r="C536" t="s">
        <v>73</v>
      </c>
      <c r="D536" s="7">
        <v>75000000</v>
      </c>
      <c r="E536" s="7">
        <v>0</v>
      </c>
      <c r="F536" s="7">
        <v>0</v>
      </c>
      <c r="G536" s="7">
        <v>67500000</v>
      </c>
    </row>
    <row r="537" spans="1:7" hidden="1" x14ac:dyDescent="0.3">
      <c r="A537" t="s">
        <v>626</v>
      </c>
      <c r="B537">
        <v>180971</v>
      </c>
      <c r="C537" t="s">
        <v>67</v>
      </c>
      <c r="D537" s="7">
        <v>350000000</v>
      </c>
      <c r="E537" s="7">
        <v>0</v>
      </c>
      <c r="F537" s="7">
        <v>0</v>
      </c>
      <c r="G537" s="7">
        <v>315000000</v>
      </c>
    </row>
    <row r="538" spans="1:7" hidden="1" x14ac:dyDescent="0.3">
      <c r="A538" t="s">
        <v>627</v>
      </c>
      <c r="B538">
        <v>104161</v>
      </c>
      <c r="C538" t="s">
        <v>74</v>
      </c>
      <c r="D538" s="7">
        <v>50000000</v>
      </c>
      <c r="E538" s="7">
        <v>0</v>
      </c>
      <c r="F538" s="7">
        <v>0</v>
      </c>
      <c r="G538" s="7">
        <v>45000000</v>
      </c>
    </row>
    <row r="539" spans="1:7" hidden="1" x14ac:dyDescent="0.3">
      <c r="A539" t="s">
        <v>628</v>
      </c>
      <c r="B539">
        <v>876219</v>
      </c>
      <c r="C539" t="s">
        <v>69</v>
      </c>
      <c r="D539" s="7">
        <v>100000000</v>
      </c>
      <c r="E539" s="7">
        <v>0</v>
      </c>
      <c r="F539" s="7">
        <v>0</v>
      </c>
      <c r="G539" s="7">
        <v>90000000</v>
      </c>
    </row>
    <row r="540" spans="1:7" hidden="1" x14ac:dyDescent="0.3">
      <c r="A540" t="s">
        <v>629</v>
      </c>
      <c r="B540">
        <v>115259</v>
      </c>
      <c r="C540" t="s">
        <v>74</v>
      </c>
      <c r="D540" s="7">
        <v>15000000</v>
      </c>
      <c r="E540" s="7">
        <v>0</v>
      </c>
      <c r="F540" s="7">
        <v>0</v>
      </c>
      <c r="G540" s="7">
        <v>13500000</v>
      </c>
    </row>
    <row r="541" spans="1:7" hidden="1" x14ac:dyDescent="0.3">
      <c r="A541" t="s">
        <v>630</v>
      </c>
      <c r="B541">
        <v>193172</v>
      </c>
      <c r="C541" t="s">
        <v>70</v>
      </c>
      <c r="D541" s="7">
        <v>90000000</v>
      </c>
      <c r="E541" s="7">
        <v>0</v>
      </c>
      <c r="F541" s="7">
        <v>0</v>
      </c>
      <c r="G541" s="7">
        <v>81000000</v>
      </c>
    </row>
    <row r="542" spans="1:7" hidden="1" x14ac:dyDescent="0.3">
      <c r="A542" t="s">
        <v>631</v>
      </c>
      <c r="B542">
        <v>923954</v>
      </c>
      <c r="C542" t="s">
        <v>70</v>
      </c>
      <c r="D542" s="7">
        <v>50000000</v>
      </c>
      <c r="E542" s="7">
        <v>0</v>
      </c>
      <c r="F542" s="7">
        <v>0</v>
      </c>
      <c r="G542" s="7">
        <v>45000000</v>
      </c>
    </row>
    <row r="543" spans="1:7" hidden="1" x14ac:dyDescent="0.3">
      <c r="A543" t="s">
        <v>632</v>
      </c>
      <c r="B543">
        <v>100707</v>
      </c>
      <c r="C543" t="s">
        <v>76</v>
      </c>
      <c r="D543" s="7">
        <v>20000000</v>
      </c>
      <c r="E543" s="7">
        <v>0</v>
      </c>
      <c r="F543" s="7">
        <v>0</v>
      </c>
      <c r="G543" s="7">
        <v>18000000</v>
      </c>
    </row>
    <row r="544" spans="1:7" hidden="1" x14ac:dyDescent="0.3">
      <c r="A544" t="s">
        <v>633</v>
      </c>
      <c r="B544">
        <v>19450746</v>
      </c>
      <c r="C544" t="s">
        <v>72</v>
      </c>
      <c r="D544" s="7">
        <v>75000000</v>
      </c>
      <c r="E544" s="7">
        <v>0</v>
      </c>
      <c r="F544" s="7">
        <v>0</v>
      </c>
      <c r="G544" s="7">
        <v>67500000</v>
      </c>
    </row>
    <row r="545" spans="1:7" hidden="1" x14ac:dyDescent="0.3">
      <c r="A545" t="s">
        <v>634</v>
      </c>
      <c r="B545">
        <v>104314</v>
      </c>
      <c r="C545" t="s">
        <v>76</v>
      </c>
      <c r="D545" s="7">
        <v>20000000</v>
      </c>
      <c r="E545" s="7">
        <v>0</v>
      </c>
      <c r="F545" s="7">
        <v>0</v>
      </c>
      <c r="G545" s="7">
        <v>18000000</v>
      </c>
    </row>
    <row r="546" spans="1:7" hidden="1" x14ac:dyDescent="0.3">
      <c r="A546" t="s">
        <v>635</v>
      </c>
      <c r="B546">
        <v>156116</v>
      </c>
      <c r="C546" t="s">
        <v>74</v>
      </c>
      <c r="D546" s="7">
        <v>50000000</v>
      </c>
      <c r="E546" s="7">
        <v>0</v>
      </c>
      <c r="F546" s="7">
        <v>0</v>
      </c>
      <c r="G546" s="7">
        <v>45000000</v>
      </c>
    </row>
    <row r="547" spans="1:7" hidden="1" x14ac:dyDescent="0.3">
      <c r="A547" t="s">
        <v>636</v>
      </c>
      <c r="B547">
        <v>100731</v>
      </c>
      <c r="C547" t="s">
        <v>72</v>
      </c>
      <c r="D547" s="7">
        <v>75000000</v>
      </c>
      <c r="E547" s="7">
        <v>0</v>
      </c>
      <c r="F547" s="7">
        <v>0</v>
      </c>
      <c r="G547" s="7">
        <v>67500000</v>
      </c>
    </row>
    <row r="548" spans="1:7" hidden="1" x14ac:dyDescent="0.3">
      <c r="A548" t="s">
        <v>637</v>
      </c>
      <c r="B548">
        <v>42602315</v>
      </c>
      <c r="C548" t="s">
        <v>75</v>
      </c>
      <c r="D548" s="7">
        <v>40000000</v>
      </c>
      <c r="E548" s="7">
        <v>0</v>
      </c>
      <c r="F548" s="7">
        <v>0</v>
      </c>
      <c r="G548" s="7">
        <v>36000000</v>
      </c>
    </row>
    <row r="549" spans="1:7" hidden="1" x14ac:dyDescent="0.3">
      <c r="A549" t="s">
        <v>638</v>
      </c>
      <c r="B549">
        <v>100743</v>
      </c>
      <c r="C549" t="s">
        <v>72</v>
      </c>
      <c r="D549" s="7">
        <v>75000000</v>
      </c>
      <c r="E549" s="7">
        <v>0</v>
      </c>
      <c r="F549" s="7">
        <v>0</v>
      </c>
      <c r="G549" s="7">
        <v>67500000</v>
      </c>
    </row>
    <row r="550" spans="1:7" hidden="1" x14ac:dyDescent="0.3">
      <c r="A550" t="s">
        <v>639</v>
      </c>
      <c r="B550">
        <v>100043</v>
      </c>
      <c r="C550" t="s">
        <v>72</v>
      </c>
      <c r="D550" s="7">
        <v>20000000</v>
      </c>
      <c r="E550" s="7">
        <v>0</v>
      </c>
      <c r="F550" s="7">
        <v>0</v>
      </c>
      <c r="G550" s="7">
        <v>18000000</v>
      </c>
    </row>
    <row r="551" spans="1:7" hidden="1" x14ac:dyDescent="0.3">
      <c r="A551" t="s">
        <v>640</v>
      </c>
      <c r="B551">
        <v>925558</v>
      </c>
      <c r="C551" t="s">
        <v>71</v>
      </c>
      <c r="D551" s="7">
        <v>75000000</v>
      </c>
      <c r="E551" s="7">
        <v>0</v>
      </c>
      <c r="F551" s="7">
        <v>0</v>
      </c>
      <c r="G551" s="7">
        <v>67500000</v>
      </c>
    </row>
    <row r="552" spans="1:7" hidden="1" x14ac:dyDescent="0.3">
      <c r="A552" t="s">
        <v>641</v>
      </c>
      <c r="B552">
        <v>100779</v>
      </c>
      <c r="C552" t="s">
        <v>72</v>
      </c>
      <c r="D552" s="7">
        <v>75000000</v>
      </c>
      <c r="E552" s="7">
        <v>0</v>
      </c>
      <c r="F552" s="7">
        <v>0</v>
      </c>
      <c r="G552" s="7">
        <v>67500000</v>
      </c>
    </row>
    <row r="553" spans="1:7" hidden="1" x14ac:dyDescent="0.3">
      <c r="A553" t="s">
        <v>642</v>
      </c>
      <c r="B553">
        <v>196139</v>
      </c>
      <c r="C553" t="s">
        <v>75</v>
      </c>
      <c r="D553" s="7">
        <v>50000000</v>
      </c>
      <c r="E553" s="7">
        <v>0</v>
      </c>
      <c r="F553" s="7">
        <v>0</v>
      </c>
      <c r="G553" s="7">
        <v>45000000</v>
      </c>
    </row>
    <row r="554" spans="1:7" hidden="1" x14ac:dyDescent="0.3">
      <c r="A554" t="s">
        <v>643</v>
      </c>
      <c r="B554">
        <v>100787</v>
      </c>
      <c r="C554" t="s">
        <v>75</v>
      </c>
      <c r="D554" s="7">
        <v>50000000</v>
      </c>
      <c r="E554" s="7">
        <v>0</v>
      </c>
      <c r="F554" s="7">
        <v>0</v>
      </c>
      <c r="G554" s="7">
        <v>45000000</v>
      </c>
    </row>
    <row r="555" spans="1:7" hidden="1" x14ac:dyDescent="0.3">
      <c r="A555" t="s">
        <v>644</v>
      </c>
      <c r="B555">
        <v>44801462</v>
      </c>
      <c r="C555" t="s">
        <v>73</v>
      </c>
      <c r="D555" s="7">
        <v>75000000</v>
      </c>
      <c r="E555" s="7">
        <v>0</v>
      </c>
      <c r="F555" s="7">
        <v>0</v>
      </c>
      <c r="G555" s="7">
        <v>67500000</v>
      </c>
    </row>
    <row r="556" spans="1:7" hidden="1" x14ac:dyDescent="0.3">
      <c r="A556" t="s">
        <v>645</v>
      </c>
      <c r="B556">
        <v>7004138</v>
      </c>
      <c r="C556" t="s">
        <v>74</v>
      </c>
      <c r="D556" s="7">
        <v>50000000</v>
      </c>
      <c r="E556" s="7">
        <v>0</v>
      </c>
      <c r="F556" s="7">
        <v>0</v>
      </c>
      <c r="G556" s="7">
        <v>45000000</v>
      </c>
    </row>
    <row r="557" spans="1:7" hidden="1" x14ac:dyDescent="0.3">
      <c r="A557" t="s">
        <v>646</v>
      </c>
      <c r="B557">
        <v>100803</v>
      </c>
      <c r="C557" t="s">
        <v>75</v>
      </c>
      <c r="D557" s="7">
        <v>50000000</v>
      </c>
      <c r="E557" s="7">
        <v>0</v>
      </c>
      <c r="F557" s="7">
        <v>0</v>
      </c>
      <c r="G557" s="7">
        <v>45000000</v>
      </c>
    </row>
    <row r="558" spans="1:7" hidden="1" x14ac:dyDescent="0.3">
      <c r="A558" t="s">
        <v>647</v>
      </c>
      <c r="B558">
        <v>100806</v>
      </c>
      <c r="C558" t="s">
        <v>75</v>
      </c>
      <c r="D558" s="7">
        <v>50000000</v>
      </c>
      <c r="E558" s="7">
        <v>0</v>
      </c>
      <c r="F558" s="7">
        <v>0</v>
      </c>
      <c r="G558" s="7">
        <v>45000000</v>
      </c>
    </row>
    <row r="559" spans="1:7" hidden="1" x14ac:dyDescent="0.3">
      <c r="A559" t="s">
        <v>648</v>
      </c>
      <c r="B559">
        <v>49689146</v>
      </c>
      <c r="C559" t="s">
        <v>75</v>
      </c>
      <c r="D559" s="7">
        <v>50000000</v>
      </c>
      <c r="E559" s="7">
        <v>0</v>
      </c>
      <c r="F559" s="7">
        <v>0</v>
      </c>
      <c r="G559" s="7">
        <v>45000000</v>
      </c>
    </row>
    <row r="560" spans="1:7" hidden="1" x14ac:dyDescent="0.3">
      <c r="A560" t="s">
        <v>649</v>
      </c>
      <c r="B560">
        <v>191096</v>
      </c>
      <c r="C560" t="s">
        <v>71</v>
      </c>
      <c r="D560" s="7">
        <v>25000000</v>
      </c>
      <c r="E560" s="7">
        <v>0</v>
      </c>
      <c r="F560" s="7">
        <v>0</v>
      </c>
      <c r="G560" s="7">
        <v>22500000</v>
      </c>
    </row>
    <row r="561" spans="1:7" hidden="1" x14ac:dyDescent="0.3">
      <c r="A561" t="s">
        <v>650</v>
      </c>
      <c r="B561">
        <v>100828</v>
      </c>
      <c r="C561" t="s">
        <v>67</v>
      </c>
      <c r="D561" s="7">
        <v>20000000</v>
      </c>
      <c r="E561" s="7">
        <v>0</v>
      </c>
      <c r="F561" s="7">
        <v>0</v>
      </c>
      <c r="G561" s="7">
        <v>18000000</v>
      </c>
    </row>
    <row r="562" spans="1:7" hidden="1" x14ac:dyDescent="0.3">
      <c r="A562" t="s">
        <v>651</v>
      </c>
      <c r="B562">
        <v>101520</v>
      </c>
      <c r="C562" t="s">
        <v>74</v>
      </c>
      <c r="D562" s="7">
        <v>50000000</v>
      </c>
      <c r="E562" s="7">
        <v>0</v>
      </c>
      <c r="F562" s="7">
        <v>0</v>
      </c>
      <c r="G562" s="7">
        <v>45000000</v>
      </c>
    </row>
    <row r="563" spans="1:7" hidden="1" x14ac:dyDescent="0.3">
      <c r="A563" t="s">
        <v>652</v>
      </c>
      <c r="B563">
        <v>100839</v>
      </c>
      <c r="C563" t="s">
        <v>75</v>
      </c>
      <c r="D563" s="7">
        <v>50000000</v>
      </c>
      <c r="E563" s="7">
        <v>0</v>
      </c>
      <c r="F563" s="7">
        <v>0</v>
      </c>
      <c r="G563" s="7">
        <v>45000000</v>
      </c>
    </row>
    <row r="564" spans="1:7" hidden="1" x14ac:dyDescent="0.3">
      <c r="A564" t="s">
        <v>653</v>
      </c>
      <c r="B564">
        <v>14980077</v>
      </c>
      <c r="C564" t="s">
        <v>73</v>
      </c>
      <c r="D564" s="7">
        <v>75000000</v>
      </c>
      <c r="E564" s="7">
        <v>0</v>
      </c>
      <c r="F564" s="7">
        <v>0</v>
      </c>
      <c r="G564" s="7">
        <v>67500000</v>
      </c>
    </row>
    <row r="565" spans="1:7" hidden="1" x14ac:dyDescent="0.3">
      <c r="A565" t="s">
        <v>654</v>
      </c>
      <c r="B565">
        <v>100843</v>
      </c>
      <c r="C565" t="s">
        <v>75</v>
      </c>
      <c r="D565" s="7">
        <v>50000000</v>
      </c>
      <c r="E565" s="7">
        <v>0</v>
      </c>
      <c r="F565" s="7">
        <v>0</v>
      </c>
      <c r="G565" s="7">
        <v>45000000</v>
      </c>
    </row>
    <row r="566" spans="1:7" hidden="1" x14ac:dyDescent="0.3">
      <c r="A566" t="s">
        <v>655</v>
      </c>
      <c r="B566">
        <v>106928</v>
      </c>
      <c r="C566" t="s">
        <v>74</v>
      </c>
      <c r="D566" s="7">
        <v>50000000</v>
      </c>
      <c r="E566" s="7">
        <v>0</v>
      </c>
      <c r="F566" s="7">
        <v>0</v>
      </c>
      <c r="G566" s="7">
        <v>45000000</v>
      </c>
    </row>
    <row r="567" spans="1:7" hidden="1" x14ac:dyDescent="0.3">
      <c r="A567" t="s">
        <v>656</v>
      </c>
      <c r="B567">
        <v>8135539</v>
      </c>
      <c r="C567" t="s">
        <v>76</v>
      </c>
      <c r="D567" s="7">
        <v>60000000</v>
      </c>
      <c r="E567" s="7">
        <v>0</v>
      </c>
      <c r="F567" s="7">
        <v>0</v>
      </c>
      <c r="G567" s="7">
        <v>54000000</v>
      </c>
    </row>
    <row r="568" spans="1:7" hidden="1" x14ac:dyDescent="0.3">
      <c r="A568" t="s">
        <v>657</v>
      </c>
      <c r="B568">
        <v>100853</v>
      </c>
      <c r="C568" t="s">
        <v>72</v>
      </c>
      <c r="D568" s="7">
        <v>15000000</v>
      </c>
      <c r="E568" s="7">
        <v>0</v>
      </c>
      <c r="F568" s="7">
        <v>0</v>
      </c>
      <c r="G568" s="7">
        <v>13500000</v>
      </c>
    </row>
    <row r="569" spans="1:7" hidden="1" x14ac:dyDescent="0.3">
      <c r="A569" t="s">
        <v>658</v>
      </c>
      <c r="B569">
        <v>100854</v>
      </c>
      <c r="C569" t="s">
        <v>74</v>
      </c>
      <c r="D569" s="7">
        <v>35000000</v>
      </c>
      <c r="E569" s="7">
        <v>0</v>
      </c>
      <c r="F569" s="7">
        <v>0</v>
      </c>
      <c r="G569" s="7">
        <v>31500000</v>
      </c>
    </row>
    <row r="570" spans="1:7" hidden="1" x14ac:dyDescent="0.3">
      <c r="A570" t="s">
        <v>659</v>
      </c>
      <c r="B570">
        <v>101732</v>
      </c>
      <c r="C570" t="s">
        <v>74</v>
      </c>
      <c r="D570" s="7">
        <v>50000000</v>
      </c>
      <c r="E570" s="7">
        <v>0</v>
      </c>
      <c r="F570" s="7">
        <v>0</v>
      </c>
      <c r="G570" s="7">
        <v>45000000</v>
      </c>
    </row>
    <row r="571" spans="1:7" hidden="1" x14ac:dyDescent="0.3">
      <c r="A571" t="s">
        <v>660</v>
      </c>
      <c r="B571">
        <v>100862</v>
      </c>
      <c r="C571" t="s">
        <v>76</v>
      </c>
      <c r="D571" s="7">
        <v>20000000</v>
      </c>
      <c r="E571" s="7">
        <v>0</v>
      </c>
      <c r="F571" s="7">
        <v>0</v>
      </c>
      <c r="G571" s="7">
        <v>18000000</v>
      </c>
    </row>
    <row r="572" spans="1:7" hidden="1" x14ac:dyDescent="0.3">
      <c r="A572" t="s">
        <v>661</v>
      </c>
      <c r="B572">
        <v>100862</v>
      </c>
      <c r="C572" t="s">
        <v>67</v>
      </c>
      <c r="D572" s="7">
        <v>0</v>
      </c>
      <c r="E572" s="7">
        <v>0</v>
      </c>
      <c r="F572" s="7" t="s">
        <v>2764</v>
      </c>
      <c r="G572" s="7">
        <v>0</v>
      </c>
    </row>
    <row r="573" spans="1:7" hidden="1" x14ac:dyDescent="0.3">
      <c r="A573" t="s">
        <v>662</v>
      </c>
      <c r="B573">
        <v>18304385</v>
      </c>
      <c r="C573" t="s">
        <v>67</v>
      </c>
      <c r="D573" s="7">
        <v>0</v>
      </c>
      <c r="E573" s="7">
        <v>0</v>
      </c>
      <c r="F573" s="7" t="s">
        <v>2764</v>
      </c>
      <c r="G573" s="7">
        <v>0</v>
      </c>
    </row>
    <row r="574" spans="1:7" hidden="1" x14ac:dyDescent="0.3">
      <c r="A574" t="s">
        <v>663</v>
      </c>
      <c r="B574">
        <v>135718</v>
      </c>
      <c r="C574" t="s">
        <v>75</v>
      </c>
      <c r="D574" s="7">
        <v>50000000</v>
      </c>
      <c r="E574" s="7">
        <v>0</v>
      </c>
      <c r="F574" s="7">
        <v>0</v>
      </c>
      <c r="G574" s="7">
        <v>45000000</v>
      </c>
    </row>
    <row r="575" spans="1:7" hidden="1" x14ac:dyDescent="0.3">
      <c r="A575" t="s">
        <v>664</v>
      </c>
      <c r="B575">
        <v>101173</v>
      </c>
      <c r="C575" t="s">
        <v>74</v>
      </c>
      <c r="D575" s="7">
        <v>50000000</v>
      </c>
      <c r="E575" s="7">
        <v>0</v>
      </c>
      <c r="F575" s="7">
        <v>0</v>
      </c>
      <c r="G575" s="7">
        <v>45000000</v>
      </c>
    </row>
    <row r="576" spans="1:7" hidden="1" x14ac:dyDescent="0.3">
      <c r="A576" t="s">
        <v>665</v>
      </c>
      <c r="B576">
        <v>100864</v>
      </c>
      <c r="C576" t="s">
        <v>75</v>
      </c>
      <c r="D576" s="7">
        <v>50000000</v>
      </c>
      <c r="E576" s="7">
        <v>0</v>
      </c>
      <c r="F576" s="7">
        <v>0</v>
      </c>
      <c r="G576" s="7">
        <v>45000000</v>
      </c>
    </row>
    <row r="577" spans="1:7" hidden="1" x14ac:dyDescent="0.3">
      <c r="A577" t="s">
        <v>666</v>
      </c>
      <c r="B577">
        <v>101040</v>
      </c>
      <c r="C577" t="s">
        <v>75</v>
      </c>
      <c r="D577" s="7">
        <v>50000000</v>
      </c>
      <c r="E577" s="7">
        <v>0</v>
      </c>
      <c r="F577" s="7">
        <v>0</v>
      </c>
      <c r="G577" s="7">
        <v>45000000</v>
      </c>
    </row>
    <row r="578" spans="1:7" hidden="1" x14ac:dyDescent="0.3">
      <c r="A578" t="s">
        <v>667</v>
      </c>
      <c r="B578">
        <v>115725</v>
      </c>
      <c r="C578" t="s">
        <v>75</v>
      </c>
      <c r="D578" s="7">
        <v>10000000</v>
      </c>
      <c r="E578" s="7">
        <v>0</v>
      </c>
      <c r="F578" s="7">
        <v>0</v>
      </c>
      <c r="G578" s="7">
        <v>9000000</v>
      </c>
    </row>
    <row r="579" spans="1:7" hidden="1" x14ac:dyDescent="0.3">
      <c r="A579" t="s">
        <v>668</v>
      </c>
      <c r="B579">
        <v>21581106</v>
      </c>
      <c r="C579" t="s">
        <v>70</v>
      </c>
      <c r="D579" s="7">
        <v>90000000</v>
      </c>
      <c r="E579" s="7">
        <v>0</v>
      </c>
      <c r="F579" s="7">
        <v>0</v>
      </c>
      <c r="G579" s="7">
        <v>81000000</v>
      </c>
    </row>
    <row r="580" spans="1:7" hidden="1" x14ac:dyDescent="0.3">
      <c r="A580" t="s">
        <v>669</v>
      </c>
      <c r="B580">
        <v>105120</v>
      </c>
      <c r="C580" t="s">
        <v>73</v>
      </c>
      <c r="D580" s="7">
        <v>75000000</v>
      </c>
      <c r="E580" s="7">
        <v>0</v>
      </c>
      <c r="F580" s="7">
        <v>0</v>
      </c>
      <c r="G580" s="7">
        <v>67500000</v>
      </c>
    </row>
    <row r="581" spans="1:7" hidden="1" x14ac:dyDescent="0.3">
      <c r="A581" t="s">
        <v>670</v>
      </c>
      <c r="B581">
        <v>186894</v>
      </c>
      <c r="C581" t="s">
        <v>73</v>
      </c>
      <c r="D581" s="7">
        <v>75000000</v>
      </c>
      <c r="E581" s="7">
        <v>0</v>
      </c>
      <c r="F581" s="7">
        <v>0</v>
      </c>
      <c r="G581" s="7">
        <v>67500000</v>
      </c>
    </row>
    <row r="582" spans="1:7" hidden="1" x14ac:dyDescent="0.3">
      <c r="A582" t="s">
        <v>671</v>
      </c>
      <c r="B582">
        <v>11253538</v>
      </c>
      <c r="C582" t="s">
        <v>71</v>
      </c>
      <c r="D582" s="7">
        <v>75000000</v>
      </c>
      <c r="E582" s="7">
        <v>0</v>
      </c>
      <c r="F582" s="7">
        <v>0</v>
      </c>
      <c r="G582" s="7">
        <v>67500000</v>
      </c>
    </row>
    <row r="583" spans="1:7" hidden="1" x14ac:dyDescent="0.3">
      <c r="A583" t="s">
        <v>672</v>
      </c>
      <c r="B583">
        <v>109735</v>
      </c>
      <c r="C583" t="s">
        <v>75</v>
      </c>
      <c r="D583" s="7">
        <v>25000000</v>
      </c>
      <c r="E583" s="7">
        <v>0</v>
      </c>
      <c r="F583" s="7">
        <v>0</v>
      </c>
      <c r="G583" s="7">
        <v>22500000</v>
      </c>
    </row>
    <row r="584" spans="1:7" hidden="1" x14ac:dyDescent="0.3">
      <c r="A584" t="s">
        <v>673</v>
      </c>
      <c r="B584">
        <v>100885</v>
      </c>
      <c r="C584" t="s">
        <v>76</v>
      </c>
      <c r="D584" s="7">
        <v>20000000</v>
      </c>
      <c r="E584" s="7">
        <v>0</v>
      </c>
      <c r="F584" s="7">
        <v>0</v>
      </c>
      <c r="G584" s="7">
        <v>18000000</v>
      </c>
    </row>
    <row r="585" spans="1:7" hidden="1" x14ac:dyDescent="0.3">
      <c r="A585" t="s">
        <v>674</v>
      </c>
      <c r="B585">
        <v>100916</v>
      </c>
      <c r="C585" t="s">
        <v>74</v>
      </c>
      <c r="D585" s="7">
        <v>50000000</v>
      </c>
      <c r="E585" s="7">
        <v>0</v>
      </c>
      <c r="F585" s="7">
        <v>0</v>
      </c>
      <c r="G585" s="7">
        <v>45000000</v>
      </c>
    </row>
    <row r="586" spans="1:7" hidden="1" x14ac:dyDescent="0.3">
      <c r="A586" t="s">
        <v>675</v>
      </c>
      <c r="B586">
        <v>115428</v>
      </c>
      <c r="C586" t="s">
        <v>71</v>
      </c>
      <c r="D586" s="7">
        <v>20000000</v>
      </c>
      <c r="E586" s="7">
        <v>0</v>
      </c>
      <c r="F586" s="7">
        <v>0</v>
      </c>
      <c r="G586" s="7">
        <v>18000000</v>
      </c>
    </row>
    <row r="587" spans="1:7" hidden="1" x14ac:dyDescent="0.3">
      <c r="A587" t="s">
        <v>676</v>
      </c>
      <c r="B587">
        <v>186304</v>
      </c>
      <c r="C587" t="s">
        <v>73</v>
      </c>
      <c r="D587" s="7">
        <v>20000000</v>
      </c>
      <c r="E587" s="7">
        <v>0</v>
      </c>
      <c r="F587" s="7">
        <v>0</v>
      </c>
      <c r="G587" s="7">
        <v>18000000</v>
      </c>
    </row>
    <row r="588" spans="1:7" hidden="1" x14ac:dyDescent="0.3">
      <c r="A588" t="s">
        <v>677</v>
      </c>
      <c r="B588">
        <v>109806</v>
      </c>
      <c r="C588" t="s">
        <v>73</v>
      </c>
      <c r="D588" s="7">
        <v>15000000</v>
      </c>
      <c r="E588" s="7">
        <v>0</v>
      </c>
      <c r="F588" s="7">
        <v>0</v>
      </c>
      <c r="G588" s="7">
        <v>13500000</v>
      </c>
    </row>
    <row r="589" spans="1:7" hidden="1" x14ac:dyDescent="0.3">
      <c r="A589" t="s">
        <v>678</v>
      </c>
      <c r="B589">
        <v>23756399</v>
      </c>
      <c r="C589" t="s">
        <v>75</v>
      </c>
      <c r="D589" s="7">
        <v>35000000</v>
      </c>
      <c r="E589" s="7">
        <v>0</v>
      </c>
      <c r="F589" s="7">
        <v>0</v>
      </c>
      <c r="G589" s="7">
        <v>31500000</v>
      </c>
    </row>
    <row r="590" spans="1:7" hidden="1" x14ac:dyDescent="0.3">
      <c r="A590" t="s">
        <v>679</v>
      </c>
      <c r="B590">
        <v>7944926</v>
      </c>
      <c r="C590" t="s">
        <v>71</v>
      </c>
      <c r="D590" s="7">
        <v>30000000</v>
      </c>
      <c r="E590" s="7">
        <v>0</v>
      </c>
      <c r="F590" s="7">
        <v>0</v>
      </c>
      <c r="G590" s="7">
        <v>27000000</v>
      </c>
    </row>
    <row r="591" spans="1:7" hidden="1" x14ac:dyDescent="0.3">
      <c r="A591" t="s">
        <v>680</v>
      </c>
      <c r="B591">
        <v>143018</v>
      </c>
      <c r="C591" t="s">
        <v>72</v>
      </c>
      <c r="D591" s="7">
        <v>75000000</v>
      </c>
      <c r="E591" s="7">
        <v>0</v>
      </c>
      <c r="F591" s="7">
        <v>0</v>
      </c>
      <c r="G591" s="7">
        <v>67500000</v>
      </c>
    </row>
    <row r="592" spans="1:7" hidden="1" x14ac:dyDescent="0.3">
      <c r="A592" t="s">
        <v>681</v>
      </c>
      <c r="B592">
        <v>1750153</v>
      </c>
      <c r="C592" t="s">
        <v>71</v>
      </c>
      <c r="D592" s="7">
        <v>75000000</v>
      </c>
      <c r="E592" s="7">
        <v>0</v>
      </c>
      <c r="F592" s="7">
        <v>0</v>
      </c>
      <c r="G592" s="7">
        <v>67500000</v>
      </c>
    </row>
    <row r="593" spans="1:7" hidden="1" x14ac:dyDescent="0.3">
      <c r="A593" t="s">
        <v>682</v>
      </c>
      <c r="B593">
        <v>198257</v>
      </c>
      <c r="C593" t="s">
        <v>73</v>
      </c>
      <c r="D593" s="7">
        <v>10000000</v>
      </c>
      <c r="E593" s="7">
        <v>0</v>
      </c>
      <c r="F593" s="7">
        <v>0</v>
      </c>
      <c r="G593" s="7">
        <v>9000000</v>
      </c>
    </row>
    <row r="594" spans="1:7" hidden="1" x14ac:dyDescent="0.3">
      <c r="A594" t="s">
        <v>683</v>
      </c>
      <c r="B594">
        <v>100978</v>
      </c>
      <c r="C594" t="s">
        <v>71</v>
      </c>
      <c r="D594" s="7">
        <v>75000000</v>
      </c>
      <c r="E594" s="7">
        <v>0</v>
      </c>
      <c r="F594" s="7">
        <v>0</v>
      </c>
      <c r="G594" s="7">
        <v>67500000</v>
      </c>
    </row>
    <row r="595" spans="1:7" hidden="1" x14ac:dyDescent="0.3">
      <c r="A595" t="s">
        <v>684</v>
      </c>
      <c r="B595">
        <v>381295</v>
      </c>
      <c r="C595" t="s">
        <v>73</v>
      </c>
      <c r="D595" s="7">
        <v>75000000</v>
      </c>
      <c r="E595" s="7">
        <v>0</v>
      </c>
      <c r="F595" s="7">
        <v>0</v>
      </c>
      <c r="G595" s="7">
        <v>67500000</v>
      </c>
    </row>
    <row r="596" spans="1:7" hidden="1" x14ac:dyDescent="0.3">
      <c r="A596" t="s">
        <v>685</v>
      </c>
      <c r="B596">
        <v>1442748</v>
      </c>
      <c r="C596" t="s">
        <v>73</v>
      </c>
      <c r="D596" s="7">
        <v>50000000</v>
      </c>
      <c r="E596" s="7">
        <v>0</v>
      </c>
      <c r="F596" s="7">
        <v>0</v>
      </c>
      <c r="G596" s="7">
        <v>45000000</v>
      </c>
    </row>
    <row r="597" spans="1:7" hidden="1" x14ac:dyDescent="0.3">
      <c r="A597" t="s">
        <v>686</v>
      </c>
      <c r="B597">
        <v>101715</v>
      </c>
      <c r="C597" t="s">
        <v>76</v>
      </c>
      <c r="D597" s="7">
        <v>20000000</v>
      </c>
      <c r="E597" s="7">
        <v>0</v>
      </c>
      <c r="F597" s="7">
        <v>0</v>
      </c>
      <c r="G597" s="7">
        <v>18000000</v>
      </c>
    </row>
    <row r="598" spans="1:7" hidden="1" x14ac:dyDescent="0.3">
      <c r="A598" t="s">
        <v>687</v>
      </c>
      <c r="B598">
        <v>1176564</v>
      </c>
      <c r="C598" t="s">
        <v>75</v>
      </c>
      <c r="D598" s="7">
        <v>50000000</v>
      </c>
      <c r="E598" s="7">
        <v>0</v>
      </c>
      <c r="F598" s="7">
        <v>0</v>
      </c>
      <c r="G598" s="7">
        <v>45000000</v>
      </c>
    </row>
    <row r="599" spans="1:7" hidden="1" x14ac:dyDescent="0.3">
      <c r="A599" t="s">
        <v>688</v>
      </c>
      <c r="B599">
        <v>394597</v>
      </c>
      <c r="C599" t="s">
        <v>69</v>
      </c>
      <c r="D599" s="7">
        <v>90000000</v>
      </c>
      <c r="E599" s="7">
        <v>0</v>
      </c>
      <c r="F599" s="7">
        <v>0</v>
      </c>
      <c r="G599" s="7">
        <v>81000000</v>
      </c>
    </row>
    <row r="600" spans="1:7" hidden="1" x14ac:dyDescent="0.3">
      <c r="A600" t="s">
        <v>689</v>
      </c>
      <c r="B600">
        <v>359172</v>
      </c>
      <c r="C600" t="s">
        <v>74</v>
      </c>
      <c r="D600" s="7">
        <v>50000000</v>
      </c>
      <c r="E600" s="7">
        <v>0</v>
      </c>
      <c r="F600" s="7">
        <v>0</v>
      </c>
      <c r="G600" s="7">
        <v>45000000</v>
      </c>
    </row>
    <row r="601" spans="1:7" hidden="1" x14ac:dyDescent="0.3">
      <c r="A601" t="s">
        <v>690</v>
      </c>
      <c r="B601">
        <v>186560</v>
      </c>
      <c r="C601" t="s">
        <v>67</v>
      </c>
      <c r="D601" s="7">
        <v>50000000</v>
      </c>
      <c r="E601" s="7">
        <v>0</v>
      </c>
      <c r="F601" s="7">
        <v>0</v>
      </c>
      <c r="G601" s="7">
        <v>45000000</v>
      </c>
    </row>
    <row r="602" spans="1:7" hidden="1" x14ac:dyDescent="0.3">
      <c r="A602" t="s">
        <v>691</v>
      </c>
      <c r="B602">
        <v>386002</v>
      </c>
      <c r="C602" t="s">
        <v>71</v>
      </c>
      <c r="D602" s="7">
        <v>75000000</v>
      </c>
      <c r="E602" s="7">
        <v>0</v>
      </c>
      <c r="F602" s="7">
        <v>0</v>
      </c>
      <c r="G602" s="7">
        <v>67500000</v>
      </c>
    </row>
    <row r="603" spans="1:7" hidden="1" x14ac:dyDescent="0.3">
      <c r="A603" t="s">
        <v>692</v>
      </c>
      <c r="B603">
        <v>101039</v>
      </c>
      <c r="C603" t="s">
        <v>76</v>
      </c>
      <c r="D603" s="7">
        <v>20000000</v>
      </c>
      <c r="E603" s="7">
        <v>0</v>
      </c>
      <c r="F603" s="7">
        <v>0</v>
      </c>
      <c r="G603" s="7">
        <v>18000000</v>
      </c>
    </row>
    <row r="604" spans="1:7" hidden="1" x14ac:dyDescent="0.3">
      <c r="A604" t="s">
        <v>693</v>
      </c>
      <c r="B604">
        <v>194505</v>
      </c>
      <c r="C604" t="s">
        <v>74</v>
      </c>
      <c r="D604" s="7">
        <v>50000000</v>
      </c>
      <c r="E604" s="7">
        <v>0</v>
      </c>
      <c r="F604" s="7">
        <v>0</v>
      </c>
      <c r="G604" s="7">
        <v>45000000</v>
      </c>
    </row>
    <row r="605" spans="1:7" hidden="1" x14ac:dyDescent="0.3">
      <c r="A605" t="s">
        <v>694</v>
      </c>
      <c r="B605">
        <v>159799</v>
      </c>
      <c r="C605" t="s">
        <v>72</v>
      </c>
      <c r="D605" s="7">
        <v>75000000</v>
      </c>
      <c r="E605" s="7">
        <v>0</v>
      </c>
      <c r="F605" s="7">
        <v>0</v>
      </c>
      <c r="G605" s="7">
        <v>67500000</v>
      </c>
    </row>
    <row r="606" spans="1:7" hidden="1" x14ac:dyDescent="0.3">
      <c r="A606" t="s">
        <v>695</v>
      </c>
      <c r="B606">
        <v>112571</v>
      </c>
      <c r="C606" t="s">
        <v>70</v>
      </c>
      <c r="D606" s="7">
        <v>20000000</v>
      </c>
      <c r="E606" s="7">
        <v>0</v>
      </c>
      <c r="F606" s="7">
        <v>0</v>
      </c>
      <c r="G606" s="7">
        <v>18000000</v>
      </c>
    </row>
    <row r="607" spans="1:7" hidden="1" x14ac:dyDescent="0.3">
      <c r="A607" t="s">
        <v>696</v>
      </c>
      <c r="B607">
        <v>180978</v>
      </c>
      <c r="C607" t="s">
        <v>67</v>
      </c>
      <c r="D607" s="7">
        <v>75000000</v>
      </c>
      <c r="E607" s="7">
        <v>0</v>
      </c>
      <c r="F607" s="7">
        <v>0</v>
      </c>
      <c r="G607" s="7">
        <v>67500000</v>
      </c>
    </row>
    <row r="608" spans="1:7" hidden="1" x14ac:dyDescent="0.3">
      <c r="A608" t="s">
        <v>697</v>
      </c>
      <c r="B608">
        <v>1713238</v>
      </c>
      <c r="C608" t="s">
        <v>75</v>
      </c>
      <c r="D608" s="7">
        <v>50000000</v>
      </c>
      <c r="E608" s="7">
        <v>0</v>
      </c>
      <c r="F608" s="7">
        <v>0</v>
      </c>
      <c r="G608" s="7">
        <v>45000000</v>
      </c>
    </row>
    <row r="609" spans="1:7" hidden="1" x14ac:dyDescent="0.3">
      <c r="A609" t="s">
        <v>698</v>
      </c>
      <c r="B609">
        <v>179421</v>
      </c>
      <c r="C609" t="s">
        <v>68</v>
      </c>
      <c r="D609" s="7">
        <v>90000000</v>
      </c>
      <c r="E609" s="7">
        <v>0</v>
      </c>
      <c r="F609" s="7">
        <v>0</v>
      </c>
      <c r="G609" s="7">
        <v>81000000</v>
      </c>
    </row>
    <row r="610" spans="1:7" hidden="1" x14ac:dyDescent="0.3">
      <c r="A610" t="s">
        <v>699</v>
      </c>
      <c r="B610">
        <v>180980</v>
      </c>
      <c r="C610" t="s">
        <v>68</v>
      </c>
      <c r="D610" s="7">
        <v>50000000</v>
      </c>
      <c r="E610" s="7">
        <v>0</v>
      </c>
      <c r="F610" s="7">
        <v>0</v>
      </c>
      <c r="G610" s="7">
        <v>45000000</v>
      </c>
    </row>
    <row r="611" spans="1:7" hidden="1" x14ac:dyDescent="0.3">
      <c r="A611" t="s">
        <v>700</v>
      </c>
      <c r="B611">
        <v>101068</v>
      </c>
      <c r="C611" t="s">
        <v>75</v>
      </c>
      <c r="D611" s="7">
        <v>30000000</v>
      </c>
      <c r="E611" s="7">
        <v>0</v>
      </c>
      <c r="F611" s="7">
        <v>0</v>
      </c>
      <c r="G611" s="7">
        <v>27000000</v>
      </c>
    </row>
    <row r="612" spans="1:7" hidden="1" x14ac:dyDescent="0.3">
      <c r="A612" t="s">
        <v>701</v>
      </c>
      <c r="B612">
        <v>31894806</v>
      </c>
      <c r="C612" t="s">
        <v>74</v>
      </c>
      <c r="D612" s="7">
        <v>50000000</v>
      </c>
      <c r="E612" s="7">
        <v>0</v>
      </c>
      <c r="F612" s="7">
        <v>0</v>
      </c>
      <c r="G612" s="7">
        <v>45000000</v>
      </c>
    </row>
    <row r="613" spans="1:7" hidden="1" x14ac:dyDescent="0.3">
      <c r="A613" t="s">
        <v>702</v>
      </c>
      <c r="B613">
        <v>100607</v>
      </c>
      <c r="C613" t="s">
        <v>73</v>
      </c>
      <c r="D613" s="7">
        <v>35000000</v>
      </c>
      <c r="E613" s="7">
        <v>0</v>
      </c>
      <c r="F613" s="7">
        <v>0</v>
      </c>
      <c r="G613" s="7">
        <v>31500000</v>
      </c>
    </row>
    <row r="614" spans="1:7" hidden="1" x14ac:dyDescent="0.3">
      <c r="A614" t="s">
        <v>703</v>
      </c>
      <c r="B614">
        <v>101073</v>
      </c>
      <c r="C614" t="s">
        <v>71</v>
      </c>
      <c r="D614" s="7">
        <v>20000000</v>
      </c>
      <c r="E614" s="7">
        <v>0</v>
      </c>
      <c r="F614" s="7">
        <v>0</v>
      </c>
      <c r="G614" s="7">
        <v>18000000</v>
      </c>
    </row>
    <row r="615" spans="1:7" hidden="1" x14ac:dyDescent="0.3">
      <c r="A615" t="s">
        <v>704</v>
      </c>
      <c r="B615">
        <v>101074</v>
      </c>
      <c r="C615" t="s">
        <v>75</v>
      </c>
      <c r="D615" s="7">
        <v>50000000</v>
      </c>
      <c r="E615" s="7">
        <v>0</v>
      </c>
      <c r="F615" s="7">
        <v>0</v>
      </c>
      <c r="G615" s="7">
        <v>45000000</v>
      </c>
    </row>
    <row r="616" spans="1:7" hidden="1" x14ac:dyDescent="0.3">
      <c r="A616" t="s">
        <v>705</v>
      </c>
      <c r="B616">
        <v>18011322</v>
      </c>
      <c r="C616" t="s">
        <v>73</v>
      </c>
      <c r="D616" s="7">
        <v>75000000</v>
      </c>
      <c r="E616" s="7">
        <v>0</v>
      </c>
      <c r="F616" s="7">
        <v>0</v>
      </c>
      <c r="G616" s="7">
        <v>67500000</v>
      </c>
    </row>
    <row r="617" spans="1:7" hidden="1" x14ac:dyDescent="0.3">
      <c r="A617" t="s">
        <v>706</v>
      </c>
      <c r="B617">
        <v>135242</v>
      </c>
      <c r="C617" t="s">
        <v>67</v>
      </c>
      <c r="D617" s="7">
        <v>50000000</v>
      </c>
      <c r="E617" s="7">
        <v>0</v>
      </c>
      <c r="F617" s="7">
        <v>0</v>
      </c>
      <c r="G617" s="7">
        <v>45000000</v>
      </c>
    </row>
    <row r="618" spans="1:7" hidden="1" x14ac:dyDescent="0.3">
      <c r="A618" t="s">
        <v>707</v>
      </c>
      <c r="B618">
        <v>186899</v>
      </c>
      <c r="C618" t="s">
        <v>68</v>
      </c>
      <c r="D618" s="7">
        <v>75000000</v>
      </c>
      <c r="E618" s="7">
        <v>0</v>
      </c>
      <c r="F618" s="7">
        <v>0</v>
      </c>
      <c r="G618" s="7">
        <v>67500000</v>
      </c>
    </row>
    <row r="619" spans="1:7" hidden="1" x14ac:dyDescent="0.3">
      <c r="A619" t="s">
        <v>708</v>
      </c>
      <c r="B619">
        <v>101078</v>
      </c>
      <c r="C619" t="s">
        <v>74</v>
      </c>
      <c r="D619" s="7">
        <v>50000000</v>
      </c>
      <c r="E619" s="7">
        <v>0</v>
      </c>
      <c r="F619" s="7">
        <v>0</v>
      </c>
      <c r="G619" s="7">
        <v>45000000</v>
      </c>
    </row>
    <row r="620" spans="1:7" hidden="1" x14ac:dyDescent="0.3">
      <c r="A620" t="s">
        <v>709</v>
      </c>
      <c r="B620">
        <v>65291340</v>
      </c>
      <c r="C620" t="s">
        <v>73</v>
      </c>
      <c r="D620" s="7">
        <v>75000000</v>
      </c>
      <c r="E620" s="7">
        <v>0</v>
      </c>
      <c r="F620" s="7">
        <v>0</v>
      </c>
      <c r="G620" s="7">
        <v>67500000</v>
      </c>
    </row>
    <row r="621" spans="1:7" hidden="1" x14ac:dyDescent="0.3">
      <c r="A621" t="s">
        <v>710</v>
      </c>
      <c r="B621">
        <v>105789</v>
      </c>
      <c r="C621" t="s">
        <v>71</v>
      </c>
      <c r="D621" s="7">
        <v>75000000</v>
      </c>
      <c r="E621" s="7">
        <v>0</v>
      </c>
      <c r="F621" s="7">
        <v>0</v>
      </c>
      <c r="G621" s="7">
        <v>67500000</v>
      </c>
    </row>
    <row r="622" spans="1:7" hidden="1" x14ac:dyDescent="0.3">
      <c r="A622" t="s">
        <v>711</v>
      </c>
      <c r="B622">
        <v>60397941</v>
      </c>
      <c r="C622" t="s">
        <v>74</v>
      </c>
      <c r="D622" s="7">
        <v>50000000</v>
      </c>
      <c r="E622" s="7">
        <v>0</v>
      </c>
      <c r="F622" s="7">
        <v>0</v>
      </c>
      <c r="G622" s="7">
        <v>45000000</v>
      </c>
    </row>
    <row r="623" spans="1:7" hidden="1" x14ac:dyDescent="0.3">
      <c r="A623" t="s">
        <v>712</v>
      </c>
      <c r="B623">
        <v>191081</v>
      </c>
      <c r="C623" t="s">
        <v>67</v>
      </c>
      <c r="D623" s="7">
        <v>45000000</v>
      </c>
      <c r="E623" s="7">
        <v>0</v>
      </c>
      <c r="F623" s="7">
        <v>0</v>
      </c>
      <c r="G623" s="7">
        <v>40500000</v>
      </c>
    </row>
    <row r="624" spans="1:7" hidden="1" x14ac:dyDescent="0.3">
      <c r="A624" t="s">
        <v>713</v>
      </c>
      <c r="B624">
        <v>180580</v>
      </c>
      <c r="C624" t="s">
        <v>70</v>
      </c>
      <c r="D624" s="7">
        <v>90000000</v>
      </c>
      <c r="E624" s="7">
        <v>0</v>
      </c>
      <c r="F624" s="7">
        <v>0</v>
      </c>
      <c r="G624" s="7">
        <v>81000000</v>
      </c>
    </row>
    <row r="625" spans="1:7" hidden="1" x14ac:dyDescent="0.3">
      <c r="A625" t="s">
        <v>714</v>
      </c>
      <c r="B625">
        <v>101097</v>
      </c>
      <c r="C625" t="s">
        <v>74</v>
      </c>
      <c r="D625" s="7">
        <v>50000000</v>
      </c>
      <c r="E625" s="7">
        <v>0</v>
      </c>
      <c r="F625" s="7">
        <v>0</v>
      </c>
      <c r="G625" s="7">
        <v>45000000</v>
      </c>
    </row>
    <row r="626" spans="1:7" hidden="1" x14ac:dyDescent="0.3">
      <c r="A626" t="s">
        <v>715</v>
      </c>
      <c r="B626">
        <v>313657</v>
      </c>
      <c r="C626" t="s">
        <v>73</v>
      </c>
      <c r="D626" s="7">
        <v>75000000</v>
      </c>
      <c r="E626" s="7">
        <v>0</v>
      </c>
      <c r="F626" s="7">
        <v>0</v>
      </c>
      <c r="G626" s="7">
        <v>67500000</v>
      </c>
    </row>
    <row r="627" spans="1:7" hidden="1" x14ac:dyDescent="0.3">
      <c r="A627" t="s">
        <v>716</v>
      </c>
      <c r="B627">
        <v>940444</v>
      </c>
      <c r="C627" t="s">
        <v>70</v>
      </c>
      <c r="D627" s="7">
        <v>90000000</v>
      </c>
      <c r="E627" s="7">
        <v>0</v>
      </c>
      <c r="F627" s="7">
        <v>0</v>
      </c>
      <c r="G627" s="7">
        <v>81000000</v>
      </c>
    </row>
    <row r="628" spans="1:7" hidden="1" x14ac:dyDescent="0.3">
      <c r="A628" t="s">
        <v>717</v>
      </c>
      <c r="B628">
        <v>101106</v>
      </c>
      <c r="C628" t="s">
        <v>221</v>
      </c>
      <c r="D628" s="7">
        <v>5000000</v>
      </c>
      <c r="E628" s="7">
        <v>0</v>
      </c>
      <c r="F628" s="7">
        <v>0</v>
      </c>
      <c r="G628" s="7">
        <v>4500000</v>
      </c>
    </row>
    <row r="629" spans="1:7" hidden="1" x14ac:dyDescent="0.3">
      <c r="A629" t="s">
        <v>718</v>
      </c>
      <c r="B629">
        <v>385958</v>
      </c>
      <c r="C629" t="s">
        <v>68</v>
      </c>
      <c r="D629" s="7">
        <v>50000000</v>
      </c>
      <c r="E629" s="7">
        <v>0</v>
      </c>
      <c r="F629" s="7">
        <v>0</v>
      </c>
      <c r="G629" s="7">
        <v>45000000</v>
      </c>
    </row>
    <row r="630" spans="1:7" hidden="1" x14ac:dyDescent="0.3">
      <c r="A630" t="s">
        <v>719</v>
      </c>
      <c r="B630">
        <v>101120</v>
      </c>
      <c r="C630" t="s">
        <v>74</v>
      </c>
      <c r="D630" s="7">
        <v>50000000</v>
      </c>
      <c r="E630" s="7">
        <v>0</v>
      </c>
      <c r="F630" s="7">
        <v>0</v>
      </c>
      <c r="G630" s="7">
        <v>45000000</v>
      </c>
    </row>
    <row r="631" spans="1:7" hidden="1" x14ac:dyDescent="0.3">
      <c r="A631" t="s">
        <v>720</v>
      </c>
      <c r="B631">
        <v>36347911</v>
      </c>
      <c r="C631" t="s">
        <v>74</v>
      </c>
      <c r="D631" s="7">
        <v>50000000</v>
      </c>
      <c r="E631" s="7">
        <v>0</v>
      </c>
      <c r="F631" s="7">
        <v>0</v>
      </c>
      <c r="G631" s="7">
        <v>45000000</v>
      </c>
    </row>
    <row r="632" spans="1:7" hidden="1" x14ac:dyDescent="0.3">
      <c r="A632" t="s">
        <v>721</v>
      </c>
      <c r="B632">
        <v>395724</v>
      </c>
      <c r="C632" t="s">
        <v>74</v>
      </c>
      <c r="D632" s="7">
        <v>90000000</v>
      </c>
      <c r="E632" s="7">
        <v>0</v>
      </c>
      <c r="F632" s="7">
        <v>0</v>
      </c>
      <c r="G632" s="7">
        <v>81000000</v>
      </c>
    </row>
    <row r="633" spans="1:7" hidden="1" x14ac:dyDescent="0.3">
      <c r="A633" t="s">
        <v>722</v>
      </c>
      <c r="B633">
        <v>941038</v>
      </c>
      <c r="C633" t="s">
        <v>68</v>
      </c>
      <c r="D633" s="7">
        <v>90000000</v>
      </c>
      <c r="E633" s="7">
        <v>0</v>
      </c>
      <c r="F633" s="7">
        <v>0</v>
      </c>
      <c r="G633" s="7">
        <v>81000000</v>
      </c>
    </row>
    <row r="634" spans="1:7" hidden="1" x14ac:dyDescent="0.3">
      <c r="A634" t="s">
        <v>723</v>
      </c>
      <c r="B634">
        <v>7744984</v>
      </c>
      <c r="C634" t="s">
        <v>70</v>
      </c>
      <c r="D634" s="7">
        <v>15000000</v>
      </c>
      <c r="E634" s="7">
        <v>0</v>
      </c>
      <c r="F634" s="7">
        <v>0</v>
      </c>
      <c r="G634" s="7">
        <v>13500000</v>
      </c>
    </row>
    <row r="635" spans="1:7" hidden="1" x14ac:dyDescent="0.3">
      <c r="A635" t="s">
        <v>724</v>
      </c>
      <c r="B635">
        <v>162094</v>
      </c>
      <c r="C635" t="s">
        <v>74</v>
      </c>
      <c r="D635" s="7">
        <v>40000000</v>
      </c>
      <c r="E635" s="7">
        <v>0</v>
      </c>
      <c r="F635" s="7">
        <v>0</v>
      </c>
      <c r="G635" s="7">
        <v>36000000</v>
      </c>
    </row>
    <row r="636" spans="1:7" hidden="1" x14ac:dyDescent="0.3">
      <c r="A636" t="s">
        <v>725</v>
      </c>
      <c r="B636">
        <v>7726414</v>
      </c>
      <c r="C636" t="s">
        <v>72</v>
      </c>
      <c r="D636" s="7">
        <v>50000000</v>
      </c>
      <c r="E636" s="7">
        <v>0</v>
      </c>
      <c r="F636" s="7">
        <v>0</v>
      </c>
      <c r="G636" s="7">
        <v>45000000</v>
      </c>
    </row>
    <row r="637" spans="1:7" hidden="1" x14ac:dyDescent="0.3">
      <c r="A637" t="s">
        <v>726</v>
      </c>
      <c r="B637">
        <v>101754</v>
      </c>
      <c r="C637" t="s">
        <v>71</v>
      </c>
      <c r="D637" s="7">
        <v>15000000</v>
      </c>
      <c r="E637" s="7">
        <v>0</v>
      </c>
      <c r="F637" s="7">
        <v>0</v>
      </c>
      <c r="G637" s="7">
        <v>13500000</v>
      </c>
    </row>
    <row r="638" spans="1:7" hidden="1" x14ac:dyDescent="0.3">
      <c r="A638" t="s">
        <v>727</v>
      </c>
      <c r="B638">
        <v>31969436</v>
      </c>
      <c r="C638" t="s">
        <v>70</v>
      </c>
      <c r="D638" s="7">
        <v>90000000</v>
      </c>
      <c r="E638" s="7">
        <v>0</v>
      </c>
      <c r="F638" s="7">
        <v>0</v>
      </c>
      <c r="G638" s="7">
        <v>81000000</v>
      </c>
    </row>
    <row r="639" spans="1:7" hidden="1" x14ac:dyDescent="0.3">
      <c r="A639" t="s">
        <v>728</v>
      </c>
      <c r="B639">
        <v>44080472</v>
      </c>
      <c r="C639" t="s">
        <v>71</v>
      </c>
      <c r="D639" s="7">
        <v>75000000</v>
      </c>
      <c r="E639" s="7">
        <v>0</v>
      </c>
      <c r="F639" s="7">
        <v>0</v>
      </c>
      <c r="G639" s="7">
        <v>67500000</v>
      </c>
    </row>
    <row r="640" spans="1:7" hidden="1" x14ac:dyDescent="0.3">
      <c r="A640" t="s">
        <v>729</v>
      </c>
      <c r="B640">
        <v>115461</v>
      </c>
      <c r="C640" t="s">
        <v>74</v>
      </c>
      <c r="D640" s="7">
        <v>50000000</v>
      </c>
      <c r="E640" s="7">
        <v>0</v>
      </c>
      <c r="F640" s="7">
        <v>0</v>
      </c>
      <c r="G640" s="7">
        <v>45000000</v>
      </c>
    </row>
    <row r="641" spans="1:7" hidden="1" x14ac:dyDescent="0.3">
      <c r="A641" t="s">
        <v>730</v>
      </c>
      <c r="B641">
        <v>967323</v>
      </c>
      <c r="C641" t="s">
        <v>72</v>
      </c>
      <c r="D641" s="7">
        <v>75000000</v>
      </c>
      <c r="E641" s="7">
        <v>0</v>
      </c>
      <c r="F641" s="7">
        <v>0</v>
      </c>
      <c r="G641" s="7">
        <v>67500000</v>
      </c>
    </row>
    <row r="642" spans="1:7" hidden="1" x14ac:dyDescent="0.3">
      <c r="A642" t="s">
        <v>731</v>
      </c>
      <c r="B642">
        <v>101193</v>
      </c>
      <c r="C642" t="s">
        <v>73</v>
      </c>
      <c r="D642" s="7">
        <v>15000000</v>
      </c>
      <c r="E642" s="7">
        <v>0</v>
      </c>
      <c r="F642" s="7">
        <v>0</v>
      </c>
      <c r="G642" s="7">
        <v>13500000</v>
      </c>
    </row>
    <row r="643" spans="1:7" hidden="1" x14ac:dyDescent="0.3">
      <c r="A643" t="s">
        <v>732</v>
      </c>
      <c r="B643">
        <v>101153</v>
      </c>
      <c r="C643" t="s">
        <v>75</v>
      </c>
      <c r="D643" s="7">
        <v>50000000</v>
      </c>
      <c r="E643" s="7">
        <v>0</v>
      </c>
      <c r="F643" s="7">
        <v>0</v>
      </c>
      <c r="G643" s="7">
        <v>45000000</v>
      </c>
    </row>
    <row r="644" spans="1:7" hidden="1" x14ac:dyDescent="0.3">
      <c r="A644" t="s">
        <v>733</v>
      </c>
      <c r="B644">
        <v>1712779</v>
      </c>
      <c r="C644" t="s">
        <v>67</v>
      </c>
      <c r="D644" s="7">
        <v>50000000</v>
      </c>
      <c r="E644" s="7">
        <v>0</v>
      </c>
      <c r="F644" s="7">
        <v>0</v>
      </c>
      <c r="G644" s="7">
        <v>45000000</v>
      </c>
    </row>
    <row r="645" spans="1:7" hidden="1" x14ac:dyDescent="0.3">
      <c r="A645" t="s">
        <v>734</v>
      </c>
      <c r="B645">
        <v>101224</v>
      </c>
      <c r="C645" t="s">
        <v>75</v>
      </c>
      <c r="D645" s="7">
        <v>50000000</v>
      </c>
      <c r="E645" s="7">
        <v>0</v>
      </c>
      <c r="F645" s="7">
        <v>0</v>
      </c>
      <c r="G645" s="7">
        <v>45000000</v>
      </c>
    </row>
    <row r="646" spans="1:7" hidden="1" x14ac:dyDescent="0.3">
      <c r="A646" t="s">
        <v>735</v>
      </c>
      <c r="B646">
        <v>1415519</v>
      </c>
      <c r="C646" t="s">
        <v>68</v>
      </c>
      <c r="D646" s="7">
        <v>35000000</v>
      </c>
      <c r="E646" s="7">
        <v>0</v>
      </c>
      <c r="F646" s="7">
        <v>0</v>
      </c>
      <c r="G646" s="7">
        <v>31500000</v>
      </c>
    </row>
    <row r="647" spans="1:7" hidden="1" x14ac:dyDescent="0.3">
      <c r="A647" t="s">
        <v>736</v>
      </c>
      <c r="B647">
        <v>101240</v>
      </c>
      <c r="C647" t="s">
        <v>74</v>
      </c>
      <c r="D647" s="7">
        <v>50000000</v>
      </c>
      <c r="E647" s="7">
        <v>0</v>
      </c>
      <c r="F647" s="7">
        <v>0</v>
      </c>
      <c r="G647" s="7">
        <v>45000000</v>
      </c>
    </row>
    <row r="648" spans="1:7" hidden="1" x14ac:dyDescent="0.3">
      <c r="A648" t="s">
        <v>737</v>
      </c>
      <c r="B648">
        <v>101555</v>
      </c>
      <c r="C648" t="s">
        <v>74</v>
      </c>
      <c r="D648" s="7">
        <v>50000000</v>
      </c>
      <c r="E648" s="7">
        <v>0</v>
      </c>
      <c r="F648" s="7">
        <v>0</v>
      </c>
      <c r="G648" s="7">
        <v>45000000</v>
      </c>
    </row>
    <row r="649" spans="1:7" hidden="1" x14ac:dyDescent="0.3">
      <c r="A649" t="s">
        <v>2766</v>
      </c>
      <c r="B649" t="e">
        <v>#N/A</v>
      </c>
      <c r="C649" t="s">
        <v>67</v>
      </c>
      <c r="D649" s="7">
        <v>40000000</v>
      </c>
      <c r="E649" s="7">
        <v>0</v>
      </c>
      <c r="F649" s="7">
        <v>0</v>
      </c>
      <c r="G649" s="7">
        <v>36000000</v>
      </c>
    </row>
    <row r="650" spans="1:7" hidden="1" x14ac:dyDescent="0.3">
      <c r="A650" t="s">
        <v>2767</v>
      </c>
      <c r="B650" t="e">
        <v>#N/A</v>
      </c>
      <c r="C650" t="s">
        <v>67</v>
      </c>
      <c r="D650" s="7">
        <v>40000000</v>
      </c>
      <c r="E650" s="7">
        <v>0</v>
      </c>
      <c r="F650" s="7">
        <v>0</v>
      </c>
      <c r="G650" s="7">
        <v>36000000</v>
      </c>
    </row>
    <row r="651" spans="1:7" hidden="1" x14ac:dyDescent="0.3">
      <c r="A651" t="s">
        <v>2768</v>
      </c>
      <c r="B651" t="e">
        <v>#N/A</v>
      </c>
      <c r="C651" t="s">
        <v>67</v>
      </c>
      <c r="D651" s="7">
        <v>40000000</v>
      </c>
      <c r="E651" s="7">
        <v>0</v>
      </c>
      <c r="F651" s="7">
        <v>0</v>
      </c>
      <c r="G651" s="7">
        <v>36000000</v>
      </c>
    </row>
    <row r="652" spans="1:7" hidden="1" x14ac:dyDescent="0.3">
      <c r="A652" t="s">
        <v>738</v>
      </c>
      <c r="B652">
        <v>231446</v>
      </c>
      <c r="C652" t="s">
        <v>69</v>
      </c>
      <c r="D652" s="7">
        <v>50000000</v>
      </c>
      <c r="E652" s="7">
        <v>0</v>
      </c>
      <c r="F652" s="7">
        <v>0</v>
      </c>
      <c r="G652" s="7">
        <v>45000000</v>
      </c>
    </row>
    <row r="653" spans="1:7" hidden="1" x14ac:dyDescent="0.3">
      <c r="A653" t="s">
        <v>739</v>
      </c>
      <c r="B653">
        <v>180921</v>
      </c>
      <c r="C653" t="s">
        <v>67</v>
      </c>
      <c r="D653" s="7">
        <v>75000000</v>
      </c>
      <c r="E653" s="7">
        <v>0</v>
      </c>
      <c r="F653" s="7">
        <v>0</v>
      </c>
      <c r="G653" s="7">
        <v>67500000</v>
      </c>
    </row>
    <row r="654" spans="1:7" hidden="1" x14ac:dyDescent="0.3">
      <c r="A654" t="s">
        <v>740</v>
      </c>
      <c r="B654">
        <v>180924</v>
      </c>
      <c r="C654" t="s">
        <v>67</v>
      </c>
      <c r="D654" s="7">
        <v>75000000</v>
      </c>
      <c r="E654" s="7">
        <v>0</v>
      </c>
      <c r="F654" s="7">
        <v>0</v>
      </c>
      <c r="G654" s="7">
        <v>67500000</v>
      </c>
    </row>
    <row r="655" spans="1:7" hidden="1" x14ac:dyDescent="0.3">
      <c r="A655" t="s">
        <v>741</v>
      </c>
      <c r="B655">
        <v>224526</v>
      </c>
      <c r="C655" t="s">
        <v>67</v>
      </c>
      <c r="D655" s="7">
        <v>75000000</v>
      </c>
      <c r="E655" s="7">
        <v>0</v>
      </c>
      <c r="F655" s="7">
        <v>0</v>
      </c>
      <c r="G655" s="7">
        <v>67500000</v>
      </c>
    </row>
    <row r="656" spans="1:7" hidden="1" x14ac:dyDescent="0.3">
      <c r="A656" t="s">
        <v>742</v>
      </c>
      <c r="B656">
        <v>227064</v>
      </c>
      <c r="C656" t="s">
        <v>67</v>
      </c>
      <c r="D656" s="7">
        <v>75000000</v>
      </c>
      <c r="E656" s="7">
        <v>0</v>
      </c>
      <c r="F656" s="7">
        <v>0</v>
      </c>
      <c r="G656" s="7">
        <v>67500000</v>
      </c>
    </row>
    <row r="657" spans="1:7" hidden="1" x14ac:dyDescent="0.3">
      <c r="A657" t="s">
        <v>743</v>
      </c>
      <c r="B657">
        <v>112161</v>
      </c>
      <c r="C657" t="s">
        <v>74</v>
      </c>
      <c r="D657" s="7">
        <v>50000000</v>
      </c>
      <c r="E657" s="7">
        <v>0</v>
      </c>
      <c r="F657" s="7">
        <v>0</v>
      </c>
      <c r="G657" s="7">
        <v>45000000</v>
      </c>
    </row>
    <row r="658" spans="1:7" hidden="1" x14ac:dyDescent="0.3">
      <c r="A658" t="s">
        <v>744</v>
      </c>
      <c r="B658">
        <v>101286</v>
      </c>
      <c r="C658" t="s">
        <v>72</v>
      </c>
      <c r="D658" s="7">
        <v>20000000</v>
      </c>
      <c r="E658" s="7">
        <v>0</v>
      </c>
      <c r="F658" s="7">
        <v>0</v>
      </c>
      <c r="G658" s="7">
        <v>18000000</v>
      </c>
    </row>
    <row r="659" spans="1:7" hidden="1" x14ac:dyDescent="0.3">
      <c r="A659" t="s">
        <v>745</v>
      </c>
      <c r="B659">
        <v>129697</v>
      </c>
      <c r="C659" t="s">
        <v>75</v>
      </c>
      <c r="D659" s="7">
        <v>25000000</v>
      </c>
      <c r="E659" s="7">
        <v>0</v>
      </c>
      <c r="F659" s="7">
        <v>0</v>
      </c>
      <c r="G659" s="7">
        <v>22500000</v>
      </c>
    </row>
    <row r="660" spans="1:7" hidden="1" x14ac:dyDescent="0.3">
      <c r="A660" t="s">
        <v>746</v>
      </c>
      <c r="B660">
        <v>1081335</v>
      </c>
      <c r="C660" t="s">
        <v>69</v>
      </c>
      <c r="D660" s="7">
        <v>90000000</v>
      </c>
      <c r="E660" s="7">
        <v>0</v>
      </c>
      <c r="F660" s="7">
        <v>0</v>
      </c>
      <c r="G660" s="7">
        <v>81000000</v>
      </c>
    </row>
    <row r="661" spans="1:7" hidden="1" x14ac:dyDescent="0.3">
      <c r="A661" t="s">
        <v>747</v>
      </c>
      <c r="B661">
        <v>202537</v>
      </c>
      <c r="C661" t="s">
        <v>72</v>
      </c>
      <c r="D661" s="7">
        <v>75000000</v>
      </c>
      <c r="E661" s="7">
        <v>0</v>
      </c>
      <c r="F661" s="7">
        <v>0</v>
      </c>
      <c r="G661" s="7">
        <v>67500000</v>
      </c>
    </row>
    <row r="662" spans="1:7" hidden="1" x14ac:dyDescent="0.3">
      <c r="A662" t="s">
        <v>748</v>
      </c>
      <c r="B662">
        <v>115675</v>
      </c>
      <c r="C662" t="s">
        <v>75</v>
      </c>
      <c r="D662" s="7">
        <v>30000000</v>
      </c>
      <c r="E662" s="7">
        <v>0</v>
      </c>
      <c r="F662" s="7">
        <v>0</v>
      </c>
      <c r="G662" s="7">
        <v>27000000</v>
      </c>
    </row>
    <row r="663" spans="1:7" hidden="1" x14ac:dyDescent="0.3">
      <c r="A663" t="s">
        <v>749</v>
      </c>
      <c r="B663">
        <v>101291</v>
      </c>
      <c r="C663" t="s">
        <v>75</v>
      </c>
      <c r="D663" s="7">
        <v>30000000</v>
      </c>
      <c r="E663" s="7">
        <v>0</v>
      </c>
      <c r="F663" s="7">
        <v>0</v>
      </c>
      <c r="G663" s="7">
        <v>27000000</v>
      </c>
    </row>
    <row r="664" spans="1:7" hidden="1" x14ac:dyDescent="0.3">
      <c r="A664" t="s">
        <v>750</v>
      </c>
      <c r="B664">
        <v>1702445</v>
      </c>
      <c r="C664" t="s">
        <v>70</v>
      </c>
      <c r="D664" s="7">
        <v>90000000</v>
      </c>
      <c r="E664" s="7">
        <v>0</v>
      </c>
      <c r="F664" s="7">
        <v>0</v>
      </c>
      <c r="G664" s="7">
        <v>81000000</v>
      </c>
    </row>
    <row r="665" spans="1:7" hidden="1" x14ac:dyDescent="0.3">
      <c r="A665" t="s">
        <v>751</v>
      </c>
      <c r="B665">
        <v>100962</v>
      </c>
      <c r="C665" t="s">
        <v>73</v>
      </c>
      <c r="D665" s="7">
        <v>75000000</v>
      </c>
      <c r="E665" s="7">
        <v>0</v>
      </c>
      <c r="F665" s="7">
        <v>0</v>
      </c>
      <c r="G665" s="7">
        <v>67500000</v>
      </c>
    </row>
    <row r="666" spans="1:7" hidden="1" x14ac:dyDescent="0.3">
      <c r="A666" t="s">
        <v>752</v>
      </c>
      <c r="B666">
        <v>1084605</v>
      </c>
      <c r="C666" t="s">
        <v>72</v>
      </c>
      <c r="D666" s="7">
        <v>75000000</v>
      </c>
      <c r="E666" s="7">
        <v>0</v>
      </c>
      <c r="F666" s="7">
        <v>0</v>
      </c>
      <c r="G666" s="7">
        <v>67500000</v>
      </c>
    </row>
    <row r="667" spans="1:7" hidden="1" x14ac:dyDescent="0.3">
      <c r="A667" t="s">
        <v>753</v>
      </c>
      <c r="B667">
        <v>815561</v>
      </c>
      <c r="C667" t="s">
        <v>71</v>
      </c>
      <c r="D667" s="7">
        <v>15000000</v>
      </c>
      <c r="E667" s="7">
        <v>0</v>
      </c>
      <c r="F667" s="7">
        <v>0</v>
      </c>
      <c r="G667" s="7">
        <v>13500000</v>
      </c>
    </row>
    <row r="668" spans="1:7" hidden="1" x14ac:dyDescent="0.3">
      <c r="A668" t="s">
        <v>754</v>
      </c>
      <c r="B668">
        <v>302601</v>
      </c>
      <c r="C668" t="s">
        <v>74</v>
      </c>
      <c r="D668" s="7">
        <v>35000000</v>
      </c>
      <c r="E668" s="7">
        <v>0</v>
      </c>
      <c r="F668" s="7">
        <v>0</v>
      </c>
      <c r="G668" s="7">
        <v>31500000</v>
      </c>
    </row>
    <row r="669" spans="1:7" hidden="1" x14ac:dyDescent="0.3">
      <c r="A669" t="s">
        <v>755</v>
      </c>
      <c r="B669">
        <v>23298543</v>
      </c>
      <c r="C669" t="s">
        <v>70</v>
      </c>
      <c r="D669" s="7">
        <v>25000000</v>
      </c>
      <c r="E669" s="7">
        <v>0</v>
      </c>
      <c r="F669" s="7">
        <v>0</v>
      </c>
      <c r="G669" s="7">
        <v>22500000</v>
      </c>
    </row>
    <row r="670" spans="1:7" hidden="1" x14ac:dyDescent="0.3">
      <c r="A670" t="s">
        <v>756</v>
      </c>
      <c r="B670">
        <v>101318</v>
      </c>
      <c r="C670" t="s">
        <v>72</v>
      </c>
      <c r="D670" s="7">
        <v>35000000</v>
      </c>
      <c r="E670" s="7">
        <v>0</v>
      </c>
      <c r="F670" s="7">
        <v>0</v>
      </c>
      <c r="G670" s="7">
        <v>31500000</v>
      </c>
    </row>
    <row r="671" spans="1:7" hidden="1" x14ac:dyDescent="0.3">
      <c r="A671" t="s">
        <v>757</v>
      </c>
      <c r="B671">
        <v>949112</v>
      </c>
      <c r="C671" t="s">
        <v>72</v>
      </c>
      <c r="D671" s="7">
        <v>75000000</v>
      </c>
      <c r="E671" s="7">
        <v>0</v>
      </c>
      <c r="F671" s="7">
        <v>0</v>
      </c>
      <c r="G671" s="7">
        <v>67500000</v>
      </c>
    </row>
    <row r="672" spans="1:7" hidden="1" x14ac:dyDescent="0.3">
      <c r="A672" t="s">
        <v>758</v>
      </c>
      <c r="B672">
        <v>112283</v>
      </c>
      <c r="C672" t="s">
        <v>72</v>
      </c>
      <c r="D672" s="7">
        <v>75000000</v>
      </c>
      <c r="E672" s="7">
        <v>0</v>
      </c>
      <c r="F672" s="7">
        <v>0</v>
      </c>
      <c r="G672" s="7">
        <v>67500000</v>
      </c>
    </row>
    <row r="673" spans="1:7" hidden="1" x14ac:dyDescent="0.3">
      <c r="A673" t="s">
        <v>759</v>
      </c>
      <c r="B673">
        <v>350245</v>
      </c>
      <c r="C673" t="s">
        <v>75</v>
      </c>
      <c r="D673" s="7">
        <v>35000000</v>
      </c>
      <c r="E673" s="7">
        <v>0</v>
      </c>
      <c r="F673" s="7">
        <v>0</v>
      </c>
      <c r="G673" s="7">
        <v>31500000</v>
      </c>
    </row>
    <row r="674" spans="1:7" hidden="1" x14ac:dyDescent="0.3">
      <c r="A674" t="s">
        <v>760</v>
      </c>
      <c r="B674">
        <v>112249</v>
      </c>
      <c r="C674" t="s">
        <v>76</v>
      </c>
      <c r="D674" s="7">
        <v>20000000</v>
      </c>
      <c r="E674" s="7">
        <v>0</v>
      </c>
      <c r="F674" s="7">
        <v>0</v>
      </c>
      <c r="G674" s="7">
        <v>18000000</v>
      </c>
    </row>
    <row r="675" spans="1:7" hidden="1" x14ac:dyDescent="0.3">
      <c r="A675" t="s">
        <v>761</v>
      </c>
      <c r="B675">
        <v>101341</v>
      </c>
      <c r="C675" t="s">
        <v>75</v>
      </c>
      <c r="D675" s="7">
        <v>50000000</v>
      </c>
      <c r="E675" s="7">
        <v>0</v>
      </c>
      <c r="F675" s="7">
        <v>0</v>
      </c>
      <c r="G675" s="7">
        <v>45000000</v>
      </c>
    </row>
    <row r="676" spans="1:7" hidden="1" x14ac:dyDescent="0.3">
      <c r="A676" t="s">
        <v>762</v>
      </c>
      <c r="B676">
        <v>191086</v>
      </c>
      <c r="C676" t="s">
        <v>67</v>
      </c>
      <c r="D676" s="7">
        <v>25000000</v>
      </c>
      <c r="E676" s="7">
        <v>0</v>
      </c>
      <c r="F676" s="7">
        <v>0</v>
      </c>
      <c r="G676" s="7">
        <v>22500000</v>
      </c>
    </row>
    <row r="677" spans="1:7" hidden="1" x14ac:dyDescent="0.3">
      <c r="A677" t="s">
        <v>763</v>
      </c>
      <c r="B677">
        <v>116937</v>
      </c>
      <c r="C677" t="s">
        <v>70</v>
      </c>
      <c r="D677" s="7">
        <v>10000000</v>
      </c>
      <c r="E677" s="7">
        <v>0</v>
      </c>
      <c r="F677" s="7">
        <v>0</v>
      </c>
      <c r="G677" s="7">
        <v>9000000</v>
      </c>
    </row>
    <row r="678" spans="1:7" hidden="1" x14ac:dyDescent="0.3">
      <c r="A678" t="s">
        <v>764</v>
      </c>
      <c r="B678">
        <v>112290</v>
      </c>
      <c r="C678" t="s">
        <v>75</v>
      </c>
      <c r="D678" s="7">
        <v>20000000</v>
      </c>
      <c r="E678" s="7">
        <v>0</v>
      </c>
      <c r="F678" s="7">
        <v>0</v>
      </c>
      <c r="G678" s="7">
        <v>18000000</v>
      </c>
    </row>
    <row r="679" spans="1:7" hidden="1" x14ac:dyDescent="0.3">
      <c r="A679" t="s">
        <v>765</v>
      </c>
      <c r="B679">
        <v>101360</v>
      </c>
      <c r="C679" t="s">
        <v>72</v>
      </c>
      <c r="D679" s="7">
        <v>20000000</v>
      </c>
      <c r="E679" s="7">
        <v>0</v>
      </c>
      <c r="F679" s="7">
        <v>0</v>
      </c>
      <c r="G679" s="7">
        <v>18000000</v>
      </c>
    </row>
    <row r="680" spans="1:7" hidden="1" x14ac:dyDescent="0.3">
      <c r="A680" t="s">
        <v>766</v>
      </c>
      <c r="B680">
        <v>214877</v>
      </c>
      <c r="C680" t="s">
        <v>72</v>
      </c>
      <c r="D680" s="7">
        <v>25000000</v>
      </c>
      <c r="E680" s="7">
        <v>0</v>
      </c>
      <c r="F680" s="7">
        <v>0</v>
      </c>
      <c r="G680" s="7">
        <v>22500000</v>
      </c>
    </row>
    <row r="681" spans="1:7" hidden="1" x14ac:dyDescent="0.3">
      <c r="A681" t="s">
        <v>767</v>
      </c>
      <c r="B681">
        <v>11914341</v>
      </c>
      <c r="C681" t="s">
        <v>72</v>
      </c>
      <c r="D681" s="7">
        <v>0</v>
      </c>
      <c r="E681" s="7">
        <v>0</v>
      </c>
      <c r="F681" s="7" t="s">
        <v>2764</v>
      </c>
      <c r="G681" s="7">
        <v>0</v>
      </c>
    </row>
    <row r="682" spans="1:7" hidden="1" x14ac:dyDescent="0.3">
      <c r="A682" t="s">
        <v>768</v>
      </c>
      <c r="B682">
        <v>112225</v>
      </c>
      <c r="C682" t="s">
        <v>74</v>
      </c>
      <c r="D682" s="7">
        <v>30000000</v>
      </c>
      <c r="E682" s="7">
        <v>0</v>
      </c>
      <c r="F682" s="7">
        <v>0</v>
      </c>
      <c r="G682" s="7">
        <v>27000000</v>
      </c>
    </row>
    <row r="683" spans="1:7" hidden="1" x14ac:dyDescent="0.3">
      <c r="A683" t="s">
        <v>769</v>
      </c>
      <c r="B683">
        <v>69013823</v>
      </c>
      <c r="C683" t="s">
        <v>72</v>
      </c>
      <c r="D683" s="7">
        <v>75000000</v>
      </c>
      <c r="E683" s="7">
        <v>0</v>
      </c>
      <c r="F683" s="7">
        <v>0</v>
      </c>
      <c r="G683" s="7">
        <v>67500000</v>
      </c>
    </row>
    <row r="684" spans="1:7" hidden="1" x14ac:dyDescent="0.3">
      <c r="A684" t="s">
        <v>770</v>
      </c>
      <c r="B684">
        <v>11911088</v>
      </c>
      <c r="C684" t="s">
        <v>72</v>
      </c>
      <c r="D684" s="7">
        <v>75000000</v>
      </c>
      <c r="E684" s="7">
        <v>0</v>
      </c>
      <c r="F684" s="7">
        <v>0</v>
      </c>
      <c r="G684" s="7">
        <v>67500000</v>
      </c>
    </row>
    <row r="685" spans="1:7" hidden="1" x14ac:dyDescent="0.3">
      <c r="A685" t="s">
        <v>771</v>
      </c>
      <c r="B685">
        <v>112319</v>
      </c>
      <c r="C685" t="s">
        <v>73</v>
      </c>
      <c r="D685" s="7">
        <v>30000000</v>
      </c>
      <c r="E685" s="7">
        <v>0</v>
      </c>
      <c r="F685" s="7">
        <v>0</v>
      </c>
      <c r="G685" s="7">
        <v>27000000</v>
      </c>
    </row>
    <row r="686" spans="1:7" hidden="1" x14ac:dyDescent="0.3">
      <c r="A686" t="s">
        <v>772</v>
      </c>
      <c r="B686">
        <v>101397</v>
      </c>
      <c r="C686" t="s">
        <v>73</v>
      </c>
      <c r="D686" s="7">
        <v>15000000</v>
      </c>
      <c r="E686" s="7">
        <v>0</v>
      </c>
      <c r="F686" s="7">
        <v>0</v>
      </c>
      <c r="G686" s="7">
        <v>13500000</v>
      </c>
    </row>
    <row r="687" spans="1:7" hidden="1" x14ac:dyDescent="0.3">
      <c r="A687" t="s">
        <v>773</v>
      </c>
      <c r="B687">
        <v>136930</v>
      </c>
      <c r="C687" t="s">
        <v>75</v>
      </c>
      <c r="D687" s="7">
        <v>50000000</v>
      </c>
      <c r="E687" s="7">
        <v>0</v>
      </c>
      <c r="F687" s="7">
        <v>0</v>
      </c>
      <c r="G687" s="7">
        <v>45000000</v>
      </c>
    </row>
    <row r="688" spans="1:7" hidden="1" x14ac:dyDescent="0.3">
      <c r="A688" t="s">
        <v>774</v>
      </c>
      <c r="B688">
        <v>106691</v>
      </c>
      <c r="C688" t="s">
        <v>74</v>
      </c>
      <c r="D688" s="7">
        <v>50000000</v>
      </c>
      <c r="E688" s="7">
        <v>0</v>
      </c>
      <c r="F688" s="7">
        <v>0</v>
      </c>
      <c r="G688" s="7">
        <v>45000000</v>
      </c>
    </row>
    <row r="689" spans="1:7" hidden="1" x14ac:dyDescent="0.3">
      <c r="A689" t="s">
        <v>775</v>
      </c>
      <c r="B689">
        <v>180979</v>
      </c>
      <c r="C689" t="s">
        <v>68</v>
      </c>
      <c r="D689" s="7">
        <v>15000000</v>
      </c>
      <c r="E689" s="7">
        <v>0</v>
      </c>
      <c r="F689" s="7">
        <v>0</v>
      </c>
      <c r="G689" s="7">
        <v>13500000</v>
      </c>
    </row>
    <row r="690" spans="1:7" hidden="1" x14ac:dyDescent="0.3">
      <c r="A690" t="s">
        <v>776</v>
      </c>
      <c r="B690">
        <v>180983</v>
      </c>
      <c r="C690" t="s">
        <v>68</v>
      </c>
      <c r="D690" s="7">
        <v>15000000</v>
      </c>
      <c r="E690" s="7">
        <v>0</v>
      </c>
      <c r="F690" s="7">
        <v>0</v>
      </c>
      <c r="G690" s="7">
        <v>13500000</v>
      </c>
    </row>
    <row r="691" spans="1:7" hidden="1" x14ac:dyDescent="0.3">
      <c r="A691" t="s">
        <v>777</v>
      </c>
      <c r="B691">
        <v>180984</v>
      </c>
      <c r="C691" t="s">
        <v>68</v>
      </c>
      <c r="D691" s="7">
        <v>15000000</v>
      </c>
      <c r="E691" s="7">
        <v>0</v>
      </c>
      <c r="F691" s="7">
        <v>0</v>
      </c>
      <c r="G691" s="7">
        <v>13500000</v>
      </c>
    </row>
    <row r="692" spans="1:7" hidden="1" x14ac:dyDescent="0.3">
      <c r="A692" t="s">
        <v>778</v>
      </c>
      <c r="B692">
        <v>194843</v>
      </c>
      <c r="C692" t="s">
        <v>68</v>
      </c>
      <c r="D692" s="7">
        <v>15000000</v>
      </c>
      <c r="E692" s="7">
        <v>0</v>
      </c>
      <c r="F692" s="7">
        <v>0</v>
      </c>
      <c r="G692" s="7">
        <v>13500000</v>
      </c>
    </row>
    <row r="693" spans="1:7" hidden="1" x14ac:dyDescent="0.3">
      <c r="A693" t="s">
        <v>779</v>
      </c>
      <c r="B693">
        <v>107032</v>
      </c>
      <c r="C693" t="s">
        <v>71</v>
      </c>
      <c r="D693" s="7">
        <v>20000000</v>
      </c>
      <c r="E693" s="7">
        <v>0</v>
      </c>
      <c r="F693" s="7">
        <v>0</v>
      </c>
      <c r="G693" s="7">
        <v>18000000</v>
      </c>
    </row>
    <row r="694" spans="1:7" hidden="1" x14ac:dyDescent="0.3">
      <c r="A694" t="s">
        <v>780</v>
      </c>
      <c r="B694">
        <v>313094</v>
      </c>
      <c r="C694" t="s">
        <v>76</v>
      </c>
      <c r="D694" s="7">
        <v>20000000</v>
      </c>
      <c r="E694" s="7">
        <v>0</v>
      </c>
      <c r="F694" s="7">
        <v>0</v>
      </c>
      <c r="G694" s="7">
        <v>18000000</v>
      </c>
    </row>
    <row r="695" spans="1:7" hidden="1" x14ac:dyDescent="0.3">
      <c r="A695" t="s">
        <v>781</v>
      </c>
      <c r="B695">
        <v>114805</v>
      </c>
      <c r="C695" t="s">
        <v>74</v>
      </c>
      <c r="D695" s="7">
        <v>15000000</v>
      </c>
      <c r="E695" s="7">
        <v>0</v>
      </c>
      <c r="F695" s="7">
        <v>0</v>
      </c>
      <c r="G695" s="7">
        <v>13500000</v>
      </c>
    </row>
    <row r="696" spans="1:7" hidden="1" x14ac:dyDescent="0.3">
      <c r="A696" t="s">
        <v>782</v>
      </c>
      <c r="B696">
        <v>7418573</v>
      </c>
      <c r="C696" t="s">
        <v>72</v>
      </c>
      <c r="D696" s="7">
        <v>75000000</v>
      </c>
      <c r="E696" s="7">
        <v>0</v>
      </c>
      <c r="F696" s="7">
        <v>0</v>
      </c>
      <c r="G696" s="7">
        <v>67500000</v>
      </c>
    </row>
    <row r="697" spans="1:7" hidden="1" x14ac:dyDescent="0.3">
      <c r="A697" t="s">
        <v>783</v>
      </c>
      <c r="B697">
        <v>116944</v>
      </c>
      <c r="C697" t="s">
        <v>69</v>
      </c>
      <c r="D697" s="7">
        <v>50000000</v>
      </c>
      <c r="E697" s="7">
        <v>0</v>
      </c>
      <c r="F697" s="7">
        <v>0</v>
      </c>
      <c r="G697" s="7">
        <v>45000000</v>
      </c>
    </row>
    <row r="698" spans="1:7" hidden="1" x14ac:dyDescent="0.3">
      <c r="A698" t="s">
        <v>784</v>
      </c>
      <c r="B698">
        <v>125259</v>
      </c>
      <c r="C698" t="s">
        <v>71</v>
      </c>
      <c r="D698" s="7">
        <v>30000000</v>
      </c>
      <c r="E698" s="7">
        <v>0</v>
      </c>
      <c r="F698" s="7">
        <v>0</v>
      </c>
      <c r="G698" s="7">
        <v>27000000</v>
      </c>
    </row>
    <row r="699" spans="1:7" hidden="1" x14ac:dyDescent="0.3">
      <c r="A699" t="s">
        <v>785</v>
      </c>
      <c r="B699">
        <v>180989</v>
      </c>
      <c r="C699" t="s">
        <v>67</v>
      </c>
      <c r="D699" s="7">
        <v>100000000</v>
      </c>
      <c r="E699" s="7">
        <v>0</v>
      </c>
      <c r="F699" s="7">
        <v>0</v>
      </c>
      <c r="G699" s="7">
        <v>90000000</v>
      </c>
    </row>
    <row r="700" spans="1:7" hidden="1" x14ac:dyDescent="0.3">
      <c r="A700" t="s">
        <v>786</v>
      </c>
      <c r="B700">
        <v>330598</v>
      </c>
      <c r="C700" t="s">
        <v>74</v>
      </c>
      <c r="D700" s="7">
        <v>50000000</v>
      </c>
      <c r="E700" s="7">
        <v>0</v>
      </c>
      <c r="F700" s="7">
        <v>0</v>
      </c>
      <c r="G700" s="7">
        <v>45000000</v>
      </c>
    </row>
    <row r="701" spans="1:7" hidden="1" x14ac:dyDescent="0.3">
      <c r="A701" t="s">
        <v>787</v>
      </c>
      <c r="B701">
        <v>953849</v>
      </c>
      <c r="C701" t="s">
        <v>70</v>
      </c>
      <c r="D701" s="7">
        <v>90000000</v>
      </c>
      <c r="E701" s="7">
        <v>0</v>
      </c>
      <c r="F701" s="7">
        <v>0</v>
      </c>
      <c r="G701" s="7">
        <v>81000000</v>
      </c>
    </row>
    <row r="702" spans="1:7" hidden="1" x14ac:dyDescent="0.3">
      <c r="A702" t="s">
        <v>788</v>
      </c>
      <c r="B702">
        <v>101433</v>
      </c>
      <c r="C702" t="s">
        <v>75</v>
      </c>
      <c r="D702" s="7">
        <v>50000000</v>
      </c>
      <c r="E702" s="7">
        <v>0</v>
      </c>
      <c r="F702" s="7">
        <v>0</v>
      </c>
      <c r="G702" s="7">
        <v>45000000</v>
      </c>
    </row>
    <row r="703" spans="1:7" hidden="1" x14ac:dyDescent="0.3">
      <c r="A703" t="s">
        <v>789</v>
      </c>
      <c r="B703">
        <v>114881</v>
      </c>
      <c r="C703" t="s">
        <v>75</v>
      </c>
      <c r="D703" s="7">
        <v>50000000</v>
      </c>
      <c r="E703" s="7">
        <v>0</v>
      </c>
      <c r="F703" s="7">
        <v>0</v>
      </c>
      <c r="G703" s="7">
        <v>45000000</v>
      </c>
    </row>
    <row r="704" spans="1:7" hidden="1" x14ac:dyDescent="0.3">
      <c r="A704" t="s">
        <v>790</v>
      </c>
      <c r="B704">
        <v>100436</v>
      </c>
      <c r="C704" t="s">
        <v>72</v>
      </c>
      <c r="D704" s="7">
        <v>15000000</v>
      </c>
      <c r="E704" s="7">
        <v>0</v>
      </c>
      <c r="F704" s="7">
        <v>0</v>
      </c>
      <c r="G704" s="7">
        <v>13500000</v>
      </c>
    </row>
    <row r="705" spans="1:7" hidden="1" x14ac:dyDescent="0.3">
      <c r="A705" t="s">
        <v>791</v>
      </c>
      <c r="B705">
        <v>101447</v>
      </c>
      <c r="C705" t="s">
        <v>73</v>
      </c>
      <c r="D705" s="7">
        <v>75000000</v>
      </c>
      <c r="E705" s="7">
        <v>0</v>
      </c>
      <c r="F705" s="7">
        <v>0</v>
      </c>
      <c r="G705" s="7">
        <v>67500000</v>
      </c>
    </row>
    <row r="706" spans="1:7" hidden="1" x14ac:dyDescent="0.3">
      <c r="A706" t="s">
        <v>792</v>
      </c>
      <c r="B706">
        <v>101450</v>
      </c>
      <c r="C706" t="s">
        <v>76</v>
      </c>
      <c r="D706" s="7">
        <v>20000000</v>
      </c>
      <c r="E706" s="7">
        <v>0</v>
      </c>
      <c r="F706" s="7">
        <v>0</v>
      </c>
      <c r="G706" s="7">
        <v>18000000</v>
      </c>
    </row>
    <row r="707" spans="1:7" hidden="1" x14ac:dyDescent="0.3">
      <c r="A707" t="s">
        <v>793</v>
      </c>
      <c r="B707">
        <v>218553</v>
      </c>
      <c r="C707" t="s">
        <v>73</v>
      </c>
      <c r="D707" s="7">
        <v>75000000</v>
      </c>
      <c r="E707" s="7">
        <v>0</v>
      </c>
      <c r="F707" s="7">
        <v>0</v>
      </c>
      <c r="G707" s="7">
        <v>67500000</v>
      </c>
    </row>
    <row r="708" spans="1:7" hidden="1" x14ac:dyDescent="0.3">
      <c r="A708" t="s">
        <v>794</v>
      </c>
      <c r="B708">
        <v>191136</v>
      </c>
      <c r="C708" t="s">
        <v>74</v>
      </c>
      <c r="D708" s="7">
        <v>50000000</v>
      </c>
      <c r="E708" s="7">
        <v>0</v>
      </c>
      <c r="F708" s="7">
        <v>0</v>
      </c>
      <c r="G708" s="7">
        <v>45000000</v>
      </c>
    </row>
    <row r="709" spans="1:7" hidden="1" x14ac:dyDescent="0.3">
      <c r="A709" t="s">
        <v>795</v>
      </c>
      <c r="B709">
        <v>112621</v>
      </c>
      <c r="C709" t="s">
        <v>73</v>
      </c>
      <c r="D709" s="7">
        <v>15000000</v>
      </c>
      <c r="E709" s="7">
        <v>0</v>
      </c>
      <c r="F709" s="7">
        <v>0</v>
      </c>
      <c r="G709" s="7">
        <v>13500000</v>
      </c>
    </row>
    <row r="710" spans="1:7" hidden="1" x14ac:dyDescent="0.3">
      <c r="A710" t="s">
        <v>796</v>
      </c>
      <c r="B710">
        <v>9010157</v>
      </c>
      <c r="C710" t="s">
        <v>71</v>
      </c>
      <c r="D710" s="7">
        <v>75000000</v>
      </c>
      <c r="E710" s="7">
        <v>0</v>
      </c>
      <c r="F710" s="7">
        <v>0</v>
      </c>
      <c r="G710" s="7">
        <v>67500000</v>
      </c>
    </row>
    <row r="711" spans="1:7" hidden="1" x14ac:dyDescent="0.3">
      <c r="A711" t="s">
        <v>797</v>
      </c>
      <c r="B711">
        <v>8957976</v>
      </c>
      <c r="C711" t="s">
        <v>71</v>
      </c>
      <c r="D711" s="7">
        <v>75000000</v>
      </c>
      <c r="E711" s="7">
        <v>0</v>
      </c>
      <c r="F711" s="7">
        <v>0</v>
      </c>
      <c r="G711" s="7">
        <v>67500000</v>
      </c>
    </row>
    <row r="712" spans="1:7" hidden="1" x14ac:dyDescent="0.3">
      <c r="A712" t="s">
        <v>798</v>
      </c>
      <c r="B712">
        <v>101466</v>
      </c>
      <c r="C712" t="s">
        <v>74</v>
      </c>
      <c r="D712" s="7">
        <v>50000000</v>
      </c>
      <c r="E712" s="7">
        <v>0</v>
      </c>
      <c r="F712" s="7">
        <v>0</v>
      </c>
      <c r="G712" s="7">
        <v>45000000</v>
      </c>
    </row>
    <row r="713" spans="1:7" hidden="1" x14ac:dyDescent="0.3">
      <c r="A713" t="s">
        <v>799</v>
      </c>
      <c r="B713">
        <v>110724</v>
      </c>
      <c r="C713" t="s">
        <v>75</v>
      </c>
      <c r="D713" s="7">
        <v>50000000</v>
      </c>
      <c r="E713" s="7">
        <v>0</v>
      </c>
      <c r="F713" s="7">
        <v>0</v>
      </c>
      <c r="G713" s="7">
        <v>45000000</v>
      </c>
    </row>
    <row r="714" spans="1:7" hidden="1" x14ac:dyDescent="0.3">
      <c r="A714" t="s">
        <v>800</v>
      </c>
      <c r="B714">
        <v>101481</v>
      </c>
      <c r="C714" t="s">
        <v>72</v>
      </c>
      <c r="D714" s="7">
        <v>75000000</v>
      </c>
      <c r="E714" s="7">
        <v>0</v>
      </c>
      <c r="F714" s="7">
        <v>0</v>
      </c>
      <c r="G714" s="7">
        <v>67500000</v>
      </c>
    </row>
    <row r="715" spans="1:7" hidden="1" x14ac:dyDescent="0.3">
      <c r="A715" t="s">
        <v>801</v>
      </c>
      <c r="B715">
        <v>25467734</v>
      </c>
      <c r="C715" t="s">
        <v>71</v>
      </c>
      <c r="D715" s="7">
        <v>50000000</v>
      </c>
      <c r="E715" s="7">
        <v>0</v>
      </c>
      <c r="F715" s="7">
        <v>0</v>
      </c>
      <c r="G715" s="7">
        <v>45000000</v>
      </c>
    </row>
    <row r="716" spans="1:7" hidden="1" x14ac:dyDescent="0.3">
      <c r="A716" t="s">
        <v>802</v>
      </c>
      <c r="B716">
        <v>110753</v>
      </c>
      <c r="C716" t="s">
        <v>74</v>
      </c>
      <c r="D716" s="7">
        <v>35000000</v>
      </c>
      <c r="E716" s="7">
        <v>0</v>
      </c>
      <c r="F716" s="7">
        <v>0</v>
      </c>
      <c r="G716" s="7">
        <v>31500000</v>
      </c>
    </row>
    <row r="717" spans="1:7" hidden="1" x14ac:dyDescent="0.3">
      <c r="A717" t="s">
        <v>803</v>
      </c>
      <c r="B717">
        <v>101372</v>
      </c>
      <c r="C717" t="s">
        <v>73</v>
      </c>
      <c r="D717" s="7">
        <v>50000000</v>
      </c>
      <c r="E717" s="7">
        <v>0</v>
      </c>
      <c r="F717" s="7">
        <v>0</v>
      </c>
      <c r="G717" s="7">
        <v>45000000</v>
      </c>
    </row>
    <row r="718" spans="1:7" hidden="1" x14ac:dyDescent="0.3">
      <c r="A718" t="s">
        <v>804</v>
      </c>
      <c r="B718">
        <v>186349</v>
      </c>
      <c r="C718" t="s">
        <v>72</v>
      </c>
      <c r="D718" s="7">
        <v>75000000</v>
      </c>
      <c r="E718" s="7">
        <v>0</v>
      </c>
      <c r="F718" s="7">
        <v>0</v>
      </c>
      <c r="G718" s="7">
        <v>67500000</v>
      </c>
    </row>
    <row r="719" spans="1:7" hidden="1" x14ac:dyDescent="0.3">
      <c r="A719" t="s">
        <v>805</v>
      </c>
      <c r="B719">
        <v>101547</v>
      </c>
      <c r="C719" t="s">
        <v>74</v>
      </c>
      <c r="D719" s="7">
        <v>50000000</v>
      </c>
      <c r="E719" s="7">
        <v>0</v>
      </c>
      <c r="F719" s="7">
        <v>0</v>
      </c>
      <c r="G719" s="7">
        <v>45000000</v>
      </c>
    </row>
    <row r="720" spans="1:7" hidden="1" x14ac:dyDescent="0.3">
      <c r="A720" t="s">
        <v>806</v>
      </c>
      <c r="B720">
        <v>101534</v>
      </c>
      <c r="C720" t="s">
        <v>71</v>
      </c>
      <c r="D720" s="7">
        <v>25000000</v>
      </c>
      <c r="E720" s="7">
        <v>0</v>
      </c>
      <c r="F720" s="7">
        <v>0</v>
      </c>
      <c r="G720" s="7">
        <v>22500000</v>
      </c>
    </row>
    <row r="721" spans="1:7" hidden="1" x14ac:dyDescent="0.3">
      <c r="A721" t="s">
        <v>807</v>
      </c>
      <c r="B721">
        <v>101539</v>
      </c>
      <c r="C721" t="s">
        <v>73</v>
      </c>
      <c r="D721" s="7">
        <v>75000000</v>
      </c>
      <c r="E721" s="7">
        <v>0</v>
      </c>
      <c r="F721" s="7">
        <v>0</v>
      </c>
      <c r="G721" s="7">
        <v>67500000</v>
      </c>
    </row>
    <row r="722" spans="1:7" hidden="1" x14ac:dyDescent="0.3">
      <c r="A722" t="s">
        <v>808</v>
      </c>
      <c r="B722">
        <v>180992</v>
      </c>
      <c r="C722" t="s">
        <v>70</v>
      </c>
      <c r="D722" s="7">
        <v>100000000</v>
      </c>
      <c r="E722" s="7">
        <v>0</v>
      </c>
      <c r="F722" s="7">
        <v>0</v>
      </c>
      <c r="G722" s="7">
        <v>90000000</v>
      </c>
    </row>
    <row r="723" spans="1:7" hidden="1" x14ac:dyDescent="0.3">
      <c r="A723" t="s">
        <v>809</v>
      </c>
      <c r="B723">
        <v>196009</v>
      </c>
      <c r="C723" t="s">
        <v>68</v>
      </c>
      <c r="D723" s="7">
        <v>90000000</v>
      </c>
      <c r="E723" s="7">
        <v>0</v>
      </c>
      <c r="F723" s="7">
        <v>0</v>
      </c>
      <c r="G723" s="7">
        <v>81000000</v>
      </c>
    </row>
    <row r="724" spans="1:7" hidden="1" x14ac:dyDescent="0.3">
      <c r="A724" t="s">
        <v>810</v>
      </c>
      <c r="B724">
        <v>349063</v>
      </c>
      <c r="C724" t="s">
        <v>67</v>
      </c>
      <c r="D724" s="7">
        <v>350000000</v>
      </c>
      <c r="E724" s="7">
        <v>0</v>
      </c>
      <c r="F724" s="7">
        <v>0</v>
      </c>
      <c r="G724" s="7">
        <v>315000000</v>
      </c>
    </row>
    <row r="725" spans="1:7" hidden="1" x14ac:dyDescent="0.3">
      <c r="A725" t="s">
        <v>811</v>
      </c>
      <c r="B725">
        <v>101548</v>
      </c>
      <c r="C725" t="s">
        <v>72</v>
      </c>
      <c r="D725" s="7">
        <v>75000000</v>
      </c>
      <c r="E725" s="7">
        <v>0</v>
      </c>
      <c r="F725" s="7">
        <v>0</v>
      </c>
      <c r="G725" s="7">
        <v>67500000</v>
      </c>
    </row>
    <row r="726" spans="1:7" hidden="1" x14ac:dyDescent="0.3">
      <c r="A726" t="s">
        <v>812</v>
      </c>
      <c r="B726">
        <v>209994</v>
      </c>
      <c r="C726" t="s">
        <v>69</v>
      </c>
      <c r="D726" s="7">
        <v>90000000</v>
      </c>
      <c r="E726" s="7">
        <v>0</v>
      </c>
      <c r="F726" s="7">
        <v>0</v>
      </c>
      <c r="G726" s="7">
        <v>81000000</v>
      </c>
    </row>
    <row r="727" spans="1:7" hidden="1" x14ac:dyDescent="0.3">
      <c r="A727" t="s">
        <v>813</v>
      </c>
      <c r="B727">
        <v>957223</v>
      </c>
      <c r="C727" t="s">
        <v>69</v>
      </c>
      <c r="D727" s="7">
        <v>90000000</v>
      </c>
      <c r="E727" s="7">
        <v>0</v>
      </c>
      <c r="F727" s="7">
        <v>0</v>
      </c>
      <c r="G727" s="7">
        <v>81000000</v>
      </c>
    </row>
    <row r="728" spans="1:7" hidden="1" x14ac:dyDescent="0.3">
      <c r="A728" t="s">
        <v>814</v>
      </c>
      <c r="B728">
        <v>7911639</v>
      </c>
      <c r="C728" t="s">
        <v>72</v>
      </c>
      <c r="D728" s="7">
        <v>75000000</v>
      </c>
      <c r="E728" s="7">
        <v>0</v>
      </c>
      <c r="F728" s="7">
        <v>0</v>
      </c>
      <c r="G728" s="7">
        <v>67500000</v>
      </c>
    </row>
    <row r="729" spans="1:7" hidden="1" x14ac:dyDescent="0.3">
      <c r="A729" t="s">
        <v>815</v>
      </c>
      <c r="B729">
        <v>957354</v>
      </c>
      <c r="C729" t="s">
        <v>70</v>
      </c>
      <c r="D729" s="7">
        <v>90000000</v>
      </c>
      <c r="E729" s="7">
        <v>0</v>
      </c>
      <c r="F729" s="7">
        <v>0</v>
      </c>
      <c r="G729" s="7">
        <v>81000000</v>
      </c>
    </row>
    <row r="730" spans="1:7" hidden="1" x14ac:dyDescent="0.3">
      <c r="A730" t="s">
        <v>816</v>
      </c>
      <c r="B730">
        <v>107071</v>
      </c>
      <c r="C730" t="s">
        <v>71</v>
      </c>
      <c r="D730" s="7">
        <v>15000000</v>
      </c>
      <c r="E730" s="7">
        <v>0</v>
      </c>
      <c r="F730" s="7">
        <v>0</v>
      </c>
      <c r="G730" s="7">
        <v>13500000</v>
      </c>
    </row>
    <row r="731" spans="1:7" hidden="1" x14ac:dyDescent="0.3">
      <c r="A731" t="s">
        <v>817</v>
      </c>
      <c r="B731">
        <v>225906</v>
      </c>
      <c r="C731" t="s">
        <v>75</v>
      </c>
      <c r="D731" s="7">
        <v>50000000</v>
      </c>
      <c r="E731" s="7">
        <v>0</v>
      </c>
      <c r="F731" s="7">
        <v>0</v>
      </c>
      <c r="G731" s="7">
        <v>45000000</v>
      </c>
    </row>
    <row r="732" spans="1:7" hidden="1" x14ac:dyDescent="0.3">
      <c r="A732" t="s">
        <v>818</v>
      </c>
      <c r="B732">
        <v>218831</v>
      </c>
      <c r="C732" t="s">
        <v>70</v>
      </c>
      <c r="D732" s="7">
        <v>90000000</v>
      </c>
      <c r="E732" s="7">
        <v>0</v>
      </c>
      <c r="F732" s="7">
        <v>0</v>
      </c>
      <c r="G732" s="7">
        <v>81000000</v>
      </c>
    </row>
    <row r="733" spans="1:7" hidden="1" x14ac:dyDescent="0.3">
      <c r="A733" t="s">
        <v>819</v>
      </c>
      <c r="B733">
        <v>958099</v>
      </c>
      <c r="C733" t="s">
        <v>73</v>
      </c>
      <c r="D733" s="7">
        <v>75000000</v>
      </c>
      <c r="E733" s="7">
        <v>0</v>
      </c>
      <c r="F733" s="7">
        <v>0</v>
      </c>
      <c r="G733" s="7">
        <v>67500000</v>
      </c>
    </row>
    <row r="734" spans="1:7" hidden="1" x14ac:dyDescent="0.3">
      <c r="A734" t="s">
        <v>820</v>
      </c>
      <c r="B734">
        <v>815394</v>
      </c>
      <c r="C734" t="s">
        <v>75</v>
      </c>
      <c r="D734" s="7">
        <v>50000000</v>
      </c>
      <c r="E734" s="7">
        <v>0</v>
      </c>
      <c r="F734" s="7">
        <v>0</v>
      </c>
      <c r="G734" s="7">
        <v>45000000</v>
      </c>
    </row>
    <row r="735" spans="1:7" hidden="1" x14ac:dyDescent="0.3">
      <c r="A735" t="s">
        <v>821</v>
      </c>
      <c r="B735">
        <v>100185</v>
      </c>
      <c r="C735" t="s">
        <v>74</v>
      </c>
      <c r="D735" s="7">
        <v>50000000</v>
      </c>
      <c r="E735" s="7">
        <v>10208986.300000001</v>
      </c>
      <c r="F735" s="7">
        <v>0.20419999999999999</v>
      </c>
      <c r="G735" s="7">
        <v>34791013.700000003</v>
      </c>
    </row>
    <row r="736" spans="1:7" hidden="1" x14ac:dyDescent="0.3">
      <c r="A736" t="s">
        <v>822</v>
      </c>
      <c r="B736">
        <v>101598</v>
      </c>
      <c r="C736" t="s">
        <v>74</v>
      </c>
      <c r="D736" s="7">
        <v>50000000</v>
      </c>
      <c r="E736" s="7">
        <v>0</v>
      </c>
      <c r="F736" s="7">
        <v>0</v>
      </c>
      <c r="G736" s="7">
        <v>45000000</v>
      </c>
    </row>
    <row r="737" spans="1:7" hidden="1" x14ac:dyDescent="0.3">
      <c r="A737" t="s">
        <v>823</v>
      </c>
      <c r="B737">
        <v>107674</v>
      </c>
      <c r="C737" t="s">
        <v>75</v>
      </c>
      <c r="D737" s="7">
        <v>50000000</v>
      </c>
      <c r="E737" s="7">
        <v>0</v>
      </c>
      <c r="F737" s="7">
        <v>0</v>
      </c>
      <c r="G737" s="7">
        <v>45000000</v>
      </c>
    </row>
    <row r="738" spans="1:7" hidden="1" x14ac:dyDescent="0.3">
      <c r="A738" t="s">
        <v>824</v>
      </c>
      <c r="B738">
        <v>224309</v>
      </c>
      <c r="C738" t="s">
        <v>70</v>
      </c>
      <c r="D738" s="7">
        <v>20000000</v>
      </c>
      <c r="E738" s="7">
        <v>0</v>
      </c>
      <c r="F738" s="7">
        <v>0</v>
      </c>
      <c r="G738" s="7">
        <v>18000000</v>
      </c>
    </row>
    <row r="739" spans="1:7" hidden="1" x14ac:dyDescent="0.3">
      <c r="A739" t="s">
        <v>825</v>
      </c>
      <c r="B739">
        <v>186868</v>
      </c>
      <c r="C739" t="s">
        <v>69</v>
      </c>
      <c r="D739" s="7">
        <v>50000000</v>
      </c>
      <c r="E739" s="7">
        <v>0</v>
      </c>
      <c r="F739" s="7">
        <v>0</v>
      </c>
      <c r="G739" s="7">
        <v>45000000</v>
      </c>
    </row>
    <row r="740" spans="1:7" hidden="1" x14ac:dyDescent="0.3">
      <c r="A740" t="s">
        <v>826</v>
      </c>
      <c r="B740">
        <v>1402719</v>
      </c>
      <c r="C740" t="s">
        <v>76</v>
      </c>
      <c r="D740" s="7">
        <v>20000000</v>
      </c>
      <c r="E740" s="7">
        <v>0</v>
      </c>
      <c r="F740" s="7">
        <v>0</v>
      </c>
      <c r="G740" s="7">
        <v>18000000</v>
      </c>
    </row>
    <row r="741" spans="1:7" hidden="1" x14ac:dyDescent="0.3">
      <c r="A741" t="s">
        <v>827</v>
      </c>
      <c r="B741">
        <v>13561981</v>
      </c>
      <c r="C741" t="s">
        <v>71</v>
      </c>
      <c r="D741" s="7">
        <v>75000000</v>
      </c>
      <c r="E741" s="7">
        <v>0</v>
      </c>
      <c r="F741" s="7">
        <v>0</v>
      </c>
      <c r="G741" s="7">
        <v>67500000</v>
      </c>
    </row>
    <row r="742" spans="1:7" hidden="1" x14ac:dyDescent="0.3">
      <c r="A742" t="s">
        <v>828</v>
      </c>
      <c r="B742">
        <v>115293</v>
      </c>
      <c r="C742" t="s">
        <v>75</v>
      </c>
      <c r="D742" s="7">
        <v>50000000</v>
      </c>
      <c r="E742" s="7">
        <v>0</v>
      </c>
      <c r="F742" s="7">
        <v>0</v>
      </c>
      <c r="G742" s="7">
        <v>45000000</v>
      </c>
    </row>
    <row r="743" spans="1:7" hidden="1" x14ac:dyDescent="0.3">
      <c r="A743" t="s">
        <v>829</v>
      </c>
      <c r="B743">
        <v>115757</v>
      </c>
      <c r="C743" t="s">
        <v>74</v>
      </c>
      <c r="D743" s="7">
        <v>30000000</v>
      </c>
      <c r="E743" s="7">
        <v>0</v>
      </c>
      <c r="F743" s="7">
        <v>0</v>
      </c>
      <c r="G743" s="7">
        <v>27000000</v>
      </c>
    </row>
    <row r="744" spans="1:7" hidden="1" x14ac:dyDescent="0.3">
      <c r="A744" t="s">
        <v>830</v>
      </c>
      <c r="B744">
        <v>115650</v>
      </c>
      <c r="C744" t="s">
        <v>73</v>
      </c>
      <c r="D744" s="7">
        <v>75000000</v>
      </c>
      <c r="E744" s="7">
        <v>0</v>
      </c>
      <c r="F744" s="7">
        <v>0</v>
      </c>
      <c r="G744" s="7">
        <v>67500000</v>
      </c>
    </row>
    <row r="745" spans="1:7" hidden="1" x14ac:dyDescent="0.3">
      <c r="A745" t="s">
        <v>831</v>
      </c>
      <c r="B745">
        <v>101608</v>
      </c>
      <c r="C745" t="s">
        <v>75</v>
      </c>
      <c r="D745" s="7">
        <v>50000000</v>
      </c>
      <c r="E745" s="7">
        <v>0</v>
      </c>
      <c r="F745" s="7">
        <v>0</v>
      </c>
      <c r="G745" s="7">
        <v>45000000</v>
      </c>
    </row>
    <row r="746" spans="1:7" hidden="1" x14ac:dyDescent="0.3">
      <c r="A746" t="s">
        <v>832</v>
      </c>
      <c r="B746">
        <v>101617</v>
      </c>
      <c r="C746" t="s">
        <v>75</v>
      </c>
      <c r="D746" s="7">
        <v>50000000</v>
      </c>
      <c r="E746" s="7">
        <v>0</v>
      </c>
      <c r="F746" s="7">
        <v>0</v>
      </c>
      <c r="G746" s="7">
        <v>45000000</v>
      </c>
    </row>
    <row r="747" spans="1:7" hidden="1" x14ac:dyDescent="0.3">
      <c r="A747" t="s">
        <v>833</v>
      </c>
      <c r="B747">
        <v>107570</v>
      </c>
      <c r="C747" t="s">
        <v>74</v>
      </c>
      <c r="D747" s="7">
        <v>50000000</v>
      </c>
      <c r="E747" s="7">
        <v>0</v>
      </c>
      <c r="F747" s="7">
        <v>0</v>
      </c>
      <c r="G747" s="7">
        <v>45000000</v>
      </c>
    </row>
    <row r="748" spans="1:7" hidden="1" x14ac:dyDescent="0.3">
      <c r="A748" t="s">
        <v>834</v>
      </c>
      <c r="B748">
        <v>959464</v>
      </c>
      <c r="C748" t="s">
        <v>71</v>
      </c>
      <c r="D748" s="7">
        <v>75000000</v>
      </c>
      <c r="E748" s="7">
        <v>0</v>
      </c>
      <c r="F748" s="7">
        <v>0</v>
      </c>
      <c r="G748" s="7">
        <v>67500000</v>
      </c>
    </row>
    <row r="749" spans="1:7" hidden="1" x14ac:dyDescent="0.3">
      <c r="A749" t="s">
        <v>835</v>
      </c>
      <c r="B749">
        <v>959773</v>
      </c>
      <c r="C749" t="s">
        <v>70</v>
      </c>
      <c r="D749" s="7">
        <v>90000000</v>
      </c>
      <c r="E749" s="7">
        <v>0</v>
      </c>
      <c r="F749" s="7">
        <v>0</v>
      </c>
      <c r="G749" s="7">
        <v>81000000</v>
      </c>
    </row>
    <row r="750" spans="1:7" hidden="1" x14ac:dyDescent="0.3">
      <c r="A750" t="s">
        <v>836</v>
      </c>
      <c r="B750">
        <v>19562202</v>
      </c>
      <c r="C750" t="s">
        <v>75</v>
      </c>
      <c r="D750" s="7">
        <v>50000000</v>
      </c>
      <c r="E750" s="7">
        <v>0</v>
      </c>
      <c r="F750" s="7">
        <v>0</v>
      </c>
      <c r="G750" s="7">
        <v>45000000</v>
      </c>
    </row>
    <row r="751" spans="1:7" hidden="1" x14ac:dyDescent="0.3">
      <c r="A751" t="s">
        <v>837</v>
      </c>
      <c r="B751">
        <v>101655</v>
      </c>
      <c r="C751" t="s">
        <v>75</v>
      </c>
      <c r="D751" s="7">
        <v>50000000</v>
      </c>
      <c r="E751" s="7">
        <v>0</v>
      </c>
      <c r="F751" s="7">
        <v>0</v>
      </c>
      <c r="G751" s="7">
        <v>45000000</v>
      </c>
    </row>
    <row r="752" spans="1:7" hidden="1" x14ac:dyDescent="0.3">
      <c r="A752" t="s">
        <v>838</v>
      </c>
      <c r="B752">
        <v>960258</v>
      </c>
      <c r="C752" t="s">
        <v>72</v>
      </c>
      <c r="D752" s="7">
        <v>35000000</v>
      </c>
      <c r="E752" s="7">
        <v>0</v>
      </c>
      <c r="F752" s="7">
        <v>0</v>
      </c>
      <c r="G752" s="7">
        <v>31500000</v>
      </c>
    </row>
    <row r="753" spans="1:7" hidden="1" x14ac:dyDescent="0.3">
      <c r="A753" t="s">
        <v>839</v>
      </c>
      <c r="B753">
        <v>101661</v>
      </c>
      <c r="C753" t="s">
        <v>75</v>
      </c>
      <c r="D753" s="7">
        <v>50000000</v>
      </c>
      <c r="E753" s="7">
        <v>0</v>
      </c>
      <c r="F753" s="7">
        <v>0</v>
      </c>
      <c r="G753" s="7">
        <v>45000000</v>
      </c>
    </row>
    <row r="754" spans="1:7" hidden="1" x14ac:dyDescent="0.3">
      <c r="A754" t="s">
        <v>840</v>
      </c>
      <c r="B754">
        <v>960582</v>
      </c>
      <c r="C754" t="s">
        <v>72</v>
      </c>
      <c r="D754" s="7">
        <v>75000000</v>
      </c>
      <c r="E754" s="7">
        <v>0</v>
      </c>
      <c r="F754" s="7">
        <v>0</v>
      </c>
      <c r="G754" s="7">
        <v>67500000</v>
      </c>
    </row>
    <row r="755" spans="1:7" hidden="1" x14ac:dyDescent="0.3">
      <c r="A755" t="s">
        <v>841</v>
      </c>
      <c r="B755">
        <v>113147</v>
      </c>
      <c r="C755" t="s">
        <v>74</v>
      </c>
      <c r="D755" s="7">
        <v>50000000</v>
      </c>
      <c r="E755" s="7">
        <v>0</v>
      </c>
      <c r="F755" s="7">
        <v>0</v>
      </c>
      <c r="G755" s="7">
        <v>45000000</v>
      </c>
    </row>
    <row r="756" spans="1:7" hidden="1" x14ac:dyDescent="0.3">
      <c r="A756" t="s">
        <v>842</v>
      </c>
      <c r="B756">
        <v>101785</v>
      </c>
      <c r="C756" t="s">
        <v>76</v>
      </c>
      <c r="D756" s="7">
        <v>20000000</v>
      </c>
      <c r="E756" s="7">
        <v>0</v>
      </c>
      <c r="F756" s="7">
        <v>0</v>
      </c>
      <c r="G756" s="7">
        <v>18000000</v>
      </c>
    </row>
    <row r="757" spans="1:7" hidden="1" x14ac:dyDescent="0.3">
      <c r="A757" t="s">
        <v>843</v>
      </c>
      <c r="B757">
        <v>112554</v>
      </c>
      <c r="C757" t="s">
        <v>75</v>
      </c>
      <c r="D757" s="7">
        <v>50000000</v>
      </c>
      <c r="E757" s="7">
        <v>0</v>
      </c>
      <c r="F757" s="7">
        <v>0</v>
      </c>
      <c r="G757" s="7">
        <v>45000000</v>
      </c>
    </row>
    <row r="758" spans="1:7" hidden="1" x14ac:dyDescent="0.3">
      <c r="A758" t="s">
        <v>844</v>
      </c>
      <c r="B758">
        <v>10664200</v>
      </c>
      <c r="C758" t="s">
        <v>74</v>
      </c>
      <c r="D758" s="7">
        <v>50000000</v>
      </c>
      <c r="E758" s="7">
        <v>0</v>
      </c>
      <c r="F758" s="7">
        <v>0</v>
      </c>
      <c r="G758" s="7">
        <v>45000000</v>
      </c>
    </row>
    <row r="759" spans="1:7" hidden="1" x14ac:dyDescent="0.3">
      <c r="A759" t="s">
        <v>845</v>
      </c>
      <c r="B759">
        <v>100673</v>
      </c>
      <c r="C759" t="s">
        <v>72</v>
      </c>
      <c r="D759" s="7">
        <v>75000000</v>
      </c>
      <c r="E759" s="7">
        <v>0</v>
      </c>
      <c r="F759" s="7">
        <v>0</v>
      </c>
      <c r="G759" s="7">
        <v>67500000</v>
      </c>
    </row>
    <row r="760" spans="1:7" hidden="1" x14ac:dyDescent="0.3">
      <c r="A760" t="s">
        <v>846</v>
      </c>
      <c r="B760">
        <v>1419689</v>
      </c>
      <c r="C760" t="s">
        <v>74</v>
      </c>
      <c r="D760" s="7">
        <v>25000000</v>
      </c>
      <c r="E760" s="7">
        <v>0</v>
      </c>
      <c r="F760" s="7">
        <v>0</v>
      </c>
      <c r="G760" s="7">
        <v>22500000</v>
      </c>
    </row>
    <row r="761" spans="1:7" hidden="1" x14ac:dyDescent="0.3">
      <c r="A761" t="s">
        <v>847</v>
      </c>
      <c r="B761">
        <v>7274636</v>
      </c>
      <c r="C761" t="s">
        <v>71</v>
      </c>
      <c r="D761" s="7">
        <v>75000000</v>
      </c>
      <c r="E761" s="7">
        <v>0</v>
      </c>
      <c r="F761" s="7">
        <v>0</v>
      </c>
      <c r="G761" s="7">
        <v>67500000</v>
      </c>
    </row>
    <row r="762" spans="1:7" hidden="1" x14ac:dyDescent="0.3">
      <c r="A762" t="s">
        <v>848</v>
      </c>
      <c r="B762">
        <v>961393</v>
      </c>
      <c r="C762" t="s">
        <v>71</v>
      </c>
      <c r="D762" s="7">
        <v>75000000</v>
      </c>
      <c r="E762" s="7">
        <v>0</v>
      </c>
      <c r="F762" s="7">
        <v>0</v>
      </c>
      <c r="G762" s="7">
        <v>67500000</v>
      </c>
    </row>
    <row r="763" spans="1:7" hidden="1" x14ac:dyDescent="0.3">
      <c r="A763" t="s">
        <v>2769</v>
      </c>
      <c r="B763">
        <v>833983</v>
      </c>
      <c r="C763" t="s">
        <v>75</v>
      </c>
      <c r="D763" s="7">
        <v>20000000</v>
      </c>
      <c r="E763" s="7">
        <v>0</v>
      </c>
      <c r="F763" s="7">
        <v>0</v>
      </c>
      <c r="G763" s="7">
        <v>18000000</v>
      </c>
    </row>
    <row r="764" spans="1:7" hidden="1" x14ac:dyDescent="0.3">
      <c r="A764" t="s">
        <v>2770</v>
      </c>
      <c r="B764">
        <v>100131</v>
      </c>
      <c r="C764" t="s">
        <v>73</v>
      </c>
      <c r="D764" s="7">
        <v>75000000</v>
      </c>
      <c r="E764" s="7">
        <v>0</v>
      </c>
      <c r="F764" s="7">
        <v>0</v>
      </c>
      <c r="G764" s="7">
        <v>67500000</v>
      </c>
    </row>
    <row r="765" spans="1:7" hidden="1" x14ac:dyDescent="0.3">
      <c r="A765" t="s">
        <v>2771</v>
      </c>
      <c r="B765">
        <v>909021</v>
      </c>
      <c r="C765" t="s">
        <v>72</v>
      </c>
      <c r="D765" s="7">
        <v>125000000</v>
      </c>
      <c r="E765" s="7">
        <v>0</v>
      </c>
      <c r="F765" s="7">
        <v>0</v>
      </c>
      <c r="G765" s="7">
        <v>112500000</v>
      </c>
    </row>
    <row r="766" spans="1:7" hidden="1" x14ac:dyDescent="0.3">
      <c r="A766" t="s">
        <v>2772</v>
      </c>
      <c r="B766">
        <v>48364393</v>
      </c>
      <c r="C766" t="s">
        <v>74</v>
      </c>
      <c r="D766" s="7">
        <v>50000000</v>
      </c>
      <c r="E766" s="7">
        <v>0</v>
      </c>
      <c r="F766" s="7">
        <v>0</v>
      </c>
      <c r="G766" s="7">
        <v>45000000</v>
      </c>
    </row>
    <row r="767" spans="1:7" hidden="1" x14ac:dyDescent="0.3">
      <c r="A767" t="s">
        <v>2773</v>
      </c>
      <c r="B767">
        <v>101090</v>
      </c>
      <c r="C767" t="s">
        <v>74</v>
      </c>
      <c r="D767" s="7">
        <v>50000000</v>
      </c>
      <c r="E767" s="7">
        <v>0</v>
      </c>
      <c r="F767" s="7">
        <v>0</v>
      </c>
      <c r="G767" s="7">
        <v>45000000</v>
      </c>
    </row>
    <row r="768" spans="1:7" hidden="1" x14ac:dyDescent="0.3">
      <c r="A768" t="s">
        <v>2774</v>
      </c>
      <c r="B768">
        <v>943411</v>
      </c>
      <c r="C768" t="s">
        <v>71</v>
      </c>
      <c r="D768" s="7">
        <v>75000000</v>
      </c>
      <c r="E768" s="7">
        <v>0</v>
      </c>
      <c r="F768" s="7">
        <v>0</v>
      </c>
      <c r="G768" s="7">
        <v>67500000</v>
      </c>
    </row>
    <row r="769" spans="1:7" hidden="1" x14ac:dyDescent="0.3">
      <c r="A769" t="s">
        <v>2775</v>
      </c>
      <c r="B769">
        <v>19529021</v>
      </c>
      <c r="C769" t="s">
        <v>71</v>
      </c>
      <c r="D769" s="7">
        <v>75000000</v>
      </c>
      <c r="E769" s="7">
        <v>0</v>
      </c>
      <c r="F769" s="7">
        <v>0</v>
      </c>
      <c r="G769" s="7">
        <v>67500000</v>
      </c>
    </row>
    <row r="770" spans="1:7" hidden="1" x14ac:dyDescent="0.3">
      <c r="A770" t="s">
        <v>2776</v>
      </c>
      <c r="B770">
        <v>154302</v>
      </c>
      <c r="C770" t="s">
        <v>74</v>
      </c>
      <c r="D770" s="7">
        <v>50000000</v>
      </c>
      <c r="E770" s="7">
        <v>0</v>
      </c>
      <c r="F770" s="7">
        <v>0</v>
      </c>
      <c r="G770" s="7">
        <v>45000000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7DB6A-1B08-4E12-AE31-AA619081ADDA}">
  <dimension ref="A1:D41"/>
  <sheetViews>
    <sheetView topLeftCell="A19" workbookViewId="0">
      <selection activeCell="D44" sqref="D44"/>
    </sheetView>
  </sheetViews>
  <sheetFormatPr defaultRowHeight="14.4" x14ac:dyDescent="0.3"/>
  <cols>
    <col min="1" max="1" width="12.5546875" bestFit="1" customWidth="1"/>
    <col min="2" max="2" width="8.6640625" bestFit="1" customWidth="1"/>
    <col min="3" max="3" width="8.6640625" customWidth="1"/>
    <col min="4" max="4" width="9.6640625" customWidth="1"/>
  </cols>
  <sheetData>
    <row r="1" spans="1:4" x14ac:dyDescent="0.3">
      <c r="A1" t="s">
        <v>63</v>
      </c>
      <c r="B1" t="s">
        <v>64</v>
      </c>
      <c r="C1" t="s">
        <v>65</v>
      </c>
      <c r="D1" t="s">
        <v>25</v>
      </c>
    </row>
    <row r="2" spans="1:4" x14ac:dyDescent="0.3">
      <c r="A2" t="str">
        <f t="shared" ref="A2:A41" si="0">B2&amp;C2</f>
        <v>CANADAAAA</v>
      </c>
      <c r="B2" t="s">
        <v>66</v>
      </c>
      <c r="C2" t="s">
        <v>67</v>
      </c>
      <c r="D2">
        <v>0</v>
      </c>
    </row>
    <row r="3" spans="1:4" x14ac:dyDescent="0.3">
      <c r="A3" t="str">
        <f t="shared" si="0"/>
        <v>CANADAAA+</v>
      </c>
      <c r="B3" t="s">
        <v>66</v>
      </c>
      <c r="C3" t="s">
        <v>68</v>
      </c>
      <c r="D3">
        <v>0</v>
      </c>
    </row>
    <row r="4" spans="1:4" x14ac:dyDescent="0.3">
      <c r="A4" t="str">
        <f t="shared" si="0"/>
        <v>CANADAAA</v>
      </c>
      <c r="B4" t="s">
        <v>66</v>
      </c>
      <c r="C4" t="s">
        <v>69</v>
      </c>
      <c r="D4">
        <v>0</v>
      </c>
    </row>
    <row r="5" spans="1:4" x14ac:dyDescent="0.3">
      <c r="A5" t="str">
        <f t="shared" si="0"/>
        <v>CANADAAA-</v>
      </c>
      <c r="B5" t="s">
        <v>66</v>
      </c>
      <c r="C5" t="s">
        <v>70</v>
      </c>
      <c r="D5">
        <v>0</v>
      </c>
    </row>
    <row r="6" spans="1:4" x14ac:dyDescent="0.3">
      <c r="A6" t="str">
        <f t="shared" si="0"/>
        <v>CANADAA+</v>
      </c>
      <c r="B6" t="s">
        <v>66</v>
      </c>
      <c r="C6" t="s">
        <v>71</v>
      </c>
      <c r="D6">
        <v>0</v>
      </c>
    </row>
    <row r="7" spans="1:4" x14ac:dyDescent="0.3">
      <c r="A7" t="str">
        <f t="shared" si="0"/>
        <v>CANADAA</v>
      </c>
      <c r="B7" t="s">
        <v>66</v>
      </c>
      <c r="C7" t="s">
        <v>72</v>
      </c>
      <c r="D7">
        <v>0</v>
      </c>
    </row>
    <row r="8" spans="1:4" x14ac:dyDescent="0.3">
      <c r="A8" t="str">
        <f t="shared" si="0"/>
        <v>CANADAA-</v>
      </c>
      <c r="B8" t="s">
        <v>66</v>
      </c>
      <c r="C8" t="s">
        <v>73</v>
      </c>
      <c r="D8">
        <v>0</v>
      </c>
    </row>
    <row r="9" spans="1:4" x14ac:dyDescent="0.3">
      <c r="A9" t="str">
        <f t="shared" si="0"/>
        <v>CANADABBB+</v>
      </c>
      <c r="B9" t="s">
        <v>66</v>
      </c>
      <c r="C9" t="s">
        <v>74</v>
      </c>
      <c r="D9">
        <v>0</v>
      </c>
    </row>
    <row r="10" spans="1:4" x14ac:dyDescent="0.3">
      <c r="A10" t="str">
        <f t="shared" si="0"/>
        <v>CANADABBB</v>
      </c>
      <c r="B10" t="s">
        <v>66</v>
      </c>
      <c r="C10" t="s">
        <v>75</v>
      </c>
      <c r="D10">
        <v>0</v>
      </c>
    </row>
    <row r="11" spans="1:4" x14ac:dyDescent="0.3">
      <c r="A11" t="str">
        <f t="shared" si="0"/>
        <v>CANADABBB-</v>
      </c>
      <c r="B11" t="s">
        <v>66</v>
      </c>
      <c r="C11" t="s">
        <v>76</v>
      </c>
      <c r="D11">
        <v>0</v>
      </c>
    </row>
    <row r="12" spans="1:4" x14ac:dyDescent="0.3">
      <c r="A12" t="str">
        <f t="shared" si="0"/>
        <v>GovtAAA</v>
      </c>
      <c r="B12" t="s">
        <v>77</v>
      </c>
      <c r="C12" t="s">
        <v>67</v>
      </c>
      <c r="D12">
        <v>3</v>
      </c>
    </row>
    <row r="13" spans="1:4" x14ac:dyDescent="0.3">
      <c r="A13" t="str">
        <f t="shared" si="0"/>
        <v>GovtAA+</v>
      </c>
      <c r="B13" t="s">
        <v>77</v>
      </c>
      <c r="C13" t="s">
        <v>68</v>
      </c>
      <c r="D13">
        <v>3</v>
      </c>
    </row>
    <row r="14" spans="1:4" x14ac:dyDescent="0.3">
      <c r="A14" t="str">
        <f t="shared" si="0"/>
        <v>GovtAA</v>
      </c>
      <c r="B14" t="s">
        <v>77</v>
      </c>
      <c r="C14" t="s">
        <v>69</v>
      </c>
      <c r="D14">
        <v>3</v>
      </c>
    </row>
    <row r="15" spans="1:4" x14ac:dyDescent="0.3">
      <c r="A15" t="str">
        <f t="shared" si="0"/>
        <v>GovtAA-</v>
      </c>
      <c r="B15" t="s">
        <v>77</v>
      </c>
      <c r="C15" t="s">
        <v>70</v>
      </c>
      <c r="D15">
        <v>3</v>
      </c>
    </row>
    <row r="16" spans="1:4" x14ac:dyDescent="0.3">
      <c r="A16" t="str">
        <f t="shared" si="0"/>
        <v>GovtA+</v>
      </c>
      <c r="B16" t="s">
        <v>77</v>
      </c>
      <c r="C16" t="s">
        <v>71</v>
      </c>
      <c r="D16">
        <v>3</v>
      </c>
    </row>
    <row r="17" spans="1:4" x14ac:dyDescent="0.3">
      <c r="A17" t="str">
        <f t="shared" si="0"/>
        <v>GovtA</v>
      </c>
      <c r="B17" t="s">
        <v>77</v>
      </c>
      <c r="C17" t="s">
        <v>72</v>
      </c>
      <c r="D17">
        <v>3</v>
      </c>
    </row>
    <row r="18" spans="1:4" x14ac:dyDescent="0.3">
      <c r="A18" t="str">
        <f t="shared" si="0"/>
        <v>GovtA-</v>
      </c>
      <c r="B18" t="s">
        <v>77</v>
      </c>
      <c r="C18" t="s">
        <v>73</v>
      </c>
      <c r="D18">
        <v>3</v>
      </c>
    </row>
    <row r="19" spans="1:4" x14ac:dyDescent="0.3">
      <c r="A19" t="str">
        <f t="shared" si="0"/>
        <v>GovtBBB+</v>
      </c>
      <c r="B19" t="s">
        <v>77</v>
      </c>
      <c r="C19" t="s">
        <v>74</v>
      </c>
      <c r="D19">
        <v>3</v>
      </c>
    </row>
    <row r="20" spans="1:4" x14ac:dyDescent="0.3">
      <c r="A20" t="str">
        <f t="shared" si="0"/>
        <v>GovtBBB</v>
      </c>
      <c r="B20" t="s">
        <v>77</v>
      </c>
      <c r="C20" t="s">
        <v>75</v>
      </c>
      <c r="D20">
        <v>3</v>
      </c>
    </row>
    <row r="21" spans="1:4" x14ac:dyDescent="0.3">
      <c r="A21" t="str">
        <f t="shared" si="0"/>
        <v>GovtBBB-</v>
      </c>
      <c r="B21" t="s">
        <v>77</v>
      </c>
      <c r="C21" t="s">
        <v>76</v>
      </c>
      <c r="D21">
        <v>3</v>
      </c>
    </row>
    <row r="22" spans="1:4" x14ac:dyDescent="0.3">
      <c r="A22" t="str">
        <f t="shared" si="0"/>
        <v>MUNIAAA</v>
      </c>
      <c r="B22" t="s">
        <v>78</v>
      </c>
      <c r="C22" t="s">
        <v>67</v>
      </c>
      <c r="D22">
        <v>3</v>
      </c>
    </row>
    <row r="23" spans="1:4" x14ac:dyDescent="0.3">
      <c r="A23" t="str">
        <f t="shared" si="0"/>
        <v>MUNIAA+</v>
      </c>
      <c r="B23" t="s">
        <v>78</v>
      </c>
      <c r="C23" t="s">
        <v>68</v>
      </c>
      <c r="D23">
        <v>3</v>
      </c>
    </row>
    <row r="24" spans="1:4" x14ac:dyDescent="0.3">
      <c r="A24" t="str">
        <f t="shared" si="0"/>
        <v>MUNIAA</v>
      </c>
      <c r="B24" t="s">
        <v>78</v>
      </c>
      <c r="C24" t="s">
        <v>69</v>
      </c>
      <c r="D24">
        <v>3</v>
      </c>
    </row>
    <row r="25" spans="1:4" x14ac:dyDescent="0.3">
      <c r="A25" t="str">
        <f t="shared" si="0"/>
        <v>MUNIAA-</v>
      </c>
      <c r="B25" t="s">
        <v>78</v>
      </c>
      <c r="C25" t="s">
        <v>70</v>
      </c>
      <c r="D25">
        <v>3</v>
      </c>
    </row>
    <row r="26" spans="1:4" x14ac:dyDescent="0.3">
      <c r="A26" t="str">
        <f t="shared" si="0"/>
        <v>MUNIA+</v>
      </c>
      <c r="B26" t="s">
        <v>78</v>
      </c>
      <c r="C26" t="s">
        <v>71</v>
      </c>
      <c r="D26">
        <v>8</v>
      </c>
    </row>
    <row r="27" spans="1:4" x14ac:dyDescent="0.3">
      <c r="A27" t="str">
        <f t="shared" si="0"/>
        <v>MUNIA</v>
      </c>
      <c r="B27" t="s">
        <v>78</v>
      </c>
      <c r="C27" t="s">
        <v>72</v>
      </c>
      <c r="D27">
        <v>8</v>
      </c>
    </row>
    <row r="28" spans="1:4" x14ac:dyDescent="0.3">
      <c r="A28" t="str">
        <f t="shared" si="0"/>
        <v>MUNIA-</v>
      </c>
      <c r="B28" t="s">
        <v>78</v>
      </c>
      <c r="C28" t="s">
        <v>73</v>
      </c>
      <c r="D28">
        <v>8</v>
      </c>
    </row>
    <row r="29" spans="1:4" x14ac:dyDescent="0.3">
      <c r="A29" t="str">
        <f t="shared" si="0"/>
        <v>MUNIBBB+</v>
      </c>
      <c r="B29" t="s">
        <v>78</v>
      </c>
      <c r="C29" t="s">
        <v>74</v>
      </c>
      <c r="D29">
        <v>14</v>
      </c>
    </row>
    <row r="30" spans="1:4" x14ac:dyDescent="0.3">
      <c r="A30" t="str">
        <f t="shared" si="0"/>
        <v>MUNIBBB</v>
      </c>
      <c r="B30" t="s">
        <v>78</v>
      </c>
      <c r="C30" t="s">
        <v>75</v>
      </c>
      <c r="D30">
        <v>14</v>
      </c>
    </row>
    <row r="31" spans="1:4" x14ac:dyDescent="0.3">
      <c r="A31" t="str">
        <f t="shared" si="0"/>
        <v>MUNIBBB-</v>
      </c>
      <c r="B31" t="s">
        <v>78</v>
      </c>
      <c r="C31" t="s">
        <v>76</v>
      </c>
      <c r="D31">
        <v>14</v>
      </c>
    </row>
    <row r="32" spans="1:4" x14ac:dyDescent="0.3">
      <c r="A32" s="19" t="str">
        <f t="shared" si="0"/>
        <v>CORPAAA</v>
      </c>
      <c r="B32" s="19" t="s">
        <v>79</v>
      </c>
      <c r="C32" s="19" t="s">
        <v>67</v>
      </c>
      <c r="D32" s="19">
        <v>5</v>
      </c>
    </row>
    <row r="33" spans="1:4" x14ac:dyDescent="0.3">
      <c r="A33" s="19" t="str">
        <f t="shared" si="0"/>
        <v>CORPAA+</v>
      </c>
      <c r="B33" s="19" t="s">
        <v>79</v>
      </c>
      <c r="C33" s="19" t="s">
        <v>68</v>
      </c>
      <c r="D33" s="19">
        <v>7</v>
      </c>
    </row>
    <row r="34" spans="1:4" x14ac:dyDescent="0.3">
      <c r="A34" s="19" t="str">
        <f t="shared" si="0"/>
        <v>CORPAA</v>
      </c>
      <c r="B34" s="19" t="s">
        <v>79</v>
      </c>
      <c r="C34" s="19" t="s">
        <v>69</v>
      </c>
      <c r="D34" s="19">
        <v>7</v>
      </c>
    </row>
    <row r="35" spans="1:4" x14ac:dyDescent="0.3">
      <c r="A35" s="19" t="str">
        <f t="shared" si="0"/>
        <v>CORPAA-</v>
      </c>
      <c r="B35" s="19" t="s">
        <v>79</v>
      </c>
      <c r="C35" s="19" t="s">
        <v>70</v>
      </c>
      <c r="D35" s="19">
        <v>7</v>
      </c>
    </row>
    <row r="36" spans="1:4" x14ac:dyDescent="0.3">
      <c r="A36" s="19" t="str">
        <f t="shared" si="0"/>
        <v>CORPA+</v>
      </c>
      <c r="B36" s="19" t="s">
        <v>79</v>
      </c>
      <c r="C36" s="19" t="s">
        <v>71</v>
      </c>
      <c r="D36" s="19">
        <v>13</v>
      </c>
    </row>
    <row r="37" spans="1:4" x14ac:dyDescent="0.3">
      <c r="A37" s="19" t="str">
        <f t="shared" si="0"/>
        <v>CORPA</v>
      </c>
      <c r="B37" s="19" t="s">
        <v>79</v>
      </c>
      <c r="C37" s="19" t="s">
        <v>72</v>
      </c>
      <c r="D37" s="19">
        <v>13</v>
      </c>
    </row>
    <row r="38" spans="1:4" x14ac:dyDescent="0.3">
      <c r="A38" s="19" t="str">
        <f t="shared" si="0"/>
        <v>CORPA-</v>
      </c>
      <c r="B38" s="19" t="s">
        <v>79</v>
      </c>
      <c r="C38" s="19" t="s">
        <v>73</v>
      </c>
      <c r="D38" s="19">
        <v>13</v>
      </c>
    </row>
    <row r="39" spans="1:4" x14ac:dyDescent="0.3">
      <c r="A39" s="19" t="str">
        <f t="shared" si="0"/>
        <v>CORPBBB+</v>
      </c>
      <c r="B39" s="19" t="s">
        <v>79</v>
      </c>
      <c r="C39" s="19" t="s">
        <v>74</v>
      </c>
      <c r="D39" s="19">
        <v>36</v>
      </c>
    </row>
    <row r="40" spans="1:4" x14ac:dyDescent="0.3">
      <c r="A40" s="19" t="str">
        <f t="shared" si="0"/>
        <v>CORPBBB</v>
      </c>
      <c r="B40" s="19" t="s">
        <v>79</v>
      </c>
      <c r="C40" s="19" t="s">
        <v>75</v>
      </c>
      <c r="D40" s="19">
        <v>36</v>
      </c>
    </row>
    <row r="41" spans="1:4" x14ac:dyDescent="0.3">
      <c r="A41" s="19" t="str">
        <f t="shared" si="0"/>
        <v>CORPBBB-</v>
      </c>
      <c r="B41" s="19" t="s">
        <v>79</v>
      </c>
      <c r="C41" s="19" t="s">
        <v>76</v>
      </c>
      <c r="D41" s="19">
        <v>36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34C0C-0B93-414D-A782-C6D9E92A6F03}">
  <dimension ref="A1:AI60"/>
  <sheetViews>
    <sheetView workbookViewId="0">
      <selection activeCell="E4" sqref="E4"/>
    </sheetView>
  </sheetViews>
  <sheetFormatPr defaultRowHeight="14.4" x14ac:dyDescent="0.3"/>
  <cols>
    <col min="1" max="1" width="18.21875" bestFit="1" customWidth="1"/>
    <col min="2" max="2" width="18.33203125" bestFit="1" customWidth="1"/>
    <col min="3" max="3" width="8.5546875" customWidth="1"/>
  </cols>
  <sheetData>
    <row r="1" spans="1:35" x14ac:dyDescent="0.3">
      <c r="A1" t="s">
        <v>45</v>
      </c>
      <c r="B1" t="s">
        <v>50</v>
      </c>
    </row>
    <row r="2" spans="1:35" x14ac:dyDescent="0.3">
      <c r="A2" t="s">
        <v>46</v>
      </c>
      <c r="B2" t="s">
        <v>62</v>
      </c>
    </row>
    <row r="4" spans="1:35" x14ac:dyDescent="0.3">
      <c r="A4" t="s">
        <v>1496</v>
      </c>
      <c r="B4" t="s">
        <v>1497</v>
      </c>
      <c r="C4" s="32">
        <v>10000000</v>
      </c>
    </row>
    <row r="6" spans="1:35" x14ac:dyDescent="0.3">
      <c r="A6" t="s">
        <v>1495</v>
      </c>
      <c r="B6" t="s">
        <v>1498</v>
      </c>
      <c r="C6" s="32">
        <v>5000000</v>
      </c>
    </row>
    <row r="7" spans="1:35" x14ac:dyDescent="0.3">
      <c r="B7" t="s">
        <v>1499</v>
      </c>
      <c r="C7" s="32">
        <v>10000000</v>
      </c>
      <c r="AH7">
        <f t="array" ref="AH7:AI7">_xll.BQR("00206RDS8 @MSG1 CORP","2021-08-20T23:59:59","2021-08-27T23:59:59","n_a_","query=max(asksize),max(bidsize)","sort=time d","dir=v","headers=false","window=","points=1","fill=b","filter=","rawdates=-1W#","1","2","Settings!$AH$7:$AI$7","0")</f>
        <v>0</v>
      </c>
      <c r="AI7">
        <v>0</v>
      </c>
    </row>
    <row r="9" spans="1:35" x14ac:dyDescent="0.3">
      <c r="A9" t="s">
        <v>1491</v>
      </c>
      <c r="B9" t="s">
        <v>1492</v>
      </c>
      <c r="C9" s="32">
        <v>10000000</v>
      </c>
    </row>
    <row r="10" spans="1:35" x14ac:dyDescent="0.3">
      <c r="B10" t="s">
        <v>1493</v>
      </c>
      <c r="C10" s="32">
        <v>5000000</v>
      </c>
    </row>
    <row r="11" spans="1:35" x14ac:dyDescent="0.3">
      <c r="B11" t="s">
        <v>1494</v>
      </c>
      <c r="C11" s="32">
        <v>10000000</v>
      </c>
      <c r="AH11">
        <f t="array" ref="AH11:AI11">_xll.BQR("667274AC8 @MSG1 CORP","2021-08-20T23:59:59","2021-08-27T23:59:59","n_a_","query=max(asksize),max(bidsize)","sort=time d","dir=v","headers=false","window=","points=1","fill=b","filter=","rawdates=-1W#","1","2","Settings!$AH$11:$AI$11","0")</f>
        <v>0</v>
      </c>
      <c r="AI11" t="str">
        <v/>
      </c>
    </row>
    <row r="53" spans="34:35" x14ac:dyDescent="0.3">
      <c r="AH53">
        <f t="array" ref="AH53:AI53">_xll.BQR("124857AN3 @MSG1 CORP","2021-08-20T23:59:59","2021-08-27T23:59:59","n_a_","query=max(asksize),max(bidsize)","sort=time d","dir=v","headers=false","window=","points=1","fill=b","filter=","rawdates=-1W#","1","2","Settings!$AH$53:$AI$53","0")</f>
        <v>5000000</v>
      </c>
      <c r="AI53">
        <v>5000000</v>
      </c>
    </row>
    <row r="60" spans="34:35" x14ac:dyDescent="0.3">
      <c r="AH60">
        <f t="array" ref="AH60:AI60">_xll.BQR("94974BGQ7 @MSG1 CORP","2021-08-20T23:59:59","2021-08-27T23:59:59","n_a_","query=max(asksize),max(bidsize)","sort=time d","dir=v","headers=false","window=","points=1","fill=b","filter=","rawdates=-1W#","1","2","Settings!$AH$60:$AI$60","0")</f>
        <v>0</v>
      </c>
      <c r="AI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SellSide</vt:lpstr>
      <vt:lpstr>BuySide</vt:lpstr>
      <vt:lpstr>Keys</vt:lpstr>
      <vt:lpstr>Sellside_PastID</vt:lpstr>
      <vt:lpstr>Buyside_PastID</vt:lpstr>
      <vt:lpstr>SN_LIMIT_JULY</vt:lpstr>
      <vt:lpstr>Default Provision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</dc:creator>
  <cp:lastModifiedBy>Chen Shen</cp:lastModifiedBy>
  <dcterms:created xsi:type="dcterms:W3CDTF">2021-08-08T19:45:28Z</dcterms:created>
  <dcterms:modified xsi:type="dcterms:W3CDTF">2021-10-19T14:40:42Z</dcterms:modified>
</cp:coreProperties>
</file>